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anita\cartelle\Organizzazione_Sanita\2Servizio\3Settore\Settore 2.3\KOMITATO\CONSIGLIO REGIONALE\"/>
    </mc:Choice>
  </mc:AlternateContent>
  <bookViews>
    <workbookView xWindow="9585" yWindow="-15" windowWidth="9630" windowHeight="11640" tabRatio="919" activeTab="1"/>
  </bookViews>
  <sheets>
    <sheet name="ASL 1" sheetId="25" r:id="rId1"/>
    <sheet name="ASL 2" sheetId="24" r:id="rId2"/>
    <sheet name="ASL 3" sheetId="15" r:id="rId3"/>
    <sheet name="ASL 4" sheetId="17" r:id="rId4"/>
    <sheet name="ASL 5" sheetId="22" r:id="rId5"/>
    <sheet name="ASL 6" sheetId="21" r:id="rId6"/>
    <sheet name="ASL 7" sheetId="20" r:id="rId7"/>
    <sheet name="ASL 8" sheetId="19" r:id="rId8"/>
    <sheet name="AO BZ" sheetId="26" r:id="rId9"/>
    <sheet name="ASL 8 +AO BZ" sheetId="46" r:id="rId10"/>
    <sheet name="AOU SS" sheetId="18" r:id="rId11"/>
    <sheet name="ASL1+AOU SS" sheetId="45" r:id="rId12"/>
    <sheet name="AOU CA" sheetId="23" r:id="rId13"/>
    <sheet name="REGIONE" sheetId="27" r:id="rId14"/>
    <sheet name="CONS. 2014" sheetId="31" r:id="rId15"/>
    <sheet name="1° trim. 2015" sheetId="44" r:id="rId16"/>
    <sheet name="prec. 2015" sheetId="38" r:id="rId17"/>
    <sheet name="4° trim. 2015" sheetId="40" r:id="rId18"/>
    <sheet name="prev. 2016 ric" sheetId="35" r:id="rId19"/>
    <sheet name="1° trim 2016" sheetId="41" r:id="rId20"/>
    <sheet name="cons. 2015" sheetId="47" r:id="rId21"/>
    <sheet name="prev. 2016" sheetId="32" r:id="rId22"/>
    <sheet name="ass. teorica 10.02.2016" sheetId="39" r:id="rId23"/>
    <sheet name="ricostr prev" sheetId="34" r:id="rId24"/>
    <sheet name="ricostr 1 2016" sheetId="42" r:id="rId25"/>
    <sheet name="1 2016 ric" sheetId="43" r:id="rId26"/>
    <sheet name="Modello SP_Attivo (OLD)" sheetId="4" state="hidden" r:id="rId27"/>
    <sheet name="Modello SP_Passivo (OLD)" sheetId="5" state="hidden" r:id="rId28"/>
    <sheet name="Modello CE (OLD)" sheetId="6" state="hidden" r:id="rId29"/>
  </sheets>
  <externalReferences>
    <externalReference r:id="rId30"/>
  </externalReferences>
  <definedNames>
    <definedName name="_xlnm._FilterDatabase" localSheetId="14" hidden="1">'CONS. 2014'!$A$1:$N$1</definedName>
    <definedName name="_xlnm.Print_Area" localSheetId="2">'ASL 3'!$B$3:$K$22</definedName>
    <definedName name="_xlnm.Print_Area" localSheetId="3">'ASL 4'!$B$2:$M$22</definedName>
    <definedName name="_xlnm.Print_Area" localSheetId="28">'Modello CE (OLD)'!$H$1:$AO$451</definedName>
    <definedName name="_xlnm.Print_Area" localSheetId="26">'Modello SP_Attivo (OLD)'!$A$1:$AG$162</definedName>
    <definedName name="_xlnm.Print_Area" localSheetId="27">'Modello SP_Passivo (OLD)'!$A$1:$AG$132</definedName>
    <definedName name="_xlnm.Print_Titles" localSheetId="8">'AO BZ'!$2:$4</definedName>
    <definedName name="_xlnm.Print_Titles" localSheetId="10">'AOU SS'!$2:$4</definedName>
    <definedName name="_xlnm.Print_Titles" localSheetId="0">'ASL 1'!$2:$4</definedName>
    <definedName name="_xlnm.Print_Titles" localSheetId="1">'ASL 2'!$2:$4</definedName>
    <definedName name="_xlnm.Print_Titles" localSheetId="3">'ASL 4'!$2:$4</definedName>
    <definedName name="_xlnm.Print_Titles" localSheetId="6">'ASL 7'!$2:$4</definedName>
    <definedName name="_xlnm.Print_Titles" localSheetId="7">'ASL 8'!$2:$4</definedName>
    <definedName name="_xlnm.Print_Titles" localSheetId="28">'Modello CE (OLD)'!$1:$26</definedName>
    <definedName name="_xlnm.Print_Titles" localSheetId="26">'Modello SP_Attivo (OLD)'!$1:$31</definedName>
    <definedName name="_xlnm.Print_Titles" localSheetId="27">'Modello SP_Passivo (OLD)'!$1:$31</definedName>
  </definedNames>
  <calcPr calcId="152511"/>
</workbook>
</file>

<file path=xl/calcChain.xml><?xml version="1.0" encoding="utf-8"?>
<calcChain xmlns="http://schemas.openxmlformats.org/spreadsheetml/2006/main">
  <c r="H41" i="25" l="1"/>
  <c r="J25" i="25"/>
  <c r="H25" i="25"/>
  <c r="G25" i="25"/>
  <c r="F25" i="25"/>
  <c r="D25" i="25"/>
  <c r="E25" i="25"/>
  <c r="F21" i="25" l="1"/>
  <c r="F22" i="25"/>
  <c r="F23" i="25"/>
  <c r="F24" i="25"/>
  <c r="F26" i="25"/>
  <c r="F27" i="25"/>
  <c r="F28" i="25"/>
  <c r="G21" i="25"/>
  <c r="G22" i="25"/>
  <c r="G23" i="25"/>
  <c r="G24" i="25"/>
  <c r="G26" i="25"/>
  <c r="G27" i="25"/>
  <c r="G28" i="25"/>
  <c r="H21" i="25"/>
  <c r="H22" i="25"/>
  <c r="H23" i="25"/>
  <c r="H24" i="25"/>
  <c r="H26" i="25"/>
  <c r="H27" i="25"/>
  <c r="H28" i="25"/>
  <c r="I24" i="25"/>
  <c r="J28" i="25"/>
  <c r="J21" i="25"/>
  <c r="J22" i="25"/>
  <c r="J23" i="25"/>
  <c r="J24" i="25"/>
  <c r="J26" i="25"/>
  <c r="J27" i="25"/>
  <c r="J15" i="25"/>
  <c r="J13" i="25"/>
  <c r="J11" i="25"/>
  <c r="J10" i="25"/>
  <c r="H6" i="25"/>
  <c r="N3" i="32"/>
  <c r="N2" i="32"/>
  <c r="H13" i="25"/>
  <c r="H38" i="25" s="1"/>
  <c r="G13" i="25"/>
  <c r="F13" i="25"/>
  <c r="E13" i="25"/>
  <c r="D13" i="25"/>
  <c r="D38" i="25" s="1"/>
  <c r="H34" i="25"/>
  <c r="H33" i="25"/>
  <c r="H35" i="25" s="1"/>
  <c r="H20" i="25"/>
  <c r="H15" i="25"/>
  <c r="H14" i="25"/>
  <c r="H12" i="25"/>
  <c r="H11" i="25"/>
  <c r="H10" i="25"/>
  <c r="H9" i="25"/>
  <c r="D41" i="25"/>
  <c r="D42" i="25" s="1"/>
  <c r="D34" i="25"/>
  <c r="D33" i="25"/>
  <c r="D22" i="25"/>
  <c r="D23" i="25"/>
  <c r="D24" i="25"/>
  <c r="D26" i="25"/>
  <c r="D27" i="25"/>
  <c r="D28" i="25"/>
  <c r="D21" i="25"/>
  <c r="D20" i="25"/>
  <c r="D15" i="25"/>
  <c r="D14" i="25"/>
  <c r="D12" i="25"/>
  <c r="D11" i="25"/>
  <c r="D10" i="25"/>
  <c r="D9" i="25"/>
  <c r="D6" i="25"/>
  <c r="H17" i="25" l="1"/>
  <c r="H39" i="25"/>
  <c r="K39" i="22"/>
  <c r="K39" i="26"/>
  <c r="G45" i="46"/>
  <c r="G44" i="46"/>
  <c r="G44" i="45"/>
  <c r="K42" i="15"/>
  <c r="K38" i="15"/>
  <c r="K35" i="15"/>
  <c r="K39" i="15" s="1"/>
  <c r="K30" i="15"/>
  <c r="N29" i="15"/>
  <c r="N24" i="15"/>
  <c r="M24" i="15"/>
  <c r="L24" i="15"/>
  <c r="J24" i="15"/>
  <c r="K17" i="15"/>
  <c r="N16" i="15"/>
  <c r="M16" i="15"/>
  <c r="L16" i="15"/>
  <c r="K42" i="17"/>
  <c r="K38" i="17"/>
  <c r="K35" i="17"/>
  <c r="K30" i="17"/>
  <c r="N29" i="17"/>
  <c r="N24" i="17"/>
  <c r="M24" i="17"/>
  <c r="L24" i="17"/>
  <c r="J24" i="17"/>
  <c r="K17" i="17"/>
  <c r="K39" i="17" s="1"/>
  <c r="N16" i="17"/>
  <c r="M16" i="17"/>
  <c r="L16" i="17"/>
  <c r="K42" i="22"/>
  <c r="K38" i="22"/>
  <c r="K35" i="22"/>
  <c r="K30" i="22"/>
  <c r="N29" i="22"/>
  <c r="N24" i="22"/>
  <c r="M24" i="22"/>
  <c r="L24" i="22"/>
  <c r="J24" i="22"/>
  <c r="K17" i="22"/>
  <c r="N16" i="22"/>
  <c r="M16" i="22"/>
  <c r="L16" i="22"/>
  <c r="K42" i="21"/>
  <c r="K38" i="21"/>
  <c r="K35" i="21"/>
  <c r="K30" i="21"/>
  <c r="N29" i="21"/>
  <c r="N24" i="21"/>
  <c r="M24" i="21"/>
  <c r="L24" i="21"/>
  <c r="J24" i="21"/>
  <c r="K17" i="21"/>
  <c r="N16" i="21"/>
  <c r="M16" i="21"/>
  <c r="L16" i="21"/>
  <c r="K42" i="20"/>
  <c r="K38" i="20"/>
  <c r="K35" i="20"/>
  <c r="K39" i="20" s="1"/>
  <c r="K30" i="20"/>
  <c r="N29" i="20"/>
  <c r="N24" i="20"/>
  <c r="M24" i="20"/>
  <c r="L24" i="20"/>
  <c r="J24" i="20"/>
  <c r="K17" i="20"/>
  <c r="N16" i="20"/>
  <c r="M16" i="20"/>
  <c r="L16" i="20"/>
  <c r="K42" i="19"/>
  <c r="K38" i="19"/>
  <c r="K35" i="19"/>
  <c r="K30" i="19"/>
  <c r="N29" i="19"/>
  <c r="N24" i="19"/>
  <c r="M24" i="19"/>
  <c r="L24" i="19"/>
  <c r="J24" i="19"/>
  <c r="K17" i="19"/>
  <c r="K39" i="19" s="1"/>
  <c r="N16" i="19"/>
  <c r="M16" i="19"/>
  <c r="L16" i="19"/>
  <c r="K42" i="26"/>
  <c r="K38" i="26"/>
  <c r="K35" i="26"/>
  <c r="K30" i="26"/>
  <c r="N29" i="26"/>
  <c r="N24" i="26"/>
  <c r="M24" i="26"/>
  <c r="L24" i="26"/>
  <c r="J24" i="26"/>
  <c r="K17" i="26"/>
  <c r="N16" i="26"/>
  <c r="M16" i="26"/>
  <c r="L16" i="26"/>
  <c r="K42" i="46"/>
  <c r="K38" i="46"/>
  <c r="K35" i="46"/>
  <c r="K30" i="46"/>
  <c r="N29" i="46"/>
  <c r="K17" i="46"/>
  <c r="K39" i="46" s="1"/>
  <c r="K42" i="18"/>
  <c r="K38" i="18"/>
  <c r="K35" i="18"/>
  <c r="K30" i="18"/>
  <c r="N29" i="18"/>
  <c r="N24" i="18"/>
  <c r="M24" i="18"/>
  <c r="L24" i="18"/>
  <c r="J24" i="18"/>
  <c r="K17" i="18"/>
  <c r="K39" i="18" s="1"/>
  <c r="N16" i="18"/>
  <c r="M16" i="18"/>
  <c r="L16" i="18"/>
  <c r="K42" i="45"/>
  <c r="K38" i="45"/>
  <c r="K35" i="45"/>
  <c r="K30" i="45"/>
  <c r="K17" i="45"/>
  <c r="K36" i="45" s="1"/>
  <c r="K42" i="23"/>
  <c r="K38" i="23"/>
  <c r="K35" i="23"/>
  <c r="K30" i="23"/>
  <c r="N29" i="23"/>
  <c r="N24" i="23"/>
  <c r="M24" i="23"/>
  <c r="L24" i="23"/>
  <c r="J24" i="23"/>
  <c r="K17" i="23"/>
  <c r="K39" i="23" s="1"/>
  <c r="N16" i="23"/>
  <c r="M16" i="23"/>
  <c r="L16" i="23"/>
  <c r="K42" i="27"/>
  <c r="K38" i="27"/>
  <c r="K35" i="27"/>
  <c r="K39" i="27" s="1"/>
  <c r="K30" i="27"/>
  <c r="K17" i="27"/>
  <c r="K42" i="24"/>
  <c r="K38" i="24"/>
  <c r="K35" i="24"/>
  <c r="K30" i="24"/>
  <c r="N29" i="24"/>
  <c r="N24" i="24"/>
  <c r="M24" i="24"/>
  <c r="L24" i="24"/>
  <c r="J24" i="24"/>
  <c r="K17" i="24"/>
  <c r="K39" i="24" s="1"/>
  <c r="N16" i="24"/>
  <c r="M16" i="24"/>
  <c r="L16" i="24"/>
  <c r="E43" i="15"/>
  <c r="E43" i="17"/>
  <c r="E43" i="22"/>
  <c r="E43" i="21"/>
  <c r="E43" i="18"/>
  <c r="E43" i="23"/>
  <c r="E43" i="27"/>
  <c r="E43" i="25"/>
  <c r="L42" i="25"/>
  <c r="O29" i="25"/>
  <c r="O24" i="25"/>
  <c r="O16" i="25"/>
  <c r="M24" i="25"/>
  <c r="K24" i="25"/>
  <c r="G44" i="26"/>
  <c r="G43" i="26"/>
  <c r="E43" i="26" s="1"/>
  <c r="G43" i="19"/>
  <c r="E43" i="19" s="1"/>
  <c r="S10" i="22"/>
  <c r="S11" i="22"/>
  <c r="S12" i="22"/>
  <c r="S14" i="22"/>
  <c r="S15" i="22"/>
  <c r="R13" i="22"/>
  <c r="Q13" i="22"/>
  <c r="S20" i="20"/>
  <c r="K36" i="21" l="1"/>
  <c r="K39" i="21"/>
  <c r="K36" i="19"/>
  <c r="K39" i="45"/>
  <c r="K36" i="27"/>
  <c r="K36" i="46"/>
  <c r="K36" i="22"/>
  <c r="K36" i="17"/>
  <c r="K36" i="23"/>
  <c r="K36" i="26"/>
  <c r="K36" i="24"/>
  <c r="K36" i="18"/>
  <c r="K36" i="20"/>
  <c r="K36" i="15"/>
  <c r="S13" i="22"/>
  <c r="R27" i="20"/>
  <c r="R30" i="20" l="1"/>
  <c r="O35" i="24"/>
  <c r="P35" i="24"/>
  <c r="Q35" i="24"/>
  <c r="R35" i="24"/>
  <c r="O35" i="15"/>
  <c r="O35" i="17"/>
  <c r="P35" i="17"/>
  <c r="Q35" i="17"/>
  <c r="R35" i="17"/>
  <c r="O35" i="22"/>
  <c r="P35" i="22"/>
  <c r="Q35" i="22"/>
  <c r="R35" i="22"/>
  <c r="O35" i="21"/>
  <c r="P35" i="21"/>
  <c r="Q35" i="21"/>
  <c r="R35" i="21"/>
  <c r="S35" i="21"/>
  <c r="O35" i="20"/>
  <c r="P35" i="20"/>
  <c r="Q35" i="20"/>
  <c r="R35" i="20"/>
  <c r="O35" i="19"/>
  <c r="P35" i="19"/>
  <c r="Q35" i="19"/>
  <c r="R35" i="19"/>
  <c r="O35" i="26"/>
  <c r="P35" i="26"/>
  <c r="Q35" i="26"/>
  <c r="R35" i="26"/>
  <c r="O35" i="46"/>
  <c r="P35" i="46"/>
  <c r="Q35" i="46"/>
  <c r="R35" i="46"/>
  <c r="O35" i="18"/>
  <c r="P35" i="18"/>
  <c r="Q35" i="18"/>
  <c r="R35" i="18"/>
  <c r="O35" i="45"/>
  <c r="P35" i="45"/>
  <c r="Q35" i="45"/>
  <c r="R35" i="45"/>
  <c r="O35" i="23"/>
  <c r="P35" i="23"/>
  <c r="Q35" i="23"/>
  <c r="R35" i="23"/>
  <c r="L35" i="25"/>
  <c r="P35" i="25"/>
  <c r="Q35" i="25"/>
  <c r="R35" i="25"/>
  <c r="S35" i="25"/>
  <c r="T35" i="25"/>
  <c r="O35" i="27" l="1"/>
  <c r="D24" i="45" l="1"/>
  <c r="F24" i="45"/>
  <c r="G24" i="45"/>
  <c r="H24" i="45"/>
  <c r="E24" i="45"/>
  <c r="I24" i="45"/>
  <c r="D29" i="45"/>
  <c r="F29" i="45"/>
  <c r="G29" i="45"/>
  <c r="H29" i="45"/>
  <c r="E29" i="45"/>
  <c r="I29" i="45"/>
  <c r="D16" i="45"/>
  <c r="F16" i="45"/>
  <c r="G16" i="45"/>
  <c r="H16" i="45"/>
  <c r="E16" i="45"/>
  <c r="I16" i="45"/>
  <c r="D24" i="46"/>
  <c r="F24" i="46"/>
  <c r="G24" i="46"/>
  <c r="H24" i="46"/>
  <c r="E24" i="46"/>
  <c r="I24" i="46"/>
  <c r="D16" i="46"/>
  <c r="F16" i="46"/>
  <c r="G16" i="46"/>
  <c r="H16" i="46"/>
  <c r="E16" i="46"/>
  <c r="I16" i="46"/>
  <c r="X38" i="45"/>
  <c r="W38" i="45"/>
  <c r="V38" i="45"/>
  <c r="U38" i="45"/>
  <c r="S34" i="45"/>
  <c r="S33" i="45"/>
  <c r="R29" i="45"/>
  <c r="Q29" i="45"/>
  <c r="P29" i="45"/>
  <c r="O29" i="45"/>
  <c r="S28" i="45"/>
  <c r="R27" i="45"/>
  <c r="O27" i="45"/>
  <c r="P27" i="45" s="1"/>
  <c r="Q27" i="45" s="1"/>
  <c r="S26" i="45"/>
  <c r="S25" i="45"/>
  <c r="R24" i="45"/>
  <c r="R38" i="45" s="1"/>
  <c r="Q24" i="45"/>
  <c r="P24" i="45"/>
  <c r="O24" i="45"/>
  <c r="S23" i="45"/>
  <c r="S22" i="45"/>
  <c r="S21" i="45"/>
  <c r="S20" i="45"/>
  <c r="W18" i="45"/>
  <c r="U18" i="45"/>
  <c r="R17" i="45"/>
  <c r="Q17" i="45"/>
  <c r="P17" i="45"/>
  <c r="O17" i="45"/>
  <c r="S16" i="45"/>
  <c r="X15" i="45"/>
  <c r="W15" i="45"/>
  <c r="V15" i="45"/>
  <c r="U15" i="45"/>
  <c r="S15" i="45"/>
  <c r="X14" i="45"/>
  <c r="W14" i="45"/>
  <c r="V14" i="45"/>
  <c r="U14" i="45"/>
  <c r="S14" i="45"/>
  <c r="X13" i="45"/>
  <c r="W13" i="45"/>
  <c r="V13" i="45"/>
  <c r="U13" i="45"/>
  <c r="S13" i="45"/>
  <c r="S12" i="45"/>
  <c r="S11" i="45"/>
  <c r="S10" i="45"/>
  <c r="S9" i="45"/>
  <c r="S6" i="45"/>
  <c r="X38" i="46"/>
  <c r="W38" i="46"/>
  <c r="V38" i="46"/>
  <c r="U38" i="46"/>
  <c r="S34" i="46"/>
  <c r="S33" i="46"/>
  <c r="R29" i="46"/>
  <c r="Q29" i="46"/>
  <c r="P29" i="46"/>
  <c r="O29" i="46"/>
  <c r="S28" i="46"/>
  <c r="R27" i="46"/>
  <c r="O27" i="46"/>
  <c r="P27" i="46" s="1"/>
  <c r="Q27" i="46" s="1"/>
  <c r="S26" i="46"/>
  <c r="S25" i="46"/>
  <c r="R24" i="46"/>
  <c r="R38" i="46" s="1"/>
  <c r="Q24" i="46"/>
  <c r="Q38" i="46" s="1"/>
  <c r="P24" i="46"/>
  <c r="P38" i="46" s="1"/>
  <c r="O24" i="46"/>
  <c r="S23" i="46"/>
  <c r="S22" i="46"/>
  <c r="S21" i="46"/>
  <c r="S20" i="46"/>
  <c r="W18" i="46"/>
  <c r="U18" i="46"/>
  <c r="R17" i="46"/>
  <c r="Q17" i="46"/>
  <c r="P17" i="46"/>
  <c r="O17" i="46"/>
  <c r="S16" i="46"/>
  <c r="X15" i="46"/>
  <c r="W15" i="46"/>
  <c r="V15" i="46"/>
  <c r="U15" i="46"/>
  <c r="S15" i="46"/>
  <c r="X14" i="46"/>
  <c r="W14" i="46"/>
  <c r="V14" i="46"/>
  <c r="U14" i="46"/>
  <c r="S14" i="46"/>
  <c r="X13" i="46"/>
  <c r="W13" i="46"/>
  <c r="V13" i="46"/>
  <c r="U13" i="46"/>
  <c r="S13" i="46"/>
  <c r="S12" i="46"/>
  <c r="S11" i="46"/>
  <c r="S10" i="46"/>
  <c r="S9" i="46"/>
  <c r="S6" i="46"/>
  <c r="O30" i="24"/>
  <c r="O30" i="15"/>
  <c r="O30" i="17"/>
  <c r="R30" i="22"/>
  <c r="Q30" i="22"/>
  <c r="P30" i="22"/>
  <c r="O30" i="22"/>
  <c r="R30" i="21"/>
  <c r="Q30" i="21"/>
  <c r="P30" i="21"/>
  <c r="O30" i="21"/>
  <c r="R30" i="19"/>
  <c r="Q30" i="19"/>
  <c r="P30" i="19"/>
  <c r="O30" i="19"/>
  <c r="R30" i="26"/>
  <c r="Q30" i="26"/>
  <c r="P30" i="26"/>
  <c r="O30" i="26"/>
  <c r="R30" i="18"/>
  <c r="Q30" i="18"/>
  <c r="P30" i="18"/>
  <c r="O30" i="18"/>
  <c r="R30" i="23"/>
  <c r="Q30" i="23"/>
  <c r="P30" i="23"/>
  <c r="O30" i="23"/>
  <c r="T30" i="25"/>
  <c r="S30" i="25"/>
  <c r="R30" i="25"/>
  <c r="Q30" i="25"/>
  <c r="P30" i="25"/>
  <c r="L30" i="25"/>
  <c r="R17" i="24"/>
  <c r="Q17" i="24"/>
  <c r="P17" i="24"/>
  <c r="O17" i="24"/>
  <c r="O17" i="15"/>
  <c r="O17" i="17"/>
  <c r="R17" i="22"/>
  <c r="Q17" i="22"/>
  <c r="Q39" i="22" s="1"/>
  <c r="P17" i="22"/>
  <c r="O17" i="22"/>
  <c r="R17" i="21"/>
  <c r="Q17" i="21"/>
  <c r="Q39" i="21" s="1"/>
  <c r="P17" i="21"/>
  <c r="O17" i="21"/>
  <c r="R17" i="26"/>
  <c r="Q17" i="26"/>
  <c r="Q39" i="26" s="1"/>
  <c r="P17" i="26"/>
  <c r="O17" i="26"/>
  <c r="R17" i="23"/>
  <c r="Q17" i="23"/>
  <c r="Q39" i="23" s="1"/>
  <c r="P17" i="23"/>
  <c r="O17" i="23"/>
  <c r="T17" i="25"/>
  <c r="S17" i="25"/>
  <c r="R17" i="25"/>
  <c r="Q17" i="25"/>
  <c r="P17" i="25"/>
  <c r="L17" i="25"/>
  <c r="E36" i="15"/>
  <c r="O17" i="20"/>
  <c r="P17" i="20"/>
  <c r="Q17" i="20"/>
  <c r="R17" i="20"/>
  <c r="Q38" i="25"/>
  <c r="R38" i="25"/>
  <c r="S38" i="25"/>
  <c r="T38" i="25"/>
  <c r="P38" i="24"/>
  <c r="Q38" i="24"/>
  <c r="R38" i="24"/>
  <c r="P38" i="22"/>
  <c r="Q38" i="22"/>
  <c r="R38" i="22"/>
  <c r="P38" i="21"/>
  <c r="Q38" i="21"/>
  <c r="R38" i="21"/>
  <c r="P38" i="19"/>
  <c r="Q38" i="19"/>
  <c r="R38" i="19"/>
  <c r="P38" i="26"/>
  <c r="Q38" i="26"/>
  <c r="R38" i="26"/>
  <c r="P38" i="18"/>
  <c r="Q38" i="18"/>
  <c r="R38" i="18"/>
  <c r="P38" i="23"/>
  <c r="Q38" i="23"/>
  <c r="R38" i="23"/>
  <c r="P38" i="25"/>
  <c r="O38" i="24"/>
  <c r="O38" i="15"/>
  <c r="O38" i="17"/>
  <c r="O38" i="22"/>
  <c r="O38" i="21"/>
  <c r="O38" i="19"/>
  <c r="O38" i="26"/>
  <c r="O38" i="18"/>
  <c r="O38" i="23"/>
  <c r="L38" i="25"/>
  <c r="O27" i="20"/>
  <c r="I25" i="23"/>
  <c r="E25" i="23"/>
  <c r="H25" i="23"/>
  <c r="M25" i="23" s="1"/>
  <c r="G25" i="23"/>
  <c r="F25" i="23"/>
  <c r="D25" i="23"/>
  <c r="I25" i="18"/>
  <c r="E25" i="18"/>
  <c r="H25" i="18"/>
  <c r="G25" i="18"/>
  <c r="F25" i="18"/>
  <c r="D25" i="18"/>
  <c r="I25" i="26"/>
  <c r="E25" i="26"/>
  <c r="H25" i="26"/>
  <c r="M25" i="26" s="1"/>
  <c r="G25" i="26"/>
  <c r="F25" i="26"/>
  <c r="D25" i="26"/>
  <c r="I25" i="19"/>
  <c r="E25" i="19"/>
  <c r="H25" i="19"/>
  <c r="G25" i="19"/>
  <c r="F25" i="19"/>
  <c r="D25" i="19"/>
  <c r="I25" i="20"/>
  <c r="E25" i="20"/>
  <c r="H25" i="20"/>
  <c r="M25" i="20" s="1"/>
  <c r="G25" i="20"/>
  <c r="F25" i="20"/>
  <c r="D25" i="20"/>
  <c r="I25" i="21"/>
  <c r="E25" i="21"/>
  <c r="H25" i="21"/>
  <c r="G25" i="21"/>
  <c r="F25" i="21"/>
  <c r="D25" i="21"/>
  <c r="I25" i="22"/>
  <c r="E25" i="22"/>
  <c r="H25" i="22"/>
  <c r="M25" i="22" s="1"/>
  <c r="G25" i="22"/>
  <c r="F25" i="22"/>
  <c r="D25" i="22"/>
  <c r="I25" i="17"/>
  <c r="E25" i="17"/>
  <c r="H25" i="17"/>
  <c r="G25" i="17"/>
  <c r="F25" i="17"/>
  <c r="D25" i="17"/>
  <c r="I25" i="15"/>
  <c r="E25" i="15"/>
  <c r="H25" i="15"/>
  <c r="M25" i="15" s="1"/>
  <c r="G25" i="15"/>
  <c r="F25" i="15"/>
  <c r="D25" i="15"/>
  <c r="I25" i="24"/>
  <c r="E25" i="24"/>
  <c r="H25" i="24"/>
  <c r="G25" i="24"/>
  <c r="F25" i="24"/>
  <c r="D25" i="24"/>
  <c r="C503" i="31"/>
  <c r="E25" i="45"/>
  <c r="E24" i="27"/>
  <c r="AF24" i="27" s="1"/>
  <c r="F24" i="27"/>
  <c r="AB24" i="27" s="1"/>
  <c r="D23" i="21"/>
  <c r="F23" i="21"/>
  <c r="G23" i="21"/>
  <c r="E23" i="21"/>
  <c r="I23" i="21"/>
  <c r="D23" i="20"/>
  <c r="F23" i="20"/>
  <c r="G23" i="20"/>
  <c r="E23" i="20"/>
  <c r="I23" i="20"/>
  <c r="D23" i="19"/>
  <c r="F23" i="19"/>
  <c r="G23" i="19"/>
  <c r="E23" i="19"/>
  <c r="I23" i="19"/>
  <c r="D23" i="26"/>
  <c r="F23" i="26"/>
  <c r="G23" i="26"/>
  <c r="E23" i="26"/>
  <c r="I23" i="26"/>
  <c r="D23" i="18"/>
  <c r="F23" i="18"/>
  <c r="G23" i="18"/>
  <c r="E23" i="18"/>
  <c r="I23" i="18"/>
  <c r="D23" i="23"/>
  <c r="F23" i="23"/>
  <c r="G23" i="23"/>
  <c r="E23" i="23"/>
  <c r="I23" i="23"/>
  <c r="D23" i="22"/>
  <c r="F23" i="22"/>
  <c r="G23" i="22"/>
  <c r="E23" i="22"/>
  <c r="I23" i="22"/>
  <c r="D23" i="17"/>
  <c r="F23" i="17"/>
  <c r="G23" i="17"/>
  <c r="E23" i="17"/>
  <c r="I23" i="17"/>
  <c r="D23" i="15"/>
  <c r="F23" i="15"/>
  <c r="G23" i="15"/>
  <c r="E23" i="15"/>
  <c r="I23" i="15"/>
  <c r="D23" i="24"/>
  <c r="F23" i="24"/>
  <c r="G23" i="24"/>
  <c r="E23" i="24"/>
  <c r="I23" i="24"/>
  <c r="E23" i="25"/>
  <c r="D7" i="27"/>
  <c r="AA7" i="27" s="1"/>
  <c r="F7" i="27"/>
  <c r="AB7" i="27" s="1"/>
  <c r="G7" i="27"/>
  <c r="AC7" i="27" s="1"/>
  <c r="H7" i="27"/>
  <c r="AD7" i="27" s="1"/>
  <c r="E7" i="27"/>
  <c r="AF7" i="27" s="1"/>
  <c r="I7" i="27"/>
  <c r="AG7" i="27" s="1"/>
  <c r="D8" i="27"/>
  <c r="AA8" i="27" s="1"/>
  <c r="F8" i="27"/>
  <c r="AB8" i="27" s="1"/>
  <c r="G8" i="27"/>
  <c r="AC8" i="27" s="1"/>
  <c r="H8" i="27"/>
  <c r="AD8" i="27" s="1"/>
  <c r="E8" i="27"/>
  <c r="AF8" i="27" s="1"/>
  <c r="I8" i="27"/>
  <c r="AG8" i="27" s="1"/>
  <c r="D16" i="27"/>
  <c r="AA16" i="27" s="1"/>
  <c r="F16" i="27"/>
  <c r="AB16" i="27" s="1"/>
  <c r="G16" i="27"/>
  <c r="AC16" i="27" s="1"/>
  <c r="H16" i="27"/>
  <c r="E16" i="27"/>
  <c r="AF16" i="27" s="1"/>
  <c r="I16" i="27"/>
  <c r="D18" i="27"/>
  <c r="AA18" i="27" s="1"/>
  <c r="F18" i="27"/>
  <c r="AB18" i="27" s="1"/>
  <c r="G18" i="27"/>
  <c r="AC18" i="27" s="1"/>
  <c r="H18" i="27"/>
  <c r="AD18" i="27" s="1"/>
  <c r="E18" i="27"/>
  <c r="AF18" i="27" s="1"/>
  <c r="I18" i="27"/>
  <c r="AG18" i="27" s="1"/>
  <c r="D19" i="27"/>
  <c r="AA19" i="27" s="1"/>
  <c r="F19" i="27"/>
  <c r="AB19" i="27" s="1"/>
  <c r="G19" i="27"/>
  <c r="AC19" i="27" s="1"/>
  <c r="H19" i="27"/>
  <c r="AD19" i="27" s="1"/>
  <c r="E19" i="27"/>
  <c r="AF19" i="27" s="1"/>
  <c r="I19" i="27"/>
  <c r="AG19" i="27" s="1"/>
  <c r="D24" i="27"/>
  <c r="AA24" i="27" s="1"/>
  <c r="H24" i="27"/>
  <c r="D29" i="27"/>
  <c r="F29" i="27"/>
  <c r="G29" i="27"/>
  <c r="H29" i="27"/>
  <c r="E29" i="27"/>
  <c r="I29" i="27"/>
  <c r="D31" i="27"/>
  <c r="AA31" i="27" s="1"/>
  <c r="F31" i="27"/>
  <c r="AB31" i="27" s="1"/>
  <c r="G31" i="27"/>
  <c r="AC31" i="27" s="1"/>
  <c r="H31" i="27"/>
  <c r="AD31" i="27" s="1"/>
  <c r="E31" i="27"/>
  <c r="AF31" i="27" s="1"/>
  <c r="I31" i="27"/>
  <c r="AG31" i="27" s="1"/>
  <c r="D32" i="27"/>
  <c r="AA32" i="27" s="1"/>
  <c r="F32" i="27"/>
  <c r="AB32" i="27" s="1"/>
  <c r="G32" i="27"/>
  <c r="AC32" i="27" s="1"/>
  <c r="H32" i="27"/>
  <c r="AD32" i="27" s="1"/>
  <c r="E32" i="27"/>
  <c r="AF32" i="27" s="1"/>
  <c r="I32" i="27"/>
  <c r="AG32" i="27" s="1"/>
  <c r="D37" i="27"/>
  <c r="F37" i="27"/>
  <c r="G37" i="27"/>
  <c r="H37" i="27"/>
  <c r="E37" i="27"/>
  <c r="I37" i="27"/>
  <c r="I6" i="15"/>
  <c r="E6" i="15"/>
  <c r="G6" i="15"/>
  <c r="F6" i="15"/>
  <c r="D6" i="15"/>
  <c r="Y23" i="27"/>
  <c r="Y12" i="27"/>
  <c r="W12" i="27"/>
  <c r="V14" i="27"/>
  <c r="M509" i="44"/>
  <c r="L509" i="44"/>
  <c r="K509" i="44"/>
  <c r="J509" i="44"/>
  <c r="I509" i="44"/>
  <c r="H509" i="44"/>
  <c r="G509" i="44"/>
  <c r="F509" i="44"/>
  <c r="E509" i="44"/>
  <c r="D509" i="44"/>
  <c r="C509" i="44"/>
  <c r="M508" i="44"/>
  <c r="L508" i="44"/>
  <c r="K508" i="44"/>
  <c r="J508" i="44"/>
  <c r="I508" i="44"/>
  <c r="H508" i="44"/>
  <c r="G508" i="44"/>
  <c r="F508" i="44"/>
  <c r="E508" i="44"/>
  <c r="D508" i="44"/>
  <c r="N508" i="44" s="1"/>
  <c r="Y34" i="27" s="1"/>
  <c r="C508" i="44"/>
  <c r="M507" i="44"/>
  <c r="L507" i="44"/>
  <c r="K507" i="44"/>
  <c r="J507" i="44"/>
  <c r="I507" i="44"/>
  <c r="H507" i="44"/>
  <c r="G507" i="44"/>
  <c r="F507" i="44"/>
  <c r="E507" i="44"/>
  <c r="D507" i="44"/>
  <c r="C507" i="44"/>
  <c r="M506" i="44"/>
  <c r="L506" i="44"/>
  <c r="K506" i="44"/>
  <c r="J506" i="44"/>
  <c r="I506" i="44"/>
  <c r="H506" i="44"/>
  <c r="G506" i="44"/>
  <c r="F506" i="44"/>
  <c r="E506" i="44"/>
  <c r="D506" i="44"/>
  <c r="C506" i="44"/>
  <c r="M505" i="44"/>
  <c r="L505" i="44"/>
  <c r="K505" i="44"/>
  <c r="J505" i="44"/>
  <c r="I505" i="44"/>
  <c r="H505" i="44"/>
  <c r="G505" i="44"/>
  <c r="F505" i="44"/>
  <c r="E505" i="44"/>
  <c r="D505" i="44"/>
  <c r="C505" i="44"/>
  <c r="M504" i="44"/>
  <c r="L504" i="44"/>
  <c r="K504" i="44"/>
  <c r="J504" i="44"/>
  <c r="I504" i="44"/>
  <c r="H504" i="44"/>
  <c r="G504" i="44"/>
  <c r="F504" i="44"/>
  <c r="E504" i="44"/>
  <c r="D504" i="44"/>
  <c r="N504" i="44" s="1"/>
  <c r="Y26" i="27" s="1"/>
  <c r="C504" i="44"/>
  <c r="M503" i="44"/>
  <c r="L503" i="44"/>
  <c r="K503" i="44"/>
  <c r="J503" i="44"/>
  <c r="I503" i="44"/>
  <c r="H503" i="44"/>
  <c r="G503" i="44"/>
  <c r="F503" i="44"/>
  <c r="E503" i="44"/>
  <c r="D503" i="44"/>
  <c r="C503" i="44"/>
  <c r="N502" i="44"/>
  <c r="M501" i="44"/>
  <c r="L501" i="44"/>
  <c r="K501" i="44"/>
  <c r="J501" i="44"/>
  <c r="I501" i="44"/>
  <c r="H501" i="44"/>
  <c r="G501" i="44"/>
  <c r="F501" i="44"/>
  <c r="E501" i="44"/>
  <c r="D501" i="44"/>
  <c r="C501" i="44"/>
  <c r="N501" i="44" s="1"/>
  <c r="N500" i="44"/>
  <c r="M499" i="44"/>
  <c r="L499" i="44"/>
  <c r="K499" i="44"/>
  <c r="J499" i="44"/>
  <c r="I499" i="44"/>
  <c r="H499" i="44"/>
  <c r="G499" i="44"/>
  <c r="F499" i="44"/>
  <c r="E499" i="44"/>
  <c r="D499" i="44"/>
  <c r="C499" i="44"/>
  <c r="M498" i="44"/>
  <c r="L498" i="44"/>
  <c r="K498" i="44"/>
  <c r="J498" i="44"/>
  <c r="I498" i="44"/>
  <c r="H498" i="44"/>
  <c r="G498" i="44"/>
  <c r="F498" i="44"/>
  <c r="N498" i="44" s="1"/>
  <c r="Y20" i="27" s="1"/>
  <c r="E498" i="44"/>
  <c r="D498" i="44"/>
  <c r="C498" i="44"/>
  <c r="M497" i="44"/>
  <c r="L497" i="44"/>
  <c r="K497" i="44"/>
  <c r="J497" i="44"/>
  <c r="I497" i="44"/>
  <c r="H497" i="44"/>
  <c r="G497" i="44"/>
  <c r="F497" i="44"/>
  <c r="E497" i="44"/>
  <c r="D497" i="44"/>
  <c r="C497" i="44"/>
  <c r="M496" i="44"/>
  <c r="L496" i="44"/>
  <c r="K496" i="44"/>
  <c r="J496" i="44"/>
  <c r="I496" i="44"/>
  <c r="H496" i="44"/>
  <c r="G496" i="44"/>
  <c r="F496" i="44"/>
  <c r="E496" i="44"/>
  <c r="D496" i="44"/>
  <c r="C496" i="44"/>
  <c r="M495" i="44"/>
  <c r="L495" i="44"/>
  <c r="K495" i="44"/>
  <c r="J495" i="44"/>
  <c r="I495" i="44"/>
  <c r="H495" i="44"/>
  <c r="G495" i="44"/>
  <c r="F495" i="44"/>
  <c r="E495" i="44"/>
  <c r="D495" i="44"/>
  <c r="C495" i="44"/>
  <c r="M494" i="44"/>
  <c r="L494" i="44"/>
  <c r="K494" i="44"/>
  <c r="J494" i="44"/>
  <c r="I494" i="44"/>
  <c r="H494" i="44"/>
  <c r="G494" i="44"/>
  <c r="F494" i="44"/>
  <c r="N494" i="44" s="1"/>
  <c r="E494" i="44"/>
  <c r="D494" i="44"/>
  <c r="C494" i="44"/>
  <c r="M493" i="44"/>
  <c r="L493" i="44"/>
  <c r="K493" i="44"/>
  <c r="J493" i="44"/>
  <c r="I493" i="44"/>
  <c r="H493" i="44"/>
  <c r="G493" i="44"/>
  <c r="F493" i="44"/>
  <c r="E493" i="44"/>
  <c r="D493" i="44"/>
  <c r="C493" i="44"/>
  <c r="M492" i="44"/>
  <c r="L492" i="44"/>
  <c r="K492" i="44"/>
  <c r="J492" i="44"/>
  <c r="I492" i="44"/>
  <c r="H492" i="44"/>
  <c r="G492" i="44"/>
  <c r="F492" i="44"/>
  <c r="E492" i="44"/>
  <c r="D492" i="44"/>
  <c r="C492" i="44"/>
  <c r="M491" i="44"/>
  <c r="L491" i="44"/>
  <c r="K491" i="44"/>
  <c r="J491" i="44"/>
  <c r="I491" i="44"/>
  <c r="H491" i="44"/>
  <c r="G491" i="44"/>
  <c r="F491" i="44"/>
  <c r="E491" i="44"/>
  <c r="D491" i="44"/>
  <c r="C491" i="44"/>
  <c r="M490" i="44"/>
  <c r="L490" i="44"/>
  <c r="K490" i="44"/>
  <c r="J490" i="44"/>
  <c r="I490" i="44"/>
  <c r="H490" i="44"/>
  <c r="G490" i="44"/>
  <c r="F490" i="44"/>
  <c r="N490" i="44" s="1"/>
  <c r="Y6" i="27" s="1"/>
  <c r="E490" i="44"/>
  <c r="D490" i="44"/>
  <c r="C490" i="44"/>
  <c r="M509" i="40"/>
  <c r="L509" i="40"/>
  <c r="K509" i="40"/>
  <c r="J509" i="40"/>
  <c r="I509" i="40"/>
  <c r="H509" i="40"/>
  <c r="G509" i="40"/>
  <c r="F509" i="40"/>
  <c r="E509" i="40"/>
  <c r="D509" i="40"/>
  <c r="C509" i="40"/>
  <c r="M508" i="40"/>
  <c r="L508" i="40"/>
  <c r="K508" i="40"/>
  <c r="J508" i="40"/>
  <c r="I508" i="40"/>
  <c r="H508" i="40"/>
  <c r="G508" i="40"/>
  <c r="F508" i="40"/>
  <c r="E508" i="40"/>
  <c r="D508" i="40"/>
  <c r="C508" i="40"/>
  <c r="M507" i="40"/>
  <c r="L507" i="40"/>
  <c r="K507" i="40"/>
  <c r="J507" i="40"/>
  <c r="I507" i="40"/>
  <c r="H507" i="40"/>
  <c r="G507" i="40"/>
  <c r="F507" i="40"/>
  <c r="E507" i="40"/>
  <c r="D507" i="40"/>
  <c r="C507" i="40"/>
  <c r="M506" i="40"/>
  <c r="L506" i="40"/>
  <c r="K506" i="40"/>
  <c r="J506" i="40"/>
  <c r="I506" i="40"/>
  <c r="H506" i="40"/>
  <c r="G506" i="40"/>
  <c r="F506" i="40"/>
  <c r="N506" i="40" s="1"/>
  <c r="V28" i="27" s="1"/>
  <c r="E506" i="40"/>
  <c r="D506" i="40"/>
  <c r="C506" i="40"/>
  <c r="M505" i="40"/>
  <c r="L505" i="40"/>
  <c r="K505" i="40"/>
  <c r="J505" i="40"/>
  <c r="I505" i="40"/>
  <c r="H505" i="40"/>
  <c r="G505" i="40"/>
  <c r="F505" i="40"/>
  <c r="E505" i="40"/>
  <c r="D505" i="40"/>
  <c r="C505" i="40"/>
  <c r="M504" i="40"/>
  <c r="L504" i="40"/>
  <c r="K504" i="40"/>
  <c r="J504" i="40"/>
  <c r="I504" i="40"/>
  <c r="H504" i="40"/>
  <c r="G504" i="40"/>
  <c r="F504" i="40"/>
  <c r="E504" i="40"/>
  <c r="D504" i="40"/>
  <c r="C504" i="40"/>
  <c r="M503" i="40"/>
  <c r="L503" i="40"/>
  <c r="K503" i="40"/>
  <c r="J503" i="40"/>
  <c r="I503" i="40"/>
  <c r="H503" i="40"/>
  <c r="G503" i="40"/>
  <c r="F503" i="40"/>
  <c r="E503" i="40"/>
  <c r="D503" i="40"/>
  <c r="C503" i="40"/>
  <c r="N502" i="40"/>
  <c r="M501" i="40"/>
  <c r="L501" i="40"/>
  <c r="K501" i="40"/>
  <c r="J501" i="40"/>
  <c r="I501" i="40"/>
  <c r="H501" i="40"/>
  <c r="G501" i="40"/>
  <c r="F501" i="40"/>
  <c r="E501" i="40"/>
  <c r="D501" i="40"/>
  <c r="C501" i="40"/>
  <c r="N501" i="40" s="1"/>
  <c r="V23" i="27" s="1"/>
  <c r="N500" i="40"/>
  <c r="M499" i="40"/>
  <c r="L499" i="40"/>
  <c r="K499" i="40"/>
  <c r="J499" i="40"/>
  <c r="I499" i="40"/>
  <c r="H499" i="40"/>
  <c r="G499" i="40"/>
  <c r="F499" i="40"/>
  <c r="E499" i="40"/>
  <c r="D499" i="40"/>
  <c r="C499" i="40"/>
  <c r="M498" i="40"/>
  <c r="L498" i="40"/>
  <c r="K498" i="40"/>
  <c r="J498" i="40"/>
  <c r="I498" i="40"/>
  <c r="H498" i="40"/>
  <c r="G498" i="40"/>
  <c r="F498" i="40"/>
  <c r="E498" i="40"/>
  <c r="D498" i="40"/>
  <c r="C498" i="40"/>
  <c r="M497" i="40"/>
  <c r="L497" i="40"/>
  <c r="K497" i="40"/>
  <c r="J497" i="40"/>
  <c r="I497" i="40"/>
  <c r="H497" i="40"/>
  <c r="G497" i="40"/>
  <c r="F497" i="40"/>
  <c r="E497" i="40"/>
  <c r="D497" i="40"/>
  <c r="C497" i="40"/>
  <c r="M496" i="40"/>
  <c r="L496" i="40"/>
  <c r="K496" i="40"/>
  <c r="J496" i="40"/>
  <c r="I496" i="40"/>
  <c r="H496" i="40"/>
  <c r="G496" i="40"/>
  <c r="F496" i="40"/>
  <c r="E496" i="40"/>
  <c r="D496" i="40"/>
  <c r="N496" i="40" s="1"/>
  <c r="C496" i="40"/>
  <c r="M495" i="40"/>
  <c r="L495" i="40"/>
  <c r="K495" i="40"/>
  <c r="J495" i="40"/>
  <c r="I495" i="40"/>
  <c r="H495" i="40"/>
  <c r="G495" i="40"/>
  <c r="F495" i="40"/>
  <c r="E495" i="40"/>
  <c r="D495" i="40"/>
  <c r="C495" i="40"/>
  <c r="M494" i="40"/>
  <c r="L494" i="40"/>
  <c r="K494" i="40"/>
  <c r="J494" i="40"/>
  <c r="I494" i="40"/>
  <c r="H494" i="40"/>
  <c r="G494" i="40"/>
  <c r="F494" i="40"/>
  <c r="E494" i="40"/>
  <c r="D494" i="40"/>
  <c r="C494" i="40"/>
  <c r="M493" i="40"/>
  <c r="L493" i="40"/>
  <c r="K493" i="40"/>
  <c r="J493" i="40"/>
  <c r="I493" i="40"/>
  <c r="H493" i="40"/>
  <c r="G493" i="40"/>
  <c r="F493" i="40"/>
  <c r="E493" i="40"/>
  <c r="D493" i="40"/>
  <c r="C493" i="40"/>
  <c r="M492" i="40"/>
  <c r="L492" i="40"/>
  <c r="K492" i="40"/>
  <c r="J492" i="40"/>
  <c r="I492" i="40"/>
  <c r="H492" i="40"/>
  <c r="G492" i="40"/>
  <c r="F492" i="40"/>
  <c r="E492" i="40"/>
  <c r="D492" i="40"/>
  <c r="N492" i="40" s="1"/>
  <c r="V10" i="27" s="1"/>
  <c r="C492" i="40"/>
  <c r="M491" i="40"/>
  <c r="L491" i="40"/>
  <c r="K491" i="40"/>
  <c r="J491" i="40"/>
  <c r="I491" i="40"/>
  <c r="H491" i="40"/>
  <c r="G491" i="40"/>
  <c r="F491" i="40"/>
  <c r="E491" i="40"/>
  <c r="D491" i="40"/>
  <c r="C491" i="40"/>
  <c r="M490" i="40"/>
  <c r="L490" i="40"/>
  <c r="K490" i="40"/>
  <c r="J490" i="40"/>
  <c r="I490" i="40"/>
  <c r="H490" i="40"/>
  <c r="G490" i="40"/>
  <c r="F490" i="40"/>
  <c r="E490" i="40"/>
  <c r="D490" i="40"/>
  <c r="C490" i="40"/>
  <c r="M509" i="32"/>
  <c r="L509" i="32"/>
  <c r="K509" i="32"/>
  <c r="J509" i="32"/>
  <c r="I509" i="32"/>
  <c r="H509" i="32"/>
  <c r="G509" i="32"/>
  <c r="F509" i="32"/>
  <c r="E509" i="32"/>
  <c r="D509" i="32"/>
  <c r="C509" i="32"/>
  <c r="M508" i="32"/>
  <c r="L508" i="32"/>
  <c r="K508" i="32"/>
  <c r="J508" i="32"/>
  <c r="I508" i="32"/>
  <c r="H508" i="32"/>
  <c r="G508" i="32"/>
  <c r="F508" i="32"/>
  <c r="E508" i="32"/>
  <c r="D508" i="32"/>
  <c r="N508" i="32" s="1"/>
  <c r="W34" i="27" s="1"/>
  <c r="C508" i="32"/>
  <c r="M507" i="32"/>
  <c r="L507" i="32"/>
  <c r="K507" i="32"/>
  <c r="J507" i="32"/>
  <c r="I507" i="32"/>
  <c r="H507" i="32"/>
  <c r="G507" i="32"/>
  <c r="F507" i="32"/>
  <c r="E507" i="32"/>
  <c r="D507" i="32"/>
  <c r="C507" i="32"/>
  <c r="M506" i="32"/>
  <c r="L506" i="32"/>
  <c r="K506" i="32"/>
  <c r="J506" i="32"/>
  <c r="I506" i="32"/>
  <c r="H506" i="32"/>
  <c r="G506" i="32"/>
  <c r="F506" i="32"/>
  <c r="E506" i="32"/>
  <c r="D506" i="32"/>
  <c r="C506" i="32"/>
  <c r="M505" i="32"/>
  <c r="L505" i="32"/>
  <c r="K505" i="32"/>
  <c r="J505" i="32"/>
  <c r="I505" i="32"/>
  <c r="H505" i="32"/>
  <c r="G505" i="32"/>
  <c r="F505" i="32"/>
  <c r="E505" i="32"/>
  <c r="D505" i="32"/>
  <c r="C505" i="32"/>
  <c r="M504" i="32"/>
  <c r="L504" i="32"/>
  <c r="K504" i="32"/>
  <c r="J504" i="32"/>
  <c r="I504" i="32"/>
  <c r="H504" i="32"/>
  <c r="G504" i="32"/>
  <c r="F504" i="32"/>
  <c r="E504" i="32"/>
  <c r="D504" i="32"/>
  <c r="N504" i="32" s="1"/>
  <c r="W26" i="27" s="1"/>
  <c r="C504" i="32"/>
  <c r="M503" i="32"/>
  <c r="L503" i="32"/>
  <c r="K503" i="32"/>
  <c r="J503" i="32"/>
  <c r="I503" i="32"/>
  <c r="H503" i="32"/>
  <c r="G503" i="32"/>
  <c r="F503" i="32"/>
  <c r="E503" i="32"/>
  <c r="D503" i="32"/>
  <c r="C503" i="32"/>
  <c r="N502" i="32"/>
  <c r="M501" i="32"/>
  <c r="L501" i="32"/>
  <c r="K501" i="32"/>
  <c r="J501" i="32"/>
  <c r="I501" i="32"/>
  <c r="H501" i="32"/>
  <c r="G501" i="32"/>
  <c r="F501" i="32"/>
  <c r="E501" i="32"/>
  <c r="D501" i="32"/>
  <c r="C501" i="32"/>
  <c r="N501" i="32" s="1"/>
  <c r="W23" i="27" s="1"/>
  <c r="N500" i="32"/>
  <c r="M499" i="32"/>
  <c r="L499" i="32"/>
  <c r="K499" i="32"/>
  <c r="J499" i="32"/>
  <c r="I499" i="32"/>
  <c r="H499" i="32"/>
  <c r="G499" i="32"/>
  <c r="F499" i="32"/>
  <c r="E499" i="32"/>
  <c r="D499" i="32"/>
  <c r="C499" i="32"/>
  <c r="M498" i="32"/>
  <c r="L498" i="32"/>
  <c r="K498" i="32"/>
  <c r="J498" i="32"/>
  <c r="I498" i="32"/>
  <c r="H498" i="32"/>
  <c r="G498" i="32"/>
  <c r="F498" i="32"/>
  <c r="N498" i="32" s="1"/>
  <c r="W20" i="27" s="1"/>
  <c r="E498" i="32"/>
  <c r="D498" i="32"/>
  <c r="C498" i="32"/>
  <c r="M497" i="32"/>
  <c r="L497" i="32"/>
  <c r="K497" i="32"/>
  <c r="J497" i="32"/>
  <c r="I497" i="32"/>
  <c r="H497" i="32"/>
  <c r="G497" i="32"/>
  <c r="F497" i="32"/>
  <c r="E497" i="32"/>
  <c r="D497" i="32"/>
  <c r="C497" i="32"/>
  <c r="M496" i="32"/>
  <c r="L496" i="32"/>
  <c r="K496" i="32"/>
  <c r="J496" i="32"/>
  <c r="I496" i="32"/>
  <c r="H496" i="32"/>
  <c r="G496" i="32"/>
  <c r="F496" i="32"/>
  <c r="E496" i="32"/>
  <c r="D496" i="32"/>
  <c r="C496" i="32"/>
  <c r="M495" i="32"/>
  <c r="L495" i="32"/>
  <c r="K495" i="32"/>
  <c r="J495" i="32"/>
  <c r="I495" i="32"/>
  <c r="H495" i="32"/>
  <c r="G495" i="32"/>
  <c r="F495" i="32"/>
  <c r="E495" i="32"/>
  <c r="D495" i="32"/>
  <c r="C495" i="32"/>
  <c r="M494" i="32"/>
  <c r="L494" i="32"/>
  <c r="K494" i="32"/>
  <c r="J494" i="32"/>
  <c r="I494" i="32"/>
  <c r="H494" i="32"/>
  <c r="G494" i="32"/>
  <c r="F494" i="32"/>
  <c r="N494" i="32" s="1"/>
  <c r="E494" i="32"/>
  <c r="D494" i="32"/>
  <c r="C494" i="32"/>
  <c r="M493" i="32"/>
  <c r="L493" i="32"/>
  <c r="K493" i="32"/>
  <c r="J493" i="32"/>
  <c r="I493" i="32"/>
  <c r="H493" i="32"/>
  <c r="G493" i="32"/>
  <c r="F493" i="32"/>
  <c r="E493" i="32"/>
  <c r="D493" i="32"/>
  <c r="C493" i="32"/>
  <c r="M492" i="32"/>
  <c r="L492" i="32"/>
  <c r="K492" i="32"/>
  <c r="J492" i="32"/>
  <c r="I492" i="32"/>
  <c r="H492" i="32"/>
  <c r="G492" i="32"/>
  <c r="F492" i="32"/>
  <c r="E492" i="32"/>
  <c r="D492" i="32"/>
  <c r="C492" i="32"/>
  <c r="M491" i="32"/>
  <c r="L491" i="32"/>
  <c r="K491" i="32"/>
  <c r="J491" i="32"/>
  <c r="I491" i="32"/>
  <c r="H491" i="32"/>
  <c r="G491" i="32"/>
  <c r="F491" i="32"/>
  <c r="E491" i="32"/>
  <c r="D491" i="32"/>
  <c r="C491" i="32"/>
  <c r="M490" i="32"/>
  <c r="L490" i="32"/>
  <c r="K490" i="32"/>
  <c r="J490" i="32"/>
  <c r="I490" i="32"/>
  <c r="H490" i="32"/>
  <c r="G490" i="32"/>
  <c r="F490" i="32"/>
  <c r="N490" i="32" s="1"/>
  <c r="W6" i="27" s="1"/>
  <c r="E490" i="32"/>
  <c r="D490" i="32"/>
  <c r="C490" i="32"/>
  <c r="N502" i="35"/>
  <c r="N500" i="35"/>
  <c r="M509" i="41"/>
  <c r="L509" i="41"/>
  <c r="K509" i="41"/>
  <c r="J509" i="41"/>
  <c r="I509" i="41"/>
  <c r="H509" i="41"/>
  <c r="G509" i="41"/>
  <c r="F509" i="41"/>
  <c r="E509" i="41"/>
  <c r="D509" i="41"/>
  <c r="C509" i="41"/>
  <c r="M508" i="41"/>
  <c r="L508" i="41"/>
  <c r="K508" i="41"/>
  <c r="J508" i="41"/>
  <c r="I508" i="41"/>
  <c r="H508" i="41"/>
  <c r="G508" i="41"/>
  <c r="F508" i="41"/>
  <c r="E508" i="41"/>
  <c r="D508" i="41"/>
  <c r="C508" i="41"/>
  <c r="M507" i="41"/>
  <c r="L507" i="41"/>
  <c r="K507" i="41"/>
  <c r="J507" i="41"/>
  <c r="I507" i="41"/>
  <c r="H507" i="41"/>
  <c r="G507" i="41"/>
  <c r="F507" i="41"/>
  <c r="E507" i="41"/>
  <c r="D507" i="41"/>
  <c r="C507" i="41"/>
  <c r="M506" i="41"/>
  <c r="L506" i="41"/>
  <c r="K506" i="41"/>
  <c r="J506" i="41"/>
  <c r="I506" i="41"/>
  <c r="H506" i="41"/>
  <c r="G506" i="41"/>
  <c r="F506" i="41"/>
  <c r="E506" i="41"/>
  <c r="D506" i="41"/>
  <c r="C506" i="41"/>
  <c r="M505" i="41"/>
  <c r="L505" i="41"/>
  <c r="K505" i="41"/>
  <c r="J505" i="41"/>
  <c r="I505" i="41"/>
  <c r="H505" i="41"/>
  <c r="G505" i="41"/>
  <c r="F505" i="41"/>
  <c r="E505" i="41"/>
  <c r="D505" i="41"/>
  <c r="C505" i="41"/>
  <c r="M504" i="41"/>
  <c r="L504" i="41"/>
  <c r="K504" i="41"/>
  <c r="J504" i="41"/>
  <c r="I504" i="41"/>
  <c r="H504" i="41"/>
  <c r="G504" i="41"/>
  <c r="F504" i="41"/>
  <c r="E504" i="41"/>
  <c r="D504" i="41"/>
  <c r="C504" i="41"/>
  <c r="M503" i="41"/>
  <c r="L503" i="41"/>
  <c r="K503" i="41"/>
  <c r="J503" i="41"/>
  <c r="I503" i="41"/>
  <c r="H503" i="41"/>
  <c r="G503" i="41"/>
  <c r="F503" i="41"/>
  <c r="E503" i="41"/>
  <c r="D503" i="41"/>
  <c r="C503" i="41"/>
  <c r="N502" i="41"/>
  <c r="M501" i="41"/>
  <c r="L501" i="41"/>
  <c r="K501" i="41"/>
  <c r="J501" i="41"/>
  <c r="I501" i="41"/>
  <c r="H501" i="41"/>
  <c r="G501" i="41"/>
  <c r="F501" i="41"/>
  <c r="E501" i="41"/>
  <c r="D501" i="41"/>
  <c r="C501" i="41"/>
  <c r="N500" i="41"/>
  <c r="M499" i="41"/>
  <c r="L499" i="41"/>
  <c r="K499" i="41"/>
  <c r="J499" i="41"/>
  <c r="I499" i="41"/>
  <c r="H499" i="41"/>
  <c r="G499" i="41"/>
  <c r="F499" i="41"/>
  <c r="E499" i="41"/>
  <c r="D499" i="41"/>
  <c r="C499" i="41"/>
  <c r="M498" i="41"/>
  <c r="L498" i="41"/>
  <c r="K498" i="41"/>
  <c r="J498" i="41"/>
  <c r="I498" i="41"/>
  <c r="H498" i="41"/>
  <c r="G498" i="41"/>
  <c r="F498" i="41"/>
  <c r="E498" i="41"/>
  <c r="D498" i="41"/>
  <c r="C498" i="41"/>
  <c r="M497" i="41"/>
  <c r="L497" i="41"/>
  <c r="K497" i="41"/>
  <c r="J497" i="41"/>
  <c r="I497" i="41"/>
  <c r="H497" i="41"/>
  <c r="G497" i="41"/>
  <c r="F497" i="41"/>
  <c r="E497" i="41"/>
  <c r="D497" i="41"/>
  <c r="C497" i="41"/>
  <c r="M496" i="41"/>
  <c r="L496" i="41"/>
  <c r="K496" i="41"/>
  <c r="J496" i="41"/>
  <c r="I496" i="41"/>
  <c r="H496" i="41"/>
  <c r="G496" i="41"/>
  <c r="F496" i="41"/>
  <c r="E496" i="41"/>
  <c r="D496" i="41"/>
  <c r="C496" i="41"/>
  <c r="M495" i="41"/>
  <c r="L495" i="41"/>
  <c r="K495" i="41"/>
  <c r="J495" i="41"/>
  <c r="I495" i="41"/>
  <c r="H495" i="41"/>
  <c r="G495" i="41"/>
  <c r="F495" i="41"/>
  <c r="E495" i="41"/>
  <c r="D495" i="41"/>
  <c r="C495" i="41"/>
  <c r="M494" i="41"/>
  <c r="L494" i="41"/>
  <c r="K494" i="41"/>
  <c r="J494" i="41"/>
  <c r="I494" i="41"/>
  <c r="H494" i="41"/>
  <c r="G494" i="41"/>
  <c r="F494" i="41"/>
  <c r="E494" i="41"/>
  <c r="D494" i="41"/>
  <c r="C494" i="41"/>
  <c r="M493" i="41"/>
  <c r="L493" i="41"/>
  <c r="K493" i="41"/>
  <c r="J493" i="41"/>
  <c r="I493" i="41"/>
  <c r="H493" i="41"/>
  <c r="G493" i="41"/>
  <c r="F493" i="41"/>
  <c r="E493" i="41"/>
  <c r="D493" i="41"/>
  <c r="C493" i="41"/>
  <c r="M492" i="41"/>
  <c r="L492" i="41"/>
  <c r="K492" i="41"/>
  <c r="J492" i="41"/>
  <c r="I492" i="41"/>
  <c r="H492" i="41"/>
  <c r="G492" i="41"/>
  <c r="F492" i="41"/>
  <c r="E492" i="41"/>
  <c r="D492" i="41"/>
  <c r="C492" i="41"/>
  <c r="M491" i="41"/>
  <c r="L491" i="41"/>
  <c r="K491" i="41"/>
  <c r="J491" i="41"/>
  <c r="I491" i="41"/>
  <c r="H491" i="41"/>
  <c r="G491" i="41"/>
  <c r="F491" i="41"/>
  <c r="E491" i="41"/>
  <c r="D491" i="41"/>
  <c r="C491" i="41"/>
  <c r="M490" i="41"/>
  <c r="L490" i="41"/>
  <c r="K490" i="41"/>
  <c r="J490" i="41"/>
  <c r="I490" i="41"/>
  <c r="H490" i="41"/>
  <c r="G490" i="41"/>
  <c r="F490" i="41"/>
  <c r="E490" i="41"/>
  <c r="D490" i="41"/>
  <c r="C490" i="41"/>
  <c r="N502" i="43"/>
  <c r="N500" i="43"/>
  <c r="M509" i="38"/>
  <c r="L509" i="38"/>
  <c r="K509" i="38"/>
  <c r="J509" i="38"/>
  <c r="I509" i="38"/>
  <c r="H509" i="38"/>
  <c r="G509" i="38"/>
  <c r="F509" i="38"/>
  <c r="N509" i="38" s="1"/>
  <c r="U41" i="27" s="1"/>
  <c r="E509" i="38"/>
  <c r="D509" i="38"/>
  <c r="C509" i="38"/>
  <c r="M508" i="38"/>
  <c r="L508" i="38"/>
  <c r="K508" i="38"/>
  <c r="J508" i="38"/>
  <c r="I508" i="38"/>
  <c r="H508" i="38"/>
  <c r="G508" i="38"/>
  <c r="F508" i="38"/>
  <c r="E508" i="38"/>
  <c r="D508" i="38"/>
  <c r="C508" i="38"/>
  <c r="M507" i="38"/>
  <c r="L507" i="38"/>
  <c r="K507" i="38"/>
  <c r="J507" i="38"/>
  <c r="I507" i="38"/>
  <c r="H507" i="38"/>
  <c r="G507" i="38"/>
  <c r="F507" i="38"/>
  <c r="E507" i="38"/>
  <c r="D507" i="38"/>
  <c r="C507" i="38"/>
  <c r="M506" i="38"/>
  <c r="L506" i="38"/>
  <c r="K506" i="38"/>
  <c r="J506" i="38"/>
  <c r="I506" i="38"/>
  <c r="H506" i="38"/>
  <c r="G506" i="38"/>
  <c r="F506" i="38"/>
  <c r="E506" i="38"/>
  <c r="D506" i="38"/>
  <c r="C506" i="38"/>
  <c r="M505" i="38"/>
  <c r="L505" i="38"/>
  <c r="K505" i="38"/>
  <c r="J505" i="38"/>
  <c r="I505" i="38"/>
  <c r="H505" i="38"/>
  <c r="G505" i="38"/>
  <c r="F505" i="38"/>
  <c r="N505" i="38" s="1"/>
  <c r="U27" i="27" s="1"/>
  <c r="E505" i="38"/>
  <c r="D505" i="38"/>
  <c r="C505" i="38"/>
  <c r="M504" i="38"/>
  <c r="L504" i="38"/>
  <c r="K504" i="38"/>
  <c r="J504" i="38"/>
  <c r="I504" i="38"/>
  <c r="H504" i="38"/>
  <c r="G504" i="38"/>
  <c r="F504" i="38"/>
  <c r="E504" i="38"/>
  <c r="D504" i="38"/>
  <c r="C504" i="38"/>
  <c r="M503" i="38"/>
  <c r="L503" i="38"/>
  <c r="K503" i="38"/>
  <c r="J503" i="38"/>
  <c r="I503" i="38"/>
  <c r="H503" i="38"/>
  <c r="G503" i="38"/>
  <c r="F503" i="38"/>
  <c r="E503" i="38"/>
  <c r="D503" i="38"/>
  <c r="C503" i="38"/>
  <c r="N502" i="38"/>
  <c r="M501" i="38"/>
  <c r="L501" i="38"/>
  <c r="K501" i="38"/>
  <c r="J501" i="38"/>
  <c r="I501" i="38"/>
  <c r="H501" i="38"/>
  <c r="G501" i="38"/>
  <c r="F501" i="38"/>
  <c r="E501" i="38"/>
  <c r="D501" i="38"/>
  <c r="C501" i="38"/>
  <c r="N500" i="38"/>
  <c r="M499" i="38"/>
  <c r="L499" i="38"/>
  <c r="K499" i="38"/>
  <c r="J499" i="38"/>
  <c r="I499" i="38"/>
  <c r="H499" i="38"/>
  <c r="G499" i="38"/>
  <c r="F499" i="38"/>
  <c r="E499" i="38"/>
  <c r="D499" i="38"/>
  <c r="N499" i="38" s="1"/>
  <c r="U21" i="27" s="1"/>
  <c r="C499" i="38"/>
  <c r="M498" i="38"/>
  <c r="L498" i="38"/>
  <c r="K498" i="38"/>
  <c r="J498" i="38"/>
  <c r="I498" i="38"/>
  <c r="H498" i="38"/>
  <c r="G498" i="38"/>
  <c r="F498" i="38"/>
  <c r="E498" i="38"/>
  <c r="D498" i="38"/>
  <c r="C498" i="38"/>
  <c r="M497" i="38"/>
  <c r="L497" i="38"/>
  <c r="K497" i="38"/>
  <c r="J497" i="38"/>
  <c r="I497" i="38"/>
  <c r="H497" i="38"/>
  <c r="G497" i="38"/>
  <c r="F497" i="38"/>
  <c r="E497" i="38"/>
  <c r="D497" i="38"/>
  <c r="C497" i="38"/>
  <c r="M496" i="38"/>
  <c r="L496" i="38"/>
  <c r="K496" i="38"/>
  <c r="J496" i="38"/>
  <c r="I496" i="38"/>
  <c r="H496" i="38"/>
  <c r="G496" i="38"/>
  <c r="F496" i="38"/>
  <c r="E496" i="38"/>
  <c r="D496" i="38"/>
  <c r="C496" i="38"/>
  <c r="M495" i="38"/>
  <c r="L495" i="38"/>
  <c r="K495" i="38"/>
  <c r="J495" i="38"/>
  <c r="I495" i="38"/>
  <c r="H495" i="38"/>
  <c r="G495" i="38"/>
  <c r="F495" i="38"/>
  <c r="E495" i="38"/>
  <c r="D495" i="38"/>
  <c r="N495" i="38" s="1"/>
  <c r="U13" i="27" s="1"/>
  <c r="C495" i="38"/>
  <c r="M494" i="38"/>
  <c r="L494" i="38"/>
  <c r="K494" i="38"/>
  <c r="J494" i="38"/>
  <c r="I494" i="38"/>
  <c r="H494" i="38"/>
  <c r="G494" i="38"/>
  <c r="F494" i="38"/>
  <c r="E494" i="38"/>
  <c r="D494" i="38"/>
  <c r="C494" i="38"/>
  <c r="M493" i="38"/>
  <c r="L493" i="38"/>
  <c r="K493" i="38"/>
  <c r="J493" i="38"/>
  <c r="I493" i="38"/>
  <c r="H493" i="38"/>
  <c r="G493" i="38"/>
  <c r="F493" i="38"/>
  <c r="E493" i="38"/>
  <c r="D493" i="38"/>
  <c r="C493" i="38"/>
  <c r="M492" i="38"/>
  <c r="L492" i="38"/>
  <c r="K492" i="38"/>
  <c r="J492" i="38"/>
  <c r="I492" i="38"/>
  <c r="H492" i="38"/>
  <c r="G492" i="38"/>
  <c r="F492" i="38"/>
  <c r="E492" i="38"/>
  <c r="D492" i="38"/>
  <c r="C492" i="38"/>
  <c r="M491" i="38"/>
  <c r="L491" i="38"/>
  <c r="K491" i="38"/>
  <c r="J491" i="38"/>
  <c r="I491" i="38"/>
  <c r="H491" i="38"/>
  <c r="G491" i="38"/>
  <c r="F491" i="38"/>
  <c r="E491" i="38"/>
  <c r="D491" i="38"/>
  <c r="N491" i="38" s="1"/>
  <c r="U9" i="27" s="1"/>
  <c r="C491" i="38"/>
  <c r="M490" i="38"/>
  <c r="L490" i="38"/>
  <c r="K490" i="38"/>
  <c r="J490" i="38"/>
  <c r="I490" i="38"/>
  <c r="H490" i="38"/>
  <c r="G490" i="38"/>
  <c r="F490" i="38"/>
  <c r="E490" i="38"/>
  <c r="D490" i="38"/>
  <c r="C490" i="38"/>
  <c r="N500" i="31"/>
  <c r="N502" i="31"/>
  <c r="D494" i="31"/>
  <c r="E494" i="31"/>
  <c r="F494" i="31"/>
  <c r="G494" i="31"/>
  <c r="H494" i="31"/>
  <c r="I494" i="31"/>
  <c r="J494" i="31"/>
  <c r="K494" i="31"/>
  <c r="L494" i="31"/>
  <c r="M494" i="31"/>
  <c r="D495" i="31"/>
  <c r="E495" i="31"/>
  <c r="F495" i="31"/>
  <c r="G495" i="31"/>
  <c r="H495" i="31"/>
  <c r="I495" i="31"/>
  <c r="J495" i="31"/>
  <c r="K495" i="31"/>
  <c r="L495" i="31"/>
  <c r="M495" i="31"/>
  <c r="D496" i="31"/>
  <c r="E496" i="31"/>
  <c r="F496" i="31"/>
  <c r="G496" i="31"/>
  <c r="H496" i="31"/>
  <c r="I496" i="31"/>
  <c r="J496" i="31"/>
  <c r="K496" i="31"/>
  <c r="L496" i="31"/>
  <c r="M496" i="31"/>
  <c r="D497" i="31"/>
  <c r="E497" i="31"/>
  <c r="F497" i="31"/>
  <c r="G497" i="31"/>
  <c r="H497" i="31"/>
  <c r="I497" i="31"/>
  <c r="J497" i="31"/>
  <c r="K497" i="31"/>
  <c r="L497" i="31"/>
  <c r="M497" i="31"/>
  <c r="D498" i="31"/>
  <c r="E498" i="31"/>
  <c r="F498" i="31"/>
  <c r="G498" i="31"/>
  <c r="H498" i="31"/>
  <c r="I498" i="31"/>
  <c r="J498" i="31"/>
  <c r="K498" i="31"/>
  <c r="L498" i="31"/>
  <c r="M498" i="31"/>
  <c r="D499" i="31"/>
  <c r="E499" i="31"/>
  <c r="F499" i="31"/>
  <c r="N499" i="31" s="1"/>
  <c r="T21" i="27" s="1"/>
  <c r="G499" i="31"/>
  <c r="H499" i="31"/>
  <c r="I499" i="31"/>
  <c r="J499" i="31"/>
  <c r="K499" i="31"/>
  <c r="L499" i="31"/>
  <c r="M499" i="31"/>
  <c r="D501" i="31"/>
  <c r="E501" i="31"/>
  <c r="F501" i="31"/>
  <c r="G501" i="31"/>
  <c r="H501" i="31"/>
  <c r="I501" i="31"/>
  <c r="J501" i="31"/>
  <c r="K501" i="31"/>
  <c r="L501" i="31"/>
  <c r="M501" i="31"/>
  <c r="D503" i="31"/>
  <c r="E503" i="31"/>
  <c r="F503" i="31"/>
  <c r="N503" i="31" s="1"/>
  <c r="T25" i="27" s="1"/>
  <c r="G503" i="31"/>
  <c r="H503" i="31"/>
  <c r="I503" i="31"/>
  <c r="J503" i="31"/>
  <c r="K503" i="31"/>
  <c r="L503" i="31"/>
  <c r="M503" i="31"/>
  <c r="D504" i="31"/>
  <c r="E504" i="31"/>
  <c r="F504" i="31"/>
  <c r="G504" i="31"/>
  <c r="H504" i="31"/>
  <c r="I504" i="31"/>
  <c r="J504" i="31"/>
  <c r="K504" i="31"/>
  <c r="L504" i="31"/>
  <c r="M504" i="31"/>
  <c r="D505" i="31"/>
  <c r="E505" i="31"/>
  <c r="F505" i="31"/>
  <c r="G505" i="31"/>
  <c r="H505" i="31"/>
  <c r="I505" i="31"/>
  <c r="J505" i="31"/>
  <c r="K505" i="31"/>
  <c r="L505" i="31"/>
  <c r="M505" i="31"/>
  <c r="D506" i="31"/>
  <c r="N506" i="31" s="1"/>
  <c r="T28" i="27" s="1"/>
  <c r="E506" i="31"/>
  <c r="F506" i="31"/>
  <c r="G506" i="31"/>
  <c r="H506" i="31"/>
  <c r="I506" i="31"/>
  <c r="J506" i="31"/>
  <c r="K506" i="31"/>
  <c r="L506" i="31"/>
  <c r="M506" i="31"/>
  <c r="D507" i="31"/>
  <c r="E507" i="31"/>
  <c r="F507" i="31"/>
  <c r="N507" i="31" s="1"/>
  <c r="T33" i="27" s="1"/>
  <c r="G507" i="31"/>
  <c r="H507" i="31"/>
  <c r="I507" i="31"/>
  <c r="J507" i="31"/>
  <c r="K507" i="31"/>
  <c r="L507" i="31"/>
  <c r="M507" i="31"/>
  <c r="D508" i="31"/>
  <c r="E508" i="31"/>
  <c r="F508" i="31"/>
  <c r="G508" i="31"/>
  <c r="H508" i="31"/>
  <c r="I508" i="31"/>
  <c r="J508" i="31"/>
  <c r="K508" i="31"/>
  <c r="L508" i="31"/>
  <c r="M508" i="31"/>
  <c r="D510" i="31"/>
  <c r="E510" i="31"/>
  <c r="F510" i="31"/>
  <c r="G510" i="31"/>
  <c r="H510" i="31"/>
  <c r="I510" i="31"/>
  <c r="J510" i="31"/>
  <c r="K510" i="31"/>
  <c r="L510" i="31"/>
  <c r="M510" i="31"/>
  <c r="C510" i="31"/>
  <c r="N510" i="31" s="1"/>
  <c r="T41" i="27" s="1"/>
  <c r="C508" i="31"/>
  <c r="C507" i="31"/>
  <c r="C506" i="31"/>
  <c r="C505" i="31"/>
  <c r="N505" i="31" s="1"/>
  <c r="T27" i="27" s="1"/>
  <c r="C504" i="31"/>
  <c r="C501" i="31"/>
  <c r="C499" i="31"/>
  <c r="C498" i="31"/>
  <c r="N498" i="31" s="1"/>
  <c r="T20" i="27" s="1"/>
  <c r="C497" i="31"/>
  <c r="C496" i="31"/>
  <c r="C495" i="31"/>
  <c r="N495" i="31" s="1"/>
  <c r="T13" i="27" s="1"/>
  <c r="C494" i="31"/>
  <c r="N494" i="31" s="1"/>
  <c r="T12" i="27" s="1"/>
  <c r="D493" i="31"/>
  <c r="E493" i="31"/>
  <c r="F493" i="31"/>
  <c r="G493" i="31"/>
  <c r="H493" i="31"/>
  <c r="I493" i="31"/>
  <c r="J493" i="31"/>
  <c r="K493" i="31"/>
  <c r="L493" i="31"/>
  <c r="M493" i="31"/>
  <c r="C493" i="31"/>
  <c r="D492" i="31"/>
  <c r="E492" i="31"/>
  <c r="F492" i="31"/>
  <c r="G492" i="31"/>
  <c r="H492" i="31"/>
  <c r="I492" i="31"/>
  <c r="J492" i="31"/>
  <c r="K492" i="31"/>
  <c r="L492" i="31"/>
  <c r="M492" i="31"/>
  <c r="C492" i="31"/>
  <c r="D491" i="31"/>
  <c r="N491" i="31" s="1"/>
  <c r="T9" i="27" s="1"/>
  <c r="E491" i="31"/>
  <c r="F491" i="31"/>
  <c r="G491" i="31"/>
  <c r="H491" i="31"/>
  <c r="I491" i="31"/>
  <c r="J491" i="31"/>
  <c r="K491" i="31"/>
  <c r="L491" i="31"/>
  <c r="M491" i="31"/>
  <c r="C491" i="31"/>
  <c r="D490" i="31"/>
  <c r="E490" i="31"/>
  <c r="F490" i="31"/>
  <c r="F509" i="31" s="1"/>
  <c r="G490" i="31"/>
  <c r="H490" i="31"/>
  <c r="I490" i="31"/>
  <c r="J490" i="31"/>
  <c r="J509" i="31" s="1"/>
  <c r="K490" i="31"/>
  <c r="L490" i="31"/>
  <c r="M490" i="31"/>
  <c r="C490" i="31"/>
  <c r="C509" i="31" s="1"/>
  <c r="O34" i="27"/>
  <c r="O33" i="27"/>
  <c r="O21" i="27"/>
  <c r="P21" i="27"/>
  <c r="Q21" i="27"/>
  <c r="R21" i="27"/>
  <c r="O22" i="27"/>
  <c r="P22" i="27"/>
  <c r="Q22" i="27"/>
  <c r="R22" i="27"/>
  <c r="O23" i="27"/>
  <c r="O25" i="27"/>
  <c r="P25" i="27"/>
  <c r="Q25" i="27"/>
  <c r="R25" i="27"/>
  <c r="O26" i="27"/>
  <c r="R27" i="27"/>
  <c r="O28" i="27"/>
  <c r="P28" i="27"/>
  <c r="Q28" i="27"/>
  <c r="R28" i="27"/>
  <c r="O20" i="27"/>
  <c r="P20" i="27"/>
  <c r="Q20" i="27"/>
  <c r="R20" i="27"/>
  <c r="O9" i="27"/>
  <c r="O10" i="27"/>
  <c r="O12" i="27"/>
  <c r="O13" i="27"/>
  <c r="O14" i="27"/>
  <c r="O15" i="27"/>
  <c r="O6" i="27"/>
  <c r="P34" i="15"/>
  <c r="P34" i="27" s="1"/>
  <c r="P33" i="15"/>
  <c r="P23" i="15"/>
  <c r="P23" i="27" s="1"/>
  <c r="P26" i="15"/>
  <c r="Q26" i="15" s="1"/>
  <c r="R26" i="15" s="1"/>
  <c r="P24" i="15"/>
  <c r="Q24" i="15" s="1"/>
  <c r="P15" i="15"/>
  <c r="Q15" i="15" s="1"/>
  <c r="P14" i="15"/>
  <c r="P13" i="15"/>
  <c r="Q13" i="15" s="1"/>
  <c r="P12" i="15"/>
  <c r="Q12" i="15" s="1"/>
  <c r="P11" i="15"/>
  <c r="Q11" i="15" s="1"/>
  <c r="P10" i="15"/>
  <c r="Q10" i="15" s="1"/>
  <c r="I10" i="15"/>
  <c r="E10" i="15"/>
  <c r="G10" i="15"/>
  <c r="F10" i="15"/>
  <c r="D10" i="15"/>
  <c r="N492" i="31" l="1"/>
  <c r="T10" i="27" s="1"/>
  <c r="N496" i="31"/>
  <c r="T14" i="27" s="1"/>
  <c r="N501" i="31"/>
  <c r="T23" i="27" s="1"/>
  <c r="N497" i="31"/>
  <c r="T15" i="27" s="1"/>
  <c r="N504" i="31"/>
  <c r="T26" i="27" s="1"/>
  <c r="N508" i="31"/>
  <c r="T34" i="27" s="1"/>
  <c r="N492" i="38"/>
  <c r="U10" i="27" s="1"/>
  <c r="N496" i="38"/>
  <c r="U14" i="27" s="1"/>
  <c r="N501" i="38"/>
  <c r="U23" i="27" s="1"/>
  <c r="N506" i="38"/>
  <c r="U28" i="27" s="1"/>
  <c r="M509" i="31"/>
  <c r="I509" i="31"/>
  <c r="E509" i="31"/>
  <c r="N493" i="31"/>
  <c r="T11" i="27" s="1"/>
  <c r="N490" i="31"/>
  <c r="O39" i="24"/>
  <c r="L509" i="31"/>
  <c r="H509" i="31"/>
  <c r="D509" i="31"/>
  <c r="N490" i="38"/>
  <c r="U6" i="27" s="1"/>
  <c r="N494" i="38"/>
  <c r="U12" i="27" s="1"/>
  <c r="N498" i="38"/>
  <c r="U20" i="27" s="1"/>
  <c r="N504" i="38"/>
  <c r="U26" i="27" s="1"/>
  <c r="N508" i="38"/>
  <c r="U34" i="27" s="1"/>
  <c r="N493" i="32"/>
  <c r="W11" i="27" s="1"/>
  <c r="N497" i="32"/>
  <c r="W15" i="27" s="1"/>
  <c r="N503" i="32"/>
  <c r="W25" i="27" s="1"/>
  <c r="N507" i="32"/>
  <c r="W33" i="27" s="1"/>
  <c r="N491" i="40"/>
  <c r="V9" i="27" s="1"/>
  <c r="N495" i="40"/>
  <c r="V13" i="27" s="1"/>
  <c r="N499" i="40"/>
  <c r="V21" i="27" s="1"/>
  <c r="N505" i="40"/>
  <c r="V27" i="27" s="1"/>
  <c r="N509" i="40"/>
  <c r="V41" i="27" s="1"/>
  <c r="N493" i="44"/>
  <c r="Y11" i="27" s="1"/>
  <c r="N497" i="44"/>
  <c r="Y15" i="27" s="1"/>
  <c r="N503" i="44"/>
  <c r="Y25" i="27" s="1"/>
  <c r="N507" i="44"/>
  <c r="Y33" i="27" s="1"/>
  <c r="K509" i="31"/>
  <c r="G509" i="31"/>
  <c r="N493" i="38"/>
  <c r="U11" i="27" s="1"/>
  <c r="N497" i="38"/>
  <c r="U15" i="27" s="1"/>
  <c r="N503" i="38"/>
  <c r="U25" i="27" s="1"/>
  <c r="N507" i="38"/>
  <c r="U33" i="27" s="1"/>
  <c r="N491" i="41"/>
  <c r="Z9" i="27" s="1"/>
  <c r="N495" i="41"/>
  <c r="Z13" i="27" s="1"/>
  <c r="N499" i="41"/>
  <c r="Z21" i="27" s="1"/>
  <c r="N505" i="41"/>
  <c r="Z27" i="27" s="1"/>
  <c r="N509" i="41"/>
  <c r="Z41" i="27" s="1"/>
  <c r="N492" i="32"/>
  <c r="W10" i="27" s="1"/>
  <c r="N496" i="32"/>
  <c r="W14" i="27" s="1"/>
  <c r="N506" i="32"/>
  <c r="W28" i="27" s="1"/>
  <c r="N490" i="40"/>
  <c r="V6" i="27" s="1"/>
  <c r="N494" i="40"/>
  <c r="V12" i="27" s="1"/>
  <c r="N498" i="40"/>
  <c r="V20" i="27" s="1"/>
  <c r="N504" i="40"/>
  <c r="V26" i="27" s="1"/>
  <c r="N508" i="40"/>
  <c r="V34" i="27" s="1"/>
  <c r="N492" i="44"/>
  <c r="Y10" i="27" s="1"/>
  <c r="N496" i="44"/>
  <c r="Y14" i="27" s="1"/>
  <c r="N506" i="44"/>
  <c r="Y28" i="27" s="1"/>
  <c r="P39" i="23"/>
  <c r="P39" i="26"/>
  <c r="P39" i="21"/>
  <c r="P39" i="22"/>
  <c r="O39" i="15"/>
  <c r="P39" i="46"/>
  <c r="M25" i="24"/>
  <c r="M25" i="17"/>
  <c r="M25" i="21"/>
  <c r="M25" i="19"/>
  <c r="M25" i="18"/>
  <c r="R39" i="23"/>
  <c r="R39" i="26"/>
  <c r="R39" i="21"/>
  <c r="R39" i="22"/>
  <c r="N491" i="32"/>
  <c r="W9" i="27" s="1"/>
  <c r="N495" i="32"/>
  <c r="W13" i="27" s="1"/>
  <c r="N499" i="32"/>
  <c r="W21" i="27" s="1"/>
  <c r="N505" i="32"/>
  <c r="W27" i="27" s="1"/>
  <c r="N509" i="32"/>
  <c r="W41" i="27" s="1"/>
  <c r="N493" i="40"/>
  <c r="V11" i="27" s="1"/>
  <c r="N497" i="40"/>
  <c r="V15" i="27" s="1"/>
  <c r="N503" i="40"/>
  <c r="V25" i="27" s="1"/>
  <c r="N507" i="40"/>
  <c r="V33" i="27" s="1"/>
  <c r="N491" i="44"/>
  <c r="Y9" i="27" s="1"/>
  <c r="N495" i="44"/>
  <c r="Y13" i="27" s="1"/>
  <c r="N499" i="44"/>
  <c r="Y21" i="27" s="1"/>
  <c r="N505" i="44"/>
  <c r="Y27" i="27" s="1"/>
  <c r="N509" i="44"/>
  <c r="Y41" i="27" s="1"/>
  <c r="O39" i="23"/>
  <c r="O39" i="26"/>
  <c r="O39" i="21"/>
  <c r="O39" i="22"/>
  <c r="O39" i="17"/>
  <c r="O39" i="46"/>
  <c r="L6" i="15"/>
  <c r="J6" i="15"/>
  <c r="J23" i="24"/>
  <c r="L23" i="24"/>
  <c r="L23" i="15"/>
  <c r="J23" i="15"/>
  <c r="L23" i="17"/>
  <c r="J23" i="17"/>
  <c r="J23" i="22"/>
  <c r="L23" i="22"/>
  <c r="L23" i="23"/>
  <c r="J23" i="23"/>
  <c r="L23" i="18"/>
  <c r="J23" i="18"/>
  <c r="L23" i="26"/>
  <c r="J23" i="26"/>
  <c r="L23" i="19"/>
  <c r="J23" i="19"/>
  <c r="J23" i="20"/>
  <c r="L23" i="20"/>
  <c r="L23" i="21"/>
  <c r="J23" i="21"/>
  <c r="J25" i="24"/>
  <c r="N25" i="24"/>
  <c r="L25" i="24"/>
  <c r="N25" i="15"/>
  <c r="L25" i="15"/>
  <c r="J25" i="15"/>
  <c r="N25" i="17"/>
  <c r="L25" i="17"/>
  <c r="J25" i="17"/>
  <c r="J25" i="22"/>
  <c r="N25" i="22"/>
  <c r="L25" i="22"/>
  <c r="N25" i="21"/>
  <c r="L25" i="21"/>
  <c r="J25" i="21"/>
  <c r="J25" i="20"/>
  <c r="N25" i="20"/>
  <c r="L25" i="20"/>
  <c r="N25" i="19"/>
  <c r="L25" i="19"/>
  <c r="J25" i="19"/>
  <c r="N25" i="26"/>
  <c r="L25" i="26"/>
  <c r="J25" i="26"/>
  <c r="N25" i="18"/>
  <c r="L25" i="18"/>
  <c r="J25" i="18"/>
  <c r="N25" i="23"/>
  <c r="L25" i="23"/>
  <c r="J25" i="23"/>
  <c r="M24" i="46"/>
  <c r="M16" i="45"/>
  <c r="N29" i="45"/>
  <c r="M24" i="45"/>
  <c r="N16" i="45"/>
  <c r="L16" i="45"/>
  <c r="L24" i="45"/>
  <c r="J24" i="45"/>
  <c r="N24" i="45"/>
  <c r="M16" i="46"/>
  <c r="J24" i="46"/>
  <c r="N24" i="46"/>
  <c r="L24" i="46"/>
  <c r="L16" i="46"/>
  <c r="N16" i="46"/>
  <c r="N29" i="27"/>
  <c r="J10" i="15"/>
  <c r="L10" i="15"/>
  <c r="AD24" i="27"/>
  <c r="AD16" i="27"/>
  <c r="M16" i="27"/>
  <c r="AG16" i="27"/>
  <c r="N16" i="27"/>
  <c r="L16" i="27"/>
  <c r="T39" i="25"/>
  <c r="M25" i="25"/>
  <c r="K23" i="25"/>
  <c r="M23" i="25"/>
  <c r="I25" i="45"/>
  <c r="K25" i="25"/>
  <c r="S36" i="25"/>
  <c r="L39" i="25"/>
  <c r="Q36" i="25"/>
  <c r="S29" i="45"/>
  <c r="S35" i="45"/>
  <c r="S35" i="46"/>
  <c r="D25" i="45"/>
  <c r="G25" i="46"/>
  <c r="F23" i="45"/>
  <c r="G23" i="45"/>
  <c r="N490" i="41"/>
  <c r="Z6" i="27" s="1"/>
  <c r="N494" i="41"/>
  <c r="Z12" i="27" s="1"/>
  <c r="N498" i="41"/>
  <c r="Z20" i="27" s="1"/>
  <c r="N504" i="41"/>
  <c r="Z26" i="27" s="1"/>
  <c r="N508" i="41"/>
  <c r="Z34" i="27" s="1"/>
  <c r="N493" i="41"/>
  <c r="Z11" i="27" s="1"/>
  <c r="N497" i="41"/>
  <c r="Z15" i="27" s="1"/>
  <c r="N503" i="41"/>
  <c r="Z25" i="27" s="1"/>
  <c r="N507" i="41"/>
  <c r="Z33" i="27" s="1"/>
  <c r="N492" i="41"/>
  <c r="Z10" i="27" s="1"/>
  <c r="N496" i="41"/>
  <c r="Z14" i="27" s="1"/>
  <c r="N501" i="41"/>
  <c r="Z23" i="27" s="1"/>
  <c r="N506" i="41"/>
  <c r="Z28" i="27" s="1"/>
  <c r="Q30" i="20"/>
  <c r="P30" i="20"/>
  <c r="F25" i="45"/>
  <c r="D23" i="46"/>
  <c r="H25" i="46"/>
  <c r="M25" i="46" s="1"/>
  <c r="D23" i="45"/>
  <c r="E23" i="45"/>
  <c r="F25" i="46"/>
  <c r="I25" i="46"/>
  <c r="I23" i="46"/>
  <c r="F23" i="46"/>
  <c r="G23" i="46"/>
  <c r="S39" i="25"/>
  <c r="L36" i="25"/>
  <c r="R39" i="25"/>
  <c r="P35" i="15"/>
  <c r="P35" i="27" s="1"/>
  <c r="I23" i="45"/>
  <c r="E23" i="46"/>
  <c r="G25" i="45"/>
  <c r="D25" i="46"/>
  <c r="E25" i="46"/>
  <c r="Q39" i="25"/>
  <c r="Q30" i="46"/>
  <c r="Q39" i="46" s="1"/>
  <c r="P38" i="45"/>
  <c r="P39" i="45" s="1"/>
  <c r="P30" i="45"/>
  <c r="O30" i="45"/>
  <c r="S27" i="45"/>
  <c r="T16" i="45" s="1"/>
  <c r="S29" i="46"/>
  <c r="O38" i="45"/>
  <c r="O39" i="45" s="1"/>
  <c r="S17" i="46"/>
  <c r="S17" i="45"/>
  <c r="O38" i="46"/>
  <c r="O30" i="46"/>
  <c r="S24" i="46"/>
  <c r="R30" i="46"/>
  <c r="R39" i="46" s="1"/>
  <c r="P30" i="46"/>
  <c r="Q38" i="45"/>
  <c r="Q39" i="45" s="1"/>
  <c r="Q30" i="45"/>
  <c r="S27" i="46"/>
  <c r="T16" i="46" s="1"/>
  <c r="S24" i="45"/>
  <c r="R30" i="45"/>
  <c r="R39" i="45" s="1"/>
  <c r="P30" i="15"/>
  <c r="T36" i="25"/>
  <c r="R36" i="25"/>
  <c r="O27" i="27"/>
  <c r="Q23" i="15"/>
  <c r="R23" i="15" s="1"/>
  <c r="Q34" i="15"/>
  <c r="R34" i="15" s="1"/>
  <c r="R34" i="27" s="1"/>
  <c r="R10" i="15"/>
  <c r="R11" i="15"/>
  <c r="P33" i="27"/>
  <c r="Q33" i="15"/>
  <c r="Q35" i="15" s="1"/>
  <c r="Q35" i="27" s="1"/>
  <c r="R12" i="15"/>
  <c r="Q14" i="15"/>
  <c r="R15" i="15"/>
  <c r="D23" i="27"/>
  <c r="AA23" i="27" s="1"/>
  <c r="R24" i="15"/>
  <c r="R13" i="15"/>
  <c r="Q38" i="15"/>
  <c r="P38" i="15"/>
  <c r="F25" i="27"/>
  <c r="AB25" i="27" s="1"/>
  <c r="E25" i="27"/>
  <c r="AF25" i="27" s="1"/>
  <c r="D25" i="27"/>
  <c r="AA25" i="27" s="1"/>
  <c r="G25" i="27"/>
  <c r="AC25" i="27" s="1"/>
  <c r="I25" i="27"/>
  <c r="I24" i="27"/>
  <c r="G24" i="27"/>
  <c r="AC24" i="27" s="1"/>
  <c r="F23" i="27"/>
  <c r="AB23" i="27" s="1"/>
  <c r="G23" i="27"/>
  <c r="AC23" i="27" s="1"/>
  <c r="E23" i="27"/>
  <c r="AF23" i="27" s="1"/>
  <c r="I23" i="27"/>
  <c r="F33" i="23"/>
  <c r="D33" i="23"/>
  <c r="I28" i="23"/>
  <c r="E28" i="23"/>
  <c r="G28" i="23"/>
  <c r="F28" i="23"/>
  <c r="D28" i="23"/>
  <c r="I27" i="23"/>
  <c r="E27" i="23"/>
  <c r="G27" i="23"/>
  <c r="F27" i="23"/>
  <c r="D27" i="23"/>
  <c r="I26" i="23"/>
  <c r="E26" i="23"/>
  <c r="G26" i="23"/>
  <c r="F26" i="23"/>
  <c r="D26" i="23"/>
  <c r="I22" i="23"/>
  <c r="E22" i="23"/>
  <c r="G22" i="23"/>
  <c r="F22" i="23"/>
  <c r="D22" i="23"/>
  <c r="I21" i="23"/>
  <c r="E21" i="23"/>
  <c r="G21" i="23"/>
  <c r="F21" i="23"/>
  <c r="D21" i="23"/>
  <c r="I20" i="23"/>
  <c r="E20" i="23"/>
  <c r="G20" i="23"/>
  <c r="F20" i="23"/>
  <c r="D20" i="23"/>
  <c r="I15" i="23"/>
  <c r="E15" i="23"/>
  <c r="G15" i="23"/>
  <c r="F15" i="23"/>
  <c r="D15" i="23"/>
  <c r="I14" i="23"/>
  <c r="E14" i="23"/>
  <c r="G14" i="23"/>
  <c r="F14" i="23"/>
  <c r="D14" i="23"/>
  <c r="I13" i="23"/>
  <c r="E13" i="23"/>
  <c r="E38" i="23" s="1"/>
  <c r="G13" i="23"/>
  <c r="G38" i="23" s="1"/>
  <c r="F13" i="23"/>
  <c r="F38" i="23" s="1"/>
  <c r="D13" i="23"/>
  <c r="D38" i="23" s="1"/>
  <c r="I12" i="23"/>
  <c r="E12" i="23"/>
  <c r="G12" i="23"/>
  <c r="F12" i="23"/>
  <c r="D12" i="23"/>
  <c r="I11" i="23"/>
  <c r="E11" i="23"/>
  <c r="G11" i="23"/>
  <c r="F11" i="23"/>
  <c r="D11" i="23"/>
  <c r="I10" i="23"/>
  <c r="E10" i="23"/>
  <c r="G10" i="23"/>
  <c r="F10" i="23"/>
  <c r="D10" i="23"/>
  <c r="I9" i="23"/>
  <c r="E9" i="23"/>
  <c r="G9" i="23"/>
  <c r="F9" i="23"/>
  <c r="D9" i="23"/>
  <c r="I6" i="23"/>
  <c r="E6" i="23"/>
  <c r="G6" i="23"/>
  <c r="F6" i="23"/>
  <c r="D6" i="23"/>
  <c r="I34" i="23"/>
  <c r="E34" i="23"/>
  <c r="G34" i="23"/>
  <c r="F34" i="23"/>
  <c r="D34" i="23"/>
  <c r="I33" i="23"/>
  <c r="E33" i="23"/>
  <c r="G33" i="23"/>
  <c r="I34" i="18"/>
  <c r="E34" i="18"/>
  <c r="G34" i="18"/>
  <c r="F34" i="18"/>
  <c r="D34" i="18"/>
  <c r="I33" i="18"/>
  <c r="E33" i="18"/>
  <c r="G33" i="18"/>
  <c r="F33" i="18"/>
  <c r="D33" i="18"/>
  <c r="I28" i="18"/>
  <c r="E28" i="18"/>
  <c r="G28" i="18"/>
  <c r="F28" i="18"/>
  <c r="D28" i="18"/>
  <c r="I27" i="18"/>
  <c r="E27" i="18"/>
  <c r="G27" i="18"/>
  <c r="F27" i="18"/>
  <c r="D27" i="18"/>
  <c r="I26" i="18"/>
  <c r="E26" i="18"/>
  <c r="G26" i="18"/>
  <c r="F26" i="18"/>
  <c r="D26" i="18"/>
  <c r="I22" i="18"/>
  <c r="E22" i="18"/>
  <c r="G22" i="18"/>
  <c r="F22" i="18"/>
  <c r="D22" i="18"/>
  <c r="I21" i="18"/>
  <c r="E21" i="18"/>
  <c r="G21" i="18"/>
  <c r="F21" i="18"/>
  <c r="D21" i="18"/>
  <c r="I20" i="18"/>
  <c r="E20" i="18"/>
  <c r="G20" i="18"/>
  <c r="F20" i="18"/>
  <c r="D20" i="18"/>
  <c r="I15" i="18"/>
  <c r="E15" i="18"/>
  <c r="G15" i="18"/>
  <c r="F15" i="18"/>
  <c r="D15" i="18"/>
  <c r="I14" i="18"/>
  <c r="E14" i="18"/>
  <c r="G14" i="18"/>
  <c r="F14" i="18"/>
  <c r="D14" i="18"/>
  <c r="I13" i="18"/>
  <c r="E13" i="18"/>
  <c r="E38" i="18" s="1"/>
  <c r="G13" i="18"/>
  <c r="G38" i="18" s="1"/>
  <c r="F13" i="18"/>
  <c r="F38" i="18" s="1"/>
  <c r="D13" i="18"/>
  <c r="D38" i="18" s="1"/>
  <c r="I12" i="18"/>
  <c r="E12" i="18"/>
  <c r="G12" i="18"/>
  <c r="F12" i="18"/>
  <c r="D12" i="18"/>
  <c r="I11" i="18"/>
  <c r="E11" i="18"/>
  <c r="G11" i="18"/>
  <c r="F11" i="18"/>
  <c r="D11" i="18"/>
  <c r="I10" i="18"/>
  <c r="E10" i="18"/>
  <c r="G10" i="18"/>
  <c r="F10" i="18"/>
  <c r="D10" i="18"/>
  <c r="I9" i="18"/>
  <c r="E9" i="18"/>
  <c r="G9" i="18"/>
  <c r="F9" i="18"/>
  <c r="D9" i="18"/>
  <c r="I6" i="18"/>
  <c r="E6" i="18"/>
  <c r="G6" i="18"/>
  <c r="F6" i="18"/>
  <c r="D6" i="18"/>
  <c r="I34" i="26"/>
  <c r="E34" i="26"/>
  <c r="G34" i="26"/>
  <c r="F34" i="26"/>
  <c r="D34" i="26"/>
  <c r="I33" i="26"/>
  <c r="E33" i="26"/>
  <c r="G33" i="26"/>
  <c r="F33" i="26"/>
  <c r="D33" i="26"/>
  <c r="I28" i="26"/>
  <c r="E28" i="26"/>
  <c r="G28" i="26"/>
  <c r="F28" i="26"/>
  <c r="D28" i="26"/>
  <c r="I27" i="26"/>
  <c r="E27" i="26"/>
  <c r="G27" i="26"/>
  <c r="F27" i="26"/>
  <c r="D27" i="26"/>
  <c r="I26" i="26"/>
  <c r="E26" i="26"/>
  <c r="G26" i="26"/>
  <c r="F26" i="26"/>
  <c r="D26" i="26"/>
  <c r="I22" i="26"/>
  <c r="E22" i="26"/>
  <c r="G22" i="26"/>
  <c r="F22" i="26"/>
  <c r="D22" i="26"/>
  <c r="I21" i="26"/>
  <c r="E21" i="26"/>
  <c r="G21" i="26"/>
  <c r="F21" i="26"/>
  <c r="D21" i="26"/>
  <c r="I20" i="26"/>
  <c r="E20" i="26"/>
  <c r="G20" i="26"/>
  <c r="F20" i="26"/>
  <c r="D20" i="26"/>
  <c r="I15" i="26"/>
  <c r="E15" i="26"/>
  <c r="G15" i="26"/>
  <c r="F15" i="26"/>
  <c r="D15" i="26"/>
  <c r="I14" i="26"/>
  <c r="E14" i="26"/>
  <c r="G14" i="26"/>
  <c r="F14" i="26"/>
  <c r="D14" i="26"/>
  <c r="I13" i="26"/>
  <c r="E13" i="26"/>
  <c r="E38" i="26" s="1"/>
  <c r="G13" i="26"/>
  <c r="G38" i="26" s="1"/>
  <c r="F13" i="26"/>
  <c r="F38" i="26" s="1"/>
  <c r="D13" i="26"/>
  <c r="D38" i="26" s="1"/>
  <c r="I12" i="26"/>
  <c r="E12" i="26"/>
  <c r="G12" i="26"/>
  <c r="F12" i="26"/>
  <c r="D12" i="26"/>
  <c r="I11" i="26"/>
  <c r="E11" i="26"/>
  <c r="G11" i="26"/>
  <c r="F11" i="26"/>
  <c r="D11" i="26"/>
  <c r="I10" i="26"/>
  <c r="E10" i="26"/>
  <c r="G10" i="26"/>
  <c r="F10" i="26"/>
  <c r="D10" i="26"/>
  <c r="I9" i="26"/>
  <c r="E9" i="26"/>
  <c r="G9" i="26"/>
  <c r="F9" i="26"/>
  <c r="D9" i="26"/>
  <c r="I6" i="26"/>
  <c r="E6" i="26"/>
  <c r="G6" i="26"/>
  <c r="F6" i="26"/>
  <c r="D6" i="26"/>
  <c r="I34" i="19"/>
  <c r="E34" i="19"/>
  <c r="G34" i="19"/>
  <c r="G34" i="46" s="1"/>
  <c r="F34" i="19"/>
  <c r="F34" i="46" s="1"/>
  <c r="D34" i="19"/>
  <c r="D34" i="46" s="1"/>
  <c r="I33" i="19"/>
  <c r="E33" i="19"/>
  <c r="E33" i="46" s="1"/>
  <c r="G33" i="19"/>
  <c r="F33" i="19"/>
  <c r="F33" i="46" s="1"/>
  <c r="D33" i="19"/>
  <c r="D33" i="46" s="1"/>
  <c r="I28" i="19"/>
  <c r="E28" i="19"/>
  <c r="E28" i="46" s="1"/>
  <c r="G28" i="19"/>
  <c r="F28" i="19"/>
  <c r="F28" i="46" s="1"/>
  <c r="D28" i="19"/>
  <c r="D28" i="46" s="1"/>
  <c r="I27" i="19"/>
  <c r="E27" i="19"/>
  <c r="E27" i="46" s="1"/>
  <c r="G27" i="19"/>
  <c r="G27" i="46" s="1"/>
  <c r="F27" i="19"/>
  <c r="F27" i="46" s="1"/>
  <c r="D27" i="19"/>
  <c r="D27" i="46" s="1"/>
  <c r="I26" i="19"/>
  <c r="E26" i="19"/>
  <c r="E26" i="46" s="1"/>
  <c r="G26" i="19"/>
  <c r="F26" i="19"/>
  <c r="F26" i="46" s="1"/>
  <c r="D26" i="19"/>
  <c r="D26" i="46" s="1"/>
  <c r="I22" i="19"/>
  <c r="E22" i="19"/>
  <c r="E22" i="46" s="1"/>
  <c r="G22" i="19"/>
  <c r="F22" i="19"/>
  <c r="F22" i="46" s="1"/>
  <c r="D22" i="19"/>
  <c r="D22" i="46" s="1"/>
  <c r="I21" i="19"/>
  <c r="E21" i="19"/>
  <c r="E21" i="46" s="1"/>
  <c r="G21" i="19"/>
  <c r="F21" i="19"/>
  <c r="F21" i="46" s="1"/>
  <c r="D21" i="19"/>
  <c r="D21" i="46" s="1"/>
  <c r="I20" i="19"/>
  <c r="E20" i="19"/>
  <c r="E20" i="46" s="1"/>
  <c r="G20" i="19"/>
  <c r="F20" i="19"/>
  <c r="F20" i="46" s="1"/>
  <c r="D20" i="19"/>
  <c r="D20" i="46" s="1"/>
  <c r="I15" i="19"/>
  <c r="E15" i="19"/>
  <c r="E15" i="46" s="1"/>
  <c r="G15" i="19"/>
  <c r="F15" i="19"/>
  <c r="F15" i="46" s="1"/>
  <c r="D15" i="19"/>
  <c r="D15" i="46" s="1"/>
  <c r="I14" i="19"/>
  <c r="E14" i="19"/>
  <c r="E14" i="46" s="1"/>
  <c r="G14" i="19"/>
  <c r="F14" i="19"/>
  <c r="F14" i="46" s="1"/>
  <c r="D14" i="19"/>
  <c r="D14" i="46" s="1"/>
  <c r="I13" i="19"/>
  <c r="E13" i="19"/>
  <c r="G13" i="19"/>
  <c r="F13" i="19"/>
  <c r="D13" i="19"/>
  <c r="I12" i="19"/>
  <c r="E12" i="19"/>
  <c r="E12" i="46" s="1"/>
  <c r="G12" i="19"/>
  <c r="F12" i="19"/>
  <c r="F12" i="46" s="1"/>
  <c r="D12" i="19"/>
  <c r="D12" i="46" s="1"/>
  <c r="I11" i="19"/>
  <c r="E11" i="19"/>
  <c r="E11" i="46" s="1"/>
  <c r="G11" i="19"/>
  <c r="F11" i="19"/>
  <c r="F11" i="46" s="1"/>
  <c r="D11" i="19"/>
  <c r="D11" i="46" s="1"/>
  <c r="I10" i="19"/>
  <c r="E10" i="19"/>
  <c r="E10" i="46" s="1"/>
  <c r="G10" i="19"/>
  <c r="F10" i="19"/>
  <c r="F10" i="46" s="1"/>
  <c r="D10" i="19"/>
  <c r="D10" i="46" s="1"/>
  <c r="I9" i="19"/>
  <c r="E9" i="19"/>
  <c r="E9" i="46" s="1"/>
  <c r="G9" i="19"/>
  <c r="G9" i="46" s="1"/>
  <c r="F9" i="19"/>
  <c r="F9" i="46" s="1"/>
  <c r="D9" i="19"/>
  <c r="D9" i="46" s="1"/>
  <c r="I6" i="19"/>
  <c r="E6" i="19"/>
  <c r="E6" i="46" s="1"/>
  <c r="G6" i="19"/>
  <c r="G6" i="46" s="1"/>
  <c r="F6" i="19"/>
  <c r="F6" i="46" s="1"/>
  <c r="D6" i="19"/>
  <c r="D6" i="46" s="1"/>
  <c r="I34" i="20"/>
  <c r="E34" i="20"/>
  <c r="G34" i="20"/>
  <c r="F34" i="20"/>
  <c r="D34" i="20"/>
  <c r="I33" i="20"/>
  <c r="E33" i="20"/>
  <c r="G33" i="20"/>
  <c r="F33" i="20"/>
  <c r="D33" i="20"/>
  <c r="I28" i="20"/>
  <c r="E28" i="20"/>
  <c r="G28" i="20"/>
  <c r="F28" i="20"/>
  <c r="D28" i="20"/>
  <c r="I27" i="20"/>
  <c r="E27" i="20"/>
  <c r="G27" i="20"/>
  <c r="F27" i="20"/>
  <c r="D27" i="20"/>
  <c r="I26" i="20"/>
  <c r="E26" i="20"/>
  <c r="G26" i="20"/>
  <c r="F26" i="20"/>
  <c r="D26" i="20"/>
  <c r="I22" i="20"/>
  <c r="E22" i="20"/>
  <c r="G22" i="20"/>
  <c r="F22" i="20"/>
  <c r="D22" i="20"/>
  <c r="I21" i="20"/>
  <c r="E21" i="20"/>
  <c r="G21" i="20"/>
  <c r="F21" i="20"/>
  <c r="D21" i="20"/>
  <c r="I20" i="20"/>
  <c r="E20" i="20"/>
  <c r="G20" i="20"/>
  <c r="F20" i="20"/>
  <c r="D20" i="20"/>
  <c r="I15" i="20"/>
  <c r="E15" i="20"/>
  <c r="G15" i="20"/>
  <c r="F15" i="20"/>
  <c r="D15" i="20"/>
  <c r="I14" i="20"/>
  <c r="E14" i="20"/>
  <c r="G14" i="20"/>
  <c r="F14" i="20"/>
  <c r="D14" i="20"/>
  <c r="I13" i="20"/>
  <c r="E13" i="20"/>
  <c r="E38" i="20" s="1"/>
  <c r="G13" i="20"/>
  <c r="G38" i="20" s="1"/>
  <c r="F13" i="20"/>
  <c r="F38" i="20" s="1"/>
  <c r="D13" i="20"/>
  <c r="D38" i="20" s="1"/>
  <c r="I12" i="20"/>
  <c r="E12" i="20"/>
  <c r="G12" i="20"/>
  <c r="F12" i="20"/>
  <c r="D12" i="20"/>
  <c r="I11" i="20"/>
  <c r="E11" i="20"/>
  <c r="G11" i="20"/>
  <c r="F11" i="20"/>
  <c r="D11" i="20"/>
  <c r="I10" i="20"/>
  <c r="E10" i="20"/>
  <c r="G10" i="20"/>
  <c r="F10" i="20"/>
  <c r="D10" i="20"/>
  <c r="I9" i="20"/>
  <c r="E9" i="20"/>
  <c r="G9" i="20"/>
  <c r="F9" i="20"/>
  <c r="D9" i="20"/>
  <c r="I6" i="20"/>
  <c r="E6" i="20"/>
  <c r="G6" i="20"/>
  <c r="F6" i="20"/>
  <c r="D6" i="20"/>
  <c r="I34" i="21"/>
  <c r="E34" i="21"/>
  <c r="G34" i="21"/>
  <c r="F34" i="21"/>
  <c r="D34" i="21"/>
  <c r="I33" i="21"/>
  <c r="E33" i="21"/>
  <c r="G33" i="21"/>
  <c r="F33" i="21"/>
  <c r="D33" i="21"/>
  <c r="I28" i="21"/>
  <c r="E28" i="21"/>
  <c r="G28" i="21"/>
  <c r="F28" i="21"/>
  <c r="D28" i="21"/>
  <c r="I27" i="21"/>
  <c r="E27" i="21"/>
  <c r="G27" i="21"/>
  <c r="F27" i="21"/>
  <c r="D27" i="21"/>
  <c r="I26" i="21"/>
  <c r="E26" i="21"/>
  <c r="G26" i="21"/>
  <c r="F26" i="21"/>
  <c r="D26" i="21"/>
  <c r="I22" i="21"/>
  <c r="E22" i="21"/>
  <c r="G22" i="21"/>
  <c r="F22" i="21"/>
  <c r="D22" i="21"/>
  <c r="I21" i="21"/>
  <c r="E21" i="21"/>
  <c r="G21" i="21"/>
  <c r="F21" i="21"/>
  <c r="D21" i="21"/>
  <c r="I20" i="21"/>
  <c r="E20" i="21"/>
  <c r="G20" i="21"/>
  <c r="F20" i="21"/>
  <c r="D20" i="21"/>
  <c r="I15" i="21"/>
  <c r="E15" i="21"/>
  <c r="G15" i="21"/>
  <c r="F15" i="21"/>
  <c r="D15" i="21"/>
  <c r="I14" i="21"/>
  <c r="E14" i="21"/>
  <c r="G14" i="21"/>
  <c r="F14" i="21"/>
  <c r="D14" i="21"/>
  <c r="I13" i="21"/>
  <c r="E13" i="21"/>
  <c r="E38" i="21" s="1"/>
  <c r="G13" i="21"/>
  <c r="F13" i="21"/>
  <c r="F38" i="21" s="1"/>
  <c r="D13" i="21"/>
  <c r="D38" i="21" s="1"/>
  <c r="I12" i="21"/>
  <c r="E12" i="21"/>
  <c r="G12" i="21"/>
  <c r="F12" i="21"/>
  <c r="D12" i="21"/>
  <c r="I11" i="21"/>
  <c r="E11" i="21"/>
  <c r="G11" i="21"/>
  <c r="F11" i="21"/>
  <c r="D11" i="21"/>
  <c r="I10" i="21"/>
  <c r="E10" i="21"/>
  <c r="G10" i="21"/>
  <c r="F10" i="21"/>
  <c r="D10" i="21"/>
  <c r="I9" i="21"/>
  <c r="E9" i="21"/>
  <c r="G9" i="21"/>
  <c r="F9" i="21"/>
  <c r="D9" i="21"/>
  <c r="I6" i="21"/>
  <c r="E6" i="21"/>
  <c r="G6" i="21"/>
  <c r="F6" i="21"/>
  <c r="D6" i="21"/>
  <c r="I34" i="22"/>
  <c r="E34" i="22"/>
  <c r="G34" i="22"/>
  <c r="F34" i="22"/>
  <c r="D34" i="22"/>
  <c r="I33" i="22"/>
  <c r="E33" i="22"/>
  <c r="G33" i="22"/>
  <c r="F33" i="22"/>
  <c r="D33" i="22"/>
  <c r="I28" i="22"/>
  <c r="E28" i="22"/>
  <c r="G28" i="22"/>
  <c r="F28" i="22"/>
  <c r="D28" i="22"/>
  <c r="I27" i="22"/>
  <c r="E27" i="22"/>
  <c r="G27" i="22"/>
  <c r="F27" i="22"/>
  <c r="D27" i="22"/>
  <c r="I26" i="22"/>
  <c r="E26" i="22"/>
  <c r="G26" i="22"/>
  <c r="F26" i="22"/>
  <c r="D26" i="22"/>
  <c r="I22" i="22"/>
  <c r="E22" i="22"/>
  <c r="G22" i="22"/>
  <c r="F22" i="22"/>
  <c r="D22" i="22"/>
  <c r="I21" i="22"/>
  <c r="E21" i="22"/>
  <c r="G21" i="22"/>
  <c r="F21" i="22"/>
  <c r="D21" i="22"/>
  <c r="I20" i="22"/>
  <c r="E20" i="22"/>
  <c r="G20" i="22"/>
  <c r="F20" i="22"/>
  <c r="D20" i="22"/>
  <c r="I15" i="22"/>
  <c r="E15" i="22"/>
  <c r="G15" i="22"/>
  <c r="F15" i="22"/>
  <c r="D15" i="22"/>
  <c r="I14" i="22"/>
  <c r="E14" i="22"/>
  <c r="G14" i="22"/>
  <c r="F14" i="22"/>
  <c r="D14" i="22"/>
  <c r="I13" i="22"/>
  <c r="E13" i="22"/>
  <c r="E38" i="22" s="1"/>
  <c r="G13" i="22"/>
  <c r="G38" i="22" s="1"/>
  <c r="F13" i="22"/>
  <c r="F38" i="22" s="1"/>
  <c r="D13" i="22"/>
  <c r="D38" i="22" s="1"/>
  <c r="I12" i="22"/>
  <c r="E12" i="22"/>
  <c r="G12" i="22"/>
  <c r="F12" i="22"/>
  <c r="D12" i="22"/>
  <c r="I11" i="22"/>
  <c r="E11" i="22"/>
  <c r="G11" i="22"/>
  <c r="F11" i="22"/>
  <c r="D11" i="22"/>
  <c r="I10" i="22"/>
  <c r="E10" i="22"/>
  <c r="G10" i="22"/>
  <c r="F10" i="22"/>
  <c r="D10" i="22"/>
  <c r="I9" i="22"/>
  <c r="E9" i="22"/>
  <c r="G9" i="22"/>
  <c r="F9" i="22"/>
  <c r="D9" i="22"/>
  <c r="I6" i="22"/>
  <c r="E6" i="22"/>
  <c r="G6" i="22"/>
  <c r="F6" i="22"/>
  <c r="D6" i="22"/>
  <c r="I34" i="17"/>
  <c r="E34" i="17"/>
  <c r="G34" i="17"/>
  <c r="F34" i="17"/>
  <c r="D34" i="17"/>
  <c r="I33" i="17"/>
  <c r="E33" i="17"/>
  <c r="G33" i="17"/>
  <c r="F33" i="17"/>
  <c r="D33" i="17"/>
  <c r="I28" i="17"/>
  <c r="E28" i="17"/>
  <c r="G28" i="17"/>
  <c r="F28" i="17"/>
  <c r="D28" i="17"/>
  <c r="I27" i="17"/>
  <c r="E27" i="17"/>
  <c r="G27" i="17"/>
  <c r="F27" i="17"/>
  <c r="D27" i="17"/>
  <c r="I26" i="17"/>
  <c r="E26" i="17"/>
  <c r="G26" i="17"/>
  <c r="F26" i="17"/>
  <c r="D26" i="17"/>
  <c r="I22" i="17"/>
  <c r="E22" i="17"/>
  <c r="G22" i="17"/>
  <c r="F22" i="17"/>
  <c r="D22" i="17"/>
  <c r="I21" i="17"/>
  <c r="E21" i="17"/>
  <c r="G21" i="17"/>
  <c r="F21" i="17"/>
  <c r="D21" i="17"/>
  <c r="I20" i="17"/>
  <c r="E20" i="17"/>
  <c r="G20" i="17"/>
  <c r="F20" i="17"/>
  <c r="D20" i="17"/>
  <c r="I15" i="17"/>
  <c r="E15" i="17"/>
  <c r="G15" i="17"/>
  <c r="F15" i="17"/>
  <c r="D15" i="17"/>
  <c r="I14" i="17"/>
  <c r="E14" i="17"/>
  <c r="G14" i="17"/>
  <c r="F14" i="17"/>
  <c r="D14" i="17"/>
  <c r="I13" i="17"/>
  <c r="E13" i="17"/>
  <c r="E38" i="17" s="1"/>
  <c r="G13" i="17"/>
  <c r="F13" i="17"/>
  <c r="F38" i="17" s="1"/>
  <c r="D13" i="17"/>
  <c r="D38" i="17" s="1"/>
  <c r="I12" i="17"/>
  <c r="E12" i="17"/>
  <c r="G12" i="17"/>
  <c r="F12" i="17"/>
  <c r="D12" i="17"/>
  <c r="I11" i="17"/>
  <c r="E11" i="17"/>
  <c r="G11" i="17"/>
  <c r="F11" i="17"/>
  <c r="D11" i="17"/>
  <c r="I10" i="17"/>
  <c r="E10" i="17"/>
  <c r="G10" i="17"/>
  <c r="F10" i="17"/>
  <c r="D10" i="17"/>
  <c r="I9" i="17"/>
  <c r="E9" i="17"/>
  <c r="G9" i="17"/>
  <c r="F9" i="17"/>
  <c r="D9" i="17"/>
  <c r="I6" i="17"/>
  <c r="E6" i="17"/>
  <c r="G6" i="17"/>
  <c r="F6" i="17"/>
  <c r="D6" i="17"/>
  <c r="I34" i="15"/>
  <c r="E34" i="15"/>
  <c r="G34" i="15"/>
  <c r="F34" i="15"/>
  <c r="D34" i="15"/>
  <c r="I33" i="15"/>
  <c r="E33" i="15"/>
  <c r="G33" i="15"/>
  <c r="F33" i="15"/>
  <c r="D33" i="15"/>
  <c r="I28" i="15"/>
  <c r="E28" i="15"/>
  <c r="G28" i="15"/>
  <c r="F28" i="15"/>
  <c r="D28" i="15"/>
  <c r="I27" i="15"/>
  <c r="E27" i="15"/>
  <c r="G27" i="15"/>
  <c r="F27" i="15"/>
  <c r="D27" i="15"/>
  <c r="I26" i="15"/>
  <c r="E26" i="15"/>
  <c r="G26" i="15"/>
  <c r="F26" i="15"/>
  <c r="D26" i="15"/>
  <c r="I22" i="15"/>
  <c r="E22" i="15"/>
  <c r="G22" i="15"/>
  <c r="F22" i="15"/>
  <c r="D22" i="15"/>
  <c r="I21" i="15"/>
  <c r="E21" i="15"/>
  <c r="G21" i="15"/>
  <c r="F21" i="15"/>
  <c r="D21" i="15"/>
  <c r="I20" i="15"/>
  <c r="E20" i="15"/>
  <c r="G20" i="15"/>
  <c r="F20" i="15"/>
  <c r="D20" i="15"/>
  <c r="I15" i="15"/>
  <c r="E15" i="15"/>
  <c r="G15" i="15"/>
  <c r="F15" i="15"/>
  <c r="D15" i="15"/>
  <c r="I14" i="15"/>
  <c r="E14" i="15"/>
  <c r="G14" i="15"/>
  <c r="F14" i="15"/>
  <c r="D14" i="15"/>
  <c r="I13" i="15"/>
  <c r="E13" i="15"/>
  <c r="E38" i="15" s="1"/>
  <c r="G13" i="15"/>
  <c r="F13" i="15"/>
  <c r="F38" i="15" s="1"/>
  <c r="D13" i="15"/>
  <c r="D38" i="15" s="1"/>
  <c r="I12" i="15"/>
  <c r="E12" i="15"/>
  <c r="G12" i="15"/>
  <c r="F12" i="15"/>
  <c r="D12" i="15"/>
  <c r="I11" i="15"/>
  <c r="E11" i="15"/>
  <c r="G11" i="15"/>
  <c r="F11" i="15"/>
  <c r="D11" i="15"/>
  <c r="I9" i="15"/>
  <c r="E9" i="15"/>
  <c r="G9" i="15"/>
  <c r="F9" i="15"/>
  <c r="D9" i="15"/>
  <c r="I34" i="24"/>
  <c r="E34" i="24"/>
  <c r="G34" i="24"/>
  <c r="F34" i="24"/>
  <c r="D34" i="24"/>
  <c r="I33" i="24"/>
  <c r="E33" i="24"/>
  <c r="G33" i="24"/>
  <c r="F33" i="24"/>
  <c r="D33" i="24"/>
  <c r="I28" i="24"/>
  <c r="E28" i="24"/>
  <c r="G28" i="24"/>
  <c r="F28" i="24"/>
  <c r="D28" i="24"/>
  <c r="I27" i="24"/>
  <c r="E27" i="24"/>
  <c r="G27" i="24"/>
  <c r="F27" i="24"/>
  <c r="D27" i="24"/>
  <c r="I26" i="24"/>
  <c r="E26" i="24"/>
  <c r="G26" i="24"/>
  <c r="F26" i="24"/>
  <c r="D26" i="24"/>
  <c r="I22" i="24"/>
  <c r="E22" i="24"/>
  <c r="G22" i="24"/>
  <c r="F22" i="24"/>
  <c r="D22" i="24"/>
  <c r="I21" i="24"/>
  <c r="E21" i="24"/>
  <c r="G21" i="24"/>
  <c r="F21" i="24"/>
  <c r="D21" i="24"/>
  <c r="I20" i="24"/>
  <c r="E20" i="24"/>
  <c r="G20" i="24"/>
  <c r="F20" i="24"/>
  <c r="D20" i="24"/>
  <c r="I15" i="24"/>
  <c r="E15" i="24"/>
  <c r="G15" i="24"/>
  <c r="F15" i="24"/>
  <c r="D15" i="24"/>
  <c r="I14" i="24"/>
  <c r="E14" i="24"/>
  <c r="G14" i="24"/>
  <c r="F14" i="24"/>
  <c r="D14" i="24"/>
  <c r="I13" i="24"/>
  <c r="E13" i="24"/>
  <c r="G13" i="24"/>
  <c r="F13" i="24"/>
  <c r="D13" i="24"/>
  <c r="I12" i="24"/>
  <c r="E12" i="24"/>
  <c r="G12" i="24"/>
  <c r="F12" i="24"/>
  <c r="D12" i="24"/>
  <c r="I11" i="24"/>
  <c r="E11" i="24"/>
  <c r="G11" i="24"/>
  <c r="F11" i="24"/>
  <c r="D11" i="24"/>
  <c r="I10" i="24"/>
  <c r="E10" i="24"/>
  <c r="G10" i="24"/>
  <c r="F10" i="24"/>
  <c r="D10" i="24"/>
  <c r="I9" i="24"/>
  <c r="E9" i="24"/>
  <c r="G9" i="24"/>
  <c r="F9" i="24"/>
  <c r="D9" i="24"/>
  <c r="I6" i="24"/>
  <c r="E6" i="24"/>
  <c r="G6" i="24"/>
  <c r="F6" i="24"/>
  <c r="D6" i="24"/>
  <c r="E28" i="25"/>
  <c r="E27" i="25"/>
  <c r="R9" i="15"/>
  <c r="Q9" i="15"/>
  <c r="P9" i="15"/>
  <c r="P17" i="15" s="1"/>
  <c r="P39" i="15" s="1"/>
  <c r="Q6" i="15"/>
  <c r="Q6" i="27" s="1"/>
  <c r="R6" i="15"/>
  <c r="R6" i="27" s="1"/>
  <c r="P6" i="15"/>
  <c r="P6" i="27" s="1"/>
  <c r="N509" i="31" l="1"/>
  <c r="T6" i="27"/>
  <c r="J6" i="24"/>
  <c r="L6" i="24"/>
  <c r="J10" i="24"/>
  <c r="L10" i="24"/>
  <c r="J12" i="24"/>
  <c r="L12" i="24"/>
  <c r="J14" i="24"/>
  <c r="L14" i="24"/>
  <c r="J20" i="24"/>
  <c r="L20" i="24"/>
  <c r="J22" i="24"/>
  <c r="L22" i="24"/>
  <c r="J27" i="24"/>
  <c r="L27" i="24"/>
  <c r="J33" i="24"/>
  <c r="L33" i="24"/>
  <c r="L9" i="15"/>
  <c r="J9" i="15"/>
  <c r="L12" i="15"/>
  <c r="J12" i="15"/>
  <c r="L14" i="15"/>
  <c r="J14" i="15"/>
  <c r="L20" i="15"/>
  <c r="J20" i="15"/>
  <c r="L22" i="15"/>
  <c r="J22" i="15"/>
  <c r="L27" i="15"/>
  <c r="J27" i="15"/>
  <c r="L33" i="15"/>
  <c r="J33" i="15"/>
  <c r="L6" i="17"/>
  <c r="J6" i="17"/>
  <c r="L10" i="17"/>
  <c r="J10" i="17"/>
  <c r="L12" i="17"/>
  <c r="J12" i="17"/>
  <c r="L14" i="17"/>
  <c r="J14" i="17"/>
  <c r="L20" i="17"/>
  <c r="J20" i="17"/>
  <c r="L22" i="17"/>
  <c r="J22" i="17"/>
  <c r="L27" i="17"/>
  <c r="J27" i="17"/>
  <c r="J33" i="17"/>
  <c r="L33" i="17"/>
  <c r="L6" i="22"/>
  <c r="J6" i="22"/>
  <c r="L10" i="22"/>
  <c r="J10" i="22"/>
  <c r="J12" i="22"/>
  <c r="L12" i="22"/>
  <c r="J14" i="22"/>
  <c r="L14" i="22"/>
  <c r="J20" i="22"/>
  <c r="L20" i="22"/>
  <c r="J22" i="22"/>
  <c r="L22" i="22"/>
  <c r="J27" i="22"/>
  <c r="L27" i="22"/>
  <c r="J33" i="22"/>
  <c r="L33" i="22"/>
  <c r="L6" i="21"/>
  <c r="J6" i="21"/>
  <c r="L10" i="21"/>
  <c r="J10" i="21"/>
  <c r="L12" i="21"/>
  <c r="J12" i="21"/>
  <c r="L14" i="21"/>
  <c r="J14" i="21"/>
  <c r="L20" i="21"/>
  <c r="J20" i="21"/>
  <c r="L22" i="21"/>
  <c r="J22" i="21"/>
  <c r="L27" i="21"/>
  <c r="J27" i="21"/>
  <c r="L33" i="21"/>
  <c r="J33" i="21"/>
  <c r="J6" i="20"/>
  <c r="L6" i="20"/>
  <c r="J10" i="20"/>
  <c r="L10" i="20"/>
  <c r="J12" i="20"/>
  <c r="L12" i="20"/>
  <c r="J14" i="20"/>
  <c r="L14" i="20"/>
  <c r="J20" i="20"/>
  <c r="L20" i="20"/>
  <c r="J22" i="20"/>
  <c r="L22" i="20"/>
  <c r="J27" i="20"/>
  <c r="L27" i="20"/>
  <c r="J33" i="20"/>
  <c r="L33" i="20"/>
  <c r="L6" i="19"/>
  <c r="J6" i="19"/>
  <c r="L10" i="19"/>
  <c r="J10" i="19"/>
  <c r="L12" i="19"/>
  <c r="J12" i="19"/>
  <c r="L14" i="19"/>
  <c r="J14" i="19"/>
  <c r="L20" i="19"/>
  <c r="J20" i="19"/>
  <c r="L22" i="19"/>
  <c r="J22" i="19"/>
  <c r="L27" i="19"/>
  <c r="J27" i="19"/>
  <c r="L33" i="19"/>
  <c r="J33" i="19"/>
  <c r="L6" i="26"/>
  <c r="J6" i="26"/>
  <c r="L10" i="26"/>
  <c r="J10" i="26"/>
  <c r="L12" i="26"/>
  <c r="J12" i="26"/>
  <c r="L14" i="26"/>
  <c r="J14" i="26"/>
  <c r="L20" i="26"/>
  <c r="J20" i="26"/>
  <c r="L22" i="26"/>
  <c r="J22" i="26"/>
  <c r="L27" i="26"/>
  <c r="J27" i="26"/>
  <c r="L33" i="26"/>
  <c r="J33" i="26"/>
  <c r="L6" i="18"/>
  <c r="J6" i="18"/>
  <c r="L10" i="18"/>
  <c r="J10" i="18"/>
  <c r="L12" i="18"/>
  <c r="J12" i="18"/>
  <c r="L14" i="18"/>
  <c r="J14" i="18"/>
  <c r="L20" i="18"/>
  <c r="J20" i="18"/>
  <c r="L22" i="18"/>
  <c r="J22" i="18"/>
  <c r="L27" i="18"/>
  <c r="J27" i="18"/>
  <c r="J33" i="18"/>
  <c r="L33" i="18"/>
  <c r="L33" i="23"/>
  <c r="J33" i="23"/>
  <c r="L6" i="23"/>
  <c r="J6" i="23"/>
  <c r="L10" i="23"/>
  <c r="J10" i="23"/>
  <c r="L12" i="23"/>
  <c r="J12" i="23"/>
  <c r="L14" i="23"/>
  <c r="J14" i="23"/>
  <c r="L20" i="23"/>
  <c r="J20" i="23"/>
  <c r="L22" i="23"/>
  <c r="J22" i="23"/>
  <c r="L27" i="23"/>
  <c r="J27" i="23"/>
  <c r="J9" i="24"/>
  <c r="L9" i="24"/>
  <c r="J11" i="24"/>
  <c r="L11" i="24"/>
  <c r="J13" i="24"/>
  <c r="L13" i="24"/>
  <c r="J15" i="24"/>
  <c r="L15" i="24"/>
  <c r="J21" i="24"/>
  <c r="L21" i="24"/>
  <c r="J26" i="24"/>
  <c r="L26" i="24"/>
  <c r="J28" i="24"/>
  <c r="L28" i="24"/>
  <c r="J34" i="24"/>
  <c r="L34" i="24"/>
  <c r="L11" i="15"/>
  <c r="J11" i="15"/>
  <c r="L13" i="15"/>
  <c r="L38" i="15" s="1"/>
  <c r="J13" i="15"/>
  <c r="J38" i="15" s="1"/>
  <c r="L15" i="15"/>
  <c r="J15" i="15"/>
  <c r="L21" i="15"/>
  <c r="J21" i="15"/>
  <c r="L26" i="15"/>
  <c r="J26" i="15"/>
  <c r="L28" i="15"/>
  <c r="J28" i="15"/>
  <c r="L34" i="15"/>
  <c r="J34" i="15"/>
  <c r="L9" i="17"/>
  <c r="J9" i="17"/>
  <c r="L11" i="17"/>
  <c r="J11" i="17"/>
  <c r="L13" i="17"/>
  <c r="J13" i="17"/>
  <c r="J38" i="17" s="1"/>
  <c r="L15" i="17"/>
  <c r="J15" i="17"/>
  <c r="L21" i="17"/>
  <c r="J21" i="17"/>
  <c r="L26" i="17"/>
  <c r="J26" i="17"/>
  <c r="L28" i="17"/>
  <c r="J28" i="17"/>
  <c r="J34" i="17"/>
  <c r="L34" i="17"/>
  <c r="L9" i="22"/>
  <c r="J9" i="22"/>
  <c r="L11" i="22"/>
  <c r="J11" i="22"/>
  <c r="J13" i="22"/>
  <c r="L13" i="22"/>
  <c r="J15" i="22"/>
  <c r="L15" i="22"/>
  <c r="J21" i="22"/>
  <c r="L21" i="22"/>
  <c r="J26" i="22"/>
  <c r="L26" i="22"/>
  <c r="J28" i="22"/>
  <c r="L28" i="22"/>
  <c r="J34" i="22"/>
  <c r="L34" i="22"/>
  <c r="L9" i="21"/>
  <c r="J9" i="21"/>
  <c r="L11" i="21"/>
  <c r="J11" i="21"/>
  <c r="L13" i="21"/>
  <c r="J13" i="21"/>
  <c r="L15" i="21"/>
  <c r="J15" i="21"/>
  <c r="L21" i="21"/>
  <c r="J21" i="21"/>
  <c r="L26" i="21"/>
  <c r="J26" i="21"/>
  <c r="L28" i="21"/>
  <c r="J28" i="21"/>
  <c r="L34" i="21"/>
  <c r="J34" i="21"/>
  <c r="J9" i="20"/>
  <c r="L9" i="20"/>
  <c r="J11" i="20"/>
  <c r="L11" i="20"/>
  <c r="J13" i="20"/>
  <c r="L13" i="20"/>
  <c r="J15" i="20"/>
  <c r="L15" i="20"/>
  <c r="J21" i="20"/>
  <c r="L21" i="20"/>
  <c r="J26" i="20"/>
  <c r="L26" i="20"/>
  <c r="J28" i="20"/>
  <c r="L28" i="20"/>
  <c r="J34" i="20"/>
  <c r="L34" i="20"/>
  <c r="L9" i="19"/>
  <c r="J9" i="19"/>
  <c r="L11" i="19"/>
  <c r="J11" i="19"/>
  <c r="L13" i="19"/>
  <c r="J13" i="19"/>
  <c r="J38" i="19" s="1"/>
  <c r="L15" i="19"/>
  <c r="J15" i="19"/>
  <c r="L21" i="19"/>
  <c r="J21" i="19"/>
  <c r="L26" i="19"/>
  <c r="J26" i="19"/>
  <c r="L28" i="19"/>
  <c r="J28" i="19"/>
  <c r="L34" i="19"/>
  <c r="J34" i="19"/>
  <c r="L9" i="26"/>
  <c r="J9" i="26"/>
  <c r="L11" i="26"/>
  <c r="J11" i="26"/>
  <c r="L13" i="26"/>
  <c r="J13" i="26"/>
  <c r="L15" i="26"/>
  <c r="J15" i="26"/>
  <c r="L21" i="26"/>
  <c r="J21" i="26"/>
  <c r="L26" i="26"/>
  <c r="J26" i="26"/>
  <c r="L28" i="26"/>
  <c r="J28" i="26"/>
  <c r="L34" i="26"/>
  <c r="J34" i="26"/>
  <c r="L9" i="18"/>
  <c r="J9" i="18"/>
  <c r="L11" i="18"/>
  <c r="J11" i="18"/>
  <c r="L13" i="18"/>
  <c r="J13" i="18"/>
  <c r="L15" i="18"/>
  <c r="J15" i="18"/>
  <c r="L21" i="18"/>
  <c r="J21" i="18"/>
  <c r="L26" i="18"/>
  <c r="J26" i="18"/>
  <c r="L28" i="18"/>
  <c r="J28" i="18"/>
  <c r="J34" i="18"/>
  <c r="L34" i="18"/>
  <c r="L34" i="23"/>
  <c r="J34" i="23"/>
  <c r="L9" i="23"/>
  <c r="J9" i="23"/>
  <c r="L11" i="23"/>
  <c r="J11" i="23"/>
  <c r="L13" i="23"/>
  <c r="J13" i="23"/>
  <c r="L15" i="23"/>
  <c r="J15" i="23"/>
  <c r="L21" i="23"/>
  <c r="J21" i="23"/>
  <c r="L26" i="23"/>
  <c r="J26" i="23"/>
  <c r="L28" i="23"/>
  <c r="J28" i="23"/>
  <c r="L17" i="15"/>
  <c r="L23" i="45"/>
  <c r="J23" i="45"/>
  <c r="L25" i="45"/>
  <c r="J25" i="45"/>
  <c r="J25" i="46"/>
  <c r="N25" i="46"/>
  <c r="L25" i="46"/>
  <c r="J23" i="46"/>
  <c r="L23" i="46"/>
  <c r="N24" i="27"/>
  <c r="L24" i="27"/>
  <c r="J24" i="27"/>
  <c r="M24" i="27"/>
  <c r="J23" i="27"/>
  <c r="L23" i="27"/>
  <c r="L25" i="27"/>
  <c r="J25" i="27"/>
  <c r="M27" i="25"/>
  <c r="M28" i="25"/>
  <c r="I26" i="46"/>
  <c r="I10" i="46"/>
  <c r="I14" i="46"/>
  <c r="I22" i="46"/>
  <c r="I33" i="46"/>
  <c r="I38" i="23"/>
  <c r="AG24" i="27"/>
  <c r="I38" i="21"/>
  <c r="I15" i="46"/>
  <c r="K27" i="25"/>
  <c r="K28" i="25"/>
  <c r="I38" i="20"/>
  <c r="I6" i="46"/>
  <c r="I12" i="46"/>
  <c r="I20" i="46"/>
  <c r="I27" i="46"/>
  <c r="I11" i="46"/>
  <c r="I34" i="46"/>
  <c r="I38" i="15"/>
  <c r="I38" i="17"/>
  <c r="I38" i="22"/>
  <c r="I9" i="46"/>
  <c r="I21" i="46"/>
  <c r="I28" i="46"/>
  <c r="I38" i="26"/>
  <c r="I38" i="18"/>
  <c r="AG23" i="27"/>
  <c r="G28" i="45"/>
  <c r="G14" i="46"/>
  <c r="E27" i="45"/>
  <c r="R30" i="15"/>
  <c r="AG25" i="27"/>
  <c r="D27" i="45"/>
  <c r="E28" i="45"/>
  <c r="D28" i="45"/>
  <c r="I28" i="45"/>
  <c r="F35" i="46"/>
  <c r="F27" i="45"/>
  <c r="E30" i="46"/>
  <c r="F28" i="45"/>
  <c r="G27" i="45"/>
  <c r="D30" i="46"/>
  <c r="D35" i="46"/>
  <c r="D38" i="19"/>
  <c r="D13" i="46"/>
  <c r="D38" i="46" s="1"/>
  <c r="G15" i="46"/>
  <c r="I27" i="45"/>
  <c r="G10" i="46"/>
  <c r="E38" i="19"/>
  <c r="E13" i="46"/>
  <c r="G22" i="46"/>
  <c r="G33" i="46"/>
  <c r="G35" i="46" s="1"/>
  <c r="G11" i="46"/>
  <c r="G26" i="46"/>
  <c r="G12" i="46"/>
  <c r="F38" i="19"/>
  <c r="F13" i="46"/>
  <c r="F38" i="46" s="1"/>
  <c r="G20" i="46"/>
  <c r="F30" i="46"/>
  <c r="E34" i="46"/>
  <c r="I38" i="19"/>
  <c r="I13" i="46"/>
  <c r="G38" i="19"/>
  <c r="G13" i="46"/>
  <c r="G38" i="46" s="1"/>
  <c r="G21" i="46"/>
  <c r="G28" i="46"/>
  <c r="S30" i="46"/>
  <c r="S36" i="46" s="1"/>
  <c r="T13" i="46"/>
  <c r="S38" i="46"/>
  <c r="T38" i="46" s="1"/>
  <c r="S30" i="45"/>
  <c r="S36" i="45" s="1"/>
  <c r="S38" i="45"/>
  <c r="T38" i="45" s="1"/>
  <c r="T13" i="45"/>
  <c r="G30" i="24"/>
  <c r="D30" i="15"/>
  <c r="I30" i="15"/>
  <c r="E17" i="17"/>
  <c r="D30" i="17"/>
  <c r="I30" i="17"/>
  <c r="E17" i="22"/>
  <c r="D30" i="22"/>
  <c r="I30" i="22"/>
  <c r="E17" i="19"/>
  <c r="D30" i="19"/>
  <c r="I30" i="19"/>
  <c r="D30" i="26"/>
  <c r="I30" i="26"/>
  <c r="E17" i="18"/>
  <c r="D30" i="18"/>
  <c r="I30" i="18"/>
  <c r="E30" i="23"/>
  <c r="E30" i="21"/>
  <c r="F30" i="18"/>
  <c r="Q17" i="15"/>
  <c r="Q39" i="15" s="1"/>
  <c r="Q34" i="27"/>
  <c r="Q23" i="27"/>
  <c r="Q30" i="15"/>
  <c r="E17" i="26"/>
  <c r="E30" i="24"/>
  <c r="E17" i="15"/>
  <c r="F30" i="15"/>
  <c r="D17" i="17"/>
  <c r="I17" i="17"/>
  <c r="F30" i="17"/>
  <c r="D17" i="22"/>
  <c r="I17" i="22"/>
  <c r="F30" i="22"/>
  <c r="G17" i="21"/>
  <c r="D17" i="19"/>
  <c r="I17" i="19"/>
  <c r="F30" i="19"/>
  <c r="D17" i="26"/>
  <c r="I17" i="26"/>
  <c r="F30" i="26"/>
  <c r="D17" i="18"/>
  <c r="I17" i="18"/>
  <c r="E17" i="23"/>
  <c r="D30" i="23"/>
  <c r="I30" i="23"/>
  <c r="G17" i="15"/>
  <c r="F17" i="21"/>
  <c r="G30" i="21"/>
  <c r="G17" i="23"/>
  <c r="E17" i="24"/>
  <c r="D30" i="24"/>
  <c r="I30" i="24"/>
  <c r="D17" i="15"/>
  <c r="I17" i="15"/>
  <c r="G30" i="15"/>
  <c r="F17" i="17"/>
  <c r="G30" i="17"/>
  <c r="F17" i="22"/>
  <c r="G30" i="22"/>
  <c r="E17" i="21"/>
  <c r="D30" i="21"/>
  <c r="I30" i="21"/>
  <c r="F17" i="19"/>
  <c r="G30" i="19"/>
  <c r="F17" i="26"/>
  <c r="G30" i="26"/>
  <c r="F17" i="18"/>
  <c r="G30" i="18"/>
  <c r="D17" i="23"/>
  <c r="I17" i="23"/>
  <c r="F30" i="23"/>
  <c r="F17" i="24"/>
  <c r="G17" i="24"/>
  <c r="D17" i="24"/>
  <c r="I17" i="24"/>
  <c r="F30" i="24"/>
  <c r="F17" i="15"/>
  <c r="E30" i="15"/>
  <c r="G17" i="17"/>
  <c r="E30" i="17"/>
  <c r="G17" i="22"/>
  <c r="E30" i="22"/>
  <c r="D17" i="21"/>
  <c r="I17" i="21"/>
  <c r="F30" i="21"/>
  <c r="G17" i="19"/>
  <c r="E30" i="19"/>
  <c r="G17" i="26"/>
  <c r="E30" i="26"/>
  <c r="G17" i="18"/>
  <c r="E30" i="18"/>
  <c r="F17" i="23"/>
  <c r="G30" i="23"/>
  <c r="D28" i="27"/>
  <c r="AA28" i="27" s="1"/>
  <c r="I28" i="27"/>
  <c r="D27" i="27"/>
  <c r="AA27" i="27" s="1"/>
  <c r="E27" i="27"/>
  <c r="AF27" i="27" s="1"/>
  <c r="E28" i="27"/>
  <c r="AF28" i="27" s="1"/>
  <c r="D30" i="20"/>
  <c r="G17" i="20"/>
  <c r="E30" i="20"/>
  <c r="G27" i="27"/>
  <c r="AC27" i="27" s="1"/>
  <c r="G28" i="27"/>
  <c r="AC28" i="27" s="1"/>
  <c r="F17" i="20"/>
  <c r="G30" i="20"/>
  <c r="R14" i="15"/>
  <c r="R17" i="15" s="1"/>
  <c r="E17" i="20"/>
  <c r="I30" i="20"/>
  <c r="I27" i="27"/>
  <c r="F27" i="27"/>
  <c r="AB27" i="27" s="1"/>
  <c r="F28" i="27"/>
  <c r="AB28" i="27" s="1"/>
  <c r="D17" i="20"/>
  <c r="I17" i="20"/>
  <c r="F30" i="20"/>
  <c r="R23" i="27"/>
  <c r="R33" i="15"/>
  <c r="R35" i="15" s="1"/>
  <c r="R35" i="27" s="1"/>
  <c r="Q33" i="27"/>
  <c r="D38" i="24"/>
  <c r="G38" i="17"/>
  <c r="G38" i="24"/>
  <c r="I38" i="24"/>
  <c r="G38" i="15"/>
  <c r="F38" i="24"/>
  <c r="G38" i="21"/>
  <c r="R38" i="15"/>
  <c r="E38" i="24"/>
  <c r="O30" i="20"/>
  <c r="R29" i="27"/>
  <c r="S28" i="20"/>
  <c r="P29" i="27"/>
  <c r="O29" i="27"/>
  <c r="P27" i="27"/>
  <c r="S16" i="20"/>
  <c r="S6" i="21"/>
  <c r="S28" i="21"/>
  <c r="R11" i="19"/>
  <c r="R17" i="19" s="1"/>
  <c r="R39" i="19" s="1"/>
  <c r="Q11" i="19"/>
  <c r="Q17" i="19" s="1"/>
  <c r="Q39" i="19" s="1"/>
  <c r="P11" i="19"/>
  <c r="P17" i="19" s="1"/>
  <c r="P39" i="19" s="1"/>
  <c r="O11" i="19"/>
  <c r="O17" i="19" s="1"/>
  <c r="O39" i="19" s="1"/>
  <c r="U23" i="19"/>
  <c r="S16" i="19"/>
  <c r="S24" i="24"/>
  <c r="S24" i="15"/>
  <c r="P24" i="17"/>
  <c r="P30" i="17" s="1"/>
  <c r="S24" i="22"/>
  <c r="S24" i="21"/>
  <c r="S24" i="19"/>
  <c r="S24" i="26"/>
  <c r="S24" i="18"/>
  <c r="S24" i="23"/>
  <c r="N16" i="25"/>
  <c r="S39" i="46" l="1"/>
  <c r="S39" i="45"/>
  <c r="R39" i="15"/>
  <c r="L38" i="23"/>
  <c r="L17" i="23"/>
  <c r="J38" i="18"/>
  <c r="J17" i="18"/>
  <c r="J38" i="26"/>
  <c r="J17" i="26"/>
  <c r="J17" i="19"/>
  <c r="L38" i="20"/>
  <c r="L17" i="20"/>
  <c r="J17" i="20"/>
  <c r="J38" i="20"/>
  <c r="J38" i="21"/>
  <c r="J17" i="21"/>
  <c r="L17" i="22"/>
  <c r="L38" i="22"/>
  <c r="J38" i="22"/>
  <c r="J17" i="22"/>
  <c r="J17" i="17"/>
  <c r="J17" i="15"/>
  <c r="L30" i="23"/>
  <c r="J35" i="23"/>
  <c r="J30" i="18"/>
  <c r="L35" i="26"/>
  <c r="J30" i="26"/>
  <c r="L35" i="19"/>
  <c r="J30" i="19"/>
  <c r="L30" i="20"/>
  <c r="J30" i="20"/>
  <c r="L35" i="21"/>
  <c r="J30" i="21"/>
  <c r="L30" i="22"/>
  <c r="L36" i="22" s="1"/>
  <c r="J30" i="22"/>
  <c r="J30" i="17"/>
  <c r="L35" i="15"/>
  <c r="J30" i="15"/>
  <c r="L35" i="24"/>
  <c r="J35" i="24"/>
  <c r="J38" i="23"/>
  <c r="J17" i="23"/>
  <c r="L38" i="18"/>
  <c r="L17" i="18"/>
  <c r="L38" i="26"/>
  <c r="L17" i="26"/>
  <c r="L17" i="19"/>
  <c r="L38" i="19"/>
  <c r="L38" i="21"/>
  <c r="L17" i="21"/>
  <c r="L17" i="17"/>
  <c r="L36" i="17" s="1"/>
  <c r="L38" i="17"/>
  <c r="L38" i="24"/>
  <c r="L17" i="24"/>
  <c r="J17" i="24"/>
  <c r="J38" i="24"/>
  <c r="J30" i="23"/>
  <c r="L35" i="23"/>
  <c r="L36" i="23" s="1"/>
  <c r="L35" i="18"/>
  <c r="J35" i="18"/>
  <c r="L30" i="18"/>
  <c r="J35" i="26"/>
  <c r="L30" i="26"/>
  <c r="J35" i="19"/>
  <c r="L30" i="19"/>
  <c r="L35" i="20"/>
  <c r="L36" i="20" s="1"/>
  <c r="J35" i="20"/>
  <c r="J35" i="21"/>
  <c r="L30" i="21"/>
  <c r="L35" i="22"/>
  <c r="J35" i="22"/>
  <c r="L35" i="17"/>
  <c r="J35" i="17"/>
  <c r="L30" i="17"/>
  <c r="J35" i="15"/>
  <c r="L30" i="15"/>
  <c r="L36" i="15" s="1"/>
  <c r="L30" i="24"/>
  <c r="J30" i="24"/>
  <c r="L28" i="45"/>
  <c r="J28" i="45"/>
  <c r="L27" i="45"/>
  <c r="J27" i="45"/>
  <c r="J12" i="46"/>
  <c r="L12" i="46"/>
  <c r="J21" i="46"/>
  <c r="L21" i="46"/>
  <c r="J20" i="46"/>
  <c r="L20" i="46"/>
  <c r="J14" i="46"/>
  <c r="L14" i="46"/>
  <c r="J34" i="46"/>
  <c r="L34" i="46"/>
  <c r="J13" i="46"/>
  <c r="L13" i="46"/>
  <c r="J11" i="46"/>
  <c r="L11" i="46"/>
  <c r="J6" i="46"/>
  <c r="L6" i="46"/>
  <c r="J15" i="46"/>
  <c r="L15" i="46"/>
  <c r="J33" i="46"/>
  <c r="J35" i="46" s="1"/>
  <c r="L33" i="46"/>
  <c r="J26" i="46"/>
  <c r="L26" i="46"/>
  <c r="J9" i="46"/>
  <c r="L9" i="46"/>
  <c r="J10" i="46"/>
  <c r="L10" i="46"/>
  <c r="J28" i="46"/>
  <c r="L28" i="46"/>
  <c r="J27" i="46"/>
  <c r="L27" i="46"/>
  <c r="J22" i="46"/>
  <c r="L22" i="46"/>
  <c r="L27" i="27"/>
  <c r="J27" i="27"/>
  <c r="L28" i="27"/>
  <c r="J28" i="27"/>
  <c r="I35" i="46"/>
  <c r="AG27" i="27"/>
  <c r="AG28" i="27"/>
  <c r="I30" i="46"/>
  <c r="I17" i="46"/>
  <c r="D17" i="46"/>
  <c r="D39" i="46" s="1"/>
  <c r="E35" i="46"/>
  <c r="G30" i="46"/>
  <c r="G17" i="46"/>
  <c r="I38" i="46"/>
  <c r="F17" i="46"/>
  <c r="F39" i="46" s="1"/>
  <c r="E17" i="46"/>
  <c r="E38" i="46"/>
  <c r="S24" i="20"/>
  <c r="R38" i="20"/>
  <c r="R39" i="20" s="1"/>
  <c r="P38" i="20"/>
  <c r="P39" i="20" s="1"/>
  <c r="O38" i="20"/>
  <c r="O39" i="20" s="1"/>
  <c r="O24" i="27"/>
  <c r="O30" i="27" s="1"/>
  <c r="Q24" i="17"/>
  <c r="Q30" i="17" s="1"/>
  <c r="S29" i="20"/>
  <c r="S29" i="27" s="1"/>
  <c r="Q29" i="27"/>
  <c r="Q38" i="20"/>
  <c r="Q39" i="20" s="1"/>
  <c r="R33" i="27"/>
  <c r="P24" i="27"/>
  <c r="Q27" i="27"/>
  <c r="I41" i="23"/>
  <c r="E41" i="23"/>
  <c r="I41" i="18"/>
  <c r="E41" i="18"/>
  <c r="E46" i="18" s="1"/>
  <c r="I41" i="26"/>
  <c r="E41" i="26"/>
  <c r="E46" i="26" s="1"/>
  <c r="I41" i="19"/>
  <c r="E41" i="19"/>
  <c r="I41" i="20"/>
  <c r="E41" i="20"/>
  <c r="I41" i="21"/>
  <c r="E41" i="21"/>
  <c r="I41" i="22"/>
  <c r="E41" i="22"/>
  <c r="I41" i="17"/>
  <c r="E41" i="17"/>
  <c r="I41" i="15"/>
  <c r="E41" i="15"/>
  <c r="L36" i="26" l="1"/>
  <c r="L36" i="24"/>
  <c r="L36" i="21"/>
  <c r="L36" i="18"/>
  <c r="I42" i="15"/>
  <c r="L42" i="15"/>
  <c r="I42" i="17"/>
  <c r="L42" i="17"/>
  <c r="I42" i="22"/>
  <c r="L42" i="22"/>
  <c r="I42" i="21"/>
  <c r="L42" i="21"/>
  <c r="I42" i="20"/>
  <c r="L42" i="20"/>
  <c r="I42" i="19"/>
  <c r="L42" i="19"/>
  <c r="I42" i="26"/>
  <c r="L42" i="26"/>
  <c r="I42" i="18"/>
  <c r="L42" i="18"/>
  <c r="I42" i="23"/>
  <c r="L42" i="23"/>
  <c r="L36" i="19"/>
  <c r="E39" i="46"/>
  <c r="G39" i="46"/>
  <c r="I39" i="46"/>
  <c r="L35" i="46"/>
  <c r="L30" i="46"/>
  <c r="J17" i="46"/>
  <c r="J38" i="46"/>
  <c r="L17" i="46"/>
  <c r="L38" i="46"/>
  <c r="J30" i="46"/>
  <c r="E42" i="15"/>
  <c r="E42" i="22"/>
  <c r="E42" i="20"/>
  <c r="E42" i="26"/>
  <c r="E42" i="23"/>
  <c r="E42" i="17"/>
  <c r="E42" i="21"/>
  <c r="E46" i="19"/>
  <c r="E42" i="19"/>
  <c r="E42" i="18"/>
  <c r="I41" i="46"/>
  <c r="E41" i="46"/>
  <c r="Q24" i="27"/>
  <c r="R24" i="17"/>
  <c r="R30" i="17" s="1"/>
  <c r="E35" i="22"/>
  <c r="E39" i="22" s="1"/>
  <c r="E35" i="18"/>
  <c r="E39" i="18" s="1"/>
  <c r="E35" i="17"/>
  <c r="E39" i="17" s="1"/>
  <c r="E35" i="20"/>
  <c r="E39" i="20" s="1"/>
  <c r="E35" i="15"/>
  <c r="E39" i="15" s="1"/>
  <c r="E35" i="26"/>
  <c r="E39" i="26" s="1"/>
  <c r="E35" i="23"/>
  <c r="E39" i="23" s="1"/>
  <c r="E35" i="21"/>
  <c r="E39" i="21" s="1"/>
  <c r="E35" i="19"/>
  <c r="E39" i="19" s="1"/>
  <c r="J39" i="46" l="1"/>
  <c r="L39" i="46"/>
  <c r="L36" i="46"/>
  <c r="I42" i="46"/>
  <c r="L42" i="46"/>
  <c r="E46" i="46"/>
  <c r="E42" i="46"/>
  <c r="R24" i="27"/>
  <c r="S24" i="17"/>
  <c r="S24" i="27" s="1"/>
  <c r="M16" i="25"/>
  <c r="D6" i="45"/>
  <c r="F6" i="25"/>
  <c r="F6" i="45" s="1"/>
  <c r="G6" i="25"/>
  <c r="G6" i="45" s="1"/>
  <c r="E6" i="25"/>
  <c r="E6" i="45" s="1"/>
  <c r="J6" i="25"/>
  <c r="D9" i="45"/>
  <c r="F9" i="25"/>
  <c r="F9" i="45" s="1"/>
  <c r="G9" i="25"/>
  <c r="G9" i="45" s="1"/>
  <c r="E9" i="25"/>
  <c r="E9" i="45" s="1"/>
  <c r="J9" i="25"/>
  <c r="F10" i="25"/>
  <c r="G10" i="25"/>
  <c r="E10" i="25"/>
  <c r="F11" i="25"/>
  <c r="G11" i="25"/>
  <c r="E11" i="25"/>
  <c r="F12" i="25"/>
  <c r="G12" i="25"/>
  <c r="E12" i="25"/>
  <c r="J12" i="25"/>
  <c r="D13" i="45"/>
  <c r="F13" i="45"/>
  <c r="E13" i="45"/>
  <c r="F14" i="25"/>
  <c r="G14" i="25"/>
  <c r="E14" i="25"/>
  <c r="J14" i="25"/>
  <c r="F15" i="25"/>
  <c r="G15" i="25"/>
  <c r="E15" i="25"/>
  <c r="D20" i="45"/>
  <c r="F20" i="25"/>
  <c r="F20" i="45" s="1"/>
  <c r="G20" i="25"/>
  <c r="G20" i="45" s="1"/>
  <c r="E20" i="25"/>
  <c r="E20" i="45" s="1"/>
  <c r="J20" i="25"/>
  <c r="E21" i="25"/>
  <c r="E22" i="25"/>
  <c r="E26" i="25"/>
  <c r="F33" i="25"/>
  <c r="G33" i="25"/>
  <c r="G33" i="45" s="1"/>
  <c r="E33" i="25"/>
  <c r="J33" i="25"/>
  <c r="F34" i="25"/>
  <c r="G34" i="25"/>
  <c r="G34" i="45" s="1"/>
  <c r="E34" i="25"/>
  <c r="J34" i="25"/>
  <c r="F41" i="25"/>
  <c r="F42" i="25" s="1"/>
  <c r="G41" i="25"/>
  <c r="G42" i="25" s="1"/>
  <c r="G46" i="25" s="1"/>
  <c r="E41" i="25"/>
  <c r="J41" i="25"/>
  <c r="J42" i="25" s="1"/>
  <c r="G17" i="25" l="1"/>
  <c r="G13" i="45"/>
  <c r="G38" i="25"/>
  <c r="E46" i="25"/>
  <c r="E42" i="25"/>
  <c r="K21" i="25"/>
  <c r="M21" i="25"/>
  <c r="M9" i="25"/>
  <c r="K34" i="25"/>
  <c r="M34" i="25"/>
  <c r="M33" i="25"/>
  <c r="M20" i="25"/>
  <c r="M12" i="25"/>
  <c r="M6" i="25"/>
  <c r="M26" i="25"/>
  <c r="M15" i="25"/>
  <c r="K11" i="25"/>
  <c r="M11" i="25"/>
  <c r="K42" i="25"/>
  <c r="M42" i="25"/>
  <c r="K22" i="25"/>
  <c r="M22" i="25"/>
  <c r="K10" i="25"/>
  <c r="M10" i="25"/>
  <c r="M13" i="25"/>
  <c r="K13" i="25"/>
  <c r="K38" i="25" s="1"/>
  <c r="K14" i="25"/>
  <c r="M14" i="25"/>
  <c r="K26" i="25"/>
  <c r="K15" i="25"/>
  <c r="I13" i="45"/>
  <c r="I9" i="45"/>
  <c r="K9" i="25"/>
  <c r="K33" i="25"/>
  <c r="I20" i="45"/>
  <c r="K20" i="25"/>
  <c r="K12" i="25"/>
  <c r="I6" i="45"/>
  <c r="K6" i="25"/>
  <c r="G35" i="45"/>
  <c r="E41" i="45"/>
  <c r="D34" i="27"/>
  <c r="AA34" i="27" s="1"/>
  <c r="D34" i="45"/>
  <c r="E33" i="27"/>
  <c r="AF33" i="27" s="1"/>
  <c r="E33" i="45"/>
  <c r="I26" i="27"/>
  <c r="I26" i="45"/>
  <c r="D26" i="27"/>
  <c r="AA26" i="27" s="1"/>
  <c r="D26" i="45"/>
  <c r="F22" i="27"/>
  <c r="AB22" i="27" s="1"/>
  <c r="F22" i="45"/>
  <c r="G21" i="27"/>
  <c r="AC21" i="27" s="1"/>
  <c r="G21" i="45"/>
  <c r="I15" i="27"/>
  <c r="I15" i="45"/>
  <c r="D15" i="27"/>
  <c r="AA15" i="27" s="1"/>
  <c r="D15" i="45"/>
  <c r="F14" i="27"/>
  <c r="AB14" i="27" s="1"/>
  <c r="F14" i="45"/>
  <c r="E12" i="27"/>
  <c r="AF12" i="27" s="1"/>
  <c r="E12" i="45"/>
  <c r="I11" i="27"/>
  <c r="I11" i="45"/>
  <c r="D11" i="27"/>
  <c r="AA11" i="27" s="1"/>
  <c r="D11" i="45"/>
  <c r="F10" i="27"/>
  <c r="AB10" i="27" s="1"/>
  <c r="F10" i="45"/>
  <c r="I41" i="45"/>
  <c r="F34" i="27"/>
  <c r="AB34" i="27" s="1"/>
  <c r="F34" i="45"/>
  <c r="E26" i="27"/>
  <c r="AF26" i="27" s="1"/>
  <c r="E26" i="45"/>
  <c r="I22" i="27"/>
  <c r="I22" i="45"/>
  <c r="D22" i="27"/>
  <c r="AA22" i="27" s="1"/>
  <c r="D22" i="45"/>
  <c r="F21" i="27"/>
  <c r="AB21" i="27" s="1"/>
  <c r="F21" i="45"/>
  <c r="E15" i="27"/>
  <c r="AF15" i="27" s="1"/>
  <c r="E15" i="45"/>
  <c r="I14" i="27"/>
  <c r="I14" i="45"/>
  <c r="D14" i="27"/>
  <c r="AA14" i="27" s="1"/>
  <c r="D14" i="45"/>
  <c r="G12" i="27"/>
  <c r="AC12" i="27" s="1"/>
  <c r="G12" i="45"/>
  <c r="E11" i="27"/>
  <c r="AF11" i="27" s="1"/>
  <c r="E11" i="45"/>
  <c r="I10" i="27"/>
  <c r="I10" i="45"/>
  <c r="D10" i="27"/>
  <c r="AA10" i="27" s="1"/>
  <c r="D10" i="45"/>
  <c r="I34" i="27"/>
  <c r="I34" i="45"/>
  <c r="F33" i="27"/>
  <c r="AB33" i="27" s="1"/>
  <c r="F33" i="45"/>
  <c r="G26" i="27"/>
  <c r="AC26" i="27" s="1"/>
  <c r="G26" i="45"/>
  <c r="E22" i="27"/>
  <c r="AF22" i="27" s="1"/>
  <c r="E22" i="45"/>
  <c r="I21" i="27"/>
  <c r="I21" i="45"/>
  <c r="I30" i="45" s="1"/>
  <c r="D21" i="27"/>
  <c r="AA21" i="27" s="1"/>
  <c r="D21" i="45"/>
  <c r="G15" i="27"/>
  <c r="AC15" i="27" s="1"/>
  <c r="G15" i="45"/>
  <c r="E14" i="27"/>
  <c r="AF14" i="27" s="1"/>
  <c r="E14" i="45"/>
  <c r="F12" i="27"/>
  <c r="AB12" i="27" s="1"/>
  <c r="F12" i="45"/>
  <c r="G11" i="27"/>
  <c r="AC11" i="27" s="1"/>
  <c r="G11" i="45"/>
  <c r="E10" i="27"/>
  <c r="AF10" i="27" s="1"/>
  <c r="E10" i="45"/>
  <c r="E34" i="27"/>
  <c r="AF34" i="27" s="1"/>
  <c r="E34" i="45"/>
  <c r="I33" i="27"/>
  <c r="I33" i="45"/>
  <c r="D33" i="27"/>
  <c r="AA33" i="27" s="1"/>
  <c r="D33" i="45"/>
  <c r="F26" i="27"/>
  <c r="AB26" i="27" s="1"/>
  <c r="F26" i="45"/>
  <c r="G22" i="27"/>
  <c r="AC22" i="27" s="1"/>
  <c r="G22" i="45"/>
  <c r="E21" i="27"/>
  <c r="AF21" i="27" s="1"/>
  <c r="E21" i="45"/>
  <c r="F15" i="27"/>
  <c r="AB15" i="27" s="1"/>
  <c r="F15" i="45"/>
  <c r="G14" i="27"/>
  <c r="AC14" i="27" s="1"/>
  <c r="G14" i="45"/>
  <c r="I12" i="27"/>
  <c r="I12" i="45"/>
  <c r="D12" i="27"/>
  <c r="AA12" i="27" s="1"/>
  <c r="D12" i="45"/>
  <c r="F11" i="27"/>
  <c r="AB11" i="27" s="1"/>
  <c r="F11" i="45"/>
  <c r="G10" i="27"/>
  <c r="AC10" i="27" s="1"/>
  <c r="G10" i="45"/>
  <c r="G9" i="27"/>
  <c r="G20" i="27"/>
  <c r="G30" i="25"/>
  <c r="F9" i="27"/>
  <c r="F17" i="25"/>
  <c r="F20" i="27"/>
  <c r="F30" i="25"/>
  <c r="I9" i="27"/>
  <c r="J17" i="25"/>
  <c r="D9" i="27"/>
  <c r="D17" i="25"/>
  <c r="E20" i="27"/>
  <c r="E30" i="25"/>
  <c r="I20" i="27"/>
  <c r="J30" i="25"/>
  <c r="D20" i="27"/>
  <c r="D30" i="25"/>
  <c r="E9" i="27"/>
  <c r="E17" i="25"/>
  <c r="F6" i="27"/>
  <c r="AB6" i="27" s="1"/>
  <c r="E6" i="27"/>
  <c r="AF6" i="27" s="1"/>
  <c r="G34" i="27"/>
  <c r="AC34" i="27" s="1"/>
  <c r="G33" i="27"/>
  <c r="AC33" i="27" s="1"/>
  <c r="D13" i="27"/>
  <c r="AA13" i="27" s="1"/>
  <c r="E38" i="25"/>
  <c r="E13" i="27"/>
  <c r="AF13" i="27" s="1"/>
  <c r="G38" i="27"/>
  <c r="G13" i="27"/>
  <c r="AC13" i="27" s="1"/>
  <c r="J38" i="25"/>
  <c r="I13" i="27"/>
  <c r="F38" i="25"/>
  <c r="F13" i="27"/>
  <c r="AB13" i="27" s="1"/>
  <c r="I6" i="27"/>
  <c r="G6" i="27"/>
  <c r="AC6" i="27" s="1"/>
  <c r="D35" i="25"/>
  <c r="E35" i="25"/>
  <c r="G35" i="25"/>
  <c r="F35" i="25"/>
  <c r="J35" i="25"/>
  <c r="G41" i="23"/>
  <c r="J42" i="23" s="1"/>
  <c r="F41" i="23"/>
  <c r="F42" i="23" s="1"/>
  <c r="D41" i="23"/>
  <c r="D42" i="23" s="1"/>
  <c r="G41" i="18"/>
  <c r="J42" i="18" s="1"/>
  <c r="F41" i="18"/>
  <c r="D41" i="18"/>
  <c r="G41" i="26"/>
  <c r="F41" i="26"/>
  <c r="F42" i="26" s="1"/>
  <c r="D41" i="26"/>
  <c r="D42" i="26" s="1"/>
  <c r="G42" i="26" l="1"/>
  <c r="G46" i="26" s="1"/>
  <c r="J42" i="26"/>
  <c r="E39" i="25"/>
  <c r="D39" i="25"/>
  <c r="J39" i="25"/>
  <c r="F39" i="25"/>
  <c r="G39" i="25"/>
  <c r="L11" i="45"/>
  <c r="J11" i="45"/>
  <c r="L15" i="45"/>
  <c r="J15" i="45"/>
  <c r="L26" i="45"/>
  <c r="J26" i="45"/>
  <c r="L20" i="45"/>
  <c r="J20" i="45"/>
  <c r="L13" i="45"/>
  <c r="J13" i="45"/>
  <c r="J38" i="45" s="1"/>
  <c r="I42" i="45"/>
  <c r="L42" i="45"/>
  <c r="L33" i="45"/>
  <c r="J33" i="45"/>
  <c r="L21" i="45"/>
  <c r="J21" i="45"/>
  <c r="L34" i="45"/>
  <c r="J34" i="45"/>
  <c r="J10" i="45"/>
  <c r="L10" i="45"/>
  <c r="J14" i="45"/>
  <c r="L14" i="45"/>
  <c r="L22" i="45"/>
  <c r="J22" i="45"/>
  <c r="L6" i="45"/>
  <c r="J6" i="45"/>
  <c r="L9" i="45"/>
  <c r="J9" i="45"/>
  <c r="J12" i="45"/>
  <c r="L12" i="45"/>
  <c r="L13" i="27"/>
  <c r="J13" i="27"/>
  <c r="J11" i="27"/>
  <c r="L11" i="27"/>
  <c r="L33" i="27"/>
  <c r="J33" i="27"/>
  <c r="L21" i="27"/>
  <c r="J21" i="27"/>
  <c r="J34" i="27"/>
  <c r="L34" i="27"/>
  <c r="L10" i="27"/>
  <c r="J10" i="27"/>
  <c r="J14" i="27"/>
  <c r="L14" i="27"/>
  <c r="L22" i="27"/>
  <c r="J22" i="27"/>
  <c r="L6" i="27"/>
  <c r="J6" i="27"/>
  <c r="J20" i="27"/>
  <c r="L20" i="27"/>
  <c r="L15" i="27"/>
  <c r="J15" i="27"/>
  <c r="J26" i="27"/>
  <c r="L26" i="27"/>
  <c r="J9" i="27"/>
  <c r="L9" i="27"/>
  <c r="L12" i="27"/>
  <c r="J12" i="27"/>
  <c r="D41" i="45"/>
  <c r="D42" i="45" s="1"/>
  <c r="D42" i="18"/>
  <c r="F41" i="45"/>
  <c r="F42" i="45" s="1"/>
  <c r="F42" i="18"/>
  <c r="G42" i="18"/>
  <c r="E46" i="45"/>
  <c r="E42" i="45"/>
  <c r="G42" i="23"/>
  <c r="G46" i="23" s="1"/>
  <c r="D35" i="45"/>
  <c r="I36" i="26"/>
  <c r="AG6" i="27"/>
  <c r="AG21" i="27"/>
  <c r="AG34" i="27"/>
  <c r="AG10" i="27"/>
  <c r="AG14" i="27"/>
  <c r="AG22" i="27"/>
  <c r="AG11" i="27"/>
  <c r="AG15" i="27"/>
  <c r="AG26" i="27"/>
  <c r="AG13" i="27"/>
  <c r="AG12" i="27"/>
  <c r="AG33" i="27"/>
  <c r="E38" i="45"/>
  <c r="E38" i="27"/>
  <c r="D38" i="45"/>
  <c r="D38" i="27"/>
  <c r="F35" i="45"/>
  <c r="F38" i="45"/>
  <c r="F38" i="27"/>
  <c r="I38" i="45"/>
  <c r="I38" i="27"/>
  <c r="G45" i="18"/>
  <c r="G45" i="45" s="1"/>
  <c r="F17" i="45"/>
  <c r="G30" i="45"/>
  <c r="G17" i="45"/>
  <c r="F30" i="45"/>
  <c r="E17" i="45"/>
  <c r="D17" i="45"/>
  <c r="G38" i="45"/>
  <c r="D30" i="45"/>
  <c r="E30" i="45"/>
  <c r="M35" i="25"/>
  <c r="I35" i="45"/>
  <c r="G41" i="45"/>
  <c r="J42" i="45" s="1"/>
  <c r="F36" i="25"/>
  <c r="F36" i="27" s="1"/>
  <c r="I17" i="45"/>
  <c r="I39" i="45" s="1"/>
  <c r="E35" i="45"/>
  <c r="AC20" i="27"/>
  <c r="G30" i="27"/>
  <c r="M30" i="25"/>
  <c r="AF9" i="27"/>
  <c r="E17" i="27"/>
  <c r="AG20" i="27"/>
  <c r="I30" i="27"/>
  <c r="AA20" i="27"/>
  <c r="D30" i="27"/>
  <c r="AF20" i="27"/>
  <c r="E30" i="27"/>
  <c r="AA9" i="27"/>
  <c r="D17" i="27"/>
  <c r="AB20" i="27"/>
  <c r="F30" i="27"/>
  <c r="M17" i="25"/>
  <c r="AG9" i="27"/>
  <c r="I17" i="27"/>
  <c r="AB9" i="27"/>
  <c r="F17" i="27"/>
  <c r="AC9" i="27"/>
  <c r="G17" i="27"/>
  <c r="G36" i="25"/>
  <c r="G36" i="27" s="1"/>
  <c r="D36" i="25"/>
  <c r="E36" i="25"/>
  <c r="E36" i="27" s="1"/>
  <c r="J36" i="25"/>
  <c r="M38" i="25"/>
  <c r="I35" i="15"/>
  <c r="I39" i="15" s="1"/>
  <c r="I35" i="26"/>
  <c r="I39" i="26" s="1"/>
  <c r="I35" i="19"/>
  <c r="I39" i="19" s="1"/>
  <c r="I35" i="17"/>
  <c r="I39" i="17" s="1"/>
  <c r="I35" i="23"/>
  <c r="I39" i="23" s="1"/>
  <c r="I35" i="20"/>
  <c r="I39" i="20" s="1"/>
  <c r="I35" i="18"/>
  <c r="I39" i="18" s="1"/>
  <c r="I35" i="21"/>
  <c r="I39" i="21" s="1"/>
  <c r="I35" i="22"/>
  <c r="I39" i="22" s="1"/>
  <c r="P39" i="25"/>
  <c r="G41" i="19"/>
  <c r="F41" i="19"/>
  <c r="D41" i="19"/>
  <c r="F39" i="45" l="1"/>
  <c r="G42" i="19"/>
  <c r="G46" i="19" s="1"/>
  <c r="J42" i="19"/>
  <c r="L39" i="22"/>
  <c r="L39" i="18"/>
  <c r="L39" i="23"/>
  <c r="L39" i="19"/>
  <c r="L39" i="15"/>
  <c r="L39" i="21"/>
  <c r="L39" i="20"/>
  <c r="L39" i="17"/>
  <c r="L39" i="26"/>
  <c r="D39" i="45"/>
  <c r="E39" i="45"/>
  <c r="L39" i="45" s="1"/>
  <c r="G39" i="45"/>
  <c r="J39" i="45" s="1"/>
  <c r="J35" i="45"/>
  <c r="L30" i="45"/>
  <c r="L35" i="45"/>
  <c r="G46" i="18"/>
  <c r="J17" i="45"/>
  <c r="J30" i="45"/>
  <c r="L17" i="45"/>
  <c r="L38" i="45"/>
  <c r="L35" i="27"/>
  <c r="L30" i="27"/>
  <c r="L17" i="27"/>
  <c r="L38" i="27"/>
  <c r="J17" i="27"/>
  <c r="J38" i="27"/>
  <c r="J30" i="27"/>
  <c r="J35" i="27"/>
  <c r="K39" i="25"/>
  <c r="F41" i="46"/>
  <c r="F42" i="46" s="1"/>
  <c r="F42" i="19"/>
  <c r="D41" i="46"/>
  <c r="D42" i="46" s="1"/>
  <c r="D42" i="19"/>
  <c r="G42" i="45"/>
  <c r="G46" i="45" s="1"/>
  <c r="M39" i="25"/>
  <c r="M36" i="25"/>
  <c r="G41" i="46"/>
  <c r="J42" i="46" s="1"/>
  <c r="K35" i="25"/>
  <c r="K17" i="25"/>
  <c r="K30" i="25"/>
  <c r="P36" i="25"/>
  <c r="D36" i="27"/>
  <c r="G41" i="20"/>
  <c r="J42" i="20" s="1"/>
  <c r="F41" i="20"/>
  <c r="F42" i="20" s="1"/>
  <c r="D41" i="20"/>
  <c r="D42" i="20" s="1"/>
  <c r="G41" i="21"/>
  <c r="J42" i="21" s="1"/>
  <c r="F41" i="21"/>
  <c r="F42" i="21" s="1"/>
  <c r="D41" i="21"/>
  <c r="D42" i="21" s="1"/>
  <c r="L36" i="45" l="1"/>
  <c r="L36" i="27"/>
  <c r="G42" i="21"/>
  <c r="G42" i="46"/>
  <c r="G46" i="46" s="1"/>
  <c r="G42" i="20"/>
  <c r="G46" i="20" s="1"/>
  <c r="D41" i="24"/>
  <c r="D42" i="24" s="1"/>
  <c r="F41" i="24"/>
  <c r="F42" i="24" s="1"/>
  <c r="G41" i="24"/>
  <c r="G42" i="24" s="1"/>
  <c r="G46" i="21" l="1"/>
  <c r="H36" i="21" s="1"/>
  <c r="G45" i="24"/>
  <c r="G46" i="24" s="1"/>
  <c r="G41" i="22"/>
  <c r="J42" i="22" s="1"/>
  <c r="F41" i="22"/>
  <c r="F42" i="22" s="1"/>
  <c r="D41" i="22"/>
  <c r="D42" i="22" s="1"/>
  <c r="G41" i="17"/>
  <c r="J42" i="17" s="1"/>
  <c r="F41" i="17"/>
  <c r="F42" i="17" s="1"/>
  <c r="D41" i="17"/>
  <c r="D42" i="17" s="1"/>
  <c r="G41" i="15"/>
  <c r="J42" i="15" s="1"/>
  <c r="F41" i="15"/>
  <c r="F42" i="15" s="1"/>
  <c r="D41" i="15"/>
  <c r="D42" i="15" s="1"/>
  <c r="I41" i="24"/>
  <c r="E41" i="24"/>
  <c r="I42" i="24" l="1"/>
  <c r="L42" i="24"/>
  <c r="J42" i="24"/>
  <c r="I36" i="21"/>
  <c r="E42" i="24"/>
  <c r="G42" i="17"/>
  <c r="G42" i="22"/>
  <c r="G42" i="15"/>
  <c r="G46" i="15" s="1"/>
  <c r="I41" i="27"/>
  <c r="E41" i="27"/>
  <c r="G45" i="22"/>
  <c r="D41" i="27"/>
  <c r="F41" i="27"/>
  <c r="G41" i="27"/>
  <c r="G35" i="15"/>
  <c r="G39" i="15" s="1"/>
  <c r="J39" i="15" s="1"/>
  <c r="F35" i="15"/>
  <c r="F39" i="15" s="1"/>
  <c r="D35" i="15"/>
  <c r="D39" i="15" s="1"/>
  <c r="G35" i="17"/>
  <c r="G39" i="17" s="1"/>
  <c r="J39" i="17" s="1"/>
  <c r="F35" i="17"/>
  <c r="F39" i="17" s="1"/>
  <c r="D35" i="17"/>
  <c r="D39" i="17" s="1"/>
  <c r="G35" i="22"/>
  <c r="G39" i="22" s="1"/>
  <c r="J39" i="22" s="1"/>
  <c r="F35" i="22"/>
  <c r="F39" i="22" s="1"/>
  <c r="D35" i="22"/>
  <c r="D39" i="22" s="1"/>
  <c r="G35" i="21"/>
  <c r="G39" i="21" s="1"/>
  <c r="J39" i="21" s="1"/>
  <c r="F35" i="21"/>
  <c r="F39" i="21" s="1"/>
  <c r="D35" i="21"/>
  <c r="D39" i="21" s="1"/>
  <c r="G35" i="20"/>
  <c r="G39" i="20" s="1"/>
  <c r="J39" i="20" s="1"/>
  <c r="F35" i="20"/>
  <c r="F39" i="20" s="1"/>
  <c r="D35" i="20"/>
  <c r="D39" i="20" s="1"/>
  <c r="G35" i="19"/>
  <c r="G39" i="19" s="1"/>
  <c r="J39" i="19" s="1"/>
  <c r="F35" i="19"/>
  <c r="F39" i="19" s="1"/>
  <c r="D35" i="19"/>
  <c r="D39" i="19" s="1"/>
  <c r="G35" i="26"/>
  <c r="G39" i="26" s="1"/>
  <c r="J39" i="26" s="1"/>
  <c r="F35" i="26"/>
  <c r="F39" i="26" s="1"/>
  <c r="D35" i="26"/>
  <c r="D39" i="26" s="1"/>
  <c r="G35" i="18"/>
  <c r="G39" i="18" s="1"/>
  <c r="J39" i="18" s="1"/>
  <c r="F35" i="18"/>
  <c r="F39" i="18" s="1"/>
  <c r="D35" i="18"/>
  <c r="D39" i="18" s="1"/>
  <c r="G35" i="23"/>
  <c r="G39" i="23" s="1"/>
  <c r="J39" i="23" s="1"/>
  <c r="F35" i="23"/>
  <c r="F39" i="23" s="1"/>
  <c r="D35" i="23"/>
  <c r="D39" i="23" s="1"/>
  <c r="E35" i="24"/>
  <c r="E39" i="24" s="1"/>
  <c r="AK29" i="6"/>
  <c r="AK33" i="6"/>
  <c r="AL33" i="6"/>
  <c r="AM33" i="6"/>
  <c r="AN33" i="6"/>
  <c r="AO33" i="6"/>
  <c r="AK39" i="6"/>
  <c r="AL39" i="6"/>
  <c r="AM39" i="6"/>
  <c r="AN39" i="6"/>
  <c r="AO39" i="6"/>
  <c r="AK52" i="6"/>
  <c r="AK47" i="6" s="1"/>
  <c r="AL52" i="6"/>
  <c r="AL47" i="6" s="1"/>
  <c r="AM52" i="6"/>
  <c r="AM47" i="6" s="1"/>
  <c r="AN52" i="6"/>
  <c r="AN47" i="6" s="1"/>
  <c r="AO52" i="6"/>
  <c r="AO47" i="6" s="1"/>
  <c r="AK64" i="6"/>
  <c r="AL64" i="6"/>
  <c r="AM64" i="6"/>
  <c r="AN64" i="6"/>
  <c r="AO64" i="6"/>
  <c r="AK70" i="6"/>
  <c r="AL70" i="6"/>
  <c r="AM70" i="6"/>
  <c r="AN70" i="6"/>
  <c r="AO70" i="6"/>
  <c r="AK74" i="6"/>
  <c r="AL74" i="6"/>
  <c r="AM74" i="6"/>
  <c r="AN74" i="6"/>
  <c r="AO74" i="6"/>
  <c r="AK80" i="6"/>
  <c r="AL80" i="6"/>
  <c r="AM80" i="6"/>
  <c r="AN80" i="6"/>
  <c r="AO80" i="6"/>
  <c r="AK90" i="6"/>
  <c r="AK89" i="6" s="1"/>
  <c r="AL90" i="6"/>
  <c r="AL89" i="6" s="1"/>
  <c r="AM90" i="6"/>
  <c r="AM89" i="6" s="1"/>
  <c r="AN90" i="6"/>
  <c r="AN89" i="6" s="1"/>
  <c r="AO90" i="6"/>
  <c r="AO89" i="6" s="1"/>
  <c r="AK96" i="6"/>
  <c r="AL96" i="6"/>
  <c r="AM96" i="6"/>
  <c r="AN96" i="6"/>
  <c r="AO96" i="6"/>
  <c r="AK100" i="6"/>
  <c r="AL100" i="6"/>
  <c r="AM100" i="6"/>
  <c r="AN100" i="6"/>
  <c r="AO100" i="6"/>
  <c r="AK104" i="6"/>
  <c r="AL104" i="6"/>
  <c r="AM104" i="6"/>
  <c r="AN104" i="6"/>
  <c r="AO104" i="6"/>
  <c r="AK107" i="6"/>
  <c r="AK110" i="6"/>
  <c r="AK115" i="6"/>
  <c r="AK114" i="6" s="1"/>
  <c r="AL115" i="6"/>
  <c r="AL114" i="6" s="1"/>
  <c r="AM115" i="6"/>
  <c r="AM114" i="6" s="1"/>
  <c r="AN115" i="6"/>
  <c r="AN114" i="6" s="1"/>
  <c r="AO115" i="6"/>
  <c r="AO114" i="6" s="1"/>
  <c r="AK123" i="6"/>
  <c r="AL123" i="6"/>
  <c r="AM123" i="6"/>
  <c r="AN123" i="6"/>
  <c r="AO123" i="6"/>
  <c r="AK136" i="6"/>
  <c r="AL136" i="6"/>
  <c r="AM136" i="6"/>
  <c r="AN136" i="6"/>
  <c r="AO136" i="6"/>
  <c r="AK147" i="6"/>
  <c r="AK146" i="6" s="1"/>
  <c r="AL147" i="6"/>
  <c r="AL146" i="6" s="1"/>
  <c r="AM147" i="6"/>
  <c r="AM146" i="6" s="1"/>
  <c r="AN147" i="6"/>
  <c r="AN146" i="6" s="1"/>
  <c r="AO147" i="6"/>
  <c r="AO146" i="6" s="1"/>
  <c r="AK154" i="6"/>
  <c r="AL154" i="6"/>
  <c r="AM154" i="6"/>
  <c r="AN154" i="6"/>
  <c r="AO154" i="6"/>
  <c r="AL158" i="6"/>
  <c r="AM158" i="6"/>
  <c r="AN158" i="6"/>
  <c r="AO158" i="6"/>
  <c r="AK163" i="6"/>
  <c r="AK158" i="6" s="1"/>
  <c r="AK169" i="6"/>
  <c r="AL169" i="6"/>
  <c r="AM169" i="6"/>
  <c r="AN169" i="6"/>
  <c r="AO169" i="6"/>
  <c r="AK178" i="6"/>
  <c r="AL178" i="6"/>
  <c r="AM178" i="6"/>
  <c r="AN178" i="6"/>
  <c r="AO178" i="6"/>
  <c r="AK187" i="6"/>
  <c r="AK183" i="6" s="1"/>
  <c r="AL187" i="6"/>
  <c r="AL183" i="6" s="1"/>
  <c r="AM187" i="6"/>
  <c r="AM183" i="6" s="1"/>
  <c r="AN187" i="6"/>
  <c r="AN183" i="6" s="1"/>
  <c r="AO187" i="6"/>
  <c r="AO183" i="6" s="1"/>
  <c r="AK193" i="6"/>
  <c r="AL193" i="6"/>
  <c r="AM193" i="6"/>
  <c r="AN193" i="6"/>
  <c r="AO193" i="6"/>
  <c r="AK198" i="6"/>
  <c r="AL198" i="6"/>
  <c r="AM198" i="6"/>
  <c r="AN198" i="6"/>
  <c r="AO198" i="6"/>
  <c r="AK204" i="6"/>
  <c r="AL204" i="6"/>
  <c r="AM204" i="6"/>
  <c r="AN204" i="6"/>
  <c r="AO204" i="6"/>
  <c r="AK210" i="6"/>
  <c r="AL210" i="6"/>
  <c r="AM210" i="6"/>
  <c r="AN210" i="6"/>
  <c r="AO210" i="6"/>
  <c r="AK215" i="6"/>
  <c r="AL215" i="6"/>
  <c r="AM215" i="6"/>
  <c r="AN215" i="6"/>
  <c r="AO215" i="6"/>
  <c r="AK221" i="6"/>
  <c r="AL221" i="6"/>
  <c r="AM221" i="6"/>
  <c r="AN221" i="6"/>
  <c r="AO221" i="6"/>
  <c r="AK233" i="6"/>
  <c r="AL233" i="6"/>
  <c r="AL230" i="6" s="1"/>
  <c r="AM233" i="6"/>
  <c r="AM230" i="6" s="1"/>
  <c r="AN233" i="6"/>
  <c r="AN230" i="6" s="1"/>
  <c r="AO233" i="6"/>
  <c r="AO230" i="6" s="1"/>
  <c r="AK239" i="6"/>
  <c r="AK243" i="6"/>
  <c r="AL243" i="6"/>
  <c r="AM243" i="6"/>
  <c r="AN243" i="6"/>
  <c r="AO243" i="6"/>
  <c r="AK261" i="6"/>
  <c r="AL261" i="6"/>
  <c r="AM261" i="6"/>
  <c r="AN261" i="6"/>
  <c r="AO261" i="6"/>
  <c r="AK264" i="6"/>
  <c r="AL264" i="6"/>
  <c r="AM264" i="6"/>
  <c r="AN264" i="6"/>
  <c r="AO264" i="6"/>
  <c r="AK271" i="6"/>
  <c r="AL271" i="6"/>
  <c r="AM271" i="6"/>
  <c r="AN271" i="6"/>
  <c r="AO271" i="6"/>
  <c r="AK276" i="6"/>
  <c r="AL276" i="6"/>
  <c r="AM276" i="6"/>
  <c r="AN276" i="6"/>
  <c r="AO276" i="6"/>
  <c r="AK280" i="6"/>
  <c r="AL280" i="6"/>
  <c r="AM280" i="6"/>
  <c r="AN280" i="6"/>
  <c r="AO280" i="6"/>
  <c r="AK283" i="6"/>
  <c r="AL283" i="6"/>
  <c r="AM283" i="6"/>
  <c r="AN283" i="6"/>
  <c r="AO283" i="6"/>
  <c r="AK292" i="6"/>
  <c r="AL292" i="6"/>
  <c r="AM292" i="6"/>
  <c r="AN292" i="6"/>
  <c r="AO292" i="6"/>
  <c r="AK295" i="6"/>
  <c r="AL295" i="6"/>
  <c r="AM295" i="6"/>
  <c r="AN295" i="6"/>
  <c r="AO295" i="6"/>
  <c r="AK301" i="6"/>
  <c r="AK300" i="6" s="1"/>
  <c r="AL301" i="6"/>
  <c r="AL300" i="6" s="1"/>
  <c r="AM301" i="6"/>
  <c r="AM300" i="6" s="1"/>
  <c r="AN301" i="6"/>
  <c r="AN300" i="6" s="1"/>
  <c r="AO301" i="6"/>
  <c r="AO300" i="6" s="1"/>
  <c r="AK305" i="6"/>
  <c r="AL305" i="6"/>
  <c r="AM305" i="6"/>
  <c r="AN305" i="6"/>
  <c r="AO305" i="6"/>
  <c r="AK308" i="6"/>
  <c r="AL308" i="6"/>
  <c r="AM308" i="6"/>
  <c r="AN308" i="6"/>
  <c r="AO308" i="6"/>
  <c r="AK311" i="6"/>
  <c r="AL311" i="6"/>
  <c r="AM311" i="6"/>
  <c r="AN311" i="6"/>
  <c r="AO311" i="6"/>
  <c r="AK317" i="6"/>
  <c r="AK314" i="6" s="1"/>
  <c r="AL317" i="6"/>
  <c r="AL314" i="6" s="1"/>
  <c r="AM317" i="6"/>
  <c r="AM314" i="6" s="1"/>
  <c r="AN317" i="6"/>
  <c r="AN314" i="6" s="1"/>
  <c r="AO317" i="6"/>
  <c r="AO314" i="6" s="1"/>
  <c r="AK322" i="6"/>
  <c r="AK321" i="6" s="1"/>
  <c r="AL322" i="6"/>
  <c r="AL321" i="6" s="1"/>
  <c r="AM322" i="6"/>
  <c r="AM321" i="6" s="1"/>
  <c r="AN322" i="6"/>
  <c r="AN321" i="6" s="1"/>
  <c r="AO322" i="6"/>
  <c r="AO321" i="6" s="1"/>
  <c r="AK327" i="6"/>
  <c r="AL327" i="6"/>
  <c r="AM327" i="6"/>
  <c r="AN327" i="6"/>
  <c r="AO327" i="6"/>
  <c r="AK331" i="6"/>
  <c r="AL331" i="6"/>
  <c r="AM331" i="6"/>
  <c r="AN331" i="6"/>
  <c r="AO331" i="6"/>
  <c r="AK336" i="6"/>
  <c r="AL336" i="6"/>
  <c r="AM336" i="6"/>
  <c r="AN336" i="6"/>
  <c r="AO336" i="6"/>
  <c r="AK346" i="6"/>
  <c r="AL346" i="6"/>
  <c r="AM346" i="6"/>
  <c r="AN346" i="6"/>
  <c r="AO346" i="6"/>
  <c r="AK350" i="6"/>
  <c r="AL350" i="6"/>
  <c r="AM350" i="6"/>
  <c r="AN350" i="6"/>
  <c r="AO350" i="6"/>
  <c r="AK356" i="6"/>
  <c r="AL356" i="6"/>
  <c r="AM356" i="6"/>
  <c r="AN356" i="6"/>
  <c r="AO356" i="6"/>
  <c r="AK360" i="6"/>
  <c r="AL360" i="6"/>
  <c r="AM360" i="6"/>
  <c r="AN360" i="6"/>
  <c r="AO360" i="6"/>
  <c r="AK367" i="6"/>
  <c r="AL367" i="6"/>
  <c r="AM367" i="6"/>
  <c r="AN367" i="6"/>
  <c r="AO367" i="6"/>
  <c r="AK375" i="6"/>
  <c r="AK373" i="6" s="1"/>
  <c r="AL375" i="6"/>
  <c r="AL373" i="6" s="1"/>
  <c r="AM375" i="6"/>
  <c r="AM373" i="6" s="1"/>
  <c r="AN375" i="6"/>
  <c r="AN373" i="6" s="1"/>
  <c r="AO375" i="6"/>
  <c r="AO373" i="6" s="1"/>
  <c r="AK385" i="6"/>
  <c r="AK383" i="6" s="1"/>
  <c r="AL385" i="6"/>
  <c r="AL383" i="6" s="1"/>
  <c r="AM385" i="6"/>
  <c r="AM383" i="6" s="1"/>
  <c r="AN385" i="6"/>
  <c r="AN383" i="6" s="1"/>
  <c r="AO385" i="6"/>
  <c r="AO383" i="6" s="1"/>
  <c r="AL399" i="6"/>
  <c r="AM399" i="6"/>
  <c r="AN399" i="6"/>
  <c r="AO399" i="6"/>
  <c r="AK400" i="6"/>
  <c r="AK405" i="6"/>
  <c r="AK403" i="6" s="1"/>
  <c r="AL405" i="6"/>
  <c r="AM405" i="6"/>
  <c r="AN405" i="6"/>
  <c r="AO405" i="6"/>
  <c r="AK416" i="6"/>
  <c r="AK414" i="6" s="1"/>
  <c r="AL416" i="6"/>
  <c r="AL414" i="6" s="1"/>
  <c r="AM416" i="6"/>
  <c r="AM414" i="6" s="1"/>
  <c r="AN416" i="6"/>
  <c r="AN414" i="6" s="1"/>
  <c r="AO416" i="6"/>
  <c r="AO414" i="6" s="1"/>
  <c r="AK428" i="6"/>
  <c r="AL428" i="6"/>
  <c r="AM428" i="6"/>
  <c r="AN428" i="6"/>
  <c r="AO428" i="6"/>
  <c r="AK433" i="6"/>
  <c r="AL433" i="6"/>
  <c r="AM433" i="6"/>
  <c r="AN433" i="6"/>
  <c r="AO433" i="6"/>
  <c r="AC36" i="5"/>
  <c r="AC40" i="5"/>
  <c r="AC39" i="5" s="1"/>
  <c r="AC49" i="5"/>
  <c r="AC46" i="5" s="1"/>
  <c r="AC53" i="5"/>
  <c r="AC59" i="5"/>
  <c r="AC62" i="5"/>
  <c r="AC69" i="5"/>
  <c r="AC73" i="5"/>
  <c r="AC76" i="5"/>
  <c r="AC82" i="5"/>
  <c r="AC90" i="5"/>
  <c r="AC93" i="5"/>
  <c r="AC99" i="5"/>
  <c r="AC102" i="5"/>
  <c r="AC116" i="5"/>
  <c r="AC114" i="5" s="1"/>
  <c r="AC34" i="4"/>
  <c r="AC37" i="4"/>
  <c r="AC40" i="4"/>
  <c r="AC44" i="4"/>
  <c r="AC50" i="4"/>
  <c r="AC53" i="4"/>
  <c r="AC56" i="4"/>
  <c r="AC59" i="4"/>
  <c r="AC62" i="4"/>
  <c r="AC65" i="4"/>
  <c r="AC68" i="4"/>
  <c r="AC73" i="4"/>
  <c r="AC79" i="4"/>
  <c r="AC82" i="4"/>
  <c r="AC89" i="4"/>
  <c r="AC97" i="4"/>
  <c r="AC102" i="4"/>
  <c r="AC107" i="4"/>
  <c r="AC112" i="4"/>
  <c r="AC119" i="4"/>
  <c r="AC122" i="4"/>
  <c r="AC125" i="4"/>
  <c r="AC132" i="4"/>
  <c r="AC131" i="4" s="1"/>
  <c r="AC142" i="4"/>
  <c r="AC141" i="4" s="1"/>
  <c r="AC146" i="4"/>
  <c r="AC151" i="4"/>
  <c r="AC154" i="4"/>
  <c r="AC159" i="4"/>
  <c r="AC157" i="4" s="1"/>
  <c r="C2" i="42"/>
  <c r="E2" i="42"/>
  <c r="G2" i="42"/>
  <c r="I2" i="42"/>
  <c r="K2" i="42"/>
  <c r="M2" i="42"/>
  <c r="O2" i="42"/>
  <c r="Q2" i="42"/>
  <c r="S2" i="42"/>
  <c r="U2" i="42"/>
  <c r="W2" i="42"/>
  <c r="C3" i="42"/>
  <c r="E3" i="42"/>
  <c r="G3" i="42"/>
  <c r="I3" i="42"/>
  <c r="K3" i="42"/>
  <c r="M3" i="42"/>
  <c r="O3" i="42"/>
  <c r="Q3" i="42"/>
  <c r="S3" i="42"/>
  <c r="U3" i="42"/>
  <c r="W3" i="42"/>
  <c r="C4" i="42"/>
  <c r="D4" i="42"/>
  <c r="C4" i="43" s="1"/>
  <c r="E4" i="42"/>
  <c r="D4" i="43" s="1"/>
  <c r="F4" i="42"/>
  <c r="E4" i="43" s="1"/>
  <c r="G4" i="42"/>
  <c r="F4" i="43" s="1"/>
  <c r="H4" i="42"/>
  <c r="I4" i="42"/>
  <c r="J4" i="42"/>
  <c r="K4" i="42"/>
  <c r="L4" i="42"/>
  <c r="G4" i="43" s="1"/>
  <c r="M4" i="42"/>
  <c r="N4" i="42"/>
  <c r="H4" i="43" s="1"/>
  <c r="O4" i="42"/>
  <c r="P4" i="42"/>
  <c r="I4" i="43" s="1"/>
  <c r="Q4" i="42"/>
  <c r="R4" i="42"/>
  <c r="J4" i="43" s="1"/>
  <c r="S4" i="42"/>
  <c r="T4" i="42"/>
  <c r="K4" i="43" s="1"/>
  <c r="U4" i="42"/>
  <c r="V4" i="42"/>
  <c r="L4" i="43" s="1"/>
  <c r="W4" i="42"/>
  <c r="X4" i="42"/>
  <c r="M4" i="43" s="1"/>
  <c r="C5" i="42"/>
  <c r="D5" i="42" s="1"/>
  <c r="E5" i="42"/>
  <c r="F5" i="42" s="1"/>
  <c r="G5" i="42"/>
  <c r="F5" i="43" s="1"/>
  <c r="I5" i="42"/>
  <c r="J5" i="42" s="1"/>
  <c r="K5" i="42"/>
  <c r="L5" i="42" s="1"/>
  <c r="G5" i="43" s="1"/>
  <c r="M5" i="42"/>
  <c r="N5" i="42" s="1"/>
  <c r="O5" i="42"/>
  <c r="P5" i="42" s="1"/>
  <c r="I5" i="43" s="1"/>
  <c r="Q5" i="42"/>
  <c r="R5" i="42" s="1"/>
  <c r="J5" i="43" s="1"/>
  <c r="S5" i="42"/>
  <c r="T5" i="42" s="1"/>
  <c r="K5" i="43" s="1"/>
  <c r="U5" i="42"/>
  <c r="V5" i="42" s="1"/>
  <c r="L5" i="43" s="1"/>
  <c r="W5" i="42"/>
  <c r="X5" i="42" s="1"/>
  <c r="M5" i="43" s="1"/>
  <c r="C6" i="42"/>
  <c r="D6" i="42" s="1"/>
  <c r="C6" i="43" s="1"/>
  <c r="E6" i="42"/>
  <c r="G6" i="42"/>
  <c r="I6" i="42"/>
  <c r="K6" i="42"/>
  <c r="M6" i="42"/>
  <c r="O6" i="42"/>
  <c r="Q6" i="42"/>
  <c r="S6" i="42"/>
  <c r="U6" i="42"/>
  <c r="W6" i="42"/>
  <c r="C7" i="42"/>
  <c r="E7" i="42"/>
  <c r="F7" i="42" s="1"/>
  <c r="E7" i="43" s="1"/>
  <c r="G7" i="42"/>
  <c r="I7" i="42"/>
  <c r="K7" i="42"/>
  <c r="M7" i="42"/>
  <c r="O7" i="42"/>
  <c r="Q7" i="42"/>
  <c r="S7" i="42"/>
  <c r="U7" i="42"/>
  <c r="W7" i="42"/>
  <c r="C8" i="42"/>
  <c r="D8" i="42" s="1"/>
  <c r="E8" i="42"/>
  <c r="D8" i="43" s="1"/>
  <c r="G8" i="42"/>
  <c r="F8" i="43" s="1"/>
  <c r="I8" i="42"/>
  <c r="J8" i="42" s="1"/>
  <c r="K8" i="42"/>
  <c r="L8" i="42" s="1"/>
  <c r="G8" i="43" s="1"/>
  <c r="M8" i="42"/>
  <c r="N8" i="42" s="1"/>
  <c r="H8" i="43" s="1"/>
  <c r="O8" i="42"/>
  <c r="P8" i="42" s="1"/>
  <c r="Q8" i="42"/>
  <c r="R8" i="42" s="1"/>
  <c r="J8" i="43" s="1"/>
  <c r="S8" i="42"/>
  <c r="T8" i="42" s="1"/>
  <c r="K8" i="43" s="1"/>
  <c r="U8" i="42"/>
  <c r="V8" i="42" s="1"/>
  <c r="L8" i="43" s="1"/>
  <c r="W8" i="42"/>
  <c r="X8" i="42" s="1"/>
  <c r="M8" i="43" s="1"/>
  <c r="C9" i="42"/>
  <c r="D9" i="42" s="1"/>
  <c r="C9" i="43" s="1"/>
  <c r="E9" i="42"/>
  <c r="D9" i="43" s="1"/>
  <c r="G9" i="42"/>
  <c r="F9" i="43" s="1"/>
  <c r="I9" i="42"/>
  <c r="J9" i="42" s="1"/>
  <c r="K9" i="42"/>
  <c r="M9" i="42"/>
  <c r="N9" i="42" s="1"/>
  <c r="H9" i="43" s="1"/>
  <c r="O9" i="42"/>
  <c r="P9" i="42" s="1"/>
  <c r="I9" i="43" s="1"/>
  <c r="Q9" i="42"/>
  <c r="R9" i="42" s="1"/>
  <c r="J9" i="43" s="1"/>
  <c r="S9" i="42"/>
  <c r="T9" i="42" s="1"/>
  <c r="K9" i="43" s="1"/>
  <c r="U9" i="42"/>
  <c r="V9" i="42" s="1"/>
  <c r="L9" i="43" s="1"/>
  <c r="W9" i="42"/>
  <c r="X9" i="42" s="1"/>
  <c r="M9" i="43" s="1"/>
  <c r="C10" i="42"/>
  <c r="D10" i="42" s="1"/>
  <c r="C10" i="43" s="1"/>
  <c r="E10" i="42"/>
  <c r="G10" i="42"/>
  <c r="I10" i="42"/>
  <c r="J10" i="42" s="1"/>
  <c r="K10" i="42"/>
  <c r="L10" i="42" s="1"/>
  <c r="G10" i="43" s="1"/>
  <c r="M10" i="42"/>
  <c r="N10" i="42" s="1"/>
  <c r="H10" i="43" s="1"/>
  <c r="O10" i="42"/>
  <c r="P10" i="42" s="1"/>
  <c r="I10" i="43" s="1"/>
  <c r="Q10" i="42"/>
  <c r="R10" i="42" s="1"/>
  <c r="J10" i="43" s="1"/>
  <c r="S10" i="42"/>
  <c r="T10" i="42" s="1"/>
  <c r="K10" i="43" s="1"/>
  <c r="U10" i="42"/>
  <c r="V10" i="42" s="1"/>
  <c r="L10" i="43" s="1"/>
  <c r="W10" i="42"/>
  <c r="X10" i="42" s="1"/>
  <c r="M10" i="43" s="1"/>
  <c r="C11" i="42"/>
  <c r="D11" i="42" s="1"/>
  <c r="C11" i="43" s="1"/>
  <c r="E11" i="42"/>
  <c r="D11" i="43" s="1"/>
  <c r="G11" i="42"/>
  <c r="I11" i="42"/>
  <c r="J11" i="42" s="1"/>
  <c r="K11" i="42"/>
  <c r="L11" i="42" s="1"/>
  <c r="G11" i="43" s="1"/>
  <c r="M11" i="42"/>
  <c r="N11" i="42" s="1"/>
  <c r="O11" i="42"/>
  <c r="P11" i="42" s="1"/>
  <c r="I11" i="43" s="1"/>
  <c r="Q11" i="42"/>
  <c r="R11" i="42" s="1"/>
  <c r="S11" i="42"/>
  <c r="T11" i="42" s="1"/>
  <c r="K11" i="43" s="1"/>
  <c r="U11" i="42"/>
  <c r="V11" i="42" s="1"/>
  <c r="W11" i="42"/>
  <c r="X11" i="42" s="1"/>
  <c r="M11" i="43" s="1"/>
  <c r="C12" i="42"/>
  <c r="E12" i="42"/>
  <c r="G12" i="42"/>
  <c r="H12" i="42" s="1"/>
  <c r="I12" i="42"/>
  <c r="K12" i="42"/>
  <c r="M12" i="42"/>
  <c r="O12" i="42"/>
  <c r="Q12" i="42"/>
  <c r="S12" i="42"/>
  <c r="U12" i="42"/>
  <c r="W12" i="42"/>
  <c r="C13" i="42"/>
  <c r="D13" i="42" s="1"/>
  <c r="C13" i="43" s="1"/>
  <c r="E13" i="42"/>
  <c r="G13" i="42"/>
  <c r="F13" i="43" s="1"/>
  <c r="I13" i="42"/>
  <c r="J13" i="42" s="1"/>
  <c r="K13" i="42"/>
  <c r="L13" i="42" s="1"/>
  <c r="G13" i="43" s="1"/>
  <c r="M13" i="42"/>
  <c r="N13" i="42" s="1"/>
  <c r="H13" i="43" s="1"/>
  <c r="O13" i="42"/>
  <c r="P13" i="42" s="1"/>
  <c r="Q13" i="42"/>
  <c r="R13" i="42" s="1"/>
  <c r="J13" i="43" s="1"/>
  <c r="S13" i="42"/>
  <c r="T13" i="42" s="1"/>
  <c r="K13" i="43" s="1"/>
  <c r="U13" i="42"/>
  <c r="V13" i="42" s="1"/>
  <c r="W13" i="42"/>
  <c r="X13" i="42" s="1"/>
  <c r="M13" i="43" s="1"/>
  <c r="C14" i="42"/>
  <c r="D14" i="42" s="1"/>
  <c r="C14" i="43" s="1"/>
  <c r="E14" i="42"/>
  <c r="D14" i="43" s="1"/>
  <c r="G14" i="42"/>
  <c r="I14" i="42"/>
  <c r="J14" i="42" s="1"/>
  <c r="K14" i="42"/>
  <c r="L14" i="42" s="1"/>
  <c r="G14" i="43" s="1"/>
  <c r="M14" i="42"/>
  <c r="N14" i="42" s="1"/>
  <c r="H14" i="43" s="1"/>
  <c r="O14" i="42"/>
  <c r="P14" i="42" s="1"/>
  <c r="I14" i="43" s="1"/>
  <c r="Q14" i="42"/>
  <c r="R14" i="42" s="1"/>
  <c r="J14" i="43" s="1"/>
  <c r="S14" i="42"/>
  <c r="T14" i="42" s="1"/>
  <c r="U14" i="42"/>
  <c r="V14" i="42" s="1"/>
  <c r="L14" i="43" s="1"/>
  <c r="W14" i="42"/>
  <c r="X14" i="42" s="1"/>
  <c r="M14" i="43" s="1"/>
  <c r="C15" i="42"/>
  <c r="D15" i="42" s="1"/>
  <c r="C15" i="43" s="1"/>
  <c r="E15" i="42"/>
  <c r="G15" i="42"/>
  <c r="I15" i="42"/>
  <c r="K15" i="42"/>
  <c r="M15" i="42"/>
  <c r="O15" i="42"/>
  <c r="Q15" i="42"/>
  <c r="S15" i="42"/>
  <c r="U15" i="42"/>
  <c r="W15" i="42"/>
  <c r="C16" i="42"/>
  <c r="D16" i="42" s="1"/>
  <c r="C16" i="43" s="1"/>
  <c r="E16" i="42"/>
  <c r="D16" i="43" s="1"/>
  <c r="G16" i="42"/>
  <c r="F16" i="43" s="1"/>
  <c r="I16" i="42"/>
  <c r="K16" i="42"/>
  <c r="L16" i="42" s="1"/>
  <c r="M16" i="42"/>
  <c r="N16" i="42" s="1"/>
  <c r="H16" i="43" s="1"/>
  <c r="O16" i="42"/>
  <c r="P16" i="42" s="1"/>
  <c r="I16" i="43" s="1"/>
  <c r="Q16" i="42"/>
  <c r="R16" i="42" s="1"/>
  <c r="J16" i="43" s="1"/>
  <c r="S16" i="42"/>
  <c r="T16" i="42" s="1"/>
  <c r="K16" i="43" s="1"/>
  <c r="U16" i="42"/>
  <c r="V16" i="42" s="1"/>
  <c r="W16" i="42"/>
  <c r="X16" i="42" s="1"/>
  <c r="M16" i="43" s="1"/>
  <c r="C17" i="42"/>
  <c r="D17" i="42" s="1"/>
  <c r="C17" i="43" s="1"/>
  <c r="E17" i="42"/>
  <c r="G17" i="42"/>
  <c r="I17" i="42"/>
  <c r="J17" i="42" s="1"/>
  <c r="K17" i="42"/>
  <c r="L17" i="42" s="1"/>
  <c r="G17" i="43" s="1"/>
  <c r="M17" i="42"/>
  <c r="N17" i="42" s="1"/>
  <c r="H17" i="43" s="1"/>
  <c r="O17" i="42"/>
  <c r="P17" i="42" s="1"/>
  <c r="I17" i="43" s="1"/>
  <c r="Q17" i="42"/>
  <c r="R17" i="42" s="1"/>
  <c r="S17" i="42"/>
  <c r="T17" i="42" s="1"/>
  <c r="K17" i="43" s="1"/>
  <c r="U17" i="42"/>
  <c r="V17" i="42" s="1"/>
  <c r="L17" i="43" s="1"/>
  <c r="W17" i="42"/>
  <c r="X17" i="42" s="1"/>
  <c r="M17" i="43" s="1"/>
  <c r="C18" i="42"/>
  <c r="D18" i="42" s="1"/>
  <c r="C18" i="43" s="1"/>
  <c r="E18" i="42"/>
  <c r="D18" i="43" s="1"/>
  <c r="G18" i="42"/>
  <c r="H18" i="42" s="1"/>
  <c r="I18" i="42"/>
  <c r="J18" i="42" s="1"/>
  <c r="K18" i="42"/>
  <c r="L18" i="42" s="1"/>
  <c r="G18" i="43" s="1"/>
  <c r="M18" i="42"/>
  <c r="N18" i="42" s="1"/>
  <c r="H18" i="43" s="1"/>
  <c r="O18" i="42"/>
  <c r="P18" i="42" s="1"/>
  <c r="I18" i="43" s="1"/>
  <c r="Q18" i="42"/>
  <c r="R18" i="42" s="1"/>
  <c r="J18" i="43" s="1"/>
  <c r="S18" i="42"/>
  <c r="T18" i="42" s="1"/>
  <c r="K18" i="43" s="1"/>
  <c r="U18" i="42"/>
  <c r="V18" i="42" s="1"/>
  <c r="L18" i="43" s="1"/>
  <c r="W18" i="42"/>
  <c r="X18" i="42" s="1"/>
  <c r="C19" i="42"/>
  <c r="D19" i="42" s="1"/>
  <c r="C19" i="43" s="1"/>
  <c r="E19" i="42"/>
  <c r="D19" i="43" s="1"/>
  <c r="G19" i="42"/>
  <c r="I19" i="42"/>
  <c r="K19" i="42"/>
  <c r="M19" i="42"/>
  <c r="O19" i="42"/>
  <c r="Q19" i="42"/>
  <c r="S19" i="42"/>
  <c r="U19" i="42"/>
  <c r="W19" i="42"/>
  <c r="C20" i="42"/>
  <c r="E20" i="42"/>
  <c r="F20" i="42" s="1"/>
  <c r="E20" i="43" s="1"/>
  <c r="G20" i="42"/>
  <c r="I20" i="42"/>
  <c r="J20" i="42" s="1"/>
  <c r="K20" i="42"/>
  <c r="L20" i="42" s="1"/>
  <c r="M20" i="42"/>
  <c r="N20" i="42" s="1"/>
  <c r="H20" i="43" s="1"/>
  <c r="O20" i="42"/>
  <c r="P20" i="42" s="1"/>
  <c r="Q20" i="42"/>
  <c r="R20" i="42" s="1"/>
  <c r="J20" i="43" s="1"/>
  <c r="S20" i="42"/>
  <c r="T20" i="42" s="1"/>
  <c r="K20" i="43" s="1"/>
  <c r="U20" i="42"/>
  <c r="V20" i="42" s="1"/>
  <c r="L20" i="43" s="1"/>
  <c r="W20" i="42"/>
  <c r="X20" i="42" s="1"/>
  <c r="M20" i="43" s="1"/>
  <c r="C21" i="42"/>
  <c r="D21" i="42" s="1"/>
  <c r="C21" i="43" s="1"/>
  <c r="E21" i="42"/>
  <c r="D21" i="43" s="1"/>
  <c r="G21" i="42"/>
  <c r="I21" i="42"/>
  <c r="J21" i="42" s="1"/>
  <c r="K21" i="42"/>
  <c r="L21" i="42" s="1"/>
  <c r="G21" i="43" s="1"/>
  <c r="M21" i="42"/>
  <c r="N21" i="42" s="1"/>
  <c r="H21" i="43" s="1"/>
  <c r="O21" i="42"/>
  <c r="P21" i="42" s="1"/>
  <c r="I21" i="43" s="1"/>
  <c r="Q21" i="42"/>
  <c r="R21" i="42" s="1"/>
  <c r="J21" i="43" s="1"/>
  <c r="S21" i="42"/>
  <c r="U21" i="42"/>
  <c r="V21" i="42" s="1"/>
  <c r="L21" i="43" s="1"/>
  <c r="W21" i="42"/>
  <c r="X21" i="42" s="1"/>
  <c r="C22" i="42"/>
  <c r="D22" i="42" s="1"/>
  <c r="C22" i="43" s="1"/>
  <c r="E22" i="42"/>
  <c r="D22" i="43" s="1"/>
  <c r="G22" i="42"/>
  <c r="F22" i="43" s="1"/>
  <c r="I22" i="42"/>
  <c r="J22" i="42" s="1"/>
  <c r="K22" i="42"/>
  <c r="L22" i="42" s="1"/>
  <c r="G22" i="43" s="1"/>
  <c r="M22" i="42"/>
  <c r="N22" i="42" s="1"/>
  <c r="H22" i="43" s="1"/>
  <c r="O22" i="42"/>
  <c r="P22" i="42" s="1"/>
  <c r="I22" i="43" s="1"/>
  <c r="Q22" i="42"/>
  <c r="R22" i="42" s="1"/>
  <c r="J22" i="43" s="1"/>
  <c r="S22" i="42"/>
  <c r="T22" i="42" s="1"/>
  <c r="K22" i="43" s="1"/>
  <c r="U22" i="42"/>
  <c r="V22" i="42" s="1"/>
  <c r="L22" i="43" s="1"/>
  <c r="W22" i="42"/>
  <c r="X22" i="42" s="1"/>
  <c r="M22" i="43" s="1"/>
  <c r="C23" i="42"/>
  <c r="E23" i="42"/>
  <c r="D23" i="43" s="1"/>
  <c r="G23" i="42"/>
  <c r="F23" i="43" s="1"/>
  <c r="I23" i="42"/>
  <c r="J23" i="42" s="1"/>
  <c r="K23" i="42"/>
  <c r="L23" i="42" s="1"/>
  <c r="G23" i="43" s="1"/>
  <c r="M23" i="42"/>
  <c r="N23" i="42" s="1"/>
  <c r="H23" i="43" s="1"/>
  <c r="O23" i="42"/>
  <c r="P23" i="42" s="1"/>
  <c r="I23" i="43" s="1"/>
  <c r="Q23" i="42"/>
  <c r="R23" i="42" s="1"/>
  <c r="J23" i="43" s="1"/>
  <c r="S23" i="42"/>
  <c r="T23" i="42" s="1"/>
  <c r="K23" i="43" s="1"/>
  <c r="U23" i="42"/>
  <c r="V23" i="42" s="1"/>
  <c r="L23" i="43" s="1"/>
  <c r="W23" i="42"/>
  <c r="X23" i="42" s="1"/>
  <c r="M23" i="43" s="1"/>
  <c r="C24" i="42"/>
  <c r="D24" i="42" s="1"/>
  <c r="C24" i="43" s="1"/>
  <c r="E24" i="42"/>
  <c r="G24" i="42"/>
  <c r="F24" i="43" s="1"/>
  <c r="I24" i="42"/>
  <c r="J24" i="42" s="1"/>
  <c r="K24" i="42"/>
  <c r="L24" i="42" s="1"/>
  <c r="G24" i="43" s="1"/>
  <c r="M24" i="42"/>
  <c r="N24" i="42" s="1"/>
  <c r="H24" i="43" s="1"/>
  <c r="O24" i="42"/>
  <c r="P24" i="42" s="1"/>
  <c r="I24" i="43" s="1"/>
  <c r="Q24" i="42"/>
  <c r="R24" i="42" s="1"/>
  <c r="J24" i="43" s="1"/>
  <c r="S24" i="42"/>
  <c r="T24" i="42" s="1"/>
  <c r="K24" i="43" s="1"/>
  <c r="U24" i="42"/>
  <c r="V24" i="42" s="1"/>
  <c r="L24" i="43" s="1"/>
  <c r="W24" i="42"/>
  <c r="X24" i="42" s="1"/>
  <c r="M24" i="43" s="1"/>
  <c r="C25" i="42"/>
  <c r="D25" i="42" s="1"/>
  <c r="C25" i="43" s="1"/>
  <c r="E25" i="42"/>
  <c r="D25" i="43" s="1"/>
  <c r="G25" i="42"/>
  <c r="I25" i="42"/>
  <c r="K25" i="42"/>
  <c r="M25" i="42"/>
  <c r="O25" i="42"/>
  <c r="Q25" i="42"/>
  <c r="S25" i="42"/>
  <c r="U25" i="42"/>
  <c r="W25" i="42"/>
  <c r="C26" i="42"/>
  <c r="D26" i="42" s="1"/>
  <c r="C26" i="43" s="1"/>
  <c r="E26" i="42"/>
  <c r="D26" i="43" s="1"/>
  <c r="G26" i="42"/>
  <c r="F26" i="43" s="1"/>
  <c r="I26" i="42"/>
  <c r="J26" i="42" s="1"/>
  <c r="K26" i="42"/>
  <c r="M26" i="42"/>
  <c r="N26" i="42" s="1"/>
  <c r="H26" i="43" s="1"/>
  <c r="O26" i="42"/>
  <c r="P26" i="42" s="1"/>
  <c r="I26" i="43" s="1"/>
  <c r="Q26" i="42"/>
  <c r="R26" i="42" s="1"/>
  <c r="J26" i="43" s="1"/>
  <c r="S26" i="42"/>
  <c r="T26" i="42" s="1"/>
  <c r="U26" i="42"/>
  <c r="V26" i="42" s="1"/>
  <c r="L26" i="43" s="1"/>
  <c r="W26" i="42"/>
  <c r="X26" i="42" s="1"/>
  <c r="M26" i="43" s="1"/>
  <c r="C27" i="42"/>
  <c r="D27" i="42" s="1"/>
  <c r="C27" i="43" s="1"/>
  <c r="E27" i="42"/>
  <c r="G27" i="42"/>
  <c r="I27" i="42"/>
  <c r="J27" i="42" s="1"/>
  <c r="K27" i="42"/>
  <c r="L27" i="42" s="1"/>
  <c r="G27" i="43" s="1"/>
  <c r="M27" i="42"/>
  <c r="N27" i="42" s="1"/>
  <c r="H27" i="43" s="1"/>
  <c r="O27" i="42"/>
  <c r="P27" i="42" s="1"/>
  <c r="I27" i="43" s="1"/>
  <c r="Q27" i="42"/>
  <c r="R27" i="42" s="1"/>
  <c r="J27" i="43" s="1"/>
  <c r="S27" i="42"/>
  <c r="T27" i="42" s="1"/>
  <c r="K27" i="43" s="1"/>
  <c r="U27" i="42"/>
  <c r="V27" i="42" s="1"/>
  <c r="L27" i="43" s="1"/>
  <c r="W27" i="42"/>
  <c r="X27" i="42" s="1"/>
  <c r="M27" i="43" s="1"/>
  <c r="C28" i="42"/>
  <c r="E28" i="42"/>
  <c r="D28" i="43" s="1"/>
  <c r="G28" i="42"/>
  <c r="I28" i="42"/>
  <c r="K28" i="42"/>
  <c r="M28" i="42"/>
  <c r="O28" i="42"/>
  <c r="Q28" i="42"/>
  <c r="S28" i="42"/>
  <c r="U28" i="42"/>
  <c r="W28" i="42"/>
  <c r="C29" i="42"/>
  <c r="D29" i="42" s="1"/>
  <c r="C29" i="43" s="1"/>
  <c r="E29" i="42"/>
  <c r="D29" i="43" s="1"/>
  <c r="G29" i="42"/>
  <c r="F29" i="43" s="1"/>
  <c r="I29" i="42"/>
  <c r="K29" i="42"/>
  <c r="L29" i="42" s="1"/>
  <c r="M29" i="42"/>
  <c r="N29" i="42" s="1"/>
  <c r="H29" i="43" s="1"/>
  <c r="O29" i="42"/>
  <c r="P29" i="42" s="1"/>
  <c r="Q29" i="42"/>
  <c r="R29" i="42" s="1"/>
  <c r="S29" i="42"/>
  <c r="T29" i="42" s="1"/>
  <c r="U29" i="42"/>
  <c r="V29" i="42" s="1"/>
  <c r="L29" i="43" s="1"/>
  <c r="W29" i="42"/>
  <c r="X29" i="42" s="1"/>
  <c r="C30" i="42"/>
  <c r="D30" i="42" s="1"/>
  <c r="E30" i="42"/>
  <c r="G30" i="42"/>
  <c r="H30" i="42" s="1"/>
  <c r="I30" i="42"/>
  <c r="J30" i="42" s="1"/>
  <c r="K30" i="42"/>
  <c r="L30" i="42" s="1"/>
  <c r="G30" i="43" s="1"/>
  <c r="M30" i="42"/>
  <c r="N30" i="42" s="1"/>
  <c r="O30" i="42"/>
  <c r="P30" i="42" s="1"/>
  <c r="I30" i="43" s="1"/>
  <c r="Q30" i="42"/>
  <c r="R30" i="42" s="1"/>
  <c r="J30" i="43" s="1"/>
  <c r="S30" i="42"/>
  <c r="T30" i="42" s="1"/>
  <c r="K30" i="43" s="1"/>
  <c r="U30" i="42"/>
  <c r="V30" i="42" s="1"/>
  <c r="L30" i="43" s="1"/>
  <c r="W30" i="42"/>
  <c r="X30" i="42" s="1"/>
  <c r="M30" i="43" s="1"/>
  <c r="C31" i="42"/>
  <c r="D31" i="42" s="1"/>
  <c r="E31" i="42"/>
  <c r="G31" i="42"/>
  <c r="I31" i="42"/>
  <c r="J31" i="42" s="1"/>
  <c r="K31" i="42"/>
  <c r="L31" i="42" s="1"/>
  <c r="G31" i="43" s="1"/>
  <c r="M31" i="42"/>
  <c r="N31" i="42" s="1"/>
  <c r="H31" i="43" s="1"/>
  <c r="O31" i="42"/>
  <c r="P31" i="42" s="1"/>
  <c r="I31" i="43" s="1"/>
  <c r="Q31" i="42"/>
  <c r="R31" i="42" s="1"/>
  <c r="J31" i="43" s="1"/>
  <c r="S31" i="42"/>
  <c r="T31" i="42" s="1"/>
  <c r="K31" i="43" s="1"/>
  <c r="U31" i="42"/>
  <c r="V31" i="42" s="1"/>
  <c r="L31" i="43" s="1"/>
  <c r="W31" i="42"/>
  <c r="X31" i="42" s="1"/>
  <c r="M31" i="43" s="1"/>
  <c r="C32" i="42"/>
  <c r="E32" i="42"/>
  <c r="D32" i="43" s="1"/>
  <c r="G32" i="42"/>
  <c r="F32" i="43" s="1"/>
  <c r="I32" i="42"/>
  <c r="J32" i="42" s="1"/>
  <c r="K32" i="42"/>
  <c r="L32" i="42" s="1"/>
  <c r="M32" i="42"/>
  <c r="N32" i="42" s="1"/>
  <c r="H32" i="43" s="1"/>
  <c r="O32" i="42"/>
  <c r="P32" i="42" s="1"/>
  <c r="I32" i="43" s="1"/>
  <c r="Q32" i="42"/>
  <c r="R32" i="42" s="1"/>
  <c r="J32" i="43" s="1"/>
  <c r="S32" i="42"/>
  <c r="T32" i="42" s="1"/>
  <c r="K32" i="43" s="1"/>
  <c r="U32" i="42"/>
  <c r="V32" i="42" s="1"/>
  <c r="L32" i="43" s="1"/>
  <c r="W32" i="42"/>
  <c r="X32" i="42" s="1"/>
  <c r="M32" i="43" s="1"/>
  <c r="C33" i="42"/>
  <c r="E33" i="42"/>
  <c r="D33" i="43" s="1"/>
  <c r="G33" i="42"/>
  <c r="F33" i="43" s="1"/>
  <c r="I33" i="42"/>
  <c r="K33" i="42"/>
  <c r="M33" i="42"/>
  <c r="O33" i="42"/>
  <c r="Q33" i="42"/>
  <c r="S33" i="42"/>
  <c r="U33" i="42"/>
  <c r="W33" i="42"/>
  <c r="C34" i="42"/>
  <c r="D34" i="42" s="1"/>
  <c r="E34" i="42"/>
  <c r="G34" i="42"/>
  <c r="I34" i="42"/>
  <c r="K34" i="42"/>
  <c r="M34" i="42"/>
  <c r="O34" i="42"/>
  <c r="Q34" i="42"/>
  <c r="S34" i="42"/>
  <c r="U34" i="42"/>
  <c r="W34" i="42"/>
  <c r="C35" i="42"/>
  <c r="E35" i="42"/>
  <c r="G35" i="42"/>
  <c r="I35" i="42"/>
  <c r="K35" i="42"/>
  <c r="M35" i="42"/>
  <c r="O35" i="42"/>
  <c r="Q35" i="42"/>
  <c r="S35" i="42"/>
  <c r="U35" i="42"/>
  <c r="W35" i="42"/>
  <c r="C36" i="42"/>
  <c r="E36" i="42"/>
  <c r="F36" i="42" s="1"/>
  <c r="G36" i="42"/>
  <c r="H36" i="42" s="1"/>
  <c r="E36" i="43" s="1"/>
  <c r="I36" i="42"/>
  <c r="J36" i="42" s="1"/>
  <c r="K36" i="42"/>
  <c r="L36" i="42" s="1"/>
  <c r="G36" i="43" s="1"/>
  <c r="M36" i="42"/>
  <c r="N36" i="42" s="1"/>
  <c r="O36" i="42"/>
  <c r="P36" i="42" s="1"/>
  <c r="I36" i="43" s="1"/>
  <c r="Q36" i="42"/>
  <c r="R36" i="42" s="1"/>
  <c r="S36" i="42"/>
  <c r="T36" i="42" s="1"/>
  <c r="K36" i="43" s="1"/>
  <c r="U36" i="42"/>
  <c r="V36" i="42" s="1"/>
  <c r="L36" i="43" s="1"/>
  <c r="W36" i="42"/>
  <c r="X36" i="42" s="1"/>
  <c r="M36" i="43" s="1"/>
  <c r="C37" i="42"/>
  <c r="D37" i="42" s="1"/>
  <c r="C37" i="43" s="1"/>
  <c r="E37" i="42"/>
  <c r="F37" i="42" s="1"/>
  <c r="D37" i="43" s="1"/>
  <c r="G37" i="42"/>
  <c r="I37" i="42"/>
  <c r="J37" i="42" s="1"/>
  <c r="K37" i="42"/>
  <c r="L37" i="42" s="1"/>
  <c r="G37" i="43" s="1"/>
  <c r="M37" i="42"/>
  <c r="N37" i="42" s="1"/>
  <c r="H37" i="43" s="1"/>
  <c r="O37" i="42"/>
  <c r="P37" i="42" s="1"/>
  <c r="I37" i="43" s="1"/>
  <c r="Q37" i="42"/>
  <c r="R37" i="42" s="1"/>
  <c r="J37" i="43" s="1"/>
  <c r="S37" i="42"/>
  <c r="T37" i="42" s="1"/>
  <c r="K37" i="43" s="1"/>
  <c r="U37" i="42"/>
  <c r="V37" i="42" s="1"/>
  <c r="L37" i="43" s="1"/>
  <c r="W37" i="42"/>
  <c r="X37" i="42" s="1"/>
  <c r="M37" i="43" s="1"/>
  <c r="C38" i="42"/>
  <c r="E38" i="42"/>
  <c r="F38" i="42" s="1"/>
  <c r="D38" i="43" s="1"/>
  <c r="G38" i="42"/>
  <c r="H38" i="42" s="1"/>
  <c r="E38" i="43" s="1"/>
  <c r="I38" i="42"/>
  <c r="J38" i="42" s="1"/>
  <c r="F38" i="43" s="1"/>
  <c r="K38" i="42"/>
  <c r="L38" i="42" s="1"/>
  <c r="G38" i="43" s="1"/>
  <c r="M38" i="42"/>
  <c r="N38" i="42" s="1"/>
  <c r="O38" i="42"/>
  <c r="P38" i="42" s="1"/>
  <c r="I38" i="43" s="1"/>
  <c r="Q38" i="42"/>
  <c r="R38" i="42" s="1"/>
  <c r="J38" i="43" s="1"/>
  <c r="S38" i="42"/>
  <c r="T38" i="42" s="1"/>
  <c r="K38" i="43" s="1"/>
  <c r="U38" i="42"/>
  <c r="V38" i="42" s="1"/>
  <c r="L38" i="43" s="1"/>
  <c r="W38" i="42"/>
  <c r="X38" i="42" s="1"/>
  <c r="M38" i="43" s="1"/>
  <c r="C39" i="42"/>
  <c r="D39" i="42" s="1"/>
  <c r="C39" i="43" s="1"/>
  <c r="E39" i="42"/>
  <c r="G39" i="42"/>
  <c r="H39" i="42" s="1"/>
  <c r="E39" i="43" s="1"/>
  <c r="I39" i="42"/>
  <c r="J39" i="42" s="1"/>
  <c r="F39" i="43" s="1"/>
  <c r="K39" i="42"/>
  <c r="L39" i="42" s="1"/>
  <c r="G39" i="43" s="1"/>
  <c r="M39" i="42"/>
  <c r="N39" i="42" s="1"/>
  <c r="H39" i="43" s="1"/>
  <c r="O39" i="42"/>
  <c r="P39" i="42" s="1"/>
  <c r="Q39" i="42"/>
  <c r="R39" i="42" s="1"/>
  <c r="J39" i="43" s="1"/>
  <c r="S39" i="42"/>
  <c r="T39" i="42" s="1"/>
  <c r="U39" i="42"/>
  <c r="V39" i="42" s="1"/>
  <c r="L39" i="43" s="1"/>
  <c r="W39" i="42"/>
  <c r="X39" i="42" s="1"/>
  <c r="M39" i="43" s="1"/>
  <c r="C40" i="42"/>
  <c r="D40" i="42" s="1"/>
  <c r="C40" i="43" s="1"/>
  <c r="E40" i="42"/>
  <c r="F40" i="42" s="1"/>
  <c r="D40" i="43" s="1"/>
  <c r="G40" i="42"/>
  <c r="H40" i="42" s="1"/>
  <c r="E40" i="43" s="1"/>
  <c r="I40" i="42"/>
  <c r="J40" i="42" s="1"/>
  <c r="F40" i="43" s="1"/>
  <c r="K40" i="42"/>
  <c r="L40" i="42" s="1"/>
  <c r="G40" i="43" s="1"/>
  <c r="M40" i="42"/>
  <c r="N40" i="42" s="1"/>
  <c r="H40" i="43" s="1"/>
  <c r="O40" i="42"/>
  <c r="P40" i="42" s="1"/>
  <c r="Q40" i="42"/>
  <c r="R40" i="42" s="1"/>
  <c r="J40" i="43" s="1"/>
  <c r="S40" i="42"/>
  <c r="T40" i="42" s="1"/>
  <c r="K40" i="43" s="1"/>
  <c r="U40" i="42"/>
  <c r="V40" i="42" s="1"/>
  <c r="W40" i="42"/>
  <c r="X40" i="42" s="1"/>
  <c r="C41" i="42"/>
  <c r="D41" i="42" s="1"/>
  <c r="C41" i="43" s="1"/>
  <c r="E41" i="42"/>
  <c r="F41" i="42" s="1"/>
  <c r="D41" i="43" s="1"/>
  <c r="G41" i="42"/>
  <c r="H41" i="42" s="1"/>
  <c r="E41" i="43" s="1"/>
  <c r="I41" i="42"/>
  <c r="J41" i="42" s="1"/>
  <c r="F41" i="43" s="1"/>
  <c r="K41" i="42"/>
  <c r="L41" i="42" s="1"/>
  <c r="G41" i="43" s="1"/>
  <c r="M41" i="42"/>
  <c r="N41" i="42" s="1"/>
  <c r="H41" i="43" s="1"/>
  <c r="O41" i="42"/>
  <c r="P41" i="42" s="1"/>
  <c r="I41" i="43" s="1"/>
  <c r="Q41" i="42"/>
  <c r="R41" i="42" s="1"/>
  <c r="J41" i="43" s="1"/>
  <c r="S41" i="42"/>
  <c r="T41" i="42" s="1"/>
  <c r="K41" i="43" s="1"/>
  <c r="U41" i="42"/>
  <c r="V41" i="42" s="1"/>
  <c r="L41" i="43" s="1"/>
  <c r="W41" i="42"/>
  <c r="X41" i="42" s="1"/>
  <c r="M41" i="43" s="1"/>
  <c r="C42" i="42"/>
  <c r="D42" i="42" s="1"/>
  <c r="C42" i="43" s="1"/>
  <c r="E42" i="42"/>
  <c r="F42" i="42" s="1"/>
  <c r="G42" i="42"/>
  <c r="H42" i="42" s="1"/>
  <c r="E42" i="43" s="1"/>
  <c r="I42" i="42"/>
  <c r="J42" i="42" s="1"/>
  <c r="F42" i="43" s="1"/>
  <c r="K42" i="42"/>
  <c r="L42" i="42" s="1"/>
  <c r="G42" i="43" s="1"/>
  <c r="M42" i="42"/>
  <c r="N42" i="42" s="1"/>
  <c r="H42" i="43" s="1"/>
  <c r="O42" i="42"/>
  <c r="P42" i="42" s="1"/>
  <c r="I42" i="43" s="1"/>
  <c r="Q42" i="42"/>
  <c r="R42" i="42" s="1"/>
  <c r="J42" i="43" s="1"/>
  <c r="S42" i="42"/>
  <c r="T42" i="42" s="1"/>
  <c r="K42" i="43" s="1"/>
  <c r="U42" i="42"/>
  <c r="V42" i="42" s="1"/>
  <c r="L42" i="43" s="1"/>
  <c r="W42" i="42"/>
  <c r="X42" i="42" s="1"/>
  <c r="M42" i="43" s="1"/>
  <c r="C43" i="42"/>
  <c r="E43" i="42"/>
  <c r="F43" i="42" s="1"/>
  <c r="D43" i="43" s="1"/>
  <c r="G43" i="42"/>
  <c r="H43" i="42" s="1"/>
  <c r="E43" i="43" s="1"/>
  <c r="I43" i="42"/>
  <c r="J43" i="42" s="1"/>
  <c r="F43" i="43" s="1"/>
  <c r="K43" i="42"/>
  <c r="L43" i="42" s="1"/>
  <c r="G43" i="43" s="1"/>
  <c r="M43" i="42"/>
  <c r="N43" i="42" s="1"/>
  <c r="H43" i="43" s="1"/>
  <c r="O43" i="42"/>
  <c r="P43" i="42" s="1"/>
  <c r="I43" i="43" s="1"/>
  <c r="Q43" i="42"/>
  <c r="R43" i="42" s="1"/>
  <c r="J43" i="43" s="1"/>
  <c r="S43" i="42"/>
  <c r="T43" i="42" s="1"/>
  <c r="K43" i="43" s="1"/>
  <c r="U43" i="42"/>
  <c r="V43" i="42" s="1"/>
  <c r="L43" i="43" s="1"/>
  <c r="W43" i="42"/>
  <c r="X43" i="42" s="1"/>
  <c r="M43" i="43" s="1"/>
  <c r="C44" i="42"/>
  <c r="D44" i="42" s="1"/>
  <c r="C44" i="43" s="1"/>
  <c r="E44" i="42"/>
  <c r="F44" i="42" s="1"/>
  <c r="D44" i="43" s="1"/>
  <c r="G44" i="42"/>
  <c r="I44" i="42"/>
  <c r="J44" i="42" s="1"/>
  <c r="F44" i="43" s="1"/>
  <c r="K44" i="42"/>
  <c r="L44" i="42" s="1"/>
  <c r="G44" i="43" s="1"/>
  <c r="M44" i="42"/>
  <c r="N44" i="42" s="1"/>
  <c r="H44" i="43" s="1"/>
  <c r="O44" i="42"/>
  <c r="P44" i="42" s="1"/>
  <c r="I44" i="43" s="1"/>
  <c r="Q44" i="42"/>
  <c r="R44" i="42" s="1"/>
  <c r="J44" i="43" s="1"/>
  <c r="S44" i="42"/>
  <c r="T44" i="42" s="1"/>
  <c r="K44" i="43" s="1"/>
  <c r="U44" i="42"/>
  <c r="V44" i="42" s="1"/>
  <c r="L44" i="43" s="1"/>
  <c r="W44" i="42"/>
  <c r="X44" i="42" s="1"/>
  <c r="M44" i="43" s="1"/>
  <c r="C45" i="42"/>
  <c r="E45" i="42"/>
  <c r="F45" i="42" s="1"/>
  <c r="D45" i="43" s="1"/>
  <c r="G45" i="42"/>
  <c r="H45" i="42" s="1"/>
  <c r="E45" i="43" s="1"/>
  <c r="I45" i="42"/>
  <c r="J45" i="42" s="1"/>
  <c r="F45" i="43" s="1"/>
  <c r="K45" i="42"/>
  <c r="L45" i="42" s="1"/>
  <c r="G45" i="43" s="1"/>
  <c r="M45" i="42"/>
  <c r="N45" i="42" s="1"/>
  <c r="H45" i="43" s="1"/>
  <c r="O45" i="42"/>
  <c r="P45" i="42" s="1"/>
  <c r="I45" i="43" s="1"/>
  <c r="Q45" i="42"/>
  <c r="R45" i="42" s="1"/>
  <c r="J45" i="43" s="1"/>
  <c r="S45" i="42"/>
  <c r="T45" i="42" s="1"/>
  <c r="K45" i="43" s="1"/>
  <c r="U45" i="42"/>
  <c r="V45" i="42" s="1"/>
  <c r="L45" i="43" s="1"/>
  <c r="W45" i="42"/>
  <c r="X45" i="42" s="1"/>
  <c r="M45" i="43" s="1"/>
  <c r="C46" i="42"/>
  <c r="E46" i="42"/>
  <c r="G46" i="42"/>
  <c r="I46" i="42"/>
  <c r="K46" i="42"/>
  <c r="M46" i="42"/>
  <c r="O46" i="42"/>
  <c r="Q46" i="42"/>
  <c r="S46" i="42"/>
  <c r="U46" i="42"/>
  <c r="W46" i="42"/>
  <c r="C47" i="42"/>
  <c r="D47" i="42" s="1"/>
  <c r="C47" i="43" s="1"/>
  <c r="E47" i="42"/>
  <c r="F47" i="42" s="1"/>
  <c r="D47" i="43" s="1"/>
  <c r="G47" i="42"/>
  <c r="I47" i="42"/>
  <c r="J47" i="42" s="1"/>
  <c r="K47" i="42"/>
  <c r="L47" i="42" s="1"/>
  <c r="G47" i="43" s="1"/>
  <c r="M47" i="42"/>
  <c r="N47" i="42" s="1"/>
  <c r="H47" i="43" s="1"/>
  <c r="O47" i="42"/>
  <c r="P47" i="42" s="1"/>
  <c r="I47" i="43" s="1"/>
  <c r="Q47" i="42"/>
  <c r="R47" i="42" s="1"/>
  <c r="J47" i="43" s="1"/>
  <c r="S47" i="42"/>
  <c r="T47" i="42" s="1"/>
  <c r="K47" i="43" s="1"/>
  <c r="U47" i="42"/>
  <c r="V47" i="42" s="1"/>
  <c r="L47" i="43" s="1"/>
  <c r="W47" i="42"/>
  <c r="X47" i="42" s="1"/>
  <c r="M47" i="43" s="1"/>
  <c r="C48" i="42"/>
  <c r="E48" i="42"/>
  <c r="F48" i="42" s="1"/>
  <c r="D48" i="43" s="1"/>
  <c r="G48" i="42"/>
  <c r="H48" i="42" s="1"/>
  <c r="E48" i="43" s="1"/>
  <c r="I48" i="42"/>
  <c r="J48" i="42" s="1"/>
  <c r="F48" i="43" s="1"/>
  <c r="K48" i="42"/>
  <c r="L48" i="42" s="1"/>
  <c r="G48" i="43" s="1"/>
  <c r="M48" i="42"/>
  <c r="N48" i="42" s="1"/>
  <c r="O48" i="42"/>
  <c r="P48" i="42" s="1"/>
  <c r="I48" i="43" s="1"/>
  <c r="Q48" i="42"/>
  <c r="R48" i="42" s="1"/>
  <c r="J48" i="43" s="1"/>
  <c r="S48" i="42"/>
  <c r="T48" i="42" s="1"/>
  <c r="K48" i="43" s="1"/>
  <c r="U48" i="42"/>
  <c r="V48" i="42" s="1"/>
  <c r="L48" i="43" s="1"/>
  <c r="W48" i="42"/>
  <c r="X48" i="42" s="1"/>
  <c r="M48" i="43" s="1"/>
  <c r="C49" i="42"/>
  <c r="D49" i="42" s="1"/>
  <c r="C49" i="43" s="1"/>
  <c r="E49" i="42"/>
  <c r="F49" i="42" s="1"/>
  <c r="D49" i="43" s="1"/>
  <c r="G49" i="42"/>
  <c r="H49" i="42" s="1"/>
  <c r="E49" i="43" s="1"/>
  <c r="I49" i="42"/>
  <c r="J49" i="42" s="1"/>
  <c r="F49" i="43" s="1"/>
  <c r="K49" i="42"/>
  <c r="L49" i="42" s="1"/>
  <c r="M49" i="42"/>
  <c r="N49" i="42" s="1"/>
  <c r="H49" i="43" s="1"/>
  <c r="O49" i="42"/>
  <c r="P49" i="42" s="1"/>
  <c r="I49" i="43" s="1"/>
  <c r="Q49" i="42"/>
  <c r="R49" i="42" s="1"/>
  <c r="J49" i="43" s="1"/>
  <c r="S49" i="42"/>
  <c r="T49" i="42" s="1"/>
  <c r="K49" i="43" s="1"/>
  <c r="U49" i="42"/>
  <c r="V49" i="42" s="1"/>
  <c r="L49" i="43" s="1"/>
  <c r="W49" i="42"/>
  <c r="X49" i="42" s="1"/>
  <c r="M49" i="43" s="1"/>
  <c r="C50" i="42"/>
  <c r="E50" i="42"/>
  <c r="F50" i="42" s="1"/>
  <c r="D50" i="43" s="1"/>
  <c r="G50" i="42"/>
  <c r="H50" i="42" s="1"/>
  <c r="E50" i="43" s="1"/>
  <c r="I50" i="42"/>
  <c r="J50" i="42" s="1"/>
  <c r="F50" i="43" s="1"/>
  <c r="K50" i="42"/>
  <c r="L50" i="42" s="1"/>
  <c r="G50" i="43" s="1"/>
  <c r="M50" i="42"/>
  <c r="N50" i="42" s="1"/>
  <c r="H50" i="43" s="1"/>
  <c r="O50" i="42"/>
  <c r="P50" i="42" s="1"/>
  <c r="I50" i="43" s="1"/>
  <c r="Q50" i="42"/>
  <c r="R50" i="42" s="1"/>
  <c r="J50" i="43" s="1"/>
  <c r="S50" i="42"/>
  <c r="T50" i="42" s="1"/>
  <c r="K50" i="43" s="1"/>
  <c r="U50" i="42"/>
  <c r="V50" i="42" s="1"/>
  <c r="L50" i="43" s="1"/>
  <c r="W50" i="42"/>
  <c r="X50" i="42" s="1"/>
  <c r="M50" i="43" s="1"/>
  <c r="C51" i="42"/>
  <c r="D51" i="42" s="1"/>
  <c r="C51" i="43" s="1"/>
  <c r="E51" i="42"/>
  <c r="F51" i="42" s="1"/>
  <c r="D51" i="43" s="1"/>
  <c r="G51" i="42"/>
  <c r="I51" i="42"/>
  <c r="J51" i="42" s="1"/>
  <c r="F51" i="43" s="1"/>
  <c r="K51" i="42"/>
  <c r="L51" i="42" s="1"/>
  <c r="G51" i="43" s="1"/>
  <c r="M51" i="42"/>
  <c r="N51" i="42" s="1"/>
  <c r="H51" i="43" s="1"/>
  <c r="O51" i="42"/>
  <c r="P51" i="42" s="1"/>
  <c r="I51" i="43" s="1"/>
  <c r="Q51" i="42"/>
  <c r="R51" i="42" s="1"/>
  <c r="J51" i="43" s="1"/>
  <c r="S51" i="42"/>
  <c r="T51" i="42" s="1"/>
  <c r="K51" i="43" s="1"/>
  <c r="U51" i="42"/>
  <c r="V51" i="42" s="1"/>
  <c r="L51" i="43" s="1"/>
  <c r="W51" i="42"/>
  <c r="X51" i="42" s="1"/>
  <c r="M51" i="43" s="1"/>
  <c r="C52" i="42"/>
  <c r="E52" i="42"/>
  <c r="F52" i="42" s="1"/>
  <c r="D52" i="43" s="1"/>
  <c r="G52" i="42"/>
  <c r="H52" i="42" s="1"/>
  <c r="E52" i="43" s="1"/>
  <c r="I52" i="42"/>
  <c r="J52" i="42" s="1"/>
  <c r="F52" i="43" s="1"/>
  <c r="K52" i="42"/>
  <c r="L52" i="42" s="1"/>
  <c r="G52" i="43" s="1"/>
  <c r="M52" i="42"/>
  <c r="N52" i="42" s="1"/>
  <c r="H52" i="43" s="1"/>
  <c r="O52" i="42"/>
  <c r="P52" i="42" s="1"/>
  <c r="I52" i="43" s="1"/>
  <c r="Q52" i="42"/>
  <c r="R52" i="42" s="1"/>
  <c r="J52" i="43" s="1"/>
  <c r="S52" i="42"/>
  <c r="T52" i="42" s="1"/>
  <c r="K52" i="43" s="1"/>
  <c r="U52" i="42"/>
  <c r="V52" i="42" s="1"/>
  <c r="L52" i="43" s="1"/>
  <c r="W52" i="42"/>
  <c r="X52" i="42" s="1"/>
  <c r="M52" i="43" s="1"/>
  <c r="C53" i="42"/>
  <c r="D53" i="42" s="1"/>
  <c r="C53" i="43" s="1"/>
  <c r="E53" i="42"/>
  <c r="F53" i="42" s="1"/>
  <c r="D53" i="43" s="1"/>
  <c r="G53" i="42"/>
  <c r="H53" i="42" s="1"/>
  <c r="E53" i="43" s="1"/>
  <c r="I53" i="42"/>
  <c r="J53" i="42" s="1"/>
  <c r="F53" i="43" s="1"/>
  <c r="K53" i="42"/>
  <c r="L53" i="42" s="1"/>
  <c r="M53" i="42"/>
  <c r="N53" i="42" s="1"/>
  <c r="H53" i="43" s="1"/>
  <c r="O53" i="42"/>
  <c r="P53" i="42" s="1"/>
  <c r="I53" i="43" s="1"/>
  <c r="Q53" i="42"/>
  <c r="R53" i="42" s="1"/>
  <c r="J53" i="43" s="1"/>
  <c r="S53" i="42"/>
  <c r="T53" i="42" s="1"/>
  <c r="K53" i="43" s="1"/>
  <c r="U53" i="42"/>
  <c r="V53" i="42" s="1"/>
  <c r="L53" i="43" s="1"/>
  <c r="W53" i="42"/>
  <c r="X53" i="42" s="1"/>
  <c r="M53" i="43" s="1"/>
  <c r="C54" i="42"/>
  <c r="E54" i="42"/>
  <c r="F54" i="42" s="1"/>
  <c r="D54" i="43" s="1"/>
  <c r="G54" i="42"/>
  <c r="H54" i="42" s="1"/>
  <c r="E54" i="43" s="1"/>
  <c r="I54" i="42"/>
  <c r="J54" i="42" s="1"/>
  <c r="F54" i="43" s="1"/>
  <c r="K54" i="42"/>
  <c r="L54" i="42" s="1"/>
  <c r="G54" i="43" s="1"/>
  <c r="M54" i="42"/>
  <c r="N54" i="42" s="1"/>
  <c r="H54" i="43" s="1"/>
  <c r="O54" i="42"/>
  <c r="P54" i="42" s="1"/>
  <c r="Q54" i="42"/>
  <c r="R54" i="42" s="1"/>
  <c r="J54" i="43" s="1"/>
  <c r="S54" i="42"/>
  <c r="T54" i="42" s="1"/>
  <c r="K54" i="43" s="1"/>
  <c r="U54" i="42"/>
  <c r="V54" i="42" s="1"/>
  <c r="L54" i="43" s="1"/>
  <c r="W54" i="42"/>
  <c r="X54" i="42" s="1"/>
  <c r="M54" i="43" s="1"/>
  <c r="C55" i="42"/>
  <c r="D55" i="42" s="1"/>
  <c r="C55" i="43" s="1"/>
  <c r="E55" i="42"/>
  <c r="F55" i="42" s="1"/>
  <c r="D55" i="43" s="1"/>
  <c r="G55" i="42"/>
  <c r="I55" i="42"/>
  <c r="J55" i="42" s="1"/>
  <c r="F55" i="43" s="1"/>
  <c r="K55" i="42"/>
  <c r="L55" i="42" s="1"/>
  <c r="G55" i="43" s="1"/>
  <c r="M55" i="42"/>
  <c r="N55" i="42" s="1"/>
  <c r="H55" i="43" s="1"/>
  <c r="O55" i="42"/>
  <c r="P55" i="42" s="1"/>
  <c r="I55" i="43" s="1"/>
  <c r="Q55" i="42"/>
  <c r="R55" i="42" s="1"/>
  <c r="S55" i="42"/>
  <c r="T55" i="42" s="1"/>
  <c r="K55" i="43" s="1"/>
  <c r="U55" i="42"/>
  <c r="V55" i="42" s="1"/>
  <c r="L55" i="43" s="1"/>
  <c r="W55" i="42"/>
  <c r="X55" i="42" s="1"/>
  <c r="M55" i="43" s="1"/>
  <c r="C56" i="42"/>
  <c r="E56" i="42"/>
  <c r="F56" i="42" s="1"/>
  <c r="D56" i="43" s="1"/>
  <c r="G56" i="42"/>
  <c r="H56" i="42" s="1"/>
  <c r="E56" i="43" s="1"/>
  <c r="I56" i="42"/>
  <c r="J56" i="42" s="1"/>
  <c r="F56" i="43" s="1"/>
  <c r="K56" i="42"/>
  <c r="L56" i="42" s="1"/>
  <c r="G56" i="43" s="1"/>
  <c r="M56" i="42"/>
  <c r="N56" i="42" s="1"/>
  <c r="H56" i="43" s="1"/>
  <c r="O56" i="42"/>
  <c r="P56" i="42" s="1"/>
  <c r="I56" i="43" s="1"/>
  <c r="Q56" i="42"/>
  <c r="R56" i="42" s="1"/>
  <c r="J56" i="43" s="1"/>
  <c r="S56" i="42"/>
  <c r="T56" i="42" s="1"/>
  <c r="K56" i="43" s="1"/>
  <c r="U56" i="42"/>
  <c r="V56" i="42" s="1"/>
  <c r="L56" i="43" s="1"/>
  <c r="W56" i="42"/>
  <c r="X56" i="42" s="1"/>
  <c r="M56" i="43" s="1"/>
  <c r="C57" i="42"/>
  <c r="D57" i="42" s="1"/>
  <c r="C57" i="43" s="1"/>
  <c r="E57" i="42"/>
  <c r="F57" i="42" s="1"/>
  <c r="D57" i="43" s="1"/>
  <c r="G57" i="42"/>
  <c r="H57" i="42" s="1"/>
  <c r="E57" i="43" s="1"/>
  <c r="I57" i="42"/>
  <c r="J57" i="42" s="1"/>
  <c r="F57" i="43" s="1"/>
  <c r="K57" i="42"/>
  <c r="L57" i="42" s="1"/>
  <c r="G57" i="43" s="1"/>
  <c r="M57" i="42"/>
  <c r="N57" i="42" s="1"/>
  <c r="H57" i="43" s="1"/>
  <c r="O57" i="42"/>
  <c r="P57" i="42" s="1"/>
  <c r="I57" i="43" s="1"/>
  <c r="Q57" i="42"/>
  <c r="R57" i="42" s="1"/>
  <c r="J57" i="43" s="1"/>
  <c r="S57" i="42"/>
  <c r="T57" i="42" s="1"/>
  <c r="U57" i="42"/>
  <c r="V57" i="42" s="1"/>
  <c r="L57" i="43" s="1"/>
  <c r="W57" i="42"/>
  <c r="X57" i="42" s="1"/>
  <c r="M57" i="43" s="1"/>
  <c r="C58" i="42"/>
  <c r="E58" i="42"/>
  <c r="G58" i="42"/>
  <c r="I58" i="42"/>
  <c r="K58" i="42"/>
  <c r="M58" i="42"/>
  <c r="O58" i="42"/>
  <c r="Q58" i="42"/>
  <c r="S58" i="42"/>
  <c r="U58" i="42"/>
  <c r="W58" i="42"/>
  <c r="C59" i="42"/>
  <c r="D59" i="42" s="1"/>
  <c r="C59" i="43" s="1"/>
  <c r="E59" i="42"/>
  <c r="F59" i="42" s="1"/>
  <c r="G59" i="42"/>
  <c r="H59" i="42" s="1"/>
  <c r="E59" i="43" s="1"/>
  <c r="I59" i="42"/>
  <c r="J59" i="42" s="1"/>
  <c r="F59" i="43" s="1"/>
  <c r="K59" i="42"/>
  <c r="L59" i="42" s="1"/>
  <c r="G59" i="43" s="1"/>
  <c r="M59" i="42"/>
  <c r="N59" i="42" s="1"/>
  <c r="O59" i="42"/>
  <c r="P59" i="42" s="1"/>
  <c r="I59" i="43" s="1"/>
  <c r="Q59" i="42"/>
  <c r="R59" i="42" s="1"/>
  <c r="J59" i="43" s="1"/>
  <c r="S59" i="42"/>
  <c r="T59" i="42" s="1"/>
  <c r="K59" i="43" s="1"/>
  <c r="U59" i="42"/>
  <c r="V59" i="42" s="1"/>
  <c r="L59" i="43" s="1"/>
  <c r="W59" i="42"/>
  <c r="X59" i="42" s="1"/>
  <c r="C60" i="42"/>
  <c r="D60" i="42" s="1"/>
  <c r="E60" i="42"/>
  <c r="F60" i="42" s="1"/>
  <c r="D60" i="43" s="1"/>
  <c r="G60" i="42"/>
  <c r="H60" i="42" s="1"/>
  <c r="I60" i="42"/>
  <c r="J60" i="42" s="1"/>
  <c r="F60" i="43" s="1"/>
  <c r="K60" i="42"/>
  <c r="L60" i="42" s="1"/>
  <c r="M60" i="42"/>
  <c r="N60" i="42" s="1"/>
  <c r="H60" i="43" s="1"/>
  <c r="O60" i="42"/>
  <c r="P60" i="42" s="1"/>
  <c r="I60" i="43" s="1"/>
  <c r="Q60" i="42"/>
  <c r="R60" i="42" s="1"/>
  <c r="S60" i="42"/>
  <c r="T60" i="42" s="1"/>
  <c r="K60" i="43" s="1"/>
  <c r="U60" i="42"/>
  <c r="V60" i="42" s="1"/>
  <c r="L60" i="43" s="1"/>
  <c r="W60" i="42"/>
  <c r="X60" i="42" s="1"/>
  <c r="M60" i="43" s="1"/>
  <c r="C61" i="42"/>
  <c r="D61" i="42" s="1"/>
  <c r="C61" i="43" s="1"/>
  <c r="E61" i="42"/>
  <c r="F61" i="42" s="1"/>
  <c r="D61" i="43" s="1"/>
  <c r="G61" i="42"/>
  <c r="H61" i="42" s="1"/>
  <c r="E61" i="43" s="1"/>
  <c r="I61" i="42"/>
  <c r="J61" i="42" s="1"/>
  <c r="F61" i="43" s="1"/>
  <c r="K61" i="42"/>
  <c r="L61" i="42" s="1"/>
  <c r="G61" i="43" s="1"/>
  <c r="M61" i="42"/>
  <c r="N61" i="42" s="1"/>
  <c r="H61" i="43" s="1"/>
  <c r="O61" i="42"/>
  <c r="P61" i="42" s="1"/>
  <c r="I61" i="43" s="1"/>
  <c r="Q61" i="42"/>
  <c r="R61" i="42" s="1"/>
  <c r="J61" i="43" s="1"/>
  <c r="S61" i="42"/>
  <c r="T61" i="42" s="1"/>
  <c r="K61" i="43" s="1"/>
  <c r="U61" i="42"/>
  <c r="V61" i="42" s="1"/>
  <c r="L61" i="43" s="1"/>
  <c r="W61" i="42"/>
  <c r="X61" i="42" s="1"/>
  <c r="C62" i="42"/>
  <c r="E62" i="42"/>
  <c r="G62" i="42"/>
  <c r="I62" i="42"/>
  <c r="K62" i="42"/>
  <c r="M62" i="42"/>
  <c r="O62" i="42"/>
  <c r="Q62" i="42"/>
  <c r="S62" i="42"/>
  <c r="U62" i="42"/>
  <c r="W62" i="42"/>
  <c r="C63" i="42"/>
  <c r="D63" i="42" s="1"/>
  <c r="C63" i="43" s="1"/>
  <c r="E63" i="42"/>
  <c r="G63" i="42"/>
  <c r="H63" i="42" s="1"/>
  <c r="E63" i="43" s="1"/>
  <c r="I63" i="42"/>
  <c r="J63" i="42" s="1"/>
  <c r="F63" i="43" s="1"/>
  <c r="K63" i="42"/>
  <c r="L63" i="42" s="1"/>
  <c r="M63" i="42"/>
  <c r="N63" i="42" s="1"/>
  <c r="H63" i="43" s="1"/>
  <c r="O63" i="42"/>
  <c r="P63" i="42" s="1"/>
  <c r="Q63" i="42"/>
  <c r="R63" i="42" s="1"/>
  <c r="J63" i="43" s="1"/>
  <c r="S63" i="42"/>
  <c r="T63" i="42" s="1"/>
  <c r="U63" i="42"/>
  <c r="V63" i="42" s="1"/>
  <c r="L63" i="43" s="1"/>
  <c r="W63" i="42"/>
  <c r="X63" i="42" s="1"/>
  <c r="M63" i="43" s="1"/>
  <c r="C64" i="42"/>
  <c r="E64" i="42"/>
  <c r="F64" i="42" s="1"/>
  <c r="D64" i="43" s="1"/>
  <c r="G64" i="42"/>
  <c r="H64" i="42" s="1"/>
  <c r="I64" i="42"/>
  <c r="J64" i="42" s="1"/>
  <c r="F64" i="43" s="1"/>
  <c r="K64" i="42"/>
  <c r="L64" i="42" s="1"/>
  <c r="G64" i="43" s="1"/>
  <c r="M64" i="42"/>
  <c r="N64" i="42" s="1"/>
  <c r="H64" i="43" s="1"/>
  <c r="O64" i="42"/>
  <c r="P64" i="42" s="1"/>
  <c r="I64" i="43" s="1"/>
  <c r="Q64" i="42"/>
  <c r="R64" i="42" s="1"/>
  <c r="J64" i="43" s="1"/>
  <c r="S64" i="42"/>
  <c r="T64" i="42" s="1"/>
  <c r="K64" i="43" s="1"/>
  <c r="U64" i="42"/>
  <c r="V64" i="42" s="1"/>
  <c r="L64" i="43" s="1"/>
  <c r="W64" i="42"/>
  <c r="X64" i="42" s="1"/>
  <c r="C65" i="42"/>
  <c r="D65" i="42" s="1"/>
  <c r="E65" i="42"/>
  <c r="F65" i="42" s="1"/>
  <c r="D65" i="43" s="1"/>
  <c r="G65" i="42"/>
  <c r="H65" i="42" s="1"/>
  <c r="E65" i="43" s="1"/>
  <c r="I65" i="42"/>
  <c r="J65" i="42" s="1"/>
  <c r="F65" i="43" s="1"/>
  <c r="K65" i="42"/>
  <c r="L65" i="42" s="1"/>
  <c r="G65" i="43" s="1"/>
  <c r="M65" i="42"/>
  <c r="N65" i="42" s="1"/>
  <c r="H65" i="43" s="1"/>
  <c r="O65" i="42"/>
  <c r="P65" i="42" s="1"/>
  <c r="I65" i="43" s="1"/>
  <c r="Q65" i="42"/>
  <c r="R65" i="42" s="1"/>
  <c r="S65" i="42"/>
  <c r="T65" i="42" s="1"/>
  <c r="K65" i="43" s="1"/>
  <c r="U65" i="42"/>
  <c r="V65" i="42" s="1"/>
  <c r="L65" i="43" s="1"/>
  <c r="W65" i="42"/>
  <c r="X65" i="42" s="1"/>
  <c r="M65" i="43" s="1"/>
  <c r="C66" i="42"/>
  <c r="E66" i="42"/>
  <c r="F66" i="42" s="1"/>
  <c r="D66" i="43" s="1"/>
  <c r="G66" i="42"/>
  <c r="H66" i="42" s="1"/>
  <c r="E66" i="43" s="1"/>
  <c r="I66" i="42"/>
  <c r="J66" i="42" s="1"/>
  <c r="F66" i="43" s="1"/>
  <c r="K66" i="42"/>
  <c r="L66" i="42" s="1"/>
  <c r="G66" i="43" s="1"/>
  <c r="M66" i="42"/>
  <c r="N66" i="42" s="1"/>
  <c r="H66" i="43" s="1"/>
  <c r="O66" i="42"/>
  <c r="P66" i="42" s="1"/>
  <c r="I66" i="43" s="1"/>
  <c r="Q66" i="42"/>
  <c r="R66" i="42" s="1"/>
  <c r="J66" i="43" s="1"/>
  <c r="S66" i="42"/>
  <c r="T66" i="42" s="1"/>
  <c r="K66" i="43" s="1"/>
  <c r="U66" i="42"/>
  <c r="V66" i="42" s="1"/>
  <c r="L66" i="43" s="1"/>
  <c r="W66" i="42"/>
  <c r="X66" i="42" s="1"/>
  <c r="M66" i="43" s="1"/>
  <c r="C67" i="42"/>
  <c r="D67" i="42" s="1"/>
  <c r="C67" i="43" s="1"/>
  <c r="E67" i="42"/>
  <c r="F67" i="42" s="1"/>
  <c r="D67" i="43" s="1"/>
  <c r="G67" i="42"/>
  <c r="I67" i="42"/>
  <c r="J67" i="42" s="1"/>
  <c r="F67" i="43" s="1"/>
  <c r="K67" i="42"/>
  <c r="L67" i="42" s="1"/>
  <c r="G67" i="43" s="1"/>
  <c r="M67" i="42"/>
  <c r="N67" i="42" s="1"/>
  <c r="H67" i="43" s="1"/>
  <c r="O67" i="42"/>
  <c r="P67" i="42" s="1"/>
  <c r="I67" i="43" s="1"/>
  <c r="Q67" i="42"/>
  <c r="R67" i="42" s="1"/>
  <c r="J67" i="43" s="1"/>
  <c r="S67" i="42"/>
  <c r="T67" i="42" s="1"/>
  <c r="K67" i="43" s="1"/>
  <c r="U67" i="42"/>
  <c r="V67" i="42" s="1"/>
  <c r="L67" i="43" s="1"/>
  <c r="W67" i="42"/>
  <c r="X67" i="42" s="1"/>
  <c r="M67" i="43" s="1"/>
  <c r="C68" i="42"/>
  <c r="E68" i="42"/>
  <c r="G68" i="42"/>
  <c r="I68" i="42"/>
  <c r="K68" i="42"/>
  <c r="M68" i="42"/>
  <c r="O68" i="42"/>
  <c r="Q68" i="42"/>
  <c r="S68" i="42"/>
  <c r="U68" i="42"/>
  <c r="W68" i="42"/>
  <c r="C69" i="42"/>
  <c r="E69" i="42"/>
  <c r="F69" i="42" s="1"/>
  <c r="D69" i="43" s="1"/>
  <c r="G69" i="42"/>
  <c r="H69" i="42" s="1"/>
  <c r="E69" i="43" s="1"/>
  <c r="I69" i="42"/>
  <c r="J69" i="42" s="1"/>
  <c r="F69" i="43" s="1"/>
  <c r="K69" i="42"/>
  <c r="L69" i="42" s="1"/>
  <c r="G69" i="43" s="1"/>
  <c r="M69" i="42"/>
  <c r="N69" i="42" s="1"/>
  <c r="H69" i="43" s="1"/>
  <c r="O69" i="42"/>
  <c r="P69" i="42" s="1"/>
  <c r="I69" i="43" s="1"/>
  <c r="Q69" i="42"/>
  <c r="R69" i="42" s="1"/>
  <c r="S69" i="42"/>
  <c r="T69" i="42" s="1"/>
  <c r="K69" i="43" s="1"/>
  <c r="U69" i="42"/>
  <c r="V69" i="42" s="1"/>
  <c r="L69" i="43" s="1"/>
  <c r="W69" i="42"/>
  <c r="X69" i="42" s="1"/>
  <c r="M69" i="43" s="1"/>
  <c r="C70" i="42"/>
  <c r="D70" i="42" s="1"/>
  <c r="C70" i="43" s="1"/>
  <c r="E70" i="42"/>
  <c r="F70" i="42" s="1"/>
  <c r="D70" i="43" s="1"/>
  <c r="G70" i="42"/>
  <c r="I70" i="42"/>
  <c r="J70" i="42" s="1"/>
  <c r="F70" i="43" s="1"/>
  <c r="K70" i="42"/>
  <c r="L70" i="42" s="1"/>
  <c r="G70" i="43" s="1"/>
  <c r="M70" i="42"/>
  <c r="N70" i="42" s="1"/>
  <c r="H70" i="43" s="1"/>
  <c r="O70" i="42"/>
  <c r="P70" i="42" s="1"/>
  <c r="I70" i="43" s="1"/>
  <c r="Q70" i="42"/>
  <c r="R70" i="42" s="1"/>
  <c r="J70" i="43" s="1"/>
  <c r="S70" i="42"/>
  <c r="T70" i="42" s="1"/>
  <c r="K70" i="43" s="1"/>
  <c r="U70" i="42"/>
  <c r="V70" i="42" s="1"/>
  <c r="L70" i="43" s="1"/>
  <c r="W70" i="42"/>
  <c r="X70" i="42" s="1"/>
  <c r="M70" i="43" s="1"/>
  <c r="C71" i="42"/>
  <c r="E71" i="42"/>
  <c r="F71" i="42" s="1"/>
  <c r="D71" i="43" s="1"/>
  <c r="G71" i="42"/>
  <c r="H71" i="42" s="1"/>
  <c r="E71" i="43" s="1"/>
  <c r="I71" i="42"/>
  <c r="J71" i="42" s="1"/>
  <c r="F71" i="43" s="1"/>
  <c r="K71" i="42"/>
  <c r="L71" i="42" s="1"/>
  <c r="G71" i="43" s="1"/>
  <c r="M71" i="42"/>
  <c r="N71" i="42" s="1"/>
  <c r="O71" i="42"/>
  <c r="P71" i="42" s="1"/>
  <c r="I71" i="43" s="1"/>
  <c r="Q71" i="42"/>
  <c r="R71" i="42" s="1"/>
  <c r="J71" i="43" s="1"/>
  <c r="S71" i="42"/>
  <c r="T71" i="42" s="1"/>
  <c r="K71" i="43" s="1"/>
  <c r="U71" i="42"/>
  <c r="V71" i="42" s="1"/>
  <c r="L71" i="43" s="1"/>
  <c r="W71" i="42"/>
  <c r="X71" i="42" s="1"/>
  <c r="C72" i="42"/>
  <c r="D72" i="42" s="1"/>
  <c r="C72" i="43" s="1"/>
  <c r="E72" i="42"/>
  <c r="F72" i="42" s="1"/>
  <c r="D72" i="43" s="1"/>
  <c r="G72" i="42"/>
  <c r="I72" i="42"/>
  <c r="J72" i="42" s="1"/>
  <c r="K72" i="42"/>
  <c r="L72" i="42" s="1"/>
  <c r="G72" i="43" s="1"/>
  <c r="M72" i="42"/>
  <c r="N72" i="42" s="1"/>
  <c r="H72" i="43" s="1"/>
  <c r="O72" i="42"/>
  <c r="P72" i="42" s="1"/>
  <c r="I72" i="43" s="1"/>
  <c r="Q72" i="42"/>
  <c r="R72" i="42" s="1"/>
  <c r="J72" i="43" s="1"/>
  <c r="S72" i="42"/>
  <c r="T72" i="42" s="1"/>
  <c r="K72" i="43" s="1"/>
  <c r="U72" i="42"/>
  <c r="V72" i="42" s="1"/>
  <c r="L72" i="43" s="1"/>
  <c r="W72" i="42"/>
  <c r="X72" i="42" s="1"/>
  <c r="M72" i="43" s="1"/>
  <c r="C73" i="42"/>
  <c r="D73" i="42" s="1"/>
  <c r="E73" i="42"/>
  <c r="F73" i="42" s="1"/>
  <c r="G73" i="42"/>
  <c r="H73" i="42" s="1"/>
  <c r="E73" i="43" s="1"/>
  <c r="I73" i="42"/>
  <c r="J73" i="42" s="1"/>
  <c r="F73" i="43" s="1"/>
  <c r="K73" i="42"/>
  <c r="L73" i="42" s="1"/>
  <c r="M73" i="42"/>
  <c r="N73" i="42" s="1"/>
  <c r="H73" i="43" s="1"/>
  <c r="O73" i="42"/>
  <c r="P73" i="42" s="1"/>
  <c r="I73" i="43" s="1"/>
  <c r="Q73" i="42"/>
  <c r="R73" i="42" s="1"/>
  <c r="J73" i="43" s="1"/>
  <c r="S73" i="42"/>
  <c r="T73" i="42" s="1"/>
  <c r="U73" i="42"/>
  <c r="V73" i="42" s="1"/>
  <c r="L73" i="43" s="1"/>
  <c r="W73" i="42"/>
  <c r="X73" i="42" s="1"/>
  <c r="M73" i="43" s="1"/>
  <c r="C74" i="42"/>
  <c r="D74" i="42" s="1"/>
  <c r="E74" i="42"/>
  <c r="F74" i="42" s="1"/>
  <c r="G74" i="42"/>
  <c r="H74" i="42" s="1"/>
  <c r="E74" i="43" s="1"/>
  <c r="I74" i="42"/>
  <c r="J74" i="42" s="1"/>
  <c r="F74" i="43" s="1"/>
  <c r="K74" i="42"/>
  <c r="L74" i="42" s="1"/>
  <c r="G74" i="43" s="1"/>
  <c r="M74" i="42"/>
  <c r="N74" i="42" s="1"/>
  <c r="H74" i="43" s="1"/>
  <c r="O74" i="42"/>
  <c r="P74" i="42" s="1"/>
  <c r="Q74" i="42"/>
  <c r="R74" i="42" s="1"/>
  <c r="J74" i="43" s="1"/>
  <c r="S74" i="42"/>
  <c r="T74" i="42" s="1"/>
  <c r="K74" i="43" s="1"/>
  <c r="U74" i="42"/>
  <c r="V74" i="42" s="1"/>
  <c r="L74" i="43" s="1"/>
  <c r="W74" i="42"/>
  <c r="X74" i="42" s="1"/>
  <c r="M74" i="43" s="1"/>
  <c r="C75" i="42"/>
  <c r="D75" i="42" s="1"/>
  <c r="C75" i="43" s="1"/>
  <c r="E75" i="42"/>
  <c r="G75" i="42"/>
  <c r="H75" i="42" s="1"/>
  <c r="E75" i="43" s="1"/>
  <c r="I75" i="42"/>
  <c r="J75" i="42" s="1"/>
  <c r="F75" i="43" s="1"/>
  <c r="K75" i="42"/>
  <c r="L75" i="42" s="1"/>
  <c r="G75" i="43" s="1"/>
  <c r="M75" i="42"/>
  <c r="N75" i="42" s="1"/>
  <c r="H75" i="43" s="1"/>
  <c r="O75" i="42"/>
  <c r="P75" i="42" s="1"/>
  <c r="I75" i="43" s="1"/>
  <c r="Q75" i="42"/>
  <c r="R75" i="42" s="1"/>
  <c r="J75" i="43" s="1"/>
  <c r="S75" i="42"/>
  <c r="T75" i="42" s="1"/>
  <c r="K75" i="43" s="1"/>
  <c r="U75" i="42"/>
  <c r="V75" i="42" s="1"/>
  <c r="L75" i="43" s="1"/>
  <c r="W75" i="42"/>
  <c r="X75" i="42" s="1"/>
  <c r="M75" i="43" s="1"/>
  <c r="C76" i="42"/>
  <c r="E76" i="42"/>
  <c r="G76" i="42"/>
  <c r="I76" i="42"/>
  <c r="K76" i="42"/>
  <c r="M76" i="42"/>
  <c r="O76" i="42"/>
  <c r="Q76" i="42"/>
  <c r="S76" i="42"/>
  <c r="U76" i="42"/>
  <c r="W76" i="42"/>
  <c r="C77" i="42"/>
  <c r="D77" i="42" s="1"/>
  <c r="E77" i="42"/>
  <c r="F77" i="42" s="1"/>
  <c r="D77" i="43" s="1"/>
  <c r="G77" i="42"/>
  <c r="H77" i="42" s="1"/>
  <c r="E77" i="43" s="1"/>
  <c r="I77" i="42"/>
  <c r="J77" i="42" s="1"/>
  <c r="F77" i="43" s="1"/>
  <c r="K77" i="42"/>
  <c r="L77" i="42" s="1"/>
  <c r="M77" i="42"/>
  <c r="N77" i="42" s="1"/>
  <c r="H77" i="43" s="1"/>
  <c r="O77" i="42"/>
  <c r="P77" i="42" s="1"/>
  <c r="I77" i="43" s="1"/>
  <c r="Q77" i="42"/>
  <c r="R77" i="42" s="1"/>
  <c r="J77" i="43" s="1"/>
  <c r="S77" i="42"/>
  <c r="T77" i="42" s="1"/>
  <c r="K77" i="43" s="1"/>
  <c r="U77" i="42"/>
  <c r="V77" i="42" s="1"/>
  <c r="L77" i="43" s="1"/>
  <c r="W77" i="42"/>
  <c r="X77" i="42" s="1"/>
  <c r="M77" i="43" s="1"/>
  <c r="C78" i="42"/>
  <c r="E78" i="42"/>
  <c r="G78" i="42"/>
  <c r="I78" i="42"/>
  <c r="K78" i="42"/>
  <c r="M78" i="42"/>
  <c r="O78" i="42"/>
  <c r="Q78" i="42"/>
  <c r="S78" i="42"/>
  <c r="U78" i="42"/>
  <c r="W78" i="42"/>
  <c r="C79" i="42"/>
  <c r="D79" i="42" s="1"/>
  <c r="E79" i="42"/>
  <c r="F79" i="42" s="1"/>
  <c r="D79" i="43" s="1"/>
  <c r="G79" i="42"/>
  <c r="H79" i="42" s="1"/>
  <c r="E79" i="43" s="1"/>
  <c r="I79" i="42"/>
  <c r="J79" i="42" s="1"/>
  <c r="F79" i="43" s="1"/>
  <c r="K79" i="42"/>
  <c r="L79" i="42" s="1"/>
  <c r="M79" i="42"/>
  <c r="N79" i="42" s="1"/>
  <c r="H79" i="43" s="1"/>
  <c r="O79" i="42"/>
  <c r="P79" i="42" s="1"/>
  <c r="I79" i="43" s="1"/>
  <c r="Q79" i="42"/>
  <c r="R79" i="42" s="1"/>
  <c r="J79" i="43" s="1"/>
  <c r="S79" i="42"/>
  <c r="T79" i="42" s="1"/>
  <c r="U79" i="42"/>
  <c r="V79" i="42" s="1"/>
  <c r="L79" i="43" s="1"/>
  <c r="W79" i="42"/>
  <c r="X79" i="42" s="1"/>
  <c r="M79" i="43" s="1"/>
  <c r="C80" i="42"/>
  <c r="D80" i="42" s="1"/>
  <c r="E80" i="42"/>
  <c r="F80" i="42" s="1"/>
  <c r="G80" i="42"/>
  <c r="H80" i="42" s="1"/>
  <c r="E80" i="43" s="1"/>
  <c r="I80" i="42"/>
  <c r="J80" i="42" s="1"/>
  <c r="F80" i="43" s="1"/>
  <c r="K80" i="42"/>
  <c r="L80" i="42" s="1"/>
  <c r="G80" i="43" s="1"/>
  <c r="M80" i="42"/>
  <c r="N80" i="42" s="1"/>
  <c r="H80" i="43" s="1"/>
  <c r="O80" i="42"/>
  <c r="P80" i="42" s="1"/>
  <c r="I80" i="43" s="1"/>
  <c r="Q80" i="42"/>
  <c r="R80" i="42" s="1"/>
  <c r="J80" i="43" s="1"/>
  <c r="S80" i="42"/>
  <c r="T80" i="42" s="1"/>
  <c r="K80" i="43" s="1"/>
  <c r="U80" i="42"/>
  <c r="V80" i="42" s="1"/>
  <c r="W80" i="42"/>
  <c r="X80" i="42" s="1"/>
  <c r="M80" i="43" s="1"/>
  <c r="C81" i="42"/>
  <c r="E81" i="42"/>
  <c r="G81" i="42"/>
  <c r="I81" i="42"/>
  <c r="K81" i="42"/>
  <c r="M81" i="42"/>
  <c r="O81" i="42"/>
  <c r="Q81" i="42"/>
  <c r="S81" i="42"/>
  <c r="U81" i="42"/>
  <c r="W81" i="42"/>
  <c r="C82" i="42"/>
  <c r="D82" i="42" s="1"/>
  <c r="E82" i="42"/>
  <c r="F82" i="42" s="1"/>
  <c r="G82" i="42"/>
  <c r="H82" i="42" s="1"/>
  <c r="E82" i="43" s="1"/>
  <c r="I82" i="42"/>
  <c r="J82" i="42" s="1"/>
  <c r="F82" i="43" s="1"/>
  <c r="K82" i="42"/>
  <c r="L82" i="42" s="1"/>
  <c r="G82" i="43" s="1"/>
  <c r="M82" i="42"/>
  <c r="N82" i="42" s="1"/>
  <c r="H82" i="43" s="1"/>
  <c r="O82" i="42"/>
  <c r="P82" i="42" s="1"/>
  <c r="Q82" i="42"/>
  <c r="R82" i="42" s="1"/>
  <c r="J82" i="43" s="1"/>
  <c r="S82" i="42"/>
  <c r="T82" i="42" s="1"/>
  <c r="K82" i="43" s="1"/>
  <c r="U82" i="42"/>
  <c r="V82" i="42" s="1"/>
  <c r="W82" i="42"/>
  <c r="X82" i="42" s="1"/>
  <c r="M82" i="43" s="1"/>
  <c r="C83" i="42"/>
  <c r="D83" i="42" s="1"/>
  <c r="E83" i="42"/>
  <c r="G83" i="42"/>
  <c r="H83" i="42" s="1"/>
  <c r="I83" i="42"/>
  <c r="J83" i="42" s="1"/>
  <c r="F83" i="43" s="1"/>
  <c r="K83" i="42"/>
  <c r="L83" i="42" s="1"/>
  <c r="G83" i="43" s="1"/>
  <c r="M83" i="42"/>
  <c r="N83" i="42" s="1"/>
  <c r="H83" i="43" s="1"/>
  <c r="O83" i="42"/>
  <c r="P83" i="42" s="1"/>
  <c r="I83" i="43" s="1"/>
  <c r="Q83" i="42"/>
  <c r="R83" i="42" s="1"/>
  <c r="S83" i="42"/>
  <c r="T83" i="42" s="1"/>
  <c r="K83" i="43" s="1"/>
  <c r="U83" i="42"/>
  <c r="V83" i="42" s="1"/>
  <c r="L83" i="43" s="1"/>
  <c r="W83" i="42"/>
  <c r="X83" i="42" s="1"/>
  <c r="C84" i="42"/>
  <c r="D84" i="42" s="1"/>
  <c r="E84" i="42"/>
  <c r="F84" i="42" s="1"/>
  <c r="D84" i="43" s="1"/>
  <c r="G84" i="42"/>
  <c r="H84" i="42" s="1"/>
  <c r="E84" i="43" s="1"/>
  <c r="I84" i="42"/>
  <c r="J84" i="42" s="1"/>
  <c r="F84" i="43" s="1"/>
  <c r="K84" i="42"/>
  <c r="L84" i="42" s="1"/>
  <c r="G84" i="43" s="1"/>
  <c r="M84" i="42"/>
  <c r="N84" i="42" s="1"/>
  <c r="H84" i="43" s="1"/>
  <c r="O84" i="42"/>
  <c r="P84" i="42" s="1"/>
  <c r="I84" i="43" s="1"/>
  <c r="Q84" i="42"/>
  <c r="R84" i="42" s="1"/>
  <c r="J84" i="43" s="1"/>
  <c r="S84" i="42"/>
  <c r="T84" i="42" s="1"/>
  <c r="U84" i="42"/>
  <c r="V84" i="42" s="1"/>
  <c r="L84" i="43" s="1"/>
  <c r="W84" i="42"/>
  <c r="X84" i="42" s="1"/>
  <c r="M84" i="43" s="1"/>
  <c r="C85" i="42"/>
  <c r="E85" i="42"/>
  <c r="G85" i="42"/>
  <c r="I85" i="42"/>
  <c r="K85" i="42"/>
  <c r="M85" i="42"/>
  <c r="O85" i="42"/>
  <c r="Q85" i="42"/>
  <c r="S85" i="42"/>
  <c r="U85" i="42"/>
  <c r="W85" i="42"/>
  <c r="C86" i="42"/>
  <c r="D86" i="42" s="1"/>
  <c r="E86" i="42"/>
  <c r="G86" i="42"/>
  <c r="H86" i="42" s="1"/>
  <c r="I86" i="42"/>
  <c r="J86" i="42" s="1"/>
  <c r="F86" i="43" s="1"/>
  <c r="K86" i="42"/>
  <c r="L86" i="42" s="1"/>
  <c r="G86" i="43" s="1"/>
  <c r="M86" i="42"/>
  <c r="N86" i="42" s="1"/>
  <c r="H86" i="43" s="1"/>
  <c r="O86" i="42"/>
  <c r="P86" i="42" s="1"/>
  <c r="I86" i="43" s="1"/>
  <c r="Q86" i="42"/>
  <c r="R86" i="42" s="1"/>
  <c r="J86" i="43" s="1"/>
  <c r="S86" i="42"/>
  <c r="T86" i="42" s="1"/>
  <c r="K86" i="43" s="1"/>
  <c r="U86" i="42"/>
  <c r="V86" i="42" s="1"/>
  <c r="L86" i="43" s="1"/>
  <c r="W86" i="42"/>
  <c r="X86" i="42" s="1"/>
  <c r="C87" i="42"/>
  <c r="D87" i="42" s="1"/>
  <c r="E87" i="42"/>
  <c r="F87" i="42" s="1"/>
  <c r="D87" i="43" s="1"/>
  <c r="G87" i="42"/>
  <c r="H87" i="42" s="1"/>
  <c r="E87" i="43" s="1"/>
  <c r="I87" i="42"/>
  <c r="J87" i="42" s="1"/>
  <c r="F87" i="43" s="1"/>
  <c r="K87" i="42"/>
  <c r="L87" i="42" s="1"/>
  <c r="G87" i="43" s="1"/>
  <c r="M87" i="42"/>
  <c r="N87" i="42" s="1"/>
  <c r="H87" i="43" s="1"/>
  <c r="O87" i="42"/>
  <c r="P87" i="42" s="1"/>
  <c r="I87" i="43" s="1"/>
  <c r="Q87" i="42"/>
  <c r="R87" i="42" s="1"/>
  <c r="S87" i="42"/>
  <c r="T87" i="42" s="1"/>
  <c r="K87" i="43" s="1"/>
  <c r="U87" i="42"/>
  <c r="V87" i="42" s="1"/>
  <c r="L87" i="43" s="1"/>
  <c r="W87" i="42"/>
  <c r="X87" i="42" s="1"/>
  <c r="M87" i="43" s="1"/>
  <c r="C88" i="42"/>
  <c r="D88" i="42" s="1"/>
  <c r="C88" i="43" s="1"/>
  <c r="E88" i="42"/>
  <c r="F88" i="42" s="1"/>
  <c r="D88" i="43" s="1"/>
  <c r="G88" i="42"/>
  <c r="H88" i="42" s="1"/>
  <c r="E88" i="43" s="1"/>
  <c r="I88" i="42"/>
  <c r="J88" i="42" s="1"/>
  <c r="F88" i="43" s="1"/>
  <c r="K88" i="42"/>
  <c r="L88" i="42" s="1"/>
  <c r="G88" i="43" s="1"/>
  <c r="M88" i="42"/>
  <c r="N88" i="42" s="1"/>
  <c r="O88" i="42"/>
  <c r="P88" i="42" s="1"/>
  <c r="I88" i="43" s="1"/>
  <c r="Q88" i="42"/>
  <c r="R88" i="42" s="1"/>
  <c r="J88" i="43" s="1"/>
  <c r="S88" i="42"/>
  <c r="T88" i="42" s="1"/>
  <c r="U88" i="42"/>
  <c r="V88" i="42" s="1"/>
  <c r="W88" i="42"/>
  <c r="X88" i="42" s="1"/>
  <c r="M88" i="43" s="1"/>
  <c r="C89" i="42"/>
  <c r="E89" i="42"/>
  <c r="G89" i="42"/>
  <c r="I89" i="42"/>
  <c r="K89" i="42"/>
  <c r="M89" i="42"/>
  <c r="O89" i="42"/>
  <c r="Q89" i="42"/>
  <c r="S89" i="42"/>
  <c r="U89" i="42"/>
  <c r="W89" i="42"/>
  <c r="C90" i="42"/>
  <c r="E90" i="42"/>
  <c r="G90" i="42"/>
  <c r="I90" i="42"/>
  <c r="K90" i="42"/>
  <c r="M90" i="42"/>
  <c r="O90" i="42"/>
  <c r="Q90" i="42"/>
  <c r="S90" i="42"/>
  <c r="U90" i="42"/>
  <c r="W90" i="42"/>
  <c r="C91" i="42"/>
  <c r="D91" i="42" s="1"/>
  <c r="C91" i="43" s="1"/>
  <c r="E91" i="42"/>
  <c r="F91" i="42" s="1"/>
  <c r="G91" i="42"/>
  <c r="H91" i="42" s="1"/>
  <c r="E91" i="43" s="1"/>
  <c r="I91" i="42"/>
  <c r="J91" i="42" s="1"/>
  <c r="F91" i="43" s="1"/>
  <c r="K91" i="42"/>
  <c r="L91" i="42" s="1"/>
  <c r="G91" i="43" s="1"/>
  <c r="M91" i="42"/>
  <c r="N91" i="42" s="1"/>
  <c r="H91" i="43" s="1"/>
  <c r="O91" i="42"/>
  <c r="P91" i="42" s="1"/>
  <c r="I91" i="43" s="1"/>
  <c r="Q91" i="42"/>
  <c r="R91" i="42" s="1"/>
  <c r="J91" i="43" s="1"/>
  <c r="S91" i="42"/>
  <c r="T91" i="42" s="1"/>
  <c r="U91" i="42"/>
  <c r="V91" i="42" s="1"/>
  <c r="L91" i="43" s="1"/>
  <c r="W91" i="42"/>
  <c r="X91" i="42" s="1"/>
  <c r="M91" i="43" s="1"/>
  <c r="C92" i="42"/>
  <c r="E92" i="42"/>
  <c r="F92" i="42" s="1"/>
  <c r="D92" i="43" s="1"/>
  <c r="G92" i="42"/>
  <c r="H92" i="42" s="1"/>
  <c r="E92" i="43" s="1"/>
  <c r="I92" i="42"/>
  <c r="J92" i="42" s="1"/>
  <c r="F92" i="43" s="1"/>
  <c r="K92" i="42"/>
  <c r="L92" i="42" s="1"/>
  <c r="G92" i="43" s="1"/>
  <c r="M92" i="42"/>
  <c r="N92" i="42" s="1"/>
  <c r="H92" i="43" s="1"/>
  <c r="O92" i="42"/>
  <c r="P92" i="42" s="1"/>
  <c r="I92" i="43" s="1"/>
  <c r="Q92" i="42"/>
  <c r="R92" i="42" s="1"/>
  <c r="S92" i="42"/>
  <c r="T92" i="42" s="1"/>
  <c r="K92" i="43" s="1"/>
  <c r="U92" i="42"/>
  <c r="V92" i="42" s="1"/>
  <c r="L92" i="43" s="1"/>
  <c r="W92" i="42"/>
  <c r="X92" i="42" s="1"/>
  <c r="M92" i="43" s="1"/>
  <c r="C93" i="42"/>
  <c r="D93" i="42" s="1"/>
  <c r="E93" i="42"/>
  <c r="G93" i="42"/>
  <c r="H93" i="42" s="1"/>
  <c r="I93" i="42"/>
  <c r="J93" i="42" s="1"/>
  <c r="F93" i="43" s="1"/>
  <c r="K93" i="42"/>
  <c r="L93" i="42" s="1"/>
  <c r="G93" i="43" s="1"/>
  <c r="M93" i="42"/>
  <c r="N93" i="42" s="1"/>
  <c r="H93" i="43" s="1"/>
  <c r="O93" i="42"/>
  <c r="P93" i="42" s="1"/>
  <c r="I93" i="43" s="1"/>
  <c r="Q93" i="42"/>
  <c r="R93" i="42" s="1"/>
  <c r="J93" i="43" s="1"/>
  <c r="S93" i="42"/>
  <c r="T93" i="42" s="1"/>
  <c r="K93" i="43" s="1"/>
  <c r="U93" i="42"/>
  <c r="V93" i="42" s="1"/>
  <c r="L93" i="43" s="1"/>
  <c r="W93" i="42"/>
  <c r="X93" i="42" s="1"/>
  <c r="M93" i="43" s="1"/>
  <c r="C94" i="42"/>
  <c r="D94" i="42" s="1"/>
  <c r="E94" i="42"/>
  <c r="F94" i="42" s="1"/>
  <c r="D94" i="43" s="1"/>
  <c r="G94" i="42"/>
  <c r="H94" i="42" s="1"/>
  <c r="E94" i="43" s="1"/>
  <c r="I94" i="42"/>
  <c r="J94" i="42" s="1"/>
  <c r="F94" i="43" s="1"/>
  <c r="K94" i="42"/>
  <c r="L94" i="42" s="1"/>
  <c r="G94" i="43" s="1"/>
  <c r="M94" i="42"/>
  <c r="N94" i="42" s="1"/>
  <c r="H94" i="43" s="1"/>
  <c r="O94" i="42"/>
  <c r="P94" i="42" s="1"/>
  <c r="I94" i="43" s="1"/>
  <c r="Q94" i="42"/>
  <c r="R94" i="42" s="1"/>
  <c r="J94" i="43" s="1"/>
  <c r="S94" i="42"/>
  <c r="T94" i="42" s="1"/>
  <c r="K94" i="43" s="1"/>
  <c r="U94" i="42"/>
  <c r="V94" i="42" s="1"/>
  <c r="W94" i="42"/>
  <c r="X94" i="42" s="1"/>
  <c r="M94" i="43" s="1"/>
  <c r="C95" i="42"/>
  <c r="E95" i="42"/>
  <c r="G95" i="42"/>
  <c r="I95" i="42"/>
  <c r="K95" i="42"/>
  <c r="M95" i="42"/>
  <c r="O95" i="42"/>
  <c r="Q95" i="42"/>
  <c r="S95" i="42"/>
  <c r="U95" i="42"/>
  <c r="W95" i="42"/>
  <c r="C96" i="42"/>
  <c r="D96" i="42" s="1"/>
  <c r="C96" i="43" s="1"/>
  <c r="E96" i="42"/>
  <c r="F96" i="42" s="1"/>
  <c r="G96" i="42"/>
  <c r="H96" i="42" s="1"/>
  <c r="E96" i="43" s="1"/>
  <c r="I96" i="42"/>
  <c r="J96" i="42" s="1"/>
  <c r="F96" i="43" s="1"/>
  <c r="K96" i="42"/>
  <c r="L96" i="42" s="1"/>
  <c r="G96" i="43" s="1"/>
  <c r="M96" i="42"/>
  <c r="N96" i="42" s="1"/>
  <c r="H96" i="43" s="1"/>
  <c r="O96" i="42"/>
  <c r="P96" i="42" s="1"/>
  <c r="I96" i="43" s="1"/>
  <c r="Q96" i="42"/>
  <c r="R96" i="42" s="1"/>
  <c r="J96" i="43" s="1"/>
  <c r="S96" i="42"/>
  <c r="T96" i="42" s="1"/>
  <c r="U96" i="42"/>
  <c r="V96" i="42" s="1"/>
  <c r="L96" i="43" s="1"/>
  <c r="W96" i="42"/>
  <c r="X96" i="42" s="1"/>
  <c r="M96" i="43" s="1"/>
  <c r="C97" i="42"/>
  <c r="E97" i="42"/>
  <c r="F97" i="42" s="1"/>
  <c r="D97" i="43" s="1"/>
  <c r="G97" i="42"/>
  <c r="H97" i="42" s="1"/>
  <c r="E97" i="43" s="1"/>
  <c r="I97" i="42"/>
  <c r="J97" i="42" s="1"/>
  <c r="K97" i="42"/>
  <c r="L97" i="42" s="1"/>
  <c r="G97" i="43" s="1"/>
  <c r="M97" i="42"/>
  <c r="N97" i="42" s="1"/>
  <c r="H97" i="43" s="1"/>
  <c r="O97" i="42"/>
  <c r="P97" i="42" s="1"/>
  <c r="I97" i="43" s="1"/>
  <c r="Q97" i="42"/>
  <c r="R97" i="42" s="1"/>
  <c r="J97" i="43" s="1"/>
  <c r="S97" i="42"/>
  <c r="T97" i="42" s="1"/>
  <c r="K97" i="43" s="1"/>
  <c r="U97" i="42"/>
  <c r="V97" i="42" s="1"/>
  <c r="L97" i="43" s="1"/>
  <c r="W97" i="42"/>
  <c r="X97" i="42" s="1"/>
  <c r="M97" i="43" s="1"/>
  <c r="C98" i="42"/>
  <c r="D98" i="42" s="1"/>
  <c r="E98" i="42"/>
  <c r="G98" i="42"/>
  <c r="H98" i="42" s="1"/>
  <c r="I98" i="42"/>
  <c r="J98" i="42" s="1"/>
  <c r="F98" i="43" s="1"/>
  <c r="K98" i="42"/>
  <c r="L98" i="42" s="1"/>
  <c r="G98" i="43" s="1"/>
  <c r="M98" i="42"/>
  <c r="N98" i="42" s="1"/>
  <c r="H98" i="43" s="1"/>
  <c r="O98" i="42"/>
  <c r="P98" i="42" s="1"/>
  <c r="I98" i="43" s="1"/>
  <c r="Q98" i="42"/>
  <c r="R98" i="42" s="1"/>
  <c r="J98" i="43" s="1"/>
  <c r="S98" i="42"/>
  <c r="T98" i="42" s="1"/>
  <c r="K98" i="43" s="1"/>
  <c r="U98" i="42"/>
  <c r="V98" i="42" s="1"/>
  <c r="L98" i="43" s="1"/>
  <c r="W98" i="42"/>
  <c r="X98" i="42" s="1"/>
  <c r="M98" i="43" s="1"/>
  <c r="C99" i="42"/>
  <c r="E99" i="42"/>
  <c r="G99" i="42"/>
  <c r="I99" i="42"/>
  <c r="K99" i="42"/>
  <c r="M99" i="42"/>
  <c r="O99" i="42"/>
  <c r="Q99" i="42"/>
  <c r="S99" i="42"/>
  <c r="U99" i="42"/>
  <c r="W99" i="42"/>
  <c r="C100" i="42"/>
  <c r="D100" i="42" s="1"/>
  <c r="E100" i="42"/>
  <c r="F100" i="42" s="1"/>
  <c r="G100" i="42"/>
  <c r="I100" i="42"/>
  <c r="J100" i="42" s="1"/>
  <c r="F100" i="43" s="1"/>
  <c r="K100" i="42"/>
  <c r="L100" i="42" s="1"/>
  <c r="G100" i="43" s="1"/>
  <c r="M100" i="42"/>
  <c r="N100" i="42" s="1"/>
  <c r="H100" i="43" s="1"/>
  <c r="O100" i="42"/>
  <c r="P100" i="42" s="1"/>
  <c r="I100" i="43" s="1"/>
  <c r="Q100" i="42"/>
  <c r="R100" i="42" s="1"/>
  <c r="J100" i="43" s="1"/>
  <c r="S100" i="42"/>
  <c r="T100" i="42" s="1"/>
  <c r="K100" i="43" s="1"/>
  <c r="U100" i="42"/>
  <c r="V100" i="42" s="1"/>
  <c r="W100" i="42"/>
  <c r="X100" i="42" s="1"/>
  <c r="M100" i="43" s="1"/>
  <c r="C101" i="42"/>
  <c r="D101" i="42" s="1"/>
  <c r="C101" i="43" s="1"/>
  <c r="E101" i="42"/>
  <c r="F101" i="42" s="1"/>
  <c r="D101" i="43" s="1"/>
  <c r="G101" i="42"/>
  <c r="H101" i="42" s="1"/>
  <c r="E101" i="43" s="1"/>
  <c r="I101" i="42"/>
  <c r="J101" i="42" s="1"/>
  <c r="K101" i="42"/>
  <c r="L101" i="42" s="1"/>
  <c r="G101" i="43" s="1"/>
  <c r="M101" i="42"/>
  <c r="N101" i="42" s="1"/>
  <c r="H101" i="43" s="1"/>
  <c r="O101" i="42"/>
  <c r="P101" i="42" s="1"/>
  <c r="I101" i="43" s="1"/>
  <c r="Q101" i="42"/>
  <c r="R101" i="42" s="1"/>
  <c r="J101" i="43" s="1"/>
  <c r="S101" i="42"/>
  <c r="T101" i="42" s="1"/>
  <c r="U101" i="42"/>
  <c r="V101" i="42" s="1"/>
  <c r="L101" i="43" s="1"/>
  <c r="W101" i="42"/>
  <c r="X101" i="42" s="1"/>
  <c r="M101" i="43" s="1"/>
  <c r="C102" i="42"/>
  <c r="E102" i="42"/>
  <c r="F102" i="42" s="1"/>
  <c r="D102" i="43" s="1"/>
  <c r="G102" i="42"/>
  <c r="H102" i="42" s="1"/>
  <c r="E102" i="43" s="1"/>
  <c r="I102" i="42"/>
  <c r="J102" i="42" s="1"/>
  <c r="F102" i="43" s="1"/>
  <c r="K102" i="42"/>
  <c r="L102" i="42" s="1"/>
  <c r="G102" i="43" s="1"/>
  <c r="M102" i="42"/>
  <c r="N102" i="42" s="1"/>
  <c r="H102" i="43" s="1"/>
  <c r="O102" i="42"/>
  <c r="P102" i="42" s="1"/>
  <c r="I102" i="43" s="1"/>
  <c r="Q102" i="42"/>
  <c r="R102" i="42" s="1"/>
  <c r="S102" i="42"/>
  <c r="T102" i="42" s="1"/>
  <c r="K102" i="43" s="1"/>
  <c r="U102" i="42"/>
  <c r="V102" i="42" s="1"/>
  <c r="L102" i="43" s="1"/>
  <c r="W102" i="42"/>
  <c r="X102" i="42" s="1"/>
  <c r="M102" i="43" s="1"/>
  <c r="C103" i="42"/>
  <c r="D103" i="42" s="1"/>
  <c r="E103" i="42"/>
  <c r="F103" i="42" s="1"/>
  <c r="D103" i="43" s="1"/>
  <c r="G103" i="42"/>
  <c r="H103" i="42" s="1"/>
  <c r="E103" i="43" s="1"/>
  <c r="I103" i="42"/>
  <c r="J103" i="42" s="1"/>
  <c r="F103" i="43" s="1"/>
  <c r="K103" i="42"/>
  <c r="L103" i="42" s="1"/>
  <c r="G103" i="43" s="1"/>
  <c r="M103" i="42"/>
  <c r="N103" i="42" s="1"/>
  <c r="H103" i="43" s="1"/>
  <c r="O103" i="42"/>
  <c r="P103" i="42" s="1"/>
  <c r="Q103" i="42"/>
  <c r="R103" i="42" s="1"/>
  <c r="J103" i="43" s="1"/>
  <c r="S103" i="42"/>
  <c r="T103" i="42" s="1"/>
  <c r="K103" i="43" s="1"/>
  <c r="U103" i="42"/>
  <c r="V103" i="42" s="1"/>
  <c r="L103" i="43" s="1"/>
  <c r="W103" i="42"/>
  <c r="X103" i="42" s="1"/>
  <c r="M103" i="43" s="1"/>
  <c r="C104" i="42"/>
  <c r="E104" i="42"/>
  <c r="F104" i="42" s="1"/>
  <c r="D104" i="43" s="1"/>
  <c r="G104" i="42"/>
  <c r="H104" i="42" s="1"/>
  <c r="E104" i="43" s="1"/>
  <c r="I104" i="42"/>
  <c r="J104" i="42" s="1"/>
  <c r="F104" i="43" s="1"/>
  <c r="K104" i="42"/>
  <c r="L104" i="42" s="1"/>
  <c r="G104" i="43" s="1"/>
  <c r="M104" i="42"/>
  <c r="N104" i="42" s="1"/>
  <c r="H104" i="43" s="1"/>
  <c r="O104" i="42"/>
  <c r="P104" i="42" s="1"/>
  <c r="I104" i="43" s="1"/>
  <c r="Q104" i="42"/>
  <c r="R104" i="42" s="1"/>
  <c r="J104" i="43" s="1"/>
  <c r="S104" i="42"/>
  <c r="T104" i="42" s="1"/>
  <c r="K104" i="43" s="1"/>
  <c r="U104" i="42"/>
  <c r="V104" i="42" s="1"/>
  <c r="L104" i="43" s="1"/>
  <c r="W104" i="42"/>
  <c r="X104" i="42" s="1"/>
  <c r="M104" i="43" s="1"/>
  <c r="C105" i="42"/>
  <c r="E105" i="42"/>
  <c r="F105" i="42" s="1"/>
  <c r="D105" i="43" s="1"/>
  <c r="G105" i="42"/>
  <c r="H105" i="42" s="1"/>
  <c r="E105" i="43" s="1"/>
  <c r="I105" i="42"/>
  <c r="J105" i="42" s="1"/>
  <c r="F105" i="43" s="1"/>
  <c r="K105" i="42"/>
  <c r="L105" i="42" s="1"/>
  <c r="G105" i="43" s="1"/>
  <c r="M105" i="42"/>
  <c r="N105" i="42" s="1"/>
  <c r="H105" i="43" s="1"/>
  <c r="O105" i="42"/>
  <c r="P105" i="42" s="1"/>
  <c r="I105" i="43" s="1"/>
  <c r="Q105" i="42"/>
  <c r="R105" i="42" s="1"/>
  <c r="J105" i="43" s="1"/>
  <c r="S105" i="42"/>
  <c r="T105" i="42" s="1"/>
  <c r="K105" i="43" s="1"/>
  <c r="U105" i="42"/>
  <c r="V105" i="42" s="1"/>
  <c r="L105" i="43" s="1"/>
  <c r="W105" i="42"/>
  <c r="X105" i="42" s="1"/>
  <c r="M105" i="43" s="1"/>
  <c r="C106" i="42"/>
  <c r="D106" i="42" s="1"/>
  <c r="C106" i="43" s="1"/>
  <c r="E106" i="42"/>
  <c r="F106" i="42" s="1"/>
  <c r="D106" i="43" s="1"/>
  <c r="G106" i="42"/>
  <c r="H106" i="42" s="1"/>
  <c r="E106" i="43" s="1"/>
  <c r="I106" i="42"/>
  <c r="J106" i="42" s="1"/>
  <c r="K106" i="42"/>
  <c r="L106" i="42" s="1"/>
  <c r="G106" i="43" s="1"/>
  <c r="M106" i="42"/>
  <c r="N106" i="42" s="1"/>
  <c r="H106" i="43" s="1"/>
  <c r="O106" i="42"/>
  <c r="P106" i="42" s="1"/>
  <c r="I106" i="43" s="1"/>
  <c r="Q106" i="42"/>
  <c r="R106" i="42" s="1"/>
  <c r="J106" i="43" s="1"/>
  <c r="S106" i="42"/>
  <c r="T106" i="42" s="1"/>
  <c r="K106" i="43" s="1"/>
  <c r="U106" i="42"/>
  <c r="V106" i="42" s="1"/>
  <c r="L106" i="43" s="1"/>
  <c r="W106" i="42"/>
  <c r="X106" i="42" s="1"/>
  <c r="M106" i="43" s="1"/>
  <c r="C107" i="42"/>
  <c r="E107" i="42"/>
  <c r="G107" i="42"/>
  <c r="I107" i="42"/>
  <c r="K107" i="42"/>
  <c r="M107" i="42"/>
  <c r="O107" i="42"/>
  <c r="Q107" i="42"/>
  <c r="S107" i="42"/>
  <c r="U107" i="42"/>
  <c r="W107" i="42"/>
  <c r="C108" i="42"/>
  <c r="D108" i="42" s="1"/>
  <c r="E108" i="42"/>
  <c r="F108" i="42" s="1"/>
  <c r="D108" i="43" s="1"/>
  <c r="G108" i="42"/>
  <c r="H108" i="42" s="1"/>
  <c r="E108" i="43" s="1"/>
  <c r="I108" i="42"/>
  <c r="J108" i="42" s="1"/>
  <c r="F108" i="43" s="1"/>
  <c r="K108" i="42"/>
  <c r="L108" i="42" s="1"/>
  <c r="G108" i="43" s="1"/>
  <c r="M108" i="42"/>
  <c r="N108" i="42" s="1"/>
  <c r="H108" i="43" s="1"/>
  <c r="O108" i="42"/>
  <c r="P108" i="42" s="1"/>
  <c r="Q108" i="42"/>
  <c r="R108" i="42" s="1"/>
  <c r="J108" i="43" s="1"/>
  <c r="S108" i="42"/>
  <c r="T108" i="42" s="1"/>
  <c r="K108" i="43" s="1"/>
  <c r="U108" i="42"/>
  <c r="V108" i="42" s="1"/>
  <c r="L108" i="43" s="1"/>
  <c r="W108" i="42"/>
  <c r="X108" i="42" s="1"/>
  <c r="M108" i="43" s="1"/>
  <c r="C109" i="42"/>
  <c r="E109" i="42"/>
  <c r="F109" i="42" s="1"/>
  <c r="G109" i="42"/>
  <c r="H109" i="42" s="1"/>
  <c r="E109" i="43" s="1"/>
  <c r="I109" i="42"/>
  <c r="J109" i="42" s="1"/>
  <c r="F109" i="43" s="1"/>
  <c r="K109" i="42"/>
  <c r="L109" i="42" s="1"/>
  <c r="G109" i="43" s="1"/>
  <c r="M109" i="42"/>
  <c r="N109" i="42" s="1"/>
  <c r="O109" i="42"/>
  <c r="P109" i="42" s="1"/>
  <c r="I109" i="43" s="1"/>
  <c r="Q109" i="42"/>
  <c r="R109" i="42" s="1"/>
  <c r="J109" i="43" s="1"/>
  <c r="S109" i="42"/>
  <c r="T109" i="42" s="1"/>
  <c r="K109" i="43" s="1"/>
  <c r="U109" i="42"/>
  <c r="V109" i="42" s="1"/>
  <c r="W109" i="42"/>
  <c r="X109" i="42" s="1"/>
  <c r="M109" i="43" s="1"/>
  <c r="C110" i="42"/>
  <c r="D110" i="42" s="1"/>
  <c r="C110" i="43" s="1"/>
  <c r="E110" i="42"/>
  <c r="F110" i="42" s="1"/>
  <c r="D110" i="43" s="1"/>
  <c r="G110" i="42"/>
  <c r="H110" i="42" s="1"/>
  <c r="E110" i="43" s="1"/>
  <c r="I110" i="42"/>
  <c r="J110" i="42" s="1"/>
  <c r="F110" i="43" s="1"/>
  <c r="K110" i="42"/>
  <c r="L110" i="42" s="1"/>
  <c r="G110" i="43" s="1"/>
  <c r="M110" i="42"/>
  <c r="N110" i="42" s="1"/>
  <c r="H110" i="43" s="1"/>
  <c r="O110" i="42"/>
  <c r="P110" i="42" s="1"/>
  <c r="I110" i="43" s="1"/>
  <c r="Q110" i="42"/>
  <c r="R110" i="42" s="1"/>
  <c r="S110" i="42"/>
  <c r="T110" i="42" s="1"/>
  <c r="K110" i="43" s="1"/>
  <c r="U110" i="42"/>
  <c r="V110" i="42" s="1"/>
  <c r="L110" i="43" s="1"/>
  <c r="W110" i="42"/>
  <c r="X110" i="42" s="1"/>
  <c r="M110" i="43" s="1"/>
  <c r="C111" i="42"/>
  <c r="E111" i="42"/>
  <c r="G111" i="42"/>
  <c r="I111" i="42"/>
  <c r="K111" i="42"/>
  <c r="M111" i="42"/>
  <c r="O111" i="42"/>
  <c r="Q111" i="42"/>
  <c r="S111" i="42"/>
  <c r="U111" i="42"/>
  <c r="W111" i="42"/>
  <c r="C112" i="42"/>
  <c r="E112" i="42"/>
  <c r="G112" i="42"/>
  <c r="I112" i="42"/>
  <c r="K112" i="42"/>
  <c r="M112" i="42"/>
  <c r="O112" i="42"/>
  <c r="Q112" i="42"/>
  <c r="S112" i="42"/>
  <c r="U112" i="42"/>
  <c r="W112" i="42"/>
  <c r="C113" i="42"/>
  <c r="E113" i="42"/>
  <c r="G113" i="42"/>
  <c r="I113" i="42"/>
  <c r="K113" i="42"/>
  <c r="M113" i="42"/>
  <c r="O113" i="42"/>
  <c r="Q113" i="42"/>
  <c r="S113" i="42"/>
  <c r="U113" i="42"/>
  <c r="W113" i="42"/>
  <c r="C114" i="42"/>
  <c r="E114" i="42"/>
  <c r="G114" i="42"/>
  <c r="I114" i="42"/>
  <c r="K114" i="42"/>
  <c r="M114" i="42"/>
  <c r="O114" i="42"/>
  <c r="Q114" i="42"/>
  <c r="S114" i="42"/>
  <c r="U114" i="42"/>
  <c r="W114" i="42"/>
  <c r="C115" i="42"/>
  <c r="E115" i="42"/>
  <c r="F115" i="42" s="1"/>
  <c r="D115" i="43" s="1"/>
  <c r="G115" i="42"/>
  <c r="H115" i="42" s="1"/>
  <c r="E115" i="43" s="1"/>
  <c r="I115" i="42"/>
  <c r="J115" i="42" s="1"/>
  <c r="F115" i="43" s="1"/>
  <c r="K115" i="42"/>
  <c r="L115" i="42" s="1"/>
  <c r="G115" i="43" s="1"/>
  <c r="M115" i="42"/>
  <c r="N115" i="42" s="1"/>
  <c r="O115" i="42"/>
  <c r="P115" i="42" s="1"/>
  <c r="I115" i="43" s="1"/>
  <c r="Q115" i="42"/>
  <c r="R115" i="42" s="1"/>
  <c r="J115" i="43" s="1"/>
  <c r="S115" i="42"/>
  <c r="T115" i="42" s="1"/>
  <c r="K115" i="43" s="1"/>
  <c r="U115" i="42"/>
  <c r="V115" i="42" s="1"/>
  <c r="L115" i="43" s="1"/>
  <c r="W115" i="42"/>
  <c r="X115" i="42" s="1"/>
  <c r="M115" i="43" s="1"/>
  <c r="C116" i="42"/>
  <c r="D116" i="42" s="1"/>
  <c r="C116" i="43" s="1"/>
  <c r="E116" i="42"/>
  <c r="F116" i="42" s="1"/>
  <c r="D116" i="43" s="1"/>
  <c r="G116" i="42"/>
  <c r="H116" i="42" s="1"/>
  <c r="E116" i="43" s="1"/>
  <c r="I116" i="42"/>
  <c r="J116" i="42" s="1"/>
  <c r="K116" i="42"/>
  <c r="L116" i="42" s="1"/>
  <c r="G116" i="43" s="1"/>
  <c r="M116" i="42"/>
  <c r="N116" i="42" s="1"/>
  <c r="H116" i="43" s="1"/>
  <c r="O116" i="42"/>
  <c r="P116" i="42" s="1"/>
  <c r="I116" i="43" s="1"/>
  <c r="Q116" i="42"/>
  <c r="R116" i="42" s="1"/>
  <c r="S116" i="42"/>
  <c r="T116" i="42" s="1"/>
  <c r="K116" i="43" s="1"/>
  <c r="U116" i="42"/>
  <c r="V116" i="42" s="1"/>
  <c r="L116" i="43" s="1"/>
  <c r="W116" i="42"/>
  <c r="X116" i="42" s="1"/>
  <c r="M116" i="43" s="1"/>
  <c r="C117" i="42"/>
  <c r="E117" i="42"/>
  <c r="F117" i="42" s="1"/>
  <c r="G117" i="42"/>
  <c r="H117" i="42" s="1"/>
  <c r="E117" i="43" s="1"/>
  <c r="I117" i="42"/>
  <c r="J117" i="42" s="1"/>
  <c r="F117" i="43" s="1"/>
  <c r="K117" i="42"/>
  <c r="L117" i="42" s="1"/>
  <c r="G117" i="43" s="1"/>
  <c r="M117" i="42"/>
  <c r="N117" i="42" s="1"/>
  <c r="H117" i="43" s="1"/>
  <c r="O117" i="42"/>
  <c r="P117" i="42" s="1"/>
  <c r="I117" i="43" s="1"/>
  <c r="Q117" i="42"/>
  <c r="R117" i="42" s="1"/>
  <c r="J117" i="43" s="1"/>
  <c r="S117" i="42"/>
  <c r="T117" i="42" s="1"/>
  <c r="K117" i="43" s="1"/>
  <c r="U117" i="42"/>
  <c r="V117" i="42" s="1"/>
  <c r="L117" i="43" s="1"/>
  <c r="W117" i="42"/>
  <c r="X117" i="42" s="1"/>
  <c r="M117" i="43" s="1"/>
  <c r="C118" i="42"/>
  <c r="E118" i="42"/>
  <c r="G118" i="42"/>
  <c r="I118" i="42"/>
  <c r="K118" i="42"/>
  <c r="M118" i="42"/>
  <c r="O118" i="42"/>
  <c r="Q118" i="42"/>
  <c r="S118" i="42"/>
  <c r="U118" i="42"/>
  <c r="W118" i="42"/>
  <c r="C119" i="42"/>
  <c r="D119" i="42" s="1"/>
  <c r="C119" i="43" s="1"/>
  <c r="E119" i="42"/>
  <c r="F119" i="42" s="1"/>
  <c r="D119" i="43" s="1"/>
  <c r="G119" i="42"/>
  <c r="H119" i="42" s="1"/>
  <c r="E119" i="43" s="1"/>
  <c r="I119" i="42"/>
  <c r="J119" i="42" s="1"/>
  <c r="K119" i="42"/>
  <c r="L119" i="42" s="1"/>
  <c r="G119" i="43" s="1"/>
  <c r="M119" i="42"/>
  <c r="N119" i="42" s="1"/>
  <c r="H119" i="43" s="1"/>
  <c r="O119" i="42"/>
  <c r="P119" i="42" s="1"/>
  <c r="I119" i="43" s="1"/>
  <c r="Q119" i="42"/>
  <c r="R119" i="42" s="1"/>
  <c r="J119" i="43" s="1"/>
  <c r="S119" i="42"/>
  <c r="T119" i="42" s="1"/>
  <c r="K119" i="43" s="1"/>
  <c r="U119" i="42"/>
  <c r="V119" i="42" s="1"/>
  <c r="L119" i="43" s="1"/>
  <c r="W119" i="42"/>
  <c r="X119" i="42" s="1"/>
  <c r="M119" i="43" s="1"/>
  <c r="C120" i="42"/>
  <c r="E120" i="42"/>
  <c r="F120" i="42" s="1"/>
  <c r="D120" i="43" s="1"/>
  <c r="G120" i="42"/>
  <c r="H120" i="42" s="1"/>
  <c r="E120" i="43" s="1"/>
  <c r="I120" i="42"/>
  <c r="J120" i="42" s="1"/>
  <c r="F120" i="43" s="1"/>
  <c r="K120" i="42"/>
  <c r="L120" i="42" s="1"/>
  <c r="G120" i="43" s="1"/>
  <c r="M120" i="42"/>
  <c r="N120" i="42" s="1"/>
  <c r="H120" i="43" s="1"/>
  <c r="O120" i="42"/>
  <c r="P120" i="42" s="1"/>
  <c r="I120" i="43" s="1"/>
  <c r="Q120" i="42"/>
  <c r="R120" i="42" s="1"/>
  <c r="J120" i="43" s="1"/>
  <c r="S120" i="42"/>
  <c r="T120" i="42" s="1"/>
  <c r="K120" i="43" s="1"/>
  <c r="U120" i="42"/>
  <c r="V120" i="42" s="1"/>
  <c r="W120" i="42"/>
  <c r="X120" i="42" s="1"/>
  <c r="M120" i="43" s="1"/>
  <c r="C121" i="42"/>
  <c r="D121" i="42" s="1"/>
  <c r="C121" i="43" s="1"/>
  <c r="E121" i="42"/>
  <c r="F121" i="42" s="1"/>
  <c r="D121" i="43" s="1"/>
  <c r="G121" i="42"/>
  <c r="H121" i="42" s="1"/>
  <c r="E121" i="43" s="1"/>
  <c r="I121" i="42"/>
  <c r="J121" i="42" s="1"/>
  <c r="F121" i="43" s="1"/>
  <c r="K121" i="42"/>
  <c r="L121" i="42" s="1"/>
  <c r="G121" i="43" s="1"/>
  <c r="M121" i="42"/>
  <c r="N121" i="42" s="1"/>
  <c r="H121" i="43" s="1"/>
  <c r="O121" i="42"/>
  <c r="P121" i="42" s="1"/>
  <c r="I121" i="43" s="1"/>
  <c r="Q121" i="42"/>
  <c r="R121" i="42" s="1"/>
  <c r="J121" i="43" s="1"/>
  <c r="S121" i="42"/>
  <c r="T121" i="42" s="1"/>
  <c r="K121" i="43" s="1"/>
  <c r="U121" i="42"/>
  <c r="V121" i="42" s="1"/>
  <c r="L121" i="43" s="1"/>
  <c r="W121" i="42"/>
  <c r="X121" i="42" s="1"/>
  <c r="M121" i="43" s="1"/>
  <c r="C122" i="42"/>
  <c r="E122" i="42"/>
  <c r="G122" i="42"/>
  <c r="I122" i="42"/>
  <c r="K122" i="42"/>
  <c r="M122" i="42"/>
  <c r="O122" i="42"/>
  <c r="Q122" i="42"/>
  <c r="S122" i="42"/>
  <c r="U122" i="42"/>
  <c r="W122" i="42"/>
  <c r="C123" i="42"/>
  <c r="E123" i="42"/>
  <c r="F123" i="42" s="1"/>
  <c r="G123" i="42"/>
  <c r="H123" i="42" s="1"/>
  <c r="E123" i="43" s="1"/>
  <c r="E492" i="43" s="1"/>
  <c r="I123" i="42"/>
  <c r="J123" i="42" s="1"/>
  <c r="F123" i="43" s="1"/>
  <c r="F492" i="43" s="1"/>
  <c r="K123" i="42"/>
  <c r="L123" i="42" s="1"/>
  <c r="G123" i="43" s="1"/>
  <c r="G492" i="43" s="1"/>
  <c r="M123" i="42"/>
  <c r="N123" i="42" s="1"/>
  <c r="H123" i="43" s="1"/>
  <c r="H492" i="43" s="1"/>
  <c r="O123" i="42"/>
  <c r="P123" i="42" s="1"/>
  <c r="I123" i="43" s="1"/>
  <c r="I492" i="43" s="1"/>
  <c r="Q123" i="42"/>
  <c r="R123" i="42" s="1"/>
  <c r="J123" i="43" s="1"/>
  <c r="J492" i="43" s="1"/>
  <c r="S123" i="42"/>
  <c r="T123" i="42" s="1"/>
  <c r="K123" i="43" s="1"/>
  <c r="K492" i="43" s="1"/>
  <c r="U123" i="42"/>
  <c r="V123" i="42" s="1"/>
  <c r="L123" i="43" s="1"/>
  <c r="L492" i="43" s="1"/>
  <c r="W123" i="42"/>
  <c r="X123" i="42" s="1"/>
  <c r="M123" i="43" s="1"/>
  <c r="M492" i="43" s="1"/>
  <c r="C124" i="42"/>
  <c r="D124" i="42" s="1"/>
  <c r="C124" i="43" s="1"/>
  <c r="E124" i="42"/>
  <c r="F124" i="42" s="1"/>
  <c r="D124" i="43" s="1"/>
  <c r="G124" i="42"/>
  <c r="H124" i="42" s="1"/>
  <c r="E124" i="43" s="1"/>
  <c r="I124" i="42"/>
  <c r="J124" i="42" s="1"/>
  <c r="K124" i="42"/>
  <c r="L124" i="42" s="1"/>
  <c r="G124" i="43" s="1"/>
  <c r="M124" i="42"/>
  <c r="N124" i="42" s="1"/>
  <c r="H124" i="43" s="1"/>
  <c r="O124" i="42"/>
  <c r="P124" i="42" s="1"/>
  <c r="I124" i="43" s="1"/>
  <c r="Q124" i="42"/>
  <c r="R124" i="42" s="1"/>
  <c r="S124" i="42"/>
  <c r="T124" i="42" s="1"/>
  <c r="K124" i="43" s="1"/>
  <c r="U124" i="42"/>
  <c r="V124" i="42" s="1"/>
  <c r="L124" i="43" s="1"/>
  <c r="W124" i="42"/>
  <c r="X124" i="42" s="1"/>
  <c r="C125" i="42"/>
  <c r="D125" i="42" s="1"/>
  <c r="C125" i="43" s="1"/>
  <c r="C491" i="43" s="1"/>
  <c r="E125" i="42"/>
  <c r="F125" i="42" s="1"/>
  <c r="G125" i="42"/>
  <c r="H125" i="42" s="1"/>
  <c r="E125" i="43" s="1"/>
  <c r="E491" i="43" s="1"/>
  <c r="I125" i="42"/>
  <c r="J125" i="42" s="1"/>
  <c r="F125" i="43" s="1"/>
  <c r="F491" i="43" s="1"/>
  <c r="K125" i="42"/>
  <c r="L125" i="42" s="1"/>
  <c r="M125" i="42"/>
  <c r="N125" i="42" s="1"/>
  <c r="H125" i="43" s="1"/>
  <c r="H491" i="43" s="1"/>
  <c r="O125" i="42"/>
  <c r="P125" i="42" s="1"/>
  <c r="I125" i="43" s="1"/>
  <c r="I491" i="43" s="1"/>
  <c r="Q125" i="42"/>
  <c r="R125" i="42" s="1"/>
  <c r="J125" i="43" s="1"/>
  <c r="J491" i="43" s="1"/>
  <c r="S125" i="42"/>
  <c r="T125" i="42" s="1"/>
  <c r="U125" i="42"/>
  <c r="V125" i="42" s="1"/>
  <c r="L125" i="43" s="1"/>
  <c r="L491" i="43" s="1"/>
  <c r="W125" i="42"/>
  <c r="X125" i="42" s="1"/>
  <c r="M125" i="43" s="1"/>
  <c r="M491" i="43" s="1"/>
  <c r="C126" i="42"/>
  <c r="D126" i="42" s="1"/>
  <c r="C126" i="43" s="1"/>
  <c r="E126" i="42"/>
  <c r="F126" i="42" s="1"/>
  <c r="D126" i="43" s="1"/>
  <c r="G126" i="42"/>
  <c r="H126" i="42" s="1"/>
  <c r="E126" i="43" s="1"/>
  <c r="I126" i="42"/>
  <c r="J126" i="42" s="1"/>
  <c r="F126" i="43" s="1"/>
  <c r="K126" i="42"/>
  <c r="L126" i="42" s="1"/>
  <c r="G126" i="43" s="1"/>
  <c r="M126" i="42"/>
  <c r="N126" i="42" s="1"/>
  <c r="H126" i="43" s="1"/>
  <c r="O126" i="42"/>
  <c r="P126" i="42" s="1"/>
  <c r="I126" i="43" s="1"/>
  <c r="Q126" i="42"/>
  <c r="R126" i="42" s="1"/>
  <c r="S126" i="42"/>
  <c r="T126" i="42" s="1"/>
  <c r="K126" i="43" s="1"/>
  <c r="U126" i="42"/>
  <c r="V126" i="42" s="1"/>
  <c r="L126" i="43" s="1"/>
  <c r="W126" i="42"/>
  <c r="X126" i="42" s="1"/>
  <c r="M126" i="43" s="1"/>
  <c r="C127" i="42"/>
  <c r="D127" i="42" s="1"/>
  <c r="E127" i="42"/>
  <c r="F127" i="42" s="1"/>
  <c r="D127" i="43" s="1"/>
  <c r="G127" i="42"/>
  <c r="H127" i="42" s="1"/>
  <c r="E127" i="43" s="1"/>
  <c r="I127" i="42"/>
  <c r="J127" i="42" s="1"/>
  <c r="F127" i="43" s="1"/>
  <c r="K127" i="42"/>
  <c r="L127" i="42" s="1"/>
  <c r="G127" i="43" s="1"/>
  <c r="M127" i="42"/>
  <c r="N127" i="42" s="1"/>
  <c r="H127" i="43" s="1"/>
  <c r="O127" i="42"/>
  <c r="P127" i="42" s="1"/>
  <c r="I127" i="43" s="1"/>
  <c r="Q127" i="42"/>
  <c r="R127" i="42" s="1"/>
  <c r="J127" i="43" s="1"/>
  <c r="S127" i="42"/>
  <c r="T127" i="42" s="1"/>
  <c r="K127" i="43" s="1"/>
  <c r="U127" i="42"/>
  <c r="V127" i="42" s="1"/>
  <c r="L127" i="43" s="1"/>
  <c r="W127" i="42"/>
  <c r="X127" i="42" s="1"/>
  <c r="M127" i="43" s="1"/>
  <c r="C128" i="42"/>
  <c r="D128" i="42" s="1"/>
  <c r="C128" i="43" s="1"/>
  <c r="E128" i="42"/>
  <c r="F128" i="42" s="1"/>
  <c r="D128" i="43" s="1"/>
  <c r="G128" i="42"/>
  <c r="H128" i="42" s="1"/>
  <c r="E128" i="43" s="1"/>
  <c r="I128" i="42"/>
  <c r="J128" i="42" s="1"/>
  <c r="K128" i="42"/>
  <c r="L128" i="42" s="1"/>
  <c r="G128" i="43" s="1"/>
  <c r="M128" i="42"/>
  <c r="N128" i="42" s="1"/>
  <c r="H128" i="43" s="1"/>
  <c r="O128" i="42"/>
  <c r="P128" i="42" s="1"/>
  <c r="I128" i="43" s="1"/>
  <c r="Q128" i="42"/>
  <c r="R128" i="42" s="1"/>
  <c r="J128" i="43" s="1"/>
  <c r="S128" i="42"/>
  <c r="T128" i="42" s="1"/>
  <c r="K128" i="43" s="1"/>
  <c r="U128" i="42"/>
  <c r="V128" i="42" s="1"/>
  <c r="L128" i="43" s="1"/>
  <c r="W128" i="42"/>
  <c r="X128" i="42" s="1"/>
  <c r="M128" i="43" s="1"/>
  <c r="C129" i="42"/>
  <c r="D129" i="42" s="1"/>
  <c r="C129" i="43" s="1"/>
  <c r="E129" i="42"/>
  <c r="F129" i="42" s="1"/>
  <c r="G129" i="42"/>
  <c r="H129" i="42" s="1"/>
  <c r="E129" i="43" s="1"/>
  <c r="I129" i="42"/>
  <c r="J129" i="42" s="1"/>
  <c r="F129" i="43" s="1"/>
  <c r="K129" i="42"/>
  <c r="L129" i="42" s="1"/>
  <c r="G129" i="43" s="1"/>
  <c r="M129" i="42"/>
  <c r="N129" i="42" s="1"/>
  <c r="H129" i="43" s="1"/>
  <c r="O129" i="42"/>
  <c r="P129" i="42" s="1"/>
  <c r="I129" i="43" s="1"/>
  <c r="Q129" i="42"/>
  <c r="R129" i="42" s="1"/>
  <c r="J129" i="43" s="1"/>
  <c r="S129" i="42"/>
  <c r="T129" i="42" s="1"/>
  <c r="K129" i="43" s="1"/>
  <c r="U129" i="42"/>
  <c r="V129" i="42" s="1"/>
  <c r="L129" i="43" s="1"/>
  <c r="W129" i="42"/>
  <c r="X129" i="42" s="1"/>
  <c r="M129" i="43" s="1"/>
  <c r="C130" i="42"/>
  <c r="E130" i="42"/>
  <c r="F130" i="42" s="1"/>
  <c r="D130" i="43" s="1"/>
  <c r="D494" i="43" s="1"/>
  <c r="G130" i="42"/>
  <c r="H130" i="42" s="1"/>
  <c r="E130" i="43" s="1"/>
  <c r="E494" i="43" s="1"/>
  <c r="I130" i="42"/>
  <c r="J130" i="42" s="1"/>
  <c r="F130" i="43" s="1"/>
  <c r="F494" i="43" s="1"/>
  <c r="K130" i="42"/>
  <c r="L130" i="42" s="1"/>
  <c r="G130" i="43" s="1"/>
  <c r="G494" i="43" s="1"/>
  <c r="M130" i="42"/>
  <c r="N130" i="42" s="1"/>
  <c r="H130" i="43" s="1"/>
  <c r="H494" i="43" s="1"/>
  <c r="O130" i="42"/>
  <c r="P130" i="42" s="1"/>
  <c r="Q130" i="42"/>
  <c r="R130" i="42" s="1"/>
  <c r="J130" i="43" s="1"/>
  <c r="J494" i="43" s="1"/>
  <c r="S130" i="42"/>
  <c r="T130" i="42" s="1"/>
  <c r="K130" i="43" s="1"/>
  <c r="K494" i="43" s="1"/>
  <c r="U130" i="42"/>
  <c r="V130" i="42" s="1"/>
  <c r="L130" i="43" s="1"/>
  <c r="L494" i="43" s="1"/>
  <c r="W130" i="42"/>
  <c r="X130" i="42" s="1"/>
  <c r="M130" i="43" s="1"/>
  <c r="M494" i="43" s="1"/>
  <c r="C131" i="42"/>
  <c r="D131" i="42" s="1"/>
  <c r="C131" i="43" s="1"/>
  <c r="E131" i="42"/>
  <c r="F131" i="42" s="1"/>
  <c r="D131" i="43" s="1"/>
  <c r="G131" i="42"/>
  <c r="I131" i="42"/>
  <c r="J131" i="42" s="1"/>
  <c r="F131" i="43" s="1"/>
  <c r="K131" i="42"/>
  <c r="L131" i="42" s="1"/>
  <c r="G131" i="43" s="1"/>
  <c r="M131" i="42"/>
  <c r="N131" i="42" s="1"/>
  <c r="H131" i="43" s="1"/>
  <c r="O131" i="42"/>
  <c r="P131" i="42" s="1"/>
  <c r="I131" i="43" s="1"/>
  <c r="Q131" i="42"/>
  <c r="R131" i="42" s="1"/>
  <c r="J131" i="43" s="1"/>
  <c r="S131" i="42"/>
  <c r="T131" i="42" s="1"/>
  <c r="K131" i="43" s="1"/>
  <c r="U131" i="42"/>
  <c r="V131" i="42" s="1"/>
  <c r="L131" i="43" s="1"/>
  <c r="W131" i="42"/>
  <c r="X131" i="42" s="1"/>
  <c r="M131" i="43" s="1"/>
  <c r="C132" i="42"/>
  <c r="E132" i="42"/>
  <c r="G132" i="42"/>
  <c r="I132" i="42"/>
  <c r="K132" i="42"/>
  <c r="M132" i="42"/>
  <c r="O132" i="42"/>
  <c r="Q132" i="42"/>
  <c r="S132" i="42"/>
  <c r="U132" i="42"/>
  <c r="W132" i="42"/>
  <c r="C133" i="42"/>
  <c r="E133" i="42"/>
  <c r="F133" i="42" s="1"/>
  <c r="D133" i="43" s="1"/>
  <c r="G133" i="42"/>
  <c r="H133" i="42" s="1"/>
  <c r="E133" i="43" s="1"/>
  <c r="I133" i="42"/>
  <c r="J133" i="42" s="1"/>
  <c r="F133" i="43" s="1"/>
  <c r="K133" i="42"/>
  <c r="L133" i="42" s="1"/>
  <c r="G133" i="43" s="1"/>
  <c r="M133" i="42"/>
  <c r="N133" i="42" s="1"/>
  <c r="H133" i="43" s="1"/>
  <c r="O133" i="42"/>
  <c r="P133" i="42" s="1"/>
  <c r="Q133" i="42"/>
  <c r="R133" i="42" s="1"/>
  <c r="S133" i="42"/>
  <c r="T133" i="42" s="1"/>
  <c r="K133" i="43" s="1"/>
  <c r="U133" i="42"/>
  <c r="V133" i="42" s="1"/>
  <c r="W133" i="42"/>
  <c r="X133" i="42" s="1"/>
  <c r="M133" i="43" s="1"/>
  <c r="C134" i="42"/>
  <c r="D134" i="42" s="1"/>
  <c r="C134" i="43" s="1"/>
  <c r="E134" i="42"/>
  <c r="F134" i="42" s="1"/>
  <c r="G134" i="42"/>
  <c r="I134" i="42"/>
  <c r="J134" i="42" s="1"/>
  <c r="K134" i="42"/>
  <c r="L134" i="42" s="1"/>
  <c r="G134" i="43" s="1"/>
  <c r="M134" i="42"/>
  <c r="N134" i="42" s="1"/>
  <c r="H134" i="43" s="1"/>
  <c r="O134" i="42"/>
  <c r="P134" i="42" s="1"/>
  <c r="I134" i="43" s="1"/>
  <c r="Q134" i="42"/>
  <c r="R134" i="42" s="1"/>
  <c r="J134" i="43" s="1"/>
  <c r="S134" i="42"/>
  <c r="T134" i="42" s="1"/>
  <c r="U134" i="42"/>
  <c r="V134" i="42" s="1"/>
  <c r="L134" i="43" s="1"/>
  <c r="W134" i="42"/>
  <c r="X134" i="42" s="1"/>
  <c r="M134" i="43" s="1"/>
  <c r="C135" i="42"/>
  <c r="E135" i="42"/>
  <c r="F135" i="42" s="1"/>
  <c r="D135" i="43" s="1"/>
  <c r="G135" i="42"/>
  <c r="H135" i="42" s="1"/>
  <c r="E135" i="43" s="1"/>
  <c r="I135" i="42"/>
  <c r="J135" i="42" s="1"/>
  <c r="F135" i="43" s="1"/>
  <c r="K135" i="42"/>
  <c r="L135" i="42" s="1"/>
  <c r="G135" i="43" s="1"/>
  <c r="M135" i="42"/>
  <c r="N135" i="42" s="1"/>
  <c r="H135" i="43" s="1"/>
  <c r="O135" i="42"/>
  <c r="P135" i="42" s="1"/>
  <c r="I135" i="43" s="1"/>
  <c r="Q135" i="42"/>
  <c r="R135" i="42" s="1"/>
  <c r="J135" i="43" s="1"/>
  <c r="S135" i="42"/>
  <c r="T135" i="42" s="1"/>
  <c r="K135" i="43" s="1"/>
  <c r="U135" i="42"/>
  <c r="V135" i="42" s="1"/>
  <c r="L135" i="43" s="1"/>
  <c r="W135" i="42"/>
  <c r="X135" i="42" s="1"/>
  <c r="M135" i="43" s="1"/>
  <c r="C136" i="42"/>
  <c r="D136" i="42" s="1"/>
  <c r="C136" i="43" s="1"/>
  <c r="E136" i="42"/>
  <c r="F136" i="42" s="1"/>
  <c r="D136" i="43" s="1"/>
  <c r="G136" i="42"/>
  <c r="I136" i="42"/>
  <c r="J136" i="42" s="1"/>
  <c r="F136" i="43" s="1"/>
  <c r="K136" i="42"/>
  <c r="L136" i="42" s="1"/>
  <c r="G136" i="43" s="1"/>
  <c r="M136" i="42"/>
  <c r="N136" i="42" s="1"/>
  <c r="O136" i="42"/>
  <c r="P136" i="42" s="1"/>
  <c r="I136" i="43" s="1"/>
  <c r="Q136" i="42"/>
  <c r="R136" i="42" s="1"/>
  <c r="J136" i="43" s="1"/>
  <c r="S136" i="42"/>
  <c r="T136" i="42" s="1"/>
  <c r="K136" i="43" s="1"/>
  <c r="U136" i="42"/>
  <c r="V136" i="42" s="1"/>
  <c r="L136" i="43" s="1"/>
  <c r="W136" i="42"/>
  <c r="X136" i="42" s="1"/>
  <c r="M136" i="43" s="1"/>
  <c r="C137" i="42"/>
  <c r="E137" i="42"/>
  <c r="F137" i="42" s="1"/>
  <c r="D137" i="43" s="1"/>
  <c r="G137" i="42"/>
  <c r="H137" i="42" s="1"/>
  <c r="E137" i="43" s="1"/>
  <c r="I137" i="42"/>
  <c r="J137" i="42" s="1"/>
  <c r="F137" i="43" s="1"/>
  <c r="K137" i="42"/>
  <c r="L137" i="42" s="1"/>
  <c r="G137" i="43" s="1"/>
  <c r="M137" i="42"/>
  <c r="N137" i="42" s="1"/>
  <c r="H137" i="43" s="1"/>
  <c r="O137" i="42"/>
  <c r="P137" i="42" s="1"/>
  <c r="I137" i="43" s="1"/>
  <c r="Q137" i="42"/>
  <c r="R137" i="42" s="1"/>
  <c r="J137" i="43" s="1"/>
  <c r="S137" i="42"/>
  <c r="T137" i="42" s="1"/>
  <c r="K137" i="43" s="1"/>
  <c r="U137" i="42"/>
  <c r="V137" i="42" s="1"/>
  <c r="L137" i="43" s="1"/>
  <c r="W137" i="42"/>
  <c r="X137" i="42" s="1"/>
  <c r="C138" i="42"/>
  <c r="D138" i="42" s="1"/>
  <c r="C138" i="43" s="1"/>
  <c r="E138" i="42"/>
  <c r="F138" i="42" s="1"/>
  <c r="D138" i="43" s="1"/>
  <c r="G138" i="42"/>
  <c r="H138" i="42" s="1"/>
  <c r="E138" i="43" s="1"/>
  <c r="I138" i="42"/>
  <c r="J138" i="42" s="1"/>
  <c r="F138" i="43" s="1"/>
  <c r="K138" i="42"/>
  <c r="M138" i="42"/>
  <c r="N138" i="42" s="1"/>
  <c r="H138" i="43" s="1"/>
  <c r="O138" i="42"/>
  <c r="P138" i="42" s="1"/>
  <c r="I138" i="43" s="1"/>
  <c r="Q138" i="42"/>
  <c r="R138" i="42" s="1"/>
  <c r="J138" i="43" s="1"/>
  <c r="S138" i="42"/>
  <c r="T138" i="42" s="1"/>
  <c r="K138" i="43" s="1"/>
  <c r="U138" i="42"/>
  <c r="V138" i="42" s="1"/>
  <c r="L138" i="43" s="1"/>
  <c r="W138" i="42"/>
  <c r="X138" i="42" s="1"/>
  <c r="M138" i="43" s="1"/>
  <c r="C139" i="42"/>
  <c r="E139" i="42"/>
  <c r="F139" i="42" s="1"/>
  <c r="D139" i="43" s="1"/>
  <c r="G139" i="42"/>
  <c r="H139" i="42" s="1"/>
  <c r="E139" i="43" s="1"/>
  <c r="I139" i="42"/>
  <c r="J139" i="42" s="1"/>
  <c r="F139" i="43" s="1"/>
  <c r="K139" i="42"/>
  <c r="L139" i="42" s="1"/>
  <c r="G139" i="43" s="1"/>
  <c r="M139" i="42"/>
  <c r="N139" i="42" s="1"/>
  <c r="H139" i="43" s="1"/>
  <c r="O139" i="42"/>
  <c r="P139" i="42" s="1"/>
  <c r="I139" i="43" s="1"/>
  <c r="Q139" i="42"/>
  <c r="R139" i="42" s="1"/>
  <c r="J139" i="43" s="1"/>
  <c r="S139" i="42"/>
  <c r="T139" i="42" s="1"/>
  <c r="K139" i="43" s="1"/>
  <c r="U139" i="42"/>
  <c r="V139" i="42" s="1"/>
  <c r="L139" i="43" s="1"/>
  <c r="W139" i="42"/>
  <c r="X139" i="42" s="1"/>
  <c r="M139" i="43" s="1"/>
  <c r="C140" i="42"/>
  <c r="E140" i="42"/>
  <c r="G140" i="42"/>
  <c r="I140" i="42"/>
  <c r="K140" i="42"/>
  <c r="M140" i="42"/>
  <c r="O140" i="42"/>
  <c r="Q140" i="42"/>
  <c r="S140" i="42"/>
  <c r="U140" i="42"/>
  <c r="W140" i="42"/>
  <c r="C141" i="42"/>
  <c r="E141" i="42"/>
  <c r="G141" i="42"/>
  <c r="I141" i="42"/>
  <c r="K141" i="42"/>
  <c r="M141" i="42"/>
  <c r="O141" i="42"/>
  <c r="Q141" i="42"/>
  <c r="S141" i="42"/>
  <c r="U141" i="42"/>
  <c r="W141" i="42"/>
  <c r="C142" i="42"/>
  <c r="E142" i="42"/>
  <c r="G142" i="42"/>
  <c r="I142" i="42"/>
  <c r="K142" i="42"/>
  <c r="M142" i="42"/>
  <c r="O142" i="42"/>
  <c r="Q142" i="42"/>
  <c r="S142" i="42"/>
  <c r="U142" i="42"/>
  <c r="W142" i="42"/>
  <c r="C143" i="42"/>
  <c r="E143" i="42"/>
  <c r="G143" i="42"/>
  <c r="I143" i="42"/>
  <c r="K143" i="42"/>
  <c r="M143" i="42"/>
  <c r="O143" i="42"/>
  <c r="Q143" i="42"/>
  <c r="S143" i="42"/>
  <c r="U143" i="42"/>
  <c r="W143" i="42"/>
  <c r="C144" i="42"/>
  <c r="E144" i="42"/>
  <c r="F144" i="42" s="1"/>
  <c r="G144" i="42"/>
  <c r="H144" i="42" s="1"/>
  <c r="E144" i="43" s="1"/>
  <c r="I144" i="42"/>
  <c r="J144" i="42" s="1"/>
  <c r="K144" i="42"/>
  <c r="L144" i="42" s="1"/>
  <c r="G144" i="43" s="1"/>
  <c r="M144" i="42"/>
  <c r="N144" i="42" s="1"/>
  <c r="O144" i="42"/>
  <c r="P144" i="42" s="1"/>
  <c r="I144" i="43" s="1"/>
  <c r="Q144" i="42"/>
  <c r="R144" i="42" s="1"/>
  <c r="J144" i="43" s="1"/>
  <c r="S144" i="42"/>
  <c r="T144" i="42" s="1"/>
  <c r="K144" i="43" s="1"/>
  <c r="U144" i="42"/>
  <c r="V144" i="42" s="1"/>
  <c r="L144" i="43" s="1"/>
  <c r="W144" i="42"/>
  <c r="X144" i="42" s="1"/>
  <c r="M144" i="43" s="1"/>
  <c r="C145" i="42"/>
  <c r="E145" i="42"/>
  <c r="F145" i="42" s="1"/>
  <c r="D145" i="43" s="1"/>
  <c r="G145" i="42"/>
  <c r="H145" i="42" s="1"/>
  <c r="E145" i="43" s="1"/>
  <c r="I145" i="42"/>
  <c r="J145" i="42" s="1"/>
  <c r="F145" i="43" s="1"/>
  <c r="K145" i="42"/>
  <c r="L145" i="42" s="1"/>
  <c r="G145" i="43" s="1"/>
  <c r="M145" i="42"/>
  <c r="N145" i="42" s="1"/>
  <c r="H145" i="43" s="1"/>
  <c r="O145" i="42"/>
  <c r="P145" i="42" s="1"/>
  <c r="Q145" i="42"/>
  <c r="R145" i="42" s="1"/>
  <c r="J145" i="43" s="1"/>
  <c r="S145" i="42"/>
  <c r="T145" i="42" s="1"/>
  <c r="K145" i="43" s="1"/>
  <c r="U145" i="42"/>
  <c r="V145" i="42" s="1"/>
  <c r="L145" i="43" s="1"/>
  <c r="W145" i="42"/>
  <c r="X145" i="42" s="1"/>
  <c r="C146" i="42"/>
  <c r="D146" i="42" s="1"/>
  <c r="C146" i="43" s="1"/>
  <c r="E146" i="42"/>
  <c r="F146" i="42" s="1"/>
  <c r="G146" i="42"/>
  <c r="H146" i="42" s="1"/>
  <c r="E146" i="43" s="1"/>
  <c r="I146" i="42"/>
  <c r="J146" i="42" s="1"/>
  <c r="F146" i="43" s="1"/>
  <c r="K146" i="42"/>
  <c r="L146" i="42" s="1"/>
  <c r="G146" i="43" s="1"/>
  <c r="M146" i="42"/>
  <c r="N146" i="42" s="1"/>
  <c r="H146" i="43" s="1"/>
  <c r="O146" i="42"/>
  <c r="P146" i="42" s="1"/>
  <c r="I146" i="43" s="1"/>
  <c r="Q146" i="42"/>
  <c r="R146" i="42" s="1"/>
  <c r="J146" i="43" s="1"/>
  <c r="S146" i="42"/>
  <c r="T146" i="42" s="1"/>
  <c r="K146" i="43" s="1"/>
  <c r="U146" i="42"/>
  <c r="V146" i="42" s="1"/>
  <c r="W146" i="42"/>
  <c r="X146" i="42" s="1"/>
  <c r="M146" i="43" s="1"/>
  <c r="C147" i="42"/>
  <c r="D147" i="42" s="1"/>
  <c r="C147" i="43" s="1"/>
  <c r="E147" i="42"/>
  <c r="F147" i="42" s="1"/>
  <c r="D147" i="43" s="1"/>
  <c r="G147" i="42"/>
  <c r="H147" i="42" s="1"/>
  <c r="I147" i="42"/>
  <c r="J147" i="42" s="1"/>
  <c r="F147" i="43" s="1"/>
  <c r="K147" i="42"/>
  <c r="L147" i="42" s="1"/>
  <c r="M147" i="42"/>
  <c r="N147" i="42" s="1"/>
  <c r="H147" i="43" s="1"/>
  <c r="O147" i="42"/>
  <c r="P147" i="42" s="1"/>
  <c r="I147" i="43" s="1"/>
  <c r="Q147" i="42"/>
  <c r="R147" i="42" s="1"/>
  <c r="S147" i="42"/>
  <c r="T147" i="42" s="1"/>
  <c r="K147" i="43" s="1"/>
  <c r="U147" i="42"/>
  <c r="V147" i="42" s="1"/>
  <c r="L147" i="43" s="1"/>
  <c r="W147" i="42"/>
  <c r="X147" i="42" s="1"/>
  <c r="M147" i="43" s="1"/>
  <c r="C148" i="42"/>
  <c r="D148" i="42" s="1"/>
  <c r="C148" i="43" s="1"/>
  <c r="E148" i="42"/>
  <c r="F148" i="42" s="1"/>
  <c r="D148" i="43" s="1"/>
  <c r="G148" i="42"/>
  <c r="H148" i="42" s="1"/>
  <c r="E148" i="43" s="1"/>
  <c r="I148" i="42"/>
  <c r="J148" i="42" s="1"/>
  <c r="F148" i="43" s="1"/>
  <c r="K148" i="42"/>
  <c r="L148" i="42" s="1"/>
  <c r="G148" i="43" s="1"/>
  <c r="M148" i="42"/>
  <c r="N148" i="42" s="1"/>
  <c r="H148" i="43" s="1"/>
  <c r="O148" i="42"/>
  <c r="P148" i="42" s="1"/>
  <c r="Q148" i="42"/>
  <c r="R148" i="42" s="1"/>
  <c r="J148" i="43" s="1"/>
  <c r="S148" i="42"/>
  <c r="T148" i="42" s="1"/>
  <c r="K148" i="43" s="1"/>
  <c r="U148" i="42"/>
  <c r="V148" i="42" s="1"/>
  <c r="L148" i="43" s="1"/>
  <c r="W148" i="42"/>
  <c r="X148" i="42" s="1"/>
  <c r="M148" i="43" s="1"/>
  <c r="C149" i="42"/>
  <c r="D149" i="42" s="1"/>
  <c r="E149" i="42"/>
  <c r="F149" i="42" s="1"/>
  <c r="D149" i="43" s="1"/>
  <c r="G149" i="42"/>
  <c r="H149" i="42" s="1"/>
  <c r="E149" i="43" s="1"/>
  <c r="I149" i="42"/>
  <c r="J149" i="42" s="1"/>
  <c r="F149" i="43" s="1"/>
  <c r="K149" i="42"/>
  <c r="L149" i="42" s="1"/>
  <c r="G149" i="43" s="1"/>
  <c r="M149" i="42"/>
  <c r="N149" i="42" s="1"/>
  <c r="H149" i="43" s="1"/>
  <c r="O149" i="42"/>
  <c r="P149" i="42" s="1"/>
  <c r="I149" i="43" s="1"/>
  <c r="Q149" i="42"/>
  <c r="R149" i="42" s="1"/>
  <c r="J149" i="43" s="1"/>
  <c r="S149" i="42"/>
  <c r="T149" i="42" s="1"/>
  <c r="K149" i="43" s="1"/>
  <c r="U149" i="42"/>
  <c r="V149" i="42" s="1"/>
  <c r="L149" i="43" s="1"/>
  <c r="W149" i="42"/>
  <c r="X149" i="42" s="1"/>
  <c r="M149" i="43" s="1"/>
  <c r="C150" i="42"/>
  <c r="E150" i="42"/>
  <c r="G150" i="42"/>
  <c r="I150" i="42"/>
  <c r="K150" i="42"/>
  <c r="M150" i="42"/>
  <c r="O150" i="42"/>
  <c r="Q150" i="42"/>
  <c r="S150" i="42"/>
  <c r="U150" i="42"/>
  <c r="W150" i="42"/>
  <c r="C151" i="42"/>
  <c r="D151" i="42" s="1"/>
  <c r="E151" i="42"/>
  <c r="F151" i="42" s="1"/>
  <c r="D151" i="43" s="1"/>
  <c r="G151" i="42"/>
  <c r="H151" i="42" s="1"/>
  <c r="I151" i="42"/>
  <c r="J151" i="42" s="1"/>
  <c r="F151" i="43" s="1"/>
  <c r="K151" i="42"/>
  <c r="L151" i="42" s="1"/>
  <c r="M151" i="42"/>
  <c r="N151" i="42" s="1"/>
  <c r="H151" i="43" s="1"/>
  <c r="O151" i="42"/>
  <c r="P151" i="42" s="1"/>
  <c r="Q151" i="42"/>
  <c r="R151" i="42" s="1"/>
  <c r="J151" i="43" s="1"/>
  <c r="S151" i="42"/>
  <c r="T151" i="42" s="1"/>
  <c r="K151" i="43" s="1"/>
  <c r="U151" i="42"/>
  <c r="V151" i="42" s="1"/>
  <c r="W151" i="42"/>
  <c r="X151" i="42" s="1"/>
  <c r="M151" i="43" s="1"/>
  <c r="C152" i="42"/>
  <c r="D152" i="42" s="1"/>
  <c r="C152" i="43" s="1"/>
  <c r="E152" i="42"/>
  <c r="F152" i="42" s="1"/>
  <c r="D152" i="43" s="1"/>
  <c r="G152" i="42"/>
  <c r="H152" i="42" s="1"/>
  <c r="E152" i="43" s="1"/>
  <c r="I152" i="42"/>
  <c r="J152" i="42" s="1"/>
  <c r="K152" i="42"/>
  <c r="L152" i="42" s="1"/>
  <c r="G152" i="43" s="1"/>
  <c r="M152" i="42"/>
  <c r="N152" i="42" s="1"/>
  <c r="H152" i="43" s="1"/>
  <c r="O152" i="42"/>
  <c r="P152" i="42" s="1"/>
  <c r="I152" i="43" s="1"/>
  <c r="Q152" i="42"/>
  <c r="R152" i="42" s="1"/>
  <c r="J152" i="43" s="1"/>
  <c r="S152" i="42"/>
  <c r="T152" i="42" s="1"/>
  <c r="U152" i="42"/>
  <c r="V152" i="42" s="1"/>
  <c r="L152" i="43" s="1"/>
  <c r="W152" i="42"/>
  <c r="X152" i="42" s="1"/>
  <c r="C153" i="42"/>
  <c r="D153" i="42" s="1"/>
  <c r="C153" i="43" s="1"/>
  <c r="E153" i="42"/>
  <c r="G153" i="42"/>
  <c r="H153" i="42" s="1"/>
  <c r="E153" i="43" s="1"/>
  <c r="I153" i="42"/>
  <c r="J153" i="42" s="1"/>
  <c r="F153" i="43" s="1"/>
  <c r="K153" i="42"/>
  <c r="L153" i="42" s="1"/>
  <c r="G153" i="43" s="1"/>
  <c r="M153" i="42"/>
  <c r="N153" i="42" s="1"/>
  <c r="H153" i="43" s="1"/>
  <c r="O153" i="42"/>
  <c r="P153" i="42" s="1"/>
  <c r="I153" i="43" s="1"/>
  <c r="Q153" i="42"/>
  <c r="R153" i="42" s="1"/>
  <c r="J153" i="43" s="1"/>
  <c r="S153" i="42"/>
  <c r="T153" i="42" s="1"/>
  <c r="K153" i="43" s="1"/>
  <c r="U153" i="42"/>
  <c r="V153" i="42" s="1"/>
  <c r="L153" i="43" s="1"/>
  <c r="W153" i="42"/>
  <c r="X153" i="42" s="1"/>
  <c r="M153" i="43" s="1"/>
  <c r="C154" i="42"/>
  <c r="E154" i="42"/>
  <c r="G154" i="42"/>
  <c r="I154" i="42"/>
  <c r="K154" i="42"/>
  <c r="M154" i="42"/>
  <c r="O154" i="42"/>
  <c r="Q154" i="42"/>
  <c r="S154" i="42"/>
  <c r="U154" i="42"/>
  <c r="W154" i="42"/>
  <c r="C155" i="42"/>
  <c r="D155" i="42" s="1"/>
  <c r="E155" i="42"/>
  <c r="F155" i="42" s="1"/>
  <c r="G155" i="42"/>
  <c r="H155" i="42" s="1"/>
  <c r="E155" i="43" s="1"/>
  <c r="I155" i="42"/>
  <c r="J155" i="42" s="1"/>
  <c r="F155" i="43" s="1"/>
  <c r="K155" i="42"/>
  <c r="L155" i="42" s="1"/>
  <c r="G155" i="43" s="1"/>
  <c r="M155" i="42"/>
  <c r="N155" i="42" s="1"/>
  <c r="H155" i="43" s="1"/>
  <c r="O155" i="42"/>
  <c r="P155" i="42" s="1"/>
  <c r="I155" i="43" s="1"/>
  <c r="Q155" i="42"/>
  <c r="R155" i="42" s="1"/>
  <c r="J155" i="43" s="1"/>
  <c r="S155" i="42"/>
  <c r="T155" i="42" s="1"/>
  <c r="K155" i="43" s="1"/>
  <c r="U155" i="42"/>
  <c r="V155" i="42" s="1"/>
  <c r="L155" i="43" s="1"/>
  <c r="W155" i="42"/>
  <c r="X155" i="42" s="1"/>
  <c r="C156" i="42"/>
  <c r="D156" i="42" s="1"/>
  <c r="E156" i="42"/>
  <c r="F156" i="42" s="1"/>
  <c r="D156" i="43" s="1"/>
  <c r="G156" i="42"/>
  <c r="H156" i="42" s="1"/>
  <c r="E156" i="43" s="1"/>
  <c r="I156" i="42"/>
  <c r="J156" i="42" s="1"/>
  <c r="F156" i="43" s="1"/>
  <c r="K156" i="42"/>
  <c r="L156" i="42" s="1"/>
  <c r="G156" i="43" s="1"/>
  <c r="M156" i="42"/>
  <c r="N156" i="42" s="1"/>
  <c r="H156" i="43" s="1"/>
  <c r="O156" i="42"/>
  <c r="P156" i="42" s="1"/>
  <c r="I156" i="43" s="1"/>
  <c r="Q156" i="42"/>
  <c r="R156" i="42" s="1"/>
  <c r="J156" i="43" s="1"/>
  <c r="S156" i="42"/>
  <c r="T156" i="42" s="1"/>
  <c r="U156" i="42"/>
  <c r="V156" i="42" s="1"/>
  <c r="L156" i="43" s="1"/>
  <c r="W156" i="42"/>
  <c r="X156" i="42" s="1"/>
  <c r="M156" i="43" s="1"/>
  <c r="C157" i="42"/>
  <c r="D157" i="42" s="1"/>
  <c r="E157" i="42"/>
  <c r="F157" i="42" s="1"/>
  <c r="D157" i="43" s="1"/>
  <c r="G157" i="42"/>
  <c r="H157" i="42" s="1"/>
  <c r="E157" i="43" s="1"/>
  <c r="I157" i="42"/>
  <c r="J157" i="42" s="1"/>
  <c r="F157" i="43" s="1"/>
  <c r="K157" i="42"/>
  <c r="L157" i="42" s="1"/>
  <c r="G157" i="43" s="1"/>
  <c r="M157" i="42"/>
  <c r="N157" i="42" s="1"/>
  <c r="H157" i="43" s="1"/>
  <c r="O157" i="42"/>
  <c r="P157" i="42" s="1"/>
  <c r="I157" i="43" s="1"/>
  <c r="Q157" i="42"/>
  <c r="R157" i="42" s="1"/>
  <c r="J157" i="43" s="1"/>
  <c r="S157" i="42"/>
  <c r="T157" i="42" s="1"/>
  <c r="K157" i="43" s="1"/>
  <c r="U157" i="42"/>
  <c r="V157" i="42" s="1"/>
  <c r="L157" i="43" s="1"/>
  <c r="W157" i="42"/>
  <c r="X157" i="42" s="1"/>
  <c r="M157" i="43" s="1"/>
  <c r="C158" i="42"/>
  <c r="D158" i="42" s="1"/>
  <c r="E158" i="42"/>
  <c r="F158" i="42" s="1"/>
  <c r="D158" i="43" s="1"/>
  <c r="G158" i="42"/>
  <c r="H158" i="42" s="1"/>
  <c r="I158" i="42"/>
  <c r="J158" i="42" s="1"/>
  <c r="F158" i="43" s="1"/>
  <c r="K158" i="42"/>
  <c r="L158" i="42" s="1"/>
  <c r="G158" i="43" s="1"/>
  <c r="M158" i="42"/>
  <c r="N158" i="42" s="1"/>
  <c r="H158" i="43" s="1"/>
  <c r="O158" i="42"/>
  <c r="P158" i="42" s="1"/>
  <c r="I158" i="43" s="1"/>
  <c r="Q158" i="42"/>
  <c r="R158" i="42" s="1"/>
  <c r="J158" i="43" s="1"/>
  <c r="S158" i="42"/>
  <c r="T158" i="42" s="1"/>
  <c r="K158" i="43" s="1"/>
  <c r="U158" i="42"/>
  <c r="V158" i="42" s="1"/>
  <c r="L158" i="43" s="1"/>
  <c r="W158" i="42"/>
  <c r="X158" i="42" s="1"/>
  <c r="M158" i="43" s="1"/>
  <c r="C159" i="42"/>
  <c r="E159" i="42"/>
  <c r="G159" i="42"/>
  <c r="I159" i="42"/>
  <c r="K159" i="42"/>
  <c r="M159" i="42"/>
  <c r="O159" i="42"/>
  <c r="Q159" i="42"/>
  <c r="S159" i="42"/>
  <c r="U159" i="42"/>
  <c r="W159" i="42"/>
  <c r="C160" i="42"/>
  <c r="D160" i="42" s="1"/>
  <c r="C160" i="43" s="1"/>
  <c r="E160" i="42"/>
  <c r="G160" i="42"/>
  <c r="H160" i="42" s="1"/>
  <c r="E160" i="43" s="1"/>
  <c r="I160" i="42"/>
  <c r="J160" i="42" s="1"/>
  <c r="F160" i="43" s="1"/>
  <c r="K160" i="42"/>
  <c r="L160" i="42" s="1"/>
  <c r="G160" i="43" s="1"/>
  <c r="M160" i="42"/>
  <c r="N160" i="42" s="1"/>
  <c r="H160" i="43" s="1"/>
  <c r="O160" i="42"/>
  <c r="P160" i="42" s="1"/>
  <c r="I160" i="43" s="1"/>
  <c r="Q160" i="42"/>
  <c r="R160" i="42" s="1"/>
  <c r="J160" i="43" s="1"/>
  <c r="S160" i="42"/>
  <c r="T160" i="42" s="1"/>
  <c r="K160" i="43" s="1"/>
  <c r="U160" i="42"/>
  <c r="V160" i="42" s="1"/>
  <c r="W160" i="42"/>
  <c r="X160" i="42" s="1"/>
  <c r="C161" i="42"/>
  <c r="D161" i="42" s="1"/>
  <c r="C161" i="43" s="1"/>
  <c r="E161" i="42"/>
  <c r="F161" i="42" s="1"/>
  <c r="G161" i="42"/>
  <c r="H161" i="42" s="1"/>
  <c r="E161" i="43" s="1"/>
  <c r="I161" i="42"/>
  <c r="J161" i="42" s="1"/>
  <c r="F161" i="43" s="1"/>
  <c r="K161" i="42"/>
  <c r="L161" i="42" s="1"/>
  <c r="G161" i="43" s="1"/>
  <c r="M161" i="42"/>
  <c r="N161" i="42" s="1"/>
  <c r="H161" i="43" s="1"/>
  <c r="O161" i="42"/>
  <c r="P161" i="42" s="1"/>
  <c r="I161" i="43" s="1"/>
  <c r="Q161" i="42"/>
  <c r="R161" i="42" s="1"/>
  <c r="J161" i="43" s="1"/>
  <c r="S161" i="42"/>
  <c r="T161" i="42" s="1"/>
  <c r="K161" i="43" s="1"/>
  <c r="U161" i="42"/>
  <c r="V161" i="42" s="1"/>
  <c r="L161" i="43" s="1"/>
  <c r="W161" i="42"/>
  <c r="X161" i="42" s="1"/>
  <c r="M161" i="43" s="1"/>
  <c r="C162" i="42"/>
  <c r="E162" i="42"/>
  <c r="F162" i="42" s="1"/>
  <c r="D162" i="43" s="1"/>
  <c r="G162" i="42"/>
  <c r="H162" i="42" s="1"/>
  <c r="I162" i="42"/>
  <c r="J162" i="42" s="1"/>
  <c r="F162" i="43" s="1"/>
  <c r="K162" i="42"/>
  <c r="L162" i="42" s="1"/>
  <c r="G162" i="43" s="1"/>
  <c r="M162" i="42"/>
  <c r="N162" i="42" s="1"/>
  <c r="O162" i="42"/>
  <c r="P162" i="42" s="1"/>
  <c r="I162" i="43" s="1"/>
  <c r="Q162" i="42"/>
  <c r="R162" i="42" s="1"/>
  <c r="S162" i="42"/>
  <c r="T162" i="42" s="1"/>
  <c r="K162" i="43" s="1"/>
  <c r="U162" i="42"/>
  <c r="V162" i="42" s="1"/>
  <c r="W162" i="42"/>
  <c r="X162" i="42" s="1"/>
  <c r="M162" i="43" s="1"/>
  <c r="C163" i="42"/>
  <c r="D163" i="42" s="1"/>
  <c r="C163" i="43" s="1"/>
  <c r="E163" i="42"/>
  <c r="F163" i="42" s="1"/>
  <c r="D163" i="43" s="1"/>
  <c r="G163" i="42"/>
  <c r="H163" i="42" s="1"/>
  <c r="E163" i="43" s="1"/>
  <c r="I163" i="42"/>
  <c r="J163" i="42" s="1"/>
  <c r="F163" i="43" s="1"/>
  <c r="K163" i="42"/>
  <c r="L163" i="42" s="1"/>
  <c r="G163" i="43" s="1"/>
  <c r="M163" i="42"/>
  <c r="N163" i="42" s="1"/>
  <c r="O163" i="42"/>
  <c r="P163" i="42" s="1"/>
  <c r="I163" i="43" s="1"/>
  <c r="Q163" i="42"/>
  <c r="R163" i="42" s="1"/>
  <c r="J163" i="43" s="1"/>
  <c r="S163" i="42"/>
  <c r="T163" i="42" s="1"/>
  <c r="K163" i="43" s="1"/>
  <c r="U163" i="42"/>
  <c r="V163" i="42" s="1"/>
  <c r="L163" i="43" s="1"/>
  <c r="W163" i="42"/>
  <c r="X163" i="42" s="1"/>
  <c r="M163" i="43" s="1"/>
  <c r="C164" i="42"/>
  <c r="D164" i="42" s="1"/>
  <c r="C164" i="43" s="1"/>
  <c r="E164" i="42"/>
  <c r="F164" i="42" s="1"/>
  <c r="D164" i="43" s="1"/>
  <c r="G164" i="42"/>
  <c r="H164" i="42" s="1"/>
  <c r="I164" i="42"/>
  <c r="K164" i="42"/>
  <c r="L164" i="42" s="1"/>
  <c r="M164" i="42"/>
  <c r="N164" i="42" s="1"/>
  <c r="H164" i="43" s="1"/>
  <c r="O164" i="42"/>
  <c r="P164" i="42" s="1"/>
  <c r="I164" i="43" s="1"/>
  <c r="Q164" i="42"/>
  <c r="R164" i="42" s="1"/>
  <c r="S164" i="42"/>
  <c r="T164" i="42" s="1"/>
  <c r="K164" i="43" s="1"/>
  <c r="U164" i="42"/>
  <c r="V164" i="42" s="1"/>
  <c r="W164" i="42"/>
  <c r="X164" i="42" s="1"/>
  <c r="M164" i="43" s="1"/>
  <c r="C165" i="42"/>
  <c r="E165" i="42"/>
  <c r="G165" i="42"/>
  <c r="I165" i="42"/>
  <c r="K165" i="42"/>
  <c r="M165" i="42"/>
  <c r="O165" i="42"/>
  <c r="Q165" i="42"/>
  <c r="S165" i="42"/>
  <c r="U165" i="42"/>
  <c r="W165" i="42"/>
  <c r="C166" i="42"/>
  <c r="D166" i="42" s="1"/>
  <c r="E166" i="42"/>
  <c r="F166" i="42" s="1"/>
  <c r="D166" i="43" s="1"/>
  <c r="G166" i="42"/>
  <c r="H166" i="42" s="1"/>
  <c r="E166" i="43" s="1"/>
  <c r="I166" i="42"/>
  <c r="J166" i="42" s="1"/>
  <c r="K166" i="42"/>
  <c r="L166" i="42" s="1"/>
  <c r="G166" i="43" s="1"/>
  <c r="M166" i="42"/>
  <c r="N166" i="42" s="1"/>
  <c r="H166" i="43" s="1"/>
  <c r="O166" i="42"/>
  <c r="P166" i="42" s="1"/>
  <c r="I166" i="43" s="1"/>
  <c r="Q166" i="42"/>
  <c r="R166" i="42" s="1"/>
  <c r="S166" i="42"/>
  <c r="T166" i="42" s="1"/>
  <c r="K166" i="43" s="1"/>
  <c r="U166" i="42"/>
  <c r="V166" i="42" s="1"/>
  <c r="L166" i="43" s="1"/>
  <c r="W166" i="42"/>
  <c r="X166" i="42" s="1"/>
  <c r="C167" i="42"/>
  <c r="D167" i="42" s="1"/>
  <c r="C167" i="43" s="1"/>
  <c r="E167" i="42"/>
  <c r="F167" i="42" s="1"/>
  <c r="D167" i="43" s="1"/>
  <c r="G167" i="42"/>
  <c r="H167" i="42" s="1"/>
  <c r="E167" i="43" s="1"/>
  <c r="I167" i="42"/>
  <c r="J167" i="42" s="1"/>
  <c r="F167" i="43" s="1"/>
  <c r="K167" i="42"/>
  <c r="L167" i="42" s="1"/>
  <c r="G167" i="43" s="1"/>
  <c r="M167" i="42"/>
  <c r="N167" i="42" s="1"/>
  <c r="H167" i="43" s="1"/>
  <c r="O167" i="42"/>
  <c r="P167" i="42" s="1"/>
  <c r="I167" i="43" s="1"/>
  <c r="Q167" i="42"/>
  <c r="R167" i="42" s="1"/>
  <c r="J167" i="43" s="1"/>
  <c r="S167" i="42"/>
  <c r="T167" i="42" s="1"/>
  <c r="K167" i="43" s="1"/>
  <c r="U167" i="42"/>
  <c r="V167" i="42" s="1"/>
  <c r="L167" i="43" s="1"/>
  <c r="W167" i="42"/>
  <c r="X167" i="42" s="1"/>
  <c r="C168" i="42"/>
  <c r="D168" i="42" s="1"/>
  <c r="E168" i="42"/>
  <c r="F168" i="42" s="1"/>
  <c r="D168" i="43" s="1"/>
  <c r="G168" i="42"/>
  <c r="H168" i="42" s="1"/>
  <c r="E168" i="43" s="1"/>
  <c r="I168" i="42"/>
  <c r="J168" i="42" s="1"/>
  <c r="F168" i="43" s="1"/>
  <c r="K168" i="42"/>
  <c r="L168" i="42" s="1"/>
  <c r="G168" i="43" s="1"/>
  <c r="M168" i="42"/>
  <c r="N168" i="42" s="1"/>
  <c r="H168" i="43" s="1"/>
  <c r="O168" i="42"/>
  <c r="P168" i="42" s="1"/>
  <c r="Q168" i="42"/>
  <c r="R168" i="42" s="1"/>
  <c r="J168" i="43" s="1"/>
  <c r="S168" i="42"/>
  <c r="T168" i="42" s="1"/>
  <c r="U168" i="42"/>
  <c r="V168" i="42" s="1"/>
  <c r="L168" i="43" s="1"/>
  <c r="W168" i="42"/>
  <c r="X168" i="42" s="1"/>
  <c r="M168" i="43" s="1"/>
  <c r="C169" i="42"/>
  <c r="D169" i="42" s="1"/>
  <c r="E169" i="42"/>
  <c r="F169" i="42" s="1"/>
  <c r="D169" i="43" s="1"/>
  <c r="G169" i="42"/>
  <c r="H169" i="42" s="1"/>
  <c r="I169" i="42"/>
  <c r="J169" i="42" s="1"/>
  <c r="F169" i="43" s="1"/>
  <c r="K169" i="42"/>
  <c r="L169" i="42" s="1"/>
  <c r="M169" i="42"/>
  <c r="N169" i="42" s="1"/>
  <c r="H169" i="43" s="1"/>
  <c r="O169" i="42"/>
  <c r="P169" i="42" s="1"/>
  <c r="I169" i="43" s="1"/>
  <c r="Q169" i="42"/>
  <c r="R169" i="42" s="1"/>
  <c r="J169" i="43" s="1"/>
  <c r="S169" i="42"/>
  <c r="T169" i="42" s="1"/>
  <c r="K169" i="43" s="1"/>
  <c r="U169" i="42"/>
  <c r="V169" i="42" s="1"/>
  <c r="L169" i="43" s="1"/>
  <c r="W169" i="42"/>
  <c r="X169" i="42" s="1"/>
  <c r="M169" i="43" s="1"/>
  <c r="C170" i="42"/>
  <c r="D170" i="42" s="1"/>
  <c r="C170" i="43" s="1"/>
  <c r="E170" i="42"/>
  <c r="F170" i="42" s="1"/>
  <c r="D170" i="43" s="1"/>
  <c r="G170" i="42"/>
  <c r="H170" i="42" s="1"/>
  <c r="E170" i="43" s="1"/>
  <c r="I170" i="42"/>
  <c r="J170" i="42" s="1"/>
  <c r="F170" i="43" s="1"/>
  <c r="K170" i="42"/>
  <c r="L170" i="42" s="1"/>
  <c r="M170" i="42"/>
  <c r="N170" i="42" s="1"/>
  <c r="H170" i="43" s="1"/>
  <c r="O170" i="42"/>
  <c r="P170" i="42" s="1"/>
  <c r="I170" i="43" s="1"/>
  <c r="Q170" i="42"/>
  <c r="R170" i="42" s="1"/>
  <c r="J170" i="43" s="1"/>
  <c r="S170" i="42"/>
  <c r="T170" i="42" s="1"/>
  <c r="K170" i="43" s="1"/>
  <c r="U170" i="42"/>
  <c r="V170" i="42" s="1"/>
  <c r="L170" i="43" s="1"/>
  <c r="W170" i="42"/>
  <c r="X170" i="42" s="1"/>
  <c r="M170" i="43" s="1"/>
  <c r="C171" i="42"/>
  <c r="E171" i="42"/>
  <c r="G171" i="42"/>
  <c r="I171" i="42"/>
  <c r="K171" i="42"/>
  <c r="M171" i="42"/>
  <c r="O171" i="42"/>
  <c r="Q171" i="42"/>
  <c r="S171" i="42"/>
  <c r="U171" i="42"/>
  <c r="W171" i="42"/>
  <c r="C172" i="42"/>
  <c r="D172" i="42" s="1"/>
  <c r="E172" i="42"/>
  <c r="F172" i="42" s="1"/>
  <c r="D172" i="43" s="1"/>
  <c r="G172" i="42"/>
  <c r="H172" i="42" s="1"/>
  <c r="I172" i="42"/>
  <c r="J172" i="42" s="1"/>
  <c r="F172" i="43" s="1"/>
  <c r="K172" i="42"/>
  <c r="L172" i="42" s="1"/>
  <c r="G172" i="43" s="1"/>
  <c r="M172" i="42"/>
  <c r="N172" i="42" s="1"/>
  <c r="H172" i="43" s="1"/>
  <c r="O172" i="42"/>
  <c r="P172" i="42" s="1"/>
  <c r="I172" i="43" s="1"/>
  <c r="Q172" i="42"/>
  <c r="R172" i="42" s="1"/>
  <c r="J172" i="43" s="1"/>
  <c r="S172" i="42"/>
  <c r="T172" i="42" s="1"/>
  <c r="U172" i="42"/>
  <c r="V172" i="42" s="1"/>
  <c r="L172" i="43" s="1"/>
  <c r="W172" i="42"/>
  <c r="X172" i="42" s="1"/>
  <c r="C173" i="42"/>
  <c r="E173" i="42"/>
  <c r="F173" i="42" s="1"/>
  <c r="D173" i="43" s="1"/>
  <c r="G173" i="42"/>
  <c r="H173" i="42" s="1"/>
  <c r="E173" i="43" s="1"/>
  <c r="I173" i="42"/>
  <c r="J173" i="42" s="1"/>
  <c r="F173" i="43" s="1"/>
  <c r="K173" i="42"/>
  <c r="L173" i="42" s="1"/>
  <c r="M173" i="42"/>
  <c r="N173" i="42" s="1"/>
  <c r="H173" i="43" s="1"/>
  <c r="O173" i="42"/>
  <c r="P173" i="42" s="1"/>
  <c r="Q173" i="42"/>
  <c r="R173" i="42" s="1"/>
  <c r="J173" i="43" s="1"/>
  <c r="S173" i="42"/>
  <c r="T173" i="42" s="1"/>
  <c r="K173" i="43" s="1"/>
  <c r="U173" i="42"/>
  <c r="V173" i="42" s="1"/>
  <c r="L173" i="43" s="1"/>
  <c r="W173" i="42"/>
  <c r="X173" i="42" s="1"/>
  <c r="M173" i="43" s="1"/>
  <c r="C174" i="42"/>
  <c r="D174" i="42" s="1"/>
  <c r="E174" i="42"/>
  <c r="F174" i="42" s="1"/>
  <c r="D174" i="43" s="1"/>
  <c r="G174" i="42"/>
  <c r="H174" i="42" s="1"/>
  <c r="E174" i="43" s="1"/>
  <c r="I174" i="42"/>
  <c r="J174" i="42" s="1"/>
  <c r="F174" i="43" s="1"/>
  <c r="K174" i="42"/>
  <c r="L174" i="42" s="1"/>
  <c r="G174" i="43" s="1"/>
  <c r="M174" i="42"/>
  <c r="N174" i="42" s="1"/>
  <c r="H174" i="43" s="1"/>
  <c r="O174" i="42"/>
  <c r="P174" i="42" s="1"/>
  <c r="I174" i="43" s="1"/>
  <c r="Q174" i="42"/>
  <c r="R174" i="42" s="1"/>
  <c r="J174" i="43" s="1"/>
  <c r="S174" i="42"/>
  <c r="T174" i="42" s="1"/>
  <c r="K174" i="43" s="1"/>
  <c r="U174" i="42"/>
  <c r="V174" i="42" s="1"/>
  <c r="L174" i="43" s="1"/>
  <c r="W174" i="42"/>
  <c r="X174" i="42" s="1"/>
  <c r="M174" i="43" s="1"/>
  <c r="C175" i="42"/>
  <c r="D175" i="42" s="1"/>
  <c r="E175" i="42"/>
  <c r="F175" i="42" s="1"/>
  <c r="D175" i="43" s="1"/>
  <c r="G175" i="42"/>
  <c r="H175" i="42" s="1"/>
  <c r="E175" i="43" s="1"/>
  <c r="I175" i="42"/>
  <c r="J175" i="42" s="1"/>
  <c r="F175" i="43" s="1"/>
  <c r="K175" i="42"/>
  <c r="L175" i="42" s="1"/>
  <c r="G175" i="43" s="1"/>
  <c r="M175" i="42"/>
  <c r="N175" i="42" s="1"/>
  <c r="H175" i="43" s="1"/>
  <c r="O175" i="42"/>
  <c r="P175" i="42" s="1"/>
  <c r="I175" i="43" s="1"/>
  <c r="Q175" i="42"/>
  <c r="R175" i="42" s="1"/>
  <c r="J175" i="43" s="1"/>
  <c r="S175" i="42"/>
  <c r="T175" i="42" s="1"/>
  <c r="K175" i="43" s="1"/>
  <c r="U175" i="42"/>
  <c r="V175" i="42" s="1"/>
  <c r="L175" i="43" s="1"/>
  <c r="W175" i="42"/>
  <c r="X175" i="42" s="1"/>
  <c r="M175" i="43" s="1"/>
  <c r="C176" i="42"/>
  <c r="E176" i="42"/>
  <c r="G176" i="42"/>
  <c r="I176" i="42"/>
  <c r="K176" i="42"/>
  <c r="M176" i="42"/>
  <c r="O176" i="42"/>
  <c r="Q176" i="42"/>
  <c r="S176" i="42"/>
  <c r="U176" i="42"/>
  <c r="W176" i="42"/>
  <c r="C177" i="42"/>
  <c r="D177" i="42" s="1"/>
  <c r="C177" i="43" s="1"/>
  <c r="E177" i="42"/>
  <c r="F177" i="42" s="1"/>
  <c r="D177" i="43" s="1"/>
  <c r="G177" i="42"/>
  <c r="H177" i="42" s="1"/>
  <c r="I177" i="42"/>
  <c r="J177" i="42" s="1"/>
  <c r="F177" i="43" s="1"/>
  <c r="K177" i="42"/>
  <c r="L177" i="42" s="1"/>
  <c r="M177" i="42"/>
  <c r="N177" i="42" s="1"/>
  <c r="H177" i="43" s="1"/>
  <c r="O177" i="42"/>
  <c r="P177" i="42" s="1"/>
  <c r="I177" i="43" s="1"/>
  <c r="Q177" i="42"/>
  <c r="R177" i="42" s="1"/>
  <c r="J177" i="43" s="1"/>
  <c r="S177" i="42"/>
  <c r="T177" i="42" s="1"/>
  <c r="K177" i="43" s="1"/>
  <c r="U177" i="42"/>
  <c r="V177" i="42" s="1"/>
  <c r="L177" i="43" s="1"/>
  <c r="W177" i="42"/>
  <c r="X177" i="42" s="1"/>
  <c r="C178" i="42"/>
  <c r="D178" i="42" s="1"/>
  <c r="E178" i="42"/>
  <c r="F178" i="42" s="1"/>
  <c r="D178" i="43" s="1"/>
  <c r="G178" i="42"/>
  <c r="H178" i="42" s="1"/>
  <c r="E178" i="43" s="1"/>
  <c r="I178" i="42"/>
  <c r="J178" i="42" s="1"/>
  <c r="F178" i="43" s="1"/>
  <c r="K178" i="42"/>
  <c r="L178" i="42" s="1"/>
  <c r="G178" i="43" s="1"/>
  <c r="M178" i="42"/>
  <c r="N178" i="42" s="1"/>
  <c r="H178" i="43" s="1"/>
  <c r="O178" i="42"/>
  <c r="P178" i="42" s="1"/>
  <c r="Q178" i="42"/>
  <c r="R178" i="42" s="1"/>
  <c r="J178" i="43" s="1"/>
  <c r="S178" i="42"/>
  <c r="T178" i="42" s="1"/>
  <c r="U178" i="42"/>
  <c r="V178" i="42" s="1"/>
  <c r="L178" i="43" s="1"/>
  <c r="W178" i="42"/>
  <c r="X178" i="42" s="1"/>
  <c r="M178" i="43" s="1"/>
  <c r="C179" i="42"/>
  <c r="E179" i="42"/>
  <c r="F179" i="42" s="1"/>
  <c r="D179" i="43" s="1"/>
  <c r="G179" i="42"/>
  <c r="H179" i="42" s="1"/>
  <c r="E179" i="43" s="1"/>
  <c r="I179" i="42"/>
  <c r="J179" i="42" s="1"/>
  <c r="F179" i="43" s="1"/>
  <c r="K179" i="42"/>
  <c r="L179" i="42" s="1"/>
  <c r="G179" i="43" s="1"/>
  <c r="M179" i="42"/>
  <c r="N179" i="42" s="1"/>
  <c r="H179" i="43" s="1"/>
  <c r="O179" i="42"/>
  <c r="P179" i="42" s="1"/>
  <c r="I179" i="43" s="1"/>
  <c r="Q179" i="42"/>
  <c r="R179" i="42" s="1"/>
  <c r="J179" i="43" s="1"/>
  <c r="S179" i="42"/>
  <c r="T179" i="42" s="1"/>
  <c r="K179" i="43" s="1"/>
  <c r="U179" i="42"/>
  <c r="V179" i="42" s="1"/>
  <c r="L179" i="43" s="1"/>
  <c r="W179" i="42"/>
  <c r="X179" i="42" s="1"/>
  <c r="M179" i="43" s="1"/>
  <c r="C180" i="42"/>
  <c r="D180" i="42" s="1"/>
  <c r="E180" i="42"/>
  <c r="F180" i="42" s="1"/>
  <c r="D180" i="43" s="1"/>
  <c r="G180" i="42"/>
  <c r="H180" i="42" s="1"/>
  <c r="E180" i="43" s="1"/>
  <c r="I180" i="42"/>
  <c r="J180" i="42" s="1"/>
  <c r="F180" i="43" s="1"/>
  <c r="K180" i="42"/>
  <c r="L180" i="42" s="1"/>
  <c r="G180" i="43" s="1"/>
  <c r="M180" i="42"/>
  <c r="N180" i="42" s="1"/>
  <c r="H180" i="43" s="1"/>
  <c r="O180" i="42"/>
  <c r="P180" i="42" s="1"/>
  <c r="I180" i="43" s="1"/>
  <c r="Q180" i="42"/>
  <c r="R180" i="42" s="1"/>
  <c r="J180" i="43" s="1"/>
  <c r="S180" i="42"/>
  <c r="T180" i="42" s="1"/>
  <c r="K180" i="43" s="1"/>
  <c r="U180" i="42"/>
  <c r="V180" i="42" s="1"/>
  <c r="L180" i="43" s="1"/>
  <c r="W180" i="42"/>
  <c r="X180" i="42" s="1"/>
  <c r="M180" i="43" s="1"/>
  <c r="C181" i="42"/>
  <c r="E181" i="42"/>
  <c r="G181" i="42"/>
  <c r="I181" i="42"/>
  <c r="K181" i="42"/>
  <c r="M181" i="42"/>
  <c r="O181" i="42"/>
  <c r="Q181" i="42"/>
  <c r="S181" i="42"/>
  <c r="U181" i="42"/>
  <c r="W181" i="42"/>
  <c r="C182" i="42"/>
  <c r="E182" i="42"/>
  <c r="F182" i="42" s="1"/>
  <c r="D182" i="43" s="1"/>
  <c r="G182" i="42"/>
  <c r="H182" i="42" s="1"/>
  <c r="E182" i="43" s="1"/>
  <c r="I182" i="42"/>
  <c r="J182" i="42" s="1"/>
  <c r="F182" i="43" s="1"/>
  <c r="K182" i="42"/>
  <c r="L182" i="42" s="1"/>
  <c r="M182" i="42"/>
  <c r="N182" i="42" s="1"/>
  <c r="H182" i="43" s="1"/>
  <c r="O182" i="42"/>
  <c r="P182" i="42" s="1"/>
  <c r="Q182" i="42"/>
  <c r="R182" i="42" s="1"/>
  <c r="J182" i="43" s="1"/>
  <c r="S182" i="42"/>
  <c r="T182" i="42" s="1"/>
  <c r="K182" i="43" s="1"/>
  <c r="U182" i="42"/>
  <c r="V182" i="42" s="1"/>
  <c r="L182" i="43" s="1"/>
  <c r="W182" i="42"/>
  <c r="X182" i="42" s="1"/>
  <c r="M182" i="43" s="1"/>
  <c r="C183" i="42"/>
  <c r="D183" i="42" s="1"/>
  <c r="E183" i="42"/>
  <c r="F183" i="42" s="1"/>
  <c r="D183" i="43" s="1"/>
  <c r="G183" i="42"/>
  <c r="H183" i="42" s="1"/>
  <c r="E183" i="43" s="1"/>
  <c r="I183" i="42"/>
  <c r="J183" i="42" s="1"/>
  <c r="F183" i="43" s="1"/>
  <c r="K183" i="42"/>
  <c r="L183" i="42" s="1"/>
  <c r="G183" i="43" s="1"/>
  <c r="M183" i="42"/>
  <c r="N183" i="42" s="1"/>
  <c r="H183" i="43" s="1"/>
  <c r="O183" i="42"/>
  <c r="P183" i="42" s="1"/>
  <c r="I183" i="43" s="1"/>
  <c r="Q183" i="42"/>
  <c r="R183" i="42" s="1"/>
  <c r="J183" i="43" s="1"/>
  <c r="S183" i="42"/>
  <c r="T183" i="42" s="1"/>
  <c r="K183" i="43" s="1"/>
  <c r="U183" i="42"/>
  <c r="V183" i="42" s="1"/>
  <c r="L183" i="43" s="1"/>
  <c r="W183" i="42"/>
  <c r="X183" i="42" s="1"/>
  <c r="M183" i="43" s="1"/>
  <c r="C184" i="42"/>
  <c r="D184" i="42" s="1"/>
  <c r="C184" i="43" s="1"/>
  <c r="E184" i="42"/>
  <c r="F184" i="42" s="1"/>
  <c r="D184" i="43" s="1"/>
  <c r="G184" i="42"/>
  <c r="H184" i="42" s="1"/>
  <c r="E184" i="43" s="1"/>
  <c r="I184" i="42"/>
  <c r="J184" i="42" s="1"/>
  <c r="F184" i="43" s="1"/>
  <c r="K184" i="42"/>
  <c r="L184" i="42" s="1"/>
  <c r="M184" i="42"/>
  <c r="N184" i="42" s="1"/>
  <c r="H184" i="43" s="1"/>
  <c r="O184" i="42"/>
  <c r="P184" i="42" s="1"/>
  <c r="I184" i="43" s="1"/>
  <c r="Q184" i="42"/>
  <c r="R184" i="42" s="1"/>
  <c r="J184" i="43" s="1"/>
  <c r="S184" i="42"/>
  <c r="T184" i="42" s="1"/>
  <c r="K184" i="43" s="1"/>
  <c r="U184" i="42"/>
  <c r="V184" i="42" s="1"/>
  <c r="L184" i="43" s="1"/>
  <c r="W184" i="42"/>
  <c r="X184" i="42" s="1"/>
  <c r="M184" i="43" s="1"/>
  <c r="C185" i="42"/>
  <c r="E185" i="42"/>
  <c r="G185" i="42"/>
  <c r="I185" i="42"/>
  <c r="K185" i="42"/>
  <c r="M185" i="42"/>
  <c r="O185" i="42"/>
  <c r="Q185" i="42"/>
  <c r="S185" i="42"/>
  <c r="U185" i="42"/>
  <c r="W185" i="42"/>
  <c r="C186" i="42"/>
  <c r="D186" i="42" s="1"/>
  <c r="E186" i="42"/>
  <c r="G186" i="42"/>
  <c r="H186" i="42" s="1"/>
  <c r="E186" i="43" s="1"/>
  <c r="I186" i="42"/>
  <c r="J186" i="42" s="1"/>
  <c r="F186" i="43" s="1"/>
  <c r="K186" i="42"/>
  <c r="L186" i="42" s="1"/>
  <c r="M186" i="42"/>
  <c r="N186" i="42" s="1"/>
  <c r="H186" i="43" s="1"/>
  <c r="O186" i="42"/>
  <c r="P186" i="42" s="1"/>
  <c r="Q186" i="42"/>
  <c r="R186" i="42" s="1"/>
  <c r="J186" i="43" s="1"/>
  <c r="S186" i="42"/>
  <c r="T186" i="42" s="1"/>
  <c r="U186" i="42"/>
  <c r="V186" i="42" s="1"/>
  <c r="L186" i="43" s="1"/>
  <c r="W186" i="42"/>
  <c r="X186" i="42" s="1"/>
  <c r="C187" i="42"/>
  <c r="D187" i="42" s="1"/>
  <c r="E187" i="42"/>
  <c r="F187" i="42" s="1"/>
  <c r="D187" i="43" s="1"/>
  <c r="G187" i="42"/>
  <c r="H187" i="42" s="1"/>
  <c r="E187" i="43" s="1"/>
  <c r="I187" i="42"/>
  <c r="J187" i="42" s="1"/>
  <c r="F187" i="43" s="1"/>
  <c r="K187" i="42"/>
  <c r="L187" i="42" s="1"/>
  <c r="G187" i="43" s="1"/>
  <c r="M187" i="42"/>
  <c r="N187" i="42" s="1"/>
  <c r="H187" i="43" s="1"/>
  <c r="O187" i="42"/>
  <c r="P187" i="42" s="1"/>
  <c r="I187" i="43" s="1"/>
  <c r="Q187" i="42"/>
  <c r="R187" i="42" s="1"/>
  <c r="J187" i="43" s="1"/>
  <c r="S187" i="42"/>
  <c r="T187" i="42" s="1"/>
  <c r="K187" i="43" s="1"/>
  <c r="U187" i="42"/>
  <c r="V187" i="42" s="1"/>
  <c r="L187" i="43" s="1"/>
  <c r="W187" i="42"/>
  <c r="X187" i="42" s="1"/>
  <c r="M187" i="43" s="1"/>
  <c r="C188" i="42"/>
  <c r="D188" i="42" s="1"/>
  <c r="C188" i="43" s="1"/>
  <c r="E188" i="42"/>
  <c r="F188" i="42" s="1"/>
  <c r="D188" i="43" s="1"/>
  <c r="G188" i="42"/>
  <c r="H188" i="42" s="1"/>
  <c r="I188" i="42"/>
  <c r="J188" i="42" s="1"/>
  <c r="F188" i="43" s="1"/>
  <c r="K188" i="42"/>
  <c r="L188" i="42" s="1"/>
  <c r="G188" i="43" s="1"/>
  <c r="M188" i="42"/>
  <c r="N188" i="42" s="1"/>
  <c r="H188" i="43" s="1"/>
  <c r="O188" i="42"/>
  <c r="P188" i="42" s="1"/>
  <c r="I188" i="43" s="1"/>
  <c r="Q188" i="42"/>
  <c r="R188" i="42" s="1"/>
  <c r="J188" i="43" s="1"/>
  <c r="S188" i="42"/>
  <c r="T188" i="42" s="1"/>
  <c r="K188" i="43" s="1"/>
  <c r="U188" i="42"/>
  <c r="V188" i="42" s="1"/>
  <c r="L188" i="43" s="1"/>
  <c r="W188" i="42"/>
  <c r="X188" i="42" s="1"/>
  <c r="M188" i="43" s="1"/>
  <c r="C189" i="42"/>
  <c r="D189" i="42" s="1"/>
  <c r="C189" i="43" s="1"/>
  <c r="E189" i="42"/>
  <c r="F189" i="42" s="1"/>
  <c r="D189" i="43" s="1"/>
  <c r="G189" i="42"/>
  <c r="I189" i="42"/>
  <c r="J189" i="42" s="1"/>
  <c r="K189" i="42"/>
  <c r="L189" i="42" s="1"/>
  <c r="G189" i="43" s="1"/>
  <c r="M189" i="42"/>
  <c r="N189" i="42" s="1"/>
  <c r="O189" i="42"/>
  <c r="P189" i="42" s="1"/>
  <c r="I189" i="43" s="1"/>
  <c r="Q189" i="42"/>
  <c r="R189" i="42" s="1"/>
  <c r="J189" i="43" s="1"/>
  <c r="S189" i="42"/>
  <c r="T189" i="42" s="1"/>
  <c r="K189" i="43" s="1"/>
  <c r="U189" i="42"/>
  <c r="V189" i="42" s="1"/>
  <c r="L189" i="43" s="1"/>
  <c r="W189" i="42"/>
  <c r="X189" i="42" s="1"/>
  <c r="M189" i="43" s="1"/>
  <c r="C190" i="42"/>
  <c r="E190" i="42"/>
  <c r="F190" i="42" s="1"/>
  <c r="D190" i="43" s="1"/>
  <c r="G190" i="42"/>
  <c r="H190" i="42" s="1"/>
  <c r="I190" i="42"/>
  <c r="J190" i="42" s="1"/>
  <c r="K190" i="42"/>
  <c r="L190" i="42" s="1"/>
  <c r="M190" i="42"/>
  <c r="N190" i="42" s="1"/>
  <c r="H190" i="43" s="1"/>
  <c r="O190" i="42"/>
  <c r="P190" i="42" s="1"/>
  <c r="I190" i="43" s="1"/>
  <c r="Q190" i="42"/>
  <c r="R190" i="42" s="1"/>
  <c r="S190" i="42"/>
  <c r="T190" i="42" s="1"/>
  <c r="U190" i="42"/>
  <c r="V190" i="42" s="1"/>
  <c r="L190" i="43" s="1"/>
  <c r="W190" i="42"/>
  <c r="X190" i="42" s="1"/>
  <c r="C191" i="42"/>
  <c r="E191" i="42"/>
  <c r="G191" i="42"/>
  <c r="I191" i="42"/>
  <c r="K191" i="42"/>
  <c r="M191" i="42"/>
  <c r="O191" i="42"/>
  <c r="Q191" i="42"/>
  <c r="S191" i="42"/>
  <c r="U191" i="42"/>
  <c r="W191" i="42"/>
  <c r="C192" i="42"/>
  <c r="D192" i="42" s="1"/>
  <c r="E192" i="42"/>
  <c r="F192" i="42" s="1"/>
  <c r="D192" i="43" s="1"/>
  <c r="G192" i="42"/>
  <c r="H192" i="42" s="1"/>
  <c r="I192" i="42"/>
  <c r="J192" i="42" s="1"/>
  <c r="F192" i="43" s="1"/>
  <c r="K192" i="42"/>
  <c r="L192" i="42" s="1"/>
  <c r="M192" i="42"/>
  <c r="N192" i="42" s="1"/>
  <c r="H192" i="43" s="1"/>
  <c r="O192" i="42"/>
  <c r="P192" i="42" s="1"/>
  <c r="Q192" i="42"/>
  <c r="R192" i="42" s="1"/>
  <c r="J192" i="43" s="1"/>
  <c r="S192" i="42"/>
  <c r="T192" i="42" s="1"/>
  <c r="U192" i="42"/>
  <c r="V192" i="42" s="1"/>
  <c r="L192" i="43" s="1"/>
  <c r="W192" i="42"/>
  <c r="X192" i="42" s="1"/>
  <c r="C193" i="42"/>
  <c r="D193" i="42" s="1"/>
  <c r="E193" i="42"/>
  <c r="F193" i="42" s="1"/>
  <c r="G193" i="42"/>
  <c r="I193" i="42"/>
  <c r="J193" i="42" s="1"/>
  <c r="K193" i="42"/>
  <c r="L193" i="42" s="1"/>
  <c r="G193" i="43" s="1"/>
  <c r="M193" i="42"/>
  <c r="N193" i="42" s="1"/>
  <c r="O193" i="42"/>
  <c r="P193" i="42" s="1"/>
  <c r="I193" i="43" s="1"/>
  <c r="Q193" i="42"/>
  <c r="R193" i="42" s="1"/>
  <c r="S193" i="42"/>
  <c r="T193" i="42" s="1"/>
  <c r="K193" i="43" s="1"/>
  <c r="U193" i="42"/>
  <c r="V193" i="42" s="1"/>
  <c r="W193" i="42"/>
  <c r="X193" i="42" s="1"/>
  <c r="M193" i="43" s="1"/>
  <c r="C194" i="42"/>
  <c r="D194" i="42" s="1"/>
  <c r="E194" i="42"/>
  <c r="F194" i="42" s="1"/>
  <c r="D194" i="43" s="1"/>
  <c r="G194" i="42"/>
  <c r="H194" i="42" s="1"/>
  <c r="E194" i="43" s="1"/>
  <c r="I194" i="42"/>
  <c r="J194" i="42" s="1"/>
  <c r="F194" i="43" s="1"/>
  <c r="K194" i="42"/>
  <c r="L194" i="42" s="1"/>
  <c r="M194" i="42"/>
  <c r="N194" i="42" s="1"/>
  <c r="H194" i="43" s="1"/>
  <c r="O194" i="42"/>
  <c r="P194" i="42" s="1"/>
  <c r="I194" i="43" s="1"/>
  <c r="Q194" i="42"/>
  <c r="R194" i="42" s="1"/>
  <c r="J194" i="43" s="1"/>
  <c r="S194" i="42"/>
  <c r="T194" i="42" s="1"/>
  <c r="K194" i="43" s="1"/>
  <c r="U194" i="42"/>
  <c r="V194" i="42" s="1"/>
  <c r="L194" i="43" s="1"/>
  <c r="W194" i="42"/>
  <c r="X194" i="42" s="1"/>
  <c r="M194" i="43" s="1"/>
  <c r="C195" i="42"/>
  <c r="D195" i="42" s="1"/>
  <c r="E195" i="42"/>
  <c r="F195" i="42" s="1"/>
  <c r="D195" i="43" s="1"/>
  <c r="G195" i="42"/>
  <c r="H195" i="42" s="1"/>
  <c r="E195" i="43" s="1"/>
  <c r="I195" i="42"/>
  <c r="J195" i="42" s="1"/>
  <c r="F195" i="43" s="1"/>
  <c r="K195" i="42"/>
  <c r="L195" i="42" s="1"/>
  <c r="G195" i="43" s="1"/>
  <c r="M195" i="42"/>
  <c r="N195" i="42" s="1"/>
  <c r="H195" i="43" s="1"/>
  <c r="O195" i="42"/>
  <c r="P195" i="42" s="1"/>
  <c r="I195" i="43" s="1"/>
  <c r="Q195" i="42"/>
  <c r="R195" i="42" s="1"/>
  <c r="J195" i="43" s="1"/>
  <c r="S195" i="42"/>
  <c r="T195" i="42" s="1"/>
  <c r="K195" i="43" s="1"/>
  <c r="U195" i="42"/>
  <c r="V195" i="42" s="1"/>
  <c r="L195" i="43" s="1"/>
  <c r="W195" i="42"/>
  <c r="X195" i="42" s="1"/>
  <c r="M195" i="43" s="1"/>
  <c r="C196" i="42"/>
  <c r="D196" i="42" s="1"/>
  <c r="C196" i="43" s="1"/>
  <c r="E196" i="42"/>
  <c r="F196" i="42" s="1"/>
  <c r="D196" i="43" s="1"/>
  <c r="G196" i="42"/>
  <c r="H196" i="42" s="1"/>
  <c r="E196" i="43" s="1"/>
  <c r="I196" i="42"/>
  <c r="J196" i="42" s="1"/>
  <c r="F196" i="43" s="1"/>
  <c r="K196" i="42"/>
  <c r="L196" i="42" s="1"/>
  <c r="M196" i="42"/>
  <c r="N196" i="42" s="1"/>
  <c r="H196" i="43" s="1"/>
  <c r="O196" i="42"/>
  <c r="P196" i="42" s="1"/>
  <c r="I196" i="43" s="1"/>
  <c r="Q196" i="42"/>
  <c r="R196" i="42" s="1"/>
  <c r="J196" i="43" s="1"/>
  <c r="S196" i="42"/>
  <c r="T196" i="42" s="1"/>
  <c r="K196" i="43" s="1"/>
  <c r="U196" i="42"/>
  <c r="V196" i="42" s="1"/>
  <c r="L196" i="43" s="1"/>
  <c r="W196" i="42"/>
  <c r="X196" i="42" s="1"/>
  <c r="M196" i="43" s="1"/>
  <c r="C197" i="42"/>
  <c r="E197" i="42"/>
  <c r="G197" i="42"/>
  <c r="I197" i="42"/>
  <c r="K197" i="42"/>
  <c r="M197" i="42"/>
  <c r="O197" i="42"/>
  <c r="Q197" i="42"/>
  <c r="S197" i="42"/>
  <c r="U197" i="42"/>
  <c r="W197" i="42"/>
  <c r="C198" i="42"/>
  <c r="D198" i="42" s="1"/>
  <c r="E198" i="42"/>
  <c r="F198" i="42" s="1"/>
  <c r="D198" i="43" s="1"/>
  <c r="G198" i="42"/>
  <c r="H198" i="42" s="1"/>
  <c r="I198" i="42"/>
  <c r="J198" i="42" s="1"/>
  <c r="F198" i="43" s="1"/>
  <c r="K198" i="42"/>
  <c r="L198" i="42" s="1"/>
  <c r="M198" i="42"/>
  <c r="N198" i="42" s="1"/>
  <c r="H198" i="43" s="1"/>
  <c r="O198" i="42"/>
  <c r="P198" i="42" s="1"/>
  <c r="Q198" i="42"/>
  <c r="R198" i="42" s="1"/>
  <c r="J198" i="43" s="1"/>
  <c r="S198" i="42"/>
  <c r="T198" i="42" s="1"/>
  <c r="U198" i="42"/>
  <c r="V198" i="42" s="1"/>
  <c r="L198" i="43" s="1"/>
  <c r="W198" i="42"/>
  <c r="X198" i="42" s="1"/>
  <c r="C199" i="42"/>
  <c r="D199" i="42" s="1"/>
  <c r="E199" i="42"/>
  <c r="F199" i="42" s="1"/>
  <c r="D199" i="43" s="1"/>
  <c r="G199" i="42"/>
  <c r="H199" i="42" s="1"/>
  <c r="E199" i="43" s="1"/>
  <c r="I199" i="42"/>
  <c r="J199" i="42" s="1"/>
  <c r="F199" i="43" s="1"/>
  <c r="K199" i="42"/>
  <c r="L199" i="42" s="1"/>
  <c r="G199" i="43" s="1"/>
  <c r="M199" i="42"/>
  <c r="N199" i="42" s="1"/>
  <c r="H199" i="43" s="1"/>
  <c r="O199" i="42"/>
  <c r="P199" i="42" s="1"/>
  <c r="I199" i="43" s="1"/>
  <c r="Q199" i="42"/>
  <c r="R199" i="42" s="1"/>
  <c r="J199" i="43" s="1"/>
  <c r="S199" i="42"/>
  <c r="T199" i="42" s="1"/>
  <c r="K199" i="43" s="1"/>
  <c r="U199" i="42"/>
  <c r="V199" i="42" s="1"/>
  <c r="L199" i="43" s="1"/>
  <c r="W199" i="42"/>
  <c r="X199" i="42" s="1"/>
  <c r="M199" i="43" s="1"/>
  <c r="C200" i="42"/>
  <c r="D200" i="42" s="1"/>
  <c r="C200" i="43" s="1"/>
  <c r="E200" i="42"/>
  <c r="F200" i="42" s="1"/>
  <c r="D200" i="43" s="1"/>
  <c r="G200" i="42"/>
  <c r="H200" i="42" s="1"/>
  <c r="E200" i="43" s="1"/>
  <c r="I200" i="42"/>
  <c r="J200" i="42" s="1"/>
  <c r="F200" i="43" s="1"/>
  <c r="K200" i="42"/>
  <c r="L200" i="42" s="1"/>
  <c r="M200" i="42"/>
  <c r="N200" i="42" s="1"/>
  <c r="H200" i="43" s="1"/>
  <c r="O200" i="42"/>
  <c r="P200" i="42" s="1"/>
  <c r="I200" i="43" s="1"/>
  <c r="Q200" i="42"/>
  <c r="R200" i="42" s="1"/>
  <c r="J200" i="43" s="1"/>
  <c r="S200" i="42"/>
  <c r="T200" i="42" s="1"/>
  <c r="K200" i="43" s="1"/>
  <c r="U200" i="42"/>
  <c r="V200" i="42" s="1"/>
  <c r="L200" i="43" s="1"/>
  <c r="W200" i="42"/>
  <c r="X200" i="42" s="1"/>
  <c r="M200" i="43" s="1"/>
  <c r="C201" i="42"/>
  <c r="D201" i="42" s="1"/>
  <c r="E201" i="42"/>
  <c r="F201" i="42" s="1"/>
  <c r="D201" i="43" s="1"/>
  <c r="G201" i="42"/>
  <c r="H201" i="42" s="1"/>
  <c r="E201" i="43" s="1"/>
  <c r="I201" i="42"/>
  <c r="J201" i="42" s="1"/>
  <c r="F201" i="43" s="1"/>
  <c r="K201" i="42"/>
  <c r="L201" i="42" s="1"/>
  <c r="G201" i="43" s="1"/>
  <c r="M201" i="42"/>
  <c r="N201" i="42" s="1"/>
  <c r="H201" i="43" s="1"/>
  <c r="O201" i="42"/>
  <c r="P201" i="42" s="1"/>
  <c r="I201" i="43" s="1"/>
  <c r="Q201" i="42"/>
  <c r="R201" i="42" s="1"/>
  <c r="J201" i="43" s="1"/>
  <c r="S201" i="42"/>
  <c r="T201" i="42" s="1"/>
  <c r="K201" i="43" s="1"/>
  <c r="U201" i="42"/>
  <c r="V201" i="42" s="1"/>
  <c r="L201" i="43" s="1"/>
  <c r="W201" i="42"/>
  <c r="X201" i="42" s="1"/>
  <c r="M201" i="43" s="1"/>
  <c r="C202" i="42"/>
  <c r="E202" i="42"/>
  <c r="F202" i="42" s="1"/>
  <c r="D202" i="43" s="1"/>
  <c r="G202" i="42"/>
  <c r="H202" i="42" s="1"/>
  <c r="E202" i="43" s="1"/>
  <c r="I202" i="42"/>
  <c r="J202" i="42" s="1"/>
  <c r="F202" i="43" s="1"/>
  <c r="K202" i="42"/>
  <c r="L202" i="42" s="1"/>
  <c r="G202" i="43" s="1"/>
  <c r="M202" i="42"/>
  <c r="N202" i="42" s="1"/>
  <c r="H202" i="43" s="1"/>
  <c r="O202" i="42"/>
  <c r="P202" i="42" s="1"/>
  <c r="I202" i="43" s="1"/>
  <c r="Q202" i="42"/>
  <c r="R202" i="42" s="1"/>
  <c r="J202" i="43" s="1"/>
  <c r="S202" i="42"/>
  <c r="T202" i="42" s="1"/>
  <c r="K202" i="43" s="1"/>
  <c r="U202" i="42"/>
  <c r="V202" i="42" s="1"/>
  <c r="L202" i="43" s="1"/>
  <c r="W202" i="42"/>
  <c r="X202" i="42" s="1"/>
  <c r="M202" i="43" s="1"/>
  <c r="C203" i="42"/>
  <c r="D203" i="42" s="1"/>
  <c r="C203" i="43" s="1"/>
  <c r="E203" i="42"/>
  <c r="F203" i="42" s="1"/>
  <c r="D203" i="43" s="1"/>
  <c r="G203" i="42"/>
  <c r="H203" i="42" s="1"/>
  <c r="E203" i="43" s="1"/>
  <c r="I203" i="42"/>
  <c r="J203" i="42" s="1"/>
  <c r="F203" i="43" s="1"/>
  <c r="K203" i="42"/>
  <c r="L203" i="42" s="1"/>
  <c r="G203" i="43" s="1"/>
  <c r="M203" i="42"/>
  <c r="N203" i="42" s="1"/>
  <c r="H203" i="43" s="1"/>
  <c r="O203" i="42"/>
  <c r="P203" i="42" s="1"/>
  <c r="I203" i="43" s="1"/>
  <c r="Q203" i="42"/>
  <c r="R203" i="42" s="1"/>
  <c r="J203" i="43" s="1"/>
  <c r="S203" i="42"/>
  <c r="T203" i="42" s="1"/>
  <c r="U203" i="42"/>
  <c r="V203" i="42" s="1"/>
  <c r="L203" i="43" s="1"/>
  <c r="W203" i="42"/>
  <c r="X203" i="42" s="1"/>
  <c r="M203" i="43" s="1"/>
  <c r="C204" i="42"/>
  <c r="E204" i="42"/>
  <c r="G204" i="42"/>
  <c r="I204" i="42"/>
  <c r="K204" i="42"/>
  <c r="M204" i="42"/>
  <c r="O204" i="42"/>
  <c r="Q204" i="42"/>
  <c r="S204" i="42"/>
  <c r="U204" i="42"/>
  <c r="W204" i="42"/>
  <c r="C205" i="42"/>
  <c r="D205" i="42" s="1"/>
  <c r="E205" i="42"/>
  <c r="F205" i="42" s="1"/>
  <c r="D205" i="43" s="1"/>
  <c r="G205" i="42"/>
  <c r="H205" i="42" s="1"/>
  <c r="E205" i="43" s="1"/>
  <c r="I205" i="42"/>
  <c r="J205" i="42" s="1"/>
  <c r="F205" i="43" s="1"/>
  <c r="K205" i="42"/>
  <c r="L205" i="42" s="1"/>
  <c r="G205" i="43" s="1"/>
  <c r="M205" i="42"/>
  <c r="N205" i="42" s="1"/>
  <c r="H205" i="43" s="1"/>
  <c r="O205" i="42"/>
  <c r="P205" i="42" s="1"/>
  <c r="Q205" i="42"/>
  <c r="R205" i="42" s="1"/>
  <c r="J205" i="43" s="1"/>
  <c r="S205" i="42"/>
  <c r="T205" i="42" s="1"/>
  <c r="U205" i="42"/>
  <c r="V205" i="42" s="1"/>
  <c r="L205" i="43" s="1"/>
  <c r="W205" i="42"/>
  <c r="X205" i="42" s="1"/>
  <c r="M205" i="43" s="1"/>
  <c r="C206" i="42"/>
  <c r="D206" i="42" s="1"/>
  <c r="C206" i="43" s="1"/>
  <c r="E206" i="42"/>
  <c r="F206" i="42" s="1"/>
  <c r="D206" i="43" s="1"/>
  <c r="G206" i="42"/>
  <c r="H206" i="42" s="1"/>
  <c r="I206" i="42"/>
  <c r="J206" i="42" s="1"/>
  <c r="F206" i="43" s="1"/>
  <c r="K206" i="42"/>
  <c r="L206" i="42" s="1"/>
  <c r="M206" i="42"/>
  <c r="N206" i="42" s="1"/>
  <c r="H206" i="43" s="1"/>
  <c r="O206" i="42"/>
  <c r="P206" i="42" s="1"/>
  <c r="I206" i="43" s="1"/>
  <c r="Q206" i="42"/>
  <c r="R206" i="42" s="1"/>
  <c r="J206" i="43" s="1"/>
  <c r="S206" i="42"/>
  <c r="T206" i="42" s="1"/>
  <c r="K206" i="43" s="1"/>
  <c r="U206" i="42"/>
  <c r="V206" i="42" s="1"/>
  <c r="L206" i="43" s="1"/>
  <c r="W206" i="42"/>
  <c r="X206" i="42" s="1"/>
  <c r="C207" i="42"/>
  <c r="D207" i="42" s="1"/>
  <c r="E207" i="42"/>
  <c r="F207" i="42" s="1"/>
  <c r="D207" i="43" s="1"/>
  <c r="G207" i="42"/>
  <c r="H207" i="42" s="1"/>
  <c r="E207" i="43" s="1"/>
  <c r="I207" i="42"/>
  <c r="J207" i="42" s="1"/>
  <c r="F207" i="43" s="1"/>
  <c r="K207" i="42"/>
  <c r="L207" i="42" s="1"/>
  <c r="G207" i="43" s="1"/>
  <c r="M207" i="42"/>
  <c r="N207" i="42" s="1"/>
  <c r="H207" i="43" s="1"/>
  <c r="O207" i="42"/>
  <c r="P207" i="42" s="1"/>
  <c r="I207" i="43" s="1"/>
  <c r="Q207" i="42"/>
  <c r="R207" i="42" s="1"/>
  <c r="J207" i="43" s="1"/>
  <c r="S207" i="42"/>
  <c r="T207" i="42" s="1"/>
  <c r="K207" i="43" s="1"/>
  <c r="U207" i="42"/>
  <c r="V207" i="42" s="1"/>
  <c r="L207" i="43" s="1"/>
  <c r="W207" i="42"/>
  <c r="X207" i="42" s="1"/>
  <c r="M207" i="43" s="1"/>
  <c r="C208" i="42"/>
  <c r="D208" i="42" s="1"/>
  <c r="C208" i="43" s="1"/>
  <c r="E208" i="42"/>
  <c r="F208" i="42" s="1"/>
  <c r="D208" i="43" s="1"/>
  <c r="G208" i="42"/>
  <c r="H208" i="42" s="1"/>
  <c r="E208" i="43" s="1"/>
  <c r="I208" i="42"/>
  <c r="J208" i="42" s="1"/>
  <c r="F208" i="43" s="1"/>
  <c r="K208" i="42"/>
  <c r="L208" i="42" s="1"/>
  <c r="G208" i="43" s="1"/>
  <c r="M208" i="42"/>
  <c r="N208" i="42" s="1"/>
  <c r="H208" i="43" s="1"/>
  <c r="O208" i="42"/>
  <c r="P208" i="42" s="1"/>
  <c r="I208" i="43" s="1"/>
  <c r="Q208" i="42"/>
  <c r="R208" i="42" s="1"/>
  <c r="J208" i="43" s="1"/>
  <c r="S208" i="42"/>
  <c r="T208" i="42" s="1"/>
  <c r="K208" i="43" s="1"/>
  <c r="U208" i="42"/>
  <c r="V208" i="42" s="1"/>
  <c r="L208" i="43" s="1"/>
  <c r="W208" i="42"/>
  <c r="X208" i="42" s="1"/>
  <c r="M208" i="43" s="1"/>
  <c r="C209" i="42"/>
  <c r="D209" i="42" s="1"/>
  <c r="C209" i="43" s="1"/>
  <c r="E209" i="42"/>
  <c r="F209" i="42" s="1"/>
  <c r="D209" i="43" s="1"/>
  <c r="G209" i="42"/>
  <c r="H209" i="42" s="1"/>
  <c r="I209" i="42"/>
  <c r="J209" i="42" s="1"/>
  <c r="F209" i="43" s="1"/>
  <c r="K209" i="42"/>
  <c r="L209" i="42" s="1"/>
  <c r="G209" i="43" s="1"/>
  <c r="M209" i="42"/>
  <c r="N209" i="42" s="1"/>
  <c r="H209" i="43" s="1"/>
  <c r="O209" i="42"/>
  <c r="P209" i="42" s="1"/>
  <c r="I209" i="43" s="1"/>
  <c r="Q209" i="42"/>
  <c r="R209" i="42" s="1"/>
  <c r="J209" i="43" s="1"/>
  <c r="S209" i="42"/>
  <c r="T209" i="42" s="1"/>
  <c r="K209" i="43" s="1"/>
  <c r="U209" i="42"/>
  <c r="V209" i="42" s="1"/>
  <c r="L209" i="43" s="1"/>
  <c r="W209" i="42"/>
  <c r="X209" i="42" s="1"/>
  <c r="M209" i="43" s="1"/>
  <c r="C210" i="42"/>
  <c r="E210" i="42"/>
  <c r="G210" i="42"/>
  <c r="I210" i="42"/>
  <c r="K210" i="42"/>
  <c r="M210" i="42"/>
  <c r="O210" i="42"/>
  <c r="Q210" i="42"/>
  <c r="S210" i="42"/>
  <c r="U210" i="42"/>
  <c r="W210" i="42"/>
  <c r="C211" i="42"/>
  <c r="D211" i="42" s="1"/>
  <c r="E211" i="42"/>
  <c r="F211" i="42" s="1"/>
  <c r="D211" i="43" s="1"/>
  <c r="G211" i="42"/>
  <c r="H211" i="42" s="1"/>
  <c r="E211" i="43" s="1"/>
  <c r="I211" i="42"/>
  <c r="J211" i="42" s="1"/>
  <c r="F211" i="43" s="1"/>
  <c r="K211" i="42"/>
  <c r="L211" i="42" s="1"/>
  <c r="G211" i="43" s="1"/>
  <c r="M211" i="42"/>
  <c r="N211" i="42" s="1"/>
  <c r="H211" i="43" s="1"/>
  <c r="O211" i="42"/>
  <c r="P211" i="42" s="1"/>
  <c r="Q211" i="42"/>
  <c r="R211" i="42" s="1"/>
  <c r="J211" i="43" s="1"/>
  <c r="S211" i="42"/>
  <c r="T211" i="42" s="1"/>
  <c r="U211" i="42"/>
  <c r="V211" i="42" s="1"/>
  <c r="L211" i="43" s="1"/>
  <c r="W211" i="42"/>
  <c r="X211" i="42" s="1"/>
  <c r="M211" i="43" s="1"/>
  <c r="C212" i="42"/>
  <c r="D212" i="42" s="1"/>
  <c r="C212" i="43" s="1"/>
  <c r="E212" i="42"/>
  <c r="F212" i="42" s="1"/>
  <c r="D212" i="43" s="1"/>
  <c r="G212" i="42"/>
  <c r="H212" i="42" s="1"/>
  <c r="E212" i="43" s="1"/>
  <c r="I212" i="42"/>
  <c r="J212" i="42" s="1"/>
  <c r="F212" i="43" s="1"/>
  <c r="K212" i="42"/>
  <c r="L212" i="42" s="1"/>
  <c r="G212" i="43" s="1"/>
  <c r="M212" i="42"/>
  <c r="N212" i="42" s="1"/>
  <c r="H212" i="43" s="1"/>
  <c r="O212" i="42"/>
  <c r="P212" i="42" s="1"/>
  <c r="I212" i="43" s="1"/>
  <c r="Q212" i="42"/>
  <c r="R212" i="42" s="1"/>
  <c r="J212" i="43" s="1"/>
  <c r="S212" i="42"/>
  <c r="T212" i="42" s="1"/>
  <c r="U212" i="42"/>
  <c r="V212" i="42" s="1"/>
  <c r="L212" i="43" s="1"/>
  <c r="W212" i="42"/>
  <c r="X212" i="42" s="1"/>
  <c r="M212" i="43" s="1"/>
  <c r="C213" i="42"/>
  <c r="D213" i="42" s="1"/>
  <c r="E213" i="42"/>
  <c r="F213" i="42" s="1"/>
  <c r="D213" i="43" s="1"/>
  <c r="G213" i="42"/>
  <c r="H213" i="42" s="1"/>
  <c r="I213" i="42"/>
  <c r="J213" i="42" s="1"/>
  <c r="F213" i="43" s="1"/>
  <c r="K213" i="42"/>
  <c r="L213" i="42" s="1"/>
  <c r="M213" i="42"/>
  <c r="N213" i="42" s="1"/>
  <c r="H213" i="43" s="1"/>
  <c r="O213" i="42"/>
  <c r="P213" i="42" s="1"/>
  <c r="I213" i="43" s="1"/>
  <c r="Q213" i="42"/>
  <c r="R213" i="42" s="1"/>
  <c r="J213" i="43" s="1"/>
  <c r="S213" i="42"/>
  <c r="T213" i="42" s="1"/>
  <c r="K213" i="43" s="1"/>
  <c r="U213" i="42"/>
  <c r="V213" i="42" s="1"/>
  <c r="L213" i="43" s="1"/>
  <c r="W213" i="42"/>
  <c r="X213" i="42" s="1"/>
  <c r="C214" i="42"/>
  <c r="D214" i="42" s="1"/>
  <c r="E214" i="42"/>
  <c r="F214" i="42" s="1"/>
  <c r="D214" i="43" s="1"/>
  <c r="G214" i="42"/>
  <c r="H214" i="42" s="1"/>
  <c r="E214" i="43" s="1"/>
  <c r="I214" i="42"/>
  <c r="J214" i="42" s="1"/>
  <c r="F214" i="43" s="1"/>
  <c r="K214" i="42"/>
  <c r="L214" i="42" s="1"/>
  <c r="G214" i="43" s="1"/>
  <c r="M214" i="42"/>
  <c r="N214" i="42" s="1"/>
  <c r="H214" i="43" s="1"/>
  <c r="O214" i="42"/>
  <c r="P214" i="42" s="1"/>
  <c r="I214" i="43" s="1"/>
  <c r="Q214" i="42"/>
  <c r="R214" i="42" s="1"/>
  <c r="J214" i="43" s="1"/>
  <c r="S214" i="42"/>
  <c r="T214" i="42" s="1"/>
  <c r="K214" i="43" s="1"/>
  <c r="U214" i="42"/>
  <c r="V214" i="42" s="1"/>
  <c r="L214" i="43" s="1"/>
  <c r="W214" i="42"/>
  <c r="X214" i="42" s="1"/>
  <c r="M214" i="43" s="1"/>
  <c r="C215" i="42"/>
  <c r="E215" i="42"/>
  <c r="G215" i="42"/>
  <c r="I215" i="42"/>
  <c r="K215" i="42"/>
  <c r="M215" i="42"/>
  <c r="O215" i="42"/>
  <c r="Q215" i="42"/>
  <c r="S215" i="42"/>
  <c r="U215" i="42"/>
  <c r="W215" i="42"/>
  <c r="C216" i="42"/>
  <c r="D216" i="42" s="1"/>
  <c r="C216" i="43" s="1"/>
  <c r="E216" i="42"/>
  <c r="F216" i="42" s="1"/>
  <c r="D216" i="43" s="1"/>
  <c r="G216" i="42"/>
  <c r="H216" i="42" s="1"/>
  <c r="I216" i="42"/>
  <c r="J216" i="42" s="1"/>
  <c r="F216" i="43" s="1"/>
  <c r="K216" i="42"/>
  <c r="L216" i="42" s="1"/>
  <c r="M216" i="42"/>
  <c r="N216" i="42" s="1"/>
  <c r="H216" i="43" s="1"/>
  <c r="O216" i="42"/>
  <c r="P216" i="42" s="1"/>
  <c r="I216" i="43" s="1"/>
  <c r="Q216" i="42"/>
  <c r="R216" i="42" s="1"/>
  <c r="J216" i="43" s="1"/>
  <c r="S216" i="42"/>
  <c r="T216" i="42" s="1"/>
  <c r="K216" i="43" s="1"/>
  <c r="U216" i="42"/>
  <c r="V216" i="42" s="1"/>
  <c r="L216" i="43" s="1"/>
  <c r="W216" i="42"/>
  <c r="X216" i="42" s="1"/>
  <c r="C217" i="42"/>
  <c r="D217" i="42" s="1"/>
  <c r="E217" i="42"/>
  <c r="F217" i="42" s="1"/>
  <c r="D217" i="43" s="1"/>
  <c r="G217" i="42"/>
  <c r="H217" i="42" s="1"/>
  <c r="E217" i="43" s="1"/>
  <c r="I217" i="42"/>
  <c r="J217" i="42" s="1"/>
  <c r="F217" i="43" s="1"/>
  <c r="K217" i="42"/>
  <c r="L217" i="42" s="1"/>
  <c r="G217" i="43" s="1"/>
  <c r="M217" i="42"/>
  <c r="N217" i="42" s="1"/>
  <c r="H217" i="43" s="1"/>
  <c r="O217" i="42"/>
  <c r="P217" i="42" s="1"/>
  <c r="Q217" i="42"/>
  <c r="R217" i="42" s="1"/>
  <c r="J217" i="43" s="1"/>
  <c r="S217" i="42"/>
  <c r="T217" i="42" s="1"/>
  <c r="U217" i="42"/>
  <c r="V217" i="42" s="1"/>
  <c r="L217" i="43" s="1"/>
  <c r="W217" i="42"/>
  <c r="X217" i="42" s="1"/>
  <c r="M217" i="43" s="1"/>
  <c r="C218" i="42"/>
  <c r="D218" i="42" s="1"/>
  <c r="C218" i="43" s="1"/>
  <c r="E218" i="42"/>
  <c r="F218" i="42" s="1"/>
  <c r="D218" i="43" s="1"/>
  <c r="G218" i="42"/>
  <c r="H218" i="42" s="1"/>
  <c r="E218" i="43" s="1"/>
  <c r="I218" i="42"/>
  <c r="J218" i="42" s="1"/>
  <c r="F218" i="43" s="1"/>
  <c r="K218" i="42"/>
  <c r="L218" i="42" s="1"/>
  <c r="G218" i="43" s="1"/>
  <c r="M218" i="42"/>
  <c r="N218" i="42" s="1"/>
  <c r="H218" i="43" s="1"/>
  <c r="O218" i="42"/>
  <c r="P218" i="42" s="1"/>
  <c r="I218" i="43" s="1"/>
  <c r="Q218" i="42"/>
  <c r="R218" i="42" s="1"/>
  <c r="J218" i="43" s="1"/>
  <c r="S218" i="42"/>
  <c r="T218" i="42" s="1"/>
  <c r="K218" i="43" s="1"/>
  <c r="U218" i="42"/>
  <c r="V218" i="42" s="1"/>
  <c r="L218" i="43" s="1"/>
  <c r="W218" i="42"/>
  <c r="X218" i="42" s="1"/>
  <c r="M218" i="43" s="1"/>
  <c r="C219" i="42"/>
  <c r="D219" i="42" s="1"/>
  <c r="C219" i="43" s="1"/>
  <c r="C498" i="43" s="1"/>
  <c r="E219" i="42"/>
  <c r="F219" i="42" s="1"/>
  <c r="D219" i="43" s="1"/>
  <c r="D498" i="43" s="1"/>
  <c r="G219" i="42"/>
  <c r="H219" i="42" s="1"/>
  <c r="I219" i="42"/>
  <c r="J219" i="42" s="1"/>
  <c r="F219" i="43" s="1"/>
  <c r="F498" i="43" s="1"/>
  <c r="K219" i="42"/>
  <c r="L219" i="42" s="1"/>
  <c r="G219" i="43" s="1"/>
  <c r="G498" i="43" s="1"/>
  <c r="M219" i="42"/>
  <c r="N219" i="42" s="1"/>
  <c r="H219" i="43" s="1"/>
  <c r="H498" i="43" s="1"/>
  <c r="O219" i="42"/>
  <c r="P219" i="42" s="1"/>
  <c r="I219" i="43" s="1"/>
  <c r="I498" i="43" s="1"/>
  <c r="Q219" i="42"/>
  <c r="R219" i="42" s="1"/>
  <c r="J219" i="43" s="1"/>
  <c r="J498" i="43" s="1"/>
  <c r="S219" i="42"/>
  <c r="T219" i="42" s="1"/>
  <c r="K219" i="43" s="1"/>
  <c r="K498" i="43" s="1"/>
  <c r="U219" i="42"/>
  <c r="V219" i="42" s="1"/>
  <c r="L219" i="43" s="1"/>
  <c r="L498" i="43" s="1"/>
  <c r="W219" i="42"/>
  <c r="X219" i="42" s="1"/>
  <c r="M219" i="43" s="1"/>
  <c r="M498" i="43" s="1"/>
  <c r="C220" i="42"/>
  <c r="D220" i="42" s="1"/>
  <c r="E220" i="42"/>
  <c r="F220" i="42" s="1"/>
  <c r="D220" i="43" s="1"/>
  <c r="G220" i="42"/>
  <c r="H220" i="42" s="1"/>
  <c r="E220" i="43" s="1"/>
  <c r="I220" i="42"/>
  <c r="J220" i="42" s="1"/>
  <c r="F220" i="43" s="1"/>
  <c r="K220" i="42"/>
  <c r="L220" i="42" s="1"/>
  <c r="G220" i="43" s="1"/>
  <c r="M220" i="42"/>
  <c r="N220" i="42" s="1"/>
  <c r="H220" i="43" s="1"/>
  <c r="O220" i="42"/>
  <c r="P220" i="42" s="1"/>
  <c r="I220" i="43" s="1"/>
  <c r="Q220" i="42"/>
  <c r="R220" i="42" s="1"/>
  <c r="J220" i="43" s="1"/>
  <c r="S220" i="42"/>
  <c r="T220" i="42" s="1"/>
  <c r="K220" i="43" s="1"/>
  <c r="U220" i="42"/>
  <c r="V220" i="42" s="1"/>
  <c r="L220" i="43" s="1"/>
  <c r="W220" i="42"/>
  <c r="X220" i="42" s="1"/>
  <c r="M220" i="43" s="1"/>
  <c r="C221" i="42"/>
  <c r="E221" i="42"/>
  <c r="G221" i="42"/>
  <c r="I221" i="42"/>
  <c r="K221" i="42"/>
  <c r="M221" i="42"/>
  <c r="O221" i="42"/>
  <c r="Q221" i="42"/>
  <c r="S221" i="42"/>
  <c r="U221" i="42"/>
  <c r="W221" i="42"/>
  <c r="C222" i="42"/>
  <c r="D222" i="42" s="1"/>
  <c r="C222" i="43" s="1"/>
  <c r="E222" i="42"/>
  <c r="F222" i="42" s="1"/>
  <c r="D222" i="43" s="1"/>
  <c r="G222" i="42"/>
  <c r="H222" i="42" s="1"/>
  <c r="E222" i="43" s="1"/>
  <c r="I222" i="42"/>
  <c r="J222" i="42" s="1"/>
  <c r="F222" i="43" s="1"/>
  <c r="K222" i="42"/>
  <c r="L222" i="42" s="1"/>
  <c r="G222" i="43" s="1"/>
  <c r="M222" i="42"/>
  <c r="N222" i="42" s="1"/>
  <c r="H222" i="43" s="1"/>
  <c r="O222" i="42"/>
  <c r="P222" i="42" s="1"/>
  <c r="I222" i="43" s="1"/>
  <c r="Q222" i="42"/>
  <c r="R222" i="42" s="1"/>
  <c r="J222" i="43" s="1"/>
  <c r="S222" i="42"/>
  <c r="T222" i="42" s="1"/>
  <c r="K222" i="43" s="1"/>
  <c r="U222" i="42"/>
  <c r="V222" i="42" s="1"/>
  <c r="L222" i="43" s="1"/>
  <c r="W222" i="42"/>
  <c r="X222" i="42" s="1"/>
  <c r="M222" i="43" s="1"/>
  <c r="C223" i="42"/>
  <c r="D223" i="42" s="1"/>
  <c r="E223" i="42"/>
  <c r="G223" i="42"/>
  <c r="H223" i="42" s="1"/>
  <c r="I223" i="42"/>
  <c r="J223" i="42" s="1"/>
  <c r="F223" i="43" s="1"/>
  <c r="K223" i="42"/>
  <c r="L223" i="42" s="1"/>
  <c r="M223" i="42"/>
  <c r="N223" i="42" s="1"/>
  <c r="H223" i="43" s="1"/>
  <c r="O223" i="42"/>
  <c r="P223" i="42" s="1"/>
  <c r="Q223" i="42"/>
  <c r="R223" i="42" s="1"/>
  <c r="J223" i="43" s="1"/>
  <c r="S223" i="42"/>
  <c r="T223" i="42" s="1"/>
  <c r="U223" i="42"/>
  <c r="V223" i="42" s="1"/>
  <c r="L223" i="43" s="1"/>
  <c r="W223" i="42"/>
  <c r="X223" i="42" s="1"/>
  <c r="C224" i="42"/>
  <c r="D224" i="42" s="1"/>
  <c r="E224" i="42"/>
  <c r="F224" i="42" s="1"/>
  <c r="D224" i="43" s="1"/>
  <c r="G224" i="42"/>
  <c r="H224" i="42" s="1"/>
  <c r="E224" i="43" s="1"/>
  <c r="I224" i="42"/>
  <c r="J224" i="42" s="1"/>
  <c r="F224" i="43" s="1"/>
  <c r="K224" i="42"/>
  <c r="L224" i="42" s="1"/>
  <c r="G224" i="43" s="1"/>
  <c r="M224" i="42"/>
  <c r="N224" i="42" s="1"/>
  <c r="H224" i="43" s="1"/>
  <c r="O224" i="42"/>
  <c r="P224" i="42" s="1"/>
  <c r="I224" i="43" s="1"/>
  <c r="Q224" i="42"/>
  <c r="R224" i="42" s="1"/>
  <c r="J224" i="43" s="1"/>
  <c r="S224" i="42"/>
  <c r="T224" i="42" s="1"/>
  <c r="K224" i="43" s="1"/>
  <c r="U224" i="42"/>
  <c r="V224" i="42" s="1"/>
  <c r="L224" i="43" s="1"/>
  <c r="W224" i="42"/>
  <c r="X224" i="42" s="1"/>
  <c r="M224" i="43" s="1"/>
  <c r="C225" i="42"/>
  <c r="D225" i="42" s="1"/>
  <c r="C225" i="43" s="1"/>
  <c r="E225" i="42"/>
  <c r="F225" i="42" s="1"/>
  <c r="D225" i="43" s="1"/>
  <c r="G225" i="42"/>
  <c r="H225" i="42" s="1"/>
  <c r="I225" i="42"/>
  <c r="J225" i="42" s="1"/>
  <c r="F225" i="43" s="1"/>
  <c r="K225" i="42"/>
  <c r="L225" i="42" s="1"/>
  <c r="G225" i="43" s="1"/>
  <c r="M225" i="42"/>
  <c r="N225" i="42" s="1"/>
  <c r="O225" i="42"/>
  <c r="P225" i="42" s="1"/>
  <c r="I225" i="43" s="1"/>
  <c r="Q225" i="42"/>
  <c r="R225" i="42" s="1"/>
  <c r="J225" i="43" s="1"/>
  <c r="S225" i="42"/>
  <c r="T225" i="42" s="1"/>
  <c r="K225" i="43" s="1"/>
  <c r="U225" i="42"/>
  <c r="V225" i="42" s="1"/>
  <c r="W225" i="42"/>
  <c r="X225" i="42" s="1"/>
  <c r="M225" i="43" s="1"/>
  <c r="C226" i="42"/>
  <c r="D226" i="42" s="1"/>
  <c r="E226" i="42"/>
  <c r="F226" i="42" s="1"/>
  <c r="D226" i="43" s="1"/>
  <c r="G226" i="42"/>
  <c r="H226" i="42" s="1"/>
  <c r="E226" i="43" s="1"/>
  <c r="I226" i="42"/>
  <c r="J226" i="42" s="1"/>
  <c r="F226" i="43" s="1"/>
  <c r="K226" i="42"/>
  <c r="L226" i="42" s="1"/>
  <c r="G226" i="43" s="1"/>
  <c r="M226" i="42"/>
  <c r="N226" i="42" s="1"/>
  <c r="H226" i="43" s="1"/>
  <c r="O226" i="42"/>
  <c r="P226" i="42" s="1"/>
  <c r="I226" i="43" s="1"/>
  <c r="Q226" i="42"/>
  <c r="R226" i="42" s="1"/>
  <c r="S226" i="42"/>
  <c r="T226" i="42" s="1"/>
  <c r="K226" i="43" s="1"/>
  <c r="U226" i="42"/>
  <c r="V226" i="42" s="1"/>
  <c r="L226" i="43" s="1"/>
  <c r="W226" i="42"/>
  <c r="X226" i="42" s="1"/>
  <c r="M226" i="43" s="1"/>
  <c r="C227" i="42"/>
  <c r="D227" i="42" s="1"/>
  <c r="C227" i="43" s="1"/>
  <c r="E227" i="42"/>
  <c r="F227" i="42" s="1"/>
  <c r="G227" i="42"/>
  <c r="H227" i="42" s="1"/>
  <c r="E227" i="43" s="1"/>
  <c r="I227" i="42"/>
  <c r="J227" i="42" s="1"/>
  <c r="F227" i="43" s="1"/>
  <c r="K227" i="42"/>
  <c r="L227" i="42" s="1"/>
  <c r="G227" i="43" s="1"/>
  <c r="M227" i="42"/>
  <c r="N227" i="42" s="1"/>
  <c r="H227" i="43" s="1"/>
  <c r="O227" i="42"/>
  <c r="P227" i="42" s="1"/>
  <c r="I227" i="43" s="1"/>
  <c r="Q227" i="42"/>
  <c r="R227" i="42" s="1"/>
  <c r="J227" i="43" s="1"/>
  <c r="S227" i="42"/>
  <c r="T227" i="42" s="1"/>
  <c r="K227" i="43" s="1"/>
  <c r="U227" i="42"/>
  <c r="V227" i="42" s="1"/>
  <c r="L227" i="43" s="1"/>
  <c r="W227" i="42"/>
  <c r="X227" i="42" s="1"/>
  <c r="M227" i="43" s="1"/>
  <c r="C228" i="42"/>
  <c r="D228" i="42" s="1"/>
  <c r="E228" i="42"/>
  <c r="F228" i="42" s="1"/>
  <c r="D228" i="43" s="1"/>
  <c r="G228" i="42"/>
  <c r="H228" i="42" s="1"/>
  <c r="E228" i="43" s="1"/>
  <c r="I228" i="42"/>
  <c r="J228" i="42" s="1"/>
  <c r="K228" i="42"/>
  <c r="L228" i="42" s="1"/>
  <c r="G228" i="43" s="1"/>
  <c r="M228" i="42"/>
  <c r="N228" i="42" s="1"/>
  <c r="H228" i="43" s="1"/>
  <c r="O228" i="42"/>
  <c r="P228" i="42" s="1"/>
  <c r="I228" i="43" s="1"/>
  <c r="Q228" i="42"/>
  <c r="R228" i="42" s="1"/>
  <c r="J228" i="43" s="1"/>
  <c r="S228" i="42"/>
  <c r="T228" i="42" s="1"/>
  <c r="K228" i="43" s="1"/>
  <c r="U228" i="42"/>
  <c r="V228" i="42" s="1"/>
  <c r="L228" i="43" s="1"/>
  <c r="W228" i="42"/>
  <c r="X228" i="42" s="1"/>
  <c r="M228" i="43" s="1"/>
  <c r="C229" i="42"/>
  <c r="E229" i="42"/>
  <c r="G229" i="42"/>
  <c r="I229" i="42"/>
  <c r="K229" i="42"/>
  <c r="M229" i="42"/>
  <c r="O229" i="42"/>
  <c r="Q229" i="42"/>
  <c r="S229" i="42"/>
  <c r="U229" i="42"/>
  <c r="W229" i="42"/>
  <c r="C230" i="42"/>
  <c r="D230" i="42" s="1"/>
  <c r="C230" i="43" s="1"/>
  <c r="E230" i="42"/>
  <c r="F230" i="42" s="1"/>
  <c r="D230" i="43" s="1"/>
  <c r="G230" i="42"/>
  <c r="H230" i="42" s="1"/>
  <c r="I230" i="42"/>
  <c r="J230" i="42" s="1"/>
  <c r="F230" i="43" s="1"/>
  <c r="K230" i="42"/>
  <c r="L230" i="42" s="1"/>
  <c r="G230" i="43" s="1"/>
  <c r="M230" i="42"/>
  <c r="N230" i="42" s="1"/>
  <c r="H230" i="43" s="1"/>
  <c r="O230" i="42"/>
  <c r="P230" i="42" s="1"/>
  <c r="Q230" i="42"/>
  <c r="R230" i="42" s="1"/>
  <c r="J230" i="43" s="1"/>
  <c r="S230" i="42"/>
  <c r="T230" i="42" s="1"/>
  <c r="K230" i="43" s="1"/>
  <c r="U230" i="42"/>
  <c r="V230" i="42" s="1"/>
  <c r="W230" i="42"/>
  <c r="X230" i="42" s="1"/>
  <c r="M230" i="43" s="1"/>
  <c r="C231" i="42"/>
  <c r="D231" i="42" s="1"/>
  <c r="C231" i="43" s="1"/>
  <c r="E231" i="42"/>
  <c r="F231" i="42" s="1"/>
  <c r="D231" i="43" s="1"/>
  <c r="G231" i="42"/>
  <c r="H231" i="42" s="1"/>
  <c r="E231" i="43" s="1"/>
  <c r="I231" i="42"/>
  <c r="J231" i="42" s="1"/>
  <c r="F231" i="43" s="1"/>
  <c r="K231" i="42"/>
  <c r="L231" i="42" s="1"/>
  <c r="M231" i="42"/>
  <c r="N231" i="42" s="1"/>
  <c r="H231" i="43" s="1"/>
  <c r="O231" i="42"/>
  <c r="P231" i="42" s="1"/>
  <c r="I231" i="43" s="1"/>
  <c r="Q231" i="42"/>
  <c r="R231" i="42" s="1"/>
  <c r="J231" i="43" s="1"/>
  <c r="S231" i="42"/>
  <c r="T231" i="42" s="1"/>
  <c r="U231" i="42"/>
  <c r="V231" i="42" s="1"/>
  <c r="L231" i="43" s="1"/>
  <c r="W231" i="42"/>
  <c r="X231" i="42" s="1"/>
  <c r="M231" i="43" s="1"/>
  <c r="C232" i="42"/>
  <c r="D232" i="42" s="1"/>
  <c r="C232" i="43" s="1"/>
  <c r="E232" i="42"/>
  <c r="F232" i="42" s="1"/>
  <c r="D232" i="43" s="1"/>
  <c r="G232" i="42"/>
  <c r="H232" i="42" s="1"/>
  <c r="I232" i="42"/>
  <c r="J232" i="42" s="1"/>
  <c r="F232" i="43" s="1"/>
  <c r="K232" i="42"/>
  <c r="L232" i="42" s="1"/>
  <c r="G232" i="43" s="1"/>
  <c r="M232" i="42"/>
  <c r="N232" i="42" s="1"/>
  <c r="O232" i="42"/>
  <c r="P232" i="42" s="1"/>
  <c r="I232" i="43" s="1"/>
  <c r="Q232" i="42"/>
  <c r="R232" i="42" s="1"/>
  <c r="J232" i="43" s="1"/>
  <c r="S232" i="42"/>
  <c r="T232" i="42" s="1"/>
  <c r="K232" i="43" s="1"/>
  <c r="U232" i="42"/>
  <c r="V232" i="42" s="1"/>
  <c r="L232" i="43" s="1"/>
  <c r="W232" i="42"/>
  <c r="X232" i="42" s="1"/>
  <c r="M232" i="43" s="1"/>
  <c r="C233" i="42"/>
  <c r="D233" i="42" s="1"/>
  <c r="E233" i="42"/>
  <c r="F233" i="42" s="1"/>
  <c r="D233" i="43" s="1"/>
  <c r="G233" i="42"/>
  <c r="H233" i="42" s="1"/>
  <c r="E233" i="43" s="1"/>
  <c r="I233" i="42"/>
  <c r="J233" i="42" s="1"/>
  <c r="F233" i="43" s="1"/>
  <c r="K233" i="42"/>
  <c r="L233" i="42" s="1"/>
  <c r="G233" i="43" s="1"/>
  <c r="M233" i="42"/>
  <c r="N233" i="42" s="1"/>
  <c r="H233" i="43" s="1"/>
  <c r="O233" i="42"/>
  <c r="P233" i="42" s="1"/>
  <c r="I233" i="43" s="1"/>
  <c r="Q233" i="42"/>
  <c r="R233" i="42" s="1"/>
  <c r="S233" i="42"/>
  <c r="T233" i="42" s="1"/>
  <c r="K233" i="43" s="1"/>
  <c r="U233" i="42"/>
  <c r="V233" i="42" s="1"/>
  <c r="L233" i="43" s="1"/>
  <c r="W233" i="42"/>
  <c r="X233" i="42" s="1"/>
  <c r="M233" i="43" s="1"/>
  <c r="C234" i="42"/>
  <c r="D234" i="42" s="1"/>
  <c r="C234" i="43" s="1"/>
  <c r="E234" i="42"/>
  <c r="F234" i="42" s="1"/>
  <c r="G234" i="42"/>
  <c r="H234" i="42" s="1"/>
  <c r="E234" i="43" s="1"/>
  <c r="I234" i="42"/>
  <c r="J234" i="42" s="1"/>
  <c r="F234" i="43" s="1"/>
  <c r="K234" i="42"/>
  <c r="L234" i="42" s="1"/>
  <c r="G234" i="43" s="1"/>
  <c r="M234" i="42"/>
  <c r="N234" i="42" s="1"/>
  <c r="H234" i="43" s="1"/>
  <c r="O234" i="42"/>
  <c r="P234" i="42" s="1"/>
  <c r="I234" i="43" s="1"/>
  <c r="Q234" i="42"/>
  <c r="R234" i="42" s="1"/>
  <c r="J234" i="43" s="1"/>
  <c r="S234" i="42"/>
  <c r="T234" i="42" s="1"/>
  <c r="K234" i="43" s="1"/>
  <c r="U234" i="42"/>
  <c r="V234" i="42" s="1"/>
  <c r="L234" i="43" s="1"/>
  <c r="W234" i="42"/>
  <c r="X234" i="42" s="1"/>
  <c r="C235" i="42"/>
  <c r="D235" i="42" s="1"/>
  <c r="E235" i="42"/>
  <c r="F235" i="42" s="1"/>
  <c r="D235" i="43" s="1"/>
  <c r="G235" i="42"/>
  <c r="H235" i="42" s="1"/>
  <c r="E235" i="43" s="1"/>
  <c r="I235" i="42"/>
  <c r="J235" i="42" s="1"/>
  <c r="K235" i="42"/>
  <c r="L235" i="42" s="1"/>
  <c r="G235" i="43" s="1"/>
  <c r="M235" i="42"/>
  <c r="N235" i="42" s="1"/>
  <c r="H235" i="43" s="1"/>
  <c r="O235" i="42"/>
  <c r="P235" i="42" s="1"/>
  <c r="I235" i="43" s="1"/>
  <c r="Q235" i="42"/>
  <c r="R235" i="42" s="1"/>
  <c r="J235" i="43" s="1"/>
  <c r="S235" i="42"/>
  <c r="T235" i="42" s="1"/>
  <c r="K235" i="43" s="1"/>
  <c r="U235" i="42"/>
  <c r="V235" i="42" s="1"/>
  <c r="L235" i="43" s="1"/>
  <c r="W235" i="42"/>
  <c r="X235" i="42" s="1"/>
  <c r="M235" i="43" s="1"/>
  <c r="C236" i="42"/>
  <c r="E236" i="42"/>
  <c r="G236" i="42"/>
  <c r="I236" i="42"/>
  <c r="K236" i="42"/>
  <c r="M236" i="42"/>
  <c r="O236" i="42"/>
  <c r="Q236" i="42"/>
  <c r="S236" i="42"/>
  <c r="U236" i="42"/>
  <c r="W236" i="42"/>
  <c r="C237" i="42"/>
  <c r="D237" i="42" s="1"/>
  <c r="C237" i="43" s="1"/>
  <c r="E237" i="42"/>
  <c r="F237" i="42" s="1"/>
  <c r="D237" i="43" s="1"/>
  <c r="G237" i="42"/>
  <c r="H237" i="42" s="1"/>
  <c r="I237" i="42"/>
  <c r="J237" i="42" s="1"/>
  <c r="F237" i="43" s="1"/>
  <c r="K237" i="42"/>
  <c r="L237" i="42" s="1"/>
  <c r="G237" i="43" s="1"/>
  <c r="M237" i="42"/>
  <c r="N237" i="42" s="1"/>
  <c r="H237" i="43" s="1"/>
  <c r="O237" i="42"/>
  <c r="P237" i="42" s="1"/>
  <c r="I237" i="43" s="1"/>
  <c r="Q237" i="42"/>
  <c r="R237" i="42" s="1"/>
  <c r="J237" i="43" s="1"/>
  <c r="S237" i="42"/>
  <c r="T237" i="42" s="1"/>
  <c r="K237" i="43" s="1"/>
  <c r="U237" i="42"/>
  <c r="V237" i="42" s="1"/>
  <c r="W237" i="42"/>
  <c r="X237" i="42" s="1"/>
  <c r="M237" i="43" s="1"/>
  <c r="C238" i="42"/>
  <c r="D238" i="42" s="1"/>
  <c r="C238" i="43" s="1"/>
  <c r="E238" i="42"/>
  <c r="F238" i="42" s="1"/>
  <c r="D238" i="43" s="1"/>
  <c r="G238" i="42"/>
  <c r="H238" i="42" s="1"/>
  <c r="E238" i="43" s="1"/>
  <c r="I238" i="42"/>
  <c r="J238" i="42" s="1"/>
  <c r="F238" i="43" s="1"/>
  <c r="K238" i="42"/>
  <c r="L238" i="42" s="1"/>
  <c r="M238" i="42"/>
  <c r="N238" i="42" s="1"/>
  <c r="H238" i="43" s="1"/>
  <c r="O238" i="42"/>
  <c r="P238" i="42" s="1"/>
  <c r="I238" i="43" s="1"/>
  <c r="Q238" i="42"/>
  <c r="R238" i="42" s="1"/>
  <c r="J238" i="43" s="1"/>
  <c r="S238" i="42"/>
  <c r="T238" i="42" s="1"/>
  <c r="U238" i="42"/>
  <c r="V238" i="42" s="1"/>
  <c r="L238" i="43" s="1"/>
  <c r="W238" i="42"/>
  <c r="X238" i="42" s="1"/>
  <c r="M238" i="43" s="1"/>
  <c r="C239" i="42"/>
  <c r="E239" i="42"/>
  <c r="G239" i="42"/>
  <c r="I239" i="42"/>
  <c r="K239" i="42"/>
  <c r="M239" i="42"/>
  <c r="O239" i="42"/>
  <c r="Q239" i="42"/>
  <c r="S239" i="42"/>
  <c r="U239" i="42"/>
  <c r="W239" i="42"/>
  <c r="C240" i="42"/>
  <c r="E240" i="42"/>
  <c r="F240" i="42" s="1"/>
  <c r="G240" i="42"/>
  <c r="H240" i="42" s="1"/>
  <c r="E240" i="43" s="1"/>
  <c r="I240" i="42"/>
  <c r="J240" i="42" s="1"/>
  <c r="F240" i="43" s="1"/>
  <c r="K240" i="42"/>
  <c r="L240" i="42" s="1"/>
  <c r="G240" i="43" s="1"/>
  <c r="M240" i="42"/>
  <c r="N240" i="42" s="1"/>
  <c r="O240" i="42"/>
  <c r="P240" i="42" s="1"/>
  <c r="I240" i="43" s="1"/>
  <c r="Q240" i="42"/>
  <c r="R240" i="42" s="1"/>
  <c r="J240" i="43" s="1"/>
  <c r="S240" i="42"/>
  <c r="T240" i="42" s="1"/>
  <c r="K240" i="43" s="1"/>
  <c r="U240" i="42"/>
  <c r="V240" i="42" s="1"/>
  <c r="L240" i="43" s="1"/>
  <c r="W240" i="42"/>
  <c r="X240" i="42" s="1"/>
  <c r="C241" i="42"/>
  <c r="D241" i="42" s="1"/>
  <c r="C241" i="43" s="1"/>
  <c r="E241" i="42"/>
  <c r="F241" i="42" s="1"/>
  <c r="D241" i="43" s="1"/>
  <c r="G241" i="42"/>
  <c r="I241" i="42"/>
  <c r="J241" i="42" s="1"/>
  <c r="K241" i="42"/>
  <c r="L241" i="42" s="1"/>
  <c r="G241" i="43" s="1"/>
  <c r="M241" i="42"/>
  <c r="N241" i="42" s="1"/>
  <c r="H241" i="43" s="1"/>
  <c r="O241" i="42"/>
  <c r="P241" i="42" s="1"/>
  <c r="I241" i="43" s="1"/>
  <c r="Q241" i="42"/>
  <c r="R241" i="42" s="1"/>
  <c r="S241" i="42"/>
  <c r="T241" i="42" s="1"/>
  <c r="K241" i="43" s="1"/>
  <c r="U241" i="42"/>
  <c r="V241" i="42" s="1"/>
  <c r="L241" i="43" s="1"/>
  <c r="W241" i="42"/>
  <c r="X241" i="42" s="1"/>
  <c r="M241" i="43" s="1"/>
  <c r="C242" i="42"/>
  <c r="E242" i="42"/>
  <c r="F242" i="42" s="1"/>
  <c r="D242" i="43" s="1"/>
  <c r="G242" i="42"/>
  <c r="H242" i="42" s="1"/>
  <c r="E242" i="43" s="1"/>
  <c r="I242" i="42"/>
  <c r="J242" i="42" s="1"/>
  <c r="F242" i="43" s="1"/>
  <c r="K242" i="42"/>
  <c r="L242" i="42" s="1"/>
  <c r="G242" i="43" s="1"/>
  <c r="M242" i="42"/>
  <c r="N242" i="42" s="1"/>
  <c r="H242" i="43" s="1"/>
  <c r="O242" i="42"/>
  <c r="P242" i="42" s="1"/>
  <c r="Q242" i="42"/>
  <c r="R242" i="42" s="1"/>
  <c r="J242" i="43" s="1"/>
  <c r="S242" i="42"/>
  <c r="T242" i="42" s="1"/>
  <c r="K242" i="43" s="1"/>
  <c r="U242" i="42"/>
  <c r="V242" i="42" s="1"/>
  <c r="L242" i="43" s="1"/>
  <c r="W242" i="42"/>
  <c r="X242" i="42" s="1"/>
  <c r="M242" i="43" s="1"/>
  <c r="C243" i="42"/>
  <c r="D243" i="42" s="1"/>
  <c r="C243" i="43" s="1"/>
  <c r="E243" i="42"/>
  <c r="F243" i="42" s="1"/>
  <c r="D243" i="43" s="1"/>
  <c r="G243" i="42"/>
  <c r="I243" i="42"/>
  <c r="J243" i="42" s="1"/>
  <c r="F243" i="43" s="1"/>
  <c r="K243" i="42"/>
  <c r="L243" i="42" s="1"/>
  <c r="G243" i="43" s="1"/>
  <c r="M243" i="42"/>
  <c r="N243" i="42" s="1"/>
  <c r="H243" i="43" s="1"/>
  <c r="O243" i="42"/>
  <c r="P243" i="42" s="1"/>
  <c r="I243" i="43" s="1"/>
  <c r="Q243" i="42"/>
  <c r="R243" i="42" s="1"/>
  <c r="J243" i="43" s="1"/>
  <c r="S243" i="42"/>
  <c r="T243" i="42" s="1"/>
  <c r="U243" i="42"/>
  <c r="V243" i="42" s="1"/>
  <c r="L243" i="43" s="1"/>
  <c r="W243" i="42"/>
  <c r="X243" i="42" s="1"/>
  <c r="M243" i="43" s="1"/>
  <c r="C244" i="42"/>
  <c r="E244" i="42"/>
  <c r="F244" i="42" s="1"/>
  <c r="D244" i="43" s="1"/>
  <c r="G244" i="42"/>
  <c r="H244" i="42" s="1"/>
  <c r="E244" i="43" s="1"/>
  <c r="I244" i="42"/>
  <c r="J244" i="42" s="1"/>
  <c r="F244" i="43" s="1"/>
  <c r="K244" i="42"/>
  <c r="L244" i="42" s="1"/>
  <c r="G244" i="43" s="1"/>
  <c r="M244" i="42"/>
  <c r="N244" i="42" s="1"/>
  <c r="H244" i="43" s="1"/>
  <c r="O244" i="42"/>
  <c r="P244" i="42" s="1"/>
  <c r="I244" i="43" s="1"/>
  <c r="Q244" i="42"/>
  <c r="R244" i="42" s="1"/>
  <c r="J244" i="43" s="1"/>
  <c r="S244" i="42"/>
  <c r="T244" i="42" s="1"/>
  <c r="K244" i="43" s="1"/>
  <c r="U244" i="42"/>
  <c r="V244" i="42" s="1"/>
  <c r="W244" i="42"/>
  <c r="X244" i="42" s="1"/>
  <c r="M244" i="43" s="1"/>
  <c r="C245" i="42"/>
  <c r="D245" i="42" s="1"/>
  <c r="C245" i="43" s="1"/>
  <c r="E245" i="42"/>
  <c r="F245" i="42" s="1"/>
  <c r="D245" i="43" s="1"/>
  <c r="G245" i="42"/>
  <c r="I245" i="42"/>
  <c r="J245" i="42" s="1"/>
  <c r="F245" i="43" s="1"/>
  <c r="K245" i="42"/>
  <c r="L245" i="42" s="1"/>
  <c r="M245" i="42"/>
  <c r="N245" i="42" s="1"/>
  <c r="H245" i="43" s="1"/>
  <c r="O245" i="42"/>
  <c r="P245" i="42" s="1"/>
  <c r="I245" i="43" s="1"/>
  <c r="Q245" i="42"/>
  <c r="R245" i="42" s="1"/>
  <c r="J245" i="43" s="1"/>
  <c r="S245" i="42"/>
  <c r="T245" i="42" s="1"/>
  <c r="K245" i="43" s="1"/>
  <c r="U245" i="42"/>
  <c r="V245" i="42" s="1"/>
  <c r="L245" i="43" s="1"/>
  <c r="W245" i="42"/>
  <c r="X245" i="42" s="1"/>
  <c r="M245" i="43" s="1"/>
  <c r="C246" i="42"/>
  <c r="E246" i="42"/>
  <c r="G246" i="42"/>
  <c r="I246" i="42"/>
  <c r="K246" i="42"/>
  <c r="M246" i="42"/>
  <c r="O246" i="42"/>
  <c r="Q246" i="42"/>
  <c r="S246" i="42"/>
  <c r="U246" i="42"/>
  <c r="W246" i="42"/>
  <c r="C247" i="42"/>
  <c r="E247" i="42"/>
  <c r="F247" i="42" s="1"/>
  <c r="G247" i="42"/>
  <c r="H247" i="42" s="1"/>
  <c r="E247" i="43" s="1"/>
  <c r="I247" i="42"/>
  <c r="J247" i="42" s="1"/>
  <c r="F247" i="43" s="1"/>
  <c r="K247" i="42"/>
  <c r="L247" i="42" s="1"/>
  <c r="G247" i="43" s="1"/>
  <c r="M247" i="42"/>
  <c r="N247" i="42" s="1"/>
  <c r="O247" i="42"/>
  <c r="P247" i="42" s="1"/>
  <c r="I247" i="43" s="1"/>
  <c r="Q247" i="42"/>
  <c r="R247" i="42" s="1"/>
  <c r="J247" i="43" s="1"/>
  <c r="S247" i="42"/>
  <c r="T247" i="42" s="1"/>
  <c r="K247" i="43" s="1"/>
  <c r="U247" i="42"/>
  <c r="V247" i="42" s="1"/>
  <c r="L247" i="43" s="1"/>
  <c r="W247" i="42"/>
  <c r="X247" i="42" s="1"/>
  <c r="C248" i="42"/>
  <c r="D248" i="42" s="1"/>
  <c r="C248" i="43" s="1"/>
  <c r="E248" i="42"/>
  <c r="F248" i="42" s="1"/>
  <c r="D248" i="43" s="1"/>
  <c r="G248" i="42"/>
  <c r="I248" i="42"/>
  <c r="J248" i="42" s="1"/>
  <c r="K248" i="42"/>
  <c r="L248" i="42" s="1"/>
  <c r="G248" i="43" s="1"/>
  <c r="M248" i="42"/>
  <c r="N248" i="42" s="1"/>
  <c r="H248" i="43" s="1"/>
  <c r="O248" i="42"/>
  <c r="P248" i="42" s="1"/>
  <c r="I248" i="43" s="1"/>
  <c r="Q248" i="42"/>
  <c r="R248" i="42" s="1"/>
  <c r="S248" i="42"/>
  <c r="T248" i="42" s="1"/>
  <c r="U248" i="42"/>
  <c r="V248" i="42" s="1"/>
  <c r="L248" i="43" s="1"/>
  <c r="W248" i="42"/>
  <c r="X248" i="42" s="1"/>
  <c r="M248" i="43" s="1"/>
  <c r="C249" i="42"/>
  <c r="E249" i="42"/>
  <c r="F249" i="42" s="1"/>
  <c r="D249" i="43" s="1"/>
  <c r="G249" i="42"/>
  <c r="H249" i="42" s="1"/>
  <c r="E249" i="43" s="1"/>
  <c r="I249" i="42"/>
  <c r="J249" i="42" s="1"/>
  <c r="F249" i="43" s="1"/>
  <c r="K249" i="42"/>
  <c r="L249" i="42" s="1"/>
  <c r="G249" i="43" s="1"/>
  <c r="M249" i="42"/>
  <c r="N249" i="42" s="1"/>
  <c r="H249" i="43" s="1"/>
  <c r="O249" i="42"/>
  <c r="P249" i="42" s="1"/>
  <c r="Q249" i="42"/>
  <c r="R249" i="42" s="1"/>
  <c r="J249" i="43" s="1"/>
  <c r="S249" i="42"/>
  <c r="T249" i="42" s="1"/>
  <c r="K249" i="43" s="1"/>
  <c r="U249" i="42"/>
  <c r="V249" i="42" s="1"/>
  <c r="L249" i="43" s="1"/>
  <c r="W249" i="42"/>
  <c r="X249" i="42" s="1"/>
  <c r="M249" i="43" s="1"/>
  <c r="C250" i="42"/>
  <c r="E250" i="42"/>
  <c r="G250" i="42"/>
  <c r="I250" i="42"/>
  <c r="K250" i="42"/>
  <c r="M250" i="42"/>
  <c r="O250" i="42"/>
  <c r="Q250" i="42"/>
  <c r="S250" i="42"/>
  <c r="U250" i="42"/>
  <c r="W250" i="42"/>
  <c r="C251" i="42"/>
  <c r="D251" i="42" s="1"/>
  <c r="C251" i="43" s="1"/>
  <c r="E251" i="42"/>
  <c r="F251" i="42" s="1"/>
  <c r="D251" i="43" s="1"/>
  <c r="G251" i="42"/>
  <c r="I251" i="42"/>
  <c r="J251" i="42" s="1"/>
  <c r="F251" i="43" s="1"/>
  <c r="K251" i="42"/>
  <c r="L251" i="42" s="1"/>
  <c r="M251" i="42"/>
  <c r="N251" i="42" s="1"/>
  <c r="H251" i="43" s="1"/>
  <c r="O251" i="42"/>
  <c r="P251" i="42" s="1"/>
  <c r="I251" i="43" s="1"/>
  <c r="Q251" i="42"/>
  <c r="R251" i="42" s="1"/>
  <c r="J251" i="43" s="1"/>
  <c r="S251" i="42"/>
  <c r="T251" i="42" s="1"/>
  <c r="U251" i="42"/>
  <c r="V251" i="42" s="1"/>
  <c r="L251" i="43" s="1"/>
  <c r="W251" i="42"/>
  <c r="X251" i="42" s="1"/>
  <c r="M251" i="43" s="1"/>
  <c r="C252" i="42"/>
  <c r="E252" i="42"/>
  <c r="F252" i="42" s="1"/>
  <c r="D252" i="43" s="1"/>
  <c r="G252" i="42"/>
  <c r="H252" i="42" s="1"/>
  <c r="E252" i="43" s="1"/>
  <c r="I252" i="42"/>
  <c r="J252" i="42" s="1"/>
  <c r="F252" i="43" s="1"/>
  <c r="K252" i="42"/>
  <c r="L252" i="42" s="1"/>
  <c r="G252" i="43" s="1"/>
  <c r="M252" i="42"/>
  <c r="N252" i="42" s="1"/>
  <c r="O252" i="42"/>
  <c r="P252" i="42" s="1"/>
  <c r="I252" i="43" s="1"/>
  <c r="Q252" i="42"/>
  <c r="R252" i="42" s="1"/>
  <c r="J252" i="43" s="1"/>
  <c r="S252" i="42"/>
  <c r="T252" i="42" s="1"/>
  <c r="K252" i="43" s="1"/>
  <c r="U252" i="42"/>
  <c r="V252" i="42" s="1"/>
  <c r="W252" i="42"/>
  <c r="X252" i="42" s="1"/>
  <c r="M252" i="43" s="1"/>
  <c r="C253" i="42"/>
  <c r="D253" i="42" s="1"/>
  <c r="C253" i="43" s="1"/>
  <c r="E253" i="42"/>
  <c r="F253" i="42" s="1"/>
  <c r="D253" i="43" s="1"/>
  <c r="G253" i="42"/>
  <c r="I253" i="42"/>
  <c r="J253" i="42" s="1"/>
  <c r="F253" i="43" s="1"/>
  <c r="K253" i="42"/>
  <c r="L253" i="42" s="1"/>
  <c r="G253" i="43" s="1"/>
  <c r="M253" i="42"/>
  <c r="N253" i="42" s="1"/>
  <c r="H253" i="43" s="1"/>
  <c r="O253" i="42"/>
  <c r="P253" i="42" s="1"/>
  <c r="I253" i="43" s="1"/>
  <c r="Q253" i="42"/>
  <c r="R253" i="42" s="1"/>
  <c r="S253" i="42"/>
  <c r="T253" i="42" s="1"/>
  <c r="K253" i="43" s="1"/>
  <c r="U253" i="42"/>
  <c r="V253" i="42" s="1"/>
  <c r="L253" i="43" s="1"/>
  <c r="W253" i="42"/>
  <c r="X253" i="42" s="1"/>
  <c r="M253" i="43" s="1"/>
  <c r="C254" i="42"/>
  <c r="E254" i="42"/>
  <c r="F254" i="42" s="1"/>
  <c r="G254" i="42"/>
  <c r="H254" i="42" s="1"/>
  <c r="E254" i="43" s="1"/>
  <c r="I254" i="42"/>
  <c r="J254" i="42" s="1"/>
  <c r="F254" i="43" s="1"/>
  <c r="K254" i="42"/>
  <c r="L254" i="42" s="1"/>
  <c r="G254" i="43" s="1"/>
  <c r="M254" i="42"/>
  <c r="N254" i="42" s="1"/>
  <c r="H254" i="43" s="1"/>
  <c r="O254" i="42"/>
  <c r="P254" i="42" s="1"/>
  <c r="I254" i="43" s="1"/>
  <c r="Q254" i="42"/>
  <c r="R254" i="42" s="1"/>
  <c r="J254" i="43" s="1"/>
  <c r="S254" i="42"/>
  <c r="T254" i="42" s="1"/>
  <c r="K254" i="43" s="1"/>
  <c r="U254" i="42"/>
  <c r="V254" i="42" s="1"/>
  <c r="L254" i="43" s="1"/>
  <c r="W254" i="42"/>
  <c r="X254" i="42" s="1"/>
  <c r="C255" i="42"/>
  <c r="D255" i="42" s="1"/>
  <c r="C255" i="43" s="1"/>
  <c r="E255" i="42"/>
  <c r="F255" i="42" s="1"/>
  <c r="D255" i="43" s="1"/>
  <c r="G255" i="42"/>
  <c r="I255" i="42"/>
  <c r="J255" i="42" s="1"/>
  <c r="K255" i="42"/>
  <c r="L255" i="42" s="1"/>
  <c r="G255" i="43" s="1"/>
  <c r="M255" i="42"/>
  <c r="N255" i="42" s="1"/>
  <c r="H255" i="43" s="1"/>
  <c r="O255" i="42"/>
  <c r="P255" i="42" s="1"/>
  <c r="I255" i="43" s="1"/>
  <c r="Q255" i="42"/>
  <c r="R255" i="42" s="1"/>
  <c r="J255" i="43" s="1"/>
  <c r="S255" i="42"/>
  <c r="T255" i="42" s="1"/>
  <c r="K255" i="43" s="1"/>
  <c r="U255" i="42"/>
  <c r="V255" i="42" s="1"/>
  <c r="L255" i="43" s="1"/>
  <c r="W255" i="42"/>
  <c r="X255" i="42" s="1"/>
  <c r="M255" i="43" s="1"/>
  <c r="C256" i="42"/>
  <c r="E256" i="42"/>
  <c r="F256" i="42" s="1"/>
  <c r="D256" i="43" s="1"/>
  <c r="G256" i="42"/>
  <c r="H256" i="42" s="1"/>
  <c r="E256" i="43" s="1"/>
  <c r="I256" i="42"/>
  <c r="J256" i="42" s="1"/>
  <c r="F256" i="43" s="1"/>
  <c r="K256" i="42"/>
  <c r="L256" i="42" s="1"/>
  <c r="G256" i="43" s="1"/>
  <c r="M256" i="42"/>
  <c r="N256" i="42" s="1"/>
  <c r="H256" i="43" s="1"/>
  <c r="O256" i="42"/>
  <c r="P256" i="42" s="1"/>
  <c r="I256" i="43" s="1"/>
  <c r="Q256" i="42"/>
  <c r="R256" i="42" s="1"/>
  <c r="J256" i="43" s="1"/>
  <c r="S256" i="42"/>
  <c r="T256" i="42" s="1"/>
  <c r="K256" i="43" s="1"/>
  <c r="U256" i="42"/>
  <c r="V256" i="42" s="1"/>
  <c r="L256" i="43" s="1"/>
  <c r="W256" i="42"/>
  <c r="X256" i="42" s="1"/>
  <c r="M256" i="43" s="1"/>
  <c r="C257" i="42"/>
  <c r="E257" i="42"/>
  <c r="G257" i="42"/>
  <c r="I257" i="42"/>
  <c r="K257" i="42"/>
  <c r="M257" i="42"/>
  <c r="O257" i="42"/>
  <c r="Q257" i="42"/>
  <c r="S257" i="42"/>
  <c r="U257" i="42"/>
  <c r="W257" i="42"/>
  <c r="C258" i="42"/>
  <c r="E258" i="42"/>
  <c r="G258" i="42"/>
  <c r="I258" i="42"/>
  <c r="K258" i="42"/>
  <c r="M258" i="42"/>
  <c r="O258" i="42"/>
  <c r="Q258" i="42"/>
  <c r="S258" i="42"/>
  <c r="U258" i="42"/>
  <c r="W258" i="42"/>
  <c r="C259" i="42"/>
  <c r="D259" i="42" s="1"/>
  <c r="C259" i="43" s="1"/>
  <c r="E259" i="42"/>
  <c r="F259" i="42" s="1"/>
  <c r="D259" i="43" s="1"/>
  <c r="G259" i="42"/>
  <c r="I259" i="42"/>
  <c r="J259" i="42" s="1"/>
  <c r="F259" i="43" s="1"/>
  <c r="K259" i="42"/>
  <c r="L259" i="42" s="1"/>
  <c r="G259" i="43" s="1"/>
  <c r="M259" i="42"/>
  <c r="N259" i="42" s="1"/>
  <c r="H259" i="43" s="1"/>
  <c r="O259" i="42"/>
  <c r="P259" i="42" s="1"/>
  <c r="I259" i="43" s="1"/>
  <c r="Q259" i="42"/>
  <c r="R259" i="42" s="1"/>
  <c r="J259" i="43" s="1"/>
  <c r="S259" i="42"/>
  <c r="T259" i="42" s="1"/>
  <c r="K259" i="43" s="1"/>
  <c r="U259" i="42"/>
  <c r="V259" i="42" s="1"/>
  <c r="L259" i="43" s="1"/>
  <c r="W259" i="42"/>
  <c r="X259" i="42" s="1"/>
  <c r="M259" i="43" s="1"/>
  <c r="C260" i="42"/>
  <c r="E260" i="42"/>
  <c r="F260" i="42" s="1"/>
  <c r="D260" i="43" s="1"/>
  <c r="G260" i="42"/>
  <c r="H260" i="42" s="1"/>
  <c r="E260" i="43" s="1"/>
  <c r="I260" i="42"/>
  <c r="J260" i="42" s="1"/>
  <c r="F260" i="43" s="1"/>
  <c r="K260" i="42"/>
  <c r="L260" i="42" s="1"/>
  <c r="G260" i="43" s="1"/>
  <c r="M260" i="42"/>
  <c r="N260" i="42" s="1"/>
  <c r="H260" i="43" s="1"/>
  <c r="O260" i="42"/>
  <c r="P260" i="42" s="1"/>
  <c r="I260" i="43" s="1"/>
  <c r="Q260" i="42"/>
  <c r="R260" i="42" s="1"/>
  <c r="J260" i="43" s="1"/>
  <c r="S260" i="42"/>
  <c r="T260" i="42" s="1"/>
  <c r="K260" i="43" s="1"/>
  <c r="U260" i="42"/>
  <c r="V260" i="42" s="1"/>
  <c r="L260" i="43" s="1"/>
  <c r="W260" i="42"/>
  <c r="X260" i="42" s="1"/>
  <c r="M260" i="43" s="1"/>
  <c r="C261" i="42"/>
  <c r="D261" i="42" s="1"/>
  <c r="C261" i="43" s="1"/>
  <c r="E261" i="42"/>
  <c r="F261" i="42" s="1"/>
  <c r="D261" i="43" s="1"/>
  <c r="G261" i="42"/>
  <c r="I261" i="42"/>
  <c r="J261" i="42" s="1"/>
  <c r="F261" i="43" s="1"/>
  <c r="K261" i="42"/>
  <c r="L261" i="42" s="1"/>
  <c r="G261" i="43" s="1"/>
  <c r="M261" i="42"/>
  <c r="N261" i="42" s="1"/>
  <c r="H261" i="43" s="1"/>
  <c r="O261" i="42"/>
  <c r="P261" i="42" s="1"/>
  <c r="I261" i="43" s="1"/>
  <c r="Q261" i="42"/>
  <c r="R261" i="42" s="1"/>
  <c r="J261" i="43" s="1"/>
  <c r="S261" i="42"/>
  <c r="T261" i="42" s="1"/>
  <c r="K261" i="43" s="1"/>
  <c r="U261" i="42"/>
  <c r="V261" i="42" s="1"/>
  <c r="L261" i="43" s="1"/>
  <c r="W261" i="42"/>
  <c r="X261" i="42" s="1"/>
  <c r="M261" i="43" s="1"/>
  <c r="C262" i="42"/>
  <c r="E262" i="42"/>
  <c r="F262" i="42" s="1"/>
  <c r="D262" i="43" s="1"/>
  <c r="G262" i="42"/>
  <c r="H262" i="42" s="1"/>
  <c r="E262" i="43" s="1"/>
  <c r="I262" i="42"/>
  <c r="J262" i="42" s="1"/>
  <c r="F262" i="43" s="1"/>
  <c r="K262" i="42"/>
  <c r="L262" i="42" s="1"/>
  <c r="G262" i="43" s="1"/>
  <c r="M262" i="42"/>
  <c r="N262" i="42" s="1"/>
  <c r="H262" i="43" s="1"/>
  <c r="O262" i="42"/>
  <c r="P262" i="42" s="1"/>
  <c r="Q262" i="42"/>
  <c r="R262" i="42" s="1"/>
  <c r="J262" i="43" s="1"/>
  <c r="S262" i="42"/>
  <c r="T262" i="42" s="1"/>
  <c r="K262" i="43" s="1"/>
  <c r="U262" i="42"/>
  <c r="V262" i="42" s="1"/>
  <c r="L262" i="43" s="1"/>
  <c r="W262" i="42"/>
  <c r="X262" i="42" s="1"/>
  <c r="M262" i="43" s="1"/>
  <c r="C263" i="42"/>
  <c r="D263" i="42" s="1"/>
  <c r="C263" i="43" s="1"/>
  <c r="E263" i="42"/>
  <c r="F263" i="42" s="1"/>
  <c r="D263" i="43" s="1"/>
  <c r="G263" i="42"/>
  <c r="I263" i="42"/>
  <c r="J263" i="42" s="1"/>
  <c r="F263" i="43" s="1"/>
  <c r="K263" i="42"/>
  <c r="L263" i="42" s="1"/>
  <c r="G263" i="43" s="1"/>
  <c r="M263" i="42"/>
  <c r="N263" i="42" s="1"/>
  <c r="H263" i="43" s="1"/>
  <c r="O263" i="42"/>
  <c r="P263" i="42" s="1"/>
  <c r="I263" i="43" s="1"/>
  <c r="Q263" i="42"/>
  <c r="R263" i="42" s="1"/>
  <c r="J263" i="43" s="1"/>
  <c r="S263" i="42"/>
  <c r="T263" i="42" s="1"/>
  <c r="K263" i="43" s="1"/>
  <c r="U263" i="42"/>
  <c r="V263" i="42" s="1"/>
  <c r="L263" i="43" s="1"/>
  <c r="W263" i="42"/>
  <c r="X263" i="42" s="1"/>
  <c r="M263" i="43" s="1"/>
  <c r="C264" i="42"/>
  <c r="E264" i="42"/>
  <c r="F264" i="42" s="1"/>
  <c r="D264" i="43" s="1"/>
  <c r="G264" i="42"/>
  <c r="H264" i="42" s="1"/>
  <c r="E264" i="43" s="1"/>
  <c r="I264" i="42"/>
  <c r="J264" i="42" s="1"/>
  <c r="F264" i="43" s="1"/>
  <c r="K264" i="42"/>
  <c r="L264" i="42" s="1"/>
  <c r="G264" i="43" s="1"/>
  <c r="M264" i="42"/>
  <c r="N264" i="42" s="1"/>
  <c r="H264" i="43" s="1"/>
  <c r="O264" i="42"/>
  <c r="P264" i="42" s="1"/>
  <c r="I264" i="43" s="1"/>
  <c r="Q264" i="42"/>
  <c r="R264" i="42" s="1"/>
  <c r="J264" i="43" s="1"/>
  <c r="S264" i="42"/>
  <c r="T264" i="42" s="1"/>
  <c r="K264" i="43" s="1"/>
  <c r="U264" i="42"/>
  <c r="V264" i="42" s="1"/>
  <c r="L264" i="43" s="1"/>
  <c r="W264" i="42"/>
  <c r="X264" i="42" s="1"/>
  <c r="M264" i="43" s="1"/>
  <c r="C265" i="42"/>
  <c r="D265" i="42" s="1"/>
  <c r="C265" i="43" s="1"/>
  <c r="E265" i="42"/>
  <c r="F265" i="42" s="1"/>
  <c r="D265" i="43" s="1"/>
  <c r="G265" i="42"/>
  <c r="I265" i="42"/>
  <c r="J265" i="42" s="1"/>
  <c r="F265" i="43" s="1"/>
  <c r="K265" i="42"/>
  <c r="L265" i="42" s="1"/>
  <c r="G265" i="43" s="1"/>
  <c r="M265" i="42"/>
  <c r="N265" i="42" s="1"/>
  <c r="H265" i="43" s="1"/>
  <c r="O265" i="42"/>
  <c r="P265" i="42" s="1"/>
  <c r="I265" i="43" s="1"/>
  <c r="Q265" i="42"/>
  <c r="R265" i="42" s="1"/>
  <c r="J265" i="43" s="1"/>
  <c r="S265" i="42"/>
  <c r="T265" i="42" s="1"/>
  <c r="K265" i="43" s="1"/>
  <c r="U265" i="42"/>
  <c r="V265" i="42" s="1"/>
  <c r="L265" i="43" s="1"/>
  <c r="W265" i="42"/>
  <c r="X265" i="42" s="1"/>
  <c r="M265" i="43" s="1"/>
  <c r="C266" i="42"/>
  <c r="E266" i="42"/>
  <c r="F266" i="42" s="1"/>
  <c r="D266" i="43" s="1"/>
  <c r="G266" i="42"/>
  <c r="H266" i="42" s="1"/>
  <c r="E266" i="43" s="1"/>
  <c r="I266" i="42"/>
  <c r="J266" i="42" s="1"/>
  <c r="F266" i="43" s="1"/>
  <c r="K266" i="42"/>
  <c r="L266" i="42" s="1"/>
  <c r="G266" i="43" s="1"/>
  <c r="M266" i="42"/>
  <c r="N266" i="42" s="1"/>
  <c r="H266" i="43" s="1"/>
  <c r="O266" i="42"/>
  <c r="P266" i="42" s="1"/>
  <c r="I266" i="43" s="1"/>
  <c r="Q266" i="42"/>
  <c r="R266" i="42" s="1"/>
  <c r="J266" i="43" s="1"/>
  <c r="S266" i="42"/>
  <c r="T266" i="42" s="1"/>
  <c r="K266" i="43" s="1"/>
  <c r="U266" i="42"/>
  <c r="V266" i="42" s="1"/>
  <c r="L266" i="43" s="1"/>
  <c r="W266" i="42"/>
  <c r="X266" i="42" s="1"/>
  <c r="M266" i="43" s="1"/>
  <c r="C267" i="42"/>
  <c r="D267" i="42" s="1"/>
  <c r="C267" i="43" s="1"/>
  <c r="E267" i="42"/>
  <c r="F267" i="42" s="1"/>
  <c r="D267" i="43" s="1"/>
  <c r="G267" i="42"/>
  <c r="I267" i="42"/>
  <c r="J267" i="42" s="1"/>
  <c r="F267" i="43" s="1"/>
  <c r="K267" i="42"/>
  <c r="L267" i="42" s="1"/>
  <c r="G267" i="43" s="1"/>
  <c r="M267" i="42"/>
  <c r="N267" i="42" s="1"/>
  <c r="H267" i="43" s="1"/>
  <c r="O267" i="42"/>
  <c r="P267" i="42" s="1"/>
  <c r="I267" i="43" s="1"/>
  <c r="Q267" i="42"/>
  <c r="R267" i="42" s="1"/>
  <c r="J267" i="43" s="1"/>
  <c r="S267" i="42"/>
  <c r="T267" i="42" s="1"/>
  <c r="K267" i="43" s="1"/>
  <c r="U267" i="42"/>
  <c r="V267" i="42" s="1"/>
  <c r="L267" i="43" s="1"/>
  <c r="W267" i="42"/>
  <c r="X267" i="42" s="1"/>
  <c r="M267" i="43" s="1"/>
  <c r="C268" i="42"/>
  <c r="E268" i="42"/>
  <c r="F268" i="42" s="1"/>
  <c r="D268" i="43" s="1"/>
  <c r="G268" i="42"/>
  <c r="H268" i="42" s="1"/>
  <c r="E268" i="43" s="1"/>
  <c r="I268" i="42"/>
  <c r="J268" i="42" s="1"/>
  <c r="F268" i="43" s="1"/>
  <c r="K268" i="42"/>
  <c r="L268" i="42" s="1"/>
  <c r="G268" i="43" s="1"/>
  <c r="M268" i="42"/>
  <c r="N268" i="42" s="1"/>
  <c r="H268" i="43" s="1"/>
  <c r="O268" i="42"/>
  <c r="P268" i="42" s="1"/>
  <c r="I268" i="43" s="1"/>
  <c r="Q268" i="42"/>
  <c r="R268" i="42" s="1"/>
  <c r="J268" i="43" s="1"/>
  <c r="S268" i="42"/>
  <c r="T268" i="42" s="1"/>
  <c r="K268" i="43" s="1"/>
  <c r="U268" i="42"/>
  <c r="V268" i="42" s="1"/>
  <c r="L268" i="43" s="1"/>
  <c r="W268" i="42"/>
  <c r="X268" i="42" s="1"/>
  <c r="M268" i="43" s="1"/>
  <c r="C269" i="42"/>
  <c r="E269" i="42"/>
  <c r="G269" i="42"/>
  <c r="I269" i="42"/>
  <c r="K269" i="42"/>
  <c r="M269" i="42"/>
  <c r="O269" i="42"/>
  <c r="Q269" i="42"/>
  <c r="S269" i="42"/>
  <c r="U269" i="42"/>
  <c r="W269" i="42"/>
  <c r="C270" i="42"/>
  <c r="D270" i="42" s="1"/>
  <c r="C270" i="43" s="1"/>
  <c r="E270" i="42"/>
  <c r="F270" i="42" s="1"/>
  <c r="D270" i="43" s="1"/>
  <c r="G270" i="42"/>
  <c r="I270" i="42"/>
  <c r="J270" i="42" s="1"/>
  <c r="K270" i="42"/>
  <c r="L270" i="42" s="1"/>
  <c r="G270" i="43" s="1"/>
  <c r="M270" i="42"/>
  <c r="N270" i="42" s="1"/>
  <c r="H270" i="43" s="1"/>
  <c r="O270" i="42"/>
  <c r="P270" i="42" s="1"/>
  <c r="I270" i="43" s="1"/>
  <c r="Q270" i="42"/>
  <c r="R270" i="42" s="1"/>
  <c r="J270" i="43" s="1"/>
  <c r="S270" i="42"/>
  <c r="T270" i="42" s="1"/>
  <c r="U270" i="42"/>
  <c r="V270" i="42" s="1"/>
  <c r="L270" i="43" s="1"/>
  <c r="W270" i="42"/>
  <c r="X270" i="42" s="1"/>
  <c r="M270" i="43" s="1"/>
  <c r="C271" i="42"/>
  <c r="E271" i="42"/>
  <c r="F271" i="42" s="1"/>
  <c r="D271" i="43" s="1"/>
  <c r="G271" i="42"/>
  <c r="H271" i="42" s="1"/>
  <c r="E271" i="43" s="1"/>
  <c r="I271" i="42"/>
  <c r="J271" i="42" s="1"/>
  <c r="F271" i="43" s="1"/>
  <c r="K271" i="42"/>
  <c r="L271" i="42" s="1"/>
  <c r="G271" i="43" s="1"/>
  <c r="M271" i="42"/>
  <c r="N271" i="42" s="1"/>
  <c r="O271" i="42"/>
  <c r="P271" i="42" s="1"/>
  <c r="Q271" i="42"/>
  <c r="R271" i="42" s="1"/>
  <c r="J271" i="43" s="1"/>
  <c r="S271" i="42"/>
  <c r="T271" i="42" s="1"/>
  <c r="K271" i="43" s="1"/>
  <c r="U271" i="42"/>
  <c r="V271" i="42" s="1"/>
  <c r="W271" i="42"/>
  <c r="X271" i="42" s="1"/>
  <c r="M271" i="43" s="1"/>
  <c r="C272" i="42"/>
  <c r="E272" i="42"/>
  <c r="G272" i="42"/>
  <c r="I272" i="42"/>
  <c r="K272" i="42"/>
  <c r="M272" i="42"/>
  <c r="O272" i="42"/>
  <c r="Q272" i="42"/>
  <c r="S272" i="42"/>
  <c r="U272" i="42"/>
  <c r="W272" i="42"/>
  <c r="C273" i="42"/>
  <c r="D273" i="42" s="1"/>
  <c r="E273" i="42"/>
  <c r="F273" i="42" s="1"/>
  <c r="D273" i="43" s="1"/>
  <c r="G273" i="42"/>
  <c r="I273" i="42"/>
  <c r="J273" i="42" s="1"/>
  <c r="F273" i="43" s="1"/>
  <c r="K273" i="42"/>
  <c r="L273" i="42" s="1"/>
  <c r="M273" i="42"/>
  <c r="N273" i="42" s="1"/>
  <c r="H273" i="43" s="1"/>
  <c r="O273" i="42"/>
  <c r="P273" i="42" s="1"/>
  <c r="I273" i="43" s="1"/>
  <c r="Q273" i="42"/>
  <c r="R273" i="42" s="1"/>
  <c r="S273" i="42"/>
  <c r="T273" i="42" s="1"/>
  <c r="K273" i="43" s="1"/>
  <c r="U273" i="42"/>
  <c r="V273" i="42" s="1"/>
  <c r="L273" i="43" s="1"/>
  <c r="W273" i="42"/>
  <c r="X273" i="42" s="1"/>
  <c r="M273" i="43" s="1"/>
  <c r="C274" i="42"/>
  <c r="D274" i="42" s="1"/>
  <c r="C274" i="43" s="1"/>
  <c r="E274" i="42"/>
  <c r="F274" i="42" s="1"/>
  <c r="G274" i="42"/>
  <c r="H274" i="42" s="1"/>
  <c r="E274" i="43" s="1"/>
  <c r="I274" i="42"/>
  <c r="J274" i="42" s="1"/>
  <c r="F274" i="43" s="1"/>
  <c r="K274" i="42"/>
  <c r="L274" i="42" s="1"/>
  <c r="G274" i="43" s="1"/>
  <c r="M274" i="42"/>
  <c r="N274" i="42" s="1"/>
  <c r="O274" i="42"/>
  <c r="P274" i="42" s="1"/>
  <c r="I274" i="43" s="1"/>
  <c r="Q274" i="42"/>
  <c r="R274" i="42" s="1"/>
  <c r="J274" i="43" s="1"/>
  <c r="S274" i="42"/>
  <c r="U274" i="42"/>
  <c r="V274" i="42" s="1"/>
  <c r="L274" i="43" s="1"/>
  <c r="W274" i="42"/>
  <c r="X274" i="42" s="1"/>
  <c r="C275" i="42"/>
  <c r="D275" i="42" s="1"/>
  <c r="C275" i="43" s="1"/>
  <c r="E275" i="42"/>
  <c r="F275" i="42" s="1"/>
  <c r="D275" i="43" s="1"/>
  <c r="G275" i="42"/>
  <c r="I275" i="42"/>
  <c r="J275" i="42" s="1"/>
  <c r="K275" i="42"/>
  <c r="L275" i="42" s="1"/>
  <c r="G275" i="43" s="1"/>
  <c r="M275" i="42"/>
  <c r="N275" i="42" s="1"/>
  <c r="H275" i="43" s="1"/>
  <c r="O275" i="42"/>
  <c r="P275" i="42" s="1"/>
  <c r="I275" i="43" s="1"/>
  <c r="Q275" i="42"/>
  <c r="R275" i="42" s="1"/>
  <c r="J275" i="43" s="1"/>
  <c r="S275" i="42"/>
  <c r="T275" i="42" s="1"/>
  <c r="K275" i="43" s="1"/>
  <c r="U275" i="42"/>
  <c r="V275" i="42" s="1"/>
  <c r="L275" i="43" s="1"/>
  <c r="W275" i="42"/>
  <c r="X275" i="42" s="1"/>
  <c r="M275" i="43" s="1"/>
  <c r="C276" i="42"/>
  <c r="E276" i="42"/>
  <c r="G276" i="42"/>
  <c r="I276" i="42"/>
  <c r="K276" i="42"/>
  <c r="M276" i="42"/>
  <c r="O276" i="42"/>
  <c r="Q276" i="42"/>
  <c r="S276" i="42"/>
  <c r="U276" i="42"/>
  <c r="W276" i="42"/>
  <c r="C277" i="42"/>
  <c r="D277" i="42" s="1"/>
  <c r="E277" i="42"/>
  <c r="F277" i="42" s="1"/>
  <c r="G277" i="42"/>
  <c r="H277" i="42" s="1"/>
  <c r="E277" i="43" s="1"/>
  <c r="I277" i="42"/>
  <c r="J277" i="42" s="1"/>
  <c r="F277" i="43" s="1"/>
  <c r="K277" i="42"/>
  <c r="L277" i="42" s="1"/>
  <c r="G277" i="43" s="1"/>
  <c r="M277" i="42"/>
  <c r="N277" i="42" s="1"/>
  <c r="H277" i="43" s="1"/>
  <c r="O277" i="42"/>
  <c r="P277" i="42" s="1"/>
  <c r="I277" i="43" s="1"/>
  <c r="Q277" i="42"/>
  <c r="R277" i="42" s="1"/>
  <c r="J277" i="43" s="1"/>
  <c r="S277" i="42"/>
  <c r="T277" i="42" s="1"/>
  <c r="U277" i="42"/>
  <c r="V277" i="42" s="1"/>
  <c r="L277" i="43" s="1"/>
  <c r="W277" i="42"/>
  <c r="X277" i="42" s="1"/>
  <c r="M277" i="43" s="1"/>
  <c r="C278" i="42"/>
  <c r="D278" i="42" s="1"/>
  <c r="E278" i="42"/>
  <c r="F278" i="42" s="1"/>
  <c r="D278" i="43" s="1"/>
  <c r="G278" i="42"/>
  <c r="H278" i="42" s="1"/>
  <c r="I278" i="42"/>
  <c r="J278" i="42" s="1"/>
  <c r="F278" i="43" s="1"/>
  <c r="K278" i="42"/>
  <c r="L278" i="42" s="1"/>
  <c r="G278" i="43" s="1"/>
  <c r="M278" i="42"/>
  <c r="N278" i="42" s="1"/>
  <c r="H278" i="43" s="1"/>
  <c r="O278" i="42"/>
  <c r="P278" i="42" s="1"/>
  <c r="I278" i="43" s="1"/>
  <c r="Q278" i="42"/>
  <c r="R278" i="42" s="1"/>
  <c r="J278" i="43" s="1"/>
  <c r="S278" i="42"/>
  <c r="T278" i="42" s="1"/>
  <c r="K278" i="43" s="1"/>
  <c r="U278" i="42"/>
  <c r="V278" i="42" s="1"/>
  <c r="L278" i="43" s="1"/>
  <c r="W278" i="42"/>
  <c r="X278" i="42" s="1"/>
  <c r="M278" i="43" s="1"/>
  <c r="C279" i="42"/>
  <c r="E279" i="42"/>
  <c r="G279" i="42"/>
  <c r="I279" i="42"/>
  <c r="K279" i="42"/>
  <c r="M279" i="42"/>
  <c r="O279" i="42"/>
  <c r="Q279" i="42"/>
  <c r="S279" i="42"/>
  <c r="U279" i="42"/>
  <c r="W279" i="42"/>
  <c r="C280" i="42"/>
  <c r="D280" i="42" s="1"/>
  <c r="C280" i="43" s="1"/>
  <c r="E280" i="42"/>
  <c r="F280" i="42" s="1"/>
  <c r="D280" i="43" s="1"/>
  <c r="G280" i="42"/>
  <c r="I280" i="42"/>
  <c r="J280" i="42" s="1"/>
  <c r="F280" i="43" s="1"/>
  <c r="K280" i="42"/>
  <c r="L280" i="42" s="1"/>
  <c r="M280" i="42"/>
  <c r="N280" i="42" s="1"/>
  <c r="H280" i="43" s="1"/>
  <c r="O280" i="42"/>
  <c r="P280" i="42" s="1"/>
  <c r="Q280" i="42"/>
  <c r="R280" i="42" s="1"/>
  <c r="J280" i="43" s="1"/>
  <c r="S280" i="42"/>
  <c r="T280" i="42" s="1"/>
  <c r="U280" i="42"/>
  <c r="V280" i="42" s="1"/>
  <c r="L280" i="43" s="1"/>
  <c r="W280" i="42"/>
  <c r="X280" i="42" s="1"/>
  <c r="M280" i="43" s="1"/>
  <c r="C281" i="42"/>
  <c r="D281" i="42" s="1"/>
  <c r="E281" i="42"/>
  <c r="F281" i="42" s="1"/>
  <c r="D281" i="43" s="1"/>
  <c r="G281" i="42"/>
  <c r="H281" i="42" s="1"/>
  <c r="E281" i="43" s="1"/>
  <c r="I281" i="42"/>
  <c r="J281" i="42" s="1"/>
  <c r="F281" i="43" s="1"/>
  <c r="K281" i="42"/>
  <c r="L281" i="42" s="1"/>
  <c r="G281" i="43" s="1"/>
  <c r="M281" i="42"/>
  <c r="N281" i="42" s="1"/>
  <c r="H281" i="43" s="1"/>
  <c r="O281" i="42"/>
  <c r="P281" i="42" s="1"/>
  <c r="I281" i="43" s="1"/>
  <c r="Q281" i="42"/>
  <c r="R281" i="42" s="1"/>
  <c r="J281" i="43" s="1"/>
  <c r="S281" i="42"/>
  <c r="T281" i="42" s="1"/>
  <c r="K281" i="43" s="1"/>
  <c r="U281" i="42"/>
  <c r="V281" i="42" s="1"/>
  <c r="W281" i="42"/>
  <c r="X281" i="42" s="1"/>
  <c r="M281" i="43" s="1"/>
  <c r="C282" i="42"/>
  <c r="D282" i="42" s="1"/>
  <c r="E282" i="42"/>
  <c r="F282" i="42" s="1"/>
  <c r="D282" i="43" s="1"/>
  <c r="G282" i="42"/>
  <c r="H282" i="42" s="1"/>
  <c r="I282" i="42"/>
  <c r="J282" i="42" s="1"/>
  <c r="F282" i="43" s="1"/>
  <c r="K282" i="42"/>
  <c r="L282" i="42" s="1"/>
  <c r="G282" i="43" s="1"/>
  <c r="M282" i="42"/>
  <c r="N282" i="42" s="1"/>
  <c r="O282" i="42"/>
  <c r="P282" i="42" s="1"/>
  <c r="I282" i="43" s="1"/>
  <c r="Q282" i="42"/>
  <c r="R282" i="42" s="1"/>
  <c r="J282" i="43" s="1"/>
  <c r="S282" i="42"/>
  <c r="T282" i="42" s="1"/>
  <c r="K282" i="43" s="1"/>
  <c r="U282" i="42"/>
  <c r="V282" i="42" s="1"/>
  <c r="L282" i="43" s="1"/>
  <c r="W282" i="42"/>
  <c r="X282" i="42" s="1"/>
  <c r="M282" i="43" s="1"/>
  <c r="C283" i="42"/>
  <c r="D283" i="42" s="1"/>
  <c r="E283" i="42"/>
  <c r="F283" i="42" s="1"/>
  <c r="D283" i="43" s="1"/>
  <c r="G283" i="42"/>
  <c r="H283" i="42" s="1"/>
  <c r="E283" i="43" s="1"/>
  <c r="I283" i="42"/>
  <c r="J283" i="42" s="1"/>
  <c r="F283" i="43" s="1"/>
  <c r="K283" i="42"/>
  <c r="L283" i="42" s="1"/>
  <c r="G283" i="43" s="1"/>
  <c r="M283" i="42"/>
  <c r="N283" i="42" s="1"/>
  <c r="H283" i="43" s="1"/>
  <c r="O283" i="42"/>
  <c r="P283" i="42" s="1"/>
  <c r="I283" i="43" s="1"/>
  <c r="Q283" i="42"/>
  <c r="R283" i="42" s="1"/>
  <c r="S283" i="42"/>
  <c r="T283" i="42" s="1"/>
  <c r="K283" i="43" s="1"/>
  <c r="U283" i="42"/>
  <c r="V283" i="42" s="1"/>
  <c r="L283" i="43" s="1"/>
  <c r="W283" i="42"/>
  <c r="X283" i="42" s="1"/>
  <c r="M283" i="43" s="1"/>
  <c r="C284" i="42"/>
  <c r="D284" i="42" s="1"/>
  <c r="C284" i="43" s="1"/>
  <c r="E284" i="42"/>
  <c r="F284" i="42" s="1"/>
  <c r="D284" i="43" s="1"/>
  <c r="G284" i="42"/>
  <c r="I284" i="42"/>
  <c r="J284" i="42" s="1"/>
  <c r="K284" i="42"/>
  <c r="L284" i="42" s="1"/>
  <c r="G284" i="43" s="1"/>
  <c r="M284" i="42"/>
  <c r="N284" i="42" s="1"/>
  <c r="H284" i="43" s="1"/>
  <c r="O284" i="42"/>
  <c r="P284" i="42" s="1"/>
  <c r="I284" i="43" s="1"/>
  <c r="Q284" i="42"/>
  <c r="R284" i="42" s="1"/>
  <c r="J284" i="43" s="1"/>
  <c r="S284" i="42"/>
  <c r="T284" i="42" s="1"/>
  <c r="K284" i="43" s="1"/>
  <c r="U284" i="42"/>
  <c r="V284" i="42" s="1"/>
  <c r="L284" i="43" s="1"/>
  <c r="W284" i="42"/>
  <c r="X284" i="42" s="1"/>
  <c r="M284" i="43" s="1"/>
  <c r="C285" i="42"/>
  <c r="E285" i="42"/>
  <c r="G285" i="42"/>
  <c r="I285" i="42"/>
  <c r="K285" i="42"/>
  <c r="M285" i="42"/>
  <c r="O285" i="42"/>
  <c r="Q285" i="42"/>
  <c r="S285" i="42"/>
  <c r="U285" i="42"/>
  <c r="W285" i="42"/>
  <c r="C286" i="42"/>
  <c r="D286" i="42" s="1"/>
  <c r="E286" i="42"/>
  <c r="F286" i="42" s="1"/>
  <c r="D286" i="43" s="1"/>
  <c r="G286" i="42"/>
  <c r="H286" i="42" s="1"/>
  <c r="E286" i="43" s="1"/>
  <c r="I286" i="42"/>
  <c r="J286" i="42" s="1"/>
  <c r="F286" i="43" s="1"/>
  <c r="K286" i="42"/>
  <c r="L286" i="42" s="1"/>
  <c r="G286" i="43" s="1"/>
  <c r="M286" i="42"/>
  <c r="N286" i="42" s="1"/>
  <c r="O286" i="42"/>
  <c r="P286" i="42" s="1"/>
  <c r="I286" i="43" s="1"/>
  <c r="Q286" i="42"/>
  <c r="R286" i="42" s="1"/>
  <c r="J286" i="43" s="1"/>
  <c r="S286" i="42"/>
  <c r="T286" i="42" s="1"/>
  <c r="K286" i="43" s="1"/>
  <c r="U286" i="42"/>
  <c r="V286" i="42" s="1"/>
  <c r="W286" i="42"/>
  <c r="X286" i="42" s="1"/>
  <c r="M286" i="43" s="1"/>
  <c r="C287" i="42"/>
  <c r="D287" i="42" s="1"/>
  <c r="E287" i="42"/>
  <c r="F287" i="42" s="1"/>
  <c r="G287" i="42"/>
  <c r="H287" i="42" s="1"/>
  <c r="E287" i="43" s="1"/>
  <c r="I287" i="42"/>
  <c r="J287" i="42" s="1"/>
  <c r="F287" i="43" s="1"/>
  <c r="K287" i="42"/>
  <c r="L287" i="42" s="1"/>
  <c r="G287" i="43" s="1"/>
  <c r="M287" i="42"/>
  <c r="N287" i="42" s="1"/>
  <c r="H287" i="43" s="1"/>
  <c r="O287" i="42"/>
  <c r="P287" i="42" s="1"/>
  <c r="Q287" i="42"/>
  <c r="R287" i="42" s="1"/>
  <c r="J287" i="43" s="1"/>
  <c r="S287" i="42"/>
  <c r="T287" i="42" s="1"/>
  <c r="K287" i="43" s="1"/>
  <c r="U287" i="42"/>
  <c r="V287" i="42" s="1"/>
  <c r="L287" i="43" s="1"/>
  <c r="W287" i="42"/>
  <c r="X287" i="42" s="1"/>
  <c r="C288" i="42"/>
  <c r="D288" i="42" s="1"/>
  <c r="E288" i="42"/>
  <c r="G288" i="42"/>
  <c r="H288" i="42" s="1"/>
  <c r="E288" i="43" s="1"/>
  <c r="I288" i="42"/>
  <c r="J288" i="42" s="1"/>
  <c r="K288" i="42"/>
  <c r="L288" i="42" s="1"/>
  <c r="G288" i="43" s="1"/>
  <c r="M288" i="42"/>
  <c r="N288" i="42" s="1"/>
  <c r="H288" i="43" s="1"/>
  <c r="O288" i="42"/>
  <c r="P288" i="42" s="1"/>
  <c r="I288" i="43" s="1"/>
  <c r="Q288" i="42"/>
  <c r="R288" i="42" s="1"/>
  <c r="J288" i="43" s="1"/>
  <c r="S288" i="42"/>
  <c r="T288" i="42" s="1"/>
  <c r="K288" i="43" s="1"/>
  <c r="U288" i="42"/>
  <c r="V288" i="42" s="1"/>
  <c r="L288" i="43" s="1"/>
  <c r="W288" i="42"/>
  <c r="X288" i="42" s="1"/>
  <c r="M288" i="43" s="1"/>
  <c r="C289" i="42"/>
  <c r="E289" i="42"/>
  <c r="G289" i="42"/>
  <c r="I289" i="42"/>
  <c r="K289" i="42"/>
  <c r="M289" i="42"/>
  <c r="O289" i="42"/>
  <c r="Q289" i="42"/>
  <c r="S289" i="42"/>
  <c r="U289" i="42"/>
  <c r="W289" i="42"/>
  <c r="C290" i="42"/>
  <c r="D290" i="42" s="1"/>
  <c r="E290" i="42"/>
  <c r="F290" i="42" s="1"/>
  <c r="D290" i="43" s="1"/>
  <c r="G290" i="42"/>
  <c r="H290" i="42" s="1"/>
  <c r="E290" i="43" s="1"/>
  <c r="I290" i="42"/>
  <c r="J290" i="42" s="1"/>
  <c r="F290" i="43" s="1"/>
  <c r="K290" i="42"/>
  <c r="L290" i="42" s="1"/>
  <c r="M290" i="42"/>
  <c r="N290" i="42" s="1"/>
  <c r="H290" i="43" s="1"/>
  <c r="O290" i="42"/>
  <c r="P290" i="42" s="1"/>
  <c r="I290" i="43" s="1"/>
  <c r="Q290" i="42"/>
  <c r="R290" i="42" s="1"/>
  <c r="J290" i="43" s="1"/>
  <c r="S290" i="42"/>
  <c r="T290" i="42" s="1"/>
  <c r="K290" i="43" s="1"/>
  <c r="U290" i="42"/>
  <c r="V290" i="42" s="1"/>
  <c r="W290" i="42"/>
  <c r="X290" i="42" s="1"/>
  <c r="M290" i="43" s="1"/>
  <c r="C291" i="42"/>
  <c r="D291" i="42" s="1"/>
  <c r="E291" i="42"/>
  <c r="F291" i="42" s="1"/>
  <c r="D291" i="43" s="1"/>
  <c r="G291" i="42"/>
  <c r="H291" i="42" s="1"/>
  <c r="I291" i="42"/>
  <c r="J291" i="42" s="1"/>
  <c r="F291" i="43" s="1"/>
  <c r="K291" i="42"/>
  <c r="L291" i="42" s="1"/>
  <c r="G291" i="43" s="1"/>
  <c r="M291" i="42"/>
  <c r="N291" i="42" s="1"/>
  <c r="O291" i="42"/>
  <c r="P291" i="42" s="1"/>
  <c r="I291" i="43" s="1"/>
  <c r="Q291" i="42"/>
  <c r="R291" i="42" s="1"/>
  <c r="J291" i="43" s="1"/>
  <c r="S291" i="42"/>
  <c r="T291" i="42" s="1"/>
  <c r="K291" i="43" s="1"/>
  <c r="U291" i="42"/>
  <c r="V291" i="42" s="1"/>
  <c r="L291" i="43" s="1"/>
  <c r="W291" i="42"/>
  <c r="X291" i="42" s="1"/>
  <c r="M291" i="43" s="1"/>
  <c r="C292" i="42"/>
  <c r="E292" i="42"/>
  <c r="G292" i="42"/>
  <c r="I292" i="42"/>
  <c r="K292" i="42"/>
  <c r="M292" i="42"/>
  <c r="O292" i="42"/>
  <c r="Q292" i="42"/>
  <c r="S292" i="42"/>
  <c r="U292" i="42"/>
  <c r="W292" i="42"/>
  <c r="C293" i="42"/>
  <c r="D293" i="42" s="1"/>
  <c r="E293" i="42"/>
  <c r="F293" i="42" s="1"/>
  <c r="D293" i="43" s="1"/>
  <c r="G293" i="42"/>
  <c r="I293" i="42"/>
  <c r="J293" i="42" s="1"/>
  <c r="K293" i="42"/>
  <c r="L293" i="42" s="1"/>
  <c r="G293" i="43" s="1"/>
  <c r="M293" i="42"/>
  <c r="N293" i="42" s="1"/>
  <c r="H293" i="43" s="1"/>
  <c r="O293" i="42"/>
  <c r="P293" i="42" s="1"/>
  <c r="I293" i="43" s="1"/>
  <c r="Q293" i="42"/>
  <c r="R293" i="42" s="1"/>
  <c r="S293" i="42"/>
  <c r="T293" i="42" s="1"/>
  <c r="K293" i="43" s="1"/>
  <c r="U293" i="42"/>
  <c r="V293" i="42" s="1"/>
  <c r="W293" i="42"/>
  <c r="X293" i="42" s="1"/>
  <c r="M293" i="43" s="1"/>
  <c r="C294" i="42"/>
  <c r="D294" i="42" s="1"/>
  <c r="E294" i="42"/>
  <c r="F294" i="42" s="1"/>
  <c r="D294" i="43" s="1"/>
  <c r="G294" i="42"/>
  <c r="H294" i="42" s="1"/>
  <c r="E294" i="43" s="1"/>
  <c r="I294" i="42"/>
  <c r="J294" i="42" s="1"/>
  <c r="F294" i="43" s="1"/>
  <c r="K294" i="42"/>
  <c r="L294" i="42" s="1"/>
  <c r="G294" i="43" s="1"/>
  <c r="M294" i="42"/>
  <c r="N294" i="42" s="1"/>
  <c r="O294" i="42"/>
  <c r="P294" i="42" s="1"/>
  <c r="I294" i="43" s="1"/>
  <c r="Q294" i="42"/>
  <c r="R294" i="42" s="1"/>
  <c r="J294" i="43" s="1"/>
  <c r="S294" i="42"/>
  <c r="T294" i="42" s="1"/>
  <c r="K294" i="43" s="1"/>
  <c r="U294" i="42"/>
  <c r="V294" i="42" s="1"/>
  <c r="W294" i="42"/>
  <c r="X294" i="42" s="1"/>
  <c r="M294" i="43" s="1"/>
  <c r="C295" i="42"/>
  <c r="D295" i="42" s="1"/>
  <c r="C295" i="43" s="1"/>
  <c r="E295" i="42"/>
  <c r="G295" i="42"/>
  <c r="H295" i="42" s="1"/>
  <c r="E295" i="43" s="1"/>
  <c r="I295" i="42"/>
  <c r="J295" i="42" s="1"/>
  <c r="F295" i="43" s="1"/>
  <c r="K295" i="42"/>
  <c r="L295" i="42" s="1"/>
  <c r="G295" i="43" s="1"/>
  <c r="M295" i="42"/>
  <c r="N295" i="42" s="1"/>
  <c r="H295" i="43" s="1"/>
  <c r="O295" i="42"/>
  <c r="P295" i="42" s="1"/>
  <c r="Q295" i="42"/>
  <c r="R295" i="42" s="1"/>
  <c r="J295" i="43" s="1"/>
  <c r="S295" i="42"/>
  <c r="T295" i="42" s="1"/>
  <c r="K295" i="43" s="1"/>
  <c r="U295" i="42"/>
  <c r="V295" i="42" s="1"/>
  <c r="L295" i="43" s="1"/>
  <c r="W295" i="42"/>
  <c r="X295" i="42" s="1"/>
  <c r="C296" i="42"/>
  <c r="D296" i="42" s="1"/>
  <c r="C296" i="43" s="1"/>
  <c r="E296" i="42"/>
  <c r="F296" i="42" s="1"/>
  <c r="G296" i="42"/>
  <c r="H296" i="42" s="1"/>
  <c r="E296" i="43" s="1"/>
  <c r="I296" i="42"/>
  <c r="J296" i="42" s="1"/>
  <c r="F296" i="43" s="1"/>
  <c r="K296" i="42"/>
  <c r="L296" i="42" s="1"/>
  <c r="M296" i="42"/>
  <c r="N296" i="42" s="1"/>
  <c r="H296" i="43" s="1"/>
  <c r="O296" i="42"/>
  <c r="P296" i="42" s="1"/>
  <c r="I296" i="43" s="1"/>
  <c r="Q296" i="42"/>
  <c r="R296" i="42" s="1"/>
  <c r="J296" i="43" s="1"/>
  <c r="S296" i="42"/>
  <c r="T296" i="42" s="1"/>
  <c r="U296" i="42"/>
  <c r="V296" i="42" s="1"/>
  <c r="L296" i="43" s="1"/>
  <c r="W296" i="42"/>
  <c r="X296" i="42" s="1"/>
  <c r="M296" i="43" s="1"/>
  <c r="C297" i="42"/>
  <c r="D297" i="42" s="1"/>
  <c r="C297" i="43" s="1"/>
  <c r="E297" i="42"/>
  <c r="G297" i="42"/>
  <c r="H297" i="42" s="1"/>
  <c r="E297" i="43" s="1"/>
  <c r="I297" i="42"/>
  <c r="J297" i="42" s="1"/>
  <c r="F297" i="43" s="1"/>
  <c r="K297" i="42"/>
  <c r="L297" i="42" s="1"/>
  <c r="G297" i="43" s="1"/>
  <c r="M297" i="42"/>
  <c r="N297" i="42" s="1"/>
  <c r="H297" i="43" s="1"/>
  <c r="O297" i="42"/>
  <c r="P297" i="42" s="1"/>
  <c r="I297" i="43" s="1"/>
  <c r="Q297" i="42"/>
  <c r="R297" i="42" s="1"/>
  <c r="J297" i="43" s="1"/>
  <c r="S297" i="42"/>
  <c r="T297" i="42" s="1"/>
  <c r="K297" i="43" s="1"/>
  <c r="U297" i="42"/>
  <c r="V297" i="42" s="1"/>
  <c r="L297" i="43" s="1"/>
  <c r="W297" i="42"/>
  <c r="X297" i="42" s="1"/>
  <c r="M297" i="43" s="1"/>
  <c r="C298" i="42"/>
  <c r="D298" i="42" s="1"/>
  <c r="E298" i="42"/>
  <c r="F298" i="42" s="1"/>
  <c r="D298" i="43" s="1"/>
  <c r="G298" i="42"/>
  <c r="H298" i="42" s="1"/>
  <c r="E298" i="43" s="1"/>
  <c r="I298" i="42"/>
  <c r="J298" i="42" s="1"/>
  <c r="F298" i="43" s="1"/>
  <c r="K298" i="42"/>
  <c r="L298" i="42" s="1"/>
  <c r="G298" i="43" s="1"/>
  <c r="M298" i="42"/>
  <c r="N298" i="42" s="1"/>
  <c r="H298" i="43" s="1"/>
  <c r="O298" i="42"/>
  <c r="P298" i="42" s="1"/>
  <c r="I298" i="43" s="1"/>
  <c r="Q298" i="42"/>
  <c r="R298" i="42" s="1"/>
  <c r="J298" i="43" s="1"/>
  <c r="S298" i="42"/>
  <c r="T298" i="42" s="1"/>
  <c r="K298" i="43" s="1"/>
  <c r="U298" i="42"/>
  <c r="V298" i="42" s="1"/>
  <c r="L298" i="43" s="1"/>
  <c r="W298" i="42"/>
  <c r="X298" i="42" s="1"/>
  <c r="M298" i="43" s="1"/>
  <c r="C299" i="42"/>
  <c r="D299" i="42" s="1"/>
  <c r="C299" i="43" s="1"/>
  <c r="E299" i="42"/>
  <c r="F299" i="42" s="1"/>
  <c r="D299" i="43" s="1"/>
  <c r="G299" i="42"/>
  <c r="H299" i="42" s="1"/>
  <c r="E299" i="43" s="1"/>
  <c r="I299" i="42"/>
  <c r="J299" i="42" s="1"/>
  <c r="K299" i="42"/>
  <c r="L299" i="42" s="1"/>
  <c r="G299" i="43" s="1"/>
  <c r="M299" i="42"/>
  <c r="N299" i="42" s="1"/>
  <c r="H299" i="43" s="1"/>
  <c r="O299" i="42"/>
  <c r="P299" i="42" s="1"/>
  <c r="I299" i="43" s="1"/>
  <c r="Q299" i="42"/>
  <c r="R299" i="42" s="1"/>
  <c r="J299" i="43" s="1"/>
  <c r="S299" i="42"/>
  <c r="T299" i="42" s="1"/>
  <c r="K299" i="43" s="1"/>
  <c r="U299" i="42"/>
  <c r="V299" i="42" s="1"/>
  <c r="L299" i="43" s="1"/>
  <c r="W299" i="42"/>
  <c r="X299" i="42" s="1"/>
  <c r="M299" i="43" s="1"/>
  <c r="C300" i="42"/>
  <c r="E300" i="42"/>
  <c r="G300" i="42"/>
  <c r="I300" i="42"/>
  <c r="K300" i="42"/>
  <c r="M300" i="42"/>
  <c r="O300" i="42"/>
  <c r="Q300" i="42"/>
  <c r="S300" i="42"/>
  <c r="U300" i="42"/>
  <c r="W300" i="42"/>
  <c r="C301" i="42"/>
  <c r="D301" i="42" s="1"/>
  <c r="E301" i="42"/>
  <c r="F301" i="42" s="1"/>
  <c r="D301" i="43" s="1"/>
  <c r="G301" i="42"/>
  <c r="H301" i="42" s="1"/>
  <c r="E301" i="43" s="1"/>
  <c r="I301" i="42"/>
  <c r="J301" i="42" s="1"/>
  <c r="F301" i="43" s="1"/>
  <c r="K301" i="42"/>
  <c r="L301" i="42" s="1"/>
  <c r="M301" i="42"/>
  <c r="N301" i="42" s="1"/>
  <c r="H301" i="43" s="1"/>
  <c r="O301" i="42"/>
  <c r="P301" i="42" s="1"/>
  <c r="I301" i="43" s="1"/>
  <c r="Q301" i="42"/>
  <c r="R301" i="42" s="1"/>
  <c r="J301" i="43" s="1"/>
  <c r="S301" i="42"/>
  <c r="T301" i="42" s="1"/>
  <c r="K301" i="43" s="1"/>
  <c r="U301" i="42"/>
  <c r="V301" i="42" s="1"/>
  <c r="W301" i="42"/>
  <c r="X301" i="42" s="1"/>
  <c r="M301" i="43" s="1"/>
  <c r="C302" i="42"/>
  <c r="E302" i="42"/>
  <c r="G302" i="42"/>
  <c r="I302" i="42"/>
  <c r="K302" i="42"/>
  <c r="M302" i="42"/>
  <c r="O302" i="42"/>
  <c r="Q302" i="42"/>
  <c r="S302" i="42"/>
  <c r="U302" i="42"/>
  <c r="W302" i="42"/>
  <c r="C303" i="42"/>
  <c r="D303" i="42" s="1"/>
  <c r="C303" i="43" s="1"/>
  <c r="C496" i="43" s="1"/>
  <c r="E303" i="42"/>
  <c r="F303" i="42" s="1"/>
  <c r="D303" i="43" s="1"/>
  <c r="D496" i="43" s="1"/>
  <c r="G303" i="42"/>
  <c r="H303" i="42" s="1"/>
  <c r="E303" i="43" s="1"/>
  <c r="E496" i="43" s="1"/>
  <c r="I303" i="42"/>
  <c r="J303" i="42" s="1"/>
  <c r="K303" i="42"/>
  <c r="L303" i="42" s="1"/>
  <c r="G303" i="43" s="1"/>
  <c r="G496" i="43" s="1"/>
  <c r="M303" i="42"/>
  <c r="N303" i="42" s="1"/>
  <c r="H303" i="43" s="1"/>
  <c r="H496" i="43" s="1"/>
  <c r="O303" i="42"/>
  <c r="P303" i="42" s="1"/>
  <c r="I303" i="43" s="1"/>
  <c r="I496" i="43" s="1"/>
  <c r="Q303" i="42"/>
  <c r="R303" i="42" s="1"/>
  <c r="S303" i="42"/>
  <c r="T303" i="42" s="1"/>
  <c r="K303" i="43" s="1"/>
  <c r="K496" i="43" s="1"/>
  <c r="U303" i="42"/>
  <c r="V303" i="42" s="1"/>
  <c r="L303" i="43" s="1"/>
  <c r="L496" i="43" s="1"/>
  <c r="W303" i="42"/>
  <c r="X303" i="42" s="1"/>
  <c r="C304" i="42"/>
  <c r="D304" i="42" s="1"/>
  <c r="C304" i="43" s="1"/>
  <c r="E304" i="42"/>
  <c r="F304" i="42" s="1"/>
  <c r="G304" i="42"/>
  <c r="H304" i="42" s="1"/>
  <c r="E304" i="43" s="1"/>
  <c r="I304" i="42"/>
  <c r="J304" i="42" s="1"/>
  <c r="F304" i="43" s="1"/>
  <c r="K304" i="42"/>
  <c r="L304" i="42" s="1"/>
  <c r="M304" i="42"/>
  <c r="N304" i="42" s="1"/>
  <c r="O304" i="42"/>
  <c r="P304" i="42" s="1"/>
  <c r="I304" i="43" s="1"/>
  <c r="Q304" i="42"/>
  <c r="R304" i="42" s="1"/>
  <c r="J304" i="43" s="1"/>
  <c r="S304" i="42"/>
  <c r="T304" i="42" s="1"/>
  <c r="U304" i="42"/>
  <c r="V304" i="42" s="1"/>
  <c r="L304" i="43" s="1"/>
  <c r="W304" i="42"/>
  <c r="X304" i="42" s="1"/>
  <c r="M304" i="43" s="1"/>
  <c r="C305" i="42"/>
  <c r="E305" i="42"/>
  <c r="G305" i="42"/>
  <c r="I305" i="42"/>
  <c r="K305" i="42"/>
  <c r="M305" i="42"/>
  <c r="O305" i="42"/>
  <c r="Q305" i="42"/>
  <c r="S305" i="42"/>
  <c r="U305" i="42"/>
  <c r="W305" i="42"/>
  <c r="C306" i="42"/>
  <c r="D306" i="42" s="1"/>
  <c r="C306" i="43" s="1"/>
  <c r="E306" i="42"/>
  <c r="F306" i="42" s="1"/>
  <c r="D306" i="43" s="1"/>
  <c r="G306" i="42"/>
  <c r="H306" i="42" s="1"/>
  <c r="I306" i="42"/>
  <c r="J306" i="42" s="1"/>
  <c r="F306" i="43" s="1"/>
  <c r="K306" i="42"/>
  <c r="L306" i="42" s="1"/>
  <c r="G306" i="43" s="1"/>
  <c r="M306" i="42"/>
  <c r="N306" i="42" s="1"/>
  <c r="H306" i="43" s="1"/>
  <c r="O306" i="42"/>
  <c r="P306" i="42" s="1"/>
  <c r="Q306" i="42"/>
  <c r="R306" i="42" s="1"/>
  <c r="J306" i="43" s="1"/>
  <c r="S306" i="42"/>
  <c r="T306" i="42" s="1"/>
  <c r="K306" i="43" s="1"/>
  <c r="U306" i="42"/>
  <c r="V306" i="42" s="1"/>
  <c r="L306" i="43" s="1"/>
  <c r="W306" i="42"/>
  <c r="X306" i="42" s="1"/>
  <c r="M306" i="43" s="1"/>
  <c r="C307" i="42"/>
  <c r="D307" i="42" s="1"/>
  <c r="E307" i="42"/>
  <c r="F307" i="42" s="1"/>
  <c r="D307" i="43" s="1"/>
  <c r="G307" i="42"/>
  <c r="H307" i="42" s="1"/>
  <c r="E307" i="43" s="1"/>
  <c r="I307" i="42"/>
  <c r="J307" i="42" s="1"/>
  <c r="F307" i="43" s="1"/>
  <c r="K307" i="42"/>
  <c r="L307" i="42" s="1"/>
  <c r="M307" i="42"/>
  <c r="N307" i="42" s="1"/>
  <c r="H307" i="43" s="1"/>
  <c r="O307" i="42"/>
  <c r="P307" i="42" s="1"/>
  <c r="I307" i="43" s="1"/>
  <c r="Q307" i="42"/>
  <c r="R307" i="42" s="1"/>
  <c r="J307" i="43" s="1"/>
  <c r="S307" i="42"/>
  <c r="T307" i="42" s="1"/>
  <c r="K307" i="43" s="1"/>
  <c r="U307" i="42"/>
  <c r="V307" i="42" s="1"/>
  <c r="W307" i="42"/>
  <c r="X307" i="42" s="1"/>
  <c r="M307" i="43" s="1"/>
  <c r="C308" i="42"/>
  <c r="D308" i="42" s="1"/>
  <c r="C308" i="43" s="1"/>
  <c r="E308" i="42"/>
  <c r="F308" i="42" s="1"/>
  <c r="D308" i="43" s="1"/>
  <c r="G308" i="42"/>
  <c r="H308" i="42" s="1"/>
  <c r="E308" i="43" s="1"/>
  <c r="I308" i="42"/>
  <c r="J308" i="42" s="1"/>
  <c r="K308" i="42"/>
  <c r="L308" i="42" s="1"/>
  <c r="G308" i="43" s="1"/>
  <c r="M308" i="42"/>
  <c r="N308" i="42" s="1"/>
  <c r="H308" i="43" s="1"/>
  <c r="O308" i="42"/>
  <c r="P308" i="42" s="1"/>
  <c r="I308" i="43" s="1"/>
  <c r="Q308" i="42"/>
  <c r="R308" i="42" s="1"/>
  <c r="J308" i="43" s="1"/>
  <c r="S308" i="42"/>
  <c r="T308" i="42" s="1"/>
  <c r="K308" i="43" s="1"/>
  <c r="U308" i="42"/>
  <c r="V308" i="42" s="1"/>
  <c r="L308" i="43" s="1"/>
  <c r="W308" i="42"/>
  <c r="X308" i="42" s="1"/>
  <c r="M308" i="43" s="1"/>
  <c r="C309" i="42"/>
  <c r="E309" i="42"/>
  <c r="G309" i="42"/>
  <c r="I309" i="42"/>
  <c r="K309" i="42"/>
  <c r="M309" i="42"/>
  <c r="O309" i="42"/>
  <c r="Q309" i="42"/>
  <c r="S309" i="42"/>
  <c r="U309" i="42"/>
  <c r="W309" i="42"/>
  <c r="C310" i="42"/>
  <c r="E310" i="42"/>
  <c r="G310" i="42"/>
  <c r="I310" i="42"/>
  <c r="K310" i="42"/>
  <c r="M310" i="42"/>
  <c r="O310" i="42"/>
  <c r="Q310" i="42"/>
  <c r="S310" i="42"/>
  <c r="U310" i="42"/>
  <c r="W310" i="42"/>
  <c r="C311" i="42"/>
  <c r="E311" i="42"/>
  <c r="G311" i="42"/>
  <c r="I311" i="42"/>
  <c r="K311" i="42"/>
  <c r="M311" i="42"/>
  <c r="O311" i="42"/>
  <c r="Q311" i="42"/>
  <c r="S311" i="42"/>
  <c r="U311" i="42"/>
  <c r="W311" i="42"/>
  <c r="C312" i="42"/>
  <c r="E312" i="42"/>
  <c r="G312" i="42"/>
  <c r="I312" i="42"/>
  <c r="K312" i="42"/>
  <c r="M312" i="42"/>
  <c r="O312" i="42"/>
  <c r="Q312" i="42"/>
  <c r="S312" i="42"/>
  <c r="U312" i="42"/>
  <c r="W312" i="42"/>
  <c r="C313" i="42"/>
  <c r="D313" i="42" s="1"/>
  <c r="C313" i="43" s="1"/>
  <c r="E313" i="42"/>
  <c r="F313" i="42" s="1"/>
  <c r="G313" i="42"/>
  <c r="H313" i="42" s="1"/>
  <c r="E313" i="43" s="1"/>
  <c r="I313" i="42"/>
  <c r="J313" i="42" s="1"/>
  <c r="F313" i="43" s="1"/>
  <c r="K313" i="42"/>
  <c r="L313" i="42" s="1"/>
  <c r="G313" i="43" s="1"/>
  <c r="M313" i="42"/>
  <c r="N313" i="42" s="1"/>
  <c r="O313" i="42"/>
  <c r="P313" i="42" s="1"/>
  <c r="I313" i="43" s="1"/>
  <c r="Q313" i="42"/>
  <c r="R313" i="42" s="1"/>
  <c r="J313" i="43" s="1"/>
  <c r="S313" i="42"/>
  <c r="T313" i="42" s="1"/>
  <c r="U313" i="42"/>
  <c r="V313" i="42" s="1"/>
  <c r="L313" i="43" s="1"/>
  <c r="W313" i="42"/>
  <c r="X313" i="42" s="1"/>
  <c r="M313" i="43" s="1"/>
  <c r="C314" i="42"/>
  <c r="D314" i="42" s="1"/>
  <c r="C314" i="43" s="1"/>
  <c r="E314" i="42"/>
  <c r="F314" i="42" s="1"/>
  <c r="D314" i="43" s="1"/>
  <c r="G314" i="42"/>
  <c r="H314" i="42" s="1"/>
  <c r="E314" i="43" s="1"/>
  <c r="I314" i="42"/>
  <c r="J314" i="42" s="1"/>
  <c r="K314" i="42"/>
  <c r="L314" i="42" s="1"/>
  <c r="G314" i="43" s="1"/>
  <c r="M314" i="42"/>
  <c r="N314" i="42" s="1"/>
  <c r="H314" i="43" s="1"/>
  <c r="O314" i="42"/>
  <c r="P314" i="42" s="1"/>
  <c r="Q314" i="42"/>
  <c r="R314" i="42" s="1"/>
  <c r="J314" i="43" s="1"/>
  <c r="S314" i="42"/>
  <c r="T314" i="42" s="1"/>
  <c r="K314" i="43" s="1"/>
  <c r="U314" i="42"/>
  <c r="V314" i="42" s="1"/>
  <c r="L314" i="43" s="1"/>
  <c r="W314" i="42"/>
  <c r="X314" i="42" s="1"/>
  <c r="C315" i="42"/>
  <c r="D315" i="42" s="1"/>
  <c r="C315" i="43" s="1"/>
  <c r="E315" i="42"/>
  <c r="F315" i="42" s="1"/>
  <c r="G315" i="42"/>
  <c r="H315" i="42" s="1"/>
  <c r="E315" i="43" s="1"/>
  <c r="I315" i="42"/>
  <c r="J315" i="42" s="1"/>
  <c r="F315" i="43" s="1"/>
  <c r="K315" i="42"/>
  <c r="L315" i="42" s="1"/>
  <c r="M315" i="42"/>
  <c r="N315" i="42" s="1"/>
  <c r="H315" i="43" s="1"/>
  <c r="O315" i="42"/>
  <c r="P315" i="42" s="1"/>
  <c r="I315" i="43" s="1"/>
  <c r="Q315" i="42"/>
  <c r="R315" i="42" s="1"/>
  <c r="J315" i="43" s="1"/>
  <c r="S315" i="42"/>
  <c r="T315" i="42" s="1"/>
  <c r="K315" i="43" s="1"/>
  <c r="U315" i="42"/>
  <c r="V315" i="42" s="1"/>
  <c r="L315" i="43" s="1"/>
  <c r="W315" i="42"/>
  <c r="X315" i="42" s="1"/>
  <c r="M315" i="43" s="1"/>
  <c r="C316" i="42"/>
  <c r="E316" i="42"/>
  <c r="G316" i="42"/>
  <c r="I316" i="42"/>
  <c r="K316" i="42"/>
  <c r="M316" i="42"/>
  <c r="O316" i="42"/>
  <c r="Q316" i="42"/>
  <c r="S316" i="42"/>
  <c r="U316" i="42"/>
  <c r="W316" i="42"/>
  <c r="C317" i="42"/>
  <c r="D317" i="42" s="1"/>
  <c r="C317" i="43" s="1"/>
  <c r="E317" i="42"/>
  <c r="F317" i="42" s="1"/>
  <c r="D317" i="43" s="1"/>
  <c r="G317" i="42"/>
  <c r="H317" i="42" s="1"/>
  <c r="I317" i="42"/>
  <c r="J317" i="42" s="1"/>
  <c r="F317" i="43" s="1"/>
  <c r="K317" i="42"/>
  <c r="L317" i="42" s="1"/>
  <c r="G317" i="43" s="1"/>
  <c r="M317" i="42"/>
  <c r="N317" i="42" s="1"/>
  <c r="H317" i="43" s="1"/>
  <c r="O317" i="42"/>
  <c r="P317" i="42" s="1"/>
  <c r="I317" i="43" s="1"/>
  <c r="Q317" i="42"/>
  <c r="R317" i="42" s="1"/>
  <c r="S317" i="42"/>
  <c r="T317" i="42" s="1"/>
  <c r="K317" i="43" s="1"/>
  <c r="U317" i="42"/>
  <c r="V317" i="42" s="1"/>
  <c r="L317" i="43" s="1"/>
  <c r="W317" i="42"/>
  <c r="X317" i="42" s="1"/>
  <c r="M317" i="43" s="1"/>
  <c r="C318" i="42"/>
  <c r="D318" i="42" s="1"/>
  <c r="E318" i="42"/>
  <c r="F318" i="42" s="1"/>
  <c r="D318" i="43" s="1"/>
  <c r="G318" i="42"/>
  <c r="H318" i="42" s="1"/>
  <c r="E318" i="43" s="1"/>
  <c r="I318" i="42"/>
  <c r="J318" i="42" s="1"/>
  <c r="F318" i="43" s="1"/>
  <c r="K318" i="42"/>
  <c r="L318" i="42" s="1"/>
  <c r="G318" i="43" s="1"/>
  <c r="M318" i="42"/>
  <c r="N318" i="42" s="1"/>
  <c r="O318" i="42"/>
  <c r="P318" i="42" s="1"/>
  <c r="I318" i="43" s="1"/>
  <c r="Q318" i="42"/>
  <c r="R318" i="42" s="1"/>
  <c r="J318" i="43" s="1"/>
  <c r="S318" i="42"/>
  <c r="T318" i="42" s="1"/>
  <c r="K318" i="43" s="1"/>
  <c r="U318" i="42"/>
  <c r="V318" i="42" s="1"/>
  <c r="W318" i="42"/>
  <c r="X318" i="42" s="1"/>
  <c r="M318" i="43" s="1"/>
  <c r="C319" i="42"/>
  <c r="D319" i="42" s="1"/>
  <c r="C319" i="43" s="1"/>
  <c r="E319" i="42"/>
  <c r="F319" i="42" s="1"/>
  <c r="D319" i="43" s="1"/>
  <c r="G319" i="42"/>
  <c r="H319" i="42" s="1"/>
  <c r="E319" i="43" s="1"/>
  <c r="I319" i="42"/>
  <c r="J319" i="42" s="1"/>
  <c r="K319" i="42"/>
  <c r="L319" i="42" s="1"/>
  <c r="G319" i="43" s="1"/>
  <c r="M319" i="42"/>
  <c r="N319" i="42" s="1"/>
  <c r="H319" i="43" s="1"/>
  <c r="O319" i="42"/>
  <c r="P319" i="42" s="1"/>
  <c r="Q319" i="42"/>
  <c r="R319" i="42" s="1"/>
  <c r="J319" i="43" s="1"/>
  <c r="S319" i="42"/>
  <c r="T319" i="42" s="1"/>
  <c r="K319" i="43" s="1"/>
  <c r="U319" i="42"/>
  <c r="V319" i="42" s="1"/>
  <c r="L319" i="43" s="1"/>
  <c r="W319" i="42"/>
  <c r="X319" i="42" s="1"/>
  <c r="C320" i="42"/>
  <c r="E320" i="42"/>
  <c r="G320" i="42"/>
  <c r="I320" i="42"/>
  <c r="K320" i="42"/>
  <c r="M320" i="42"/>
  <c r="O320" i="42"/>
  <c r="Q320" i="42"/>
  <c r="S320" i="42"/>
  <c r="U320" i="42"/>
  <c r="W320" i="42"/>
  <c r="C321" i="42"/>
  <c r="D321" i="42" s="1"/>
  <c r="E321" i="42"/>
  <c r="G321" i="42"/>
  <c r="H321" i="42" s="1"/>
  <c r="E321" i="43" s="1"/>
  <c r="I321" i="42"/>
  <c r="J321" i="42" s="1"/>
  <c r="F321" i="43" s="1"/>
  <c r="K321" i="42"/>
  <c r="L321" i="42" s="1"/>
  <c r="M321" i="42"/>
  <c r="N321" i="42" s="1"/>
  <c r="H321" i="43" s="1"/>
  <c r="O321" i="42"/>
  <c r="P321" i="42" s="1"/>
  <c r="I321" i="43" s="1"/>
  <c r="Q321" i="42"/>
  <c r="R321" i="42" s="1"/>
  <c r="J321" i="43" s="1"/>
  <c r="S321" i="42"/>
  <c r="T321" i="42" s="1"/>
  <c r="U321" i="42"/>
  <c r="V321" i="42" s="1"/>
  <c r="W321" i="42"/>
  <c r="X321" i="42" s="1"/>
  <c r="M321" i="43" s="1"/>
  <c r="C322" i="42"/>
  <c r="D322" i="42" s="1"/>
  <c r="C322" i="43" s="1"/>
  <c r="E322" i="42"/>
  <c r="F322" i="42" s="1"/>
  <c r="D322" i="43" s="1"/>
  <c r="G322" i="42"/>
  <c r="H322" i="42" s="1"/>
  <c r="I322" i="42"/>
  <c r="J322" i="42" s="1"/>
  <c r="F322" i="43" s="1"/>
  <c r="K322" i="42"/>
  <c r="L322" i="42" s="1"/>
  <c r="G322" i="43" s="1"/>
  <c r="M322" i="42"/>
  <c r="N322" i="42" s="1"/>
  <c r="H322" i="43" s="1"/>
  <c r="O322" i="42"/>
  <c r="P322" i="42" s="1"/>
  <c r="I322" i="43" s="1"/>
  <c r="Q322" i="42"/>
  <c r="R322" i="42" s="1"/>
  <c r="S322" i="42"/>
  <c r="T322" i="42" s="1"/>
  <c r="K322" i="43" s="1"/>
  <c r="U322" i="42"/>
  <c r="V322" i="42" s="1"/>
  <c r="L322" i="43" s="1"/>
  <c r="W322" i="42"/>
  <c r="X322" i="42" s="1"/>
  <c r="M322" i="43" s="1"/>
  <c r="C323" i="42"/>
  <c r="D323" i="42" s="1"/>
  <c r="E323" i="42"/>
  <c r="F323" i="42" s="1"/>
  <c r="D323" i="43" s="1"/>
  <c r="G323" i="42"/>
  <c r="H323" i="42" s="1"/>
  <c r="E323" i="43" s="1"/>
  <c r="I323" i="42"/>
  <c r="J323" i="42" s="1"/>
  <c r="F323" i="43" s="1"/>
  <c r="K323" i="42"/>
  <c r="L323" i="42" s="1"/>
  <c r="G323" i="43" s="1"/>
  <c r="M323" i="42"/>
  <c r="N323" i="42" s="1"/>
  <c r="O323" i="42"/>
  <c r="P323" i="42" s="1"/>
  <c r="I323" i="43" s="1"/>
  <c r="Q323" i="42"/>
  <c r="R323" i="42" s="1"/>
  <c r="J323" i="43" s="1"/>
  <c r="S323" i="42"/>
  <c r="T323" i="42" s="1"/>
  <c r="K323" i="43" s="1"/>
  <c r="U323" i="42"/>
  <c r="V323" i="42" s="1"/>
  <c r="L323" i="43" s="1"/>
  <c r="W323" i="42"/>
  <c r="X323" i="42" s="1"/>
  <c r="M323" i="43" s="1"/>
  <c r="C324" i="42"/>
  <c r="E324" i="42"/>
  <c r="G324" i="42"/>
  <c r="I324" i="42"/>
  <c r="K324" i="42"/>
  <c r="M324" i="42"/>
  <c r="O324" i="42"/>
  <c r="Q324" i="42"/>
  <c r="S324" i="42"/>
  <c r="U324" i="42"/>
  <c r="W324" i="42"/>
  <c r="C325" i="42"/>
  <c r="E325" i="42"/>
  <c r="G325" i="42"/>
  <c r="I325" i="42"/>
  <c r="K325" i="42"/>
  <c r="M325" i="42"/>
  <c r="O325" i="42"/>
  <c r="Q325" i="42"/>
  <c r="S325" i="42"/>
  <c r="U325" i="42"/>
  <c r="W325" i="42"/>
  <c r="C326" i="42"/>
  <c r="D326" i="42" s="1"/>
  <c r="C326" i="43" s="1"/>
  <c r="E326" i="42"/>
  <c r="F326" i="42" s="1"/>
  <c r="D326" i="43" s="1"/>
  <c r="G326" i="42"/>
  <c r="H326" i="42" s="1"/>
  <c r="E326" i="43" s="1"/>
  <c r="I326" i="42"/>
  <c r="J326" i="42" s="1"/>
  <c r="K326" i="42"/>
  <c r="L326" i="42" s="1"/>
  <c r="G326" i="43" s="1"/>
  <c r="M326" i="42"/>
  <c r="N326" i="42" s="1"/>
  <c r="H326" i="43" s="1"/>
  <c r="O326" i="42"/>
  <c r="P326" i="42" s="1"/>
  <c r="Q326" i="42"/>
  <c r="R326" i="42" s="1"/>
  <c r="J326" i="43" s="1"/>
  <c r="S326" i="42"/>
  <c r="T326" i="42" s="1"/>
  <c r="K326" i="43" s="1"/>
  <c r="U326" i="42"/>
  <c r="V326" i="42" s="1"/>
  <c r="L326" i="43" s="1"/>
  <c r="W326" i="42"/>
  <c r="X326" i="42" s="1"/>
  <c r="C327" i="42"/>
  <c r="D327" i="42" s="1"/>
  <c r="C327" i="43" s="1"/>
  <c r="E327" i="42"/>
  <c r="F327" i="42" s="1"/>
  <c r="G327" i="42"/>
  <c r="H327" i="42" s="1"/>
  <c r="E327" i="43" s="1"/>
  <c r="I327" i="42"/>
  <c r="J327" i="42" s="1"/>
  <c r="F327" i="43" s="1"/>
  <c r="K327" i="42"/>
  <c r="L327" i="42" s="1"/>
  <c r="M327" i="42"/>
  <c r="N327" i="42" s="1"/>
  <c r="H327" i="43" s="1"/>
  <c r="O327" i="42"/>
  <c r="P327" i="42" s="1"/>
  <c r="I327" i="43" s="1"/>
  <c r="Q327" i="42"/>
  <c r="R327" i="42" s="1"/>
  <c r="J327" i="43" s="1"/>
  <c r="S327" i="42"/>
  <c r="T327" i="42" s="1"/>
  <c r="U327" i="42"/>
  <c r="V327" i="42" s="1"/>
  <c r="L327" i="43" s="1"/>
  <c r="W327" i="42"/>
  <c r="X327" i="42" s="1"/>
  <c r="M327" i="43" s="1"/>
  <c r="C328" i="42"/>
  <c r="D328" i="42" s="1"/>
  <c r="C328" i="43" s="1"/>
  <c r="E328" i="42"/>
  <c r="F328" i="42" s="1"/>
  <c r="D328" i="43" s="1"/>
  <c r="G328" i="42"/>
  <c r="H328" i="42" s="1"/>
  <c r="I328" i="42"/>
  <c r="J328" i="42" s="1"/>
  <c r="F328" i="43" s="1"/>
  <c r="K328" i="42"/>
  <c r="L328" i="42" s="1"/>
  <c r="G328" i="43" s="1"/>
  <c r="M328" i="42"/>
  <c r="N328" i="42" s="1"/>
  <c r="H328" i="43" s="1"/>
  <c r="O328" i="42"/>
  <c r="P328" i="42" s="1"/>
  <c r="I328" i="43" s="1"/>
  <c r="Q328" i="42"/>
  <c r="R328" i="42" s="1"/>
  <c r="S328" i="42"/>
  <c r="T328" i="42" s="1"/>
  <c r="K328" i="43" s="1"/>
  <c r="U328" i="42"/>
  <c r="V328" i="42" s="1"/>
  <c r="L328" i="43" s="1"/>
  <c r="W328" i="42"/>
  <c r="X328" i="42" s="1"/>
  <c r="M328" i="43" s="1"/>
  <c r="C329" i="42"/>
  <c r="E329" i="42"/>
  <c r="G329" i="42"/>
  <c r="I329" i="42"/>
  <c r="K329" i="42"/>
  <c r="M329" i="42"/>
  <c r="O329" i="42"/>
  <c r="Q329" i="42"/>
  <c r="S329" i="42"/>
  <c r="U329" i="42"/>
  <c r="W329" i="42"/>
  <c r="C330" i="42"/>
  <c r="D330" i="42" s="1"/>
  <c r="C330" i="43" s="1"/>
  <c r="E330" i="42"/>
  <c r="F330" i="42" s="1"/>
  <c r="G330" i="42"/>
  <c r="H330" i="42" s="1"/>
  <c r="E330" i="43" s="1"/>
  <c r="I330" i="42"/>
  <c r="J330" i="42" s="1"/>
  <c r="F330" i="43" s="1"/>
  <c r="K330" i="42"/>
  <c r="L330" i="42" s="1"/>
  <c r="G330" i="43" s="1"/>
  <c r="M330" i="42"/>
  <c r="N330" i="42" s="1"/>
  <c r="O330" i="42"/>
  <c r="P330" i="42" s="1"/>
  <c r="I330" i="43" s="1"/>
  <c r="Q330" i="42"/>
  <c r="R330" i="42" s="1"/>
  <c r="J330" i="43" s="1"/>
  <c r="S330" i="42"/>
  <c r="T330" i="42" s="1"/>
  <c r="U330" i="42"/>
  <c r="V330" i="42" s="1"/>
  <c r="L330" i="43" s="1"/>
  <c r="W330" i="42"/>
  <c r="X330" i="42" s="1"/>
  <c r="M330" i="43" s="1"/>
  <c r="C331" i="42"/>
  <c r="D331" i="42" s="1"/>
  <c r="C331" i="43" s="1"/>
  <c r="E331" i="42"/>
  <c r="F331" i="42" s="1"/>
  <c r="D331" i="43" s="1"/>
  <c r="G331" i="42"/>
  <c r="H331" i="42" s="1"/>
  <c r="E331" i="43" s="1"/>
  <c r="I331" i="42"/>
  <c r="J331" i="42" s="1"/>
  <c r="K331" i="42"/>
  <c r="L331" i="42" s="1"/>
  <c r="G331" i="43" s="1"/>
  <c r="M331" i="42"/>
  <c r="N331" i="42" s="1"/>
  <c r="H331" i="43" s="1"/>
  <c r="O331" i="42"/>
  <c r="P331" i="42" s="1"/>
  <c r="Q331" i="42"/>
  <c r="R331" i="42" s="1"/>
  <c r="S331" i="42"/>
  <c r="T331" i="42" s="1"/>
  <c r="K331" i="43" s="1"/>
  <c r="U331" i="42"/>
  <c r="V331" i="42" s="1"/>
  <c r="L331" i="43" s="1"/>
  <c r="W331" i="42"/>
  <c r="X331" i="42" s="1"/>
  <c r="C332" i="42"/>
  <c r="D332" i="42" s="1"/>
  <c r="C332" i="43" s="1"/>
  <c r="E332" i="42"/>
  <c r="F332" i="42" s="1"/>
  <c r="G332" i="42"/>
  <c r="H332" i="42" s="1"/>
  <c r="E332" i="43" s="1"/>
  <c r="I332" i="42"/>
  <c r="J332" i="42" s="1"/>
  <c r="F332" i="43" s="1"/>
  <c r="K332" i="42"/>
  <c r="L332" i="42" s="1"/>
  <c r="M332" i="42"/>
  <c r="N332" i="42" s="1"/>
  <c r="H332" i="43" s="1"/>
  <c r="O332" i="42"/>
  <c r="P332" i="42" s="1"/>
  <c r="I332" i="43" s="1"/>
  <c r="Q332" i="42"/>
  <c r="R332" i="42" s="1"/>
  <c r="J332" i="43" s="1"/>
  <c r="S332" i="42"/>
  <c r="T332" i="42" s="1"/>
  <c r="K332" i="43" s="1"/>
  <c r="U332" i="42"/>
  <c r="V332" i="42" s="1"/>
  <c r="L332" i="43" s="1"/>
  <c r="W332" i="42"/>
  <c r="X332" i="42" s="1"/>
  <c r="M332" i="43" s="1"/>
  <c r="C333" i="42"/>
  <c r="E333" i="42"/>
  <c r="G333" i="42"/>
  <c r="I333" i="42"/>
  <c r="K333" i="42"/>
  <c r="M333" i="42"/>
  <c r="O333" i="42"/>
  <c r="Q333" i="42"/>
  <c r="S333" i="42"/>
  <c r="U333" i="42"/>
  <c r="W333" i="42"/>
  <c r="C334" i="42"/>
  <c r="E334" i="42"/>
  <c r="G334" i="42"/>
  <c r="I334" i="42"/>
  <c r="K334" i="42"/>
  <c r="M334" i="42"/>
  <c r="O334" i="42"/>
  <c r="Q334" i="42"/>
  <c r="S334" i="42"/>
  <c r="U334" i="42"/>
  <c r="W334" i="42"/>
  <c r="C335" i="42"/>
  <c r="D335" i="42" s="1"/>
  <c r="C335" i="43" s="1"/>
  <c r="E335" i="42"/>
  <c r="F335" i="42" s="1"/>
  <c r="D335" i="43" s="1"/>
  <c r="G335" i="42"/>
  <c r="H335" i="42" s="1"/>
  <c r="I335" i="42"/>
  <c r="J335" i="42" s="1"/>
  <c r="F335" i="43" s="1"/>
  <c r="K335" i="42"/>
  <c r="L335" i="42" s="1"/>
  <c r="G335" i="43" s="1"/>
  <c r="M335" i="42"/>
  <c r="N335" i="42" s="1"/>
  <c r="H335" i="43" s="1"/>
  <c r="O335" i="42"/>
  <c r="P335" i="42" s="1"/>
  <c r="I335" i="43" s="1"/>
  <c r="Q335" i="42"/>
  <c r="R335" i="42" s="1"/>
  <c r="S335" i="42"/>
  <c r="T335" i="42" s="1"/>
  <c r="K335" i="43" s="1"/>
  <c r="U335" i="42"/>
  <c r="V335" i="42" s="1"/>
  <c r="L335" i="43" s="1"/>
  <c r="W335" i="42"/>
  <c r="X335" i="42" s="1"/>
  <c r="M335" i="43" s="1"/>
  <c r="C336" i="42"/>
  <c r="D336" i="42" s="1"/>
  <c r="E336" i="42"/>
  <c r="F336" i="42" s="1"/>
  <c r="D336" i="43" s="1"/>
  <c r="G336" i="42"/>
  <c r="H336" i="42" s="1"/>
  <c r="E336" i="43" s="1"/>
  <c r="I336" i="42"/>
  <c r="J336" i="42" s="1"/>
  <c r="F336" i="43" s="1"/>
  <c r="K336" i="42"/>
  <c r="L336" i="42" s="1"/>
  <c r="G336" i="43" s="1"/>
  <c r="M336" i="42"/>
  <c r="N336" i="42" s="1"/>
  <c r="O336" i="42"/>
  <c r="P336" i="42" s="1"/>
  <c r="I336" i="43" s="1"/>
  <c r="Q336" i="42"/>
  <c r="R336" i="42" s="1"/>
  <c r="J336" i="43" s="1"/>
  <c r="S336" i="42"/>
  <c r="T336" i="42" s="1"/>
  <c r="K336" i="43" s="1"/>
  <c r="U336" i="42"/>
  <c r="V336" i="42" s="1"/>
  <c r="W336" i="42"/>
  <c r="X336" i="42" s="1"/>
  <c r="M336" i="43" s="1"/>
  <c r="C337" i="42"/>
  <c r="D337" i="42" s="1"/>
  <c r="C337" i="43" s="1"/>
  <c r="E337" i="42"/>
  <c r="F337" i="42" s="1"/>
  <c r="D337" i="43" s="1"/>
  <c r="G337" i="42"/>
  <c r="H337" i="42" s="1"/>
  <c r="E337" i="43" s="1"/>
  <c r="I337" i="42"/>
  <c r="J337" i="42" s="1"/>
  <c r="K337" i="42"/>
  <c r="L337" i="42" s="1"/>
  <c r="G337" i="43" s="1"/>
  <c r="M337" i="42"/>
  <c r="N337" i="42" s="1"/>
  <c r="H337" i="43" s="1"/>
  <c r="O337" i="42"/>
  <c r="P337" i="42" s="1"/>
  <c r="Q337" i="42"/>
  <c r="R337" i="42" s="1"/>
  <c r="J337" i="43" s="1"/>
  <c r="S337" i="42"/>
  <c r="T337" i="42" s="1"/>
  <c r="K337" i="43" s="1"/>
  <c r="U337" i="42"/>
  <c r="V337" i="42" s="1"/>
  <c r="L337" i="43" s="1"/>
  <c r="W337" i="42"/>
  <c r="X337" i="42" s="1"/>
  <c r="C338" i="42"/>
  <c r="E338" i="42"/>
  <c r="G338" i="42"/>
  <c r="I338" i="42"/>
  <c r="K338" i="42"/>
  <c r="M338" i="42"/>
  <c r="O338" i="42"/>
  <c r="Q338" i="42"/>
  <c r="S338" i="42"/>
  <c r="U338" i="42"/>
  <c r="W338" i="42"/>
  <c r="C339" i="42"/>
  <c r="D339" i="42" s="1"/>
  <c r="E339" i="42"/>
  <c r="F339" i="42" s="1"/>
  <c r="D339" i="43" s="1"/>
  <c r="G339" i="42"/>
  <c r="H339" i="42" s="1"/>
  <c r="E339" i="43" s="1"/>
  <c r="I339" i="42"/>
  <c r="J339" i="42" s="1"/>
  <c r="F339" i="43" s="1"/>
  <c r="K339" i="42"/>
  <c r="L339" i="42" s="1"/>
  <c r="M339" i="42"/>
  <c r="N339" i="42" s="1"/>
  <c r="H339" i="43" s="1"/>
  <c r="O339" i="42"/>
  <c r="P339" i="42" s="1"/>
  <c r="I339" i="43" s="1"/>
  <c r="Q339" i="42"/>
  <c r="R339" i="42" s="1"/>
  <c r="J339" i="43" s="1"/>
  <c r="S339" i="42"/>
  <c r="T339" i="42" s="1"/>
  <c r="K339" i="43" s="1"/>
  <c r="U339" i="42"/>
  <c r="V339" i="42" s="1"/>
  <c r="W339" i="42"/>
  <c r="X339" i="42" s="1"/>
  <c r="M339" i="43" s="1"/>
  <c r="C340" i="42"/>
  <c r="D340" i="42" s="1"/>
  <c r="C340" i="43" s="1"/>
  <c r="E340" i="42"/>
  <c r="F340" i="42" s="1"/>
  <c r="D340" i="43" s="1"/>
  <c r="G340" i="42"/>
  <c r="H340" i="42" s="1"/>
  <c r="I340" i="42"/>
  <c r="J340" i="42" s="1"/>
  <c r="F340" i="43" s="1"/>
  <c r="K340" i="42"/>
  <c r="L340" i="42" s="1"/>
  <c r="G340" i="43" s="1"/>
  <c r="M340" i="42"/>
  <c r="N340" i="42" s="1"/>
  <c r="H340" i="43" s="1"/>
  <c r="O340" i="42"/>
  <c r="P340" i="42" s="1"/>
  <c r="I340" i="43" s="1"/>
  <c r="Q340" i="42"/>
  <c r="R340" i="42" s="1"/>
  <c r="S340" i="42"/>
  <c r="T340" i="42" s="1"/>
  <c r="K340" i="43" s="1"/>
  <c r="U340" i="42"/>
  <c r="V340" i="42" s="1"/>
  <c r="L340" i="43" s="1"/>
  <c r="W340" i="42"/>
  <c r="X340" i="42" s="1"/>
  <c r="M340" i="43" s="1"/>
  <c r="C341" i="42"/>
  <c r="D341" i="42" s="1"/>
  <c r="E341" i="42"/>
  <c r="F341" i="42" s="1"/>
  <c r="D341" i="43" s="1"/>
  <c r="G341" i="42"/>
  <c r="H341" i="42" s="1"/>
  <c r="E341" i="43" s="1"/>
  <c r="I341" i="42"/>
  <c r="J341" i="42" s="1"/>
  <c r="F341" i="43" s="1"/>
  <c r="K341" i="42"/>
  <c r="L341" i="42" s="1"/>
  <c r="G341" i="43" s="1"/>
  <c r="M341" i="42"/>
  <c r="N341" i="42" s="1"/>
  <c r="O341" i="42"/>
  <c r="P341" i="42" s="1"/>
  <c r="I341" i="43" s="1"/>
  <c r="Q341" i="42"/>
  <c r="R341" i="42" s="1"/>
  <c r="J341" i="43" s="1"/>
  <c r="S341" i="42"/>
  <c r="T341" i="42" s="1"/>
  <c r="K341" i="43" s="1"/>
  <c r="U341" i="42"/>
  <c r="V341" i="42" s="1"/>
  <c r="L341" i="43" s="1"/>
  <c r="W341" i="42"/>
  <c r="X341" i="42" s="1"/>
  <c r="M341" i="43" s="1"/>
  <c r="C342" i="42"/>
  <c r="E342" i="42"/>
  <c r="G342" i="42"/>
  <c r="I342" i="42"/>
  <c r="K342" i="42"/>
  <c r="M342" i="42"/>
  <c r="O342" i="42"/>
  <c r="Q342" i="42"/>
  <c r="S342" i="42"/>
  <c r="U342" i="42"/>
  <c r="W342" i="42"/>
  <c r="C343" i="42"/>
  <c r="E343" i="42"/>
  <c r="G343" i="42"/>
  <c r="I343" i="42"/>
  <c r="K343" i="42"/>
  <c r="M343" i="42"/>
  <c r="O343" i="42"/>
  <c r="Q343" i="42"/>
  <c r="S343" i="42"/>
  <c r="U343" i="42"/>
  <c r="W343" i="42"/>
  <c r="C344" i="42"/>
  <c r="D344" i="42" s="1"/>
  <c r="C344" i="43" s="1"/>
  <c r="E344" i="42"/>
  <c r="F344" i="42" s="1"/>
  <c r="D344" i="43" s="1"/>
  <c r="G344" i="42"/>
  <c r="H344" i="42" s="1"/>
  <c r="E344" i="43" s="1"/>
  <c r="I344" i="42"/>
  <c r="J344" i="42" s="1"/>
  <c r="K344" i="42"/>
  <c r="L344" i="42" s="1"/>
  <c r="G344" i="43" s="1"/>
  <c r="M344" i="42"/>
  <c r="N344" i="42" s="1"/>
  <c r="H344" i="43" s="1"/>
  <c r="O344" i="42"/>
  <c r="P344" i="42" s="1"/>
  <c r="Q344" i="42"/>
  <c r="R344" i="42" s="1"/>
  <c r="J344" i="43" s="1"/>
  <c r="S344" i="42"/>
  <c r="T344" i="42" s="1"/>
  <c r="K344" i="43" s="1"/>
  <c r="U344" i="42"/>
  <c r="V344" i="42" s="1"/>
  <c r="L344" i="43" s="1"/>
  <c r="W344" i="42"/>
  <c r="X344" i="42" s="1"/>
  <c r="C345" i="42"/>
  <c r="D345" i="42" s="1"/>
  <c r="C345" i="43" s="1"/>
  <c r="E345" i="42"/>
  <c r="F345" i="42" s="1"/>
  <c r="G345" i="42"/>
  <c r="H345" i="42" s="1"/>
  <c r="E345" i="43" s="1"/>
  <c r="I345" i="42"/>
  <c r="J345" i="42" s="1"/>
  <c r="F345" i="43" s="1"/>
  <c r="K345" i="42"/>
  <c r="L345" i="42" s="1"/>
  <c r="M345" i="42"/>
  <c r="N345" i="42" s="1"/>
  <c r="H345" i="43" s="1"/>
  <c r="O345" i="42"/>
  <c r="P345" i="42" s="1"/>
  <c r="I345" i="43" s="1"/>
  <c r="Q345" i="42"/>
  <c r="R345" i="42" s="1"/>
  <c r="J345" i="43" s="1"/>
  <c r="S345" i="42"/>
  <c r="T345" i="42" s="1"/>
  <c r="U345" i="42"/>
  <c r="V345" i="42" s="1"/>
  <c r="L345" i="43" s="1"/>
  <c r="W345" i="42"/>
  <c r="X345" i="42" s="1"/>
  <c r="M345" i="43" s="1"/>
  <c r="C346" i="42"/>
  <c r="D346" i="42" s="1"/>
  <c r="C346" i="43" s="1"/>
  <c r="E346" i="42"/>
  <c r="F346" i="42" s="1"/>
  <c r="D346" i="43" s="1"/>
  <c r="G346" i="42"/>
  <c r="H346" i="42" s="1"/>
  <c r="I346" i="42"/>
  <c r="J346" i="42" s="1"/>
  <c r="F346" i="43" s="1"/>
  <c r="K346" i="42"/>
  <c r="L346" i="42" s="1"/>
  <c r="G346" i="43" s="1"/>
  <c r="M346" i="42"/>
  <c r="N346" i="42" s="1"/>
  <c r="H346" i="43" s="1"/>
  <c r="O346" i="42"/>
  <c r="P346" i="42" s="1"/>
  <c r="I346" i="43" s="1"/>
  <c r="Q346" i="42"/>
  <c r="R346" i="42" s="1"/>
  <c r="S346" i="42"/>
  <c r="T346" i="42" s="1"/>
  <c r="K346" i="43" s="1"/>
  <c r="U346" i="42"/>
  <c r="V346" i="42" s="1"/>
  <c r="L346" i="43" s="1"/>
  <c r="W346" i="42"/>
  <c r="X346" i="42" s="1"/>
  <c r="M346" i="43" s="1"/>
  <c r="C347" i="42"/>
  <c r="E347" i="42"/>
  <c r="G347" i="42"/>
  <c r="I347" i="42"/>
  <c r="K347" i="42"/>
  <c r="M347" i="42"/>
  <c r="O347" i="42"/>
  <c r="Q347" i="42"/>
  <c r="S347" i="42"/>
  <c r="U347" i="42"/>
  <c r="W347" i="42"/>
  <c r="C348" i="42"/>
  <c r="D348" i="42" s="1"/>
  <c r="C348" i="43" s="1"/>
  <c r="E348" i="42"/>
  <c r="F348" i="42" s="1"/>
  <c r="G348" i="42"/>
  <c r="H348" i="42" s="1"/>
  <c r="E348" i="43" s="1"/>
  <c r="I348" i="42"/>
  <c r="J348" i="42" s="1"/>
  <c r="F348" i="43" s="1"/>
  <c r="K348" i="42"/>
  <c r="L348" i="42" s="1"/>
  <c r="G348" i="43" s="1"/>
  <c r="M348" i="42"/>
  <c r="N348" i="42" s="1"/>
  <c r="O348" i="42"/>
  <c r="P348" i="42" s="1"/>
  <c r="I348" i="43" s="1"/>
  <c r="Q348" i="42"/>
  <c r="R348" i="42" s="1"/>
  <c r="J348" i="43" s="1"/>
  <c r="S348" i="42"/>
  <c r="T348" i="42" s="1"/>
  <c r="U348" i="42"/>
  <c r="V348" i="42" s="1"/>
  <c r="L348" i="43" s="1"/>
  <c r="W348" i="42"/>
  <c r="X348" i="42" s="1"/>
  <c r="M348" i="43" s="1"/>
  <c r="C349" i="42"/>
  <c r="D349" i="42" s="1"/>
  <c r="C349" i="43" s="1"/>
  <c r="E349" i="42"/>
  <c r="F349" i="42" s="1"/>
  <c r="D349" i="43" s="1"/>
  <c r="G349" i="42"/>
  <c r="H349" i="42" s="1"/>
  <c r="E349" i="43" s="1"/>
  <c r="I349" i="42"/>
  <c r="J349" i="42" s="1"/>
  <c r="K349" i="42"/>
  <c r="L349" i="42" s="1"/>
  <c r="G349" i="43" s="1"/>
  <c r="M349" i="42"/>
  <c r="N349" i="42" s="1"/>
  <c r="H349" i="43" s="1"/>
  <c r="O349" i="42"/>
  <c r="P349" i="42" s="1"/>
  <c r="Q349" i="42"/>
  <c r="R349" i="42" s="1"/>
  <c r="J349" i="43" s="1"/>
  <c r="S349" i="42"/>
  <c r="T349" i="42" s="1"/>
  <c r="K349" i="43" s="1"/>
  <c r="U349" i="42"/>
  <c r="V349" i="42" s="1"/>
  <c r="L349" i="43" s="1"/>
  <c r="W349" i="42"/>
  <c r="X349" i="42" s="1"/>
  <c r="C350" i="42"/>
  <c r="D350" i="42" s="1"/>
  <c r="E350" i="42"/>
  <c r="F350" i="42" s="1"/>
  <c r="G350" i="42"/>
  <c r="H350" i="42" s="1"/>
  <c r="E350" i="43" s="1"/>
  <c r="I350" i="42"/>
  <c r="J350" i="42" s="1"/>
  <c r="F350" i="43" s="1"/>
  <c r="K350" i="42"/>
  <c r="L350" i="42" s="1"/>
  <c r="M350" i="42"/>
  <c r="N350" i="42" s="1"/>
  <c r="H350" i="43" s="1"/>
  <c r="O350" i="42"/>
  <c r="P350" i="42" s="1"/>
  <c r="I350" i="43" s="1"/>
  <c r="Q350" i="42"/>
  <c r="R350" i="42" s="1"/>
  <c r="J350" i="43" s="1"/>
  <c r="S350" i="42"/>
  <c r="T350" i="42" s="1"/>
  <c r="K350" i="43" s="1"/>
  <c r="U350" i="42"/>
  <c r="V350" i="42" s="1"/>
  <c r="W350" i="42"/>
  <c r="X350" i="42" s="1"/>
  <c r="M350" i="43" s="1"/>
  <c r="C351" i="42"/>
  <c r="E351" i="42"/>
  <c r="G351" i="42"/>
  <c r="I351" i="42"/>
  <c r="K351" i="42"/>
  <c r="M351" i="42"/>
  <c r="O351" i="42"/>
  <c r="Q351" i="42"/>
  <c r="S351" i="42"/>
  <c r="U351" i="42"/>
  <c r="W351" i="42"/>
  <c r="C352" i="42"/>
  <c r="D352" i="42" s="1"/>
  <c r="C352" i="43" s="1"/>
  <c r="E352" i="42"/>
  <c r="F352" i="42" s="1"/>
  <c r="D352" i="43" s="1"/>
  <c r="G352" i="42"/>
  <c r="H352" i="42" s="1"/>
  <c r="E352" i="43" s="1"/>
  <c r="I352" i="42"/>
  <c r="J352" i="42" s="1"/>
  <c r="K352" i="42"/>
  <c r="L352" i="42" s="1"/>
  <c r="G352" i="43" s="1"/>
  <c r="M352" i="42"/>
  <c r="N352" i="42" s="1"/>
  <c r="H352" i="43" s="1"/>
  <c r="O352" i="42"/>
  <c r="P352" i="42" s="1"/>
  <c r="I352" i="43" s="1"/>
  <c r="Q352" i="42"/>
  <c r="R352" i="42" s="1"/>
  <c r="J352" i="43" s="1"/>
  <c r="S352" i="42"/>
  <c r="T352" i="42" s="1"/>
  <c r="K352" i="43" s="1"/>
  <c r="U352" i="42"/>
  <c r="V352" i="42" s="1"/>
  <c r="L352" i="43" s="1"/>
  <c r="W352" i="42"/>
  <c r="X352" i="42" s="1"/>
  <c r="M352" i="43" s="1"/>
  <c r="C353" i="42"/>
  <c r="E353" i="42"/>
  <c r="F353" i="42" s="1"/>
  <c r="D353" i="43" s="1"/>
  <c r="G353" i="42"/>
  <c r="H353" i="42" s="1"/>
  <c r="E353" i="43" s="1"/>
  <c r="I353" i="42"/>
  <c r="J353" i="42" s="1"/>
  <c r="F353" i="43" s="1"/>
  <c r="K353" i="42"/>
  <c r="L353" i="42" s="1"/>
  <c r="G353" i="43" s="1"/>
  <c r="M353" i="42"/>
  <c r="N353" i="42" s="1"/>
  <c r="H353" i="43" s="1"/>
  <c r="O353" i="42"/>
  <c r="P353" i="42" s="1"/>
  <c r="I353" i="43" s="1"/>
  <c r="Q353" i="42"/>
  <c r="R353" i="42" s="1"/>
  <c r="J353" i="43" s="1"/>
  <c r="S353" i="42"/>
  <c r="T353" i="42" s="1"/>
  <c r="K353" i="43" s="1"/>
  <c r="U353" i="42"/>
  <c r="V353" i="42" s="1"/>
  <c r="W353" i="42"/>
  <c r="X353" i="42" s="1"/>
  <c r="M353" i="43" s="1"/>
  <c r="C354" i="42"/>
  <c r="E354" i="42"/>
  <c r="G354" i="42"/>
  <c r="I354" i="42"/>
  <c r="K354" i="42"/>
  <c r="M354" i="42"/>
  <c r="O354" i="42"/>
  <c r="Q354" i="42"/>
  <c r="S354" i="42"/>
  <c r="U354" i="42"/>
  <c r="W354" i="42"/>
  <c r="C355" i="42"/>
  <c r="D355" i="42" s="1"/>
  <c r="C355" i="43" s="1"/>
  <c r="E355" i="42"/>
  <c r="F355" i="42" s="1"/>
  <c r="D355" i="43" s="1"/>
  <c r="G355" i="42"/>
  <c r="H355" i="42" s="1"/>
  <c r="E355" i="43" s="1"/>
  <c r="I355" i="42"/>
  <c r="J355" i="42" s="1"/>
  <c r="K355" i="42"/>
  <c r="L355" i="42" s="1"/>
  <c r="G355" i="43" s="1"/>
  <c r="M355" i="42"/>
  <c r="N355" i="42" s="1"/>
  <c r="H355" i="43" s="1"/>
  <c r="O355" i="42"/>
  <c r="P355" i="42" s="1"/>
  <c r="Q355" i="42"/>
  <c r="R355" i="42" s="1"/>
  <c r="J355" i="43" s="1"/>
  <c r="S355" i="42"/>
  <c r="T355" i="42" s="1"/>
  <c r="K355" i="43" s="1"/>
  <c r="U355" i="42"/>
  <c r="V355" i="42" s="1"/>
  <c r="L355" i="43" s="1"/>
  <c r="W355" i="42"/>
  <c r="X355" i="42" s="1"/>
  <c r="M355" i="43" s="1"/>
  <c r="C356" i="42"/>
  <c r="D356" i="42" s="1"/>
  <c r="E356" i="42"/>
  <c r="F356" i="42" s="1"/>
  <c r="G356" i="42"/>
  <c r="H356" i="42" s="1"/>
  <c r="E356" i="43" s="1"/>
  <c r="I356" i="42"/>
  <c r="J356" i="42" s="1"/>
  <c r="F356" i="43" s="1"/>
  <c r="K356" i="42"/>
  <c r="L356" i="42" s="1"/>
  <c r="M356" i="42"/>
  <c r="N356" i="42" s="1"/>
  <c r="O356" i="42"/>
  <c r="P356" i="42" s="1"/>
  <c r="I356" i="43" s="1"/>
  <c r="Q356" i="42"/>
  <c r="R356" i="42" s="1"/>
  <c r="J356" i="43" s="1"/>
  <c r="S356" i="42"/>
  <c r="T356" i="42" s="1"/>
  <c r="U356" i="42"/>
  <c r="V356" i="42" s="1"/>
  <c r="L356" i="43" s="1"/>
  <c r="W356" i="42"/>
  <c r="X356" i="42" s="1"/>
  <c r="M356" i="43" s="1"/>
  <c r="C357" i="42"/>
  <c r="E357" i="42"/>
  <c r="G357" i="42"/>
  <c r="I357" i="42"/>
  <c r="K357" i="42"/>
  <c r="M357" i="42"/>
  <c r="O357" i="42"/>
  <c r="Q357" i="42"/>
  <c r="S357" i="42"/>
  <c r="U357" i="42"/>
  <c r="W357" i="42"/>
  <c r="C358" i="42"/>
  <c r="D358" i="42" s="1"/>
  <c r="C358" i="43" s="1"/>
  <c r="E358" i="42"/>
  <c r="F358" i="42" s="1"/>
  <c r="D358" i="43" s="1"/>
  <c r="G358" i="42"/>
  <c r="H358" i="42" s="1"/>
  <c r="E358" i="43" s="1"/>
  <c r="I358" i="42"/>
  <c r="J358" i="42" s="1"/>
  <c r="F358" i="43" s="1"/>
  <c r="K358" i="42"/>
  <c r="L358" i="42" s="1"/>
  <c r="G358" i="43" s="1"/>
  <c r="M358" i="42"/>
  <c r="N358" i="42" s="1"/>
  <c r="H358" i="43" s="1"/>
  <c r="O358" i="42"/>
  <c r="P358" i="42" s="1"/>
  <c r="I358" i="43" s="1"/>
  <c r="Q358" i="42"/>
  <c r="R358" i="42" s="1"/>
  <c r="J358" i="43" s="1"/>
  <c r="S358" i="42"/>
  <c r="T358" i="42" s="1"/>
  <c r="K358" i="43" s="1"/>
  <c r="U358" i="42"/>
  <c r="V358" i="42" s="1"/>
  <c r="L358" i="43" s="1"/>
  <c r="W358" i="42"/>
  <c r="X358" i="42" s="1"/>
  <c r="M358" i="43" s="1"/>
  <c r="C359" i="42"/>
  <c r="E359" i="42"/>
  <c r="G359" i="42"/>
  <c r="I359" i="42"/>
  <c r="K359" i="42"/>
  <c r="M359" i="42"/>
  <c r="O359" i="42"/>
  <c r="Q359" i="42"/>
  <c r="S359" i="42"/>
  <c r="U359" i="42"/>
  <c r="W359" i="42"/>
  <c r="C360" i="42"/>
  <c r="E360" i="42"/>
  <c r="G360" i="42"/>
  <c r="I360" i="42"/>
  <c r="K360" i="42"/>
  <c r="M360" i="42"/>
  <c r="O360" i="42"/>
  <c r="Q360" i="42"/>
  <c r="S360" i="42"/>
  <c r="U360" i="42"/>
  <c r="W360" i="42"/>
  <c r="C361" i="42"/>
  <c r="E361" i="42"/>
  <c r="F361" i="42" s="1"/>
  <c r="G361" i="42"/>
  <c r="H361" i="42" s="1"/>
  <c r="E361" i="43" s="1"/>
  <c r="I361" i="42"/>
  <c r="J361" i="42" s="1"/>
  <c r="F361" i="43" s="1"/>
  <c r="K361" i="42"/>
  <c r="L361" i="42" s="1"/>
  <c r="G361" i="43" s="1"/>
  <c r="M361" i="42"/>
  <c r="N361" i="42" s="1"/>
  <c r="O361" i="42"/>
  <c r="P361" i="42" s="1"/>
  <c r="I361" i="43" s="1"/>
  <c r="Q361" i="42"/>
  <c r="R361" i="42" s="1"/>
  <c r="J361" i="43" s="1"/>
  <c r="S361" i="42"/>
  <c r="T361" i="42" s="1"/>
  <c r="K361" i="43" s="1"/>
  <c r="U361" i="42"/>
  <c r="V361" i="42" s="1"/>
  <c r="L361" i="43" s="1"/>
  <c r="W361" i="42"/>
  <c r="X361" i="42" s="1"/>
  <c r="M361" i="43" s="1"/>
  <c r="C362" i="42"/>
  <c r="D362" i="42" s="1"/>
  <c r="C362" i="43" s="1"/>
  <c r="E362" i="42"/>
  <c r="F362" i="42" s="1"/>
  <c r="D362" i="43" s="1"/>
  <c r="G362" i="42"/>
  <c r="H362" i="42" s="1"/>
  <c r="I362" i="42"/>
  <c r="J362" i="42" s="1"/>
  <c r="F362" i="43" s="1"/>
  <c r="K362" i="42"/>
  <c r="L362" i="42" s="1"/>
  <c r="G362" i="43" s="1"/>
  <c r="M362" i="42"/>
  <c r="N362" i="42" s="1"/>
  <c r="H362" i="43" s="1"/>
  <c r="O362" i="42"/>
  <c r="P362" i="42" s="1"/>
  <c r="I362" i="43" s="1"/>
  <c r="Q362" i="42"/>
  <c r="R362" i="42" s="1"/>
  <c r="S362" i="42"/>
  <c r="T362" i="42" s="1"/>
  <c r="K362" i="43" s="1"/>
  <c r="U362" i="42"/>
  <c r="V362" i="42" s="1"/>
  <c r="L362" i="43" s="1"/>
  <c r="W362" i="42"/>
  <c r="X362" i="42" s="1"/>
  <c r="C363" i="42"/>
  <c r="D363" i="42" s="1"/>
  <c r="C363" i="43" s="1"/>
  <c r="E363" i="42"/>
  <c r="F363" i="42" s="1"/>
  <c r="G363" i="42"/>
  <c r="H363" i="42" s="1"/>
  <c r="E363" i="43" s="1"/>
  <c r="I363" i="42"/>
  <c r="J363" i="42" s="1"/>
  <c r="F363" i="43" s="1"/>
  <c r="K363" i="42"/>
  <c r="L363" i="42" s="1"/>
  <c r="M363" i="42"/>
  <c r="N363" i="42" s="1"/>
  <c r="H363" i="43" s="1"/>
  <c r="O363" i="42"/>
  <c r="P363" i="42" s="1"/>
  <c r="I363" i="43" s="1"/>
  <c r="Q363" i="42"/>
  <c r="R363" i="42" s="1"/>
  <c r="J363" i="43" s="1"/>
  <c r="S363" i="42"/>
  <c r="T363" i="42" s="1"/>
  <c r="K363" i="43" s="1"/>
  <c r="U363" i="42"/>
  <c r="V363" i="42" s="1"/>
  <c r="W363" i="42"/>
  <c r="X363" i="42" s="1"/>
  <c r="M363" i="43" s="1"/>
  <c r="C364" i="42"/>
  <c r="E364" i="42"/>
  <c r="G364" i="42"/>
  <c r="I364" i="42"/>
  <c r="K364" i="42"/>
  <c r="M364" i="42"/>
  <c r="O364" i="42"/>
  <c r="Q364" i="42"/>
  <c r="S364" i="42"/>
  <c r="U364" i="42"/>
  <c r="W364" i="42"/>
  <c r="C365" i="42"/>
  <c r="D365" i="42" s="1"/>
  <c r="C365" i="43" s="1"/>
  <c r="E365" i="42"/>
  <c r="F365" i="42" s="1"/>
  <c r="D365" i="43" s="1"/>
  <c r="G365" i="42"/>
  <c r="H365" i="42" s="1"/>
  <c r="E365" i="43" s="1"/>
  <c r="I365" i="42"/>
  <c r="J365" i="42" s="1"/>
  <c r="K365" i="42"/>
  <c r="L365" i="42" s="1"/>
  <c r="G365" i="43" s="1"/>
  <c r="M365" i="42"/>
  <c r="N365" i="42" s="1"/>
  <c r="H365" i="43" s="1"/>
  <c r="O365" i="42"/>
  <c r="P365" i="42" s="1"/>
  <c r="I365" i="43" s="1"/>
  <c r="Q365" i="42"/>
  <c r="R365" i="42" s="1"/>
  <c r="S365" i="42"/>
  <c r="T365" i="42" s="1"/>
  <c r="K365" i="43" s="1"/>
  <c r="U365" i="42"/>
  <c r="V365" i="42" s="1"/>
  <c r="L365" i="43" s="1"/>
  <c r="W365" i="42"/>
  <c r="X365" i="42" s="1"/>
  <c r="M365" i="43" s="1"/>
  <c r="C366" i="42"/>
  <c r="D366" i="42" s="1"/>
  <c r="C366" i="43" s="1"/>
  <c r="E366" i="42"/>
  <c r="F366" i="42" s="1"/>
  <c r="G366" i="42"/>
  <c r="H366" i="42" s="1"/>
  <c r="E366" i="43" s="1"/>
  <c r="I366" i="42"/>
  <c r="J366" i="42" s="1"/>
  <c r="F366" i="43" s="1"/>
  <c r="K366" i="42"/>
  <c r="L366" i="42" s="1"/>
  <c r="M366" i="42"/>
  <c r="N366" i="42" s="1"/>
  <c r="H366" i="43" s="1"/>
  <c r="O366" i="42"/>
  <c r="P366" i="42" s="1"/>
  <c r="I366" i="43" s="1"/>
  <c r="Q366" i="42"/>
  <c r="R366" i="42" s="1"/>
  <c r="J366" i="43" s="1"/>
  <c r="S366" i="42"/>
  <c r="T366" i="42" s="1"/>
  <c r="U366" i="42"/>
  <c r="V366" i="42" s="1"/>
  <c r="L366" i="43" s="1"/>
  <c r="W366" i="42"/>
  <c r="X366" i="42" s="1"/>
  <c r="M366" i="43" s="1"/>
  <c r="C367" i="42"/>
  <c r="E367" i="42"/>
  <c r="G367" i="42"/>
  <c r="I367" i="42"/>
  <c r="K367" i="42"/>
  <c r="M367" i="42"/>
  <c r="O367" i="42"/>
  <c r="Q367" i="42"/>
  <c r="S367" i="42"/>
  <c r="U367" i="42"/>
  <c r="W367" i="42"/>
  <c r="C368" i="42"/>
  <c r="E368" i="42"/>
  <c r="F368" i="42" s="1"/>
  <c r="D368" i="43" s="1"/>
  <c r="G368" i="42"/>
  <c r="H368" i="42" s="1"/>
  <c r="E368" i="43" s="1"/>
  <c r="I368" i="42"/>
  <c r="J368" i="42" s="1"/>
  <c r="F368" i="43" s="1"/>
  <c r="K368" i="42"/>
  <c r="L368" i="42" s="1"/>
  <c r="M368" i="42"/>
  <c r="N368" i="42" s="1"/>
  <c r="H368" i="43" s="1"/>
  <c r="O368" i="42"/>
  <c r="P368" i="42" s="1"/>
  <c r="Q368" i="42"/>
  <c r="R368" i="42" s="1"/>
  <c r="J368" i="43" s="1"/>
  <c r="S368" i="42"/>
  <c r="T368" i="42" s="1"/>
  <c r="U368" i="42"/>
  <c r="V368" i="42" s="1"/>
  <c r="L368" i="43" s="1"/>
  <c r="W368" i="42"/>
  <c r="X368" i="42" s="1"/>
  <c r="M368" i="43" s="1"/>
  <c r="C369" i="42"/>
  <c r="E369" i="42"/>
  <c r="F369" i="42" s="1"/>
  <c r="D369" i="43" s="1"/>
  <c r="G369" i="42"/>
  <c r="H369" i="42" s="1"/>
  <c r="E369" i="43" s="1"/>
  <c r="I369" i="42"/>
  <c r="J369" i="42" s="1"/>
  <c r="F369" i="43" s="1"/>
  <c r="K369" i="42"/>
  <c r="L369" i="42" s="1"/>
  <c r="G369" i="43" s="1"/>
  <c r="M369" i="42"/>
  <c r="N369" i="42" s="1"/>
  <c r="H369" i="43" s="1"/>
  <c r="O369" i="42"/>
  <c r="P369" i="42" s="1"/>
  <c r="I369" i="43" s="1"/>
  <c r="Q369" i="42"/>
  <c r="R369" i="42" s="1"/>
  <c r="J369" i="43" s="1"/>
  <c r="S369" i="42"/>
  <c r="T369" i="42" s="1"/>
  <c r="U369" i="42"/>
  <c r="V369" i="42" s="1"/>
  <c r="W369" i="42"/>
  <c r="X369" i="42" s="1"/>
  <c r="M369" i="43" s="1"/>
  <c r="C370" i="42"/>
  <c r="E370" i="42"/>
  <c r="G370" i="42"/>
  <c r="I370" i="42"/>
  <c r="K370" i="42"/>
  <c r="M370" i="42"/>
  <c r="O370" i="42"/>
  <c r="Q370" i="42"/>
  <c r="S370" i="42"/>
  <c r="U370" i="42"/>
  <c r="W370" i="42"/>
  <c r="C371" i="42"/>
  <c r="E371" i="42"/>
  <c r="G371" i="42"/>
  <c r="I371" i="42"/>
  <c r="K371" i="42"/>
  <c r="M371" i="42"/>
  <c r="O371" i="42"/>
  <c r="Q371" i="42"/>
  <c r="S371" i="42"/>
  <c r="U371" i="42"/>
  <c r="W371" i="42"/>
  <c r="C372" i="42"/>
  <c r="D372" i="42" s="1"/>
  <c r="E372" i="42"/>
  <c r="F372" i="42" s="1"/>
  <c r="D372" i="43" s="1"/>
  <c r="G372" i="42"/>
  <c r="I372" i="42"/>
  <c r="J372" i="42" s="1"/>
  <c r="F372" i="43" s="1"/>
  <c r="K372" i="42"/>
  <c r="L372" i="42" s="1"/>
  <c r="G372" i="43" s="1"/>
  <c r="M372" i="42"/>
  <c r="N372" i="42" s="1"/>
  <c r="O372" i="42"/>
  <c r="P372" i="42" s="1"/>
  <c r="I372" i="43" s="1"/>
  <c r="Q372" i="42"/>
  <c r="R372" i="42" s="1"/>
  <c r="J372" i="43" s="1"/>
  <c r="S372" i="42"/>
  <c r="T372" i="42" s="1"/>
  <c r="K372" i="43" s="1"/>
  <c r="U372" i="42"/>
  <c r="V372" i="42" s="1"/>
  <c r="L372" i="43" s="1"/>
  <c r="W372" i="42"/>
  <c r="X372" i="42" s="1"/>
  <c r="M372" i="43" s="1"/>
  <c r="C373" i="42"/>
  <c r="D373" i="42" s="1"/>
  <c r="C373" i="43" s="1"/>
  <c r="E373" i="42"/>
  <c r="G373" i="42"/>
  <c r="H373" i="42" s="1"/>
  <c r="E373" i="43" s="1"/>
  <c r="I373" i="42"/>
  <c r="J373" i="42" s="1"/>
  <c r="F373" i="43" s="1"/>
  <c r="K373" i="42"/>
  <c r="L373" i="42" s="1"/>
  <c r="G373" i="43" s="1"/>
  <c r="M373" i="42"/>
  <c r="N373" i="42" s="1"/>
  <c r="H373" i="43" s="1"/>
  <c r="O373" i="42"/>
  <c r="P373" i="42" s="1"/>
  <c r="I373" i="43" s="1"/>
  <c r="Q373" i="42"/>
  <c r="R373" i="42" s="1"/>
  <c r="J373" i="43" s="1"/>
  <c r="S373" i="42"/>
  <c r="T373" i="42" s="1"/>
  <c r="K373" i="43" s="1"/>
  <c r="U373" i="42"/>
  <c r="V373" i="42" s="1"/>
  <c r="L373" i="43" s="1"/>
  <c r="W373" i="42"/>
  <c r="X373" i="42" s="1"/>
  <c r="M373" i="43" s="1"/>
  <c r="C374" i="42"/>
  <c r="D374" i="42" s="1"/>
  <c r="E374" i="42"/>
  <c r="F374" i="42" s="1"/>
  <c r="D374" i="43" s="1"/>
  <c r="G374" i="42"/>
  <c r="H374" i="42" s="1"/>
  <c r="E374" i="43" s="1"/>
  <c r="I374" i="42"/>
  <c r="J374" i="42" s="1"/>
  <c r="F374" i="43" s="1"/>
  <c r="K374" i="42"/>
  <c r="L374" i="42" s="1"/>
  <c r="G374" i="43" s="1"/>
  <c r="M374" i="42"/>
  <c r="N374" i="42" s="1"/>
  <c r="H374" i="43" s="1"/>
  <c r="O374" i="42"/>
  <c r="P374" i="42" s="1"/>
  <c r="I374" i="43" s="1"/>
  <c r="Q374" i="42"/>
  <c r="R374" i="42" s="1"/>
  <c r="S374" i="42"/>
  <c r="T374" i="42" s="1"/>
  <c r="K374" i="43" s="1"/>
  <c r="U374" i="42"/>
  <c r="V374" i="42" s="1"/>
  <c r="W374" i="42"/>
  <c r="X374" i="42" s="1"/>
  <c r="M374" i="43" s="1"/>
  <c r="C375" i="42"/>
  <c r="D375" i="42" s="1"/>
  <c r="E375" i="42"/>
  <c r="F375" i="42" s="1"/>
  <c r="D375" i="43" s="1"/>
  <c r="G375" i="42"/>
  <c r="H375" i="42" s="1"/>
  <c r="E375" i="43" s="1"/>
  <c r="I375" i="42"/>
  <c r="J375" i="42" s="1"/>
  <c r="F375" i="43" s="1"/>
  <c r="K375" i="42"/>
  <c r="L375" i="42" s="1"/>
  <c r="M375" i="42"/>
  <c r="N375" i="42" s="1"/>
  <c r="H375" i="43" s="1"/>
  <c r="O375" i="42"/>
  <c r="P375" i="42" s="1"/>
  <c r="I375" i="43" s="1"/>
  <c r="Q375" i="42"/>
  <c r="R375" i="42" s="1"/>
  <c r="J375" i="43" s="1"/>
  <c r="S375" i="42"/>
  <c r="T375" i="42" s="1"/>
  <c r="K375" i="43" s="1"/>
  <c r="U375" i="42"/>
  <c r="V375" i="42" s="1"/>
  <c r="L375" i="43" s="1"/>
  <c r="W375" i="42"/>
  <c r="X375" i="42" s="1"/>
  <c r="M375" i="43" s="1"/>
  <c r="C376" i="42"/>
  <c r="D376" i="42" s="1"/>
  <c r="C376" i="43" s="1"/>
  <c r="E376" i="42"/>
  <c r="F376" i="42" s="1"/>
  <c r="G376" i="42"/>
  <c r="H376" i="42" s="1"/>
  <c r="E376" i="43" s="1"/>
  <c r="I376" i="42"/>
  <c r="J376" i="42" s="1"/>
  <c r="F376" i="43" s="1"/>
  <c r="K376" i="42"/>
  <c r="L376" i="42" s="1"/>
  <c r="G376" i="43" s="1"/>
  <c r="M376" i="42"/>
  <c r="N376" i="42" s="1"/>
  <c r="H376" i="43" s="1"/>
  <c r="O376" i="42"/>
  <c r="P376" i="42" s="1"/>
  <c r="I376" i="43" s="1"/>
  <c r="Q376" i="42"/>
  <c r="R376" i="42" s="1"/>
  <c r="J376" i="43" s="1"/>
  <c r="S376" i="42"/>
  <c r="T376" i="42" s="1"/>
  <c r="K376" i="43" s="1"/>
  <c r="U376" i="42"/>
  <c r="V376" i="42" s="1"/>
  <c r="L376" i="43" s="1"/>
  <c r="W376" i="42"/>
  <c r="X376" i="42" s="1"/>
  <c r="M376" i="43" s="1"/>
  <c r="C377" i="42"/>
  <c r="D377" i="42" s="1"/>
  <c r="C377" i="43" s="1"/>
  <c r="E377" i="42"/>
  <c r="F377" i="42" s="1"/>
  <c r="D377" i="43" s="1"/>
  <c r="G377" i="42"/>
  <c r="H377" i="42" s="1"/>
  <c r="E377" i="43" s="1"/>
  <c r="I377" i="42"/>
  <c r="J377" i="42" s="1"/>
  <c r="F377" i="43" s="1"/>
  <c r="K377" i="42"/>
  <c r="L377" i="42" s="1"/>
  <c r="G377" i="43" s="1"/>
  <c r="M377" i="42"/>
  <c r="N377" i="42" s="1"/>
  <c r="H377" i="43" s="1"/>
  <c r="O377" i="42"/>
  <c r="P377" i="42" s="1"/>
  <c r="Q377" i="42"/>
  <c r="R377" i="42" s="1"/>
  <c r="J377" i="43" s="1"/>
  <c r="S377" i="42"/>
  <c r="T377" i="42" s="1"/>
  <c r="U377" i="42"/>
  <c r="V377" i="42" s="1"/>
  <c r="L377" i="43" s="1"/>
  <c r="W377" i="42"/>
  <c r="X377" i="42" s="1"/>
  <c r="C378" i="42"/>
  <c r="E378" i="42"/>
  <c r="G378" i="42"/>
  <c r="I378" i="42"/>
  <c r="K378" i="42"/>
  <c r="M378" i="42"/>
  <c r="O378" i="42"/>
  <c r="Q378" i="42"/>
  <c r="S378" i="42"/>
  <c r="U378" i="42"/>
  <c r="W378" i="42"/>
  <c r="C379" i="42"/>
  <c r="D379" i="42" s="1"/>
  <c r="E379" i="42"/>
  <c r="F379" i="42" s="1"/>
  <c r="G379" i="42"/>
  <c r="H379" i="42" s="1"/>
  <c r="E379" i="43" s="1"/>
  <c r="I379" i="42"/>
  <c r="J379" i="42" s="1"/>
  <c r="F379" i="43" s="1"/>
  <c r="K379" i="42"/>
  <c r="L379" i="42" s="1"/>
  <c r="G379" i="43" s="1"/>
  <c r="M379" i="42"/>
  <c r="N379" i="42" s="1"/>
  <c r="H379" i="43" s="1"/>
  <c r="O379" i="42"/>
  <c r="P379" i="42" s="1"/>
  <c r="I379" i="43" s="1"/>
  <c r="Q379" i="42"/>
  <c r="R379" i="42" s="1"/>
  <c r="S379" i="42"/>
  <c r="T379" i="42" s="1"/>
  <c r="K379" i="43" s="1"/>
  <c r="U379" i="42"/>
  <c r="V379" i="42" s="1"/>
  <c r="W379" i="42"/>
  <c r="X379" i="42" s="1"/>
  <c r="M379" i="43" s="1"/>
  <c r="C380" i="42"/>
  <c r="D380" i="42" s="1"/>
  <c r="C380" i="43" s="1"/>
  <c r="E380" i="42"/>
  <c r="G380" i="42"/>
  <c r="H380" i="42" s="1"/>
  <c r="E380" i="43" s="1"/>
  <c r="I380" i="42"/>
  <c r="J380" i="42" s="1"/>
  <c r="F380" i="43" s="1"/>
  <c r="K380" i="42"/>
  <c r="L380" i="42" s="1"/>
  <c r="M380" i="42"/>
  <c r="N380" i="42" s="1"/>
  <c r="H380" i="43" s="1"/>
  <c r="O380" i="42"/>
  <c r="P380" i="42" s="1"/>
  <c r="Q380" i="42"/>
  <c r="R380" i="42" s="1"/>
  <c r="J380" i="43" s="1"/>
  <c r="S380" i="42"/>
  <c r="T380" i="42" s="1"/>
  <c r="U380" i="42"/>
  <c r="V380" i="42" s="1"/>
  <c r="L380" i="43" s="1"/>
  <c r="W380" i="42"/>
  <c r="X380" i="42" s="1"/>
  <c r="C381" i="42"/>
  <c r="D381" i="42" s="1"/>
  <c r="C381" i="43" s="1"/>
  <c r="E381" i="42"/>
  <c r="F381" i="42" s="1"/>
  <c r="D381" i="43" s="1"/>
  <c r="G381" i="42"/>
  <c r="I381" i="42"/>
  <c r="J381" i="42" s="1"/>
  <c r="F381" i="43" s="1"/>
  <c r="K381" i="42"/>
  <c r="L381" i="42" s="1"/>
  <c r="G381" i="43" s="1"/>
  <c r="M381" i="42"/>
  <c r="N381" i="42" s="1"/>
  <c r="H381" i="43" s="1"/>
  <c r="O381" i="42"/>
  <c r="P381" i="42" s="1"/>
  <c r="I381" i="43" s="1"/>
  <c r="Q381" i="42"/>
  <c r="R381" i="42" s="1"/>
  <c r="J381" i="43" s="1"/>
  <c r="S381" i="42"/>
  <c r="T381" i="42" s="1"/>
  <c r="K381" i="43" s="1"/>
  <c r="U381" i="42"/>
  <c r="V381" i="42" s="1"/>
  <c r="L381" i="43" s="1"/>
  <c r="W381" i="42"/>
  <c r="X381" i="42" s="1"/>
  <c r="M381" i="43" s="1"/>
  <c r="C382" i="42"/>
  <c r="D382" i="42" s="1"/>
  <c r="C382" i="43" s="1"/>
  <c r="E382" i="42"/>
  <c r="F382" i="42" s="1"/>
  <c r="D382" i="43" s="1"/>
  <c r="G382" i="42"/>
  <c r="H382" i="42" s="1"/>
  <c r="E382" i="43" s="1"/>
  <c r="I382" i="42"/>
  <c r="J382" i="42" s="1"/>
  <c r="F382" i="43" s="1"/>
  <c r="K382" i="42"/>
  <c r="L382" i="42" s="1"/>
  <c r="G382" i="43" s="1"/>
  <c r="M382" i="42"/>
  <c r="N382" i="42" s="1"/>
  <c r="H382" i="43" s="1"/>
  <c r="O382" i="42"/>
  <c r="P382" i="42" s="1"/>
  <c r="I382" i="43" s="1"/>
  <c r="Q382" i="42"/>
  <c r="R382" i="42" s="1"/>
  <c r="J382" i="43" s="1"/>
  <c r="S382" i="42"/>
  <c r="T382" i="42" s="1"/>
  <c r="U382" i="42"/>
  <c r="V382" i="42" s="1"/>
  <c r="L382" i="43" s="1"/>
  <c r="W382" i="42"/>
  <c r="X382" i="42" s="1"/>
  <c r="M382" i="43" s="1"/>
  <c r="C383" i="42"/>
  <c r="E383" i="42"/>
  <c r="G383" i="42"/>
  <c r="I383" i="42"/>
  <c r="K383" i="42"/>
  <c r="M383" i="42"/>
  <c r="O383" i="42"/>
  <c r="Q383" i="42"/>
  <c r="S383" i="42"/>
  <c r="U383" i="42"/>
  <c r="W383" i="42"/>
  <c r="C384" i="42"/>
  <c r="D384" i="42" s="1"/>
  <c r="C384" i="43" s="1"/>
  <c r="E384" i="42"/>
  <c r="F384" i="42" s="1"/>
  <c r="G384" i="42"/>
  <c r="H384" i="42" s="1"/>
  <c r="E384" i="43" s="1"/>
  <c r="I384" i="42"/>
  <c r="J384" i="42" s="1"/>
  <c r="K384" i="42"/>
  <c r="L384" i="42" s="1"/>
  <c r="G384" i="43" s="1"/>
  <c r="M384" i="42"/>
  <c r="N384" i="42" s="1"/>
  <c r="O384" i="42"/>
  <c r="P384" i="42" s="1"/>
  <c r="I384" i="43" s="1"/>
  <c r="Q384" i="42"/>
  <c r="R384" i="42" s="1"/>
  <c r="S384" i="42"/>
  <c r="T384" i="42" s="1"/>
  <c r="K384" i="43" s="1"/>
  <c r="U384" i="42"/>
  <c r="V384" i="42" s="1"/>
  <c r="L384" i="43" s="1"/>
  <c r="W384" i="42"/>
  <c r="X384" i="42" s="1"/>
  <c r="M384" i="43" s="1"/>
  <c r="C385" i="42"/>
  <c r="D385" i="42" s="1"/>
  <c r="C385" i="43" s="1"/>
  <c r="E385" i="42"/>
  <c r="F385" i="42" s="1"/>
  <c r="D385" i="43" s="1"/>
  <c r="G385" i="42"/>
  <c r="H385" i="42" s="1"/>
  <c r="E385" i="43" s="1"/>
  <c r="I385" i="42"/>
  <c r="J385" i="42" s="1"/>
  <c r="K385" i="42"/>
  <c r="L385" i="42" s="1"/>
  <c r="G385" i="43" s="1"/>
  <c r="M385" i="42"/>
  <c r="N385" i="42" s="1"/>
  <c r="H385" i="43" s="1"/>
  <c r="O385" i="42"/>
  <c r="P385" i="42" s="1"/>
  <c r="I385" i="43" s="1"/>
  <c r="Q385" i="42"/>
  <c r="R385" i="42" s="1"/>
  <c r="J385" i="43" s="1"/>
  <c r="S385" i="42"/>
  <c r="T385" i="42" s="1"/>
  <c r="K385" i="43" s="1"/>
  <c r="U385" i="42"/>
  <c r="V385" i="42" s="1"/>
  <c r="L385" i="43" s="1"/>
  <c r="W385" i="42"/>
  <c r="X385" i="42" s="1"/>
  <c r="M385" i="43" s="1"/>
  <c r="C386" i="42"/>
  <c r="D386" i="42" s="1"/>
  <c r="C386" i="43" s="1"/>
  <c r="E386" i="42"/>
  <c r="F386" i="42" s="1"/>
  <c r="D386" i="43" s="1"/>
  <c r="G386" i="42"/>
  <c r="H386" i="42" s="1"/>
  <c r="I386" i="42"/>
  <c r="J386" i="42" s="1"/>
  <c r="F386" i="43" s="1"/>
  <c r="K386" i="42"/>
  <c r="L386" i="42" s="1"/>
  <c r="G386" i="43" s="1"/>
  <c r="M386" i="42"/>
  <c r="N386" i="42" s="1"/>
  <c r="H386" i="43" s="1"/>
  <c r="O386" i="42"/>
  <c r="P386" i="42" s="1"/>
  <c r="I386" i="43" s="1"/>
  <c r="Q386" i="42"/>
  <c r="R386" i="42" s="1"/>
  <c r="J386" i="43" s="1"/>
  <c r="S386" i="42"/>
  <c r="T386" i="42" s="1"/>
  <c r="U386" i="42"/>
  <c r="V386" i="42" s="1"/>
  <c r="L386" i="43" s="1"/>
  <c r="W386" i="42"/>
  <c r="X386" i="42" s="1"/>
  <c r="C387" i="42"/>
  <c r="D387" i="42" s="1"/>
  <c r="C387" i="43" s="1"/>
  <c r="E387" i="42"/>
  <c r="G387" i="42"/>
  <c r="H387" i="42" s="1"/>
  <c r="E387" i="43" s="1"/>
  <c r="I387" i="42"/>
  <c r="J387" i="42" s="1"/>
  <c r="F387" i="43" s="1"/>
  <c r="K387" i="42"/>
  <c r="L387" i="42" s="1"/>
  <c r="G387" i="43" s="1"/>
  <c r="M387" i="42"/>
  <c r="N387" i="42" s="1"/>
  <c r="H387" i="43" s="1"/>
  <c r="O387" i="42"/>
  <c r="P387" i="42" s="1"/>
  <c r="Q387" i="42"/>
  <c r="R387" i="42" s="1"/>
  <c r="J387" i="43" s="1"/>
  <c r="S387" i="42"/>
  <c r="T387" i="42" s="1"/>
  <c r="K387" i="43" s="1"/>
  <c r="U387" i="42"/>
  <c r="V387" i="42" s="1"/>
  <c r="L387" i="43" s="1"/>
  <c r="W387" i="42"/>
  <c r="X387" i="42" s="1"/>
  <c r="M387" i="43" s="1"/>
  <c r="C388" i="42"/>
  <c r="D388" i="42" s="1"/>
  <c r="E388" i="42"/>
  <c r="F388" i="42" s="1"/>
  <c r="D388" i="43" s="1"/>
  <c r="G388" i="42"/>
  <c r="H388" i="42" s="1"/>
  <c r="E388" i="43" s="1"/>
  <c r="I388" i="42"/>
  <c r="J388" i="42" s="1"/>
  <c r="F388" i="43" s="1"/>
  <c r="K388" i="42"/>
  <c r="L388" i="42" s="1"/>
  <c r="M388" i="42"/>
  <c r="N388" i="42" s="1"/>
  <c r="H388" i="43" s="1"/>
  <c r="O388" i="42"/>
  <c r="P388" i="42" s="1"/>
  <c r="I388" i="43" s="1"/>
  <c r="Q388" i="42"/>
  <c r="R388" i="42" s="1"/>
  <c r="J388" i="43" s="1"/>
  <c r="S388" i="42"/>
  <c r="T388" i="42" s="1"/>
  <c r="K388" i="43" s="1"/>
  <c r="U388" i="42"/>
  <c r="V388" i="42" s="1"/>
  <c r="L388" i="43" s="1"/>
  <c r="W388" i="42"/>
  <c r="X388" i="42" s="1"/>
  <c r="M388" i="43" s="1"/>
  <c r="C389" i="42"/>
  <c r="D389" i="42" s="1"/>
  <c r="C389" i="43" s="1"/>
  <c r="E389" i="42"/>
  <c r="G389" i="42"/>
  <c r="H389" i="42" s="1"/>
  <c r="E389" i="43" s="1"/>
  <c r="I389" i="42"/>
  <c r="J389" i="42" s="1"/>
  <c r="F389" i="43" s="1"/>
  <c r="K389" i="42"/>
  <c r="L389" i="42" s="1"/>
  <c r="G389" i="43" s="1"/>
  <c r="M389" i="42"/>
  <c r="N389" i="42" s="1"/>
  <c r="H389" i="43" s="1"/>
  <c r="O389" i="42"/>
  <c r="P389" i="42" s="1"/>
  <c r="I389" i="43" s="1"/>
  <c r="Q389" i="42"/>
  <c r="R389" i="42" s="1"/>
  <c r="J389" i="43" s="1"/>
  <c r="S389" i="42"/>
  <c r="T389" i="42" s="1"/>
  <c r="K389" i="43" s="1"/>
  <c r="U389" i="42"/>
  <c r="V389" i="42" s="1"/>
  <c r="L389" i="43" s="1"/>
  <c r="W389" i="42"/>
  <c r="X389" i="42" s="1"/>
  <c r="M389" i="43" s="1"/>
  <c r="C390" i="42"/>
  <c r="D390" i="42" s="1"/>
  <c r="C390" i="43" s="1"/>
  <c r="E390" i="42"/>
  <c r="F390" i="42" s="1"/>
  <c r="D390" i="43" s="1"/>
  <c r="G390" i="42"/>
  <c r="H390" i="42" s="1"/>
  <c r="E390" i="43" s="1"/>
  <c r="I390" i="42"/>
  <c r="J390" i="42" s="1"/>
  <c r="F390" i="43" s="1"/>
  <c r="K390" i="42"/>
  <c r="L390" i="42" s="1"/>
  <c r="G390" i="43" s="1"/>
  <c r="M390" i="42"/>
  <c r="N390" i="42" s="1"/>
  <c r="H390" i="43" s="1"/>
  <c r="O390" i="42"/>
  <c r="P390" i="42" s="1"/>
  <c r="Q390" i="42"/>
  <c r="R390" i="42" s="1"/>
  <c r="J390" i="43" s="1"/>
  <c r="S390" i="42"/>
  <c r="T390" i="42" s="1"/>
  <c r="K390" i="43" s="1"/>
  <c r="U390" i="42"/>
  <c r="V390" i="42" s="1"/>
  <c r="L390" i="43" s="1"/>
  <c r="W390" i="42"/>
  <c r="X390" i="42" s="1"/>
  <c r="M390" i="43" s="1"/>
  <c r="C391" i="42"/>
  <c r="E391" i="42"/>
  <c r="G391" i="42"/>
  <c r="I391" i="42"/>
  <c r="K391" i="42"/>
  <c r="M391" i="42"/>
  <c r="O391" i="42"/>
  <c r="Q391" i="42"/>
  <c r="S391" i="42"/>
  <c r="U391" i="42"/>
  <c r="W391" i="42"/>
  <c r="C392" i="42"/>
  <c r="E392" i="42"/>
  <c r="G392" i="42"/>
  <c r="I392" i="42"/>
  <c r="K392" i="42"/>
  <c r="M392" i="42"/>
  <c r="O392" i="42"/>
  <c r="Q392" i="42"/>
  <c r="S392" i="42"/>
  <c r="U392" i="42"/>
  <c r="W392" i="42"/>
  <c r="C393" i="42"/>
  <c r="D393" i="42" s="1"/>
  <c r="C393" i="43" s="1"/>
  <c r="E393" i="42"/>
  <c r="G393" i="42"/>
  <c r="H393" i="42" s="1"/>
  <c r="I393" i="42"/>
  <c r="J393" i="42" s="1"/>
  <c r="F393" i="43" s="1"/>
  <c r="K393" i="42"/>
  <c r="L393" i="42" s="1"/>
  <c r="M393" i="42"/>
  <c r="N393" i="42" s="1"/>
  <c r="H393" i="43" s="1"/>
  <c r="O393" i="42"/>
  <c r="P393" i="42" s="1"/>
  <c r="Q393" i="42"/>
  <c r="R393" i="42" s="1"/>
  <c r="J393" i="43" s="1"/>
  <c r="S393" i="42"/>
  <c r="T393" i="42" s="1"/>
  <c r="K393" i="43" s="1"/>
  <c r="U393" i="42"/>
  <c r="V393" i="42" s="1"/>
  <c r="L393" i="43" s="1"/>
  <c r="W393" i="42"/>
  <c r="X393" i="42" s="1"/>
  <c r="M393" i="43" s="1"/>
  <c r="C394" i="42"/>
  <c r="D394" i="42" s="1"/>
  <c r="E394" i="42"/>
  <c r="F394" i="42" s="1"/>
  <c r="D394" i="43" s="1"/>
  <c r="G394" i="42"/>
  <c r="H394" i="42" s="1"/>
  <c r="E394" i="43" s="1"/>
  <c r="I394" i="42"/>
  <c r="J394" i="42" s="1"/>
  <c r="F394" i="43" s="1"/>
  <c r="K394" i="42"/>
  <c r="L394" i="42" s="1"/>
  <c r="G394" i="43" s="1"/>
  <c r="M394" i="42"/>
  <c r="N394" i="42" s="1"/>
  <c r="H394" i="43" s="1"/>
  <c r="O394" i="42"/>
  <c r="P394" i="42" s="1"/>
  <c r="I394" i="43" s="1"/>
  <c r="Q394" i="42"/>
  <c r="R394" i="42" s="1"/>
  <c r="J394" i="43" s="1"/>
  <c r="S394" i="42"/>
  <c r="T394" i="42" s="1"/>
  <c r="U394" i="42"/>
  <c r="V394" i="42" s="1"/>
  <c r="L394" i="43" s="1"/>
  <c r="W394" i="42"/>
  <c r="X394" i="42" s="1"/>
  <c r="C395" i="42"/>
  <c r="D395" i="42" s="1"/>
  <c r="C395" i="43" s="1"/>
  <c r="E395" i="42"/>
  <c r="G395" i="42"/>
  <c r="H395" i="42" s="1"/>
  <c r="E395" i="43" s="1"/>
  <c r="I395" i="42"/>
  <c r="J395" i="42" s="1"/>
  <c r="F395" i="43" s="1"/>
  <c r="K395" i="42"/>
  <c r="L395" i="42" s="1"/>
  <c r="G395" i="43" s="1"/>
  <c r="M395" i="42"/>
  <c r="N395" i="42" s="1"/>
  <c r="H395" i="43" s="1"/>
  <c r="O395" i="42"/>
  <c r="P395" i="42" s="1"/>
  <c r="I395" i="43" s="1"/>
  <c r="Q395" i="42"/>
  <c r="R395" i="42" s="1"/>
  <c r="S395" i="42"/>
  <c r="T395" i="42" s="1"/>
  <c r="K395" i="43" s="1"/>
  <c r="U395" i="42"/>
  <c r="V395" i="42" s="1"/>
  <c r="L395" i="43" s="1"/>
  <c r="W395" i="42"/>
  <c r="X395" i="42" s="1"/>
  <c r="M395" i="43" s="1"/>
  <c r="C396" i="42"/>
  <c r="E396" i="42"/>
  <c r="G396" i="42"/>
  <c r="I396" i="42"/>
  <c r="K396" i="42"/>
  <c r="M396" i="42"/>
  <c r="O396" i="42"/>
  <c r="Q396" i="42"/>
  <c r="S396" i="42"/>
  <c r="U396" i="42"/>
  <c r="W396" i="42"/>
  <c r="C397" i="42"/>
  <c r="D397" i="42" s="1"/>
  <c r="E397" i="42"/>
  <c r="F397" i="42" s="1"/>
  <c r="D397" i="43" s="1"/>
  <c r="G397" i="42"/>
  <c r="H397" i="42" s="1"/>
  <c r="E397" i="43" s="1"/>
  <c r="I397" i="42"/>
  <c r="J397" i="42" s="1"/>
  <c r="F397" i="43" s="1"/>
  <c r="K397" i="42"/>
  <c r="L397" i="42" s="1"/>
  <c r="G397" i="43" s="1"/>
  <c r="M397" i="42"/>
  <c r="N397" i="42" s="1"/>
  <c r="H397" i="43" s="1"/>
  <c r="O397" i="42"/>
  <c r="P397" i="42" s="1"/>
  <c r="I397" i="43" s="1"/>
  <c r="Q397" i="42"/>
  <c r="R397" i="42" s="1"/>
  <c r="J397" i="43" s="1"/>
  <c r="S397" i="42"/>
  <c r="T397" i="42" s="1"/>
  <c r="U397" i="42"/>
  <c r="V397" i="42" s="1"/>
  <c r="L397" i="43" s="1"/>
  <c r="W397" i="42"/>
  <c r="X397" i="42" s="1"/>
  <c r="C398" i="42"/>
  <c r="D398" i="42" s="1"/>
  <c r="C398" i="43" s="1"/>
  <c r="E398" i="42"/>
  <c r="G398" i="42"/>
  <c r="H398" i="42" s="1"/>
  <c r="E398" i="43" s="1"/>
  <c r="I398" i="42"/>
  <c r="J398" i="42" s="1"/>
  <c r="F398" i="43" s="1"/>
  <c r="K398" i="42"/>
  <c r="L398" i="42" s="1"/>
  <c r="M398" i="42"/>
  <c r="N398" i="42" s="1"/>
  <c r="H398" i="43" s="1"/>
  <c r="O398" i="42"/>
  <c r="P398" i="42" s="1"/>
  <c r="Q398" i="42"/>
  <c r="R398" i="42" s="1"/>
  <c r="J398" i="43" s="1"/>
  <c r="S398" i="42"/>
  <c r="T398" i="42" s="1"/>
  <c r="K398" i="43" s="1"/>
  <c r="U398" i="42"/>
  <c r="V398" i="42" s="1"/>
  <c r="L398" i="43" s="1"/>
  <c r="W398" i="42"/>
  <c r="X398" i="42" s="1"/>
  <c r="M398" i="43" s="1"/>
  <c r="C399" i="42"/>
  <c r="D399" i="42" s="1"/>
  <c r="E399" i="42"/>
  <c r="F399" i="42" s="1"/>
  <c r="D399" i="43" s="1"/>
  <c r="G399" i="42"/>
  <c r="H399" i="42" s="1"/>
  <c r="I399" i="42"/>
  <c r="J399" i="42" s="1"/>
  <c r="F399" i="43" s="1"/>
  <c r="K399" i="42"/>
  <c r="L399" i="42" s="1"/>
  <c r="G399" i="43" s="1"/>
  <c r="M399" i="42"/>
  <c r="N399" i="42" s="1"/>
  <c r="H399" i="43" s="1"/>
  <c r="O399" i="42"/>
  <c r="P399" i="42" s="1"/>
  <c r="I399" i="43" s="1"/>
  <c r="Q399" i="42"/>
  <c r="R399" i="42" s="1"/>
  <c r="S399" i="42"/>
  <c r="T399" i="42" s="1"/>
  <c r="K399" i="43" s="1"/>
  <c r="U399" i="42"/>
  <c r="V399" i="42" s="1"/>
  <c r="L399" i="43" s="1"/>
  <c r="W399" i="42"/>
  <c r="X399" i="42" s="1"/>
  <c r="M399" i="43" s="1"/>
  <c r="C400" i="42"/>
  <c r="D400" i="42" s="1"/>
  <c r="C400" i="43" s="1"/>
  <c r="E400" i="42"/>
  <c r="G400" i="42"/>
  <c r="H400" i="42" s="1"/>
  <c r="E400" i="43" s="1"/>
  <c r="I400" i="42"/>
  <c r="J400" i="42" s="1"/>
  <c r="F400" i="43" s="1"/>
  <c r="K400" i="42"/>
  <c r="L400" i="42" s="1"/>
  <c r="G400" i="43" s="1"/>
  <c r="M400" i="42"/>
  <c r="N400" i="42" s="1"/>
  <c r="H400" i="43" s="1"/>
  <c r="O400" i="42"/>
  <c r="P400" i="42" s="1"/>
  <c r="I400" i="43" s="1"/>
  <c r="Q400" i="42"/>
  <c r="R400" i="42" s="1"/>
  <c r="J400" i="43" s="1"/>
  <c r="S400" i="42"/>
  <c r="T400" i="42" s="1"/>
  <c r="K400" i="43" s="1"/>
  <c r="U400" i="42"/>
  <c r="V400" i="42" s="1"/>
  <c r="L400" i="43" s="1"/>
  <c r="W400" i="42"/>
  <c r="X400" i="42" s="1"/>
  <c r="M400" i="43" s="1"/>
  <c r="C401" i="42"/>
  <c r="D401" i="42" s="1"/>
  <c r="C401" i="43" s="1"/>
  <c r="E401" i="42"/>
  <c r="F401" i="42" s="1"/>
  <c r="D401" i="43" s="1"/>
  <c r="G401" i="42"/>
  <c r="H401" i="42" s="1"/>
  <c r="I401" i="42"/>
  <c r="J401" i="42" s="1"/>
  <c r="F401" i="43" s="1"/>
  <c r="K401" i="42"/>
  <c r="L401" i="42" s="1"/>
  <c r="G401" i="43" s="1"/>
  <c r="M401" i="42"/>
  <c r="N401" i="42" s="1"/>
  <c r="H401" i="43" s="1"/>
  <c r="O401" i="42"/>
  <c r="P401" i="42" s="1"/>
  <c r="I401" i="43" s="1"/>
  <c r="Q401" i="42"/>
  <c r="R401" i="42" s="1"/>
  <c r="J401" i="43" s="1"/>
  <c r="S401" i="42"/>
  <c r="T401" i="42" s="1"/>
  <c r="K401" i="43" s="1"/>
  <c r="U401" i="42"/>
  <c r="V401" i="42" s="1"/>
  <c r="L401" i="43" s="1"/>
  <c r="W401" i="42"/>
  <c r="X401" i="42" s="1"/>
  <c r="M401" i="43" s="1"/>
  <c r="C402" i="42"/>
  <c r="E402" i="42"/>
  <c r="G402" i="42"/>
  <c r="I402" i="42"/>
  <c r="K402" i="42"/>
  <c r="M402" i="42"/>
  <c r="O402" i="42"/>
  <c r="Q402" i="42"/>
  <c r="S402" i="42"/>
  <c r="U402" i="42"/>
  <c r="W402" i="42"/>
  <c r="C403" i="42"/>
  <c r="D403" i="42" s="1"/>
  <c r="E403" i="42"/>
  <c r="G403" i="42"/>
  <c r="H403" i="42" s="1"/>
  <c r="I403" i="42"/>
  <c r="J403" i="42" s="1"/>
  <c r="F403" i="43" s="1"/>
  <c r="K403" i="42"/>
  <c r="L403" i="42" s="1"/>
  <c r="G403" i="43" s="1"/>
  <c r="M403" i="42"/>
  <c r="N403" i="42" s="1"/>
  <c r="H403" i="43" s="1"/>
  <c r="O403" i="42"/>
  <c r="P403" i="42" s="1"/>
  <c r="I403" i="43" s="1"/>
  <c r="Q403" i="42"/>
  <c r="R403" i="42" s="1"/>
  <c r="S403" i="42"/>
  <c r="T403" i="42" s="1"/>
  <c r="K403" i="43" s="1"/>
  <c r="U403" i="42"/>
  <c r="V403" i="42" s="1"/>
  <c r="L403" i="43" s="1"/>
  <c r="W403" i="42"/>
  <c r="X403" i="42" s="1"/>
  <c r="C404" i="42"/>
  <c r="D404" i="42" s="1"/>
  <c r="C404" i="43" s="1"/>
  <c r="E404" i="42"/>
  <c r="F404" i="42" s="1"/>
  <c r="D404" i="43" s="1"/>
  <c r="G404" i="42"/>
  <c r="H404" i="42" s="1"/>
  <c r="E404" i="43" s="1"/>
  <c r="I404" i="42"/>
  <c r="J404" i="42" s="1"/>
  <c r="F404" i="43" s="1"/>
  <c r="K404" i="42"/>
  <c r="L404" i="42" s="1"/>
  <c r="M404" i="42"/>
  <c r="N404" i="42" s="1"/>
  <c r="H404" i="43" s="1"/>
  <c r="O404" i="42"/>
  <c r="P404" i="42" s="1"/>
  <c r="Q404" i="42"/>
  <c r="R404" i="42" s="1"/>
  <c r="J404" i="43" s="1"/>
  <c r="S404" i="42"/>
  <c r="T404" i="42" s="1"/>
  <c r="U404" i="42"/>
  <c r="V404" i="42" s="1"/>
  <c r="L404" i="43" s="1"/>
  <c r="W404" i="42"/>
  <c r="X404" i="42" s="1"/>
  <c r="M404" i="43" s="1"/>
  <c r="C405" i="42"/>
  <c r="D405" i="42" s="1"/>
  <c r="C405" i="43" s="1"/>
  <c r="E405" i="42"/>
  <c r="G405" i="42"/>
  <c r="H405" i="42" s="1"/>
  <c r="E405" i="43" s="1"/>
  <c r="I405" i="42"/>
  <c r="J405" i="42" s="1"/>
  <c r="F405" i="43" s="1"/>
  <c r="K405" i="42"/>
  <c r="L405" i="42" s="1"/>
  <c r="G405" i="43" s="1"/>
  <c r="M405" i="42"/>
  <c r="N405" i="42" s="1"/>
  <c r="H405" i="43" s="1"/>
  <c r="O405" i="42"/>
  <c r="P405" i="42" s="1"/>
  <c r="I405" i="43" s="1"/>
  <c r="Q405" i="42"/>
  <c r="R405" i="42" s="1"/>
  <c r="J405" i="43" s="1"/>
  <c r="S405" i="42"/>
  <c r="T405" i="42" s="1"/>
  <c r="K405" i="43" s="1"/>
  <c r="U405" i="42"/>
  <c r="V405" i="42" s="1"/>
  <c r="L405" i="43" s="1"/>
  <c r="W405" i="42"/>
  <c r="X405" i="42" s="1"/>
  <c r="M405" i="43" s="1"/>
  <c r="C406" i="42"/>
  <c r="E406" i="42"/>
  <c r="G406" i="42"/>
  <c r="I406" i="42"/>
  <c r="K406" i="42"/>
  <c r="M406" i="42"/>
  <c r="O406" i="42"/>
  <c r="Q406" i="42"/>
  <c r="S406" i="42"/>
  <c r="U406" i="42"/>
  <c r="W406" i="42"/>
  <c r="C407" i="42"/>
  <c r="D407" i="42" s="1"/>
  <c r="C407" i="43" s="1"/>
  <c r="E407" i="42"/>
  <c r="F407" i="42" s="1"/>
  <c r="D407" i="43" s="1"/>
  <c r="G407" i="42"/>
  <c r="H407" i="42" s="1"/>
  <c r="E407" i="43" s="1"/>
  <c r="I407" i="42"/>
  <c r="J407" i="42" s="1"/>
  <c r="F407" i="43" s="1"/>
  <c r="K407" i="42"/>
  <c r="L407" i="42" s="1"/>
  <c r="G407" i="43" s="1"/>
  <c r="M407" i="42"/>
  <c r="N407" i="42" s="1"/>
  <c r="H407" i="43" s="1"/>
  <c r="O407" i="42"/>
  <c r="P407" i="42" s="1"/>
  <c r="I407" i="43" s="1"/>
  <c r="Q407" i="42"/>
  <c r="R407" i="42" s="1"/>
  <c r="S407" i="42"/>
  <c r="T407" i="42" s="1"/>
  <c r="U407" i="42"/>
  <c r="V407" i="42" s="1"/>
  <c r="L407" i="43" s="1"/>
  <c r="W407" i="42"/>
  <c r="X407" i="42" s="1"/>
  <c r="C408" i="42"/>
  <c r="D408" i="42" s="1"/>
  <c r="C408" i="43" s="1"/>
  <c r="E408" i="42"/>
  <c r="G408" i="42"/>
  <c r="H408" i="42" s="1"/>
  <c r="E408" i="43" s="1"/>
  <c r="I408" i="42"/>
  <c r="J408" i="42" s="1"/>
  <c r="F408" i="43" s="1"/>
  <c r="K408" i="42"/>
  <c r="L408" i="42" s="1"/>
  <c r="M408" i="42"/>
  <c r="N408" i="42" s="1"/>
  <c r="H408" i="43" s="1"/>
  <c r="O408" i="42"/>
  <c r="P408" i="42" s="1"/>
  <c r="Q408" i="42"/>
  <c r="R408" i="42" s="1"/>
  <c r="J408" i="43" s="1"/>
  <c r="S408" i="42"/>
  <c r="T408" i="42" s="1"/>
  <c r="K408" i="43" s="1"/>
  <c r="U408" i="42"/>
  <c r="V408" i="42" s="1"/>
  <c r="L408" i="43" s="1"/>
  <c r="W408" i="42"/>
  <c r="X408" i="42" s="1"/>
  <c r="M408" i="43" s="1"/>
  <c r="C409" i="42"/>
  <c r="E409" i="42"/>
  <c r="G409" i="42"/>
  <c r="I409" i="42"/>
  <c r="K409" i="42"/>
  <c r="M409" i="42"/>
  <c r="O409" i="42"/>
  <c r="Q409" i="42"/>
  <c r="S409" i="42"/>
  <c r="U409" i="42"/>
  <c r="W409" i="42"/>
  <c r="C410" i="42"/>
  <c r="D410" i="42" s="1"/>
  <c r="E410" i="42"/>
  <c r="F410" i="42" s="1"/>
  <c r="D410" i="43" s="1"/>
  <c r="G410" i="42"/>
  <c r="H410" i="42" s="1"/>
  <c r="E410" i="43" s="1"/>
  <c r="I410" i="42"/>
  <c r="J410" i="42" s="1"/>
  <c r="K410" i="42"/>
  <c r="L410" i="42" s="1"/>
  <c r="G410" i="43" s="1"/>
  <c r="M410" i="42"/>
  <c r="N410" i="42" s="1"/>
  <c r="H410" i="43" s="1"/>
  <c r="O410" i="42"/>
  <c r="P410" i="42" s="1"/>
  <c r="I410" i="43" s="1"/>
  <c r="Q410" i="42"/>
  <c r="R410" i="42" s="1"/>
  <c r="S410" i="42"/>
  <c r="T410" i="42" s="1"/>
  <c r="K410" i="43" s="1"/>
  <c r="U410" i="42"/>
  <c r="V410" i="42" s="1"/>
  <c r="W410" i="42"/>
  <c r="X410" i="42" s="1"/>
  <c r="M410" i="43" s="1"/>
  <c r="C411" i="42"/>
  <c r="D411" i="42" s="1"/>
  <c r="C411" i="43" s="1"/>
  <c r="E411" i="42"/>
  <c r="G411" i="42"/>
  <c r="H411" i="42" s="1"/>
  <c r="I411" i="42"/>
  <c r="J411" i="42" s="1"/>
  <c r="F411" i="43" s="1"/>
  <c r="K411" i="42"/>
  <c r="L411" i="42" s="1"/>
  <c r="G411" i="43" s="1"/>
  <c r="M411" i="42"/>
  <c r="N411" i="42" s="1"/>
  <c r="H411" i="43" s="1"/>
  <c r="O411" i="42"/>
  <c r="P411" i="42" s="1"/>
  <c r="Q411" i="42"/>
  <c r="R411" i="42" s="1"/>
  <c r="J411" i="43" s="1"/>
  <c r="S411" i="42"/>
  <c r="T411" i="42" s="1"/>
  <c r="K411" i="43" s="1"/>
  <c r="U411" i="42"/>
  <c r="V411" i="42" s="1"/>
  <c r="L411" i="43" s="1"/>
  <c r="W411" i="42"/>
  <c r="X411" i="42" s="1"/>
  <c r="C412" i="42"/>
  <c r="E412" i="42"/>
  <c r="G412" i="42"/>
  <c r="I412" i="42"/>
  <c r="K412" i="42"/>
  <c r="M412" i="42"/>
  <c r="O412" i="42"/>
  <c r="Q412" i="42"/>
  <c r="S412" i="42"/>
  <c r="U412" i="42"/>
  <c r="W412" i="42"/>
  <c r="C413" i="42"/>
  <c r="E413" i="42"/>
  <c r="G413" i="42"/>
  <c r="I413" i="42"/>
  <c r="K413" i="42"/>
  <c r="M413" i="42"/>
  <c r="O413" i="42"/>
  <c r="Q413" i="42"/>
  <c r="S413" i="42"/>
  <c r="U413" i="42"/>
  <c r="W413" i="42"/>
  <c r="C414" i="42"/>
  <c r="D414" i="42" s="1"/>
  <c r="C414" i="43" s="1"/>
  <c r="E414" i="42"/>
  <c r="G414" i="42"/>
  <c r="H414" i="42" s="1"/>
  <c r="E414" i="43" s="1"/>
  <c r="I414" i="42"/>
  <c r="J414" i="42" s="1"/>
  <c r="F414" i="43" s="1"/>
  <c r="K414" i="42"/>
  <c r="L414" i="42" s="1"/>
  <c r="G414" i="43" s="1"/>
  <c r="M414" i="42"/>
  <c r="N414" i="42" s="1"/>
  <c r="H414" i="43" s="1"/>
  <c r="O414" i="42"/>
  <c r="P414" i="42" s="1"/>
  <c r="I414" i="43" s="1"/>
  <c r="Q414" i="42"/>
  <c r="R414" i="42" s="1"/>
  <c r="J414" i="43" s="1"/>
  <c r="S414" i="42"/>
  <c r="T414" i="42" s="1"/>
  <c r="K414" i="43" s="1"/>
  <c r="U414" i="42"/>
  <c r="V414" i="42" s="1"/>
  <c r="L414" i="43" s="1"/>
  <c r="W414" i="42"/>
  <c r="X414" i="42" s="1"/>
  <c r="M414" i="43" s="1"/>
  <c r="C415" i="42"/>
  <c r="E415" i="42"/>
  <c r="G415" i="42"/>
  <c r="I415" i="42"/>
  <c r="K415" i="42"/>
  <c r="M415" i="42"/>
  <c r="O415" i="42"/>
  <c r="Q415" i="42"/>
  <c r="S415" i="42"/>
  <c r="U415" i="42"/>
  <c r="W415" i="42"/>
  <c r="C416" i="42"/>
  <c r="D416" i="42" s="1"/>
  <c r="C416" i="43" s="1"/>
  <c r="E416" i="42"/>
  <c r="F416" i="42" s="1"/>
  <c r="D416" i="43" s="1"/>
  <c r="G416" i="42"/>
  <c r="H416" i="42" s="1"/>
  <c r="E416" i="43" s="1"/>
  <c r="I416" i="42"/>
  <c r="J416" i="42" s="1"/>
  <c r="F416" i="43" s="1"/>
  <c r="K416" i="42"/>
  <c r="L416" i="42" s="1"/>
  <c r="M416" i="42"/>
  <c r="N416" i="42" s="1"/>
  <c r="H416" i="43" s="1"/>
  <c r="O416" i="42"/>
  <c r="P416" i="42" s="1"/>
  <c r="I416" i="43" s="1"/>
  <c r="Q416" i="42"/>
  <c r="R416" i="42" s="1"/>
  <c r="J416" i="43" s="1"/>
  <c r="S416" i="42"/>
  <c r="T416" i="42" s="1"/>
  <c r="U416" i="42"/>
  <c r="V416" i="42" s="1"/>
  <c r="L416" i="43" s="1"/>
  <c r="W416" i="42"/>
  <c r="X416" i="42" s="1"/>
  <c r="M416" i="43" s="1"/>
  <c r="C417" i="42"/>
  <c r="E417" i="42"/>
  <c r="G417" i="42"/>
  <c r="I417" i="42"/>
  <c r="K417" i="42"/>
  <c r="M417" i="42"/>
  <c r="O417" i="42"/>
  <c r="Q417" i="42"/>
  <c r="S417" i="42"/>
  <c r="U417" i="42"/>
  <c r="W417" i="42"/>
  <c r="C418" i="42"/>
  <c r="D418" i="42" s="1"/>
  <c r="C418" i="43" s="1"/>
  <c r="E418" i="42"/>
  <c r="G418" i="42"/>
  <c r="H418" i="42" s="1"/>
  <c r="I418" i="42"/>
  <c r="J418" i="42" s="1"/>
  <c r="F418" i="43" s="1"/>
  <c r="K418" i="42"/>
  <c r="L418" i="42" s="1"/>
  <c r="M418" i="42"/>
  <c r="N418" i="42" s="1"/>
  <c r="H418" i="43" s="1"/>
  <c r="O418" i="42"/>
  <c r="P418" i="42" s="1"/>
  <c r="I418" i="43" s="1"/>
  <c r="Q418" i="42"/>
  <c r="R418" i="42" s="1"/>
  <c r="J418" i="43" s="1"/>
  <c r="S418" i="42"/>
  <c r="T418" i="42" s="1"/>
  <c r="U418" i="42"/>
  <c r="V418" i="42" s="1"/>
  <c r="L418" i="43" s="1"/>
  <c r="W418" i="42"/>
  <c r="X418" i="42" s="1"/>
  <c r="M418" i="43" s="1"/>
  <c r="C419" i="42"/>
  <c r="E419" i="42"/>
  <c r="G419" i="42"/>
  <c r="I419" i="42"/>
  <c r="K419" i="42"/>
  <c r="M419" i="42"/>
  <c r="O419" i="42"/>
  <c r="Q419" i="42"/>
  <c r="S419" i="42"/>
  <c r="U419" i="42"/>
  <c r="W419" i="42"/>
  <c r="C420" i="42"/>
  <c r="D420" i="42" s="1"/>
  <c r="E420" i="42"/>
  <c r="F420" i="42" s="1"/>
  <c r="D420" i="43" s="1"/>
  <c r="G420" i="42"/>
  <c r="H420" i="42" s="1"/>
  <c r="I420" i="42"/>
  <c r="J420" i="42" s="1"/>
  <c r="F420" i="43" s="1"/>
  <c r="K420" i="42"/>
  <c r="L420" i="42" s="1"/>
  <c r="G420" i="43" s="1"/>
  <c r="M420" i="42"/>
  <c r="N420" i="42" s="1"/>
  <c r="H420" i="43" s="1"/>
  <c r="O420" i="42"/>
  <c r="P420" i="42" s="1"/>
  <c r="I420" i="43" s="1"/>
  <c r="Q420" i="42"/>
  <c r="R420" i="42" s="1"/>
  <c r="J420" i="43" s="1"/>
  <c r="S420" i="42"/>
  <c r="T420" i="42" s="1"/>
  <c r="U420" i="42"/>
  <c r="V420" i="42" s="1"/>
  <c r="L420" i="43" s="1"/>
  <c r="W420" i="42"/>
  <c r="X420" i="42" s="1"/>
  <c r="C421" i="42"/>
  <c r="D421" i="42" s="1"/>
  <c r="C421" i="43" s="1"/>
  <c r="E421" i="42"/>
  <c r="G421" i="42"/>
  <c r="H421" i="42" s="1"/>
  <c r="E421" i="43" s="1"/>
  <c r="I421" i="42"/>
  <c r="J421" i="42" s="1"/>
  <c r="F421" i="43" s="1"/>
  <c r="K421" i="42"/>
  <c r="L421" i="42" s="1"/>
  <c r="G421" i="43" s="1"/>
  <c r="M421" i="42"/>
  <c r="N421" i="42" s="1"/>
  <c r="H421" i="43" s="1"/>
  <c r="O421" i="42"/>
  <c r="P421" i="42" s="1"/>
  <c r="Q421" i="42"/>
  <c r="R421" i="42" s="1"/>
  <c r="J421" i="43" s="1"/>
  <c r="S421" i="42"/>
  <c r="T421" i="42" s="1"/>
  <c r="K421" i="43" s="1"/>
  <c r="U421" i="42"/>
  <c r="V421" i="42" s="1"/>
  <c r="L421" i="43" s="1"/>
  <c r="W421" i="42"/>
  <c r="X421" i="42" s="1"/>
  <c r="M421" i="43" s="1"/>
  <c r="C422" i="42"/>
  <c r="D422" i="42" s="1"/>
  <c r="E422" i="42"/>
  <c r="F422" i="42" s="1"/>
  <c r="D422" i="43" s="1"/>
  <c r="G422" i="42"/>
  <c r="H422" i="42" s="1"/>
  <c r="E422" i="43" s="1"/>
  <c r="I422" i="42"/>
  <c r="J422" i="42" s="1"/>
  <c r="F422" i="43" s="1"/>
  <c r="K422" i="42"/>
  <c r="L422" i="42" s="1"/>
  <c r="M422" i="42"/>
  <c r="N422" i="42" s="1"/>
  <c r="H422" i="43" s="1"/>
  <c r="O422" i="42"/>
  <c r="P422" i="42" s="1"/>
  <c r="I422" i="43" s="1"/>
  <c r="Q422" i="42"/>
  <c r="R422" i="42" s="1"/>
  <c r="J422" i="43" s="1"/>
  <c r="S422" i="42"/>
  <c r="T422" i="42" s="1"/>
  <c r="K422" i="43" s="1"/>
  <c r="U422" i="42"/>
  <c r="V422" i="42" s="1"/>
  <c r="L422" i="43" s="1"/>
  <c r="W422" i="42"/>
  <c r="X422" i="42" s="1"/>
  <c r="M422" i="43" s="1"/>
  <c r="C423" i="42"/>
  <c r="D423" i="42" s="1"/>
  <c r="C423" i="43" s="1"/>
  <c r="E423" i="42"/>
  <c r="G423" i="42"/>
  <c r="H423" i="42" s="1"/>
  <c r="E423" i="43" s="1"/>
  <c r="I423" i="42"/>
  <c r="J423" i="42" s="1"/>
  <c r="F423" i="43" s="1"/>
  <c r="K423" i="42"/>
  <c r="L423" i="42" s="1"/>
  <c r="G423" i="43" s="1"/>
  <c r="M423" i="42"/>
  <c r="N423" i="42" s="1"/>
  <c r="H423" i="43" s="1"/>
  <c r="O423" i="42"/>
  <c r="P423" i="42" s="1"/>
  <c r="I423" i="43" s="1"/>
  <c r="Q423" i="42"/>
  <c r="R423" i="42" s="1"/>
  <c r="S423" i="42"/>
  <c r="T423" i="42" s="1"/>
  <c r="K423" i="43" s="1"/>
  <c r="U423" i="42"/>
  <c r="V423" i="42" s="1"/>
  <c r="L423" i="43" s="1"/>
  <c r="W423" i="42"/>
  <c r="X423" i="42" s="1"/>
  <c r="M423" i="43" s="1"/>
  <c r="C424" i="42"/>
  <c r="D424" i="42" s="1"/>
  <c r="C424" i="43" s="1"/>
  <c r="E424" i="42"/>
  <c r="F424" i="42" s="1"/>
  <c r="D424" i="43" s="1"/>
  <c r="G424" i="42"/>
  <c r="I424" i="42"/>
  <c r="J424" i="42" s="1"/>
  <c r="F424" i="43" s="1"/>
  <c r="K424" i="42"/>
  <c r="L424" i="42" s="1"/>
  <c r="M424" i="42"/>
  <c r="N424" i="42" s="1"/>
  <c r="H424" i="43" s="1"/>
  <c r="O424" i="42"/>
  <c r="P424" i="42" s="1"/>
  <c r="I424" i="43" s="1"/>
  <c r="Q424" i="42"/>
  <c r="R424" i="42" s="1"/>
  <c r="J424" i="43" s="1"/>
  <c r="S424" i="42"/>
  <c r="T424" i="42" s="1"/>
  <c r="K424" i="43" s="1"/>
  <c r="U424" i="42"/>
  <c r="V424" i="42" s="1"/>
  <c r="L424" i="43" s="1"/>
  <c r="W424" i="42"/>
  <c r="X424" i="42" s="1"/>
  <c r="M424" i="43" s="1"/>
  <c r="C425" i="42"/>
  <c r="D425" i="42" s="1"/>
  <c r="C425" i="43" s="1"/>
  <c r="E425" i="42"/>
  <c r="G425" i="42"/>
  <c r="H425" i="42" s="1"/>
  <c r="E425" i="43" s="1"/>
  <c r="I425" i="42"/>
  <c r="J425" i="42" s="1"/>
  <c r="F425" i="43" s="1"/>
  <c r="K425" i="42"/>
  <c r="L425" i="42" s="1"/>
  <c r="G425" i="43" s="1"/>
  <c r="M425" i="42"/>
  <c r="N425" i="42" s="1"/>
  <c r="H425" i="43" s="1"/>
  <c r="O425" i="42"/>
  <c r="P425" i="42" s="1"/>
  <c r="I425" i="43" s="1"/>
  <c r="Q425" i="42"/>
  <c r="R425" i="42" s="1"/>
  <c r="J425" i="43" s="1"/>
  <c r="S425" i="42"/>
  <c r="T425" i="42" s="1"/>
  <c r="K425" i="43" s="1"/>
  <c r="U425" i="42"/>
  <c r="V425" i="42" s="1"/>
  <c r="L425" i="43" s="1"/>
  <c r="W425" i="42"/>
  <c r="X425" i="42" s="1"/>
  <c r="M425" i="43" s="1"/>
  <c r="C426" i="42"/>
  <c r="D426" i="42" s="1"/>
  <c r="C426" i="43" s="1"/>
  <c r="E426" i="42"/>
  <c r="F426" i="42" s="1"/>
  <c r="D426" i="43" s="1"/>
  <c r="G426" i="42"/>
  <c r="H426" i="42" s="1"/>
  <c r="E426" i="43" s="1"/>
  <c r="I426" i="42"/>
  <c r="J426" i="42" s="1"/>
  <c r="F426" i="43" s="1"/>
  <c r="K426" i="42"/>
  <c r="L426" i="42" s="1"/>
  <c r="G426" i="43" s="1"/>
  <c r="M426" i="42"/>
  <c r="N426" i="42" s="1"/>
  <c r="H426" i="43" s="1"/>
  <c r="O426" i="42"/>
  <c r="P426" i="42" s="1"/>
  <c r="Q426" i="42"/>
  <c r="R426" i="42" s="1"/>
  <c r="J426" i="43" s="1"/>
  <c r="S426" i="42"/>
  <c r="T426" i="42" s="1"/>
  <c r="K426" i="43" s="1"/>
  <c r="U426" i="42"/>
  <c r="V426" i="42" s="1"/>
  <c r="L426" i="43" s="1"/>
  <c r="W426" i="42"/>
  <c r="X426" i="42" s="1"/>
  <c r="M426" i="43" s="1"/>
  <c r="C427" i="42"/>
  <c r="E427" i="42"/>
  <c r="G427" i="42"/>
  <c r="I427" i="42"/>
  <c r="K427" i="42"/>
  <c r="M427" i="42"/>
  <c r="O427" i="42"/>
  <c r="Q427" i="42"/>
  <c r="S427" i="42"/>
  <c r="U427" i="42"/>
  <c r="W427" i="42"/>
  <c r="C428" i="42"/>
  <c r="D428" i="42" s="1"/>
  <c r="C428" i="43" s="1"/>
  <c r="E428" i="42"/>
  <c r="G428" i="42"/>
  <c r="H428" i="42" s="1"/>
  <c r="E428" i="43" s="1"/>
  <c r="I428" i="42"/>
  <c r="J428" i="42" s="1"/>
  <c r="F428" i="43" s="1"/>
  <c r="K428" i="42"/>
  <c r="L428" i="42" s="1"/>
  <c r="M428" i="42"/>
  <c r="N428" i="42" s="1"/>
  <c r="H428" i="43" s="1"/>
  <c r="O428" i="42"/>
  <c r="P428" i="42" s="1"/>
  <c r="Q428" i="42"/>
  <c r="R428" i="42" s="1"/>
  <c r="J428" i="43" s="1"/>
  <c r="S428" i="42"/>
  <c r="T428" i="42" s="1"/>
  <c r="K428" i="43" s="1"/>
  <c r="U428" i="42"/>
  <c r="V428" i="42" s="1"/>
  <c r="L428" i="43" s="1"/>
  <c r="W428" i="42"/>
  <c r="X428" i="42" s="1"/>
  <c r="M428" i="43" s="1"/>
  <c r="C429" i="42"/>
  <c r="E429" i="42"/>
  <c r="G429" i="42"/>
  <c r="I429" i="42"/>
  <c r="K429" i="42"/>
  <c r="M429" i="42"/>
  <c r="O429" i="42"/>
  <c r="Q429" i="42"/>
  <c r="S429" i="42"/>
  <c r="U429" i="42"/>
  <c r="W429" i="42"/>
  <c r="C430" i="42"/>
  <c r="D430" i="42" s="1"/>
  <c r="C430" i="43" s="1"/>
  <c r="E430" i="42"/>
  <c r="F430" i="42" s="1"/>
  <c r="D430" i="43" s="1"/>
  <c r="G430" i="42"/>
  <c r="H430" i="42" s="1"/>
  <c r="E430" i="43" s="1"/>
  <c r="I430" i="42"/>
  <c r="J430" i="42" s="1"/>
  <c r="F430" i="43" s="1"/>
  <c r="K430" i="42"/>
  <c r="L430" i="42" s="1"/>
  <c r="M430" i="42"/>
  <c r="N430" i="42" s="1"/>
  <c r="H430" i="43" s="1"/>
  <c r="O430" i="42"/>
  <c r="P430" i="42" s="1"/>
  <c r="Q430" i="42"/>
  <c r="R430" i="42" s="1"/>
  <c r="J430" i="43" s="1"/>
  <c r="S430" i="42"/>
  <c r="T430" i="42" s="1"/>
  <c r="U430" i="42"/>
  <c r="V430" i="42" s="1"/>
  <c r="L430" i="43" s="1"/>
  <c r="W430" i="42"/>
  <c r="X430" i="42" s="1"/>
  <c r="C431" i="42"/>
  <c r="D431" i="42" s="1"/>
  <c r="C431" i="43" s="1"/>
  <c r="E431" i="42"/>
  <c r="G431" i="42"/>
  <c r="H431" i="42" s="1"/>
  <c r="I431" i="42"/>
  <c r="J431" i="42" s="1"/>
  <c r="F431" i="43" s="1"/>
  <c r="K431" i="42"/>
  <c r="L431" i="42" s="1"/>
  <c r="G431" i="43" s="1"/>
  <c r="M431" i="42"/>
  <c r="N431" i="42" s="1"/>
  <c r="H431" i="43" s="1"/>
  <c r="O431" i="42"/>
  <c r="P431" i="42" s="1"/>
  <c r="I431" i="43" s="1"/>
  <c r="Q431" i="42"/>
  <c r="R431" i="42" s="1"/>
  <c r="S431" i="42"/>
  <c r="T431" i="42" s="1"/>
  <c r="K431" i="43" s="1"/>
  <c r="U431" i="42"/>
  <c r="V431" i="42" s="1"/>
  <c r="L431" i="43" s="1"/>
  <c r="W431" i="42"/>
  <c r="X431" i="42" s="1"/>
  <c r="M431" i="43" s="1"/>
  <c r="C432" i="42"/>
  <c r="D432" i="42" s="1"/>
  <c r="E432" i="42"/>
  <c r="F432" i="42" s="1"/>
  <c r="D432" i="43" s="1"/>
  <c r="G432" i="42"/>
  <c r="H432" i="42" s="1"/>
  <c r="E432" i="43" s="1"/>
  <c r="I432" i="42"/>
  <c r="J432" i="42" s="1"/>
  <c r="F432" i="43" s="1"/>
  <c r="K432" i="42"/>
  <c r="L432" i="42" s="1"/>
  <c r="G432" i="43" s="1"/>
  <c r="M432" i="42"/>
  <c r="N432" i="42" s="1"/>
  <c r="H432" i="43" s="1"/>
  <c r="O432" i="42"/>
  <c r="P432" i="42" s="1"/>
  <c r="I432" i="43" s="1"/>
  <c r="Q432" i="42"/>
  <c r="R432" i="42" s="1"/>
  <c r="J432" i="43" s="1"/>
  <c r="S432" i="42"/>
  <c r="T432" i="42" s="1"/>
  <c r="K432" i="43" s="1"/>
  <c r="U432" i="42"/>
  <c r="V432" i="42" s="1"/>
  <c r="L432" i="43" s="1"/>
  <c r="W432" i="42"/>
  <c r="X432" i="42" s="1"/>
  <c r="M432" i="43" s="1"/>
  <c r="C433" i="42"/>
  <c r="D433" i="42" s="1"/>
  <c r="C433" i="43" s="1"/>
  <c r="E433" i="42"/>
  <c r="G433" i="42"/>
  <c r="H433" i="42" s="1"/>
  <c r="E433" i="43" s="1"/>
  <c r="I433" i="42"/>
  <c r="J433" i="42" s="1"/>
  <c r="F433" i="43" s="1"/>
  <c r="K433" i="42"/>
  <c r="L433" i="42" s="1"/>
  <c r="G433" i="43" s="1"/>
  <c r="M433" i="42"/>
  <c r="N433" i="42" s="1"/>
  <c r="H433" i="43" s="1"/>
  <c r="O433" i="42"/>
  <c r="P433" i="42" s="1"/>
  <c r="I433" i="43" s="1"/>
  <c r="Q433" i="42"/>
  <c r="R433" i="42" s="1"/>
  <c r="J433" i="43" s="1"/>
  <c r="S433" i="42"/>
  <c r="T433" i="42" s="1"/>
  <c r="K433" i="43" s="1"/>
  <c r="U433" i="42"/>
  <c r="V433" i="42" s="1"/>
  <c r="L433" i="43" s="1"/>
  <c r="W433" i="42"/>
  <c r="X433" i="42" s="1"/>
  <c r="M433" i="43" s="1"/>
  <c r="C434" i="42"/>
  <c r="D434" i="42" s="1"/>
  <c r="E434" i="42"/>
  <c r="F434" i="42" s="1"/>
  <c r="D434" i="43" s="1"/>
  <c r="G434" i="42"/>
  <c r="H434" i="42" s="1"/>
  <c r="E434" i="43" s="1"/>
  <c r="I434" i="42"/>
  <c r="J434" i="42" s="1"/>
  <c r="F434" i="43" s="1"/>
  <c r="K434" i="42"/>
  <c r="L434" i="42" s="1"/>
  <c r="G434" i="43" s="1"/>
  <c r="M434" i="42"/>
  <c r="N434" i="42" s="1"/>
  <c r="H434" i="43" s="1"/>
  <c r="O434" i="42"/>
  <c r="P434" i="42" s="1"/>
  <c r="I434" i="43" s="1"/>
  <c r="Q434" i="42"/>
  <c r="R434" i="42" s="1"/>
  <c r="J434" i="43" s="1"/>
  <c r="S434" i="42"/>
  <c r="T434" i="42" s="1"/>
  <c r="K434" i="43" s="1"/>
  <c r="U434" i="42"/>
  <c r="V434" i="42" s="1"/>
  <c r="L434" i="43" s="1"/>
  <c r="W434" i="42"/>
  <c r="X434" i="42" s="1"/>
  <c r="M434" i="43" s="1"/>
  <c r="C435" i="42"/>
  <c r="D435" i="42" s="1"/>
  <c r="C435" i="43" s="1"/>
  <c r="E435" i="42"/>
  <c r="G435" i="42"/>
  <c r="H435" i="42" s="1"/>
  <c r="E435" i="43" s="1"/>
  <c r="I435" i="42"/>
  <c r="J435" i="42" s="1"/>
  <c r="F435" i="43" s="1"/>
  <c r="K435" i="42"/>
  <c r="L435" i="42" s="1"/>
  <c r="G435" i="43" s="1"/>
  <c r="M435" i="42"/>
  <c r="N435" i="42" s="1"/>
  <c r="H435" i="43" s="1"/>
  <c r="O435" i="42"/>
  <c r="P435" i="42" s="1"/>
  <c r="I435" i="43" s="1"/>
  <c r="Q435" i="42"/>
  <c r="R435" i="42" s="1"/>
  <c r="J435" i="43" s="1"/>
  <c r="S435" i="42"/>
  <c r="T435" i="42" s="1"/>
  <c r="K435" i="43" s="1"/>
  <c r="U435" i="42"/>
  <c r="V435" i="42" s="1"/>
  <c r="L435" i="43" s="1"/>
  <c r="W435" i="42"/>
  <c r="X435" i="42" s="1"/>
  <c r="M435" i="43" s="1"/>
  <c r="C436" i="42"/>
  <c r="D436" i="42" s="1"/>
  <c r="C436" i="43" s="1"/>
  <c r="E436" i="42"/>
  <c r="F436" i="42" s="1"/>
  <c r="D436" i="43" s="1"/>
  <c r="G436" i="42"/>
  <c r="H436" i="42" s="1"/>
  <c r="E436" i="43" s="1"/>
  <c r="I436" i="42"/>
  <c r="J436" i="42" s="1"/>
  <c r="F436" i="43" s="1"/>
  <c r="K436" i="42"/>
  <c r="L436" i="42" s="1"/>
  <c r="M436" i="42"/>
  <c r="N436" i="42" s="1"/>
  <c r="H436" i="43" s="1"/>
  <c r="O436" i="42"/>
  <c r="P436" i="42" s="1"/>
  <c r="I436" i="43" s="1"/>
  <c r="Q436" i="42"/>
  <c r="R436" i="42" s="1"/>
  <c r="J436" i="43" s="1"/>
  <c r="S436" i="42"/>
  <c r="T436" i="42" s="1"/>
  <c r="K436" i="43" s="1"/>
  <c r="U436" i="42"/>
  <c r="V436" i="42" s="1"/>
  <c r="L436" i="43" s="1"/>
  <c r="W436" i="42"/>
  <c r="X436" i="42" s="1"/>
  <c r="M436" i="43" s="1"/>
  <c r="C437" i="42"/>
  <c r="D437" i="42" s="1"/>
  <c r="C437" i="43" s="1"/>
  <c r="E437" i="42"/>
  <c r="G437" i="42"/>
  <c r="H437" i="42" s="1"/>
  <c r="E437" i="43" s="1"/>
  <c r="I437" i="42"/>
  <c r="J437" i="42" s="1"/>
  <c r="F437" i="43" s="1"/>
  <c r="K437" i="42"/>
  <c r="L437" i="42" s="1"/>
  <c r="G437" i="43" s="1"/>
  <c r="M437" i="42"/>
  <c r="N437" i="42" s="1"/>
  <c r="H437" i="43" s="1"/>
  <c r="O437" i="42"/>
  <c r="P437" i="42" s="1"/>
  <c r="I437" i="43" s="1"/>
  <c r="Q437" i="42"/>
  <c r="R437" i="42" s="1"/>
  <c r="J437" i="43" s="1"/>
  <c r="S437" i="42"/>
  <c r="T437" i="42" s="1"/>
  <c r="K437" i="43" s="1"/>
  <c r="U437" i="42"/>
  <c r="V437" i="42" s="1"/>
  <c r="L437" i="43" s="1"/>
  <c r="W437" i="42"/>
  <c r="X437" i="42" s="1"/>
  <c r="M437" i="43" s="1"/>
  <c r="C438" i="42"/>
  <c r="E438" i="42"/>
  <c r="G438" i="42"/>
  <c r="I438" i="42"/>
  <c r="K438" i="42"/>
  <c r="M438" i="42"/>
  <c r="O438" i="42"/>
  <c r="Q438" i="42"/>
  <c r="S438" i="42"/>
  <c r="U438" i="42"/>
  <c r="W438" i="42"/>
  <c r="C439" i="42"/>
  <c r="D439" i="42" s="1"/>
  <c r="E439" i="42"/>
  <c r="F439" i="42" s="1"/>
  <c r="D439" i="43" s="1"/>
  <c r="G439" i="42"/>
  <c r="H439" i="42" s="1"/>
  <c r="E439" i="43" s="1"/>
  <c r="I439" i="42"/>
  <c r="J439" i="42" s="1"/>
  <c r="F439" i="43" s="1"/>
  <c r="K439" i="42"/>
  <c r="L439" i="42" s="1"/>
  <c r="G439" i="43" s="1"/>
  <c r="M439" i="42"/>
  <c r="N439" i="42" s="1"/>
  <c r="H439" i="43" s="1"/>
  <c r="O439" i="42"/>
  <c r="P439" i="42" s="1"/>
  <c r="I439" i="43" s="1"/>
  <c r="Q439" i="42"/>
  <c r="R439" i="42" s="1"/>
  <c r="J439" i="43" s="1"/>
  <c r="S439" i="42"/>
  <c r="T439" i="42" s="1"/>
  <c r="K439" i="43" s="1"/>
  <c r="U439" i="42"/>
  <c r="V439" i="42" s="1"/>
  <c r="L439" i="43" s="1"/>
  <c r="W439" i="42"/>
  <c r="X439" i="42" s="1"/>
  <c r="M439" i="43" s="1"/>
  <c r="C440" i="42"/>
  <c r="E440" i="42"/>
  <c r="G440" i="42"/>
  <c r="I440" i="42"/>
  <c r="K440" i="42"/>
  <c r="M440" i="42"/>
  <c r="O440" i="42"/>
  <c r="Q440" i="42"/>
  <c r="S440" i="42"/>
  <c r="U440" i="42"/>
  <c r="W440" i="42"/>
  <c r="C441" i="42"/>
  <c r="D441" i="42" s="1"/>
  <c r="C441" i="43" s="1"/>
  <c r="E441" i="42"/>
  <c r="G441" i="42"/>
  <c r="H441" i="42" s="1"/>
  <c r="E441" i="43" s="1"/>
  <c r="I441" i="42"/>
  <c r="J441" i="42" s="1"/>
  <c r="F441" i="43" s="1"/>
  <c r="K441" i="42"/>
  <c r="L441" i="42" s="1"/>
  <c r="G441" i="43" s="1"/>
  <c r="M441" i="42"/>
  <c r="N441" i="42" s="1"/>
  <c r="H441" i="43" s="1"/>
  <c r="O441" i="42"/>
  <c r="P441" i="42" s="1"/>
  <c r="I441" i="43" s="1"/>
  <c r="Q441" i="42"/>
  <c r="R441" i="42" s="1"/>
  <c r="J441" i="43" s="1"/>
  <c r="S441" i="42"/>
  <c r="T441" i="42" s="1"/>
  <c r="K441" i="43" s="1"/>
  <c r="U441" i="42"/>
  <c r="V441" i="42" s="1"/>
  <c r="L441" i="43" s="1"/>
  <c r="W441" i="42"/>
  <c r="X441" i="42" s="1"/>
  <c r="M441" i="43" s="1"/>
  <c r="C442" i="42"/>
  <c r="D442" i="42" s="1"/>
  <c r="C442" i="43" s="1"/>
  <c r="E442" i="42"/>
  <c r="F442" i="42" s="1"/>
  <c r="D442" i="43" s="1"/>
  <c r="G442" i="42"/>
  <c r="H442" i="42" s="1"/>
  <c r="I442" i="42"/>
  <c r="J442" i="42" s="1"/>
  <c r="F442" i="43" s="1"/>
  <c r="K442" i="42"/>
  <c r="L442" i="42" s="1"/>
  <c r="M442" i="42"/>
  <c r="N442" i="42" s="1"/>
  <c r="H442" i="43" s="1"/>
  <c r="O442" i="42"/>
  <c r="P442" i="42" s="1"/>
  <c r="I442" i="43" s="1"/>
  <c r="Q442" i="42"/>
  <c r="R442" i="42" s="1"/>
  <c r="J442" i="43" s="1"/>
  <c r="S442" i="42"/>
  <c r="T442" i="42" s="1"/>
  <c r="K442" i="43" s="1"/>
  <c r="U442" i="42"/>
  <c r="V442" i="42" s="1"/>
  <c r="L442" i="43" s="1"/>
  <c r="W442" i="42"/>
  <c r="X442" i="42" s="1"/>
  <c r="M442" i="43" s="1"/>
  <c r="C443" i="42"/>
  <c r="E443" i="42"/>
  <c r="G443" i="42"/>
  <c r="I443" i="42"/>
  <c r="K443" i="42"/>
  <c r="M443" i="42"/>
  <c r="O443" i="42"/>
  <c r="Q443" i="42"/>
  <c r="S443" i="42"/>
  <c r="U443" i="42"/>
  <c r="W443" i="42"/>
  <c r="C444" i="42"/>
  <c r="E444" i="42"/>
  <c r="G444" i="42"/>
  <c r="I444" i="42"/>
  <c r="K444" i="42"/>
  <c r="M444" i="42"/>
  <c r="O444" i="42"/>
  <c r="Q444" i="42"/>
  <c r="S444" i="42"/>
  <c r="U444" i="42"/>
  <c r="W444" i="42"/>
  <c r="C445" i="42"/>
  <c r="D445" i="42" s="1"/>
  <c r="E445" i="42"/>
  <c r="F445" i="42" s="1"/>
  <c r="D445" i="43" s="1"/>
  <c r="G445" i="42"/>
  <c r="H445" i="42" s="1"/>
  <c r="I445" i="42"/>
  <c r="J445" i="42" s="1"/>
  <c r="F445" i="43" s="1"/>
  <c r="K445" i="42"/>
  <c r="L445" i="42" s="1"/>
  <c r="M445" i="42"/>
  <c r="N445" i="42" s="1"/>
  <c r="H445" i="43" s="1"/>
  <c r="O445" i="42"/>
  <c r="P445" i="42" s="1"/>
  <c r="Q445" i="42"/>
  <c r="R445" i="42" s="1"/>
  <c r="J445" i="43" s="1"/>
  <c r="S445" i="42"/>
  <c r="T445" i="42" s="1"/>
  <c r="K445" i="43" s="1"/>
  <c r="U445" i="42"/>
  <c r="V445" i="42" s="1"/>
  <c r="W445" i="42"/>
  <c r="X445" i="42" s="1"/>
  <c r="M445" i="43" s="1"/>
  <c r="C446" i="42"/>
  <c r="D446" i="42" s="1"/>
  <c r="C446" i="43" s="1"/>
  <c r="E446" i="42"/>
  <c r="G446" i="42"/>
  <c r="H446" i="42" s="1"/>
  <c r="E446" i="43" s="1"/>
  <c r="I446" i="42"/>
  <c r="J446" i="42" s="1"/>
  <c r="F446" i="43" s="1"/>
  <c r="K446" i="42"/>
  <c r="L446" i="42" s="1"/>
  <c r="G446" i="43" s="1"/>
  <c r="M446" i="42"/>
  <c r="N446" i="42" s="1"/>
  <c r="O446" i="42"/>
  <c r="P446" i="42" s="1"/>
  <c r="I446" i="43" s="1"/>
  <c r="Q446" i="42"/>
  <c r="R446" i="42" s="1"/>
  <c r="J446" i="43" s="1"/>
  <c r="S446" i="42"/>
  <c r="T446" i="42" s="1"/>
  <c r="K446" i="43" s="1"/>
  <c r="U446" i="42"/>
  <c r="V446" i="42" s="1"/>
  <c r="L446" i="43" s="1"/>
  <c r="W446" i="42"/>
  <c r="X446" i="42" s="1"/>
  <c r="C447" i="42"/>
  <c r="E447" i="42"/>
  <c r="G447" i="42"/>
  <c r="I447" i="42"/>
  <c r="K447" i="42"/>
  <c r="M447" i="42"/>
  <c r="O447" i="42"/>
  <c r="Q447" i="42"/>
  <c r="S447" i="42"/>
  <c r="U447" i="42"/>
  <c r="W447" i="42"/>
  <c r="C448" i="42"/>
  <c r="D448" i="42" s="1"/>
  <c r="C448" i="43" s="1"/>
  <c r="E448" i="42"/>
  <c r="F448" i="42" s="1"/>
  <c r="D448" i="43" s="1"/>
  <c r="G448" i="42"/>
  <c r="I448" i="42"/>
  <c r="J448" i="42" s="1"/>
  <c r="F448" i="43" s="1"/>
  <c r="K448" i="42"/>
  <c r="L448" i="42" s="1"/>
  <c r="M448" i="42"/>
  <c r="N448" i="42" s="1"/>
  <c r="H448" i="43" s="1"/>
  <c r="O448" i="42"/>
  <c r="P448" i="42" s="1"/>
  <c r="I448" i="43" s="1"/>
  <c r="Q448" i="42"/>
  <c r="R448" i="42" s="1"/>
  <c r="J448" i="43" s="1"/>
  <c r="S448" i="42"/>
  <c r="T448" i="42" s="1"/>
  <c r="U448" i="42"/>
  <c r="V448" i="42" s="1"/>
  <c r="L448" i="43" s="1"/>
  <c r="W448" i="42"/>
  <c r="X448" i="42" s="1"/>
  <c r="M448" i="43" s="1"/>
  <c r="C449" i="42"/>
  <c r="E449" i="42"/>
  <c r="G449" i="42"/>
  <c r="I449" i="42"/>
  <c r="K449" i="42"/>
  <c r="M449" i="42"/>
  <c r="O449" i="42"/>
  <c r="Q449" i="42"/>
  <c r="S449" i="42"/>
  <c r="U449" i="42"/>
  <c r="W449" i="42"/>
  <c r="C450" i="42"/>
  <c r="D450" i="42" s="1"/>
  <c r="C450" i="43" s="1"/>
  <c r="E450" i="42"/>
  <c r="F450" i="42" s="1"/>
  <c r="D450" i="43" s="1"/>
  <c r="G450" i="42"/>
  <c r="H450" i="42" s="1"/>
  <c r="E450" i="43" s="1"/>
  <c r="I450" i="42"/>
  <c r="J450" i="42" s="1"/>
  <c r="F450" i="43" s="1"/>
  <c r="K450" i="42"/>
  <c r="L450" i="42" s="1"/>
  <c r="G450" i="43" s="1"/>
  <c r="M450" i="42"/>
  <c r="N450" i="42" s="1"/>
  <c r="H450" i="43" s="1"/>
  <c r="O450" i="42"/>
  <c r="P450" i="42" s="1"/>
  <c r="Q450" i="42"/>
  <c r="R450" i="42" s="1"/>
  <c r="S450" i="42"/>
  <c r="T450" i="42" s="1"/>
  <c r="K450" i="43" s="1"/>
  <c r="U450" i="42"/>
  <c r="V450" i="42" s="1"/>
  <c r="L450" i="43" s="1"/>
  <c r="W450" i="42"/>
  <c r="X450" i="42" s="1"/>
  <c r="C451" i="42"/>
  <c r="D451" i="42" s="1"/>
  <c r="C451" i="43" s="1"/>
  <c r="E451" i="42"/>
  <c r="F451" i="42" s="1"/>
  <c r="G451" i="42"/>
  <c r="H451" i="42" s="1"/>
  <c r="E451" i="43" s="1"/>
  <c r="I451" i="42"/>
  <c r="J451" i="42" s="1"/>
  <c r="F451" i="43" s="1"/>
  <c r="K451" i="42"/>
  <c r="L451" i="42" s="1"/>
  <c r="M451" i="42"/>
  <c r="N451" i="42" s="1"/>
  <c r="H451" i="43" s="1"/>
  <c r="O451" i="42"/>
  <c r="P451" i="42" s="1"/>
  <c r="I451" i="43" s="1"/>
  <c r="Q451" i="42"/>
  <c r="R451" i="42" s="1"/>
  <c r="J451" i="43" s="1"/>
  <c r="S451" i="42"/>
  <c r="T451" i="42" s="1"/>
  <c r="U451" i="42"/>
  <c r="V451" i="42" s="1"/>
  <c r="L451" i="43" s="1"/>
  <c r="W451" i="42"/>
  <c r="X451" i="42" s="1"/>
  <c r="M451" i="43" s="1"/>
  <c r="C452" i="42"/>
  <c r="D452" i="42" s="1"/>
  <c r="E452" i="42"/>
  <c r="F452" i="42" s="1"/>
  <c r="D452" i="43" s="1"/>
  <c r="G452" i="42"/>
  <c r="H452" i="42" s="1"/>
  <c r="I452" i="42"/>
  <c r="J452" i="42" s="1"/>
  <c r="K452" i="42"/>
  <c r="L452" i="42" s="1"/>
  <c r="G452" i="43" s="1"/>
  <c r="M452" i="42"/>
  <c r="N452" i="42" s="1"/>
  <c r="H452" i="43" s="1"/>
  <c r="O452" i="42"/>
  <c r="P452" i="42" s="1"/>
  <c r="I452" i="43" s="1"/>
  <c r="Q452" i="42"/>
  <c r="R452" i="42" s="1"/>
  <c r="J452" i="43" s="1"/>
  <c r="S452" i="42"/>
  <c r="T452" i="42" s="1"/>
  <c r="K452" i="43" s="1"/>
  <c r="U452" i="42"/>
  <c r="V452" i="42" s="1"/>
  <c r="L452" i="43" s="1"/>
  <c r="W452" i="42"/>
  <c r="X452" i="42" s="1"/>
  <c r="M452" i="43" s="1"/>
  <c r="C453" i="42"/>
  <c r="D453" i="42" s="1"/>
  <c r="E453" i="42"/>
  <c r="F453" i="42" s="1"/>
  <c r="D453" i="43" s="1"/>
  <c r="G453" i="42"/>
  <c r="H453" i="42" s="1"/>
  <c r="E453" i="43" s="1"/>
  <c r="I453" i="42"/>
  <c r="J453" i="42" s="1"/>
  <c r="F453" i="43" s="1"/>
  <c r="K453" i="42"/>
  <c r="L453" i="42" s="1"/>
  <c r="G453" i="43" s="1"/>
  <c r="M453" i="42"/>
  <c r="N453" i="42" s="1"/>
  <c r="H453" i="43" s="1"/>
  <c r="O453" i="42"/>
  <c r="P453" i="42" s="1"/>
  <c r="I453" i="43" s="1"/>
  <c r="Q453" i="42"/>
  <c r="R453" i="42" s="1"/>
  <c r="J453" i="43" s="1"/>
  <c r="S453" i="42"/>
  <c r="T453" i="42" s="1"/>
  <c r="K453" i="43" s="1"/>
  <c r="U453" i="42"/>
  <c r="V453" i="42" s="1"/>
  <c r="W453" i="42"/>
  <c r="X453" i="42" s="1"/>
  <c r="M453" i="43" s="1"/>
  <c r="C454" i="42"/>
  <c r="D454" i="42" s="1"/>
  <c r="C454" i="43" s="1"/>
  <c r="E454" i="42"/>
  <c r="F454" i="42" s="1"/>
  <c r="D454" i="43" s="1"/>
  <c r="G454" i="42"/>
  <c r="H454" i="42" s="1"/>
  <c r="I454" i="42"/>
  <c r="J454" i="42" s="1"/>
  <c r="F454" i="43" s="1"/>
  <c r="K454" i="42"/>
  <c r="L454" i="42" s="1"/>
  <c r="G454" i="43" s="1"/>
  <c r="M454" i="42"/>
  <c r="N454" i="42" s="1"/>
  <c r="H454" i="43" s="1"/>
  <c r="O454" i="42"/>
  <c r="P454" i="42" s="1"/>
  <c r="I454" i="43" s="1"/>
  <c r="Q454" i="42"/>
  <c r="R454" i="42" s="1"/>
  <c r="S454" i="42"/>
  <c r="T454" i="42" s="1"/>
  <c r="K454" i="43" s="1"/>
  <c r="U454" i="42"/>
  <c r="V454" i="42" s="1"/>
  <c r="L454" i="43" s="1"/>
  <c r="W454" i="42"/>
  <c r="X454" i="42" s="1"/>
  <c r="M454" i="43" s="1"/>
  <c r="C455" i="42"/>
  <c r="D455" i="42" s="1"/>
  <c r="E455" i="42"/>
  <c r="F455" i="42" s="1"/>
  <c r="D455" i="43" s="1"/>
  <c r="G455" i="42"/>
  <c r="H455" i="42" s="1"/>
  <c r="E455" i="43" s="1"/>
  <c r="I455" i="42"/>
  <c r="J455" i="42" s="1"/>
  <c r="F455" i="43" s="1"/>
  <c r="K455" i="42"/>
  <c r="L455" i="42" s="1"/>
  <c r="G455" i="43" s="1"/>
  <c r="M455" i="42"/>
  <c r="N455" i="42" s="1"/>
  <c r="H455" i="43" s="1"/>
  <c r="O455" i="42"/>
  <c r="P455" i="42" s="1"/>
  <c r="I455" i="43" s="1"/>
  <c r="Q455" i="42"/>
  <c r="R455" i="42" s="1"/>
  <c r="J455" i="43" s="1"/>
  <c r="S455" i="42"/>
  <c r="T455" i="42" s="1"/>
  <c r="K455" i="43" s="1"/>
  <c r="U455" i="42"/>
  <c r="V455" i="42" s="1"/>
  <c r="L455" i="43" s="1"/>
  <c r="W455" i="42"/>
  <c r="X455" i="42" s="1"/>
  <c r="M455" i="43" s="1"/>
  <c r="C456" i="42"/>
  <c r="D456" i="42" s="1"/>
  <c r="C456" i="43" s="1"/>
  <c r="E456" i="42"/>
  <c r="F456" i="42" s="1"/>
  <c r="D456" i="43" s="1"/>
  <c r="G456" i="42"/>
  <c r="H456" i="42" s="1"/>
  <c r="E456" i="43" s="1"/>
  <c r="I456" i="42"/>
  <c r="J456" i="42" s="1"/>
  <c r="K456" i="42"/>
  <c r="L456" i="42" s="1"/>
  <c r="G456" i="43" s="1"/>
  <c r="M456" i="42"/>
  <c r="N456" i="42" s="1"/>
  <c r="H456" i="43" s="1"/>
  <c r="O456" i="42"/>
  <c r="P456" i="42" s="1"/>
  <c r="I456" i="43" s="1"/>
  <c r="Q456" i="42"/>
  <c r="R456" i="42" s="1"/>
  <c r="J456" i="43" s="1"/>
  <c r="S456" i="42"/>
  <c r="T456" i="42" s="1"/>
  <c r="K456" i="43" s="1"/>
  <c r="U456" i="42"/>
  <c r="V456" i="42" s="1"/>
  <c r="L456" i="43" s="1"/>
  <c r="W456" i="42"/>
  <c r="X456" i="42" s="1"/>
  <c r="M456" i="43" s="1"/>
  <c r="C457" i="42"/>
  <c r="D457" i="42" s="1"/>
  <c r="C457" i="43" s="1"/>
  <c r="E457" i="42"/>
  <c r="F457" i="42" s="1"/>
  <c r="G457" i="42"/>
  <c r="H457" i="42" s="1"/>
  <c r="E457" i="43" s="1"/>
  <c r="I457" i="42"/>
  <c r="J457" i="42" s="1"/>
  <c r="F457" i="43" s="1"/>
  <c r="K457" i="42"/>
  <c r="L457" i="42" s="1"/>
  <c r="G457" i="43" s="1"/>
  <c r="M457" i="42"/>
  <c r="N457" i="42" s="1"/>
  <c r="H457" i="43" s="1"/>
  <c r="O457" i="42"/>
  <c r="P457" i="42" s="1"/>
  <c r="I457" i="43" s="1"/>
  <c r="Q457" i="42"/>
  <c r="R457" i="42" s="1"/>
  <c r="J457" i="43" s="1"/>
  <c r="S457" i="42"/>
  <c r="T457" i="42" s="1"/>
  <c r="K457" i="43" s="1"/>
  <c r="U457" i="42"/>
  <c r="V457" i="42" s="1"/>
  <c r="L457" i="43" s="1"/>
  <c r="W457" i="42"/>
  <c r="X457" i="42" s="1"/>
  <c r="M457" i="43" s="1"/>
  <c r="C458" i="42"/>
  <c r="E458" i="42"/>
  <c r="G458" i="42"/>
  <c r="I458" i="42"/>
  <c r="K458" i="42"/>
  <c r="M458" i="42"/>
  <c r="O458" i="42"/>
  <c r="Q458" i="42"/>
  <c r="S458" i="42"/>
  <c r="U458" i="42"/>
  <c r="W458" i="42"/>
  <c r="C459" i="42"/>
  <c r="D459" i="42" s="1"/>
  <c r="C459" i="43" s="1"/>
  <c r="E459" i="42"/>
  <c r="F459" i="42" s="1"/>
  <c r="D459" i="43" s="1"/>
  <c r="G459" i="42"/>
  <c r="H459" i="42" s="1"/>
  <c r="E459" i="43" s="1"/>
  <c r="I459" i="42"/>
  <c r="J459" i="42" s="1"/>
  <c r="K459" i="42"/>
  <c r="L459" i="42" s="1"/>
  <c r="G459" i="43" s="1"/>
  <c r="M459" i="42"/>
  <c r="N459" i="42" s="1"/>
  <c r="H459" i="43" s="1"/>
  <c r="O459" i="42"/>
  <c r="P459" i="42" s="1"/>
  <c r="Q459" i="42"/>
  <c r="R459" i="42" s="1"/>
  <c r="J459" i="43" s="1"/>
  <c r="S459" i="42"/>
  <c r="T459" i="42" s="1"/>
  <c r="K459" i="43" s="1"/>
  <c r="U459" i="42"/>
  <c r="V459" i="42" s="1"/>
  <c r="L459" i="43" s="1"/>
  <c r="W459" i="42"/>
  <c r="X459" i="42" s="1"/>
  <c r="C460" i="42"/>
  <c r="E460" i="42"/>
  <c r="G460" i="42"/>
  <c r="I460" i="42"/>
  <c r="K460" i="42"/>
  <c r="M460" i="42"/>
  <c r="O460" i="42"/>
  <c r="Q460" i="42"/>
  <c r="S460" i="42"/>
  <c r="U460" i="42"/>
  <c r="W460" i="42"/>
  <c r="C461" i="42"/>
  <c r="D461" i="42" s="1"/>
  <c r="E461" i="42"/>
  <c r="F461" i="42" s="1"/>
  <c r="D461" i="43" s="1"/>
  <c r="G461" i="42"/>
  <c r="H461" i="42" s="1"/>
  <c r="E461" i="43" s="1"/>
  <c r="I461" i="42"/>
  <c r="J461" i="42" s="1"/>
  <c r="F461" i="43" s="1"/>
  <c r="K461" i="42"/>
  <c r="L461" i="42" s="1"/>
  <c r="M461" i="42"/>
  <c r="N461" i="42" s="1"/>
  <c r="H461" i="43" s="1"/>
  <c r="O461" i="42"/>
  <c r="P461" i="42" s="1"/>
  <c r="I461" i="43" s="1"/>
  <c r="Q461" i="42"/>
  <c r="R461" i="42" s="1"/>
  <c r="J461" i="43" s="1"/>
  <c r="S461" i="42"/>
  <c r="T461" i="42" s="1"/>
  <c r="K461" i="43" s="1"/>
  <c r="U461" i="42"/>
  <c r="V461" i="42" s="1"/>
  <c r="W461" i="42"/>
  <c r="X461" i="42" s="1"/>
  <c r="M461" i="43" s="1"/>
  <c r="C462" i="42"/>
  <c r="D462" i="42" s="1"/>
  <c r="C462" i="43" s="1"/>
  <c r="E462" i="42"/>
  <c r="F462" i="42" s="1"/>
  <c r="D462" i="43" s="1"/>
  <c r="G462" i="42"/>
  <c r="H462" i="42" s="1"/>
  <c r="I462" i="42"/>
  <c r="J462" i="42" s="1"/>
  <c r="F462" i="43" s="1"/>
  <c r="K462" i="42"/>
  <c r="L462" i="42" s="1"/>
  <c r="G462" i="43" s="1"/>
  <c r="M462" i="42"/>
  <c r="N462" i="42" s="1"/>
  <c r="H462" i="43" s="1"/>
  <c r="O462" i="42"/>
  <c r="P462" i="42" s="1"/>
  <c r="I462" i="43" s="1"/>
  <c r="Q462" i="42"/>
  <c r="R462" i="42" s="1"/>
  <c r="S462" i="42"/>
  <c r="T462" i="42" s="1"/>
  <c r="K462" i="43" s="1"/>
  <c r="U462" i="42"/>
  <c r="V462" i="42" s="1"/>
  <c r="L462" i="43" s="1"/>
  <c r="W462" i="42"/>
  <c r="X462" i="42" s="1"/>
  <c r="M462" i="43" s="1"/>
  <c r="C463" i="42"/>
  <c r="D463" i="42" s="1"/>
  <c r="E463" i="42"/>
  <c r="F463" i="42" s="1"/>
  <c r="D463" i="43" s="1"/>
  <c r="G463" i="42"/>
  <c r="H463" i="42" s="1"/>
  <c r="E463" i="43" s="1"/>
  <c r="I463" i="42"/>
  <c r="J463" i="42" s="1"/>
  <c r="F463" i="43" s="1"/>
  <c r="K463" i="42"/>
  <c r="L463" i="42" s="1"/>
  <c r="G463" i="43" s="1"/>
  <c r="M463" i="42"/>
  <c r="N463" i="42" s="1"/>
  <c r="O463" i="42"/>
  <c r="P463" i="42" s="1"/>
  <c r="I463" i="43" s="1"/>
  <c r="Q463" i="42"/>
  <c r="R463" i="42" s="1"/>
  <c r="J463" i="43" s="1"/>
  <c r="S463" i="42"/>
  <c r="T463" i="42" s="1"/>
  <c r="K463" i="43" s="1"/>
  <c r="U463" i="42"/>
  <c r="V463" i="42" s="1"/>
  <c r="L463" i="43" s="1"/>
  <c r="W463" i="42"/>
  <c r="X463" i="42" s="1"/>
  <c r="M463" i="43" s="1"/>
  <c r="C464" i="42"/>
  <c r="D464" i="42" s="1"/>
  <c r="C464" i="43" s="1"/>
  <c r="E464" i="42"/>
  <c r="F464" i="42" s="1"/>
  <c r="D464" i="43" s="1"/>
  <c r="G464" i="42"/>
  <c r="H464" i="42" s="1"/>
  <c r="E464" i="43" s="1"/>
  <c r="I464" i="42"/>
  <c r="J464" i="42" s="1"/>
  <c r="K464" i="42"/>
  <c r="L464" i="42" s="1"/>
  <c r="G464" i="43" s="1"/>
  <c r="M464" i="42"/>
  <c r="N464" i="42" s="1"/>
  <c r="H464" i="43" s="1"/>
  <c r="O464" i="42"/>
  <c r="P464" i="42" s="1"/>
  <c r="I464" i="43" s="1"/>
  <c r="Q464" i="42"/>
  <c r="R464" i="42" s="1"/>
  <c r="J464" i="43" s="1"/>
  <c r="S464" i="42"/>
  <c r="T464" i="42" s="1"/>
  <c r="K464" i="43" s="1"/>
  <c r="U464" i="42"/>
  <c r="V464" i="42" s="1"/>
  <c r="L464" i="43" s="1"/>
  <c r="W464" i="42"/>
  <c r="X464" i="42" s="1"/>
  <c r="C465" i="42"/>
  <c r="D465" i="42" s="1"/>
  <c r="C465" i="43" s="1"/>
  <c r="E465" i="42"/>
  <c r="F465" i="42" s="1"/>
  <c r="G465" i="42"/>
  <c r="H465" i="42" s="1"/>
  <c r="E465" i="43" s="1"/>
  <c r="I465" i="42"/>
  <c r="J465" i="42" s="1"/>
  <c r="F465" i="43" s="1"/>
  <c r="K465" i="42"/>
  <c r="L465" i="42" s="1"/>
  <c r="G465" i="43" s="1"/>
  <c r="M465" i="42"/>
  <c r="N465" i="42" s="1"/>
  <c r="H465" i="43" s="1"/>
  <c r="O465" i="42"/>
  <c r="P465" i="42" s="1"/>
  <c r="I465" i="43" s="1"/>
  <c r="Q465" i="42"/>
  <c r="R465" i="42" s="1"/>
  <c r="J465" i="43" s="1"/>
  <c r="S465" i="42"/>
  <c r="T465" i="42" s="1"/>
  <c r="U465" i="42"/>
  <c r="V465" i="42" s="1"/>
  <c r="L465" i="43" s="1"/>
  <c r="W465" i="42"/>
  <c r="X465" i="42" s="1"/>
  <c r="M465" i="43" s="1"/>
  <c r="C466" i="42"/>
  <c r="D466" i="42" s="1"/>
  <c r="C466" i="43" s="1"/>
  <c r="E466" i="42"/>
  <c r="F466" i="42" s="1"/>
  <c r="D466" i="43" s="1"/>
  <c r="G466" i="42"/>
  <c r="H466" i="42" s="1"/>
  <c r="E466" i="43" s="1"/>
  <c r="I466" i="42"/>
  <c r="J466" i="42" s="1"/>
  <c r="K466" i="42"/>
  <c r="L466" i="42" s="1"/>
  <c r="G466" i="43" s="1"/>
  <c r="M466" i="42"/>
  <c r="N466" i="42" s="1"/>
  <c r="H466" i="43" s="1"/>
  <c r="O466" i="42"/>
  <c r="P466" i="42" s="1"/>
  <c r="Q466" i="42"/>
  <c r="R466" i="42" s="1"/>
  <c r="J466" i="43" s="1"/>
  <c r="S466" i="42"/>
  <c r="T466" i="42" s="1"/>
  <c r="K466" i="43" s="1"/>
  <c r="U466" i="42"/>
  <c r="V466" i="42" s="1"/>
  <c r="L466" i="43" s="1"/>
  <c r="W466" i="42"/>
  <c r="X466" i="42" s="1"/>
  <c r="M466" i="43" s="1"/>
  <c r="C467" i="42"/>
  <c r="D467" i="42" s="1"/>
  <c r="C467" i="43" s="1"/>
  <c r="E467" i="42"/>
  <c r="F467" i="42" s="1"/>
  <c r="G467" i="42"/>
  <c r="H467" i="42" s="1"/>
  <c r="E467" i="43" s="1"/>
  <c r="I467" i="42"/>
  <c r="J467" i="42" s="1"/>
  <c r="F467" i="43" s="1"/>
  <c r="K467" i="42"/>
  <c r="L467" i="42" s="1"/>
  <c r="G467" i="43" s="1"/>
  <c r="M467" i="42"/>
  <c r="N467" i="42" s="1"/>
  <c r="H467" i="43" s="1"/>
  <c r="O467" i="42"/>
  <c r="P467" i="42" s="1"/>
  <c r="I467" i="43" s="1"/>
  <c r="Q467" i="42"/>
  <c r="R467" i="42" s="1"/>
  <c r="J467" i="43" s="1"/>
  <c r="S467" i="42"/>
  <c r="T467" i="42" s="1"/>
  <c r="K467" i="43" s="1"/>
  <c r="U467" i="42"/>
  <c r="V467" i="42" s="1"/>
  <c r="L467" i="43" s="1"/>
  <c r="W467" i="42"/>
  <c r="X467" i="42" s="1"/>
  <c r="M467" i="43" s="1"/>
  <c r="C468" i="42"/>
  <c r="D468" i="42" s="1"/>
  <c r="C468" i="43" s="1"/>
  <c r="E468" i="42"/>
  <c r="F468" i="42" s="1"/>
  <c r="D468" i="43" s="1"/>
  <c r="G468" i="42"/>
  <c r="H468" i="42" s="1"/>
  <c r="I468" i="42"/>
  <c r="J468" i="42" s="1"/>
  <c r="F468" i="43" s="1"/>
  <c r="K468" i="42"/>
  <c r="L468" i="42" s="1"/>
  <c r="G468" i="43" s="1"/>
  <c r="M468" i="42"/>
  <c r="N468" i="42" s="1"/>
  <c r="H468" i="43" s="1"/>
  <c r="O468" i="42"/>
  <c r="P468" i="42" s="1"/>
  <c r="I468" i="43" s="1"/>
  <c r="Q468" i="42"/>
  <c r="R468" i="42" s="1"/>
  <c r="J468" i="43" s="1"/>
  <c r="S468" i="42"/>
  <c r="T468" i="42" s="1"/>
  <c r="K468" i="43" s="1"/>
  <c r="U468" i="42"/>
  <c r="V468" i="42" s="1"/>
  <c r="L468" i="43" s="1"/>
  <c r="W468" i="42"/>
  <c r="X468" i="42" s="1"/>
  <c r="M468" i="43" s="1"/>
  <c r="C469" i="42"/>
  <c r="E469" i="42"/>
  <c r="G469" i="42"/>
  <c r="I469" i="42"/>
  <c r="K469" i="42"/>
  <c r="M469" i="42"/>
  <c r="O469" i="42"/>
  <c r="Q469" i="42"/>
  <c r="S469" i="42"/>
  <c r="U469" i="42"/>
  <c r="W469" i="42"/>
  <c r="C470" i="42"/>
  <c r="E470" i="42"/>
  <c r="G470" i="42"/>
  <c r="I470" i="42"/>
  <c r="K470" i="42"/>
  <c r="M470" i="42"/>
  <c r="O470" i="42"/>
  <c r="Q470" i="42"/>
  <c r="S470" i="42"/>
  <c r="U470" i="42"/>
  <c r="W470" i="42"/>
  <c r="C471" i="42"/>
  <c r="E471" i="42"/>
  <c r="G471" i="42"/>
  <c r="I471" i="42"/>
  <c r="K471" i="42"/>
  <c r="M471" i="42"/>
  <c r="O471" i="42"/>
  <c r="Q471" i="42"/>
  <c r="S471" i="42"/>
  <c r="U471" i="42"/>
  <c r="W471" i="42"/>
  <c r="C472" i="42"/>
  <c r="D472" i="42" s="1"/>
  <c r="E472" i="42"/>
  <c r="F472" i="42" s="1"/>
  <c r="G472" i="42"/>
  <c r="H472" i="42" s="1"/>
  <c r="I472" i="42"/>
  <c r="J472" i="42" s="1"/>
  <c r="K472" i="42"/>
  <c r="L472" i="42" s="1"/>
  <c r="M472" i="42"/>
  <c r="N472" i="42" s="1"/>
  <c r="O472" i="42"/>
  <c r="P472" i="42" s="1"/>
  <c r="Q472" i="42"/>
  <c r="R472" i="42" s="1"/>
  <c r="S472" i="42"/>
  <c r="T472" i="42" s="1"/>
  <c r="U472" i="42"/>
  <c r="V472" i="42" s="1"/>
  <c r="W472" i="42"/>
  <c r="X472" i="42" s="1"/>
  <c r="M472" i="43" s="1"/>
  <c r="C473" i="42"/>
  <c r="D473" i="42" s="1"/>
  <c r="C473" i="43" s="1"/>
  <c r="E473" i="42"/>
  <c r="F473" i="42" s="1"/>
  <c r="D473" i="43" s="1"/>
  <c r="G473" i="42"/>
  <c r="H473" i="42" s="1"/>
  <c r="E473" i="43" s="1"/>
  <c r="I473" i="42"/>
  <c r="J473" i="42" s="1"/>
  <c r="F473" i="43" s="1"/>
  <c r="K473" i="42"/>
  <c r="L473" i="42" s="1"/>
  <c r="G473" i="43" s="1"/>
  <c r="M473" i="42"/>
  <c r="N473" i="42" s="1"/>
  <c r="H473" i="43" s="1"/>
  <c r="O473" i="42"/>
  <c r="P473" i="42" s="1"/>
  <c r="I473" i="43" s="1"/>
  <c r="Q473" i="42"/>
  <c r="R473" i="42" s="1"/>
  <c r="J473" i="43" s="1"/>
  <c r="S473" i="42"/>
  <c r="T473" i="42" s="1"/>
  <c r="K473" i="43" s="1"/>
  <c r="U473" i="42"/>
  <c r="V473" i="42" s="1"/>
  <c r="L473" i="43" s="1"/>
  <c r="W473" i="42"/>
  <c r="X473" i="42" s="1"/>
  <c r="M473" i="43" s="1"/>
  <c r="C474" i="42"/>
  <c r="D474" i="42" s="1"/>
  <c r="C474" i="43" s="1"/>
  <c r="E474" i="42"/>
  <c r="F474" i="42" s="1"/>
  <c r="D474" i="43" s="1"/>
  <c r="G474" i="42"/>
  <c r="H474" i="42" s="1"/>
  <c r="E474" i="43" s="1"/>
  <c r="I474" i="42"/>
  <c r="J474" i="42" s="1"/>
  <c r="F474" i="43" s="1"/>
  <c r="K474" i="42"/>
  <c r="L474" i="42" s="1"/>
  <c r="G474" i="43" s="1"/>
  <c r="M474" i="42"/>
  <c r="N474" i="42" s="1"/>
  <c r="H474" i="43" s="1"/>
  <c r="O474" i="42"/>
  <c r="P474" i="42" s="1"/>
  <c r="I474" i="43" s="1"/>
  <c r="Q474" i="42"/>
  <c r="R474" i="42" s="1"/>
  <c r="J474" i="43" s="1"/>
  <c r="S474" i="42"/>
  <c r="T474" i="42" s="1"/>
  <c r="K474" i="43" s="1"/>
  <c r="U474" i="42"/>
  <c r="V474" i="42" s="1"/>
  <c r="L474" i="43" s="1"/>
  <c r="W474" i="42"/>
  <c r="X474" i="42" s="1"/>
  <c r="M474" i="43" s="1"/>
  <c r="C475" i="42"/>
  <c r="D475" i="42" s="1"/>
  <c r="C475" i="43" s="1"/>
  <c r="E475" i="42"/>
  <c r="G475" i="42"/>
  <c r="H475" i="42" s="1"/>
  <c r="E475" i="43" s="1"/>
  <c r="I475" i="42"/>
  <c r="J475" i="42" s="1"/>
  <c r="F475" i="43" s="1"/>
  <c r="K475" i="42"/>
  <c r="L475" i="42" s="1"/>
  <c r="G475" i="43" s="1"/>
  <c r="M475" i="42"/>
  <c r="N475" i="42" s="1"/>
  <c r="H475" i="43" s="1"/>
  <c r="O475" i="42"/>
  <c r="P475" i="42" s="1"/>
  <c r="I475" i="43" s="1"/>
  <c r="Q475" i="42"/>
  <c r="R475" i="42" s="1"/>
  <c r="J475" i="43" s="1"/>
  <c r="S475" i="42"/>
  <c r="T475" i="42" s="1"/>
  <c r="K475" i="43" s="1"/>
  <c r="U475" i="42"/>
  <c r="V475" i="42" s="1"/>
  <c r="L475" i="43" s="1"/>
  <c r="W475" i="42"/>
  <c r="X475" i="42" s="1"/>
  <c r="M475" i="43" s="1"/>
  <c r="C476" i="42"/>
  <c r="E476" i="42"/>
  <c r="G476" i="42"/>
  <c r="I476" i="42"/>
  <c r="K476" i="42"/>
  <c r="M476" i="42"/>
  <c r="O476" i="42"/>
  <c r="Q476" i="42"/>
  <c r="S476" i="42"/>
  <c r="U476" i="42"/>
  <c r="W476" i="42"/>
  <c r="C477" i="42"/>
  <c r="D477" i="42" s="1"/>
  <c r="C477" i="43" s="1"/>
  <c r="E477" i="42"/>
  <c r="F477" i="42" s="1"/>
  <c r="G477" i="42"/>
  <c r="H477" i="42" s="1"/>
  <c r="I477" i="42"/>
  <c r="J477" i="42" s="1"/>
  <c r="K477" i="42"/>
  <c r="L477" i="42" s="1"/>
  <c r="G477" i="43" s="1"/>
  <c r="M477" i="42"/>
  <c r="N477" i="42" s="1"/>
  <c r="O477" i="42"/>
  <c r="P477" i="42" s="1"/>
  <c r="Q477" i="42"/>
  <c r="R477" i="42" s="1"/>
  <c r="S477" i="42"/>
  <c r="T477" i="42" s="1"/>
  <c r="K477" i="43" s="1"/>
  <c r="U477" i="42"/>
  <c r="V477" i="42" s="1"/>
  <c r="W477" i="42"/>
  <c r="X477" i="42" s="1"/>
  <c r="C478" i="42"/>
  <c r="D478" i="42" s="1"/>
  <c r="C478" i="43" s="1"/>
  <c r="E478" i="42"/>
  <c r="G478" i="42"/>
  <c r="H478" i="42" s="1"/>
  <c r="E478" i="43" s="1"/>
  <c r="I478" i="42"/>
  <c r="J478" i="42" s="1"/>
  <c r="F478" i="43" s="1"/>
  <c r="K478" i="42"/>
  <c r="L478" i="42" s="1"/>
  <c r="M478" i="42"/>
  <c r="N478" i="42" s="1"/>
  <c r="H478" i="43" s="1"/>
  <c r="O478" i="42"/>
  <c r="P478" i="42" s="1"/>
  <c r="I478" i="43" s="1"/>
  <c r="Q478" i="42"/>
  <c r="R478" i="42" s="1"/>
  <c r="J478" i="43" s="1"/>
  <c r="S478" i="42"/>
  <c r="T478" i="42" s="1"/>
  <c r="U478" i="42"/>
  <c r="V478" i="42" s="1"/>
  <c r="L478" i="43" s="1"/>
  <c r="W478" i="42"/>
  <c r="X478" i="42" s="1"/>
  <c r="M478" i="43" s="1"/>
  <c r="C479" i="42"/>
  <c r="D479" i="42" s="1"/>
  <c r="E479" i="42"/>
  <c r="F479" i="42" s="1"/>
  <c r="D479" i="43" s="1"/>
  <c r="G479" i="42"/>
  <c r="H479" i="42" s="1"/>
  <c r="E479" i="43" s="1"/>
  <c r="I479" i="42"/>
  <c r="J479" i="42" s="1"/>
  <c r="F479" i="43" s="1"/>
  <c r="K479" i="42"/>
  <c r="L479" i="42" s="1"/>
  <c r="G479" i="43" s="1"/>
  <c r="M479" i="42"/>
  <c r="N479" i="42" s="1"/>
  <c r="O479" i="42"/>
  <c r="P479" i="42" s="1"/>
  <c r="I479" i="43" s="1"/>
  <c r="Q479" i="42"/>
  <c r="R479" i="42" s="1"/>
  <c r="J479" i="43" s="1"/>
  <c r="S479" i="42"/>
  <c r="T479" i="42" s="1"/>
  <c r="K479" i="43" s="1"/>
  <c r="U479" i="42"/>
  <c r="V479" i="42" s="1"/>
  <c r="L479" i="43" s="1"/>
  <c r="W479" i="42"/>
  <c r="X479" i="42" s="1"/>
  <c r="M479" i="43" s="1"/>
  <c r="C480" i="42"/>
  <c r="E480" i="42"/>
  <c r="G480" i="42"/>
  <c r="I480" i="42"/>
  <c r="K480" i="42"/>
  <c r="M480" i="42"/>
  <c r="O480" i="42"/>
  <c r="Q480" i="42"/>
  <c r="S480" i="42"/>
  <c r="U480" i="42"/>
  <c r="W480" i="42"/>
  <c r="C481" i="42"/>
  <c r="E481" i="42"/>
  <c r="G481" i="42"/>
  <c r="I481" i="42"/>
  <c r="K481" i="42"/>
  <c r="M481" i="42"/>
  <c r="O481" i="42"/>
  <c r="Q481" i="42"/>
  <c r="S481" i="42"/>
  <c r="U481" i="42"/>
  <c r="W481" i="42"/>
  <c r="N2" i="41"/>
  <c r="N3" i="41"/>
  <c r="N4" i="41"/>
  <c r="N5" i="41"/>
  <c r="N6" i="41"/>
  <c r="N7" i="41"/>
  <c r="N8" i="41"/>
  <c r="N9" i="41"/>
  <c r="N10" i="41"/>
  <c r="N11" i="41"/>
  <c r="N12" i="41"/>
  <c r="N13" i="41"/>
  <c r="N14" i="41"/>
  <c r="N15" i="41"/>
  <c r="N16" i="41"/>
  <c r="N17" i="41"/>
  <c r="N18" i="41"/>
  <c r="N19" i="41"/>
  <c r="N20" i="41"/>
  <c r="N21" i="41"/>
  <c r="N22" i="41"/>
  <c r="N23" i="41"/>
  <c r="N24" i="41"/>
  <c r="N25" i="41"/>
  <c r="N26" i="41"/>
  <c r="N27" i="41"/>
  <c r="N28" i="41"/>
  <c r="N29" i="41"/>
  <c r="N30" i="41"/>
  <c r="N31" i="41"/>
  <c r="N32" i="41"/>
  <c r="N33" i="41"/>
  <c r="N34" i="41"/>
  <c r="N35" i="41"/>
  <c r="N36" i="41"/>
  <c r="N37" i="41"/>
  <c r="N38" i="41"/>
  <c r="N39" i="41"/>
  <c r="N40" i="41"/>
  <c r="N41" i="41"/>
  <c r="N42" i="41"/>
  <c r="N43" i="41"/>
  <c r="N44" i="41"/>
  <c r="N45" i="41"/>
  <c r="N46" i="41"/>
  <c r="N47" i="41"/>
  <c r="N48" i="41"/>
  <c r="N49" i="41"/>
  <c r="N50" i="41"/>
  <c r="N51" i="41"/>
  <c r="N52" i="41"/>
  <c r="N53" i="41"/>
  <c r="N54" i="41"/>
  <c r="N55" i="41"/>
  <c r="N56" i="41"/>
  <c r="N57" i="41"/>
  <c r="N58" i="41"/>
  <c r="N59" i="41"/>
  <c r="N60" i="41"/>
  <c r="N61" i="41"/>
  <c r="N62" i="41"/>
  <c r="N63" i="41"/>
  <c r="N64" i="41"/>
  <c r="N65" i="41"/>
  <c r="N66" i="41"/>
  <c r="N67" i="41"/>
  <c r="N68" i="41"/>
  <c r="N69" i="41"/>
  <c r="N70" i="41"/>
  <c r="N71" i="41"/>
  <c r="N72" i="41"/>
  <c r="N73" i="41"/>
  <c r="N74" i="41"/>
  <c r="N75" i="41"/>
  <c r="N76" i="41"/>
  <c r="N77" i="41"/>
  <c r="N78" i="41"/>
  <c r="N79" i="41"/>
  <c r="N80" i="41"/>
  <c r="N81" i="41"/>
  <c r="N82" i="41"/>
  <c r="N83" i="41"/>
  <c r="N84" i="41"/>
  <c r="N85" i="41"/>
  <c r="N86" i="41"/>
  <c r="N87" i="41"/>
  <c r="N88" i="41"/>
  <c r="N89" i="41"/>
  <c r="N90" i="41"/>
  <c r="N91" i="41"/>
  <c r="N92" i="41"/>
  <c r="N93" i="41"/>
  <c r="N94" i="41"/>
  <c r="N95" i="41"/>
  <c r="N96" i="41"/>
  <c r="N97" i="41"/>
  <c r="N98" i="41"/>
  <c r="N99" i="41"/>
  <c r="N100" i="41"/>
  <c r="N101" i="41"/>
  <c r="N102" i="41"/>
  <c r="N103" i="41"/>
  <c r="N104" i="41"/>
  <c r="N105" i="41"/>
  <c r="N106" i="41"/>
  <c r="N107" i="41"/>
  <c r="N108" i="41"/>
  <c r="N109" i="41"/>
  <c r="N110" i="41"/>
  <c r="N111" i="41"/>
  <c r="N112" i="41"/>
  <c r="N113" i="41"/>
  <c r="N114" i="41"/>
  <c r="N115" i="41"/>
  <c r="N116" i="41"/>
  <c r="N117" i="41"/>
  <c r="N118" i="41"/>
  <c r="N119" i="41"/>
  <c r="N120" i="41"/>
  <c r="N121" i="41"/>
  <c r="N122" i="41"/>
  <c r="N123" i="41"/>
  <c r="N124" i="41"/>
  <c r="N125" i="41"/>
  <c r="N126" i="41"/>
  <c r="N127" i="41"/>
  <c r="N128" i="41"/>
  <c r="N129" i="41"/>
  <c r="N130" i="41"/>
  <c r="N131" i="41"/>
  <c r="N132" i="41"/>
  <c r="N133" i="41"/>
  <c r="N134" i="41"/>
  <c r="N135" i="41"/>
  <c r="N136" i="41"/>
  <c r="N137" i="41"/>
  <c r="N138" i="41"/>
  <c r="N139" i="41"/>
  <c r="N140" i="41"/>
  <c r="N141" i="41"/>
  <c r="N142" i="41"/>
  <c r="N143" i="41"/>
  <c r="N144" i="41"/>
  <c r="N145" i="41"/>
  <c r="N146" i="41"/>
  <c r="N147" i="41"/>
  <c r="N148" i="41"/>
  <c r="N149" i="41"/>
  <c r="N150" i="41"/>
  <c r="N151" i="41"/>
  <c r="N152" i="41"/>
  <c r="N153" i="41"/>
  <c r="N154" i="41"/>
  <c r="N155" i="41"/>
  <c r="N156" i="41"/>
  <c r="N157" i="41"/>
  <c r="N158" i="41"/>
  <c r="N159" i="41"/>
  <c r="N160" i="41"/>
  <c r="N161" i="41"/>
  <c r="N162" i="41"/>
  <c r="N163" i="41"/>
  <c r="N164" i="41"/>
  <c r="N165" i="41"/>
  <c r="N166" i="41"/>
  <c r="N167" i="41"/>
  <c r="N168" i="41"/>
  <c r="N169" i="41"/>
  <c r="N170" i="41"/>
  <c r="N171" i="41"/>
  <c r="N172" i="41"/>
  <c r="N173" i="41"/>
  <c r="N174" i="41"/>
  <c r="N175" i="41"/>
  <c r="N176" i="41"/>
  <c r="N177" i="41"/>
  <c r="N178" i="41"/>
  <c r="N179" i="41"/>
  <c r="N180" i="41"/>
  <c r="N181" i="41"/>
  <c r="N182" i="41"/>
  <c r="N183" i="41"/>
  <c r="N184" i="41"/>
  <c r="N185" i="41"/>
  <c r="N186" i="41"/>
  <c r="N187" i="41"/>
  <c r="N188" i="41"/>
  <c r="N189" i="41"/>
  <c r="N190" i="41"/>
  <c r="N191" i="41"/>
  <c r="N192" i="41"/>
  <c r="N193" i="41"/>
  <c r="N194" i="41"/>
  <c r="N195" i="41"/>
  <c r="N196" i="41"/>
  <c r="N197" i="41"/>
  <c r="N198" i="41"/>
  <c r="N199" i="41"/>
  <c r="N200" i="41"/>
  <c r="N201" i="41"/>
  <c r="N202" i="41"/>
  <c r="N203" i="41"/>
  <c r="N204" i="41"/>
  <c r="N205" i="41"/>
  <c r="N206" i="41"/>
  <c r="N207" i="41"/>
  <c r="N208" i="41"/>
  <c r="N209" i="41"/>
  <c r="N210" i="41"/>
  <c r="N211" i="41"/>
  <c r="N212" i="41"/>
  <c r="N213" i="41"/>
  <c r="N214" i="41"/>
  <c r="N215" i="41"/>
  <c r="N216" i="41"/>
  <c r="N217" i="41"/>
  <c r="N218" i="41"/>
  <c r="N219" i="41"/>
  <c r="N220" i="41"/>
  <c r="N221" i="41"/>
  <c r="N222" i="41"/>
  <c r="N223" i="41"/>
  <c r="N224" i="41"/>
  <c r="N225" i="41"/>
  <c r="N226" i="41"/>
  <c r="N227" i="41"/>
  <c r="N228" i="41"/>
  <c r="N229" i="41"/>
  <c r="N230" i="41"/>
  <c r="N231" i="41"/>
  <c r="N232" i="41"/>
  <c r="N233" i="41"/>
  <c r="N234" i="41"/>
  <c r="N235" i="41"/>
  <c r="N236" i="41"/>
  <c r="N237" i="41"/>
  <c r="N238" i="41"/>
  <c r="N239" i="41"/>
  <c r="N240" i="41"/>
  <c r="N241" i="41"/>
  <c r="N242" i="41"/>
  <c r="N243" i="41"/>
  <c r="N244" i="41"/>
  <c r="N245" i="41"/>
  <c r="N246" i="41"/>
  <c r="N247" i="41"/>
  <c r="N248" i="41"/>
  <c r="N249" i="41"/>
  <c r="N250" i="41"/>
  <c r="N251" i="41"/>
  <c r="N252" i="41"/>
  <c r="N253" i="41"/>
  <c r="N254" i="41"/>
  <c r="N255" i="41"/>
  <c r="N256" i="41"/>
  <c r="N257" i="41"/>
  <c r="N258" i="41"/>
  <c r="N259" i="41"/>
  <c r="N260" i="41"/>
  <c r="N261" i="41"/>
  <c r="N262" i="41"/>
  <c r="N263" i="41"/>
  <c r="N264" i="41"/>
  <c r="N265" i="41"/>
  <c r="N266" i="41"/>
  <c r="N267" i="41"/>
  <c r="N268" i="41"/>
  <c r="N269" i="41"/>
  <c r="N270" i="41"/>
  <c r="N271" i="41"/>
  <c r="N272" i="41"/>
  <c r="N273" i="41"/>
  <c r="N274" i="41"/>
  <c r="N275" i="41"/>
  <c r="N276" i="41"/>
  <c r="N277" i="41"/>
  <c r="N278" i="41"/>
  <c r="N279" i="41"/>
  <c r="N280" i="41"/>
  <c r="N281" i="41"/>
  <c r="N282" i="41"/>
  <c r="N283" i="41"/>
  <c r="N284" i="41"/>
  <c r="N285" i="41"/>
  <c r="N286" i="41"/>
  <c r="N287" i="41"/>
  <c r="N288" i="41"/>
  <c r="N289" i="41"/>
  <c r="N290" i="41"/>
  <c r="N291" i="41"/>
  <c r="N292" i="41"/>
  <c r="N293" i="41"/>
  <c r="N294" i="41"/>
  <c r="N295" i="41"/>
  <c r="N296" i="41"/>
  <c r="N297" i="41"/>
  <c r="N298" i="41"/>
  <c r="N299" i="41"/>
  <c r="N300" i="41"/>
  <c r="N301" i="41"/>
  <c r="N302" i="41"/>
  <c r="N303" i="41"/>
  <c r="N304" i="41"/>
  <c r="N305" i="41"/>
  <c r="N306" i="41"/>
  <c r="N307" i="41"/>
  <c r="N308" i="41"/>
  <c r="N309" i="41"/>
  <c r="N310" i="41"/>
  <c r="N311" i="41"/>
  <c r="N312" i="41"/>
  <c r="N313" i="41"/>
  <c r="N314" i="41"/>
  <c r="N315" i="41"/>
  <c r="N316" i="41"/>
  <c r="N317" i="41"/>
  <c r="N318" i="41"/>
  <c r="N319" i="41"/>
  <c r="N320" i="41"/>
  <c r="N321" i="41"/>
  <c r="N322" i="41"/>
  <c r="N323" i="41"/>
  <c r="N324" i="41"/>
  <c r="N325" i="41"/>
  <c r="N326" i="41"/>
  <c r="N327" i="41"/>
  <c r="N328" i="41"/>
  <c r="N329" i="41"/>
  <c r="N330" i="41"/>
  <c r="N331" i="41"/>
  <c r="N332" i="41"/>
  <c r="N333" i="41"/>
  <c r="N334" i="41"/>
  <c r="N335" i="41"/>
  <c r="N336" i="41"/>
  <c r="N337" i="41"/>
  <c r="N338" i="41"/>
  <c r="N339" i="41"/>
  <c r="N340" i="41"/>
  <c r="N341" i="41"/>
  <c r="N342" i="41"/>
  <c r="N343" i="41"/>
  <c r="N344" i="41"/>
  <c r="N345" i="41"/>
  <c r="N346" i="41"/>
  <c r="N347" i="41"/>
  <c r="N348" i="41"/>
  <c r="N349" i="41"/>
  <c r="N350" i="41"/>
  <c r="N351" i="41"/>
  <c r="N352" i="41"/>
  <c r="N353" i="41"/>
  <c r="N354" i="41"/>
  <c r="N355" i="41"/>
  <c r="N356" i="41"/>
  <c r="N357" i="41"/>
  <c r="N358" i="41"/>
  <c r="N359" i="41"/>
  <c r="N360" i="41"/>
  <c r="N361" i="41"/>
  <c r="N362" i="41"/>
  <c r="N363" i="41"/>
  <c r="N364" i="41"/>
  <c r="N365" i="41"/>
  <c r="N366" i="41"/>
  <c r="N367" i="41"/>
  <c r="N368" i="41"/>
  <c r="N369" i="41"/>
  <c r="N370" i="41"/>
  <c r="N371" i="41"/>
  <c r="N372" i="41"/>
  <c r="N373" i="41"/>
  <c r="N374" i="41"/>
  <c r="N375" i="41"/>
  <c r="N376" i="41"/>
  <c r="N377" i="41"/>
  <c r="N378" i="41"/>
  <c r="N379" i="41"/>
  <c r="N380" i="41"/>
  <c r="N381" i="41"/>
  <c r="N382" i="41"/>
  <c r="N383" i="41"/>
  <c r="N384" i="41"/>
  <c r="N385" i="41"/>
  <c r="N386" i="41"/>
  <c r="N387" i="41"/>
  <c r="N388" i="41"/>
  <c r="N389" i="41"/>
  <c r="N390" i="41"/>
  <c r="N391" i="41"/>
  <c r="O391" i="41" s="1"/>
  <c r="N392" i="41"/>
  <c r="N393" i="41"/>
  <c r="N394" i="41"/>
  <c r="N395" i="41"/>
  <c r="N396" i="41"/>
  <c r="N397" i="41"/>
  <c r="N398" i="41"/>
  <c r="N399" i="41"/>
  <c r="N400" i="41"/>
  <c r="N401" i="41"/>
  <c r="N402" i="41"/>
  <c r="N403" i="41"/>
  <c r="N404" i="41"/>
  <c r="N405" i="41"/>
  <c r="N406" i="41"/>
  <c r="N407" i="41"/>
  <c r="N408" i="41"/>
  <c r="N409" i="41"/>
  <c r="N410" i="41"/>
  <c r="N411" i="41"/>
  <c r="N412" i="41"/>
  <c r="N413" i="41"/>
  <c r="N414" i="41"/>
  <c r="N415" i="41"/>
  <c r="N416" i="41"/>
  <c r="N417" i="41"/>
  <c r="N418" i="41"/>
  <c r="N419" i="41"/>
  <c r="N420" i="41"/>
  <c r="N421" i="41"/>
  <c r="N422" i="41"/>
  <c r="N423" i="41"/>
  <c r="N424" i="41"/>
  <c r="N425" i="41"/>
  <c r="N426" i="41"/>
  <c r="N427" i="41"/>
  <c r="N428" i="41"/>
  <c r="N429" i="41"/>
  <c r="N430" i="41"/>
  <c r="N431" i="41"/>
  <c r="N432" i="41"/>
  <c r="N433" i="41"/>
  <c r="N434" i="41"/>
  <c r="N435" i="41"/>
  <c r="N436" i="41"/>
  <c r="N437" i="41"/>
  <c r="N438" i="41"/>
  <c r="N439" i="41"/>
  <c r="N440" i="41"/>
  <c r="N441" i="41"/>
  <c r="N442" i="41"/>
  <c r="N443" i="41"/>
  <c r="N444" i="41"/>
  <c r="N445" i="41"/>
  <c r="N446" i="41"/>
  <c r="N447" i="41"/>
  <c r="N448" i="41"/>
  <c r="N449" i="41"/>
  <c r="N450" i="41"/>
  <c r="N451" i="41"/>
  <c r="N452" i="41"/>
  <c r="N453" i="41"/>
  <c r="N454" i="41"/>
  <c r="N455" i="41"/>
  <c r="N456" i="41"/>
  <c r="N457" i="41"/>
  <c r="N458" i="41"/>
  <c r="N459" i="41"/>
  <c r="N460" i="41"/>
  <c r="N461" i="41"/>
  <c r="N462" i="41"/>
  <c r="N463" i="41"/>
  <c r="N464" i="41"/>
  <c r="N465" i="41"/>
  <c r="N466" i="41"/>
  <c r="N467" i="41"/>
  <c r="N468" i="41"/>
  <c r="N469" i="41"/>
  <c r="N470" i="41"/>
  <c r="N471" i="41"/>
  <c r="N472" i="41"/>
  <c r="N473" i="41"/>
  <c r="N474" i="41"/>
  <c r="N475" i="41"/>
  <c r="N476" i="41"/>
  <c r="N477" i="41"/>
  <c r="N478" i="41"/>
  <c r="N479" i="41"/>
  <c r="N480" i="41"/>
  <c r="N481" i="41"/>
  <c r="C2" i="34"/>
  <c r="E2" i="34"/>
  <c r="G2" i="34"/>
  <c r="I2" i="34"/>
  <c r="K2" i="34"/>
  <c r="M2" i="34"/>
  <c r="O2" i="34"/>
  <c r="Q2" i="34"/>
  <c r="S2" i="34"/>
  <c r="U2" i="34"/>
  <c r="W2" i="34"/>
  <c r="C3" i="34"/>
  <c r="E3" i="34"/>
  <c r="G3" i="34"/>
  <c r="I3" i="34"/>
  <c r="K3" i="34"/>
  <c r="M3" i="34"/>
  <c r="O3" i="34"/>
  <c r="Q3" i="34"/>
  <c r="S3" i="34"/>
  <c r="U3" i="34"/>
  <c r="W3" i="34"/>
  <c r="C4" i="34"/>
  <c r="E4" i="34"/>
  <c r="D4" i="35" s="1"/>
  <c r="G4" i="34"/>
  <c r="F4" i="35" s="1"/>
  <c r="I4" i="34"/>
  <c r="C5" i="34"/>
  <c r="D5" i="34"/>
  <c r="E5" i="34"/>
  <c r="D5" i="35" s="1"/>
  <c r="F5" i="34"/>
  <c r="E5" i="35" s="1"/>
  <c r="G5" i="34"/>
  <c r="I5" i="34"/>
  <c r="J5" i="34" s="1"/>
  <c r="K5" i="34"/>
  <c r="L5" i="34" s="1"/>
  <c r="G5" i="35" s="1"/>
  <c r="N5" i="34"/>
  <c r="H5" i="35" s="1"/>
  <c r="O5" i="34"/>
  <c r="P5" i="34" s="1"/>
  <c r="Q5" i="34"/>
  <c r="R5" i="34" s="1"/>
  <c r="J5" i="35" s="1"/>
  <c r="S5" i="34"/>
  <c r="T5" i="34" s="1"/>
  <c r="K5" i="35" s="1"/>
  <c r="U5" i="34"/>
  <c r="V5" i="34" s="1"/>
  <c r="L5" i="35" s="1"/>
  <c r="W5" i="34"/>
  <c r="X5" i="34" s="1"/>
  <c r="C6" i="34"/>
  <c r="D6" i="34"/>
  <c r="C6" i="35" s="1"/>
  <c r="E6" i="34"/>
  <c r="D6" i="35" s="1"/>
  <c r="F6" i="34"/>
  <c r="E6" i="35" s="1"/>
  <c r="G6" i="34"/>
  <c r="I6" i="34"/>
  <c r="K6" i="34"/>
  <c r="M6" i="34"/>
  <c r="O6" i="34"/>
  <c r="Q6" i="34"/>
  <c r="S6" i="34"/>
  <c r="U6" i="34"/>
  <c r="W6" i="34"/>
  <c r="C7" i="34"/>
  <c r="D7" i="34"/>
  <c r="C7" i="35" s="1"/>
  <c r="E7" i="34"/>
  <c r="F7" i="34"/>
  <c r="E7" i="35" s="1"/>
  <c r="G7" i="34"/>
  <c r="F7" i="35" s="1"/>
  <c r="I7" i="34"/>
  <c r="K7" i="34"/>
  <c r="M7" i="34"/>
  <c r="O7" i="34"/>
  <c r="Q7" i="34"/>
  <c r="S7" i="34"/>
  <c r="U7" i="34"/>
  <c r="W7" i="34"/>
  <c r="C8" i="34"/>
  <c r="D8" i="34"/>
  <c r="C8" i="35" s="1"/>
  <c r="E8" i="34"/>
  <c r="D8" i="35" s="1"/>
  <c r="F8" i="34"/>
  <c r="E8" i="35" s="1"/>
  <c r="G8" i="34"/>
  <c r="F8" i="35" s="1"/>
  <c r="I8" i="34"/>
  <c r="J8" i="34" s="1"/>
  <c r="K8" i="34"/>
  <c r="L8" i="34" s="1"/>
  <c r="M8" i="34"/>
  <c r="N8" i="34" s="1"/>
  <c r="H8" i="35" s="1"/>
  <c r="O8" i="34"/>
  <c r="P8" i="34" s="1"/>
  <c r="I8" i="35" s="1"/>
  <c r="Q8" i="34"/>
  <c r="R8" i="34" s="1"/>
  <c r="S8" i="34"/>
  <c r="T8" i="34" s="1"/>
  <c r="U8" i="34"/>
  <c r="V8" i="34" s="1"/>
  <c r="W8" i="34"/>
  <c r="X8" i="34" s="1"/>
  <c r="M8" i="35" s="1"/>
  <c r="C9" i="34"/>
  <c r="D9" i="34"/>
  <c r="C9" i="35" s="1"/>
  <c r="E9" i="34"/>
  <c r="D9" i="35" s="1"/>
  <c r="F9" i="34"/>
  <c r="E9" i="35" s="1"/>
  <c r="G9" i="34"/>
  <c r="H9" i="34" s="1"/>
  <c r="I9" i="34"/>
  <c r="J9" i="34" s="1"/>
  <c r="K9" i="34"/>
  <c r="L9" i="34" s="1"/>
  <c r="G9" i="35" s="1"/>
  <c r="M9" i="34"/>
  <c r="N9" i="34" s="1"/>
  <c r="H9" i="35" s="1"/>
  <c r="O9" i="34"/>
  <c r="P9" i="34" s="1"/>
  <c r="Q9" i="34"/>
  <c r="R9" i="34" s="1"/>
  <c r="J9" i="35" s="1"/>
  <c r="S9" i="34"/>
  <c r="T9" i="34" s="1"/>
  <c r="K9" i="35" s="1"/>
  <c r="U9" i="34"/>
  <c r="V9" i="34" s="1"/>
  <c r="L9" i="35" s="1"/>
  <c r="W9" i="34"/>
  <c r="X9" i="34" s="1"/>
  <c r="M9" i="35" s="1"/>
  <c r="C10" i="34"/>
  <c r="D10" i="34"/>
  <c r="C10" i="35" s="1"/>
  <c r="E10" i="34"/>
  <c r="D10" i="35" s="1"/>
  <c r="F10" i="34"/>
  <c r="E10" i="35" s="1"/>
  <c r="G10" i="34"/>
  <c r="I10" i="34"/>
  <c r="J10" i="34" s="1"/>
  <c r="K10" i="34"/>
  <c r="L10" i="34" s="1"/>
  <c r="G10" i="35" s="1"/>
  <c r="M10" i="34"/>
  <c r="O10" i="34"/>
  <c r="P10" i="34" s="1"/>
  <c r="I10" i="35" s="1"/>
  <c r="Q10" i="34"/>
  <c r="R10" i="34" s="1"/>
  <c r="J10" i="35" s="1"/>
  <c r="S10" i="34"/>
  <c r="T10" i="34" s="1"/>
  <c r="K10" i="35" s="1"/>
  <c r="U10" i="34"/>
  <c r="V10" i="34" s="1"/>
  <c r="L10" i="35" s="1"/>
  <c r="W10" i="34"/>
  <c r="X10" i="34" s="1"/>
  <c r="M10" i="35" s="1"/>
  <c r="C11" i="34"/>
  <c r="D11" i="34"/>
  <c r="C11" i="35" s="1"/>
  <c r="E11" i="34"/>
  <c r="D11" i="35" s="1"/>
  <c r="F11" i="34"/>
  <c r="E11" i="35" s="1"/>
  <c r="G11" i="34"/>
  <c r="H11" i="34" s="1"/>
  <c r="I11" i="34"/>
  <c r="J11" i="34" s="1"/>
  <c r="K11" i="34"/>
  <c r="L11" i="34" s="1"/>
  <c r="M11" i="34"/>
  <c r="N11" i="34" s="1"/>
  <c r="H11" i="35" s="1"/>
  <c r="O11" i="34"/>
  <c r="P11" i="34" s="1"/>
  <c r="I11" i="35" s="1"/>
  <c r="Q11" i="34"/>
  <c r="R11" i="34" s="1"/>
  <c r="J11" i="35" s="1"/>
  <c r="S11" i="34"/>
  <c r="T11" i="34" s="1"/>
  <c r="K11" i="35" s="1"/>
  <c r="U11" i="34"/>
  <c r="V11" i="34" s="1"/>
  <c r="L11" i="35" s="1"/>
  <c r="W11" i="34"/>
  <c r="X11" i="34" s="1"/>
  <c r="M11" i="35" s="1"/>
  <c r="C12" i="34"/>
  <c r="D12" i="34"/>
  <c r="C12" i="35" s="1"/>
  <c r="E12" i="34"/>
  <c r="D12" i="35" s="1"/>
  <c r="F12" i="34"/>
  <c r="E12" i="35" s="1"/>
  <c r="G12" i="34"/>
  <c r="F12" i="35" s="1"/>
  <c r="I12" i="34"/>
  <c r="K12" i="34"/>
  <c r="M12" i="34"/>
  <c r="O12" i="34"/>
  <c r="Q12" i="34"/>
  <c r="S12" i="34"/>
  <c r="U12" i="34"/>
  <c r="W12" i="34"/>
  <c r="C13" i="34"/>
  <c r="D13" i="34"/>
  <c r="C13" i="35" s="1"/>
  <c r="E13" i="34"/>
  <c r="D13" i="35" s="1"/>
  <c r="F13" i="34"/>
  <c r="E13" i="35" s="1"/>
  <c r="G13" i="34"/>
  <c r="F13" i="35" s="1"/>
  <c r="I13" i="34"/>
  <c r="J13" i="34" s="1"/>
  <c r="K13" i="34"/>
  <c r="L13" i="34" s="1"/>
  <c r="G13" i="35" s="1"/>
  <c r="M13" i="34"/>
  <c r="N13" i="34" s="1"/>
  <c r="H13" i="35" s="1"/>
  <c r="O13" i="34"/>
  <c r="P13" i="34" s="1"/>
  <c r="Q13" i="34"/>
  <c r="R13" i="34" s="1"/>
  <c r="S13" i="34"/>
  <c r="T13" i="34" s="1"/>
  <c r="K13" i="35" s="1"/>
  <c r="U13" i="34"/>
  <c r="V13" i="34" s="1"/>
  <c r="W13" i="34"/>
  <c r="X13" i="34" s="1"/>
  <c r="M13" i="35" s="1"/>
  <c r="C14" i="34"/>
  <c r="D14" i="34"/>
  <c r="C14" i="35" s="1"/>
  <c r="E14" i="34"/>
  <c r="D14" i="35" s="1"/>
  <c r="F14" i="34"/>
  <c r="E14" i="35" s="1"/>
  <c r="G14" i="34"/>
  <c r="I14" i="34"/>
  <c r="J14" i="34" s="1"/>
  <c r="K14" i="34"/>
  <c r="L14" i="34" s="1"/>
  <c r="G14" i="35" s="1"/>
  <c r="M14" i="34"/>
  <c r="N14" i="34" s="1"/>
  <c r="H14" i="35" s="1"/>
  <c r="O14" i="34"/>
  <c r="P14" i="34" s="1"/>
  <c r="I14" i="35" s="1"/>
  <c r="Q14" i="34"/>
  <c r="R14" i="34" s="1"/>
  <c r="J14" i="35" s="1"/>
  <c r="S14" i="34"/>
  <c r="T14" i="34" s="1"/>
  <c r="K14" i="35" s="1"/>
  <c r="U14" i="34"/>
  <c r="V14" i="34" s="1"/>
  <c r="L14" i="35" s="1"/>
  <c r="W14" i="34"/>
  <c r="X14" i="34" s="1"/>
  <c r="M14" i="35" s="1"/>
  <c r="C15" i="34"/>
  <c r="D15" i="34"/>
  <c r="C15" i="35" s="1"/>
  <c r="E15" i="34"/>
  <c r="D15" i="35" s="1"/>
  <c r="F15" i="34"/>
  <c r="E15" i="35" s="1"/>
  <c r="G15" i="34"/>
  <c r="F15" i="35" s="1"/>
  <c r="I15" i="34"/>
  <c r="K15" i="34"/>
  <c r="M15" i="34"/>
  <c r="O15" i="34"/>
  <c r="Q15" i="34"/>
  <c r="S15" i="34"/>
  <c r="U15" i="34"/>
  <c r="W15" i="34"/>
  <c r="C16" i="34"/>
  <c r="D16" i="34"/>
  <c r="C16" i="35" s="1"/>
  <c r="E16" i="34"/>
  <c r="D16" i="35" s="1"/>
  <c r="F16" i="34"/>
  <c r="E16" i="35" s="1"/>
  <c r="G16" i="34"/>
  <c r="F16" i="35" s="1"/>
  <c r="I16" i="34"/>
  <c r="K16" i="34"/>
  <c r="L16" i="34" s="1"/>
  <c r="M16" i="34"/>
  <c r="N16" i="34" s="1"/>
  <c r="H16" i="35" s="1"/>
  <c r="O16" i="34"/>
  <c r="P16" i="34" s="1"/>
  <c r="Q16" i="34"/>
  <c r="R16" i="34" s="1"/>
  <c r="S16" i="34"/>
  <c r="T16" i="34" s="1"/>
  <c r="K16" i="35" s="1"/>
  <c r="U16" i="34"/>
  <c r="V16" i="34" s="1"/>
  <c r="L16" i="35" s="1"/>
  <c r="W16" i="34"/>
  <c r="X16" i="34" s="1"/>
  <c r="M16" i="35" s="1"/>
  <c r="C17" i="34"/>
  <c r="D17" i="34"/>
  <c r="C17" i="35" s="1"/>
  <c r="E17" i="34"/>
  <c r="D17" i="35" s="1"/>
  <c r="F17" i="34"/>
  <c r="E17" i="35" s="1"/>
  <c r="G17" i="34"/>
  <c r="H17" i="34" s="1"/>
  <c r="I17" i="34"/>
  <c r="J17" i="34" s="1"/>
  <c r="K17" i="34"/>
  <c r="L17" i="34" s="1"/>
  <c r="G17" i="35" s="1"/>
  <c r="M17" i="34"/>
  <c r="N17" i="34" s="1"/>
  <c r="H17" i="35" s="1"/>
  <c r="O17" i="34"/>
  <c r="P17" i="34" s="1"/>
  <c r="I17" i="35" s="1"/>
  <c r="Q17" i="34"/>
  <c r="R17" i="34" s="1"/>
  <c r="S17" i="34"/>
  <c r="T17" i="34" s="1"/>
  <c r="K17" i="35" s="1"/>
  <c r="U17" i="34"/>
  <c r="V17" i="34" s="1"/>
  <c r="L17" i="35" s="1"/>
  <c r="W17" i="34"/>
  <c r="X17" i="34" s="1"/>
  <c r="M17" i="35" s="1"/>
  <c r="C18" i="34"/>
  <c r="D18" i="34"/>
  <c r="C18" i="35" s="1"/>
  <c r="E18" i="34"/>
  <c r="D18" i="35" s="1"/>
  <c r="F18" i="34"/>
  <c r="E18" i="35" s="1"/>
  <c r="G18" i="34"/>
  <c r="I18" i="34"/>
  <c r="J18" i="34" s="1"/>
  <c r="K18" i="34"/>
  <c r="L18" i="34" s="1"/>
  <c r="G18" i="35" s="1"/>
  <c r="M18" i="34"/>
  <c r="O18" i="34"/>
  <c r="P18" i="34" s="1"/>
  <c r="Q18" i="34"/>
  <c r="R18" i="34" s="1"/>
  <c r="J18" i="35" s="1"/>
  <c r="S18" i="34"/>
  <c r="T18" i="34" s="1"/>
  <c r="K18" i="35" s="1"/>
  <c r="U18" i="34"/>
  <c r="V18" i="34" s="1"/>
  <c r="L18" i="35" s="1"/>
  <c r="W18" i="34"/>
  <c r="X18" i="34" s="1"/>
  <c r="C19" i="34"/>
  <c r="D19" i="34"/>
  <c r="C19" i="35" s="1"/>
  <c r="E19" i="34"/>
  <c r="D19" i="35" s="1"/>
  <c r="F19" i="34"/>
  <c r="E19" i="35" s="1"/>
  <c r="G19" i="34"/>
  <c r="F19" i="35" s="1"/>
  <c r="I19" i="34"/>
  <c r="K19" i="34"/>
  <c r="M19" i="34"/>
  <c r="O19" i="34"/>
  <c r="Q19" i="34"/>
  <c r="S19" i="34"/>
  <c r="U19" i="34"/>
  <c r="W19" i="34"/>
  <c r="C20" i="34"/>
  <c r="D20" i="34"/>
  <c r="C20" i="35" s="1"/>
  <c r="E20" i="34"/>
  <c r="D20" i="35" s="1"/>
  <c r="F20" i="34"/>
  <c r="E20" i="35" s="1"/>
  <c r="G20" i="34"/>
  <c r="F20" i="35" s="1"/>
  <c r="I20" i="34"/>
  <c r="K20" i="34"/>
  <c r="L20" i="34" s="1"/>
  <c r="M20" i="34"/>
  <c r="N20" i="34" s="1"/>
  <c r="H20" i="35" s="1"/>
  <c r="O20" i="34"/>
  <c r="P20" i="34" s="1"/>
  <c r="Q20" i="34"/>
  <c r="R20" i="34" s="1"/>
  <c r="J20" i="35" s="1"/>
  <c r="S20" i="34"/>
  <c r="T20" i="34" s="1"/>
  <c r="U20" i="34"/>
  <c r="V20" i="34" s="1"/>
  <c r="W20" i="34"/>
  <c r="X20" i="34" s="1"/>
  <c r="M20" i="35" s="1"/>
  <c r="C21" i="34"/>
  <c r="D21" i="34"/>
  <c r="C21" i="35" s="1"/>
  <c r="E21" i="34"/>
  <c r="D21" i="35" s="1"/>
  <c r="F21" i="34"/>
  <c r="E21" i="35" s="1"/>
  <c r="G21" i="34"/>
  <c r="I21" i="34"/>
  <c r="J21" i="34" s="1"/>
  <c r="K21" i="34"/>
  <c r="L21" i="34" s="1"/>
  <c r="G21" i="35" s="1"/>
  <c r="M21" i="34"/>
  <c r="N21" i="34" s="1"/>
  <c r="H21" i="35" s="1"/>
  <c r="O21" i="34"/>
  <c r="P21" i="34" s="1"/>
  <c r="Q21" i="34"/>
  <c r="R21" i="34" s="1"/>
  <c r="J21" i="35" s="1"/>
  <c r="S21" i="34"/>
  <c r="T21" i="34" s="1"/>
  <c r="K21" i="35" s="1"/>
  <c r="U21" i="34"/>
  <c r="V21" i="34" s="1"/>
  <c r="L21" i="35" s="1"/>
  <c r="W21" i="34"/>
  <c r="X21" i="34" s="1"/>
  <c r="M21" i="35" s="1"/>
  <c r="C22" i="34"/>
  <c r="D22" i="34"/>
  <c r="C22" i="35" s="1"/>
  <c r="E22" i="34"/>
  <c r="D22" i="35" s="1"/>
  <c r="F22" i="34"/>
  <c r="E22" i="35" s="1"/>
  <c r="G22" i="34"/>
  <c r="I22" i="34"/>
  <c r="J22" i="34" s="1"/>
  <c r="K22" i="34"/>
  <c r="L22" i="34" s="1"/>
  <c r="M22" i="34"/>
  <c r="N22" i="34" s="1"/>
  <c r="H22" i="35" s="1"/>
  <c r="O22" i="34"/>
  <c r="P22" i="34" s="1"/>
  <c r="I22" i="35" s="1"/>
  <c r="Q22" i="34"/>
  <c r="R22" i="34" s="1"/>
  <c r="J22" i="35" s="1"/>
  <c r="S22" i="34"/>
  <c r="T22" i="34" s="1"/>
  <c r="U22" i="34"/>
  <c r="V22" i="34" s="1"/>
  <c r="L22" i="35" s="1"/>
  <c r="W22" i="34"/>
  <c r="X22" i="34" s="1"/>
  <c r="M22" i="35" s="1"/>
  <c r="C23" i="34"/>
  <c r="D23" i="34"/>
  <c r="C23" i="35" s="1"/>
  <c r="E23" i="34"/>
  <c r="F23" i="34"/>
  <c r="E23" i="35" s="1"/>
  <c r="G23" i="34"/>
  <c r="F23" i="35" s="1"/>
  <c r="I23" i="34"/>
  <c r="J23" i="34" s="1"/>
  <c r="K23" i="34"/>
  <c r="L23" i="34" s="1"/>
  <c r="G23" i="35" s="1"/>
  <c r="M23" i="34"/>
  <c r="N23" i="34" s="1"/>
  <c r="H23" i="35" s="1"/>
  <c r="O23" i="34"/>
  <c r="P23" i="34" s="1"/>
  <c r="I23" i="35" s="1"/>
  <c r="Q23" i="34"/>
  <c r="R23" i="34" s="1"/>
  <c r="S23" i="34"/>
  <c r="T23" i="34" s="1"/>
  <c r="K23" i="35" s="1"/>
  <c r="U23" i="34"/>
  <c r="V23" i="34" s="1"/>
  <c r="L23" i="35" s="1"/>
  <c r="W23" i="34"/>
  <c r="X23" i="34" s="1"/>
  <c r="M23" i="35" s="1"/>
  <c r="C24" i="34"/>
  <c r="D24" i="34"/>
  <c r="C24" i="35" s="1"/>
  <c r="E24" i="34"/>
  <c r="D24" i="35" s="1"/>
  <c r="F24" i="34"/>
  <c r="E24" i="35" s="1"/>
  <c r="G24" i="34"/>
  <c r="F24" i="35" s="1"/>
  <c r="I24" i="34"/>
  <c r="K24" i="34"/>
  <c r="L24" i="34" s="1"/>
  <c r="G24" i="35" s="1"/>
  <c r="M24" i="34"/>
  <c r="N24" i="34" s="1"/>
  <c r="H24" i="35" s="1"/>
  <c r="O24" i="34"/>
  <c r="P24" i="34" s="1"/>
  <c r="I24" i="35" s="1"/>
  <c r="Q24" i="34"/>
  <c r="R24" i="34" s="1"/>
  <c r="J24" i="35" s="1"/>
  <c r="S24" i="34"/>
  <c r="T24" i="34" s="1"/>
  <c r="K24" i="35" s="1"/>
  <c r="U24" i="34"/>
  <c r="V24" i="34" s="1"/>
  <c r="L24" i="35" s="1"/>
  <c r="W24" i="34"/>
  <c r="X24" i="34" s="1"/>
  <c r="M24" i="35" s="1"/>
  <c r="C25" i="34"/>
  <c r="D25" i="34"/>
  <c r="C25" i="35" s="1"/>
  <c r="E25" i="34"/>
  <c r="D25" i="35" s="1"/>
  <c r="F25" i="34"/>
  <c r="E25" i="35" s="1"/>
  <c r="G25" i="34"/>
  <c r="H25" i="34" s="1"/>
  <c r="I25" i="34"/>
  <c r="K25" i="34"/>
  <c r="M25" i="34"/>
  <c r="O25" i="34"/>
  <c r="Q25" i="34"/>
  <c r="S25" i="34"/>
  <c r="U25" i="34"/>
  <c r="W25" i="34"/>
  <c r="C26" i="34"/>
  <c r="D26" i="34"/>
  <c r="C26" i="35" s="1"/>
  <c r="E26" i="34"/>
  <c r="D26" i="35" s="1"/>
  <c r="F26" i="34"/>
  <c r="E26" i="35" s="1"/>
  <c r="G26" i="34"/>
  <c r="I26" i="34"/>
  <c r="J26" i="34" s="1"/>
  <c r="K26" i="34"/>
  <c r="L26" i="34" s="1"/>
  <c r="M26" i="34"/>
  <c r="O26" i="34"/>
  <c r="P26" i="34" s="1"/>
  <c r="Q26" i="34"/>
  <c r="R26" i="34" s="1"/>
  <c r="J26" i="35" s="1"/>
  <c r="S26" i="34"/>
  <c r="T26" i="34" s="1"/>
  <c r="K26" i="35" s="1"/>
  <c r="U26" i="34"/>
  <c r="V26" i="34" s="1"/>
  <c r="L26" i="35" s="1"/>
  <c r="W26" i="34"/>
  <c r="X26" i="34" s="1"/>
  <c r="C27" i="34"/>
  <c r="D27" i="34"/>
  <c r="C27" i="35" s="1"/>
  <c r="E27" i="34"/>
  <c r="D27" i="35" s="1"/>
  <c r="F27" i="34"/>
  <c r="E27" i="35" s="1"/>
  <c r="G27" i="34"/>
  <c r="H27" i="34" s="1"/>
  <c r="I27" i="34"/>
  <c r="J27" i="34" s="1"/>
  <c r="K27" i="34"/>
  <c r="L27" i="34" s="1"/>
  <c r="G27" i="35" s="1"/>
  <c r="M27" i="34"/>
  <c r="N27" i="34" s="1"/>
  <c r="H27" i="35" s="1"/>
  <c r="O27" i="34"/>
  <c r="P27" i="34" s="1"/>
  <c r="I27" i="35" s="1"/>
  <c r="Q27" i="34"/>
  <c r="R27" i="34" s="1"/>
  <c r="J27" i="35" s="1"/>
  <c r="S27" i="34"/>
  <c r="T27" i="34" s="1"/>
  <c r="U27" i="34"/>
  <c r="V27" i="34" s="1"/>
  <c r="W27" i="34"/>
  <c r="X27" i="34" s="1"/>
  <c r="M27" i="35" s="1"/>
  <c r="C28" i="34"/>
  <c r="D28" i="34"/>
  <c r="C28" i="35" s="1"/>
  <c r="E28" i="34"/>
  <c r="D28" i="35" s="1"/>
  <c r="F28" i="34"/>
  <c r="E28" i="35" s="1"/>
  <c r="G28" i="34"/>
  <c r="F28" i="35" s="1"/>
  <c r="I28" i="34"/>
  <c r="K28" i="34"/>
  <c r="M28" i="34"/>
  <c r="O28" i="34"/>
  <c r="Q28" i="34"/>
  <c r="S28" i="34"/>
  <c r="U28" i="34"/>
  <c r="W28" i="34"/>
  <c r="C29" i="34"/>
  <c r="D29" i="34"/>
  <c r="C29" i="35" s="1"/>
  <c r="E29" i="34"/>
  <c r="D29" i="35" s="1"/>
  <c r="F29" i="34"/>
  <c r="E29" i="35" s="1"/>
  <c r="G29" i="34"/>
  <c r="F29" i="35" s="1"/>
  <c r="I29" i="34"/>
  <c r="J29" i="34" s="1"/>
  <c r="K29" i="34"/>
  <c r="L29" i="34" s="1"/>
  <c r="G29" i="35" s="1"/>
  <c r="M29" i="34"/>
  <c r="N29" i="34" s="1"/>
  <c r="O29" i="34"/>
  <c r="P29" i="34" s="1"/>
  <c r="Q29" i="34"/>
  <c r="R29" i="34" s="1"/>
  <c r="S29" i="34"/>
  <c r="T29" i="34" s="1"/>
  <c r="U29" i="34"/>
  <c r="V29" i="34" s="1"/>
  <c r="L29" i="35" s="1"/>
  <c r="W29" i="34"/>
  <c r="X29" i="34" s="1"/>
  <c r="C30" i="34"/>
  <c r="D30" i="34"/>
  <c r="C30" i="35" s="1"/>
  <c r="E30" i="34"/>
  <c r="D30" i="35" s="1"/>
  <c r="F30" i="34"/>
  <c r="E30" i="35" s="1"/>
  <c r="G30" i="34"/>
  <c r="I30" i="34"/>
  <c r="J30" i="34" s="1"/>
  <c r="K30" i="34"/>
  <c r="L30" i="34" s="1"/>
  <c r="G30" i="35" s="1"/>
  <c r="M30" i="34"/>
  <c r="N30" i="34" s="1"/>
  <c r="H30" i="35" s="1"/>
  <c r="O30" i="34"/>
  <c r="P30" i="34" s="1"/>
  <c r="I30" i="35" s="1"/>
  <c r="Q30" i="34"/>
  <c r="R30" i="34" s="1"/>
  <c r="S30" i="34"/>
  <c r="T30" i="34" s="1"/>
  <c r="K30" i="35" s="1"/>
  <c r="U30" i="34"/>
  <c r="V30" i="34" s="1"/>
  <c r="L30" i="35" s="1"/>
  <c r="W30" i="34"/>
  <c r="X30" i="34" s="1"/>
  <c r="M30" i="35" s="1"/>
  <c r="C31" i="34"/>
  <c r="D31" i="34"/>
  <c r="C31" i="35" s="1"/>
  <c r="E31" i="34"/>
  <c r="F31" i="34"/>
  <c r="E31" i="35" s="1"/>
  <c r="G31" i="34"/>
  <c r="H31" i="34" s="1"/>
  <c r="I31" i="34"/>
  <c r="J31" i="34" s="1"/>
  <c r="K31" i="34"/>
  <c r="L31" i="34" s="1"/>
  <c r="G31" i="35" s="1"/>
  <c r="M31" i="34"/>
  <c r="N31" i="34" s="1"/>
  <c r="H31" i="35" s="1"/>
  <c r="O31" i="34"/>
  <c r="P31" i="34" s="1"/>
  <c r="I31" i="35" s="1"/>
  <c r="Q31" i="34"/>
  <c r="R31" i="34" s="1"/>
  <c r="J31" i="35" s="1"/>
  <c r="S31" i="34"/>
  <c r="T31" i="34" s="1"/>
  <c r="K31" i="35" s="1"/>
  <c r="U31" i="34"/>
  <c r="V31" i="34" s="1"/>
  <c r="L31" i="35" s="1"/>
  <c r="W31" i="34"/>
  <c r="X31" i="34" s="1"/>
  <c r="M31" i="35" s="1"/>
  <c r="C32" i="34"/>
  <c r="D32" i="34"/>
  <c r="C32" i="35" s="1"/>
  <c r="E32" i="34"/>
  <c r="D32" i="35" s="1"/>
  <c r="F32" i="34"/>
  <c r="E32" i="35" s="1"/>
  <c r="G32" i="34"/>
  <c r="F32" i="35" s="1"/>
  <c r="I32" i="34"/>
  <c r="J32" i="34" s="1"/>
  <c r="K32" i="34"/>
  <c r="L32" i="34" s="1"/>
  <c r="G32" i="35" s="1"/>
  <c r="M32" i="34"/>
  <c r="N32" i="34" s="1"/>
  <c r="O32" i="34"/>
  <c r="P32" i="34" s="1"/>
  <c r="I32" i="35" s="1"/>
  <c r="Q32" i="34"/>
  <c r="R32" i="34" s="1"/>
  <c r="J32" i="35" s="1"/>
  <c r="S32" i="34"/>
  <c r="T32" i="34" s="1"/>
  <c r="K32" i="35" s="1"/>
  <c r="U32" i="34"/>
  <c r="V32" i="34" s="1"/>
  <c r="L32" i="35" s="1"/>
  <c r="W32" i="34"/>
  <c r="X32" i="34" s="1"/>
  <c r="M32" i="35" s="1"/>
  <c r="C33" i="34"/>
  <c r="D33" i="34"/>
  <c r="C33" i="35" s="1"/>
  <c r="E33" i="34"/>
  <c r="D33" i="35" s="1"/>
  <c r="F33" i="34"/>
  <c r="E33" i="35" s="1"/>
  <c r="G33" i="34"/>
  <c r="H33" i="34" s="1"/>
  <c r="I33" i="34"/>
  <c r="K33" i="34"/>
  <c r="M33" i="34"/>
  <c r="O33" i="34"/>
  <c r="Q33" i="34"/>
  <c r="S33" i="34"/>
  <c r="U33" i="34"/>
  <c r="W33" i="34"/>
  <c r="C34" i="34"/>
  <c r="D34" i="34"/>
  <c r="C34" i="35" s="1"/>
  <c r="E34" i="34"/>
  <c r="D34" i="35" s="1"/>
  <c r="F34" i="34"/>
  <c r="E34" i="35" s="1"/>
  <c r="G34" i="34"/>
  <c r="I34" i="34"/>
  <c r="K34" i="34"/>
  <c r="M34" i="34"/>
  <c r="O34" i="34"/>
  <c r="Q34" i="34"/>
  <c r="S34" i="34"/>
  <c r="U34" i="34"/>
  <c r="W34" i="34"/>
  <c r="C35" i="34"/>
  <c r="E35" i="34"/>
  <c r="G35" i="34"/>
  <c r="I35" i="34"/>
  <c r="K35" i="34"/>
  <c r="M35" i="34"/>
  <c r="O35" i="34"/>
  <c r="Q35" i="34"/>
  <c r="S35" i="34"/>
  <c r="U35" i="34"/>
  <c r="W35" i="34"/>
  <c r="C36" i="34"/>
  <c r="D36" i="34" s="1"/>
  <c r="E36" i="34"/>
  <c r="F36" i="34" s="1"/>
  <c r="D36" i="35" s="1"/>
  <c r="G36" i="34"/>
  <c r="H36" i="34" s="1"/>
  <c r="E36" i="35" s="1"/>
  <c r="I36" i="34"/>
  <c r="J36" i="34" s="1"/>
  <c r="K36" i="34"/>
  <c r="L36" i="34" s="1"/>
  <c r="G36" i="35" s="1"/>
  <c r="M36" i="34"/>
  <c r="N36" i="34" s="1"/>
  <c r="H36" i="35" s="1"/>
  <c r="O36" i="34"/>
  <c r="P36" i="34" s="1"/>
  <c r="Q36" i="34"/>
  <c r="R36" i="34" s="1"/>
  <c r="J36" i="35" s="1"/>
  <c r="S36" i="34"/>
  <c r="T36" i="34" s="1"/>
  <c r="U36" i="34"/>
  <c r="V36" i="34" s="1"/>
  <c r="L36" i="35" s="1"/>
  <c r="W36" i="34"/>
  <c r="X36" i="34" s="1"/>
  <c r="M36" i="35" s="1"/>
  <c r="C37" i="34"/>
  <c r="E37" i="34"/>
  <c r="F37" i="34" s="1"/>
  <c r="D37" i="35" s="1"/>
  <c r="G37" i="34"/>
  <c r="H37" i="34" s="1"/>
  <c r="I37" i="34"/>
  <c r="J37" i="34" s="1"/>
  <c r="F37" i="35" s="1"/>
  <c r="K37" i="34"/>
  <c r="L37" i="34" s="1"/>
  <c r="G37" i="35" s="1"/>
  <c r="M37" i="34"/>
  <c r="N37" i="34" s="1"/>
  <c r="H37" i="35" s="1"/>
  <c r="O37" i="34"/>
  <c r="P37" i="34" s="1"/>
  <c r="I37" i="35" s="1"/>
  <c r="Q37" i="34"/>
  <c r="R37" i="34" s="1"/>
  <c r="J37" i="35" s="1"/>
  <c r="S37" i="34"/>
  <c r="T37" i="34" s="1"/>
  <c r="K37" i="35" s="1"/>
  <c r="U37" i="34"/>
  <c r="V37" i="34" s="1"/>
  <c r="L37" i="35" s="1"/>
  <c r="W37" i="34"/>
  <c r="X37" i="34" s="1"/>
  <c r="M37" i="35" s="1"/>
  <c r="C38" i="34"/>
  <c r="D38" i="34" s="1"/>
  <c r="E38" i="34"/>
  <c r="G38" i="34"/>
  <c r="H38" i="34" s="1"/>
  <c r="E38" i="35" s="1"/>
  <c r="I38" i="34"/>
  <c r="J38" i="34" s="1"/>
  <c r="F38" i="35" s="1"/>
  <c r="K38" i="34"/>
  <c r="L38" i="34" s="1"/>
  <c r="G38" i="35" s="1"/>
  <c r="M38" i="34"/>
  <c r="N38" i="34" s="1"/>
  <c r="O38" i="34"/>
  <c r="P38" i="34" s="1"/>
  <c r="I38" i="35" s="1"/>
  <c r="Q38" i="34"/>
  <c r="R38" i="34" s="1"/>
  <c r="J38" i="35" s="1"/>
  <c r="S38" i="34"/>
  <c r="T38" i="34" s="1"/>
  <c r="K38" i="35" s="1"/>
  <c r="U38" i="34"/>
  <c r="V38" i="34" s="1"/>
  <c r="L38" i="35" s="1"/>
  <c r="W38" i="34"/>
  <c r="X38" i="34" s="1"/>
  <c r="M38" i="35" s="1"/>
  <c r="C39" i="34"/>
  <c r="D39" i="34" s="1"/>
  <c r="C39" i="35" s="1"/>
  <c r="E39" i="34"/>
  <c r="G39" i="34"/>
  <c r="H39" i="34" s="1"/>
  <c r="E39" i="35" s="1"/>
  <c r="I39" i="34"/>
  <c r="J39" i="34" s="1"/>
  <c r="F39" i="35" s="1"/>
  <c r="K39" i="34"/>
  <c r="L39" i="34" s="1"/>
  <c r="G39" i="35" s="1"/>
  <c r="M39" i="34"/>
  <c r="N39" i="34" s="1"/>
  <c r="H39" i="35" s="1"/>
  <c r="O39" i="34"/>
  <c r="P39" i="34" s="1"/>
  <c r="I39" i="35" s="1"/>
  <c r="Q39" i="34"/>
  <c r="R39" i="34" s="1"/>
  <c r="S39" i="34"/>
  <c r="T39" i="34" s="1"/>
  <c r="K39" i="35" s="1"/>
  <c r="U39" i="34"/>
  <c r="V39" i="34" s="1"/>
  <c r="L39" i="35" s="1"/>
  <c r="W39" i="34"/>
  <c r="X39" i="34" s="1"/>
  <c r="C40" i="34"/>
  <c r="D40" i="34" s="1"/>
  <c r="E40" i="34"/>
  <c r="F40" i="34" s="1"/>
  <c r="D40" i="35" s="1"/>
  <c r="G40" i="34"/>
  <c r="H40" i="34" s="1"/>
  <c r="E40" i="35" s="1"/>
  <c r="I40" i="34"/>
  <c r="K40" i="34"/>
  <c r="L40" i="34" s="1"/>
  <c r="M40" i="34"/>
  <c r="N40" i="34" s="1"/>
  <c r="H40" i="35" s="1"/>
  <c r="O40" i="34"/>
  <c r="P40" i="34" s="1"/>
  <c r="I40" i="35" s="1"/>
  <c r="Q40" i="34"/>
  <c r="R40" i="34" s="1"/>
  <c r="J40" i="35" s="1"/>
  <c r="S40" i="34"/>
  <c r="T40" i="34" s="1"/>
  <c r="K40" i="35" s="1"/>
  <c r="U40" i="34"/>
  <c r="V40" i="34" s="1"/>
  <c r="L40" i="35" s="1"/>
  <c r="W40" i="34"/>
  <c r="X40" i="34" s="1"/>
  <c r="M40" i="35" s="1"/>
  <c r="C41" i="34"/>
  <c r="D41" i="34" s="1"/>
  <c r="C41" i="35" s="1"/>
  <c r="E41" i="34"/>
  <c r="F41" i="34" s="1"/>
  <c r="D41" i="35" s="1"/>
  <c r="G41" i="34"/>
  <c r="H41" i="34" s="1"/>
  <c r="E41" i="35" s="1"/>
  <c r="I41" i="34"/>
  <c r="J41" i="34" s="1"/>
  <c r="F41" i="35" s="1"/>
  <c r="K41" i="34"/>
  <c r="L41" i="34" s="1"/>
  <c r="M41" i="34"/>
  <c r="N41" i="34" s="1"/>
  <c r="H41" i="35" s="1"/>
  <c r="O41" i="34"/>
  <c r="P41" i="34" s="1"/>
  <c r="I41" i="35" s="1"/>
  <c r="Q41" i="34"/>
  <c r="R41" i="34" s="1"/>
  <c r="J41" i="35" s="1"/>
  <c r="S41" i="34"/>
  <c r="T41" i="34" s="1"/>
  <c r="K41" i="35" s="1"/>
  <c r="U41" i="34"/>
  <c r="V41" i="34" s="1"/>
  <c r="L41" i="35" s="1"/>
  <c r="W41" i="34"/>
  <c r="X41" i="34" s="1"/>
  <c r="M41" i="35" s="1"/>
  <c r="C42" i="34"/>
  <c r="D42" i="34" s="1"/>
  <c r="C42" i="35" s="1"/>
  <c r="E42" i="34"/>
  <c r="F42" i="34" s="1"/>
  <c r="D42" i="35" s="1"/>
  <c r="G42" i="34"/>
  <c r="H42" i="34" s="1"/>
  <c r="E42" i="35" s="1"/>
  <c r="I42" i="34"/>
  <c r="J42" i="34" s="1"/>
  <c r="F42" i="35" s="1"/>
  <c r="K42" i="34"/>
  <c r="L42" i="34" s="1"/>
  <c r="M42" i="34"/>
  <c r="N42" i="34" s="1"/>
  <c r="H42" i="35" s="1"/>
  <c r="O42" i="34"/>
  <c r="P42" i="34" s="1"/>
  <c r="I42" i="35" s="1"/>
  <c r="Q42" i="34"/>
  <c r="R42" i="34" s="1"/>
  <c r="J42" i="35" s="1"/>
  <c r="S42" i="34"/>
  <c r="T42" i="34" s="1"/>
  <c r="K42" i="35" s="1"/>
  <c r="U42" i="34"/>
  <c r="V42" i="34" s="1"/>
  <c r="L42" i="35" s="1"/>
  <c r="W42" i="34"/>
  <c r="X42" i="34" s="1"/>
  <c r="M42" i="35" s="1"/>
  <c r="C43" i="34"/>
  <c r="D43" i="34" s="1"/>
  <c r="C43" i="35" s="1"/>
  <c r="E43" i="34"/>
  <c r="G43" i="34"/>
  <c r="H43" i="34" s="1"/>
  <c r="E43" i="35" s="1"/>
  <c r="I43" i="34"/>
  <c r="J43" i="34" s="1"/>
  <c r="F43" i="35" s="1"/>
  <c r="K43" i="34"/>
  <c r="L43" i="34" s="1"/>
  <c r="G43" i="35" s="1"/>
  <c r="M43" i="34"/>
  <c r="N43" i="34" s="1"/>
  <c r="H43" i="35" s="1"/>
  <c r="O43" i="34"/>
  <c r="P43" i="34" s="1"/>
  <c r="I43" i="35" s="1"/>
  <c r="Q43" i="34"/>
  <c r="R43" i="34" s="1"/>
  <c r="J43" i="35" s="1"/>
  <c r="S43" i="34"/>
  <c r="T43" i="34" s="1"/>
  <c r="K43" i="35" s="1"/>
  <c r="U43" i="34"/>
  <c r="V43" i="34" s="1"/>
  <c r="L43" i="35" s="1"/>
  <c r="W43" i="34"/>
  <c r="X43" i="34" s="1"/>
  <c r="M43" i="35" s="1"/>
  <c r="C44" i="34"/>
  <c r="D44" i="34" s="1"/>
  <c r="E44" i="34"/>
  <c r="F44" i="34" s="1"/>
  <c r="G44" i="34"/>
  <c r="H44" i="34" s="1"/>
  <c r="E44" i="35" s="1"/>
  <c r="I44" i="34"/>
  <c r="J44" i="34" s="1"/>
  <c r="F44" i="35" s="1"/>
  <c r="K44" i="34"/>
  <c r="L44" i="34" s="1"/>
  <c r="G44" i="35" s="1"/>
  <c r="M44" i="34"/>
  <c r="N44" i="34" s="1"/>
  <c r="H44" i="35" s="1"/>
  <c r="O44" i="34"/>
  <c r="P44" i="34" s="1"/>
  <c r="I44" i="35" s="1"/>
  <c r="Q44" i="34"/>
  <c r="R44" i="34" s="1"/>
  <c r="J44" i="35" s="1"/>
  <c r="S44" i="34"/>
  <c r="T44" i="34" s="1"/>
  <c r="U44" i="34"/>
  <c r="V44" i="34" s="1"/>
  <c r="L44" i="35" s="1"/>
  <c r="W44" i="34"/>
  <c r="X44" i="34" s="1"/>
  <c r="M44" i="35" s="1"/>
  <c r="C45" i="34"/>
  <c r="E45" i="34"/>
  <c r="F45" i="34" s="1"/>
  <c r="G45" i="34"/>
  <c r="H45" i="34" s="1"/>
  <c r="E45" i="35" s="1"/>
  <c r="I45" i="34"/>
  <c r="J45" i="34" s="1"/>
  <c r="F45" i="35" s="1"/>
  <c r="K45" i="34"/>
  <c r="L45" i="34" s="1"/>
  <c r="G45" i="35" s="1"/>
  <c r="M45" i="34"/>
  <c r="N45" i="34" s="1"/>
  <c r="H45" i="35" s="1"/>
  <c r="O45" i="34"/>
  <c r="P45" i="34" s="1"/>
  <c r="I45" i="35" s="1"/>
  <c r="Q45" i="34"/>
  <c r="R45" i="34" s="1"/>
  <c r="J45" i="35" s="1"/>
  <c r="S45" i="34"/>
  <c r="T45" i="34" s="1"/>
  <c r="K45" i="35" s="1"/>
  <c r="U45" i="34"/>
  <c r="V45" i="34" s="1"/>
  <c r="L45" i="35" s="1"/>
  <c r="W45" i="34"/>
  <c r="X45" i="34" s="1"/>
  <c r="M45" i="35" s="1"/>
  <c r="C46" i="34"/>
  <c r="E46" i="34"/>
  <c r="G46" i="34"/>
  <c r="I46" i="34"/>
  <c r="K46" i="34"/>
  <c r="M46" i="34"/>
  <c r="O46" i="34"/>
  <c r="Q46" i="34"/>
  <c r="S46" i="34"/>
  <c r="U46" i="34"/>
  <c r="W46" i="34"/>
  <c r="C47" i="34"/>
  <c r="D47" i="34" s="1"/>
  <c r="C47" i="35" s="1"/>
  <c r="E47" i="34"/>
  <c r="F47" i="34" s="1"/>
  <c r="G47" i="34"/>
  <c r="H47" i="34" s="1"/>
  <c r="E47" i="35" s="1"/>
  <c r="I47" i="34"/>
  <c r="J47" i="34" s="1"/>
  <c r="F47" i="35" s="1"/>
  <c r="K47" i="34"/>
  <c r="L47" i="34" s="1"/>
  <c r="G47" i="35" s="1"/>
  <c r="M47" i="34"/>
  <c r="N47" i="34" s="1"/>
  <c r="H47" i="35" s="1"/>
  <c r="O47" i="34"/>
  <c r="P47" i="34" s="1"/>
  <c r="I47" i="35" s="1"/>
  <c r="Q47" i="34"/>
  <c r="R47" i="34" s="1"/>
  <c r="J47" i="35" s="1"/>
  <c r="S47" i="34"/>
  <c r="T47" i="34" s="1"/>
  <c r="K47" i="35" s="1"/>
  <c r="U47" i="34"/>
  <c r="V47" i="34" s="1"/>
  <c r="L47" i="35" s="1"/>
  <c r="W47" i="34"/>
  <c r="X47" i="34" s="1"/>
  <c r="M47" i="35" s="1"/>
  <c r="C48" i="34"/>
  <c r="D48" i="34" s="1"/>
  <c r="E48" i="34"/>
  <c r="F48" i="34" s="1"/>
  <c r="G48" i="34"/>
  <c r="H48" i="34" s="1"/>
  <c r="E48" i="35" s="1"/>
  <c r="I48" i="34"/>
  <c r="J48" i="34" s="1"/>
  <c r="F48" i="35" s="1"/>
  <c r="K48" i="34"/>
  <c r="L48" i="34" s="1"/>
  <c r="G48" i="35" s="1"/>
  <c r="M48" i="34"/>
  <c r="N48" i="34" s="1"/>
  <c r="H48" i="35" s="1"/>
  <c r="O48" i="34"/>
  <c r="P48" i="34" s="1"/>
  <c r="I48" i="35" s="1"/>
  <c r="Q48" i="34"/>
  <c r="R48" i="34" s="1"/>
  <c r="J48" i="35" s="1"/>
  <c r="S48" i="34"/>
  <c r="T48" i="34" s="1"/>
  <c r="K48" i="35" s="1"/>
  <c r="U48" i="34"/>
  <c r="V48" i="34" s="1"/>
  <c r="L48" i="35" s="1"/>
  <c r="W48" i="34"/>
  <c r="X48" i="34" s="1"/>
  <c r="M48" i="35" s="1"/>
  <c r="C49" i="34"/>
  <c r="D49" i="34" s="1"/>
  <c r="C49" i="35" s="1"/>
  <c r="E49" i="34"/>
  <c r="F49" i="34" s="1"/>
  <c r="G49" i="34"/>
  <c r="H49" i="34" s="1"/>
  <c r="E49" i="35" s="1"/>
  <c r="I49" i="34"/>
  <c r="J49" i="34" s="1"/>
  <c r="F49" i="35" s="1"/>
  <c r="K49" i="34"/>
  <c r="L49" i="34" s="1"/>
  <c r="G49" i="35" s="1"/>
  <c r="M49" i="34"/>
  <c r="N49" i="34" s="1"/>
  <c r="H49" i="35" s="1"/>
  <c r="O49" i="34"/>
  <c r="P49" i="34" s="1"/>
  <c r="I49" i="35" s="1"/>
  <c r="Q49" i="34"/>
  <c r="R49" i="34" s="1"/>
  <c r="J49" i="35" s="1"/>
  <c r="S49" i="34"/>
  <c r="T49" i="34" s="1"/>
  <c r="K49" i="35" s="1"/>
  <c r="U49" i="34"/>
  <c r="V49" i="34" s="1"/>
  <c r="L49" i="35" s="1"/>
  <c r="W49" i="34"/>
  <c r="X49" i="34" s="1"/>
  <c r="M49" i="35" s="1"/>
  <c r="C50" i="34"/>
  <c r="D50" i="34" s="1"/>
  <c r="C50" i="35" s="1"/>
  <c r="E50" i="34"/>
  <c r="F50" i="34" s="1"/>
  <c r="G50" i="34"/>
  <c r="H50" i="34" s="1"/>
  <c r="E50" i="35" s="1"/>
  <c r="I50" i="34"/>
  <c r="J50" i="34" s="1"/>
  <c r="F50" i="35" s="1"/>
  <c r="K50" i="34"/>
  <c r="L50" i="34" s="1"/>
  <c r="G50" i="35" s="1"/>
  <c r="M50" i="34"/>
  <c r="N50" i="34" s="1"/>
  <c r="H50" i="35" s="1"/>
  <c r="O50" i="34"/>
  <c r="P50" i="34" s="1"/>
  <c r="I50" i="35" s="1"/>
  <c r="Q50" i="34"/>
  <c r="R50" i="34" s="1"/>
  <c r="J50" i="35" s="1"/>
  <c r="S50" i="34"/>
  <c r="T50" i="34" s="1"/>
  <c r="K50" i="35" s="1"/>
  <c r="U50" i="34"/>
  <c r="V50" i="34" s="1"/>
  <c r="L50" i="35" s="1"/>
  <c r="W50" i="34"/>
  <c r="X50" i="34" s="1"/>
  <c r="M50" i="35" s="1"/>
  <c r="C51" i="34"/>
  <c r="D51" i="34" s="1"/>
  <c r="C51" i="35" s="1"/>
  <c r="E51" i="34"/>
  <c r="F51" i="34" s="1"/>
  <c r="D51" i="35" s="1"/>
  <c r="G51" i="34"/>
  <c r="H51" i="34" s="1"/>
  <c r="E51" i="35" s="1"/>
  <c r="I51" i="34"/>
  <c r="J51" i="34" s="1"/>
  <c r="F51" i="35" s="1"/>
  <c r="K51" i="34"/>
  <c r="M51" i="34"/>
  <c r="N51" i="34" s="1"/>
  <c r="H51" i="35" s="1"/>
  <c r="O51" i="34"/>
  <c r="P51" i="34" s="1"/>
  <c r="I51" i="35" s="1"/>
  <c r="Q51" i="34"/>
  <c r="R51" i="34" s="1"/>
  <c r="J51" i="35" s="1"/>
  <c r="S51" i="34"/>
  <c r="T51" i="34" s="1"/>
  <c r="K51" i="35" s="1"/>
  <c r="U51" i="34"/>
  <c r="V51" i="34" s="1"/>
  <c r="L51" i="35" s="1"/>
  <c r="W51" i="34"/>
  <c r="X51" i="34" s="1"/>
  <c r="M51" i="35" s="1"/>
  <c r="C52" i="34"/>
  <c r="D52" i="34" s="1"/>
  <c r="E52" i="34"/>
  <c r="F52" i="34" s="1"/>
  <c r="D52" i="35" s="1"/>
  <c r="G52" i="34"/>
  <c r="H52" i="34" s="1"/>
  <c r="E52" i="35" s="1"/>
  <c r="I52" i="34"/>
  <c r="K52" i="34"/>
  <c r="L52" i="34" s="1"/>
  <c r="G52" i="35" s="1"/>
  <c r="M52" i="34"/>
  <c r="N52" i="34" s="1"/>
  <c r="H52" i="35" s="1"/>
  <c r="O52" i="34"/>
  <c r="P52" i="34" s="1"/>
  <c r="I52" i="35" s="1"/>
  <c r="Q52" i="34"/>
  <c r="R52" i="34" s="1"/>
  <c r="J52" i="35" s="1"/>
  <c r="S52" i="34"/>
  <c r="T52" i="34" s="1"/>
  <c r="K52" i="35" s="1"/>
  <c r="U52" i="34"/>
  <c r="V52" i="34" s="1"/>
  <c r="L52" i="35" s="1"/>
  <c r="W52" i="34"/>
  <c r="X52" i="34" s="1"/>
  <c r="M52" i="35" s="1"/>
  <c r="C53" i="34"/>
  <c r="E53" i="34"/>
  <c r="F53" i="34" s="1"/>
  <c r="D53" i="35" s="1"/>
  <c r="G53" i="34"/>
  <c r="H53" i="34" s="1"/>
  <c r="I53" i="34"/>
  <c r="J53" i="34" s="1"/>
  <c r="F53" i="35" s="1"/>
  <c r="K53" i="34"/>
  <c r="L53" i="34" s="1"/>
  <c r="G53" i="35" s="1"/>
  <c r="M53" i="34"/>
  <c r="N53" i="34" s="1"/>
  <c r="H53" i="35" s="1"/>
  <c r="O53" i="34"/>
  <c r="P53" i="34" s="1"/>
  <c r="I53" i="35" s="1"/>
  <c r="Q53" i="34"/>
  <c r="R53" i="34" s="1"/>
  <c r="J53" i="35" s="1"/>
  <c r="S53" i="34"/>
  <c r="T53" i="34" s="1"/>
  <c r="K53" i="35" s="1"/>
  <c r="U53" i="34"/>
  <c r="V53" i="34" s="1"/>
  <c r="L53" i="35" s="1"/>
  <c r="W53" i="34"/>
  <c r="X53" i="34" s="1"/>
  <c r="M53" i="35" s="1"/>
  <c r="C54" i="34"/>
  <c r="D54" i="34" s="1"/>
  <c r="C54" i="35" s="1"/>
  <c r="E54" i="34"/>
  <c r="F54" i="34" s="1"/>
  <c r="D54" i="35" s="1"/>
  <c r="G54" i="34"/>
  <c r="H54" i="34" s="1"/>
  <c r="E54" i="35" s="1"/>
  <c r="I54" i="34"/>
  <c r="J54" i="34" s="1"/>
  <c r="F54" i="35" s="1"/>
  <c r="K54" i="34"/>
  <c r="L54" i="34" s="1"/>
  <c r="G54" i="35" s="1"/>
  <c r="M54" i="34"/>
  <c r="N54" i="34" s="1"/>
  <c r="H54" i="35" s="1"/>
  <c r="O54" i="34"/>
  <c r="P54" i="34" s="1"/>
  <c r="I54" i="35" s="1"/>
  <c r="Q54" i="34"/>
  <c r="R54" i="34" s="1"/>
  <c r="S54" i="34"/>
  <c r="T54" i="34" s="1"/>
  <c r="K54" i="35" s="1"/>
  <c r="U54" i="34"/>
  <c r="V54" i="34" s="1"/>
  <c r="L54" i="35" s="1"/>
  <c r="W54" i="34"/>
  <c r="X54" i="34" s="1"/>
  <c r="M54" i="35" s="1"/>
  <c r="C55" i="34"/>
  <c r="D55" i="34" s="1"/>
  <c r="C55" i="35" s="1"/>
  <c r="E55" i="34"/>
  <c r="G55" i="34"/>
  <c r="H55" i="34" s="1"/>
  <c r="E55" i="35" s="1"/>
  <c r="I55" i="34"/>
  <c r="J55" i="34" s="1"/>
  <c r="F55" i="35" s="1"/>
  <c r="K55" i="34"/>
  <c r="L55" i="34" s="1"/>
  <c r="G55" i="35" s="1"/>
  <c r="M55" i="34"/>
  <c r="N55" i="34" s="1"/>
  <c r="H55" i="35" s="1"/>
  <c r="O55" i="34"/>
  <c r="P55" i="34" s="1"/>
  <c r="I55" i="35" s="1"/>
  <c r="Q55" i="34"/>
  <c r="R55" i="34" s="1"/>
  <c r="J55" i="35" s="1"/>
  <c r="S55" i="34"/>
  <c r="T55" i="34" s="1"/>
  <c r="K55" i="35" s="1"/>
  <c r="U55" i="34"/>
  <c r="V55" i="34" s="1"/>
  <c r="L55" i="35" s="1"/>
  <c r="W55" i="34"/>
  <c r="X55" i="34" s="1"/>
  <c r="M55" i="35" s="1"/>
  <c r="C56" i="34"/>
  <c r="D56" i="34" s="1"/>
  <c r="E56" i="34"/>
  <c r="F56" i="34" s="1"/>
  <c r="D56" i="35" s="1"/>
  <c r="G56" i="34"/>
  <c r="H56" i="34" s="1"/>
  <c r="E56" i="35" s="1"/>
  <c r="I56" i="34"/>
  <c r="J56" i="34" s="1"/>
  <c r="F56" i="35" s="1"/>
  <c r="K56" i="34"/>
  <c r="L56" i="34" s="1"/>
  <c r="G56" i="35" s="1"/>
  <c r="M56" i="34"/>
  <c r="N56" i="34" s="1"/>
  <c r="H56" i="35" s="1"/>
  <c r="O56" i="34"/>
  <c r="P56" i="34" s="1"/>
  <c r="I56" i="35" s="1"/>
  <c r="Q56" i="34"/>
  <c r="R56" i="34" s="1"/>
  <c r="J56" i="35" s="1"/>
  <c r="S56" i="34"/>
  <c r="T56" i="34" s="1"/>
  <c r="U56" i="34"/>
  <c r="V56" i="34" s="1"/>
  <c r="L56" i="35" s="1"/>
  <c r="W56" i="34"/>
  <c r="X56" i="34" s="1"/>
  <c r="M56" i="35" s="1"/>
  <c r="C57" i="34"/>
  <c r="D57" i="34" s="1"/>
  <c r="C57" i="35" s="1"/>
  <c r="E57" i="34"/>
  <c r="F57" i="34" s="1"/>
  <c r="D57" i="35" s="1"/>
  <c r="G57" i="34"/>
  <c r="H57" i="34" s="1"/>
  <c r="E57" i="35" s="1"/>
  <c r="I57" i="34"/>
  <c r="J57" i="34" s="1"/>
  <c r="F57" i="35" s="1"/>
  <c r="K57" i="34"/>
  <c r="L57" i="34" s="1"/>
  <c r="G57" i="35" s="1"/>
  <c r="M57" i="34"/>
  <c r="N57" i="34" s="1"/>
  <c r="H57" i="35" s="1"/>
  <c r="O57" i="34"/>
  <c r="P57" i="34" s="1"/>
  <c r="I57" i="35" s="1"/>
  <c r="Q57" i="34"/>
  <c r="R57" i="34" s="1"/>
  <c r="S57" i="34"/>
  <c r="T57" i="34" s="1"/>
  <c r="K57" i="35" s="1"/>
  <c r="U57" i="34"/>
  <c r="V57" i="34" s="1"/>
  <c r="L57" i="35" s="1"/>
  <c r="W57" i="34"/>
  <c r="X57" i="34" s="1"/>
  <c r="M57" i="35" s="1"/>
  <c r="C58" i="34"/>
  <c r="E58" i="34"/>
  <c r="G58" i="34"/>
  <c r="I58" i="34"/>
  <c r="K58" i="34"/>
  <c r="M58" i="34"/>
  <c r="O58" i="34"/>
  <c r="Q58" i="34"/>
  <c r="S58" i="34"/>
  <c r="U58" i="34"/>
  <c r="W58" i="34"/>
  <c r="C59" i="34"/>
  <c r="D59" i="34" s="1"/>
  <c r="C59" i="35" s="1"/>
  <c r="E59" i="34"/>
  <c r="F59" i="34" s="1"/>
  <c r="D59" i="35" s="1"/>
  <c r="G59" i="34"/>
  <c r="H59" i="34" s="1"/>
  <c r="E59" i="35" s="1"/>
  <c r="I59" i="34"/>
  <c r="J59" i="34" s="1"/>
  <c r="K59" i="34"/>
  <c r="L59" i="34" s="1"/>
  <c r="M59" i="34"/>
  <c r="N59" i="34" s="1"/>
  <c r="H59" i="35" s="1"/>
  <c r="O59" i="34"/>
  <c r="P59" i="34" s="1"/>
  <c r="I59" i="35" s="1"/>
  <c r="Q59" i="34"/>
  <c r="R59" i="34" s="1"/>
  <c r="S59" i="34"/>
  <c r="T59" i="34" s="1"/>
  <c r="K59" i="35" s="1"/>
  <c r="U59" i="34"/>
  <c r="V59" i="34" s="1"/>
  <c r="L59" i="35" s="1"/>
  <c r="W59" i="34"/>
  <c r="X59" i="34" s="1"/>
  <c r="M59" i="35" s="1"/>
  <c r="C60" i="34"/>
  <c r="D60" i="34" s="1"/>
  <c r="E60" i="34"/>
  <c r="F60" i="34" s="1"/>
  <c r="D60" i="35" s="1"/>
  <c r="G60" i="34"/>
  <c r="H60" i="34" s="1"/>
  <c r="I60" i="34"/>
  <c r="J60" i="34" s="1"/>
  <c r="F60" i="35" s="1"/>
  <c r="K60" i="34"/>
  <c r="L60" i="34" s="1"/>
  <c r="G60" i="35" s="1"/>
  <c r="M60" i="34"/>
  <c r="N60" i="34" s="1"/>
  <c r="H60" i="35" s="1"/>
  <c r="O60" i="34"/>
  <c r="P60" i="34" s="1"/>
  <c r="I60" i="35" s="1"/>
  <c r="Q60" i="34"/>
  <c r="R60" i="34" s="1"/>
  <c r="J60" i="35" s="1"/>
  <c r="S60" i="34"/>
  <c r="T60" i="34" s="1"/>
  <c r="K60" i="35" s="1"/>
  <c r="U60" i="34"/>
  <c r="V60" i="34" s="1"/>
  <c r="L60" i="35" s="1"/>
  <c r="W60" i="34"/>
  <c r="X60" i="34" s="1"/>
  <c r="C61" i="34"/>
  <c r="D61" i="34" s="1"/>
  <c r="C61" i="35" s="1"/>
  <c r="E61" i="34"/>
  <c r="F61" i="34" s="1"/>
  <c r="D61" i="35" s="1"/>
  <c r="G61" i="34"/>
  <c r="H61" i="34" s="1"/>
  <c r="I61" i="34"/>
  <c r="J61" i="34" s="1"/>
  <c r="F61" i="35" s="1"/>
  <c r="K61" i="34"/>
  <c r="L61" i="34" s="1"/>
  <c r="G61" i="35" s="1"/>
  <c r="M61" i="34"/>
  <c r="N61" i="34" s="1"/>
  <c r="H61" i="35" s="1"/>
  <c r="O61" i="34"/>
  <c r="P61" i="34" s="1"/>
  <c r="I61" i="35" s="1"/>
  <c r="Q61" i="34"/>
  <c r="R61" i="34" s="1"/>
  <c r="J61" i="35" s="1"/>
  <c r="S61" i="34"/>
  <c r="T61" i="34" s="1"/>
  <c r="K61" i="35" s="1"/>
  <c r="U61" i="34"/>
  <c r="V61" i="34" s="1"/>
  <c r="L61" i="35" s="1"/>
  <c r="W61" i="34"/>
  <c r="X61" i="34" s="1"/>
  <c r="M61" i="35" s="1"/>
  <c r="C62" i="34"/>
  <c r="E62" i="34"/>
  <c r="G62" i="34"/>
  <c r="I62" i="34"/>
  <c r="K62" i="34"/>
  <c r="M62" i="34"/>
  <c r="O62" i="34"/>
  <c r="Q62" i="34"/>
  <c r="S62" i="34"/>
  <c r="U62" i="34"/>
  <c r="W62" i="34"/>
  <c r="C63" i="34"/>
  <c r="D63" i="34" s="1"/>
  <c r="C63" i="35" s="1"/>
  <c r="E63" i="34"/>
  <c r="G63" i="34"/>
  <c r="H63" i="34" s="1"/>
  <c r="E63" i="35" s="1"/>
  <c r="I63" i="34"/>
  <c r="J63" i="34" s="1"/>
  <c r="K63" i="34"/>
  <c r="L63" i="34" s="1"/>
  <c r="G63" i="35" s="1"/>
  <c r="M63" i="34"/>
  <c r="N63" i="34" s="1"/>
  <c r="H63" i="35" s="1"/>
  <c r="O63" i="34"/>
  <c r="P63" i="34" s="1"/>
  <c r="I63" i="35" s="1"/>
  <c r="Q63" i="34"/>
  <c r="R63" i="34" s="1"/>
  <c r="S63" i="34"/>
  <c r="T63" i="34" s="1"/>
  <c r="K63" i="35" s="1"/>
  <c r="U63" i="34"/>
  <c r="V63" i="34" s="1"/>
  <c r="W63" i="34"/>
  <c r="X63" i="34" s="1"/>
  <c r="M63" i="35" s="1"/>
  <c r="C64" i="34"/>
  <c r="D64" i="34" s="1"/>
  <c r="E64" i="34"/>
  <c r="F64" i="34" s="1"/>
  <c r="D64" i="35" s="1"/>
  <c r="G64" i="34"/>
  <c r="H64" i="34" s="1"/>
  <c r="E64" i="35" s="1"/>
  <c r="I64" i="34"/>
  <c r="J64" i="34" s="1"/>
  <c r="F64" i="35" s="1"/>
  <c r="K64" i="34"/>
  <c r="L64" i="34" s="1"/>
  <c r="G64" i="35" s="1"/>
  <c r="M64" i="34"/>
  <c r="N64" i="34" s="1"/>
  <c r="O64" i="34"/>
  <c r="P64" i="34" s="1"/>
  <c r="I64" i="35" s="1"/>
  <c r="Q64" i="34"/>
  <c r="R64" i="34" s="1"/>
  <c r="J64" i="35" s="1"/>
  <c r="S64" i="34"/>
  <c r="T64" i="34" s="1"/>
  <c r="K64" i="35" s="1"/>
  <c r="U64" i="34"/>
  <c r="V64" i="34" s="1"/>
  <c r="L64" i="35" s="1"/>
  <c r="W64" i="34"/>
  <c r="X64" i="34" s="1"/>
  <c r="M64" i="35" s="1"/>
  <c r="C65" i="34"/>
  <c r="E65" i="34"/>
  <c r="F65" i="34" s="1"/>
  <c r="D65" i="35" s="1"/>
  <c r="G65" i="34"/>
  <c r="H65" i="34" s="1"/>
  <c r="E65" i="35" s="1"/>
  <c r="I65" i="34"/>
  <c r="J65" i="34" s="1"/>
  <c r="F65" i="35" s="1"/>
  <c r="K65" i="34"/>
  <c r="L65" i="34" s="1"/>
  <c r="G65" i="35" s="1"/>
  <c r="M65" i="34"/>
  <c r="N65" i="34" s="1"/>
  <c r="H65" i="35" s="1"/>
  <c r="O65" i="34"/>
  <c r="P65" i="34" s="1"/>
  <c r="I65" i="35" s="1"/>
  <c r="Q65" i="34"/>
  <c r="R65" i="34" s="1"/>
  <c r="J65" i="35" s="1"/>
  <c r="S65" i="34"/>
  <c r="T65" i="34" s="1"/>
  <c r="U65" i="34"/>
  <c r="V65" i="34" s="1"/>
  <c r="L65" i="35" s="1"/>
  <c r="W65" i="34"/>
  <c r="X65" i="34" s="1"/>
  <c r="M65" i="35" s="1"/>
  <c r="C66" i="34"/>
  <c r="D66" i="34" s="1"/>
  <c r="C66" i="35" s="1"/>
  <c r="E66" i="34"/>
  <c r="G66" i="34"/>
  <c r="H66" i="34" s="1"/>
  <c r="E66" i="35" s="1"/>
  <c r="I66" i="34"/>
  <c r="J66" i="34" s="1"/>
  <c r="F66" i="35" s="1"/>
  <c r="K66" i="34"/>
  <c r="L66" i="34" s="1"/>
  <c r="G66" i="35" s="1"/>
  <c r="M66" i="34"/>
  <c r="N66" i="34" s="1"/>
  <c r="H66" i="35" s="1"/>
  <c r="O66" i="34"/>
  <c r="P66" i="34" s="1"/>
  <c r="I66" i="35" s="1"/>
  <c r="Q66" i="34"/>
  <c r="R66" i="34" s="1"/>
  <c r="J66" i="35" s="1"/>
  <c r="S66" i="34"/>
  <c r="T66" i="34" s="1"/>
  <c r="K66" i="35" s="1"/>
  <c r="U66" i="34"/>
  <c r="V66" i="34" s="1"/>
  <c r="L66" i="35" s="1"/>
  <c r="W66" i="34"/>
  <c r="X66" i="34" s="1"/>
  <c r="M66" i="35" s="1"/>
  <c r="C67" i="34"/>
  <c r="D67" i="34" s="1"/>
  <c r="C67" i="35" s="1"/>
  <c r="E67" i="34"/>
  <c r="F67" i="34" s="1"/>
  <c r="D67" i="35" s="1"/>
  <c r="G67" i="34"/>
  <c r="H67" i="34" s="1"/>
  <c r="E67" i="35" s="1"/>
  <c r="I67" i="34"/>
  <c r="J67" i="34" s="1"/>
  <c r="F67" i="35" s="1"/>
  <c r="K67" i="34"/>
  <c r="L67" i="34" s="1"/>
  <c r="G67" i="35" s="1"/>
  <c r="M67" i="34"/>
  <c r="N67" i="34" s="1"/>
  <c r="H67" i="35" s="1"/>
  <c r="O67" i="34"/>
  <c r="P67" i="34" s="1"/>
  <c r="I67" i="35" s="1"/>
  <c r="Q67" i="34"/>
  <c r="R67" i="34" s="1"/>
  <c r="J67" i="35" s="1"/>
  <c r="S67" i="34"/>
  <c r="T67" i="34" s="1"/>
  <c r="K67" i="35" s="1"/>
  <c r="U67" i="34"/>
  <c r="V67" i="34" s="1"/>
  <c r="L67" i="35" s="1"/>
  <c r="W67" i="34"/>
  <c r="X67" i="34" s="1"/>
  <c r="M67" i="35" s="1"/>
  <c r="C68" i="34"/>
  <c r="E68" i="34"/>
  <c r="G68" i="34"/>
  <c r="I68" i="34"/>
  <c r="K68" i="34"/>
  <c r="M68" i="34"/>
  <c r="O68" i="34"/>
  <c r="Q68" i="34"/>
  <c r="S68" i="34"/>
  <c r="U68" i="34"/>
  <c r="W68" i="34"/>
  <c r="C69" i="34"/>
  <c r="E69" i="34"/>
  <c r="F69" i="34" s="1"/>
  <c r="D69" i="35" s="1"/>
  <c r="G69" i="34"/>
  <c r="H69" i="34" s="1"/>
  <c r="E69" i="35" s="1"/>
  <c r="I69" i="34"/>
  <c r="J69" i="34" s="1"/>
  <c r="F69" i="35" s="1"/>
  <c r="K69" i="34"/>
  <c r="L69" i="34" s="1"/>
  <c r="G69" i="35" s="1"/>
  <c r="M69" i="34"/>
  <c r="N69" i="34" s="1"/>
  <c r="H69" i="35" s="1"/>
  <c r="O69" i="34"/>
  <c r="P69" i="34" s="1"/>
  <c r="Q69" i="34"/>
  <c r="R69" i="34" s="1"/>
  <c r="J69" i="35" s="1"/>
  <c r="S69" i="34"/>
  <c r="T69" i="34" s="1"/>
  <c r="K69" i="35" s="1"/>
  <c r="U69" i="34"/>
  <c r="V69" i="34" s="1"/>
  <c r="L69" i="35" s="1"/>
  <c r="W69" i="34"/>
  <c r="X69" i="34" s="1"/>
  <c r="M69" i="35" s="1"/>
  <c r="C70" i="34"/>
  <c r="D70" i="34" s="1"/>
  <c r="C70" i="35" s="1"/>
  <c r="E70" i="34"/>
  <c r="F70" i="34" s="1"/>
  <c r="D70" i="35" s="1"/>
  <c r="G70" i="34"/>
  <c r="H70" i="34" s="1"/>
  <c r="E70" i="35" s="1"/>
  <c r="I70" i="34"/>
  <c r="J70" i="34" s="1"/>
  <c r="F70" i="35" s="1"/>
  <c r="K70" i="34"/>
  <c r="L70" i="34" s="1"/>
  <c r="G70" i="35" s="1"/>
  <c r="M70" i="34"/>
  <c r="N70" i="34" s="1"/>
  <c r="H70" i="35" s="1"/>
  <c r="O70" i="34"/>
  <c r="P70" i="34" s="1"/>
  <c r="Q70" i="34"/>
  <c r="R70" i="34" s="1"/>
  <c r="J70" i="35" s="1"/>
  <c r="S70" i="34"/>
  <c r="T70" i="34" s="1"/>
  <c r="K70" i="35" s="1"/>
  <c r="U70" i="34"/>
  <c r="V70" i="34" s="1"/>
  <c r="L70" i="35" s="1"/>
  <c r="W70" i="34"/>
  <c r="X70" i="34" s="1"/>
  <c r="M70" i="35" s="1"/>
  <c r="C71" i="34"/>
  <c r="D71" i="34" s="1"/>
  <c r="C71" i="35" s="1"/>
  <c r="E71" i="34"/>
  <c r="F71" i="34" s="1"/>
  <c r="D71" i="35" s="1"/>
  <c r="G71" i="34"/>
  <c r="H71" i="34" s="1"/>
  <c r="E71" i="35" s="1"/>
  <c r="I71" i="34"/>
  <c r="J71" i="34" s="1"/>
  <c r="F71" i="35" s="1"/>
  <c r="K71" i="34"/>
  <c r="M71" i="34"/>
  <c r="N71" i="34" s="1"/>
  <c r="H71" i="35" s="1"/>
  <c r="O71" i="34"/>
  <c r="P71" i="34" s="1"/>
  <c r="I71" i="35" s="1"/>
  <c r="Q71" i="34"/>
  <c r="R71" i="34" s="1"/>
  <c r="J71" i="35" s="1"/>
  <c r="S71" i="34"/>
  <c r="T71" i="34" s="1"/>
  <c r="K71" i="35" s="1"/>
  <c r="U71" i="34"/>
  <c r="V71" i="34" s="1"/>
  <c r="L71" i="35" s="1"/>
  <c r="W71" i="34"/>
  <c r="X71" i="34" s="1"/>
  <c r="M71" i="35" s="1"/>
  <c r="C72" i="34"/>
  <c r="D72" i="34" s="1"/>
  <c r="E72" i="34"/>
  <c r="F72" i="34" s="1"/>
  <c r="D72" i="35" s="1"/>
  <c r="G72" i="34"/>
  <c r="H72" i="34" s="1"/>
  <c r="E72" i="35" s="1"/>
  <c r="I72" i="34"/>
  <c r="K72" i="34"/>
  <c r="L72" i="34" s="1"/>
  <c r="G72" i="35" s="1"/>
  <c r="M72" i="34"/>
  <c r="N72" i="34" s="1"/>
  <c r="H72" i="35" s="1"/>
  <c r="O72" i="34"/>
  <c r="P72" i="34" s="1"/>
  <c r="I72" i="35" s="1"/>
  <c r="Q72" i="34"/>
  <c r="R72" i="34" s="1"/>
  <c r="J72" i="35" s="1"/>
  <c r="S72" i="34"/>
  <c r="T72" i="34" s="1"/>
  <c r="K72" i="35" s="1"/>
  <c r="U72" i="34"/>
  <c r="V72" i="34" s="1"/>
  <c r="L72" i="35" s="1"/>
  <c r="W72" i="34"/>
  <c r="X72" i="34" s="1"/>
  <c r="M72" i="35" s="1"/>
  <c r="C73" i="34"/>
  <c r="D73" i="34" s="1"/>
  <c r="C73" i="35" s="1"/>
  <c r="E73" i="34"/>
  <c r="F73" i="34" s="1"/>
  <c r="D73" i="35" s="1"/>
  <c r="G73" i="34"/>
  <c r="H73" i="34" s="1"/>
  <c r="E73" i="35" s="1"/>
  <c r="I73" i="34"/>
  <c r="J73" i="34" s="1"/>
  <c r="K73" i="34"/>
  <c r="L73" i="34" s="1"/>
  <c r="G73" i="35" s="1"/>
  <c r="M73" i="34"/>
  <c r="N73" i="34" s="1"/>
  <c r="H73" i="35" s="1"/>
  <c r="O73" i="34"/>
  <c r="P73" i="34" s="1"/>
  <c r="I73" i="35" s="1"/>
  <c r="Q73" i="34"/>
  <c r="R73" i="34" s="1"/>
  <c r="J73" i="35" s="1"/>
  <c r="S73" i="34"/>
  <c r="T73" i="34" s="1"/>
  <c r="K73" i="35" s="1"/>
  <c r="U73" i="34"/>
  <c r="V73" i="34" s="1"/>
  <c r="L73" i="35" s="1"/>
  <c r="W73" i="34"/>
  <c r="X73" i="34" s="1"/>
  <c r="M73" i="35" s="1"/>
  <c r="C74" i="34"/>
  <c r="D74" i="34" s="1"/>
  <c r="E74" i="34"/>
  <c r="F74" i="34" s="1"/>
  <c r="D74" i="35" s="1"/>
  <c r="G74" i="34"/>
  <c r="H74" i="34" s="1"/>
  <c r="E74" i="35" s="1"/>
  <c r="I74" i="34"/>
  <c r="J74" i="34" s="1"/>
  <c r="F74" i="35" s="1"/>
  <c r="K74" i="34"/>
  <c r="L74" i="34" s="1"/>
  <c r="G74" i="35" s="1"/>
  <c r="M74" i="34"/>
  <c r="N74" i="34" s="1"/>
  <c r="H74" i="35" s="1"/>
  <c r="O74" i="34"/>
  <c r="P74" i="34" s="1"/>
  <c r="I74" i="35" s="1"/>
  <c r="Q74" i="34"/>
  <c r="R74" i="34" s="1"/>
  <c r="S74" i="34"/>
  <c r="T74" i="34" s="1"/>
  <c r="K74" i="35" s="1"/>
  <c r="U74" i="34"/>
  <c r="V74" i="34" s="1"/>
  <c r="L74" i="35" s="1"/>
  <c r="W74" i="34"/>
  <c r="X74" i="34" s="1"/>
  <c r="M74" i="35" s="1"/>
  <c r="C75" i="34"/>
  <c r="D75" i="34" s="1"/>
  <c r="C75" i="35" s="1"/>
  <c r="E75" i="34"/>
  <c r="G75" i="34"/>
  <c r="H75" i="34" s="1"/>
  <c r="E75" i="35" s="1"/>
  <c r="I75" i="34"/>
  <c r="J75" i="34" s="1"/>
  <c r="F75" i="35" s="1"/>
  <c r="K75" i="34"/>
  <c r="L75" i="34" s="1"/>
  <c r="G75" i="35" s="1"/>
  <c r="M75" i="34"/>
  <c r="N75" i="34" s="1"/>
  <c r="H75" i="35" s="1"/>
  <c r="O75" i="34"/>
  <c r="P75" i="34" s="1"/>
  <c r="I75" i="35" s="1"/>
  <c r="Q75" i="34"/>
  <c r="R75" i="34" s="1"/>
  <c r="J75" i="35" s="1"/>
  <c r="S75" i="34"/>
  <c r="T75" i="34" s="1"/>
  <c r="K75" i="35" s="1"/>
  <c r="U75" i="34"/>
  <c r="V75" i="34" s="1"/>
  <c r="L75" i="35" s="1"/>
  <c r="W75" i="34"/>
  <c r="X75" i="34" s="1"/>
  <c r="M75" i="35" s="1"/>
  <c r="C76" i="34"/>
  <c r="E76" i="34"/>
  <c r="G76" i="34"/>
  <c r="I76" i="34"/>
  <c r="K76" i="34"/>
  <c r="M76" i="34"/>
  <c r="O76" i="34"/>
  <c r="Q76" i="34"/>
  <c r="S76" i="34"/>
  <c r="U76" i="34"/>
  <c r="W76" i="34"/>
  <c r="C77" i="34"/>
  <c r="E77" i="34"/>
  <c r="F77" i="34" s="1"/>
  <c r="D77" i="35" s="1"/>
  <c r="G77" i="34"/>
  <c r="H77" i="34" s="1"/>
  <c r="E77" i="35" s="1"/>
  <c r="I77" i="34"/>
  <c r="J77" i="34" s="1"/>
  <c r="F77" i="35" s="1"/>
  <c r="K77" i="34"/>
  <c r="L77" i="34" s="1"/>
  <c r="G77" i="35" s="1"/>
  <c r="M77" i="34"/>
  <c r="N77" i="34" s="1"/>
  <c r="O77" i="34"/>
  <c r="P77" i="34" s="1"/>
  <c r="I77" i="35" s="1"/>
  <c r="Q77" i="34"/>
  <c r="R77" i="34" s="1"/>
  <c r="J77" i="35" s="1"/>
  <c r="S77" i="34"/>
  <c r="T77" i="34" s="1"/>
  <c r="K77" i="35" s="1"/>
  <c r="U77" i="34"/>
  <c r="V77" i="34" s="1"/>
  <c r="L77" i="35" s="1"/>
  <c r="W77" i="34"/>
  <c r="X77" i="34" s="1"/>
  <c r="M77" i="35" s="1"/>
  <c r="C78" i="34"/>
  <c r="E78" i="34"/>
  <c r="G78" i="34"/>
  <c r="I78" i="34"/>
  <c r="K78" i="34"/>
  <c r="M78" i="34"/>
  <c r="O78" i="34"/>
  <c r="Q78" i="34"/>
  <c r="S78" i="34"/>
  <c r="U78" i="34"/>
  <c r="W78" i="34"/>
  <c r="C79" i="34"/>
  <c r="E79" i="34"/>
  <c r="F79" i="34" s="1"/>
  <c r="G79" i="34"/>
  <c r="H79" i="34" s="1"/>
  <c r="E79" i="35" s="1"/>
  <c r="I79" i="34"/>
  <c r="J79" i="34" s="1"/>
  <c r="K79" i="34"/>
  <c r="L79" i="34" s="1"/>
  <c r="G79" i="35" s="1"/>
  <c r="M79" i="34"/>
  <c r="N79" i="34" s="1"/>
  <c r="H79" i="35" s="1"/>
  <c r="O79" i="34"/>
  <c r="P79" i="34" s="1"/>
  <c r="I79" i="35" s="1"/>
  <c r="Q79" i="34"/>
  <c r="R79" i="34" s="1"/>
  <c r="S79" i="34"/>
  <c r="T79" i="34" s="1"/>
  <c r="K79" i="35" s="1"/>
  <c r="U79" i="34"/>
  <c r="V79" i="34" s="1"/>
  <c r="L79" i="35" s="1"/>
  <c r="W79" i="34"/>
  <c r="X79" i="34" s="1"/>
  <c r="M79" i="35" s="1"/>
  <c r="C80" i="34"/>
  <c r="D80" i="34" s="1"/>
  <c r="E80" i="34"/>
  <c r="F80" i="34" s="1"/>
  <c r="D80" i="35" s="1"/>
  <c r="G80" i="34"/>
  <c r="H80" i="34" s="1"/>
  <c r="E80" i="35" s="1"/>
  <c r="I80" i="34"/>
  <c r="J80" i="34" s="1"/>
  <c r="F80" i="35" s="1"/>
  <c r="K80" i="34"/>
  <c r="L80" i="34" s="1"/>
  <c r="G80" i="35" s="1"/>
  <c r="M80" i="34"/>
  <c r="N80" i="34" s="1"/>
  <c r="H80" i="35" s="1"/>
  <c r="O80" i="34"/>
  <c r="P80" i="34" s="1"/>
  <c r="I80" i="35" s="1"/>
  <c r="Q80" i="34"/>
  <c r="R80" i="34" s="1"/>
  <c r="S80" i="34"/>
  <c r="T80" i="34" s="1"/>
  <c r="K80" i="35" s="1"/>
  <c r="U80" i="34"/>
  <c r="V80" i="34" s="1"/>
  <c r="L80" i="35" s="1"/>
  <c r="W80" i="34"/>
  <c r="X80" i="34" s="1"/>
  <c r="M80" i="35" s="1"/>
  <c r="C81" i="34"/>
  <c r="E81" i="34"/>
  <c r="G81" i="34"/>
  <c r="I81" i="34"/>
  <c r="K81" i="34"/>
  <c r="M81" i="34"/>
  <c r="O81" i="34"/>
  <c r="Q81" i="34"/>
  <c r="S81" i="34"/>
  <c r="U81" i="34"/>
  <c r="W81" i="34"/>
  <c r="C82" i="34"/>
  <c r="D82" i="34" s="1"/>
  <c r="C82" i="35" s="1"/>
  <c r="E82" i="34"/>
  <c r="F82" i="34" s="1"/>
  <c r="D82" i="35" s="1"/>
  <c r="G82" i="34"/>
  <c r="H82" i="34" s="1"/>
  <c r="I82" i="34"/>
  <c r="J82" i="34" s="1"/>
  <c r="K82" i="34"/>
  <c r="L82" i="34" s="1"/>
  <c r="G82" i="35" s="1"/>
  <c r="M82" i="34"/>
  <c r="N82" i="34" s="1"/>
  <c r="O82" i="34"/>
  <c r="P82" i="34" s="1"/>
  <c r="Q82" i="34"/>
  <c r="R82" i="34" s="1"/>
  <c r="J82" i="35" s="1"/>
  <c r="S82" i="34"/>
  <c r="T82" i="34" s="1"/>
  <c r="U82" i="34"/>
  <c r="V82" i="34" s="1"/>
  <c r="W82" i="34"/>
  <c r="X82" i="34" s="1"/>
  <c r="C83" i="34"/>
  <c r="E83" i="34"/>
  <c r="F83" i="34" s="1"/>
  <c r="D83" i="35" s="1"/>
  <c r="G83" i="34"/>
  <c r="H83" i="34" s="1"/>
  <c r="E83" i="35" s="1"/>
  <c r="I83" i="34"/>
  <c r="J83" i="34" s="1"/>
  <c r="F83" i="35" s="1"/>
  <c r="K83" i="34"/>
  <c r="L83" i="34" s="1"/>
  <c r="G83" i="35" s="1"/>
  <c r="M83" i="34"/>
  <c r="N83" i="34" s="1"/>
  <c r="H83" i="35" s="1"/>
  <c r="O83" i="34"/>
  <c r="P83" i="34" s="1"/>
  <c r="I83" i="35" s="1"/>
  <c r="Q83" i="34"/>
  <c r="R83" i="34" s="1"/>
  <c r="J83" i="35" s="1"/>
  <c r="S83" i="34"/>
  <c r="T83" i="34" s="1"/>
  <c r="K83" i="35" s="1"/>
  <c r="U83" i="34"/>
  <c r="V83" i="34" s="1"/>
  <c r="L83" i="35" s="1"/>
  <c r="W83" i="34"/>
  <c r="X83" i="34" s="1"/>
  <c r="C84" i="34"/>
  <c r="D84" i="34" s="1"/>
  <c r="E84" i="34"/>
  <c r="F84" i="34" s="1"/>
  <c r="D84" i="35" s="1"/>
  <c r="G84" i="34"/>
  <c r="H84" i="34" s="1"/>
  <c r="I84" i="34"/>
  <c r="K84" i="34"/>
  <c r="L84" i="34" s="1"/>
  <c r="G84" i="35" s="1"/>
  <c r="M84" i="34"/>
  <c r="N84" i="34" s="1"/>
  <c r="H84" i="35" s="1"/>
  <c r="O84" i="34"/>
  <c r="P84" i="34" s="1"/>
  <c r="I84" i="35" s="1"/>
  <c r="Q84" i="34"/>
  <c r="R84" i="34" s="1"/>
  <c r="J84" i="35" s="1"/>
  <c r="S84" i="34"/>
  <c r="T84" i="34" s="1"/>
  <c r="K84" i="35" s="1"/>
  <c r="U84" i="34"/>
  <c r="V84" i="34" s="1"/>
  <c r="L84" i="35" s="1"/>
  <c r="W84" i="34"/>
  <c r="X84" i="34" s="1"/>
  <c r="M84" i="35" s="1"/>
  <c r="C85" i="34"/>
  <c r="E85" i="34"/>
  <c r="G85" i="34"/>
  <c r="I85" i="34"/>
  <c r="K85" i="34"/>
  <c r="M85" i="34"/>
  <c r="O85" i="34"/>
  <c r="Q85" i="34"/>
  <c r="S85" i="34"/>
  <c r="U85" i="34"/>
  <c r="W85" i="34"/>
  <c r="C86" i="34"/>
  <c r="D86" i="34" s="1"/>
  <c r="C86" i="35" s="1"/>
  <c r="E86" i="34"/>
  <c r="F86" i="34" s="1"/>
  <c r="D86" i="35" s="1"/>
  <c r="G86" i="34"/>
  <c r="H86" i="34" s="1"/>
  <c r="I86" i="34"/>
  <c r="J86" i="34" s="1"/>
  <c r="F86" i="35" s="1"/>
  <c r="K86" i="34"/>
  <c r="L86" i="34" s="1"/>
  <c r="G86" i="35" s="1"/>
  <c r="M86" i="34"/>
  <c r="N86" i="34" s="1"/>
  <c r="O86" i="34"/>
  <c r="P86" i="34" s="1"/>
  <c r="Q86" i="34"/>
  <c r="R86" i="34" s="1"/>
  <c r="J86" i="35" s="1"/>
  <c r="S86" i="34"/>
  <c r="T86" i="34" s="1"/>
  <c r="K86" i="35" s="1"/>
  <c r="U86" i="34"/>
  <c r="V86" i="34" s="1"/>
  <c r="L86" i="35" s="1"/>
  <c r="W86" i="34"/>
  <c r="X86" i="34" s="1"/>
  <c r="C87" i="34"/>
  <c r="D87" i="34" s="1"/>
  <c r="E87" i="34"/>
  <c r="F87" i="34" s="1"/>
  <c r="D87" i="35" s="1"/>
  <c r="G87" i="34"/>
  <c r="H87" i="34" s="1"/>
  <c r="E87" i="35" s="1"/>
  <c r="I87" i="34"/>
  <c r="J87" i="34" s="1"/>
  <c r="F87" i="35" s="1"/>
  <c r="K87" i="34"/>
  <c r="L87" i="34" s="1"/>
  <c r="G87" i="35" s="1"/>
  <c r="M87" i="34"/>
  <c r="N87" i="34" s="1"/>
  <c r="H87" i="35" s="1"/>
  <c r="O87" i="34"/>
  <c r="P87" i="34" s="1"/>
  <c r="I87" i="35" s="1"/>
  <c r="Q87" i="34"/>
  <c r="R87" i="34" s="1"/>
  <c r="J87" i="35" s="1"/>
  <c r="S87" i="34"/>
  <c r="T87" i="34" s="1"/>
  <c r="K87" i="35" s="1"/>
  <c r="U87" i="34"/>
  <c r="V87" i="34" s="1"/>
  <c r="L87" i="35" s="1"/>
  <c r="W87" i="34"/>
  <c r="X87" i="34" s="1"/>
  <c r="M87" i="35" s="1"/>
  <c r="C88" i="34"/>
  <c r="D88" i="34" s="1"/>
  <c r="E88" i="34"/>
  <c r="F88" i="34" s="1"/>
  <c r="G88" i="34"/>
  <c r="H88" i="34" s="1"/>
  <c r="E88" i="35" s="1"/>
  <c r="I88" i="34"/>
  <c r="K88" i="34"/>
  <c r="L88" i="34" s="1"/>
  <c r="G88" i="35" s="1"/>
  <c r="M88" i="34"/>
  <c r="N88" i="34" s="1"/>
  <c r="H88" i="35" s="1"/>
  <c r="O88" i="34"/>
  <c r="P88" i="34" s="1"/>
  <c r="I88" i="35" s="1"/>
  <c r="Q88" i="34"/>
  <c r="R88" i="34" s="1"/>
  <c r="S88" i="34"/>
  <c r="T88" i="34" s="1"/>
  <c r="K88" i="35" s="1"/>
  <c r="U88" i="34"/>
  <c r="V88" i="34" s="1"/>
  <c r="L88" i="35" s="1"/>
  <c r="W88" i="34"/>
  <c r="X88" i="34" s="1"/>
  <c r="C89" i="34"/>
  <c r="E89" i="34"/>
  <c r="G89" i="34"/>
  <c r="I89" i="34"/>
  <c r="K89" i="34"/>
  <c r="M89" i="34"/>
  <c r="O89" i="34"/>
  <c r="Q89" i="34"/>
  <c r="S89" i="34"/>
  <c r="U89" i="34"/>
  <c r="W89" i="34"/>
  <c r="C90" i="34"/>
  <c r="E90" i="34"/>
  <c r="G90" i="34"/>
  <c r="I90" i="34"/>
  <c r="K90" i="34"/>
  <c r="M90" i="34"/>
  <c r="O90" i="34"/>
  <c r="Q90" i="34"/>
  <c r="S90" i="34"/>
  <c r="U90" i="34"/>
  <c r="W90" i="34"/>
  <c r="C91" i="34"/>
  <c r="E91" i="34"/>
  <c r="F91" i="34" s="1"/>
  <c r="D91" i="35" s="1"/>
  <c r="G91" i="34"/>
  <c r="H91" i="34" s="1"/>
  <c r="E91" i="35" s="1"/>
  <c r="I91" i="34"/>
  <c r="J91" i="34" s="1"/>
  <c r="K91" i="34"/>
  <c r="L91" i="34" s="1"/>
  <c r="G91" i="35" s="1"/>
  <c r="M91" i="34"/>
  <c r="N91" i="34" s="1"/>
  <c r="H91" i="35" s="1"/>
  <c r="O91" i="34"/>
  <c r="P91" i="34" s="1"/>
  <c r="I91" i="35" s="1"/>
  <c r="Q91" i="34"/>
  <c r="R91" i="34" s="1"/>
  <c r="S91" i="34"/>
  <c r="T91" i="34" s="1"/>
  <c r="K91" i="35" s="1"/>
  <c r="U91" i="34"/>
  <c r="V91" i="34" s="1"/>
  <c r="L91" i="35" s="1"/>
  <c r="W91" i="34"/>
  <c r="X91" i="34" s="1"/>
  <c r="M91" i="35" s="1"/>
  <c r="C92" i="34"/>
  <c r="D92" i="34" s="1"/>
  <c r="E92" i="34"/>
  <c r="F92" i="34" s="1"/>
  <c r="D92" i="35" s="1"/>
  <c r="G92" i="34"/>
  <c r="H92" i="34" s="1"/>
  <c r="E92" i="35" s="1"/>
  <c r="I92" i="34"/>
  <c r="K92" i="34"/>
  <c r="L92" i="34" s="1"/>
  <c r="M92" i="34"/>
  <c r="N92" i="34" s="1"/>
  <c r="H92" i="35" s="1"/>
  <c r="O92" i="34"/>
  <c r="P92" i="34" s="1"/>
  <c r="Q92" i="34"/>
  <c r="R92" i="34" s="1"/>
  <c r="J92" i="35" s="1"/>
  <c r="S92" i="34"/>
  <c r="T92" i="34" s="1"/>
  <c r="K92" i="35" s="1"/>
  <c r="U92" i="34"/>
  <c r="V92" i="34" s="1"/>
  <c r="L92" i="35" s="1"/>
  <c r="W92" i="34"/>
  <c r="X92" i="34" s="1"/>
  <c r="M92" i="35" s="1"/>
  <c r="C93" i="34"/>
  <c r="D93" i="34" s="1"/>
  <c r="C93" i="35" s="1"/>
  <c r="E93" i="34"/>
  <c r="F93" i="34" s="1"/>
  <c r="D93" i="35" s="1"/>
  <c r="G93" i="34"/>
  <c r="H93" i="34" s="1"/>
  <c r="E93" i="35" s="1"/>
  <c r="I93" i="34"/>
  <c r="J93" i="34" s="1"/>
  <c r="F93" i="35" s="1"/>
  <c r="K93" i="34"/>
  <c r="L93" i="34" s="1"/>
  <c r="M93" i="34"/>
  <c r="N93" i="34" s="1"/>
  <c r="H93" i="35" s="1"/>
  <c r="O93" i="34"/>
  <c r="P93" i="34" s="1"/>
  <c r="I93" i="35" s="1"/>
  <c r="Q93" i="34"/>
  <c r="R93" i="34" s="1"/>
  <c r="J93" i="35" s="1"/>
  <c r="S93" i="34"/>
  <c r="T93" i="34" s="1"/>
  <c r="K93" i="35" s="1"/>
  <c r="U93" i="34"/>
  <c r="V93" i="34" s="1"/>
  <c r="L93" i="35" s="1"/>
  <c r="W93" i="34"/>
  <c r="X93" i="34" s="1"/>
  <c r="M93" i="35" s="1"/>
  <c r="C94" i="34"/>
  <c r="D94" i="34" s="1"/>
  <c r="E94" i="34"/>
  <c r="F94" i="34" s="1"/>
  <c r="D94" i="35" s="1"/>
  <c r="G94" i="34"/>
  <c r="H94" i="34" s="1"/>
  <c r="E94" i="35" s="1"/>
  <c r="I94" i="34"/>
  <c r="J94" i="34" s="1"/>
  <c r="F94" i="35" s="1"/>
  <c r="K94" i="34"/>
  <c r="L94" i="34" s="1"/>
  <c r="G94" i="35" s="1"/>
  <c r="M94" i="34"/>
  <c r="N94" i="34" s="1"/>
  <c r="H94" i="35" s="1"/>
  <c r="O94" i="34"/>
  <c r="P94" i="34" s="1"/>
  <c r="I94" i="35" s="1"/>
  <c r="Q94" i="34"/>
  <c r="R94" i="34" s="1"/>
  <c r="S94" i="34"/>
  <c r="T94" i="34" s="1"/>
  <c r="K94" i="35" s="1"/>
  <c r="U94" i="34"/>
  <c r="V94" i="34" s="1"/>
  <c r="L94" i="35" s="1"/>
  <c r="W94" i="34"/>
  <c r="X94" i="34" s="1"/>
  <c r="C95" i="34"/>
  <c r="E95" i="34"/>
  <c r="G95" i="34"/>
  <c r="I95" i="34"/>
  <c r="K95" i="34"/>
  <c r="M95" i="34"/>
  <c r="O95" i="34"/>
  <c r="Q95" i="34"/>
  <c r="S95" i="34"/>
  <c r="U95" i="34"/>
  <c r="W95" i="34"/>
  <c r="C96" i="34"/>
  <c r="D96" i="34" s="1"/>
  <c r="E96" i="34"/>
  <c r="F96" i="34" s="1"/>
  <c r="D96" i="35" s="1"/>
  <c r="G96" i="34"/>
  <c r="H96" i="34" s="1"/>
  <c r="E96" i="35" s="1"/>
  <c r="I96" i="34"/>
  <c r="J96" i="34" s="1"/>
  <c r="K96" i="34"/>
  <c r="L96" i="34" s="1"/>
  <c r="M96" i="34"/>
  <c r="N96" i="34" s="1"/>
  <c r="H96" i="35" s="1"/>
  <c r="O96" i="34"/>
  <c r="P96" i="34" s="1"/>
  <c r="Q96" i="34"/>
  <c r="R96" i="34" s="1"/>
  <c r="J96" i="35" s="1"/>
  <c r="S96" i="34"/>
  <c r="T96" i="34" s="1"/>
  <c r="U96" i="34"/>
  <c r="V96" i="34" s="1"/>
  <c r="L96" i="35" s="1"/>
  <c r="W96" i="34"/>
  <c r="X96" i="34" s="1"/>
  <c r="C97" i="34"/>
  <c r="D97" i="34" s="1"/>
  <c r="C97" i="35" s="1"/>
  <c r="E97" i="34"/>
  <c r="F97" i="34" s="1"/>
  <c r="G97" i="34"/>
  <c r="H97" i="34" s="1"/>
  <c r="I97" i="34"/>
  <c r="J97" i="34" s="1"/>
  <c r="F97" i="35" s="1"/>
  <c r="K97" i="34"/>
  <c r="L97" i="34" s="1"/>
  <c r="G97" i="35" s="1"/>
  <c r="M97" i="34"/>
  <c r="N97" i="34" s="1"/>
  <c r="H97" i="35" s="1"/>
  <c r="O97" i="34"/>
  <c r="P97" i="34" s="1"/>
  <c r="I97" i="35" s="1"/>
  <c r="Q97" i="34"/>
  <c r="R97" i="34" s="1"/>
  <c r="J97" i="35" s="1"/>
  <c r="S97" i="34"/>
  <c r="T97" i="34" s="1"/>
  <c r="K97" i="35" s="1"/>
  <c r="U97" i="34"/>
  <c r="V97" i="34" s="1"/>
  <c r="L97" i="35" s="1"/>
  <c r="W97" i="34"/>
  <c r="X97" i="34" s="1"/>
  <c r="M97" i="35" s="1"/>
  <c r="C98" i="34"/>
  <c r="D98" i="34" s="1"/>
  <c r="C98" i="35" s="1"/>
  <c r="E98" i="34"/>
  <c r="F98" i="34" s="1"/>
  <c r="D98" i="35" s="1"/>
  <c r="G98" i="34"/>
  <c r="H98" i="34" s="1"/>
  <c r="E98" i="35" s="1"/>
  <c r="I98" i="34"/>
  <c r="J98" i="34" s="1"/>
  <c r="F98" i="35" s="1"/>
  <c r="K98" i="34"/>
  <c r="L98" i="34" s="1"/>
  <c r="G98" i="35" s="1"/>
  <c r="M98" i="34"/>
  <c r="N98" i="34" s="1"/>
  <c r="H98" i="35" s="1"/>
  <c r="O98" i="34"/>
  <c r="P98" i="34" s="1"/>
  <c r="I98" i="35" s="1"/>
  <c r="Q98" i="34"/>
  <c r="R98" i="34" s="1"/>
  <c r="J98" i="35" s="1"/>
  <c r="S98" i="34"/>
  <c r="T98" i="34" s="1"/>
  <c r="K98" i="35" s="1"/>
  <c r="U98" i="34"/>
  <c r="V98" i="34" s="1"/>
  <c r="L98" i="35" s="1"/>
  <c r="W98" i="34"/>
  <c r="X98" i="34" s="1"/>
  <c r="M98" i="35" s="1"/>
  <c r="C99" i="34"/>
  <c r="E99" i="34"/>
  <c r="G99" i="34"/>
  <c r="I99" i="34"/>
  <c r="K99" i="34"/>
  <c r="M99" i="34"/>
  <c r="O99" i="34"/>
  <c r="Q99" i="34"/>
  <c r="S99" i="34"/>
  <c r="U99" i="34"/>
  <c r="W99" i="34"/>
  <c r="C100" i="34"/>
  <c r="D100" i="34" s="1"/>
  <c r="E100" i="34"/>
  <c r="F100" i="34" s="1"/>
  <c r="D100" i="35" s="1"/>
  <c r="G100" i="34"/>
  <c r="H100" i="34" s="1"/>
  <c r="E100" i="35" s="1"/>
  <c r="I100" i="34"/>
  <c r="J100" i="34" s="1"/>
  <c r="F100" i="35" s="1"/>
  <c r="K100" i="34"/>
  <c r="L100" i="34" s="1"/>
  <c r="M100" i="34"/>
  <c r="N100" i="34" s="1"/>
  <c r="H100" i="35" s="1"/>
  <c r="O100" i="34"/>
  <c r="P100" i="34" s="1"/>
  <c r="I100" i="35" s="1"/>
  <c r="Q100" i="34"/>
  <c r="R100" i="34" s="1"/>
  <c r="J100" i="35" s="1"/>
  <c r="S100" i="34"/>
  <c r="T100" i="34" s="1"/>
  <c r="U100" i="34"/>
  <c r="V100" i="34" s="1"/>
  <c r="L100" i="35" s="1"/>
  <c r="W100" i="34"/>
  <c r="X100" i="34" s="1"/>
  <c r="M100" i="35" s="1"/>
  <c r="C101" i="34"/>
  <c r="E101" i="34"/>
  <c r="F101" i="34" s="1"/>
  <c r="D101" i="35" s="1"/>
  <c r="G101" i="34"/>
  <c r="H101" i="34" s="1"/>
  <c r="E101" i="35" s="1"/>
  <c r="I101" i="34"/>
  <c r="J101" i="34" s="1"/>
  <c r="F101" i="35" s="1"/>
  <c r="K101" i="34"/>
  <c r="L101" i="34" s="1"/>
  <c r="G101" i="35" s="1"/>
  <c r="M101" i="34"/>
  <c r="N101" i="34" s="1"/>
  <c r="H101" i="35" s="1"/>
  <c r="O101" i="34"/>
  <c r="P101" i="34" s="1"/>
  <c r="I101" i="35" s="1"/>
  <c r="Q101" i="34"/>
  <c r="R101" i="34" s="1"/>
  <c r="J101" i="35" s="1"/>
  <c r="S101" i="34"/>
  <c r="T101" i="34" s="1"/>
  <c r="K101" i="35" s="1"/>
  <c r="U101" i="34"/>
  <c r="V101" i="34" s="1"/>
  <c r="L101" i="35" s="1"/>
  <c r="W101" i="34"/>
  <c r="X101" i="34" s="1"/>
  <c r="C102" i="34"/>
  <c r="D102" i="34" s="1"/>
  <c r="C102" i="35" s="1"/>
  <c r="E102" i="34"/>
  <c r="F102" i="34" s="1"/>
  <c r="D102" i="35" s="1"/>
  <c r="G102" i="34"/>
  <c r="H102" i="34" s="1"/>
  <c r="E102" i="35" s="1"/>
  <c r="I102" i="34"/>
  <c r="J102" i="34" s="1"/>
  <c r="K102" i="34"/>
  <c r="L102" i="34" s="1"/>
  <c r="G102" i="35" s="1"/>
  <c r="M102" i="34"/>
  <c r="N102" i="34" s="1"/>
  <c r="O102" i="34"/>
  <c r="P102" i="34" s="1"/>
  <c r="I102" i="35" s="1"/>
  <c r="Q102" i="34"/>
  <c r="R102" i="34" s="1"/>
  <c r="J102" i="35" s="1"/>
  <c r="S102" i="34"/>
  <c r="T102" i="34" s="1"/>
  <c r="K102" i="35" s="1"/>
  <c r="U102" i="34"/>
  <c r="V102" i="34" s="1"/>
  <c r="L102" i="35" s="1"/>
  <c r="W102" i="34"/>
  <c r="X102" i="34" s="1"/>
  <c r="M102" i="35" s="1"/>
  <c r="C103" i="34"/>
  <c r="D103" i="34" s="1"/>
  <c r="C103" i="35" s="1"/>
  <c r="E103" i="34"/>
  <c r="F103" i="34" s="1"/>
  <c r="D103" i="35" s="1"/>
  <c r="G103" i="34"/>
  <c r="H103" i="34" s="1"/>
  <c r="I103" i="34"/>
  <c r="J103" i="34" s="1"/>
  <c r="F103" i="35" s="1"/>
  <c r="K103" i="34"/>
  <c r="L103" i="34" s="1"/>
  <c r="G103" i="35" s="1"/>
  <c r="M103" i="34"/>
  <c r="N103" i="34" s="1"/>
  <c r="H103" i="35" s="1"/>
  <c r="O103" i="34"/>
  <c r="P103" i="34" s="1"/>
  <c r="I103" i="35" s="1"/>
  <c r="Q103" i="34"/>
  <c r="R103" i="34" s="1"/>
  <c r="J103" i="35" s="1"/>
  <c r="S103" i="34"/>
  <c r="T103" i="34" s="1"/>
  <c r="K103" i="35" s="1"/>
  <c r="U103" i="34"/>
  <c r="V103" i="34" s="1"/>
  <c r="L103" i="35" s="1"/>
  <c r="W103" i="34"/>
  <c r="X103" i="34" s="1"/>
  <c r="M103" i="35" s="1"/>
  <c r="C104" i="34"/>
  <c r="D104" i="34" s="1"/>
  <c r="E104" i="34"/>
  <c r="G104" i="34"/>
  <c r="H104" i="34" s="1"/>
  <c r="E104" i="35" s="1"/>
  <c r="I104" i="34"/>
  <c r="J104" i="34" s="1"/>
  <c r="F104" i="35" s="1"/>
  <c r="K104" i="34"/>
  <c r="L104" i="34" s="1"/>
  <c r="G104" i="35" s="1"/>
  <c r="M104" i="34"/>
  <c r="N104" i="34" s="1"/>
  <c r="H104" i="35" s="1"/>
  <c r="O104" i="34"/>
  <c r="P104" i="34" s="1"/>
  <c r="Q104" i="34"/>
  <c r="R104" i="34" s="1"/>
  <c r="J104" i="35" s="1"/>
  <c r="S104" i="34"/>
  <c r="T104" i="34" s="1"/>
  <c r="K104" i="35" s="1"/>
  <c r="U104" i="34"/>
  <c r="V104" i="34" s="1"/>
  <c r="W104" i="34"/>
  <c r="X104" i="34" s="1"/>
  <c r="M104" i="35" s="1"/>
  <c r="C105" i="34"/>
  <c r="D105" i="34" s="1"/>
  <c r="E105" i="34"/>
  <c r="F105" i="34" s="1"/>
  <c r="D105" i="35" s="1"/>
  <c r="G105" i="34"/>
  <c r="H105" i="34" s="1"/>
  <c r="E105" i="35" s="1"/>
  <c r="I105" i="34"/>
  <c r="J105" i="34" s="1"/>
  <c r="F105" i="35" s="1"/>
  <c r="K105" i="34"/>
  <c r="L105" i="34" s="1"/>
  <c r="M105" i="34"/>
  <c r="N105" i="34" s="1"/>
  <c r="H105" i="35" s="1"/>
  <c r="O105" i="34"/>
  <c r="P105" i="34" s="1"/>
  <c r="I105" i="35" s="1"/>
  <c r="Q105" i="34"/>
  <c r="R105" i="34" s="1"/>
  <c r="J105" i="35" s="1"/>
  <c r="S105" i="34"/>
  <c r="T105" i="34" s="1"/>
  <c r="U105" i="34"/>
  <c r="V105" i="34" s="1"/>
  <c r="L105" i="35" s="1"/>
  <c r="W105" i="34"/>
  <c r="X105" i="34" s="1"/>
  <c r="M105" i="35" s="1"/>
  <c r="C106" i="34"/>
  <c r="D106" i="34" s="1"/>
  <c r="C106" i="35" s="1"/>
  <c r="E106" i="34"/>
  <c r="F106" i="34" s="1"/>
  <c r="D106" i="35" s="1"/>
  <c r="G106" i="34"/>
  <c r="H106" i="34" s="1"/>
  <c r="E106" i="35" s="1"/>
  <c r="I106" i="34"/>
  <c r="J106" i="34" s="1"/>
  <c r="F106" i="35" s="1"/>
  <c r="K106" i="34"/>
  <c r="L106" i="34" s="1"/>
  <c r="G106" i="35" s="1"/>
  <c r="M106" i="34"/>
  <c r="N106" i="34" s="1"/>
  <c r="H106" i="35" s="1"/>
  <c r="O106" i="34"/>
  <c r="P106" i="34" s="1"/>
  <c r="I106" i="35" s="1"/>
  <c r="Q106" i="34"/>
  <c r="R106" i="34" s="1"/>
  <c r="J106" i="35" s="1"/>
  <c r="S106" i="34"/>
  <c r="T106" i="34" s="1"/>
  <c r="K106" i="35" s="1"/>
  <c r="U106" i="34"/>
  <c r="V106" i="34" s="1"/>
  <c r="L106" i="35" s="1"/>
  <c r="W106" i="34"/>
  <c r="X106" i="34" s="1"/>
  <c r="M106" i="35" s="1"/>
  <c r="C107" i="34"/>
  <c r="E107" i="34"/>
  <c r="G107" i="34"/>
  <c r="I107" i="34"/>
  <c r="K107" i="34"/>
  <c r="M107" i="34"/>
  <c r="O107" i="34"/>
  <c r="Q107" i="34"/>
  <c r="S107" i="34"/>
  <c r="U107" i="34"/>
  <c r="W107" i="34"/>
  <c r="C108" i="34"/>
  <c r="D108" i="34" s="1"/>
  <c r="E108" i="34"/>
  <c r="F108" i="34" s="1"/>
  <c r="G108" i="34"/>
  <c r="H108" i="34" s="1"/>
  <c r="E108" i="35" s="1"/>
  <c r="I108" i="34"/>
  <c r="J108" i="34" s="1"/>
  <c r="F108" i="35" s="1"/>
  <c r="K108" i="34"/>
  <c r="L108" i="34" s="1"/>
  <c r="M108" i="34"/>
  <c r="N108" i="34" s="1"/>
  <c r="H108" i="35" s="1"/>
  <c r="O108" i="34"/>
  <c r="P108" i="34" s="1"/>
  <c r="I108" i="35" s="1"/>
  <c r="Q108" i="34"/>
  <c r="R108" i="34" s="1"/>
  <c r="J108" i="35" s="1"/>
  <c r="S108" i="34"/>
  <c r="T108" i="34" s="1"/>
  <c r="U108" i="34"/>
  <c r="V108" i="34" s="1"/>
  <c r="L108" i="35" s="1"/>
  <c r="W108" i="34"/>
  <c r="X108" i="34" s="1"/>
  <c r="M108" i="35" s="1"/>
  <c r="C109" i="34"/>
  <c r="D109" i="34" s="1"/>
  <c r="E109" i="34"/>
  <c r="F109" i="34" s="1"/>
  <c r="D109" i="35" s="1"/>
  <c r="G109" i="34"/>
  <c r="H109" i="34" s="1"/>
  <c r="E109" i="35" s="1"/>
  <c r="I109" i="34"/>
  <c r="J109" i="34" s="1"/>
  <c r="F109" i="35" s="1"/>
  <c r="K109" i="34"/>
  <c r="L109" i="34" s="1"/>
  <c r="M109" i="34"/>
  <c r="N109" i="34" s="1"/>
  <c r="H109" i="35" s="1"/>
  <c r="O109" i="34"/>
  <c r="P109" i="34" s="1"/>
  <c r="I109" i="35" s="1"/>
  <c r="Q109" i="34"/>
  <c r="R109" i="34" s="1"/>
  <c r="J109" i="35" s="1"/>
  <c r="S109" i="34"/>
  <c r="T109" i="34" s="1"/>
  <c r="K109" i="35" s="1"/>
  <c r="U109" i="34"/>
  <c r="V109" i="34" s="1"/>
  <c r="L109" i="35" s="1"/>
  <c r="W109" i="34"/>
  <c r="X109" i="34" s="1"/>
  <c r="M109" i="35" s="1"/>
  <c r="C110" i="34"/>
  <c r="D110" i="34" s="1"/>
  <c r="C110" i="35" s="1"/>
  <c r="E110" i="34"/>
  <c r="F110" i="34" s="1"/>
  <c r="G110" i="34"/>
  <c r="H110" i="34" s="1"/>
  <c r="E110" i="35" s="1"/>
  <c r="I110" i="34"/>
  <c r="J110" i="34" s="1"/>
  <c r="F110" i="35" s="1"/>
  <c r="K110" i="34"/>
  <c r="L110" i="34" s="1"/>
  <c r="G110" i="35" s="1"/>
  <c r="M110" i="34"/>
  <c r="N110" i="34" s="1"/>
  <c r="H110" i="35" s="1"/>
  <c r="O110" i="34"/>
  <c r="P110" i="34" s="1"/>
  <c r="I110" i="35" s="1"/>
  <c r="Q110" i="34"/>
  <c r="R110" i="34" s="1"/>
  <c r="J110" i="35" s="1"/>
  <c r="S110" i="34"/>
  <c r="T110" i="34" s="1"/>
  <c r="K110" i="35" s="1"/>
  <c r="U110" i="34"/>
  <c r="V110" i="34" s="1"/>
  <c r="L110" i="35" s="1"/>
  <c r="W110" i="34"/>
  <c r="X110" i="34" s="1"/>
  <c r="M110" i="35" s="1"/>
  <c r="C111" i="34"/>
  <c r="E111" i="34"/>
  <c r="G111" i="34"/>
  <c r="I111" i="34"/>
  <c r="K111" i="34"/>
  <c r="M111" i="34"/>
  <c r="O111" i="34"/>
  <c r="Q111" i="34"/>
  <c r="S111" i="34"/>
  <c r="U111" i="34"/>
  <c r="W111" i="34"/>
  <c r="C112" i="34"/>
  <c r="E112" i="34"/>
  <c r="G112" i="34"/>
  <c r="I112" i="34"/>
  <c r="K112" i="34"/>
  <c r="M112" i="34"/>
  <c r="O112" i="34"/>
  <c r="Q112" i="34"/>
  <c r="S112" i="34"/>
  <c r="U112" i="34"/>
  <c r="W112" i="34"/>
  <c r="C113" i="34"/>
  <c r="E113" i="34"/>
  <c r="G113" i="34"/>
  <c r="I113" i="34"/>
  <c r="K113" i="34"/>
  <c r="M113" i="34"/>
  <c r="O113" i="34"/>
  <c r="Q113" i="34"/>
  <c r="S113" i="34"/>
  <c r="U113" i="34"/>
  <c r="W113" i="34"/>
  <c r="C114" i="34"/>
  <c r="E114" i="34"/>
  <c r="G114" i="34"/>
  <c r="I114" i="34"/>
  <c r="K114" i="34"/>
  <c r="M114" i="34"/>
  <c r="O114" i="34"/>
  <c r="Q114" i="34"/>
  <c r="S114" i="34"/>
  <c r="U114" i="34"/>
  <c r="W114" i="34"/>
  <c r="C115" i="34"/>
  <c r="D115" i="34" s="1"/>
  <c r="C115" i="35" s="1"/>
  <c r="E115" i="34"/>
  <c r="F115" i="34" s="1"/>
  <c r="D115" i="35" s="1"/>
  <c r="G115" i="34"/>
  <c r="H115" i="34" s="1"/>
  <c r="E115" i="35" s="1"/>
  <c r="I115" i="34"/>
  <c r="J115" i="34" s="1"/>
  <c r="F115" i="35" s="1"/>
  <c r="K115" i="34"/>
  <c r="L115" i="34" s="1"/>
  <c r="G115" i="35" s="1"/>
  <c r="M115" i="34"/>
  <c r="N115" i="34" s="1"/>
  <c r="H115" i="35" s="1"/>
  <c r="O115" i="34"/>
  <c r="P115" i="34" s="1"/>
  <c r="I115" i="35" s="1"/>
  <c r="Q115" i="34"/>
  <c r="R115" i="34" s="1"/>
  <c r="J115" i="35" s="1"/>
  <c r="S115" i="34"/>
  <c r="T115" i="34" s="1"/>
  <c r="K115" i="35" s="1"/>
  <c r="U115" i="34"/>
  <c r="V115" i="34" s="1"/>
  <c r="L115" i="35" s="1"/>
  <c r="W115" i="34"/>
  <c r="X115" i="34" s="1"/>
  <c r="M115" i="35" s="1"/>
  <c r="C116" i="34"/>
  <c r="D116" i="34" s="1"/>
  <c r="C116" i="35" s="1"/>
  <c r="E116" i="34"/>
  <c r="F116" i="34" s="1"/>
  <c r="D116" i="35" s="1"/>
  <c r="G116" i="34"/>
  <c r="H116" i="34" s="1"/>
  <c r="E116" i="35" s="1"/>
  <c r="I116" i="34"/>
  <c r="J116" i="34" s="1"/>
  <c r="K116" i="34"/>
  <c r="L116" i="34" s="1"/>
  <c r="G116" i="35" s="1"/>
  <c r="M116" i="34"/>
  <c r="N116" i="34" s="1"/>
  <c r="H116" i="35" s="1"/>
  <c r="O116" i="34"/>
  <c r="P116" i="34" s="1"/>
  <c r="I116" i="35" s="1"/>
  <c r="Q116" i="34"/>
  <c r="R116" i="34" s="1"/>
  <c r="J116" i="35" s="1"/>
  <c r="S116" i="34"/>
  <c r="T116" i="34" s="1"/>
  <c r="K116" i="35" s="1"/>
  <c r="U116" i="34"/>
  <c r="V116" i="34" s="1"/>
  <c r="L116" i="35" s="1"/>
  <c r="W116" i="34"/>
  <c r="X116" i="34" s="1"/>
  <c r="M116" i="35" s="1"/>
  <c r="C117" i="34"/>
  <c r="E117" i="34"/>
  <c r="F117" i="34" s="1"/>
  <c r="D117" i="35" s="1"/>
  <c r="G117" i="34"/>
  <c r="H117" i="34" s="1"/>
  <c r="E117" i="35" s="1"/>
  <c r="I117" i="34"/>
  <c r="J117" i="34" s="1"/>
  <c r="F117" i="35" s="1"/>
  <c r="K117" i="34"/>
  <c r="L117" i="34" s="1"/>
  <c r="G117" i="35" s="1"/>
  <c r="M117" i="34"/>
  <c r="N117" i="34" s="1"/>
  <c r="H117" i="35" s="1"/>
  <c r="O117" i="34"/>
  <c r="P117" i="34" s="1"/>
  <c r="I117" i="35" s="1"/>
  <c r="Q117" i="34"/>
  <c r="R117" i="34" s="1"/>
  <c r="S117" i="34"/>
  <c r="T117" i="34" s="1"/>
  <c r="U117" i="34"/>
  <c r="V117" i="34" s="1"/>
  <c r="L117" i="35" s="1"/>
  <c r="W117" i="34"/>
  <c r="X117" i="34" s="1"/>
  <c r="M117" i="35" s="1"/>
  <c r="C118" i="34"/>
  <c r="E118" i="34"/>
  <c r="G118" i="34"/>
  <c r="I118" i="34"/>
  <c r="K118" i="34"/>
  <c r="M118" i="34"/>
  <c r="O118" i="34"/>
  <c r="Q118" i="34"/>
  <c r="S118" i="34"/>
  <c r="U118" i="34"/>
  <c r="W118" i="34"/>
  <c r="C119" i="34"/>
  <c r="D119" i="34" s="1"/>
  <c r="C119" i="35" s="1"/>
  <c r="E119" i="34"/>
  <c r="F119" i="34" s="1"/>
  <c r="D119" i="35" s="1"/>
  <c r="G119" i="34"/>
  <c r="H119" i="34" s="1"/>
  <c r="I119" i="34"/>
  <c r="J119" i="34" s="1"/>
  <c r="F119" i="35" s="1"/>
  <c r="K119" i="34"/>
  <c r="L119" i="34" s="1"/>
  <c r="G119" i="35" s="1"/>
  <c r="M119" i="34"/>
  <c r="N119" i="34" s="1"/>
  <c r="H119" i="35" s="1"/>
  <c r="O119" i="34"/>
  <c r="P119" i="34" s="1"/>
  <c r="I119" i="35" s="1"/>
  <c r="Q119" i="34"/>
  <c r="R119" i="34" s="1"/>
  <c r="S119" i="34"/>
  <c r="T119" i="34" s="1"/>
  <c r="K119" i="35" s="1"/>
  <c r="U119" i="34"/>
  <c r="V119" i="34" s="1"/>
  <c r="L119" i="35" s="1"/>
  <c r="W119" i="34"/>
  <c r="X119" i="34" s="1"/>
  <c r="C120" i="34"/>
  <c r="E120" i="34"/>
  <c r="F120" i="34" s="1"/>
  <c r="D120" i="35" s="1"/>
  <c r="G120" i="34"/>
  <c r="H120" i="34" s="1"/>
  <c r="E120" i="35" s="1"/>
  <c r="I120" i="34"/>
  <c r="J120" i="34" s="1"/>
  <c r="F120" i="35" s="1"/>
  <c r="K120" i="34"/>
  <c r="L120" i="34" s="1"/>
  <c r="G120" i="35" s="1"/>
  <c r="M120" i="34"/>
  <c r="N120" i="34" s="1"/>
  <c r="H120" i="35" s="1"/>
  <c r="O120" i="34"/>
  <c r="P120" i="34" s="1"/>
  <c r="Q120" i="34"/>
  <c r="R120" i="34" s="1"/>
  <c r="J120" i="35" s="1"/>
  <c r="S120" i="34"/>
  <c r="T120" i="34" s="1"/>
  <c r="U120" i="34"/>
  <c r="V120" i="34" s="1"/>
  <c r="L120" i="35" s="1"/>
  <c r="W120" i="34"/>
  <c r="X120" i="34" s="1"/>
  <c r="M120" i="35" s="1"/>
  <c r="C121" i="34"/>
  <c r="D121" i="34" s="1"/>
  <c r="C121" i="35" s="1"/>
  <c r="E121" i="34"/>
  <c r="F121" i="34" s="1"/>
  <c r="D121" i="35" s="1"/>
  <c r="G121" i="34"/>
  <c r="H121" i="34" s="1"/>
  <c r="E121" i="35" s="1"/>
  <c r="I121" i="34"/>
  <c r="J121" i="34" s="1"/>
  <c r="F121" i="35" s="1"/>
  <c r="K121" i="34"/>
  <c r="L121" i="34" s="1"/>
  <c r="G121" i="35" s="1"/>
  <c r="M121" i="34"/>
  <c r="N121" i="34" s="1"/>
  <c r="H121" i="35" s="1"/>
  <c r="O121" i="34"/>
  <c r="P121" i="34" s="1"/>
  <c r="I121" i="35" s="1"/>
  <c r="Q121" i="34"/>
  <c r="R121" i="34" s="1"/>
  <c r="J121" i="35" s="1"/>
  <c r="S121" i="34"/>
  <c r="T121" i="34" s="1"/>
  <c r="K121" i="35" s="1"/>
  <c r="U121" i="34"/>
  <c r="V121" i="34" s="1"/>
  <c r="L121" i="35" s="1"/>
  <c r="W121" i="34"/>
  <c r="X121" i="34" s="1"/>
  <c r="M121" i="35" s="1"/>
  <c r="C122" i="34"/>
  <c r="E122" i="34"/>
  <c r="G122" i="34"/>
  <c r="I122" i="34"/>
  <c r="K122" i="34"/>
  <c r="M122" i="34"/>
  <c r="O122" i="34"/>
  <c r="Q122" i="34"/>
  <c r="S122" i="34"/>
  <c r="U122" i="34"/>
  <c r="W122" i="34"/>
  <c r="C123" i="34"/>
  <c r="D123" i="34" s="1"/>
  <c r="E123" i="34"/>
  <c r="F123" i="34" s="1"/>
  <c r="D123" i="35" s="1"/>
  <c r="D492" i="35" s="1"/>
  <c r="G123" i="34"/>
  <c r="H123" i="34" s="1"/>
  <c r="E123" i="35" s="1"/>
  <c r="E492" i="35" s="1"/>
  <c r="I123" i="34"/>
  <c r="J123" i="34" s="1"/>
  <c r="F123" i="35" s="1"/>
  <c r="F492" i="35" s="1"/>
  <c r="K123" i="34"/>
  <c r="L123" i="34" s="1"/>
  <c r="M123" i="34"/>
  <c r="N123" i="34" s="1"/>
  <c r="H123" i="35" s="1"/>
  <c r="H492" i="35" s="1"/>
  <c r="O123" i="34"/>
  <c r="P123" i="34" s="1"/>
  <c r="I123" i="35" s="1"/>
  <c r="I492" i="35" s="1"/>
  <c r="Q123" i="34"/>
  <c r="R123" i="34" s="1"/>
  <c r="J123" i="35" s="1"/>
  <c r="J492" i="35" s="1"/>
  <c r="S123" i="34"/>
  <c r="T123" i="34" s="1"/>
  <c r="K123" i="35" s="1"/>
  <c r="K492" i="35" s="1"/>
  <c r="U123" i="34"/>
  <c r="V123" i="34" s="1"/>
  <c r="L123" i="35" s="1"/>
  <c r="L492" i="35" s="1"/>
  <c r="W123" i="34"/>
  <c r="X123" i="34" s="1"/>
  <c r="M123" i="35" s="1"/>
  <c r="M492" i="35" s="1"/>
  <c r="C124" i="34"/>
  <c r="D124" i="34" s="1"/>
  <c r="C124" i="35" s="1"/>
  <c r="E124" i="34"/>
  <c r="F124" i="34" s="1"/>
  <c r="G124" i="34"/>
  <c r="H124" i="34" s="1"/>
  <c r="E124" i="35" s="1"/>
  <c r="I124" i="34"/>
  <c r="J124" i="34" s="1"/>
  <c r="F124" i="35" s="1"/>
  <c r="K124" i="34"/>
  <c r="L124" i="34" s="1"/>
  <c r="G124" i="35" s="1"/>
  <c r="M124" i="34"/>
  <c r="N124" i="34" s="1"/>
  <c r="H124" i="35" s="1"/>
  <c r="O124" i="34"/>
  <c r="P124" i="34" s="1"/>
  <c r="I124" i="35" s="1"/>
  <c r="Q124" i="34"/>
  <c r="R124" i="34" s="1"/>
  <c r="J124" i="35" s="1"/>
  <c r="S124" i="34"/>
  <c r="T124" i="34" s="1"/>
  <c r="K124" i="35" s="1"/>
  <c r="U124" i="34"/>
  <c r="V124" i="34" s="1"/>
  <c r="L124" i="35" s="1"/>
  <c r="W124" i="34"/>
  <c r="X124" i="34" s="1"/>
  <c r="M124" i="35" s="1"/>
  <c r="C125" i="34"/>
  <c r="D125" i="34" s="1"/>
  <c r="C125" i="35" s="1"/>
  <c r="E125" i="34"/>
  <c r="F125" i="34" s="1"/>
  <c r="D125" i="35" s="1"/>
  <c r="G125" i="34"/>
  <c r="H125" i="34" s="1"/>
  <c r="E125" i="35" s="1"/>
  <c r="I125" i="34"/>
  <c r="J125" i="34" s="1"/>
  <c r="F125" i="35" s="1"/>
  <c r="K125" i="34"/>
  <c r="L125" i="34" s="1"/>
  <c r="G125" i="35" s="1"/>
  <c r="M125" i="34"/>
  <c r="N125" i="34" s="1"/>
  <c r="H125" i="35" s="1"/>
  <c r="O125" i="34"/>
  <c r="P125" i="34" s="1"/>
  <c r="I125" i="35" s="1"/>
  <c r="Q125" i="34"/>
  <c r="R125" i="34" s="1"/>
  <c r="J125" i="35" s="1"/>
  <c r="S125" i="34"/>
  <c r="T125" i="34" s="1"/>
  <c r="U125" i="34"/>
  <c r="V125" i="34" s="1"/>
  <c r="L125" i="35" s="1"/>
  <c r="W125" i="34"/>
  <c r="X125" i="34" s="1"/>
  <c r="M125" i="35" s="1"/>
  <c r="C126" i="34"/>
  <c r="D126" i="34" s="1"/>
  <c r="C126" i="35" s="1"/>
  <c r="E126" i="34"/>
  <c r="F126" i="34" s="1"/>
  <c r="D126" i="35" s="1"/>
  <c r="G126" i="34"/>
  <c r="H126" i="34" s="1"/>
  <c r="E126" i="35" s="1"/>
  <c r="I126" i="34"/>
  <c r="J126" i="34" s="1"/>
  <c r="K126" i="34"/>
  <c r="L126" i="34" s="1"/>
  <c r="G126" i="35" s="1"/>
  <c r="M126" i="34"/>
  <c r="N126" i="34" s="1"/>
  <c r="H126" i="35" s="1"/>
  <c r="O126" i="34"/>
  <c r="P126" i="34" s="1"/>
  <c r="I126" i="35" s="1"/>
  <c r="Q126" i="34"/>
  <c r="R126" i="34" s="1"/>
  <c r="J126" i="35" s="1"/>
  <c r="S126" i="34"/>
  <c r="T126" i="34" s="1"/>
  <c r="K126" i="35" s="1"/>
  <c r="U126" i="34"/>
  <c r="V126" i="34" s="1"/>
  <c r="L126" i="35" s="1"/>
  <c r="W126" i="34"/>
  <c r="X126" i="34" s="1"/>
  <c r="M126" i="35" s="1"/>
  <c r="C127" i="34"/>
  <c r="D127" i="34" s="1"/>
  <c r="C127" i="35" s="1"/>
  <c r="E127" i="34"/>
  <c r="F127" i="34" s="1"/>
  <c r="D127" i="35" s="1"/>
  <c r="G127" i="34"/>
  <c r="I127" i="34"/>
  <c r="J127" i="34" s="1"/>
  <c r="F127" i="35" s="1"/>
  <c r="K127" i="34"/>
  <c r="L127" i="34" s="1"/>
  <c r="G127" i="35" s="1"/>
  <c r="M127" i="34"/>
  <c r="N127" i="34" s="1"/>
  <c r="H127" i="35" s="1"/>
  <c r="O127" i="34"/>
  <c r="P127" i="34" s="1"/>
  <c r="I127" i="35" s="1"/>
  <c r="Q127" i="34"/>
  <c r="R127" i="34" s="1"/>
  <c r="J127" i="35" s="1"/>
  <c r="S127" i="34"/>
  <c r="T127" i="34" s="1"/>
  <c r="K127" i="35" s="1"/>
  <c r="U127" i="34"/>
  <c r="V127" i="34" s="1"/>
  <c r="L127" i="35" s="1"/>
  <c r="W127" i="34"/>
  <c r="X127" i="34" s="1"/>
  <c r="M127" i="35" s="1"/>
  <c r="C128" i="34"/>
  <c r="D128" i="34" s="1"/>
  <c r="C128" i="35" s="1"/>
  <c r="E128" i="34"/>
  <c r="F128" i="34" s="1"/>
  <c r="D128" i="35" s="1"/>
  <c r="G128" i="34"/>
  <c r="H128" i="34" s="1"/>
  <c r="E128" i="35" s="1"/>
  <c r="I128" i="34"/>
  <c r="J128" i="34" s="1"/>
  <c r="F128" i="35" s="1"/>
  <c r="K128" i="34"/>
  <c r="L128" i="34" s="1"/>
  <c r="G128" i="35" s="1"/>
  <c r="M128" i="34"/>
  <c r="N128" i="34" s="1"/>
  <c r="H128" i="35" s="1"/>
  <c r="O128" i="34"/>
  <c r="P128" i="34" s="1"/>
  <c r="Q128" i="34"/>
  <c r="R128" i="34" s="1"/>
  <c r="J128" i="35" s="1"/>
  <c r="S128" i="34"/>
  <c r="T128" i="34" s="1"/>
  <c r="K128" i="35" s="1"/>
  <c r="U128" i="34"/>
  <c r="V128" i="34" s="1"/>
  <c r="L128" i="35" s="1"/>
  <c r="W128" i="34"/>
  <c r="X128" i="34" s="1"/>
  <c r="M128" i="35" s="1"/>
  <c r="C129" i="34"/>
  <c r="E129" i="34"/>
  <c r="F129" i="34" s="1"/>
  <c r="D129" i="35" s="1"/>
  <c r="G129" i="34"/>
  <c r="H129" i="34" s="1"/>
  <c r="E129" i="35" s="1"/>
  <c r="I129" i="34"/>
  <c r="J129" i="34" s="1"/>
  <c r="F129" i="35" s="1"/>
  <c r="K129" i="34"/>
  <c r="L129" i="34" s="1"/>
  <c r="G129" i="35" s="1"/>
  <c r="M129" i="34"/>
  <c r="N129" i="34" s="1"/>
  <c r="H129" i="35" s="1"/>
  <c r="O129" i="34"/>
  <c r="P129" i="34" s="1"/>
  <c r="I129" i="35" s="1"/>
  <c r="Q129" i="34"/>
  <c r="R129" i="34" s="1"/>
  <c r="J129" i="35" s="1"/>
  <c r="S129" i="34"/>
  <c r="T129" i="34" s="1"/>
  <c r="K129" i="35" s="1"/>
  <c r="U129" i="34"/>
  <c r="V129" i="34" s="1"/>
  <c r="L129" i="35" s="1"/>
  <c r="W129" i="34"/>
  <c r="X129" i="34" s="1"/>
  <c r="M129" i="35" s="1"/>
  <c r="C130" i="34"/>
  <c r="D130" i="34" s="1"/>
  <c r="C130" i="35" s="1"/>
  <c r="C494" i="35" s="1"/>
  <c r="E130" i="34"/>
  <c r="F130" i="34" s="1"/>
  <c r="D130" i="35" s="1"/>
  <c r="G130" i="34"/>
  <c r="H130" i="34" s="1"/>
  <c r="E130" i="35" s="1"/>
  <c r="I130" i="34"/>
  <c r="J130" i="34" s="1"/>
  <c r="F130" i="35" s="1"/>
  <c r="K130" i="34"/>
  <c r="L130" i="34" s="1"/>
  <c r="G130" i="35" s="1"/>
  <c r="M130" i="34"/>
  <c r="N130" i="34" s="1"/>
  <c r="H130" i="35" s="1"/>
  <c r="O130" i="34"/>
  <c r="P130" i="34" s="1"/>
  <c r="I130" i="35" s="1"/>
  <c r="Q130" i="34"/>
  <c r="R130" i="34" s="1"/>
  <c r="J130" i="35" s="1"/>
  <c r="S130" i="34"/>
  <c r="T130" i="34" s="1"/>
  <c r="K130" i="35" s="1"/>
  <c r="U130" i="34"/>
  <c r="V130" i="34" s="1"/>
  <c r="L130" i="35" s="1"/>
  <c r="W130" i="34"/>
  <c r="X130" i="34" s="1"/>
  <c r="M130" i="35" s="1"/>
  <c r="C131" i="34"/>
  <c r="D131" i="34" s="1"/>
  <c r="C131" i="35" s="1"/>
  <c r="E131" i="34"/>
  <c r="F131" i="34" s="1"/>
  <c r="D131" i="35" s="1"/>
  <c r="G131" i="34"/>
  <c r="H131" i="34" s="1"/>
  <c r="I131" i="34"/>
  <c r="J131" i="34" s="1"/>
  <c r="F131" i="35" s="1"/>
  <c r="K131" i="34"/>
  <c r="L131" i="34" s="1"/>
  <c r="G131" i="35" s="1"/>
  <c r="M131" i="34"/>
  <c r="N131" i="34" s="1"/>
  <c r="H131" i="35" s="1"/>
  <c r="O131" i="34"/>
  <c r="P131" i="34" s="1"/>
  <c r="I131" i="35" s="1"/>
  <c r="Q131" i="34"/>
  <c r="R131" i="34" s="1"/>
  <c r="J131" i="35" s="1"/>
  <c r="S131" i="34"/>
  <c r="T131" i="34" s="1"/>
  <c r="K131" i="35" s="1"/>
  <c r="U131" i="34"/>
  <c r="V131" i="34" s="1"/>
  <c r="L131" i="35" s="1"/>
  <c r="W131" i="34"/>
  <c r="X131" i="34" s="1"/>
  <c r="M131" i="35" s="1"/>
  <c r="C132" i="34"/>
  <c r="E132" i="34"/>
  <c r="G132" i="34"/>
  <c r="I132" i="34"/>
  <c r="K132" i="34"/>
  <c r="M132" i="34"/>
  <c r="O132" i="34"/>
  <c r="Q132" i="34"/>
  <c r="S132" i="34"/>
  <c r="U132" i="34"/>
  <c r="W132" i="34"/>
  <c r="C133" i="34"/>
  <c r="E133" i="34"/>
  <c r="F133" i="34" s="1"/>
  <c r="D133" i="35" s="1"/>
  <c r="G133" i="34"/>
  <c r="H133" i="34" s="1"/>
  <c r="E133" i="35" s="1"/>
  <c r="I133" i="34"/>
  <c r="J133" i="34" s="1"/>
  <c r="F133" i="35" s="1"/>
  <c r="K133" i="34"/>
  <c r="L133" i="34" s="1"/>
  <c r="M133" i="34"/>
  <c r="N133" i="34" s="1"/>
  <c r="H133" i="35" s="1"/>
  <c r="O133" i="34"/>
  <c r="P133" i="34" s="1"/>
  <c r="I133" i="35" s="1"/>
  <c r="Q133" i="34"/>
  <c r="R133" i="34" s="1"/>
  <c r="J133" i="35" s="1"/>
  <c r="S133" i="34"/>
  <c r="T133" i="34" s="1"/>
  <c r="K133" i="35" s="1"/>
  <c r="U133" i="34"/>
  <c r="V133" i="34" s="1"/>
  <c r="W133" i="34"/>
  <c r="X133" i="34" s="1"/>
  <c r="M133" i="35" s="1"/>
  <c r="C134" i="34"/>
  <c r="D134" i="34" s="1"/>
  <c r="C134" i="35" s="1"/>
  <c r="E134" i="34"/>
  <c r="F134" i="34" s="1"/>
  <c r="G134" i="34"/>
  <c r="H134" i="34" s="1"/>
  <c r="E134" i="35" s="1"/>
  <c r="I134" i="34"/>
  <c r="J134" i="34" s="1"/>
  <c r="F134" i="35" s="1"/>
  <c r="K134" i="34"/>
  <c r="L134" i="34" s="1"/>
  <c r="G134" i="35" s="1"/>
  <c r="M134" i="34"/>
  <c r="N134" i="34" s="1"/>
  <c r="H134" i="35" s="1"/>
  <c r="O134" i="34"/>
  <c r="P134" i="34" s="1"/>
  <c r="I134" i="35" s="1"/>
  <c r="Q134" i="34"/>
  <c r="R134" i="34" s="1"/>
  <c r="J134" i="35" s="1"/>
  <c r="S134" i="34"/>
  <c r="T134" i="34" s="1"/>
  <c r="K134" i="35" s="1"/>
  <c r="U134" i="34"/>
  <c r="V134" i="34" s="1"/>
  <c r="W134" i="34"/>
  <c r="X134" i="34" s="1"/>
  <c r="M134" i="35" s="1"/>
  <c r="C135" i="34"/>
  <c r="D135" i="34" s="1"/>
  <c r="C135" i="35" s="1"/>
  <c r="E135" i="34"/>
  <c r="F135" i="34" s="1"/>
  <c r="D135" i="35" s="1"/>
  <c r="G135" i="34"/>
  <c r="H135" i="34" s="1"/>
  <c r="E135" i="35" s="1"/>
  <c r="I135" i="34"/>
  <c r="J135" i="34" s="1"/>
  <c r="F135" i="35" s="1"/>
  <c r="K135" i="34"/>
  <c r="L135" i="34" s="1"/>
  <c r="G135" i="35" s="1"/>
  <c r="M135" i="34"/>
  <c r="N135" i="34" s="1"/>
  <c r="H135" i="35" s="1"/>
  <c r="O135" i="34"/>
  <c r="P135" i="34" s="1"/>
  <c r="I135" i="35" s="1"/>
  <c r="Q135" i="34"/>
  <c r="R135" i="34" s="1"/>
  <c r="J135" i="35" s="1"/>
  <c r="S135" i="34"/>
  <c r="T135" i="34" s="1"/>
  <c r="K135" i="35" s="1"/>
  <c r="U135" i="34"/>
  <c r="V135" i="34" s="1"/>
  <c r="L135" i="35" s="1"/>
  <c r="W135" i="34"/>
  <c r="X135" i="34" s="1"/>
  <c r="M135" i="35" s="1"/>
  <c r="C136" i="34"/>
  <c r="D136" i="34" s="1"/>
  <c r="C136" i="35" s="1"/>
  <c r="E136" i="34"/>
  <c r="F136" i="34" s="1"/>
  <c r="D136" i="35" s="1"/>
  <c r="G136" i="34"/>
  <c r="H136" i="34" s="1"/>
  <c r="E136" i="35" s="1"/>
  <c r="I136" i="34"/>
  <c r="J136" i="34" s="1"/>
  <c r="F136" i="35" s="1"/>
  <c r="K136" i="34"/>
  <c r="L136" i="34" s="1"/>
  <c r="G136" i="35" s="1"/>
  <c r="M136" i="34"/>
  <c r="N136" i="34" s="1"/>
  <c r="H136" i="35" s="1"/>
  <c r="O136" i="34"/>
  <c r="P136" i="34" s="1"/>
  <c r="I136" i="35" s="1"/>
  <c r="Q136" i="34"/>
  <c r="R136" i="34" s="1"/>
  <c r="J136" i="35" s="1"/>
  <c r="S136" i="34"/>
  <c r="T136" i="34" s="1"/>
  <c r="K136" i="35" s="1"/>
  <c r="U136" i="34"/>
  <c r="V136" i="34" s="1"/>
  <c r="L136" i="35" s="1"/>
  <c r="W136" i="34"/>
  <c r="X136" i="34" s="1"/>
  <c r="M136" i="35" s="1"/>
  <c r="C137" i="34"/>
  <c r="D137" i="34" s="1"/>
  <c r="C137" i="35" s="1"/>
  <c r="E137" i="34"/>
  <c r="F137" i="34" s="1"/>
  <c r="D137" i="35" s="1"/>
  <c r="G137" i="34"/>
  <c r="H137" i="34" s="1"/>
  <c r="E137" i="35" s="1"/>
  <c r="I137" i="34"/>
  <c r="J137" i="34" s="1"/>
  <c r="F137" i="35" s="1"/>
  <c r="K137" i="34"/>
  <c r="L137" i="34" s="1"/>
  <c r="G137" i="35" s="1"/>
  <c r="M137" i="34"/>
  <c r="N137" i="34" s="1"/>
  <c r="H137" i="35" s="1"/>
  <c r="O137" i="34"/>
  <c r="P137" i="34" s="1"/>
  <c r="I137" i="35" s="1"/>
  <c r="Q137" i="34"/>
  <c r="R137" i="34" s="1"/>
  <c r="J137" i="35" s="1"/>
  <c r="S137" i="34"/>
  <c r="T137" i="34" s="1"/>
  <c r="K137" i="35" s="1"/>
  <c r="U137" i="34"/>
  <c r="V137" i="34" s="1"/>
  <c r="L137" i="35" s="1"/>
  <c r="W137" i="34"/>
  <c r="X137" i="34" s="1"/>
  <c r="M137" i="35" s="1"/>
  <c r="C138" i="34"/>
  <c r="D138" i="34" s="1"/>
  <c r="C138" i="35" s="1"/>
  <c r="E138" i="34"/>
  <c r="G138" i="34"/>
  <c r="H138" i="34" s="1"/>
  <c r="E138" i="35" s="1"/>
  <c r="I138" i="34"/>
  <c r="J138" i="34" s="1"/>
  <c r="F138" i="35" s="1"/>
  <c r="K138" i="34"/>
  <c r="L138" i="34" s="1"/>
  <c r="G138" i="35" s="1"/>
  <c r="M138" i="34"/>
  <c r="N138" i="34" s="1"/>
  <c r="H138" i="35" s="1"/>
  <c r="O138" i="34"/>
  <c r="P138" i="34" s="1"/>
  <c r="I138" i="35" s="1"/>
  <c r="Q138" i="34"/>
  <c r="R138" i="34" s="1"/>
  <c r="J138" i="35" s="1"/>
  <c r="S138" i="34"/>
  <c r="T138" i="34" s="1"/>
  <c r="K138" i="35" s="1"/>
  <c r="U138" i="34"/>
  <c r="V138" i="34" s="1"/>
  <c r="L138" i="35" s="1"/>
  <c r="W138" i="34"/>
  <c r="X138" i="34" s="1"/>
  <c r="M138" i="35" s="1"/>
  <c r="C139" i="34"/>
  <c r="D139" i="34" s="1"/>
  <c r="C139" i="35" s="1"/>
  <c r="E139" i="34"/>
  <c r="F139" i="34" s="1"/>
  <c r="D139" i="35" s="1"/>
  <c r="G139" i="34"/>
  <c r="I139" i="34"/>
  <c r="J139" i="34" s="1"/>
  <c r="F139" i="35" s="1"/>
  <c r="K139" i="34"/>
  <c r="L139" i="34" s="1"/>
  <c r="G139" i="35" s="1"/>
  <c r="M139" i="34"/>
  <c r="N139" i="34" s="1"/>
  <c r="H139" i="35" s="1"/>
  <c r="O139" i="34"/>
  <c r="P139" i="34" s="1"/>
  <c r="I139" i="35" s="1"/>
  <c r="Q139" i="34"/>
  <c r="R139" i="34" s="1"/>
  <c r="J139" i="35" s="1"/>
  <c r="S139" i="34"/>
  <c r="T139" i="34" s="1"/>
  <c r="K139" i="35" s="1"/>
  <c r="U139" i="34"/>
  <c r="V139" i="34" s="1"/>
  <c r="L139" i="35" s="1"/>
  <c r="W139" i="34"/>
  <c r="X139" i="34" s="1"/>
  <c r="M139" i="35" s="1"/>
  <c r="C140" i="34"/>
  <c r="E140" i="34"/>
  <c r="G140" i="34"/>
  <c r="I140" i="34"/>
  <c r="K140" i="34"/>
  <c r="M140" i="34"/>
  <c r="O140" i="34"/>
  <c r="Q140" i="34"/>
  <c r="S140" i="34"/>
  <c r="U140" i="34"/>
  <c r="W140" i="34"/>
  <c r="C141" i="34"/>
  <c r="E141" i="34"/>
  <c r="G141" i="34"/>
  <c r="I141" i="34"/>
  <c r="K141" i="34"/>
  <c r="M141" i="34"/>
  <c r="O141" i="34"/>
  <c r="Q141" i="34"/>
  <c r="S141" i="34"/>
  <c r="U141" i="34"/>
  <c r="W141" i="34"/>
  <c r="C142" i="34"/>
  <c r="E142" i="34"/>
  <c r="G142" i="34"/>
  <c r="I142" i="34"/>
  <c r="K142" i="34"/>
  <c r="M142" i="34"/>
  <c r="O142" i="34"/>
  <c r="Q142" i="34"/>
  <c r="S142" i="34"/>
  <c r="U142" i="34"/>
  <c r="W142" i="34"/>
  <c r="C143" i="34"/>
  <c r="E143" i="34"/>
  <c r="G143" i="34"/>
  <c r="I143" i="34"/>
  <c r="K143" i="34"/>
  <c r="M143" i="34"/>
  <c r="O143" i="34"/>
  <c r="Q143" i="34"/>
  <c r="S143" i="34"/>
  <c r="U143" i="34"/>
  <c r="W143" i="34"/>
  <c r="C144" i="34"/>
  <c r="D144" i="34" s="1"/>
  <c r="C144" i="35" s="1"/>
  <c r="E144" i="34"/>
  <c r="F144" i="34" s="1"/>
  <c r="D144" i="35" s="1"/>
  <c r="G144" i="34"/>
  <c r="H144" i="34" s="1"/>
  <c r="E144" i="35" s="1"/>
  <c r="I144" i="34"/>
  <c r="J144" i="34" s="1"/>
  <c r="F144" i="35" s="1"/>
  <c r="K144" i="34"/>
  <c r="L144" i="34" s="1"/>
  <c r="G144" i="35" s="1"/>
  <c r="M144" i="34"/>
  <c r="N144" i="34" s="1"/>
  <c r="H144" i="35" s="1"/>
  <c r="O144" i="34"/>
  <c r="P144" i="34" s="1"/>
  <c r="I144" i="35" s="1"/>
  <c r="Q144" i="34"/>
  <c r="R144" i="34" s="1"/>
  <c r="J144" i="35" s="1"/>
  <c r="S144" i="34"/>
  <c r="T144" i="34" s="1"/>
  <c r="K144" i="35" s="1"/>
  <c r="U144" i="34"/>
  <c r="V144" i="34" s="1"/>
  <c r="W144" i="34"/>
  <c r="X144" i="34" s="1"/>
  <c r="M144" i="35" s="1"/>
  <c r="C145" i="34"/>
  <c r="D145" i="34" s="1"/>
  <c r="C145" i="35" s="1"/>
  <c r="E145" i="34"/>
  <c r="F145" i="34" s="1"/>
  <c r="G145" i="34"/>
  <c r="H145" i="34" s="1"/>
  <c r="E145" i="35" s="1"/>
  <c r="I145" i="34"/>
  <c r="J145" i="34" s="1"/>
  <c r="F145" i="35" s="1"/>
  <c r="K145" i="34"/>
  <c r="L145" i="34" s="1"/>
  <c r="G145" i="35" s="1"/>
  <c r="M145" i="34"/>
  <c r="N145" i="34" s="1"/>
  <c r="H145" i="35" s="1"/>
  <c r="O145" i="34"/>
  <c r="P145" i="34" s="1"/>
  <c r="I145" i="35" s="1"/>
  <c r="Q145" i="34"/>
  <c r="R145" i="34" s="1"/>
  <c r="J145" i="35" s="1"/>
  <c r="S145" i="34"/>
  <c r="T145" i="34" s="1"/>
  <c r="K145" i="35" s="1"/>
  <c r="U145" i="34"/>
  <c r="V145" i="34" s="1"/>
  <c r="L145" i="35" s="1"/>
  <c r="W145" i="34"/>
  <c r="X145" i="34" s="1"/>
  <c r="M145" i="35" s="1"/>
  <c r="C146" i="34"/>
  <c r="D146" i="34" s="1"/>
  <c r="C146" i="35" s="1"/>
  <c r="E146" i="34"/>
  <c r="F146" i="34" s="1"/>
  <c r="G146" i="34"/>
  <c r="H146" i="34" s="1"/>
  <c r="E146" i="35" s="1"/>
  <c r="I146" i="34"/>
  <c r="J146" i="34" s="1"/>
  <c r="F146" i="35" s="1"/>
  <c r="K146" i="34"/>
  <c r="L146" i="34" s="1"/>
  <c r="G146" i="35" s="1"/>
  <c r="M146" i="34"/>
  <c r="N146" i="34" s="1"/>
  <c r="H146" i="35" s="1"/>
  <c r="O146" i="34"/>
  <c r="P146" i="34" s="1"/>
  <c r="I146" i="35" s="1"/>
  <c r="Q146" i="34"/>
  <c r="R146" i="34" s="1"/>
  <c r="J146" i="35" s="1"/>
  <c r="S146" i="34"/>
  <c r="T146" i="34" s="1"/>
  <c r="U146" i="34"/>
  <c r="V146" i="34" s="1"/>
  <c r="L146" i="35" s="1"/>
  <c r="W146" i="34"/>
  <c r="X146" i="34" s="1"/>
  <c r="M146" i="35" s="1"/>
  <c r="C147" i="34"/>
  <c r="D147" i="34" s="1"/>
  <c r="C147" i="35" s="1"/>
  <c r="E147" i="34"/>
  <c r="F147" i="34" s="1"/>
  <c r="D147" i="35" s="1"/>
  <c r="G147" i="34"/>
  <c r="I147" i="34"/>
  <c r="J147" i="34" s="1"/>
  <c r="F147" i="35" s="1"/>
  <c r="K147" i="34"/>
  <c r="L147" i="34" s="1"/>
  <c r="M147" i="34"/>
  <c r="N147" i="34" s="1"/>
  <c r="H147" i="35" s="1"/>
  <c r="O147" i="34"/>
  <c r="P147" i="34" s="1"/>
  <c r="I147" i="35" s="1"/>
  <c r="Q147" i="34"/>
  <c r="R147" i="34" s="1"/>
  <c r="J147" i="35" s="1"/>
  <c r="S147" i="34"/>
  <c r="T147" i="34" s="1"/>
  <c r="K147" i="35" s="1"/>
  <c r="U147" i="34"/>
  <c r="V147" i="34" s="1"/>
  <c r="L147" i="35" s="1"/>
  <c r="W147" i="34"/>
  <c r="X147" i="34" s="1"/>
  <c r="M147" i="35" s="1"/>
  <c r="C148" i="34"/>
  <c r="D148" i="34" s="1"/>
  <c r="C148" i="35" s="1"/>
  <c r="E148" i="34"/>
  <c r="F148" i="34" s="1"/>
  <c r="D148" i="35" s="1"/>
  <c r="G148" i="34"/>
  <c r="H148" i="34" s="1"/>
  <c r="E148" i="35" s="1"/>
  <c r="I148" i="34"/>
  <c r="J148" i="34" s="1"/>
  <c r="F148" i="35" s="1"/>
  <c r="K148" i="34"/>
  <c r="L148" i="34" s="1"/>
  <c r="G148" i="35" s="1"/>
  <c r="M148" i="34"/>
  <c r="N148" i="34" s="1"/>
  <c r="H148" i="35" s="1"/>
  <c r="O148" i="34"/>
  <c r="P148" i="34" s="1"/>
  <c r="I148" i="35" s="1"/>
  <c r="Q148" i="34"/>
  <c r="R148" i="34" s="1"/>
  <c r="J148" i="35" s="1"/>
  <c r="S148" i="34"/>
  <c r="T148" i="34" s="1"/>
  <c r="K148" i="35" s="1"/>
  <c r="U148" i="34"/>
  <c r="V148" i="34" s="1"/>
  <c r="L148" i="35" s="1"/>
  <c r="W148" i="34"/>
  <c r="X148" i="34" s="1"/>
  <c r="M148" i="35" s="1"/>
  <c r="C149" i="34"/>
  <c r="E149" i="34"/>
  <c r="F149" i="34" s="1"/>
  <c r="G149" i="34"/>
  <c r="H149" i="34" s="1"/>
  <c r="E149" i="35" s="1"/>
  <c r="I149" i="34"/>
  <c r="J149" i="34" s="1"/>
  <c r="F149" i="35" s="1"/>
  <c r="K149" i="34"/>
  <c r="L149" i="34" s="1"/>
  <c r="G149" i="35" s="1"/>
  <c r="M149" i="34"/>
  <c r="N149" i="34" s="1"/>
  <c r="H149" i="35" s="1"/>
  <c r="O149" i="34"/>
  <c r="P149" i="34" s="1"/>
  <c r="I149" i="35" s="1"/>
  <c r="Q149" i="34"/>
  <c r="R149" i="34" s="1"/>
  <c r="J149" i="35" s="1"/>
  <c r="S149" i="34"/>
  <c r="T149" i="34" s="1"/>
  <c r="K149" i="35" s="1"/>
  <c r="U149" i="34"/>
  <c r="V149" i="34" s="1"/>
  <c r="L149" i="35" s="1"/>
  <c r="W149" i="34"/>
  <c r="X149" i="34" s="1"/>
  <c r="M149" i="35" s="1"/>
  <c r="C150" i="34"/>
  <c r="E150" i="34"/>
  <c r="G150" i="34"/>
  <c r="I150" i="34"/>
  <c r="K150" i="34"/>
  <c r="M150" i="34"/>
  <c r="O150" i="34"/>
  <c r="Q150" i="34"/>
  <c r="S150" i="34"/>
  <c r="U150" i="34"/>
  <c r="W150" i="34"/>
  <c r="C151" i="34"/>
  <c r="D151" i="34" s="1"/>
  <c r="C151" i="35" s="1"/>
  <c r="E151" i="34"/>
  <c r="F151" i="34" s="1"/>
  <c r="D151" i="35" s="1"/>
  <c r="G151" i="34"/>
  <c r="H151" i="34" s="1"/>
  <c r="I151" i="34"/>
  <c r="J151" i="34" s="1"/>
  <c r="K151" i="34"/>
  <c r="L151" i="34" s="1"/>
  <c r="G151" i="35" s="1"/>
  <c r="M151" i="34"/>
  <c r="N151" i="34" s="1"/>
  <c r="O151" i="34"/>
  <c r="P151" i="34" s="1"/>
  <c r="I151" i="35" s="1"/>
  <c r="Q151" i="34"/>
  <c r="R151" i="34" s="1"/>
  <c r="J151" i="35" s="1"/>
  <c r="S151" i="34"/>
  <c r="T151" i="34" s="1"/>
  <c r="U151" i="34"/>
  <c r="V151" i="34" s="1"/>
  <c r="L151" i="35" s="1"/>
  <c r="W151" i="34"/>
  <c r="X151" i="34" s="1"/>
  <c r="M151" i="35" s="1"/>
  <c r="C152" i="34"/>
  <c r="D152" i="34" s="1"/>
  <c r="E152" i="34"/>
  <c r="F152" i="34" s="1"/>
  <c r="D152" i="35" s="1"/>
  <c r="G152" i="34"/>
  <c r="H152" i="34" s="1"/>
  <c r="E152" i="35" s="1"/>
  <c r="I152" i="34"/>
  <c r="K152" i="34"/>
  <c r="L152" i="34" s="1"/>
  <c r="G152" i="35" s="1"/>
  <c r="M152" i="34"/>
  <c r="N152" i="34" s="1"/>
  <c r="H152" i="35" s="1"/>
  <c r="O152" i="34"/>
  <c r="P152" i="34" s="1"/>
  <c r="Q152" i="34"/>
  <c r="R152" i="34" s="1"/>
  <c r="J152" i="35" s="1"/>
  <c r="S152" i="34"/>
  <c r="T152" i="34" s="1"/>
  <c r="K152" i="35" s="1"/>
  <c r="U152" i="34"/>
  <c r="V152" i="34" s="1"/>
  <c r="L152" i="35" s="1"/>
  <c r="W152" i="34"/>
  <c r="X152" i="34" s="1"/>
  <c r="M152" i="35" s="1"/>
  <c r="C153" i="34"/>
  <c r="D153" i="34" s="1"/>
  <c r="C153" i="35" s="1"/>
  <c r="E153" i="34"/>
  <c r="F153" i="34" s="1"/>
  <c r="D153" i="35" s="1"/>
  <c r="G153" i="34"/>
  <c r="H153" i="34" s="1"/>
  <c r="E153" i="35" s="1"/>
  <c r="I153" i="34"/>
  <c r="J153" i="34" s="1"/>
  <c r="F153" i="35" s="1"/>
  <c r="K153" i="34"/>
  <c r="L153" i="34" s="1"/>
  <c r="M153" i="34"/>
  <c r="N153" i="34" s="1"/>
  <c r="H153" i="35" s="1"/>
  <c r="O153" i="34"/>
  <c r="P153" i="34" s="1"/>
  <c r="Q153" i="34"/>
  <c r="R153" i="34" s="1"/>
  <c r="J153" i="35" s="1"/>
  <c r="S153" i="34"/>
  <c r="T153" i="34" s="1"/>
  <c r="K153" i="35" s="1"/>
  <c r="U153" i="34"/>
  <c r="V153" i="34" s="1"/>
  <c r="L153" i="35" s="1"/>
  <c r="W153" i="34"/>
  <c r="X153" i="34" s="1"/>
  <c r="M153" i="35" s="1"/>
  <c r="C154" i="34"/>
  <c r="E154" i="34"/>
  <c r="G154" i="34"/>
  <c r="I154" i="34"/>
  <c r="K154" i="34"/>
  <c r="M154" i="34"/>
  <c r="O154" i="34"/>
  <c r="Q154" i="34"/>
  <c r="S154" i="34"/>
  <c r="U154" i="34"/>
  <c r="W154" i="34"/>
  <c r="C155" i="34"/>
  <c r="D155" i="34" s="1"/>
  <c r="E155" i="34"/>
  <c r="F155" i="34" s="1"/>
  <c r="D155" i="35" s="1"/>
  <c r="G155" i="34"/>
  <c r="H155" i="34" s="1"/>
  <c r="I155" i="34"/>
  <c r="J155" i="34" s="1"/>
  <c r="F155" i="35" s="1"/>
  <c r="K155" i="34"/>
  <c r="L155" i="34" s="1"/>
  <c r="G155" i="35" s="1"/>
  <c r="M155" i="34"/>
  <c r="N155" i="34" s="1"/>
  <c r="H155" i="35" s="1"/>
  <c r="O155" i="34"/>
  <c r="P155" i="34" s="1"/>
  <c r="I155" i="35" s="1"/>
  <c r="Q155" i="34"/>
  <c r="R155" i="34" s="1"/>
  <c r="J155" i="35" s="1"/>
  <c r="S155" i="34"/>
  <c r="T155" i="34" s="1"/>
  <c r="K155" i="35" s="1"/>
  <c r="U155" i="34"/>
  <c r="V155" i="34" s="1"/>
  <c r="L155" i="35" s="1"/>
  <c r="W155" i="34"/>
  <c r="X155" i="34" s="1"/>
  <c r="M155" i="35" s="1"/>
  <c r="C156" i="34"/>
  <c r="D156" i="34" s="1"/>
  <c r="C156" i="35" s="1"/>
  <c r="E156" i="34"/>
  <c r="F156" i="34" s="1"/>
  <c r="D156" i="35" s="1"/>
  <c r="G156" i="34"/>
  <c r="H156" i="34" s="1"/>
  <c r="E156" i="35" s="1"/>
  <c r="I156" i="34"/>
  <c r="J156" i="34" s="1"/>
  <c r="F156" i="35" s="1"/>
  <c r="K156" i="34"/>
  <c r="L156" i="34" s="1"/>
  <c r="G156" i="35" s="1"/>
  <c r="M156" i="34"/>
  <c r="N156" i="34" s="1"/>
  <c r="H156" i="35" s="1"/>
  <c r="O156" i="34"/>
  <c r="P156" i="34" s="1"/>
  <c r="I156" i="35" s="1"/>
  <c r="Q156" i="34"/>
  <c r="R156" i="34" s="1"/>
  <c r="J156" i="35" s="1"/>
  <c r="S156" i="34"/>
  <c r="T156" i="34" s="1"/>
  <c r="K156" i="35" s="1"/>
  <c r="U156" i="34"/>
  <c r="V156" i="34" s="1"/>
  <c r="L156" i="35" s="1"/>
  <c r="W156" i="34"/>
  <c r="X156" i="34" s="1"/>
  <c r="M156" i="35" s="1"/>
  <c r="C157" i="34"/>
  <c r="D157" i="34" s="1"/>
  <c r="C157" i="35" s="1"/>
  <c r="E157" i="34"/>
  <c r="F157" i="34" s="1"/>
  <c r="G157" i="34"/>
  <c r="H157" i="34" s="1"/>
  <c r="E157" i="35" s="1"/>
  <c r="I157" i="34"/>
  <c r="J157" i="34" s="1"/>
  <c r="F157" i="35" s="1"/>
  <c r="K157" i="34"/>
  <c r="L157" i="34" s="1"/>
  <c r="G157" i="35" s="1"/>
  <c r="M157" i="34"/>
  <c r="N157" i="34" s="1"/>
  <c r="H157" i="35" s="1"/>
  <c r="O157" i="34"/>
  <c r="P157" i="34" s="1"/>
  <c r="I157" i="35" s="1"/>
  <c r="Q157" i="34"/>
  <c r="R157" i="34" s="1"/>
  <c r="J157" i="35" s="1"/>
  <c r="S157" i="34"/>
  <c r="T157" i="34" s="1"/>
  <c r="K157" i="35" s="1"/>
  <c r="U157" i="34"/>
  <c r="V157" i="34" s="1"/>
  <c r="L157" i="35" s="1"/>
  <c r="W157" i="34"/>
  <c r="X157" i="34" s="1"/>
  <c r="M157" i="35" s="1"/>
  <c r="C158" i="34"/>
  <c r="D158" i="34" s="1"/>
  <c r="C158" i="35" s="1"/>
  <c r="E158" i="34"/>
  <c r="F158" i="34" s="1"/>
  <c r="G158" i="34"/>
  <c r="H158" i="34" s="1"/>
  <c r="E158" i="35" s="1"/>
  <c r="I158" i="34"/>
  <c r="J158" i="34" s="1"/>
  <c r="F158" i="35" s="1"/>
  <c r="K158" i="34"/>
  <c r="L158" i="34" s="1"/>
  <c r="G158" i="35" s="1"/>
  <c r="M158" i="34"/>
  <c r="N158" i="34" s="1"/>
  <c r="H158" i="35" s="1"/>
  <c r="O158" i="34"/>
  <c r="P158" i="34" s="1"/>
  <c r="I158" i="35" s="1"/>
  <c r="Q158" i="34"/>
  <c r="R158" i="34" s="1"/>
  <c r="J158" i="35" s="1"/>
  <c r="S158" i="34"/>
  <c r="T158" i="34" s="1"/>
  <c r="K158" i="35" s="1"/>
  <c r="U158" i="34"/>
  <c r="V158" i="34" s="1"/>
  <c r="L158" i="35" s="1"/>
  <c r="W158" i="34"/>
  <c r="X158" i="34" s="1"/>
  <c r="M158" i="35" s="1"/>
  <c r="C159" i="34"/>
  <c r="E159" i="34"/>
  <c r="G159" i="34"/>
  <c r="I159" i="34"/>
  <c r="K159" i="34"/>
  <c r="M159" i="34"/>
  <c r="O159" i="34"/>
  <c r="Q159" i="34"/>
  <c r="S159" i="34"/>
  <c r="U159" i="34"/>
  <c r="W159" i="34"/>
  <c r="C160" i="34"/>
  <c r="E160" i="34"/>
  <c r="F160" i="34" s="1"/>
  <c r="D160" i="35" s="1"/>
  <c r="G160" i="34"/>
  <c r="H160" i="34" s="1"/>
  <c r="E160" i="35" s="1"/>
  <c r="I160" i="34"/>
  <c r="J160" i="34" s="1"/>
  <c r="F160" i="35" s="1"/>
  <c r="K160" i="34"/>
  <c r="L160" i="34" s="1"/>
  <c r="G160" i="35" s="1"/>
  <c r="M160" i="34"/>
  <c r="N160" i="34" s="1"/>
  <c r="H160" i="35" s="1"/>
  <c r="O160" i="34"/>
  <c r="P160" i="34" s="1"/>
  <c r="Q160" i="34"/>
  <c r="R160" i="34" s="1"/>
  <c r="J160" i="35" s="1"/>
  <c r="S160" i="34"/>
  <c r="T160" i="34" s="1"/>
  <c r="K160" i="35" s="1"/>
  <c r="U160" i="34"/>
  <c r="V160" i="34" s="1"/>
  <c r="L160" i="35" s="1"/>
  <c r="W160" i="34"/>
  <c r="X160" i="34" s="1"/>
  <c r="M160" i="35" s="1"/>
  <c r="C161" i="34"/>
  <c r="D161" i="34" s="1"/>
  <c r="E161" i="34"/>
  <c r="F161" i="34" s="1"/>
  <c r="D161" i="35" s="1"/>
  <c r="G161" i="34"/>
  <c r="H161" i="34" s="1"/>
  <c r="E161" i="35" s="1"/>
  <c r="I161" i="34"/>
  <c r="J161" i="34" s="1"/>
  <c r="F161" i="35" s="1"/>
  <c r="K161" i="34"/>
  <c r="L161" i="34" s="1"/>
  <c r="G161" i="35" s="1"/>
  <c r="M161" i="34"/>
  <c r="N161" i="34" s="1"/>
  <c r="O161" i="34"/>
  <c r="P161" i="34" s="1"/>
  <c r="I161" i="35" s="1"/>
  <c r="Q161" i="34"/>
  <c r="R161" i="34" s="1"/>
  <c r="J161" i="35" s="1"/>
  <c r="S161" i="34"/>
  <c r="T161" i="34" s="1"/>
  <c r="K161" i="35" s="1"/>
  <c r="U161" i="34"/>
  <c r="V161" i="34" s="1"/>
  <c r="L161" i="35" s="1"/>
  <c r="W161" i="34"/>
  <c r="X161" i="34" s="1"/>
  <c r="M161" i="35" s="1"/>
  <c r="C162" i="34"/>
  <c r="D162" i="34" s="1"/>
  <c r="C162" i="35" s="1"/>
  <c r="E162" i="34"/>
  <c r="F162" i="34" s="1"/>
  <c r="D162" i="35" s="1"/>
  <c r="G162" i="34"/>
  <c r="H162" i="34" s="1"/>
  <c r="E162" i="35" s="1"/>
  <c r="I162" i="34"/>
  <c r="K162" i="34"/>
  <c r="L162" i="34" s="1"/>
  <c r="G162" i="35" s="1"/>
  <c r="M162" i="34"/>
  <c r="N162" i="34" s="1"/>
  <c r="H162" i="35" s="1"/>
  <c r="O162" i="34"/>
  <c r="P162" i="34" s="1"/>
  <c r="I162" i="35" s="1"/>
  <c r="Q162" i="34"/>
  <c r="R162" i="34" s="1"/>
  <c r="J162" i="35" s="1"/>
  <c r="S162" i="34"/>
  <c r="T162" i="34" s="1"/>
  <c r="K162" i="35" s="1"/>
  <c r="U162" i="34"/>
  <c r="V162" i="34" s="1"/>
  <c r="W162" i="34"/>
  <c r="X162" i="34" s="1"/>
  <c r="M162" i="35" s="1"/>
  <c r="C163" i="34"/>
  <c r="D163" i="34" s="1"/>
  <c r="C163" i="35" s="1"/>
  <c r="E163" i="34"/>
  <c r="F163" i="34" s="1"/>
  <c r="G163" i="34"/>
  <c r="H163" i="34" s="1"/>
  <c r="E163" i="35" s="1"/>
  <c r="I163" i="34"/>
  <c r="J163" i="34" s="1"/>
  <c r="F163" i="35" s="1"/>
  <c r="K163" i="34"/>
  <c r="L163" i="34" s="1"/>
  <c r="G163" i="35" s="1"/>
  <c r="M163" i="34"/>
  <c r="N163" i="34" s="1"/>
  <c r="H163" i="35" s="1"/>
  <c r="O163" i="34"/>
  <c r="P163" i="34" s="1"/>
  <c r="I163" i="35" s="1"/>
  <c r="Q163" i="34"/>
  <c r="R163" i="34" s="1"/>
  <c r="J163" i="35" s="1"/>
  <c r="S163" i="34"/>
  <c r="T163" i="34" s="1"/>
  <c r="K163" i="35" s="1"/>
  <c r="U163" i="34"/>
  <c r="V163" i="34" s="1"/>
  <c r="L163" i="35" s="1"/>
  <c r="W163" i="34"/>
  <c r="X163" i="34" s="1"/>
  <c r="M163" i="35" s="1"/>
  <c r="C164" i="34"/>
  <c r="E164" i="34"/>
  <c r="F164" i="34" s="1"/>
  <c r="D164" i="35" s="1"/>
  <c r="G164" i="34"/>
  <c r="H164" i="34" s="1"/>
  <c r="E164" i="35" s="1"/>
  <c r="I164" i="34"/>
  <c r="J164" i="34" s="1"/>
  <c r="F164" i="35" s="1"/>
  <c r="K164" i="34"/>
  <c r="L164" i="34" s="1"/>
  <c r="G164" i="35" s="1"/>
  <c r="M164" i="34"/>
  <c r="N164" i="34" s="1"/>
  <c r="H164" i="35" s="1"/>
  <c r="O164" i="34"/>
  <c r="P164" i="34" s="1"/>
  <c r="I164" i="35" s="1"/>
  <c r="Q164" i="34"/>
  <c r="R164" i="34" s="1"/>
  <c r="S164" i="34"/>
  <c r="T164" i="34" s="1"/>
  <c r="K164" i="35" s="1"/>
  <c r="U164" i="34"/>
  <c r="V164" i="34" s="1"/>
  <c r="L164" i="35" s="1"/>
  <c r="W164" i="34"/>
  <c r="X164" i="34" s="1"/>
  <c r="C165" i="34"/>
  <c r="E165" i="34"/>
  <c r="G165" i="34"/>
  <c r="I165" i="34"/>
  <c r="K165" i="34"/>
  <c r="M165" i="34"/>
  <c r="O165" i="34"/>
  <c r="Q165" i="34"/>
  <c r="S165" i="34"/>
  <c r="U165" i="34"/>
  <c r="W165" i="34"/>
  <c r="C166" i="34"/>
  <c r="D166" i="34" s="1"/>
  <c r="E166" i="34"/>
  <c r="F166" i="34" s="1"/>
  <c r="G166" i="34"/>
  <c r="H166" i="34" s="1"/>
  <c r="I166" i="34"/>
  <c r="J166" i="34" s="1"/>
  <c r="F166" i="35" s="1"/>
  <c r="K166" i="34"/>
  <c r="L166" i="34" s="1"/>
  <c r="G166" i="35" s="1"/>
  <c r="M166" i="34"/>
  <c r="N166" i="34" s="1"/>
  <c r="H166" i="35" s="1"/>
  <c r="O166" i="34"/>
  <c r="P166" i="34" s="1"/>
  <c r="I166" i="35" s="1"/>
  <c r="Q166" i="34"/>
  <c r="R166" i="34" s="1"/>
  <c r="J166" i="35" s="1"/>
  <c r="S166" i="34"/>
  <c r="T166" i="34" s="1"/>
  <c r="K166" i="35" s="1"/>
  <c r="U166" i="34"/>
  <c r="V166" i="34" s="1"/>
  <c r="W166" i="34"/>
  <c r="X166" i="34" s="1"/>
  <c r="M166" i="35" s="1"/>
  <c r="C167" i="34"/>
  <c r="D167" i="34" s="1"/>
  <c r="C167" i="35" s="1"/>
  <c r="E167" i="34"/>
  <c r="F167" i="34" s="1"/>
  <c r="D167" i="35" s="1"/>
  <c r="G167" i="34"/>
  <c r="H167" i="34" s="1"/>
  <c r="E167" i="35" s="1"/>
  <c r="I167" i="34"/>
  <c r="K167" i="34"/>
  <c r="L167" i="34" s="1"/>
  <c r="G167" i="35" s="1"/>
  <c r="M167" i="34"/>
  <c r="N167" i="34" s="1"/>
  <c r="H167" i="35" s="1"/>
  <c r="O167" i="34"/>
  <c r="P167" i="34" s="1"/>
  <c r="I167" i="35" s="1"/>
  <c r="Q167" i="34"/>
  <c r="R167" i="34" s="1"/>
  <c r="J167" i="35" s="1"/>
  <c r="S167" i="34"/>
  <c r="T167" i="34" s="1"/>
  <c r="K167" i="35" s="1"/>
  <c r="U167" i="34"/>
  <c r="V167" i="34" s="1"/>
  <c r="L167" i="35" s="1"/>
  <c r="W167" i="34"/>
  <c r="X167" i="34" s="1"/>
  <c r="C168" i="34"/>
  <c r="D168" i="34" s="1"/>
  <c r="C168" i="35" s="1"/>
  <c r="E168" i="34"/>
  <c r="F168" i="34" s="1"/>
  <c r="G168" i="34"/>
  <c r="H168" i="34" s="1"/>
  <c r="E168" i="35" s="1"/>
  <c r="I168" i="34"/>
  <c r="J168" i="34" s="1"/>
  <c r="F168" i="35" s="1"/>
  <c r="K168" i="34"/>
  <c r="L168" i="34" s="1"/>
  <c r="G168" i="35" s="1"/>
  <c r="M168" i="34"/>
  <c r="N168" i="34" s="1"/>
  <c r="H168" i="35" s="1"/>
  <c r="O168" i="34"/>
  <c r="P168" i="34" s="1"/>
  <c r="I168" i="35" s="1"/>
  <c r="Q168" i="34"/>
  <c r="R168" i="34" s="1"/>
  <c r="J168" i="35" s="1"/>
  <c r="S168" i="34"/>
  <c r="T168" i="34" s="1"/>
  <c r="K168" i="35" s="1"/>
  <c r="U168" i="34"/>
  <c r="V168" i="34" s="1"/>
  <c r="L168" i="35" s="1"/>
  <c r="W168" i="34"/>
  <c r="X168" i="34" s="1"/>
  <c r="M168" i="35" s="1"/>
  <c r="C169" i="34"/>
  <c r="E169" i="34"/>
  <c r="F169" i="34" s="1"/>
  <c r="D169" i="35" s="1"/>
  <c r="G169" i="34"/>
  <c r="H169" i="34" s="1"/>
  <c r="E169" i="35" s="1"/>
  <c r="I169" i="34"/>
  <c r="J169" i="34" s="1"/>
  <c r="F169" i="35" s="1"/>
  <c r="K169" i="34"/>
  <c r="L169" i="34" s="1"/>
  <c r="G169" i="35" s="1"/>
  <c r="M169" i="34"/>
  <c r="N169" i="34" s="1"/>
  <c r="H169" i="35" s="1"/>
  <c r="O169" i="34"/>
  <c r="P169" i="34" s="1"/>
  <c r="I169" i="35" s="1"/>
  <c r="Q169" i="34"/>
  <c r="R169" i="34" s="1"/>
  <c r="J169" i="35" s="1"/>
  <c r="S169" i="34"/>
  <c r="T169" i="34" s="1"/>
  <c r="K169" i="35" s="1"/>
  <c r="U169" i="34"/>
  <c r="V169" i="34" s="1"/>
  <c r="L169" i="35" s="1"/>
  <c r="W169" i="34"/>
  <c r="X169" i="34" s="1"/>
  <c r="M169" i="35" s="1"/>
  <c r="C170" i="34"/>
  <c r="D170" i="34" s="1"/>
  <c r="E170" i="34"/>
  <c r="F170" i="34" s="1"/>
  <c r="D170" i="35" s="1"/>
  <c r="G170" i="34"/>
  <c r="H170" i="34" s="1"/>
  <c r="E170" i="35" s="1"/>
  <c r="I170" i="34"/>
  <c r="J170" i="34" s="1"/>
  <c r="F170" i="35" s="1"/>
  <c r="K170" i="34"/>
  <c r="M170" i="34"/>
  <c r="N170" i="34" s="1"/>
  <c r="O170" i="34"/>
  <c r="P170" i="34" s="1"/>
  <c r="Q170" i="34"/>
  <c r="R170" i="34" s="1"/>
  <c r="J170" i="35" s="1"/>
  <c r="S170" i="34"/>
  <c r="T170" i="34" s="1"/>
  <c r="K170" i="35" s="1"/>
  <c r="U170" i="34"/>
  <c r="V170" i="34" s="1"/>
  <c r="L170" i="35" s="1"/>
  <c r="W170" i="34"/>
  <c r="X170" i="34" s="1"/>
  <c r="M170" i="35" s="1"/>
  <c r="C171" i="34"/>
  <c r="E171" i="34"/>
  <c r="G171" i="34"/>
  <c r="I171" i="34"/>
  <c r="K171" i="34"/>
  <c r="M171" i="34"/>
  <c r="O171" i="34"/>
  <c r="Q171" i="34"/>
  <c r="S171" i="34"/>
  <c r="U171" i="34"/>
  <c r="W171" i="34"/>
  <c r="C172" i="34"/>
  <c r="D172" i="34" s="1"/>
  <c r="C172" i="35" s="1"/>
  <c r="E172" i="34"/>
  <c r="F172" i="34" s="1"/>
  <c r="D172" i="35" s="1"/>
  <c r="G172" i="34"/>
  <c r="H172" i="34" s="1"/>
  <c r="E172" i="35" s="1"/>
  <c r="I172" i="34"/>
  <c r="K172" i="34"/>
  <c r="L172" i="34" s="1"/>
  <c r="M172" i="34"/>
  <c r="N172" i="34" s="1"/>
  <c r="H172" i="35" s="1"/>
  <c r="O172" i="34"/>
  <c r="P172" i="34" s="1"/>
  <c r="I172" i="35" s="1"/>
  <c r="Q172" i="34"/>
  <c r="R172" i="34" s="1"/>
  <c r="J172" i="35" s="1"/>
  <c r="S172" i="34"/>
  <c r="T172" i="34" s="1"/>
  <c r="K172" i="35" s="1"/>
  <c r="U172" i="34"/>
  <c r="V172" i="34" s="1"/>
  <c r="L172" i="35" s="1"/>
  <c r="W172" i="34"/>
  <c r="X172" i="34" s="1"/>
  <c r="M172" i="35" s="1"/>
  <c r="C173" i="34"/>
  <c r="D173" i="34" s="1"/>
  <c r="C173" i="35" s="1"/>
  <c r="E173" i="34"/>
  <c r="F173" i="34" s="1"/>
  <c r="G173" i="34"/>
  <c r="H173" i="34" s="1"/>
  <c r="E173" i="35" s="1"/>
  <c r="I173" i="34"/>
  <c r="J173" i="34" s="1"/>
  <c r="F173" i="35" s="1"/>
  <c r="K173" i="34"/>
  <c r="L173" i="34" s="1"/>
  <c r="G173" i="35" s="1"/>
  <c r="M173" i="34"/>
  <c r="N173" i="34" s="1"/>
  <c r="H173" i="35" s="1"/>
  <c r="O173" i="34"/>
  <c r="P173" i="34" s="1"/>
  <c r="I173" i="35" s="1"/>
  <c r="Q173" i="34"/>
  <c r="R173" i="34" s="1"/>
  <c r="J173" i="35" s="1"/>
  <c r="S173" i="34"/>
  <c r="T173" i="34" s="1"/>
  <c r="K173" i="35" s="1"/>
  <c r="U173" i="34"/>
  <c r="V173" i="34" s="1"/>
  <c r="L173" i="35" s="1"/>
  <c r="W173" i="34"/>
  <c r="X173" i="34" s="1"/>
  <c r="M173" i="35" s="1"/>
  <c r="C174" i="34"/>
  <c r="E174" i="34"/>
  <c r="F174" i="34" s="1"/>
  <c r="D174" i="35" s="1"/>
  <c r="G174" i="34"/>
  <c r="H174" i="34" s="1"/>
  <c r="I174" i="34"/>
  <c r="J174" i="34" s="1"/>
  <c r="F174" i="35" s="1"/>
  <c r="K174" i="34"/>
  <c r="L174" i="34" s="1"/>
  <c r="G174" i="35" s="1"/>
  <c r="M174" i="34"/>
  <c r="N174" i="34" s="1"/>
  <c r="H174" i="35" s="1"/>
  <c r="O174" i="34"/>
  <c r="P174" i="34" s="1"/>
  <c r="I174" i="35" s="1"/>
  <c r="Q174" i="34"/>
  <c r="R174" i="34" s="1"/>
  <c r="J174" i="35" s="1"/>
  <c r="S174" i="34"/>
  <c r="T174" i="34" s="1"/>
  <c r="K174" i="35" s="1"/>
  <c r="U174" i="34"/>
  <c r="V174" i="34" s="1"/>
  <c r="L174" i="35" s="1"/>
  <c r="W174" i="34"/>
  <c r="X174" i="34" s="1"/>
  <c r="M174" i="35" s="1"/>
  <c r="C175" i="34"/>
  <c r="D175" i="34" s="1"/>
  <c r="E175" i="34"/>
  <c r="F175" i="34" s="1"/>
  <c r="D175" i="35" s="1"/>
  <c r="G175" i="34"/>
  <c r="H175" i="34" s="1"/>
  <c r="E175" i="35" s="1"/>
  <c r="I175" i="34"/>
  <c r="J175" i="34" s="1"/>
  <c r="F175" i="35" s="1"/>
  <c r="K175" i="34"/>
  <c r="L175" i="34" s="1"/>
  <c r="G175" i="35" s="1"/>
  <c r="M175" i="34"/>
  <c r="O175" i="34"/>
  <c r="P175" i="34" s="1"/>
  <c r="I175" i="35" s="1"/>
  <c r="Q175" i="34"/>
  <c r="R175" i="34" s="1"/>
  <c r="J175" i="35" s="1"/>
  <c r="S175" i="34"/>
  <c r="T175" i="34" s="1"/>
  <c r="K175" i="35" s="1"/>
  <c r="U175" i="34"/>
  <c r="V175" i="34" s="1"/>
  <c r="L175" i="35" s="1"/>
  <c r="W175" i="34"/>
  <c r="X175" i="34" s="1"/>
  <c r="C176" i="34"/>
  <c r="E176" i="34"/>
  <c r="G176" i="34"/>
  <c r="I176" i="34"/>
  <c r="K176" i="34"/>
  <c r="M176" i="34"/>
  <c r="O176" i="34"/>
  <c r="Q176" i="34"/>
  <c r="S176" i="34"/>
  <c r="U176" i="34"/>
  <c r="W176" i="34"/>
  <c r="C177" i="34"/>
  <c r="D177" i="34" s="1"/>
  <c r="E177" i="34"/>
  <c r="G177" i="34"/>
  <c r="H177" i="34" s="1"/>
  <c r="E177" i="35" s="1"/>
  <c r="I177" i="34"/>
  <c r="J177" i="34" s="1"/>
  <c r="F177" i="35" s="1"/>
  <c r="K177" i="34"/>
  <c r="L177" i="34" s="1"/>
  <c r="G177" i="35" s="1"/>
  <c r="M177" i="34"/>
  <c r="N177" i="34" s="1"/>
  <c r="H177" i="35" s="1"/>
  <c r="O177" i="34"/>
  <c r="P177" i="34" s="1"/>
  <c r="I177" i="35" s="1"/>
  <c r="Q177" i="34"/>
  <c r="R177" i="34" s="1"/>
  <c r="J177" i="35" s="1"/>
  <c r="S177" i="34"/>
  <c r="T177" i="34" s="1"/>
  <c r="K177" i="35" s="1"/>
  <c r="U177" i="34"/>
  <c r="V177" i="34" s="1"/>
  <c r="L177" i="35" s="1"/>
  <c r="W177" i="34"/>
  <c r="X177" i="34" s="1"/>
  <c r="M177" i="35" s="1"/>
  <c r="C178" i="34"/>
  <c r="D178" i="34" s="1"/>
  <c r="E178" i="34"/>
  <c r="F178" i="34" s="1"/>
  <c r="D178" i="35" s="1"/>
  <c r="G178" i="34"/>
  <c r="H178" i="34" s="1"/>
  <c r="E178" i="35" s="1"/>
  <c r="I178" i="34"/>
  <c r="J178" i="34" s="1"/>
  <c r="F178" i="35" s="1"/>
  <c r="K178" i="34"/>
  <c r="L178" i="34" s="1"/>
  <c r="G178" i="35" s="1"/>
  <c r="M178" i="34"/>
  <c r="N178" i="34" s="1"/>
  <c r="H178" i="35" s="1"/>
  <c r="O178" i="34"/>
  <c r="P178" i="34" s="1"/>
  <c r="I178" i="35" s="1"/>
  <c r="Q178" i="34"/>
  <c r="R178" i="34" s="1"/>
  <c r="J178" i="35" s="1"/>
  <c r="S178" i="34"/>
  <c r="T178" i="34" s="1"/>
  <c r="K178" i="35" s="1"/>
  <c r="U178" i="34"/>
  <c r="V178" i="34" s="1"/>
  <c r="W178" i="34"/>
  <c r="X178" i="34" s="1"/>
  <c r="M178" i="35" s="1"/>
  <c r="C179" i="34"/>
  <c r="D179" i="34" s="1"/>
  <c r="C179" i="35" s="1"/>
  <c r="E179" i="34"/>
  <c r="F179" i="34" s="1"/>
  <c r="D179" i="35" s="1"/>
  <c r="G179" i="34"/>
  <c r="H179" i="34" s="1"/>
  <c r="E179" i="35" s="1"/>
  <c r="I179" i="34"/>
  <c r="K179" i="34"/>
  <c r="L179" i="34" s="1"/>
  <c r="G179" i="35" s="1"/>
  <c r="M179" i="34"/>
  <c r="N179" i="34" s="1"/>
  <c r="H179" i="35" s="1"/>
  <c r="O179" i="34"/>
  <c r="P179" i="34" s="1"/>
  <c r="I179" i="35" s="1"/>
  <c r="Q179" i="34"/>
  <c r="R179" i="34" s="1"/>
  <c r="J179" i="35" s="1"/>
  <c r="S179" i="34"/>
  <c r="T179" i="34" s="1"/>
  <c r="K179" i="35" s="1"/>
  <c r="U179" i="34"/>
  <c r="V179" i="34" s="1"/>
  <c r="L179" i="35" s="1"/>
  <c r="W179" i="34"/>
  <c r="X179" i="34" s="1"/>
  <c r="M179" i="35" s="1"/>
  <c r="C180" i="34"/>
  <c r="D180" i="34" s="1"/>
  <c r="C180" i="35" s="1"/>
  <c r="E180" i="34"/>
  <c r="F180" i="34" s="1"/>
  <c r="G180" i="34"/>
  <c r="H180" i="34" s="1"/>
  <c r="E180" i="35" s="1"/>
  <c r="I180" i="34"/>
  <c r="J180" i="34" s="1"/>
  <c r="F180" i="35" s="1"/>
  <c r="K180" i="34"/>
  <c r="L180" i="34" s="1"/>
  <c r="G180" i="35" s="1"/>
  <c r="M180" i="34"/>
  <c r="N180" i="34" s="1"/>
  <c r="H180" i="35" s="1"/>
  <c r="O180" i="34"/>
  <c r="P180" i="34" s="1"/>
  <c r="I180" i="35" s="1"/>
  <c r="Q180" i="34"/>
  <c r="R180" i="34" s="1"/>
  <c r="J180" i="35" s="1"/>
  <c r="S180" i="34"/>
  <c r="T180" i="34" s="1"/>
  <c r="K180" i="35" s="1"/>
  <c r="U180" i="34"/>
  <c r="V180" i="34" s="1"/>
  <c r="L180" i="35" s="1"/>
  <c r="W180" i="34"/>
  <c r="X180" i="34" s="1"/>
  <c r="M180" i="35" s="1"/>
  <c r="C181" i="34"/>
  <c r="E181" i="34"/>
  <c r="G181" i="34"/>
  <c r="I181" i="34"/>
  <c r="K181" i="34"/>
  <c r="M181" i="34"/>
  <c r="O181" i="34"/>
  <c r="Q181" i="34"/>
  <c r="S181" i="34"/>
  <c r="U181" i="34"/>
  <c r="W181" i="34"/>
  <c r="C182" i="34"/>
  <c r="E182" i="34"/>
  <c r="F182" i="34" s="1"/>
  <c r="D182" i="35" s="1"/>
  <c r="G182" i="34"/>
  <c r="H182" i="34" s="1"/>
  <c r="E182" i="35" s="1"/>
  <c r="I182" i="34"/>
  <c r="J182" i="34" s="1"/>
  <c r="F182" i="35" s="1"/>
  <c r="K182" i="34"/>
  <c r="L182" i="34" s="1"/>
  <c r="G182" i="35" s="1"/>
  <c r="M182" i="34"/>
  <c r="N182" i="34" s="1"/>
  <c r="H182" i="35" s="1"/>
  <c r="O182" i="34"/>
  <c r="P182" i="34" s="1"/>
  <c r="I182" i="35" s="1"/>
  <c r="Q182" i="34"/>
  <c r="R182" i="34" s="1"/>
  <c r="S182" i="34"/>
  <c r="T182" i="34" s="1"/>
  <c r="K182" i="35" s="1"/>
  <c r="U182" i="34"/>
  <c r="V182" i="34" s="1"/>
  <c r="L182" i="35" s="1"/>
  <c r="W182" i="34"/>
  <c r="X182" i="34" s="1"/>
  <c r="M182" i="35" s="1"/>
  <c r="C183" i="34"/>
  <c r="D183" i="34" s="1"/>
  <c r="E183" i="34"/>
  <c r="F183" i="34" s="1"/>
  <c r="D183" i="35" s="1"/>
  <c r="G183" i="34"/>
  <c r="H183" i="34" s="1"/>
  <c r="E183" i="35" s="1"/>
  <c r="I183" i="34"/>
  <c r="J183" i="34" s="1"/>
  <c r="F183" i="35" s="1"/>
  <c r="K183" i="34"/>
  <c r="L183" i="34" s="1"/>
  <c r="G183" i="35" s="1"/>
  <c r="M183" i="34"/>
  <c r="N183" i="34" s="1"/>
  <c r="H183" i="35" s="1"/>
  <c r="O183" i="34"/>
  <c r="P183" i="34" s="1"/>
  <c r="Q183" i="34"/>
  <c r="R183" i="34" s="1"/>
  <c r="J183" i="35" s="1"/>
  <c r="S183" i="34"/>
  <c r="T183" i="34" s="1"/>
  <c r="K183" i="35" s="1"/>
  <c r="U183" i="34"/>
  <c r="V183" i="34" s="1"/>
  <c r="L183" i="35" s="1"/>
  <c r="W183" i="34"/>
  <c r="X183" i="34" s="1"/>
  <c r="M183" i="35" s="1"/>
  <c r="C184" i="34"/>
  <c r="D184" i="34" s="1"/>
  <c r="C184" i="35" s="1"/>
  <c r="E184" i="34"/>
  <c r="F184" i="34" s="1"/>
  <c r="G184" i="34"/>
  <c r="H184" i="34" s="1"/>
  <c r="E184" i="35" s="1"/>
  <c r="I184" i="34"/>
  <c r="K184" i="34"/>
  <c r="L184" i="34" s="1"/>
  <c r="G184" i="35" s="1"/>
  <c r="M184" i="34"/>
  <c r="N184" i="34" s="1"/>
  <c r="H184" i="35" s="1"/>
  <c r="O184" i="34"/>
  <c r="P184" i="34" s="1"/>
  <c r="I184" i="35" s="1"/>
  <c r="Q184" i="34"/>
  <c r="R184" i="34" s="1"/>
  <c r="J184" i="35" s="1"/>
  <c r="S184" i="34"/>
  <c r="T184" i="34" s="1"/>
  <c r="U184" i="34"/>
  <c r="V184" i="34" s="1"/>
  <c r="L184" i="35" s="1"/>
  <c r="W184" i="34"/>
  <c r="X184" i="34" s="1"/>
  <c r="M184" i="35" s="1"/>
  <c r="C185" i="34"/>
  <c r="E185" i="34"/>
  <c r="G185" i="34"/>
  <c r="I185" i="34"/>
  <c r="K185" i="34"/>
  <c r="M185" i="34"/>
  <c r="O185" i="34"/>
  <c r="Q185" i="34"/>
  <c r="S185" i="34"/>
  <c r="U185" i="34"/>
  <c r="W185" i="34"/>
  <c r="C186" i="34"/>
  <c r="D186" i="34" s="1"/>
  <c r="C186" i="35" s="1"/>
  <c r="E186" i="34"/>
  <c r="F186" i="34" s="1"/>
  <c r="D186" i="35" s="1"/>
  <c r="G186" i="34"/>
  <c r="H186" i="34" s="1"/>
  <c r="E186" i="35" s="1"/>
  <c r="I186" i="34"/>
  <c r="J186" i="34" s="1"/>
  <c r="F186" i="35" s="1"/>
  <c r="K186" i="34"/>
  <c r="L186" i="34" s="1"/>
  <c r="G186" i="35" s="1"/>
  <c r="M186" i="34"/>
  <c r="N186" i="34" s="1"/>
  <c r="H186" i="35" s="1"/>
  <c r="O186" i="34"/>
  <c r="P186" i="34" s="1"/>
  <c r="I186" i="35" s="1"/>
  <c r="Q186" i="34"/>
  <c r="R186" i="34" s="1"/>
  <c r="J186" i="35" s="1"/>
  <c r="S186" i="34"/>
  <c r="T186" i="34" s="1"/>
  <c r="K186" i="35" s="1"/>
  <c r="U186" i="34"/>
  <c r="V186" i="34" s="1"/>
  <c r="L186" i="35" s="1"/>
  <c r="W186" i="34"/>
  <c r="X186" i="34" s="1"/>
  <c r="M186" i="35" s="1"/>
  <c r="C187" i="34"/>
  <c r="D187" i="34" s="1"/>
  <c r="C187" i="35" s="1"/>
  <c r="E187" i="34"/>
  <c r="F187" i="34" s="1"/>
  <c r="D187" i="35" s="1"/>
  <c r="G187" i="34"/>
  <c r="H187" i="34" s="1"/>
  <c r="E187" i="35" s="1"/>
  <c r="I187" i="34"/>
  <c r="K187" i="34"/>
  <c r="L187" i="34" s="1"/>
  <c r="G187" i="35" s="1"/>
  <c r="M187" i="34"/>
  <c r="N187" i="34" s="1"/>
  <c r="H187" i="35" s="1"/>
  <c r="O187" i="34"/>
  <c r="P187" i="34" s="1"/>
  <c r="I187" i="35" s="1"/>
  <c r="Q187" i="34"/>
  <c r="R187" i="34" s="1"/>
  <c r="J187" i="35" s="1"/>
  <c r="S187" i="34"/>
  <c r="T187" i="34" s="1"/>
  <c r="K187" i="35" s="1"/>
  <c r="U187" i="34"/>
  <c r="V187" i="34" s="1"/>
  <c r="L187" i="35" s="1"/>
  <c r="W187" i="34"/>
  <c r="X187" i="34" s="1"/>
  <c r="M187" i="35" s="1"/>
  <c r="C188" i="34"/>
  <c r="D188" i="34" s="1"/>
  <c r="C188" i="35" s="1"/>
  <c r="E188" i="34"/>
  <c r="F188" i="34" s="1"/>
  <c r="G188" i="34"/>
  <c r="H188" i="34" s="1"/>
  <c r="E188" i="35" s="1"/>
  <c r="I188" i="34"/>
  <c r="J188" i="34" s="1"/>
  <c r="F188" i="35" s="1"/>
  <c r="K188" i="34"/>
  <c r="L188" i="34" s="1"/>
  <c r="G188" i="35" s="1"/>
  <c r="M188" i="34"/>
  <c r="N188" i="34" s="1"/>
  <c r="H188" i="35" s="1"/>
  <c r="O188" i="34"/>
  <c r="P188" i="34" s="1"/>
  <c r="I188" i="35" s="1"/>
  <c r="Q188" i="34"/>
  <c r="R188" i="34" s="1"/>
  <c r="J188" i="35" s="1"/>
  <c r="S188" i="34"/>
  <c r="T188" i="34" s="1"/>
  <c r="K188" i="35" s="1"/>
  <c r="U188" i="34"/>
  <c r="V188" i="34" s="1"/>
  <c r="L188" i="35" s="1"/>
  <c r="W188" i="34"/>
  <c r="X188" i="34" s="1"/>
  <c r="M188" i="35" s="1"/>
  <c r="C189" i="34"/>
  <c r="E189" i="34"/>
  <c r="F189" i="34" s="1"/>
  <c r="D189" i="35" s="1"/>
  <c r="G189" i="34"/>
  <c r="H189" i="34" s="1"/>
  <c r="I189" i="34"/>
  <c r="J189" i="34" s="1"/>
  <c r="F189" i="35" s="1"/>
  <c r="K189" i="34"/>
  <c r="L189" i="34" s="1"/>
  <c r="M189" i="34"/>
  <c r="N189" i="34" s="1"/>
  <c r="H189" i="35" s="1"/>
  <c r="O189" i="34"/>
  <c r="P189" i="34" s="1"/>
  <c r="I189" i="35" s="1"/>
  <c r="Q189" i="34"/>
  <c r="R189" i="34" s="1"/>
  <c r="J189" i="35" s="1"/>
  <c r="S189" i="34"/>
  <c r="T189" i="34" s="1"/>
  <c r="U189" i="34"/>
  <c r="V189" i="34" s="1"/>
  <c r="L189" i="35" s="1"/>
  <c r="W189" i="34"/>
  <c r="X189" i="34" s="1"/>
  <c r="M189" i="35" s="1"/>
  <c r="C190" i="34"/>
  <c r="D190" i="34" s="1"/>
  <c r="E190" i="34"/>
  <c r="F190" i="34" s="1"/>
  <c r="D190" i="35" s="1"/>
  <c r="G190" i="34"/>
  <c r="H190" i="34" s="1"/>
  <c r="E190" i="35" s="1"/>
  <c r="I190" i="34"/>
  <c r="J190" i="34" s="1"/>
  <c r="F190" i="35" s="1"/>
  <c r="K190" i="34"/>
  <c r="M190" i="34"/>
  <c r="N190" i="34" s="1"/>
  <c r="H190" i="35" s="1"/>
  <c r="O190" i="34"/>
  <c r="P190" i="34" s="1"/>
  <c r="I190" i="35" s="1"/>
  <c r="Q190" i="34"/>
  <c r="R190" i="34" s="1"/>
  <c r="J190" i="35" s="1"/>
  <c r="S190" i="34"/>
  <c r="T190" i="34" s="1"/>
  <c r="K190" i="35" s="1"/>
  <c r="U190" i="34"/>
  <c r="V190" i="34" s="1"/>
  <c r="L190" i="35" s="1"/>
  <c r="W190" i="34"/>
  <c r="X190" i="34" s="1"/>
  <c r="M190" i="35" s="1"/>
  <c r="C191" i="34"/>
  <c r="E191" i="34"/>
  <c r="G191" i="34"/>
  <c r="I191" i="34"/>
  <c r="K191" i="34"/>
  <c r="M191" i="34"/>
  <c r="O191" i="34"/>
  <c r="Q191" i="34"/>
  <c r="S191" i="34"/>
  <c r="U191" i="34"/>
  <c r="W191" i="34"/>
  <c r="C192" i="34"/>
  <c r="D192" i="34" s="1"/>
  <c r="C192" i="35" s="1"/>
  <c r="E192" i="34"/>
  <c r="F192" i="34" s="1"/>
  <c r="D192" i="35" s="1"/>
  <c r="G192" i="34"/>
  <c r="H192" i="34" s="1"/>
  <c r="E192" i="35" s="1"/>
  <c r="I192" i="34"/>
  <c r="K192" i="34"/>
  <c r="L192" i="34" s="1"/>
  <c r="G192" i="35" s="1"/>
  <c r="M192" i="34"/>
  <c r="N192" i="34" s="1"/>
  <c r="H192" i="35" s="1"/>
  <c r="O192" i="34"/>
  <c r="P192" i="34" s="1"/>
  <c r="I192" i="35" s="1"/>
  <c r="Q192" i="34"/>
  <c r="R192" i="34" s="1"/>
  <c r="J192" i="35" s="1"/>
  <c r="S192" i="34"/>
  <c r="T192" i="34" s="1"/>
  <c r="K192" i="35" s="1"/>
  <c r="U192" i="34"/>
  <c r="V192" i="34" s="1"/>
  <c r="L192" i="35" s="1"/>
  <c r="W192" i="34"/>
  <c r="X192" i="34" s="1"/>
  <c r="M192" i="35" s="1"/>
  <c r="C193" i="34"/>
  <c r="D193" i="34" s="1"/>
  <c r="C193" i="35" s="1"/>
  <c r="E193" i="34"/>
  <c r="F193" i="34" s="1"/>
  <c r="G193" i="34"/>
  <c r="H193" i="34" s="1"/>
  <c r="E193" i="35" s="1"/>
  <c r="I193" i="34"/>
  <c r="J193" i="34" s="1"/>
  <c r="F193" i="35" s="1"/>
  <c r="K193" i="34"/>
  <c r="L193" i="34" s="1"/>
  <c r="M193" i="34"/>
  <c r="N193" i="34" s="1"/>
  <c r="H193" i="35" s="1"/>
  <c r="O193" i="34"/>
  <c r="P193" i="34" s="1"/>
  <c r="I193" i="35" s="1"/>
  <c r="Q193" i="34"/>
  <c r="R193" i="34" s="1"/>
  <c r="J193" i="35" s="1"/>
  <c r="S193" i="34"/>
  <c r="T193" i="34" s="1"/>
  <c r="K193" i="35" s="1"/>
  <c r="U193" i="34"/>
  <c r="V193" i="34" s="1"/>
  <c r="L193" i="35" s="1"/>
  <c r="W193" i="34"/>
  <c r="X193" i="34" s="1"/>
  <c r="M193" i="35" s="1"/>
  <c r="C194" i="34"/>
  <c r="E194" i="34"/>
  <c r="F194" i="34" s="1"/>
  <c r="G194" i="34"/>
  <c r="H194" i="34" s="1"/>
  <c r="E194" i="35" s="1"/>
  <c r="I194" i="34"/>
  <c r="J194" i="34" s="1"/>
  <c r="F194" i="35" s="1"/>
  <c r="K194" i="34"/>
  <c r="L194" i="34" s="1"/>
  <c r="G194" i="35" s="1"/>
  <c r="M194" i="34"/>
  <c r="N194" i="34" s="1"/>
  <c r="H194" i="35" s="1"/>
  <c r="O194" i="34"/>
  <c r="P194" i="34" s="1"/>
  <c r="I194" i="35" s="1"/>
  <c r="Q194" i="34"/>
  <c r="R194" i="34" s="1"/>
  <c r="J194" i="35" s="1"/>
  <c r="S194" i="34"/>
  <c r="T194" i="34" s="1"/>
  <c r="K194" i="35" s="1"/>
  <c r="U194" i="34"/>
  <c r="V194" i="34" s="1"/>
  <c r="L194" i="35" s="1"/>
  <c r="W194" i="34"/>
  <c r="X194" i="34" s="1"/>
  <c r="M194" i="35" s="1"/>
  <c r="C195" i="34"/>
  <c r="D195" i="34" s="1"/>
  <c r="E195" i="34"/>
  <c r="F195" i="34" s="1"/>
  <c r="D195" i="35" s="1"/>
  <c r="G195" i="34"/>
  <c r="H195" i="34" s="1"/>
  <c r="E195" i="35" s="1"/>
  <c r="I195" i="34"/>
  <c r="J195" i="34" s="1"/>
  <c r="F195" i="35" s="1"/>
  <c r="K195" i="34"/>
  <c r="L195" i="34" s="1"/>
  <c r="G195" i="35" s="1"/>
  <c r="M195" i="34"/>
  <c r="N195" i="34" s="1"/>
  <c r="H195" i="35" s="1"/>
  <c r="O195" i="34"/>
  <c r="P195" i="34" s="1"/>
  <c r="I195" i="35" s="1"/>
  <c r="Q195" i="34"/>
  <c r="R195" i="34" s="1"/>
  <c r="J195" i="35" s="1"/>
  <c r="S195" i="34"/>
  <c r="T195" i="34" s="1"/>
  <c r="K195" i="35" s="1"/>
  <c r="U195" i="34"/>
  <c r="V195" i="34" s="1"/>
  <c r="W195" i="34"/>
  <c r="X195" i="34" s="1"/>
  <c r="M195" i="35" s="1"/>
  <c r="C196" i="34"/>
  <c r="D196" i="34" s="1"/>
  <c r="E196" i="34"/>
  <c r="F196" i="34" s="1"/>
  <c r="D196" i="35" s="1"/>
  <c r="G196" i="34"/>
  <c r="H196" i="34" s="1"/>
  <c r="E196" i="35" s="1"/>
  <c r="I196" i="34"/>
  <c r="K196" i="34"/>
  <c r="L196" i="34" s="1"/>
  <c r="G196" i="35" s="1"/>
  <c r="M196" i="34"/>
  <c r="N196" i="34" s="1"/>
  <c r="H196" i="35" s="1"/>
  <c r="O196" i="34"/>
  <c r="P196" i="34" s="1"/>
  <c r="I196" i="35" s="1"/>
  <c r="Q196" i="34"/>
  <c r="R196" i="34" s="1"/>
  <c r="J196" i="35" s="1"/>
  <c r="S196" i="34"/>
  <c r="T196" i="34" s="1"/>
  <c r="K196" i="35" s="1"/>
  <c r="U196" i="34"/>
  <c r="V196" i="34" s="1"/>
  <c r="L196" i="35" s="1"/>
  <c r="W196" i="34"/>
  <c r="X196" i="34" s="1"/>
  <c r="M196" i="35" s="1"/>
  <c r="C197" i="34"/>
  <c r="E197" i="34"/>
  <c r="G197" i="34"/>
  <c r="I197" i="34"/>
  <c r="K197" i="34"/>
  <c r="M197" i="34"/>
  <c r="O197" i="34"/>
  <c r="Q197" i="34"/>
  <c r="S197" i="34"/>
  <c r="U197" i="34"/>
  <c r="W197" i="34"/>
  <c r="C198" i="34"/>
  <c r="D198" i="34" s="1"/>
  <c r="C198" i="35" s="1"/>
  <c r="E198" i="34"/>
  <c r="F198" i="34" s="1"/>
  <c r="G198" i="34"/>
  <c r="H198" i="34" s="1"/>
  <c r="E198" i="35" s="1"/>
  <c r="I198" i="34"/>
  <c r="J198" i="34" s="1"/>
  <c r="F198" i="35" s="1"/>
  <c r="K198" i="34"/>
  <c r="L198" i="34" s="1"/>
  <c r="G198" i="35" s="1"/>
  <c r="M198" i="34"/>
  <c r="N198" i="34" s="1"/>
  <c r="H198" i="35" s="1"/>
  <c r="O198" i="34"/>
  <c r="P198" i="34" s="1"/>
  <c r="I198" i="35" s="1"/>
  <c r="Q198" i="34"/>
  <c r="R198" i="34" s="1"/>
  <c r="J198" i="35" s="1"/>
  <c r="S198" i="34"/>
  <c r="T198" i="34" s="1"/>
  <c r="U198" i="34"/>
  <c r="V198" i="34" s="1"/>
  <c r="L198" i="35" s="1"/>
  <c r="W198" i="34"/>
  <c r="X198" i="34" s="1"/>
  <c r="M198" i="35" s="1"/>
  <c r="C199" i="34"/>
  <c r="E199" i="34"/>
  <c r="F199" i="34" s="1"/>
  <c r="D199" i="35" s="1"/>
  <c r="G199" i="34"/>
  <c r="H199" i="34" s="1"/>
  <c r="E199" i="35" s="1"/>
  <c r="I199" i="34"/>
  <c r="J199" i="34" s="1"/>
  <c r="F199" i="35" s="1"/>
  <c r="K199" i="34"/>
  <c r="L199" i="34" s="1"/>
  <c r="G199" i="35" s="1"/>
  <c r="M199" i="34"/>
  <c r="N199" i="34" s="1"/>
  <c r="H199" i="35" s="1"/>
  <c r="O199" i="34"/>
  <c r="P199" i="34" s="1"/>
  <c r="I199" i="35" s="1"/>
  <c r="Q199" i="34"/>
  <c r="R199" i="34" s="1"/>
  <c r="J199" i="35" s="1"/>
  <c r="S199" i="34"/>
  <c r="T199" i="34" s="1"/>
  <c r="K199" i="35" s="1"/>
  <c r="U199" i="34"/>
  <c r="V199" i="34" s="1"/>
  <c r="W199" i="34"/>
  <c r="X199" i="34" s="1"/>
  <c r="M199" i="35" s="1"/>
  <c r="C200" i="34"/>
  <c r="D200" i="34" s="1"/>
  <c r="C200" i="35" s="1"/>
  <c r="E200" i="34"/>
  <c r="F200" i="34" s="1"/>
  <c r="G200" i="34"/>
  <c r="H200" i="34" s="1"/>
  <c r="E200" i="35" s="1"/>
  <c r="I200" i="34"/>
  <c r="J200" i="34" s="1"/>
  <c r="F200" i="35" s="1"/>
  <c r="K200" i="34"/>
  <c r="L200" i="34" s="1"/>
  <c r="G200" i="35" s="1"/>
  <c r="M200" i="34"/>
  <c r="N200" i="34" s="1"/>
  <c r="H200" i="35" s="1"/>
  <c r="O200" i="34"/>
  <c r="P200" i="34" s="1"/>
  <c r="I200" i="35" s="1"/>
  <c r="Q200" i="34"/>
  <c r="R200" i="34" s="1"/>
  <c r="J200" i="35" s="1"/>
  <c r="S200" i="34"/>
  <c r="T200" i="34" s="1"/>
  <c r="K200" i="35" s="1"/>
  <c r="U200" i="34"/>
  <c r="V200" i="34" s="1"/>
  <c r="L200" i="35" s="1"/>
  <c r="W200" i="34"/>
  <c r="X200" i="34" s="1"/>
  <c r="M200" i="35" s="1"/>
  <c r="C201" i="34"/>
  <c r="E201" i="34"/>
  <c r="F201" i="34" s="1"/>
  <c r="D201" i="35" s="1"/>
  <c r="G201" i="34"/>
  <c r="H201" i="34" s="1"/>
  <c r="E201" i="35" s="1"/>
  <c r="I201" i="34"/>
  <c r="J201" i="34" s="1"/>
  <c r="F201" i="35" s="1"/>
  <c r="K201" i="34"/>
  <c r="L201" i="34" s="1"/>
  <c r="G201" i="35" s="1"/>
  <c r="M201" i="34"/>
  <c r="N201" i="34" s="1"/>
  <c r="H201" i="35" s="1"/>
  <c r="O201" i="34"/>
  <c r="P201" i="34" s="1"/>
  <c r="I201" i="35" s="1"/>
  <c r="Q201" i="34"/>
  <c r="R201" i="34" s="1"/>
  <c r="J201" i="35" s="1"/>
  <c r="S201" i="34"/>
  <c r="T201" i="34" s="1"/>
  <c r="K201" i="35" s="1"/>
  <c r="U201" i="34"/>
  <c r="V201" i="34" s="1"/>
  <c r="L201" i="35" s="1"/>
  <c r="W201" i="34"/>
  <c r="X201" i="34" s="1"/>
  <c r="M201" i="35" s="1"/>
  <c r="C202" i="34"/>
  <c r="D202" i="34" s="1"/>
  <c r="E202" i="34"/>
  <c r="F202" i="34" s="1"/>
  <c r="D202" i="35" s="1"/>
  <c r="G202" i="34"/>
  <c r="H202" i="34" s="1"/>
  <c r="I202" i="34"/>
  <c r="J202" i="34" s="1"/>
  <c r="F202" i="35" s="1"/>
  <c r="K202" i="34"/>
  <c r="M202" i="34"/>
  <c r="N202" i="34" s="1"/>
  <c r="H202" i="35" s="1"/>
  <c r="O202" i="34"/>
  <c r="P202" i="34" s="1"/>
  <c r="I202" i="35" s="1"/>
  <c r="Q202" i="34"/>
  <c r="R202" i="34" s="1"/>
  <c r="J202" i="35" s="1"/>
  <c r="S202" i="34"/>
  <c r="T202" i="34" s="1"/>
  <c r="K202" i="35" s="1"/>
  <c r="U202" i="34"/>
  <c r="V202" i="34" s="1"/>
  <c r="L202" i="35" s="1"/>
  <c r="W202" i="34"/>
  <c r="X202" i="34" s="1"/>
  <c r="C203" i="34"/>
  <c r="D203" i="34" s="1"/>
  <c r="C203" i="35" s="1"/>
  <c r="E203" i="34"/>
  <c r="F203" i="34" s="1"/>
  <c r="D203" i="35" s="1"/>
  <c r="G203" i="34"/>
  <c r="H203" i="34" s="1"/>
  <c r="E203" i="35" s="1"/>
  <c r="I203" i="34"/>
  <c r="K203" i="34"/>
  <c r="L203" i="34" s="1"/>
  <c r="G203" i="35" s="1"/>
  <c r="M203" i="34"/>
  <c r="N203" i="34" s="1"/>
  <c r="O203" i="34"/>
  <c r="P203" i="34" s="1"/>
  <c r="I203" i="35" s="1"/>
  <c r="Q203" i="34"/>
  <c r="R203" i="34" s="1"/>
  <c r="J203" i="35" s="1"/>
  <c r="S203" i="34"/>
  <c r="T203" i="34" s="1"/>
  <c r="K203" i="35" s="1"/>
  <c r="U203" i="34"/>
  <c r="V203" i="34" s="1"/>
  <c r="L203" i="35" s="1"/>
  <c r="W203" i="34"/>
  <c r="X203" i="34" s="1"/>
  <c r="M203" i="35" s="1"/>
  <c r="C204" i="34"/>
  <c r="E204" i="34"/>
  <c r="G204" i="34"/>
  <c r="I204" i="34"/>
  <c r="K204" i="34"/>
  <c r="M204" i="34"/>
  <c r="O204" i="34"/>
  <c r="Q204" i="34"/>
  <c r="S204" i="34"/>
  <c r="U204" i="34"/>
  <c r="W204" i="34"/>
  <c r="C205" i="34"/>
  <c r="D205" i="34" s="1"/>
  <c r="C205" i="35" s="1"/>
  <c r="E205" i="34"/>
  <c r="F205" i="34" s="1"/>
  <c r="G205" i="34"/>
  <c r="H205" i="34" s="1"/>
  <c r="E205" i="35" s="1"/>
  <c r="I205" i="34"/>
  <c r="J205" i="34" s="1"/>
  <c r="F205" i="35" s="1"/>
  <c r="K205" i="34"/>
  <c r="L205" i="34" s="1"/>
  <c r="G205" i="35" s="1"/>
  <c r="M205" i="34"/>
  <c r="N205" i="34" s="1"/>
  <c r="H205" i="35" s="1"/>
  <c r="O205" i="34"/>
  <c r="P205" i="34" s="1"/>
  <c r="I205" i="35" s="1"/>
  <c r="Q205" i="34"/>
  <c r="R205" i="34" s="1"/>
  <c r="S205" i="34"/>
  <c r="T205" i="34" s="1"/>
  <c r="K205" i="35" s="1"/>
  <c r="U205" i="34"/>
  <c r="V205" i="34" s="1"/>
  <c r="L205" i="35" s="1"/>
  <c r="W205" i="34"/>
  <c r="X205" i="34" s="1"/>
  <c r="M205" i="35" s="1"/>
  <c r="C206" i="34"/>
  <c r="E206" i="34"/>
  <c r="F206" i="34" s="1"/>
  <c r="D206" i="35" s="1"/>
  <c r="G206" i="34"/>
  <c r="H206" i="34" s="1"/>
  <c r="E206" i="35" s="1"/>
  <c r="I206" i="34"/>
  <c r="J206" i="34" s="1"/>
  <c r="F206" i="35" s="1"/>
  <c r="K206" i="34"/>
  <c r="L206" i="34" s="1"/>
  <c r="G206" i="35" s="1"/>
  <c r="M206" i="34"/>
  <c r="N206" i="34" s="1"/>
  <c r="H206" i="35" s="1"/>
  <c r="O206" i="34"/>
  <c r="P206" i="34" s="1"/>
  <c r="I206" i="35" s="1"/>
  <c r="Q206" i="34"/>
  <c r="R206" i="34" s="1"/>
  <c r="J206" i="35" s="1"/>
  <c r="S206" i="34"/>
  <c r="T206" i="34" s="1"/>
  <c r="K206" i="35" s="1"/>
  <c r="U206" i="34"/>
  <c r="V206" i="34" s="1"/>
  <c r="L206" i="35" s="1"/>
  <c r="W206" i="34"/>
  <c r="X206" i="34" s="1"/>
  <c r="M206" i="35" s="1"/>
  <c r="C207" i="34"/>
  <c r="E207" i="34"/>
  <c r="F207" i="34" s="1"/>
  <c r="D207" i="35" s="1"/>
  <c r="G207" i="34"/>
  <c r="H207" i="34" s="1"/>
  <c r="E207" i="35" s="1"/>
  <c r="I207" i="34"/>
  <c r="J207" i="34" s="1"/>
  <c r="F207" i="35" s="1"/>
  <c r="K207" i="34"/>
  <c r="L207" i="34" s="1"/>
  <c r="G207" i="35" s="1"/>
  <c r="M207" i="34"/>
  <c r="N207" i="34" s="1"/>
  <c r="H207" i="35" s="1"/>
  <c r="O207" i="34"/>
  <c r="P207" i="34" s="1"/>
  <c r="I207" i="35" s="1"/>
  <c r="Q207" i="34"/>
  <c r="R207" i="34" s="1"/>
  <c r="J207" i="35" s="1"/>
  <c r="S207" i="34"/>
  <c r="T207" i="34" s="1"/>
  <c r="K207" i="35" s="1"/>
  <c r="U207" i="34"/>
  <c r="V207" i="34" s="1"/>
  <c r="L207" i="35" s="1"/>
  <c r="W207" i="34"/>
  <c r="X207" i="34" s="1"/>
  <c r="M207" i="35" s="1"/>
  <c r="C208" i="34"/>
  <c r="D208" i="34" s="1"/>
  <c r="E208" i="34"/>
  <c r="G208" i="34"/>
  <c r="H208" i="34" s="1"/>
  <c r="E208" i="35" s="1"/>
  <c r="I208" i="34"/>
  <c r="J208" i="34" s="1"/>
  <c r="F208" i="35" s="1"/>
  <c r="K208" i="34"/>
  <c r="L208" i="34" s="1"/>
  <c r="G208" i="35" s="1"/>
  <c r="M208" i="34"/>
  <c r="N208" i="34" s="1"/>
  <c r="H208" i="35" s="1"/>
  <c r="O208" i="34"/>
  <c r="P208" i="34" s="1"/>
  <c r="I208" i="35" s="1"/>
  <c r="Q208" i="34"/>
  <c r="R208" i="34" s="1"/>
  <c r="J208" i="35" s="1"/>
  <c r="S208" i="34"/>
  <c r="T208" i="34" s="1"/>
  <c r="K208" i="35" s="1"/>
  <c r="U208" i="34"/>
  <c r="V208" i="34" s="1"/>
  <c r="L208" i="35" s="1"/>
  <c r="W208" i="34"/>
  <c r="X208" i="34" s="1"/>
  <c r="M208" i="35" s="1"/>
  <c r="C209" i="34"/>
  <c r="D209" i="34" s="1"/>
  <c r="E209" i="34"/>
  <c r="F209" i="34" s="1"/>
  <c r="D209" i="35" s="1"/>
  <c r="G209" i="34"/>
  <c r="H209" i="34" s="1"/>
  <c r="I209" i="34"/>
  <c r="J209" i="34" s="1"/>
  <c r="F209" i="35" s="1"/>
  <c r="K209" i="34"/>
  <c r="L209" i="34" s="1"/>
  <c r="G209" i="35" s="1"/>
  <c r="M209" i="34"/>
  <c r="N209" i="34" s="1"/>
  <c r="H209" i="35" s="1"/>
  <c r="O209" i="34"/>
  <c r="P209" i="34" s="1"/>
  <c r="I209" i="35" s="1"/>
  <c r="Q209" i="34"/>
  <c r="R209" i="34" s="1"/>
  <c r="J209" i="35" s="1"/>
  <c r="S209" i="34"/>
  <c r="T209" i="34" s="1"/>
  <c r="K209" i="35" s="1"/>
  <c r="U209" i="34"/>
  <c r="V209" i="34" s="1"/>
  <c r="L209" i="35" s="1"/>
  <c r="W209" i="34"/>
  <c r="X209" i="34" s="1"/>
  <c r="M209" i="35" s="1"/>
  <c r="C210" i="34"/>
  <c r="E210" i="34"/>
  <c r="G210" i="34"/>
  <c r="I210" i="34"/>
  <c r="K210" i="34"/>
  <c r="M210" i="34"/>
  <c r="O210" i="34"/>
  <c r="Q210" i="34"/>
  <c r="S210" i="34"/>
  <c r="U210" i="34"/>
  <c r="W210" i="34"/>
  <c r="C211" i="34"/>
  <c r="D211" i="34" s="1"/>
  <c r="C211" i="35" s="1"/>
  <c r="E211" i="34"/>
  <c r="F211" i="34" s="1"/>
  <c r="D211" i="35" s="1"/>
  <c r="G211" i="34"/>
  <c r="I211" i="34"/>
  <c r="J211" i="34" s="1"/>
  <c r="F211" i="35" s="1"/>
  <c r="K211" i="34"/>
  <c r="L211" i="34" s="1"/>
  <c r="G211" i="35" s="1"/>
  <c r="M211" i="34"/>
  <c r="N211" i="34" s="1"/>
  <c r="H211" i="35" s="1"/>
  <c r="O211" i="34"/>
  <c r="P211" i="34" s="1"/>
  <c r="I211" i="35" s="1"/>
  <c r="Q211" i="34"/>
  <c r="R211" i="34" s="1"/>
  <c r="J211" i="35" s="1"/>
  <c r="S211" i="34"/>
  <c r="T211" i="34" s="1"/>
  <c r="K211" i="35" s="1"/>
  <c r="U211" i="34"/>
  <c r="V211" i="34" s="1"/>
  <c r="L211" i="35" s="1"/>
  <c r="W211" i="34"/>
  <c r="X211" i="34" s="1"/>
  <c r="M211" i="35" s="1"/>
  <c r="C212" i="34"/>
  <c r="E212" i="34"/>
  <c r="F212" i="34" s="1"/>
  <c r="D212" i="35" s="1"/>
  <c r="G212" i="34"/>
  <c r="H212" i="34" s="1"/>
  <c r="E212" i="35" s="1"/>
  <c r="I212" i="34"/>
  <c r="J212" i="34" s="1"/>
  <c r="F212" i="35" s="1"/>
  <c r="K212" i="34"/>
  <c r="L212" i="34" s="1"/>
  <c r="G212" i="35" s="1"/>
  <c r="M212" i="34"/>
  <c r="N212" i="34" s="1"/>
  <c r="H212" i="35" s="1"/>
  <c r="O212" i="34"/>
  <c r="P212" i="34" s="1"/>
  <c r="I212" i="35" s="1"/>
  <c r="Q212" i="34"/>
  <c r="R212" i="34" s="1"/>
  <c r="J212" i="35" s="1"/>
  <c r="S212" i="34"/>
  <c r="T212" i="34" s="1"/>
  <c r="U212" i="34"/>
  <c r="V212" i="34" s="1"/>
  <c r="L212" i="35" s="1"/>
  <c r="W212" i="34"/>
  <c r="X212" i="34" s="1"/>
  <c r="M212" i="35" s="1"/>
  <c r="C213" i="34"/>
  <c r="D213" i="34" s="1"/>
  <c r="C213" i="35" s="1"/>
  <c r="E213" i="34"/>
  <c r="F213" i="34" s="1"/>
  <c r="D213" i="35" s="1"/>
  <c r="G213" i="34"/>
  <c r="H213" i="34" s="1"/>
  <c r="E213" i="35" s="1"/>
  <c r="I213" i="34"/>
  <c r="J213" i="34" s="1"/>
  <c r="F213" i="35" s="1"/>
  <c r="K213" i="34"/>
  <c r="L213" i="34" s="1"/>
  <c r="M213" i="34"/>
  <c r="N213" i="34" s="1"/>
  <c r="H213" i="35" s="1"/>
  <c r="O213" i="34"/>
  <c r="P213" i="34" s="1"/>
  <c r="I213" i="35" s="1"/>
  <c r="Q213" i="34"/>
  <c r="R213" i="34" s="1"/>
  <c r="J213" i="35" s="1"/>
  <c r="S213" i="34"/>
  <c r="T213" i="34" s="1"/>
  <c r="K213" i="35" s="1"/>
  <c r="U213" i="34"/>
  <c r="V213" i="34" s="1"/>
  <c r="L213" i="35" s="1"/>
  <c r="W213" i="34"/>
  <c r="X213" i="34" s="1"/>
  <c r="M213" i="35" s="1"/>
  <c r="C214" i="34"/>
  <c r="E214" i="34"/>
  <c r="F214" i="34" s="1"/>
  <c r="D214" i="35" s="1"/>
  <c r="G214" i="34"/>
  <c r="H214" i="34" s="1"/>
  <c r="E214" i="35" s="1"/>
  <c r="I214" i="34"/>
  <c r="J214" i="34" s="1"/>
  <c r="F214" i="35" s="1"/>
  <c r="K214" i="34"/>
  <c r="L214" i="34" s="1"/>
  <c r="G214" i="35" s="1"/>
  <c r="M214" i="34"/>
  <c r="N214" i="34" s="1"/>
  <c r="H214" i="35" s="1"/>
  <c r="O214" i="34"/>
  <c r="P214" i="34" s="1"/>
  <c r="I214" i="35" s="1"/>
  <c r="Q214" i="34"/>
  <c r="R214" i="34" s="1"/>
  <c r="J214" i="35" s="1"/>
  <c r="S214" i="34"/>
  <c r="T214" i="34" s="1"/>
  <c r="K214" i="35" s="1"/>
  <c r="U214" i="34"/>
  <c r="V214" i="34" s="1"/>
  <c r="L214" i="35" s="1"/>
  <c r="W214" i="34"/>
  <c r="X214" i="34" s="1"/>
  <c r="M214" i="35" s="1"/>
  <c r="C215" i="34"/>
  <c r="E215" i="34"/>
  <c r="G215" i="34"/>
  <c r="I215" i="34"/>
  <c r="K215" i="34"/>
  <c r="M215" i="34"/>
  <c r="O215" i="34"/>
  <c r="Q215" i="34"/>
  <c r="S215" i="34"/>
  <c r="U215" i="34"/>
  <c r="W215" i="34"/>
  <c r="C216" i="34"/>
  <c r="E216" i="34"/>
  <c r="F216" i="34" s="1"/>
  <c r="D216" i="35" s="1"/>
  <c r="G216" i="34"/>
  <c r="H216" i="34" s="1"/>
  <c r="E216" i="35" s="1"/>
  <c r="I216" i="34"/>
  <c r="J216" i="34" s="1"/>
  <c r="F216" i="35" s="1"/>
  <c r="K216" i="34"/>
  <c r="L216" i="34" s="1"/>
  <c r="G216" i="35" s="1"/>
  <c r="M216" i="34"/>
  <c r="N216" i="34" s="1"/>
  <c r="H216" i="35" s="1"/>
  <c r="O216" i="34"/>
  <c r="P216" i="34" s="1"/>
  <c r="Q216" i="34"/>
  <c r="R216" i="34" s="1"/>
  <c r="J216" i="35" s="1"/>
  <c r="S216" i="34"/>
  <c r="T216" i="34" s="1"/>
  <c r="K216" i="35" s="1"/>
  <c r="U216" i="34"/>
  <c r="V216" i="34" s="1"/>
  <c r="L216" i="35" s="1"/>
  <c r="W216" i="34"/>
  <c r="X216" i="34" s="1"/>
  <c r="M216" i="35" s="1"/>
  <c r="C217" i="34"/>
  <c r="E217" i="34"/>
  <c r="F217" i="34" s="1"/>
  <c r="D217" i="35" s="1"/>
  <c r="G217" i="34"/>
  <c r="H217" i="34" s="1"/>
  <c r="E217" i="35" s="1"/>
  <c r="I217" i="34"/>
  <c r="J217" i="34" s="1"/>
  <c r="F217" i="35" s="1"/>
  <c r="K217" i="34"/>
  <c r="L217" i="34" s="1"/>
  <c r="G217" i="35" s="1"/>
  <c r="M217" i="34"/>
  <c r="N217" i="34" s="1"/>
  <c r="H217" i="35" s="1"/>
  <c r="O217" i="34"/>
  <c r="P217" i="34" s="1"/>
  <c r="I217" i="35" s="1"/>
  <c r="Q217" i="34"/>
  <c r="R217" i="34" s="1"/>
  <c r="J217" i="35" s="1"/>
  <c r="S217" i="34"/>
  <c r="T217" i="34" s="1"/>
  <c r="K217" i="35" s="1"/>
  <c r="U217" i="34"/>
  <c r="V217" i="34" s="1"/>
  <c r="L217" i="35" s="1"/>
  <c r="W217" i="34"/>
  <c r="X217" i="34" s="1"/>
  <c r="M217" i="35" s="1"/>
  <c r="C218" i="34"/>
  <c r="D218" i="34" s="1"/>
  <c r="C218" i="35" s="1"/>
  <c r="E218" i="34"/>
  <c r="F218" i="34" s="1"/>
  <c r="G218" i="34"/>
  <c r="H218" i="34" s="1"/>
  <c r="E218" i="35" s="1"/>
  <c r="I218" i="34"/>
  <c r="J218" i="34" s="1"/>
  <c r="F218" i="35" s="1"/>
  <c r="K218" i="34"/>
  <c r="L218" i="34" s="1"/>
  <c r="G218" i="35" s="1"/>
  <c r="M218" i="34"/>
  <c r="N218" i="34" s="1"/>
  <c r="H218" i="35" s="1"/>
  <c r="O218" i="34"/>
  <c r="P218" i="34" s="1"/>
  <c r="I218" i="35" s="1"/>
  <c r="Q218" i="34"/>
  <c r="R218" i="34" s="1"/>
  <c r="J218" i="35" s="1"/>
  <c r="S218" i="34"/>
  <c r="T218" i="34" s="1"/>
  <c r="K218" i="35" s="1"/>
  <c r="U218" i="34"/>
  <c r="V218" i="34" s="1"/>
  <c r="L218" i="35" s="1"/>
  <c r="W218" i="34"/>
  <c r="X218" i="34" s="1"/>
  <c r="M218" i="35" s="1"/>
  <c r="C219" i="34"/>
  <c r="D219" i="34" s="1"/>
  <c r="C219" i="35" s="1"/>
  <c r="E219" i="34"/>
  <c r="F219" i="34" s="1"/>
  <c r="D219" i="35" s="1"/>
  <c r="G219" i="34"/>
  <c r="I219" i="34"/>
  <c r="J219" i="34" s="1"/>
  <c r="K219" i="34"/>
  <c r="L219" i="34" s="1"/>
  <c r="G219" i="35" s="1"/>
  <c r="M219" i="34"/>
  <c r="N219" i="34" s="1"/>
  <c r="H219" i="35" s="1"/>
  <c r="O219" i="34"/>
  <c r="P219" i="34" s="1"/>
  <c r="I219" i="35" s="1"/>
  <c r="Q219" i="34"/>
  <c r="R219" i="34" s="1"/>
  <c r="J219" i="35" s="1"/>
  <c r="S219" i="34"/>
  <c r="T219" i="34" s="1"/>
  <c r="K219" i="35" s="1"/>
  <c r="U219" i="34"/>
  <c r="V219" i="34" s="1"/>
  <c r="L219" i="35" s="1"/>
  <c r="W219" i="34"/>
  <c r="X219" i="34" s="1"/>
  <c r="C220" i="34"/>
  <c r="D220" i="34" s="1"/>
  <c r="C220" i="35" s="1"/>
  <c r="E220" i="34"/>
  <c r="F220" i="34" s="1"/>
  <c r="D220" i="35" s="1"/>
  <c r="G220" i="34"/>
  <c r="H220" i="34" s="1"/>
  <c r="I220" i="34"/>
  <c r="J220" i="34" s="1"/>
  <c r="F220" i="35" s="1"/>
  <c r="K220" i="34"/>
  <c r="L220" i="34" s="1"/>
  <c r="G220" i="35" s="1"/>
  <c r="M220" i="34"/>
  <c r="N220" i="34" s="1"/>
  <c r="H220" i="35" s="1"/>
  <c r="O220" i="34"/>
  <c r="P220" i="34" s="1"/>
  <c r="I220" i="35" s="1"/>
  <c r="Q220" i="34"/>
  <c r="R220" i="34" s="1"/>
  <c r="J220" i="35" s="1"/>
  <c r="S220" i="34"/>
  <c r="T220" i="34" s="1"/>
  <c r="K220" i="35" s="1"/>
  <c r="U220" i="34"/>
  <c r="V220" i="34" s="1"/>
  <c r="W220" i="34"/>
  <c r="X220" i="34" s="1"/>
  <c r="M220" i="35" s="1"/>
  <c r="C221" i="34"/>
  <c r="E221" i="34"/>
  <c r="G221" i="34"/>
  <c r="I221" i="34"/>
  <c r="K221" i="34"/>
  <c r="M221" i="34"/>
  <c r="O221" i="34"/>
  <c r="Q221" i="34"/>
  <c r="S221" i="34"/>
  <c r="U221" i="34"/>
  <c r="W221" i="34"/>
  <c r="C222" i="34"/>
  <c r="D222" i="34" s="1"/>
  <c r="C222" i="35" s="1"/>
  <c r="E222" i="34"/>
  <c r="F222" i="34" s="1"/>
  <c r="D222" i="35" s="1"/>
  <c r="G222" i="34"/>
  <c r="H222" i="34" s="1"/>
  <c r="E222" i="35" s="1"/>
  <c r="I222" i="34"/>
  <c r="J222" i="34" s="1"/>
  <c r="F222" i="35" s="1"/>
  <c r="K222" i="34"/>
  <c r="L222" i="34" s="1"/>
  <c r="G222" i="35" s="1"/>
  <c r="M222" i="34"/>
  <c r="N222" i="34" s="1"/>
  <c r="H222" i="35" s="1"/>
  <c r="O222" i="34"/>
  <c r="P222" i="34" s="1"/>
  <c r="I222" i="35" s="1"/>
  <c r="Q222" i="34"/>
  <c r="R222" i="34" s="1"/>
  <c r="J222" i="35" s="1"/>
  <c r="S222" i="34"/>
  <c r="T222" i="34" s="1"/>
  <c r="K222" i="35" s="1"/>
  <c r="U222" i="34"/>
  <c r="V222" i="34" s="1"/>
  <c r="W222" i="34"/>
  <c r="X222" i="34" s="1"/>
  <c r="M222" i="35" s="1"/>
  <c r="C223" i="34"/>
  <c r="D223" i="34" s="1"/>
  <c r="C223" i="35" s="1"/>
  <c r="E223" i="34"/>
  <c r="F223" i="34" s="1"/>
  <c r="D223" i="35" s="1"/>
  <c r="G223" i="34"/>
  <c r="H223" i="34" s="1"/>
  <c r="I223" i="34"/>
  <c r="J223" i="34" s="1"/>
  <c r="F223" i="35" s="1"/>
  <c r="K223" i="34"/>
  <c r="L223" i="34" s="1"/>
  <c r="G223" i="35" s="1"/>
  <c r="M223" i="34"/>
  <c r="N223" i="34" s="1"/>
  <c r="H223" i="35" s="1"/>
  <c r="O223" i="34"/>
  <c r="P223" i="34" s="1"/>
  <c r="I223" i="35" s="1"/>
  <c r="Q223" i="34"/>
  <c r="R223" i="34" s="1"/>
  <c r="J223" i="35" s="1"/>
  <c r="S223" i="34"/>
  <c r="T223" i="34" s="1"/>
  <c r="K223" i="35" s="1"/>
  <c r="U223" i="34"/>
  <c r="V223" i="34" s="1"/>
  <c r="L223" i="35" s="1"/>
  <c r="W223" i="34"/>
  <c r="X223" i="34" s="1"/>
  <c r="M223" i="35" s="1"/>
  <c r="C224" i="34"/>
  <c r="D224" i="34" s="1"/>
  <c r="E224" i="34"/>
  <c r="F224" i="34" s="1"/>
  <c r="D224" i="35" s="1"/>
  <c r="G224" i="34"/>
  <c r="H224" i="34" s="1"/>
  <c r="E224" i="35" s="1"/>
  <c r="I224" i="34"/>
  <c r="J224" i="34" s="1"/>
  <c r="F224" i="35" s="1"/>
  <c r="K224" i="34"/>
  <c r="L224" i="34" s="1"/>
  <c r="G224" i="35" s="1"/>
  <c r="M224" i="34"/>
  <c r="N224" i="34" s="1"/>
  <c r="H224" i="35" s="1"/>
  <c r="O224" i="34"/>
  <c r="P224" i="34" s="1"/>
  <c r="I224" i="35" s="1"/>
  <c r="Q224" i="34"/>
  <c r="R224" i="34" s="1"/>
  <c r="J224" i="35" s="1"/>
  <c r="S224" i="34"/>
  <c r="T224" i="34" s="1"/>
  <c r="K224" i="35" s="1"/>
  <c r="U224" i="34"/>
  <c r="V224" i="34" s="1"/>
  <c r="L224" i="35" s="1"/>
  <c r="W224" i="34"/>
  <c r="X224" i="34" s="1"/>
  <c r="M224" i="35" s="1"/>
  <c r="C225" i="34"/>
  <c r="D225" i="34" s="1"/>
  <c r="E225" i="34"/>
  <c r="F225" i="34" s="1"/>
  <c r="D225" i="35" s="1"/>
  <c r="G225" i="34"/>
  <c r="H225" i="34" s="1"/>
  <c r="E225" i="35" s="1"/>
  <c r="I225" i="34"/>
  <c r="J225" i="34" s="1"/>
  <c r="F225" i="35" s="1"/>
  <c r="K225" i="34"/>
  <c r="L225" i="34" s="1"/>
  <c r="G225" i="35" s="1"/>
  <c r="M225" i="34"/>
  <c r="N225" i="34" s="1"/>
  <c r="H225" i="35" s="1"/>
  <c r="O225" i="34"/>
  <c r="P225" i="34" s="1"/>
  <c r="Q225" i="34"/>
  <c r="R225" i="34" s="1"/>
  <c r="J225" i="35" s="1"/>
  <c r="S225" i="34"/>
  <c r="T225" i="34" s="1"/>
  <c r="K225" i="35" s="1"/>
  <c r="U225" i="34"/>
  <c r="V225" i="34" s="1"/>
  <c r="L225" i="35" s="1"/>
  <c r="W225" i="34"/>
  <c r="X225" i="34" s="1"/>
  <c r="M225" i="35" s="1"/>
  <c r="C226" i="34"/>
  <c r="D226" i="34" s="1"/>
  <c r="C226" i="35" s="1"/>
  <c r="E226" i="34"/>
  <c r="F226" i="34" s="1"/>
  <c r="D226" i="35" s="1"/>
  <c r="G226" i="34"/>
  <c r="H226" i="34" s="1"/>
  <c r="E226" i="35" s="1"/>
  <c r="I226" i="34"/>
  <c r="J226" i="34" s="1"/>
  <c r="F226" i="35" s="1"/>
  <c r="K226" i="34"/>
  <c r="L226" i="34" s="1"/>
  <c r="G226" i="35" s="1"/>
  <c r="M226" i="34"/>
  <c r="N226" i="34" s="1"/>
  <c r="H226" i="35" s="1"/>
  <c r="O226" i="34"/>
  <c r="P226" i="34" s="1"/>
  <c r="I226" i="35" s="1"/>
  <c r="Q226" i="34"/>
  <c r="R226" i="34" s="1"/>
  <c r="J226" i="35" s="1"/>
  <c r="S226" i="34"/>
  <c r="T226" i="34" s="1"/>
  <c r="K226" i="35" s="1"/>
  <c r="U226" i="34"/>
  <c r="V226" i="34" s="1"/>
  <c r="L226" i="35" s="1"/>
  <c r="W226" i="34"/>
  <c r="X226" i="34" s="1"/>
  <c r="M226" i="35" s="1"/>
  <c r="C227" i="34"/>
  <c r="E227" i="34"/>
  <c r="F227" i="34" s="1"/>
  <c r="D227" i="35" s="1"/>
  <c r="G227" i="34"/>
  <c r="H227" i="34" s="1"/>
  <c r="E227" i="35" s="1"/>
  <c r="I227" i="34"/>
  <c r="J227" i="34" s="1"/>
  <c r="F227" i="35" s="1"/>
  <c r="K227" i="34"/>
  <c r="L227" i="34" s="1"/>
  <c r="G227" i="35" s="1"/>
  <c r="M227" i="34"/>
  <c r="N227" i="34" s="1"/>
  <c r="H227" i="35" s="1"/>
  <c r="O227" i="34"/>
  <c r="P227" i="34" s="1"/>
  <c r="I227" i="35" s="1"/>
  <c r="Q227" i="34"/>
  <c r="R227" i="34" s="1"/>
  <c r="J227" i="35" s="1"/>
  <c r="S227" i="34"/>
  <c r="T227" i="34" s="1"/>
  <c r="K227" i="35" s="1"/>
  <c r="U227" i="34"/>
  <c r="V227" i="34" s="1"/>
  <c r="L227" i="35" s="1"/>
  <c r="W227" i="34"/>
  <c r="X227" i="34" s="1"/>
  <c r="M227" i="35" s="1"/>
  <c r="C228" i="34"/>
  <c r="E228" i="34"/>
  <c r="F228" i="34" s="1"/>
  <c r="D228" i="35" s="1"/>
  <c r="G228" i="34"/>
  <c r="H228" i="34" s="1"/>
  <c r="E228" i="35" s="1"/>
  <c r="I228" i="34"/>
  <c r="J228" i="34" s="1"/>
  <c r="F228" i="35" s="1"/>
  <c r="K228" i="34"/>
  <c r="L228" i="34" s="1"/>
  <c r="M228" i="34"/>
  <c r="N228" i="34" s="1"/>
  <c r="H228" i="35" s="1"/>
  <c r="O228" i="34"/>
  <c r="P228" i="34" s="1"/>
  <c r="I228" i="35" s="1"/>
  <c r="Q228" i="34"/>
  <c r="R228" i="34" s="1"/>
  <c r="J228" i="35" s="1"/>
  <c r="S228" i="34"/>
  <c r="T228" i="34" s="1"/>
  <c r="K228" i="35" s="1"/>
  <c r="U228" i="34"/>
  <c r="V228" i="34" s="1"/>
  <c r="L228" i="35" s="1"/>
  <c r="W228" i="34"/>
  <c r="X228" i="34" s="1"/>
  <c r="C229" i="34"/>
  <c r="E229" i="34"/>
  <c r="G229" i="34"/>
  <c r="I229" i="34"/>
  <c r="K229" i="34"/>
  <c r="M229" i="34"/>
  <c r="O229" i="34"/>
  <c r="Q229" i="34"/>
  <c r="S229" i="34"/>
  <c r="U229" i="34"/>
  <c r="W229" i="34"/>
  <c r="C230" i="34"/>
  <c r="E230" i="34"/>
  <c r="F230" i="34" s="1"/>
  <c r="D230" i="35" s="1"/>
  <c r="G230" i="34"/>
  <c r="H230" i="34" s="1"/>
  <c r="E230" i="35" s="1"/>
  <c r="I230" i="34"/>
  <c r="J230" i="34" s="1"/>
  <c r="K230" i="34"/>
  <c r="L230" i="34" s="1"/>
  <c r="G230" i="35" s="1"/>
  <c r="M230" i="34"/>
  <c r="N230" i="34" s="1"/>
  <c r="H230" i="35" s="1"/>
  <c r="O230" i="34"/>
  <c r="P230" i="34" s="1"/>
  <c r="I230" i="35" s="1"/>
  <c r="Q230" i="34"/>
  <c r="R230" i="34" s="1"/>
  <c r="J230" i="35" s="1"/>
  <c r="S230" i="34"/>
  <c r="T230" i="34" s="1"/>
  <c r="K230" i="35" s="1"/>
  <c r="U230" i="34"/>
  <c r="V230" i="34" s="1"/>
  <c r="L230" i="35" s="1"/>
  <c r="W230" i="34"/>
  <c r="X230" i="34" s="1"/>
  <c r="M230" i="35" s="1"/>
  <c r="C231" i="34"/>
  <c r="D231" i="34" s="1"/>
  <c r="C231" i="35" s="1"/>
  <c r="E231" i="34"/>
  <c r="F231" i="34" s="1"/>
  <c r="G231" i="34"/>
  <c r="H231" i="34" s="1"/>
  <c r="E231" i="35" s="1"/>
  <c r="I231" i="34"/>
  <c r="J231" i="34" s="1"/>
  <c r="F231" i="35" s="1"/>
  <c r="K231" i="34"/>
  <c r="L231" i="34" s="1"/>
  <c r="M231" i="34"/>
  <c r="N231" i="34" s="1"/>
  <c r="H231" i="35" s="1"/>
  <c r="O231" i="34"/>
  <c r="P231" i="34" s="1"/>
  <c r="I231" i="35" s="1"/>
  <c r="Q231" i="34"/>
  <c r="R231" i="34" s="1"/>
  <c r="J231" i="35" s="1"/>
  <c r="S231" i="34"/>
  <c r="T231" i="34" s="1"/>
  <c r="K231" i="35" s="1"/>
  <c r="U231" i="34"/>
  <c r="V231" i="34" s="1"/>
  <c r="L231" i="35" s="1"/>
  <c r="W231" i="34"/>
  <c r="X231" i="34" s="1"/>
  <c r="C232" i="34"/>
  <c r="E232" i="34"/>
  <c r="F232" i="34" s="1"/>
  <c r="D232" i="35" s="1"/>
  <c r="G232" i="34"/>
  <c r="H232" i="34" s="1"/>
  <c r="E232" i="35" s="1"/>
  <c r="I232" i="34"/>
  <c r="J232" i="34" s="1"/>
  <c r="F232" i="35" s="1"/>
  <c r="K232" i="34"/>
  <c r="L232" i="34" s="1"/>
  <c r="G232" i="35" s="1"/>
  <c r="M232" i="34"/>
  <c r="N232" i="34" s="1"/>
  <c r="H232" i="35" s="1"/>
  <c r="O232" i="34"/>
  <c r="P232" i="34" s="1"/>
  <c r="I232" i="35" s="1"/>
  <c r="Q232" i="34"/>
  <c r="R232" i="34" s="1"/>
  <c r="J232" i="35" s="1"/>
  <c r="S232" i="34"/>
  <c r="T232" i="34" s="1"/>
  <c r="K232" i="35" s="1"/>
  <c r="U232" i="34"/>
  <c r="V232" i="34" s="1"/>
  <c r="L232" i="35" s="1"/>
  <c r="W232" i="34"/>
  <c r="X232" i="34" s="1"/>
  <c r="M232" i="35" s="1"/>
  <c r="C233" i="34"/>
  <c r="D233" i="34" s="1"/>
  <c r="C233" i="35" s="1"/>
  <c r="E233" i="34"/>
  <c r="F233" i="34" s="1"/>
  <c r="D233" i="35" s="1"/>
  <c r="G233" i="34"/>
  <c r="H233" i="34" s="1"/>
  <c r="E233" i="35" s="1"/>
  <c r="I233" i="34"/>
  <c r="J233" i="34" s="1"/>
  <c r="F233" i="35" s="1"/>
  <c r="K233" i="34"/>
  <c r="L233" i="34" s="1"/>
  <c r="G233" i="35" s="1"/>
  <c r="M233" i="34"/>
  <c r="N233" i="34" s="1"/>
  <c r="H233" i="35" s="1"/>
  <c r="O233" i="34"/>
  <c r="P233" i="34" s="1"/>
  <c r="I233" i="35" s="1"/>
  <c r="Q233" i="34"/>
  <c r="R233" i="34" s="1"/>
  <c r="J233" i="35" s="1"/>
  <c r="S233" i="34"/>
  <c r="T233" i="34" s="1"/>
  <c r="K233" i="35" s="1"/>
  <c r="U233" i="34"/>
  <c r="V233" i="34" s="1"/>
  <c r="L233" i="35" s="1"/>
  <c r="W233" i="34"/>
  <c r="X233" i="34" s="1"/>
  <c r="M233" i="35" s="1"/>
  <c r="C234" i="34"/>
  <c r="E234" i="34"/>
  <c r="F234" i="34" s="1"/>
  <c r="D234" i="35" s="1"/>
  <c r="G234" i="34"/>
  <c r="H234" i="34" s="1"/>
  <c r="E234" i="35" s="1"/>
  <c r="I234" i="34"/>
  <c r="J234" i="34" s="1"/>
  <c r="F234" i="35" s="1"/>
  <c r="K234" i="34"/>
  <c r="L234" i="34" s="1"/>
  <c r="G234" i="35" s="1"/>
  <c r="M234" i="34"/>
  <c r="N234" i="34" s="1"/>
  <c r="H234" i="35" s="1"/>
  <c r="O234" i="34"/>
  <c r="P234" i="34" s="1"/>
  <c r="I234" i="35" s="1"/>
  <c r="Q234" i="34"/>
  <c r="R234" i="34" s="1"/>
  <c r="J234" i="35" s="1"/>
  <c r="S234" i="34"/>
  <c r="T234" i="34" s="1"/>
  <c r="U234" i="34"/>
  <c r="V234" i="34" s="1"/>
  <c r="L234" i="35" s="1"/>
  <c r="W234" i="34"/>
  <c r="X234" i="34" s="1"/>
  <c r="M234" i="35" s="1"/>
  <c r="C235" i="34"/>
  <c r="D235" i="34" s="1"/>
  <c r="C235" i="35" s="1"/>
  <c r="E235" i="34"/>
  <c r="F235" i="34" s="1"/>
  <c r="D235" i="35" s="1"/>
  <c r="G235" i="34"/>
  <c r="H235" i="34" s="1"/>
  <c r="E235" i="35" s="1"/>
  <c r="I235" i="34"/>
  <c r="J235" i="34" s="1"/>
  <c r="F235" i="35" s="1"/>
  <c r="K235" i="34"/>
  <c r="L235" i="34" s="1"/>
  <c r="G235" i="35" s="1"/>
  <c r="M235" i="34"/>
  <c r="N235" i="34" s="1"/>
  <c r="H235" i="35" s="1"/>
  <c r="O235" i="34"/>
  <c r="P235" i="34" s="1"/>
  <c r="Q235" i="34"/>
  <c r="R235" i="34" s="1"/>
  <c r="J235" i="35" s="1"/>
  <c r="S235" i="34"/>
  <c r="T235" i="34" s="1"/>
  <c r="K235" i="35" s="1"/>
  <c r="U235" i="34"/>
  <c r="V235" i="34" s="1"/>
  <c r="L235" i="35" s="1"/>
  <c r="W235" i="34"/>
  <c r="X235" i="34" s="1"/>
  <c r="M235" i="35" s="1"/>
  <c r="C236" i="34"/>
  <c r="E236" i="34"/>
  <c r="G236" i="34"/>
  <c r="I236" i="34"/>
  <c r="K236" i="34"/>
  <c r="M236" i="34"/>
  <c r="O236" i="34"/>
  <c r="Q236" i="34"/>
  <c r="S236" i="34"/>
  <c r="U236" i="34"/>
  <c r="W236" i="34"/>
  <c r="C237" i="34"/>
  <c r="D237" i="34" s="1"/>
  <c r="C237" i="35" s="1"/>
  <c r="E237" i="34"/>
  <c r="F237" i="34" s="1"/>
  <c r="D237" i="35" s="1"/>
  <c r="G237" i="34"/>
  <c r="H237" i="34" s="1"/>
  <c r="E237" i="35" s="1"/>
  <c r="I237" i="34"/>
  <c r="J237" i="34" s="1"/>
  <c r="F237" i="35" s="1"/>
  <c r="K237" i="34"/>
  <c r="L237" i="34" s="1"/>
  <c r="G237" i="35" s="1"/>
  <c r="M237" i="34"/>
  <c r="N237" i="34" s="1"/>
  <c r="H237" i="35" s="1"/>
  <c r="O237" i="34"/>
  <c r="P237" i="34" s="1"/>
  <c r="Q237" i="34"/>
  <c r="R237" i="34" s="1"/>
  <c r="J237" i="35" s="1"/>
  <c r="S237" i="34"/>
  <c r="T237" i="34" s="1"/>
  <c r="K237" i="35" s="1"/>
  <c r="U237" i="34"/>
  <c r="V237" i="34" s="1"/>
  <c r="L237" i="35" s="1"/>
  <c r="W237" i="34"/>
  <c r="X237" i="34" s="1"/>
  <c r="M237" i="35" s="1"/>
  <c r="C238" i="34"/>
  <c r="D238" i="34" s="1"/>
  <c r="C238" i="35" s="1"/>
  <c r="E238" i="34"/>
  <c r="F238" i="34" s="1"/>
  <c r="D238" i="35" s="1"/>
  <c r="G238" i="34"/>
  <c r="H238" i="34" s="1"/>
  <c r="E238" i="35" s="1"/>
  <c r="I238" i="34"/>
  <c r="J238" i="34" s="1"/>
  <c r="F238" i="35" s="1"/>
  <c r="K238" i="34"/>
  <c r="L238" i="34" s="1"/>
  <c r="G238" i="35" s="1"/>
  <c r="M238" i="34"/>
  <c r="N238" i="34" s="1"/>
  <c r="O238" i="34"/>
  <c r="P238" i="34" s="1"/>
  <c r="I238" i="35" s="1"/>
  <c r="Q238" i="34"/>
  <c r="R238" i="34" s="1"/>
  <c r="J238" i="35" s="1"/>
  <c r="S238" i="34"/>
  <c r="T238" i="34" s="1"/>
  <c r="K238" i="35" s="1"/>
  <c r="U238" i="34"/>
  <c r="V238" i="34" s="1"/>
  <c r="L238" i="35" s="1"/>
  <c r="W238" i="34"/>
  <c r="X238" i="34" s="1"/>
  <c r="M238" i="35" s="1"/>
  <c r="C239" i="34"/>
  <c r="E239" i="34"/>
  <c r="G239" i="34"/>
  <c r="I239" i="34"/>
  <c r="K239" i="34"/>
  <c r="M239" i="34"/>
  <c r="O239" i="34"/>
  <c r="Q239" i="34"/>
  <c r="S239" i="34"/>
  <c r="U239" i="34"/>
  <c r="W239" i="34"/>
  <c r="C240" i="34"/>
  <c r="D240" i="34" s="1"/>
  <c r="E240" i="34"/>
  <c r="F240" i="34" s="1"/>
  <c r="D240" i="35" s="1"/>
  <c r="G240" i="34"/>
  <c r="H240" i="34" s="1"/>
  <c r="E240" i="35" s="1"/>
  <c r="I240" i="34"/>
  <c r="J240" i="34" s="1"/>
  <c r="F240" i="35" s="1"/>
  <c r="K240" i="34"/>
  <c r="L240" i="34" s="1"/>
  <c r="G240" i="35" s="1"/>
  <c r="M240" i="34"/>
  <c r="N240" i="34" s="1"/>
  <c r="H240" i="35" s="1"/>
  <c r="O240" i="34"/>
  <c r="P240" i="34" s="1"/>
  <c r="I240" i="35" s="1"/>
  <c r="Q240" i="34"/>
  <c r="R240" i="34" s="1"/>
  <c r="S240" i="34"/>
  <c r="T240" i="34" s="1"/>
  <c r="K240" i="35" s="1"/>
  <c r="U240" i="34"/>
  <c r="V240" i="34" s="1"/>
  <c r="L240" i="35" s="1"/>
  <c r="W240" i="34"/>
  <c r="X240" i="34" s="1"/>
  <c r="M240" i="35" s="1"/>
  <c r="C241" i="34"/>
  <c r="D241" i="34" s="1"/>
  <c r="E241" i="34"/>
  <c r="F241" i="34" s="1"/>
  <c r="D241" i="35" s="1"/>
  <c r="G241" i="34"/>
  <c r="H241" i="34" s="1"/>
  <c r="E241" i="35" s="1"/>
  <c r="I241" i="34"/>
  <c r="J241" i="34" s="1"/>
  <c r="F241" i="35" s="1"/>
  <c r="K241" i="34"/>
  <c r="L241" i="34" s="1"/>
  <c r="G241" i="35" s="1"/>
  <c r="M241" i="34"/>
  <c r="N241" i="34" s="1"/>
  <c r="H241" i="35" s="1"/>
  <c r="O241" i="34"/>
  <c r="P241" i="34" s="1"/>
  <c r="I241" i="35" s="1"/>
  <c r="Q241" i="34"/>
  <c r="R241" i="34" s="1"/>
  <c r="J241" i="35" s="1"/>
  <c r="S241" i="34"/>
  <c r="T241" i="34" s="1"/>
  <c r="K241" i="35" s="1"/>
  <c r="U241" i="34"/>
  <c r="V241" i="34" s="1"/>
  <c r="L241" i="35" s="1"/>
  <c r="W241" i="34"/>
  <c r="X241" i="34" s="1"/>
  <c r="C242" i="34"/>
  <c r="D242" i="34" s="1"/>
  <c r="C242" i="35" s="1"/>
  <c r="E242" i="34"/>
  <c r="F242" i="34" s="1"/>
  <c r="D242" i="35" s="1"/>
  <c r="G242" i="34"/>
  <c r="H242" i="34" s="1"/>
  <c r="E242" i="35" s="1"/>
  <c r="I242" i="34"/>
  <c r="J242" i="34" s="1"/>
  <c r="F242" i="35" s="1"/>
  <c r="K242" i="34"/>
  <c r="L242" i="34" s="1"/>
  <c r="G242" i="35" s="1"/>
  <c r="M242" i="34"/>
  <c r="N242" i="34" s="1"/>
  <c r="H242" i="35" s="1"/>
  <c r="O242" i="34"/>
  <c r="P242" i="34" s="1"/>
  <c r="I242" i="35" s="1"/>
  <c r="Q242" i="34"/>
  <c r="R242" i="34" s="1"/>
  <c r="J242" i="35" s="1"/>
  <c r="S242" i="34"/>
  <c r="T242" i="34" s="1"/>
  <c r="K242" i="35" s="1"/>
  <c r="U242" i="34"/>
  <c r="V242" i="34" s="1"/>
  <c r="L242" i="35" s="1"/>
  <c r="W242" i="34"/>
  <c r="X242" i="34" s="1"/>
  <c r="C243" i="34"/>
  <c r="D243" i="34" s="1"/>
  <c r="C243" i="35" s="1"/>
  <c r="E243" i="34"/>
  <c r="F243" i="34" s="1"/>
  <c r="D243" i="35" s="1"/>
  <c r="G243" i="34"/>
  <c r="H243" i="34" s="1"/>
  <c r="E243" i="35" s="1"/>
  <c r="I243" i="34"/>
  <c r="J243" i="34" s="1"/>
  <c r="F243" i="35" s="1"/>
  <c r="K243" i="34"/>
  <c r="L243" i="34" s="1"/>
  <c r="G243" i="35" s="1"/>
  <c r="M243" i="34"/>
  <c r="N243" i="34" s="1"/>
  <c r="O243" i="34"/>
  <c r="P243" i="34" s="1"/>
  <c r="I243" i="35" s="1"/>
  <c r="Q243" i="34"/>
  <c r="R243" i="34" s="1"/>
  <c r="J243" i="35" s="1"/>
  <c r="S243" i="34"/>
  <c r="T243" i="34" s="1"/>
  <c r="K243" i="35" s="1"/>
  <c r="U243" i="34"/>
  <c r="V243" i="34" s="1"/>
  <c r="L243" i="35" s="1"/>
  <c r="W243" i="34"/>
  <c r="X243" i="34" s="1"/>
  <c r="M243" i="35" s="1"/>
  <c r="C244" i="34"/>
  <c r="D244" i="34" s="1"/>
  <c r="E244" i="34"/>
  <c r="F244" i="34" s="1"/>
  <c r="D244" i="35" s="1"/>
  <c r="G244" i="34"/>
  <c r="H244" i="34" s="1"/>
  <c r="E244" i="35" s="1"/>
  <c r="I244" i="34"/>
  <c r="J244" i="34" s="1"/>
  <c r="F244" i="35" s="1"/>
  <c r="K244" i="34"/>
  <c r="L244" i="34" s="1"/>
  <c r="G244" i="35" s="1"/>
  <c r="M244" i="34"/>
  <c r="N244" i="34" s="1"/>
  <c r="H244" i="35" s="1"/>
  <c r="O244" i="34"/>
  <c r="P244" i="34" s="1"/>
  <c r="I244" i="35" s="1"/>
  <c r="Q244" i="34"/>
  <c r="R244" i="34" s="1"/>
  <c r="J244" i="35" s="1"/>
  <c r="S244" i="34"/>
  <c r="T244" i="34" s="1"/>
  <c r="U244" i="34"/>
  <c r="V244" i="34" s="1"/>
  <c r="L244" i="35" s="1"/>
  <c r="W244" i="34"/>
  <c r="X244" i="34" s="1"/>
  <c r="M244" i="35" s="1"/>
  <c r="C245" i="34"/>
  <c r="D245" i="34" s="1"/>
  <c r="E245" i="34"/>
  <c r="F245" i="34" s="1"/>
  <c r="D245" i="35" s="1"/>
  <c r="G245" i="34"/>
  <c r="H245" i="34" s="1"/>
  <c r="E245" i="35" s="1"/>
  <c r="I245" i="34"/>
  <c r="J245" i="34" s="1"/>
  <c r="F245" i="35" s="1"/>
  <c r="K245" i="34"/>
  <c r="L245" i="34" s="1"/>
  <c r="G245" i="35" s="1"/>
  <c r="M245" i="34"/>
  <c r="N245" i="34" s="1"/>
  <c r="H245" i="35" s="1"/>
  <c r="O245" i="34"/>
  <c r="P245" i="34" s="1"/>
  <c r="I245" i="35" s="1"/>
  <c r="Q245" i="34"/>
  <c r="R245" i="34" s="1"/>
  <c r="J245" i="35" s="1"/>
  <c r="S245" i="34"/>
  <c r="T245" i="34" s="1"/>
  <c r="K245" i="35" s="1"/>
  <c r="U245" i="34"/>
  <c r="V245" i="34" s="1"/>
  <c r="L245" i="35" s="1"/>
  <c r="W245" i="34"/>
  <c r="X245" i="34" s="1"/>
  <c r="M245" i="35" s="1"/>
  <c r="C246" i="34"/>
  <c r="E246" i="34"/>
  <c r="G246" i="34"/>
  <c r="I246" i="34"/>
  <c r="K246" i="34"/>
  <c r="M246" i="34"/>
  <c r="O246" i="34"/>
  <c r="Q246" i="34"/>
  <c r="S246" i="34"/>
  <c r="U246" i="34"/>
  <c r="W246" i="34"/>
  <c r="C247" i="34"/>
  <c r="E247" i="34"/>
  <c r="F247" i="34" s="1"/>
  <c r="D247" i="35" s="1"/>
  <c r="G247" i="34"/>
  <c r="H247" i="34" s="1"/>
  <c r="E247" i="35" s="1"/>
  <c r="I247" i="34"/>
  <c r="J247" i="34" s="1"/>
  <c r="F247" i="35" s="1"/>
  <c r="K247" i="34"/>
  <c r="L247" i="34" s="1"/>
  <c r="G247" i="35" s="1"/>
  <c r="M247" i="34"/>
  <c r="N247" i="34" s="1"/>
  <c r="H247" i="35" s="1"/>
  <c r="O247" i="34"/>
  <c r="P247" i="34" s="1"/>
  <c r="Q247" i="34"/>
  <c r="R247" i="34" s="1"/>
  <c r="J247" i="35" s="1"/>
  <c r="S247" i="34"/>
  <c r="T247" i="34" s="1"/>
  <c r="K247" i="35" s="1"/>
  <c r="U247" i="34"/>
  <c r="V247" i="34" s="1"/>
  <c r="L247" i="35" s="1"/>
  <c r="W247" i="34"/>
  <c r="X247" i="34" s="1"/>
  <c r="M247" i="35" s="1"/>
  <c r="C248" i="34"/>
  <c r="D248" i="34" s="1"/>
  <c r="C248" i="35" s="1"/>
  <c r="E248" i="34"/>
  <c r="F248" i="34" s="1"/>
  <c r="D248" i="35" s="1"/>
  <c r="G248" i="34"/>
  <c r="H248" i="34" s="1"/>
  <c r="E248" i="35" s="1"/>
  <c r="I248" i="34"/>
  <c r="J248" i="34" s="1"/>
  <c r="F248" i="35" s="1"/>
  <c r="K248" i="34"/>
  <c r="L248" i="34" s="1"/>
  <c r="M248" i="34"/>
  <c r="N248" i="34" s="1"/>
  <c r="H248" i="35" s="1"/>
  <c r="O248" i="34"/>
  <c r="P248" i="34" s="1"/>
  <c r="I248" i="35" s="1"/>
  <c r="Q248" i="34"/>
  <c r="R248" i="34" s="1"/>
  <c r="J248" i="35" s="1"/>
  <c r="S248" i="34"/>
  <c r="T248" i="34" s="1"/>
  <c r="U248" i="34"/>
  <c r="V248" i="34" s="1"/>
  <c r="L248" i="35" s="1"/>
  <c r="W248" i="34"/>
  <c r="X248" i="34" s="1"/>
  <c r="M248" i="35" s="1"/>
  <c r="C249" i="34"/>
  <c r="D249" i="34" s="1"/>
  <c r="C249" i="35" s="1"/>
  <c r="E249" i="34"/>
  <c r="F249" i="34" s="1"/>
  <c r="D249" i="35" s="1"/>
  <c r="G249" i="34"/>
  <c r="H249" i="34" s="1"/>
  <c r="E249" i="35" s="1"/>
  <c r="I249" i="34"/>
  <c r="J249" i="34" s="1"/>
  <c r="F249" i="35" s="1"/>
  <c r="K249" i="34"/>
  <c r="L249" i="34" s="1"/>
  <c r="G249" i="35" s="1"/>
  <c r="M249" i="34"/>
  <c r="N249" i="34" s="1"/>
  <c r="H249" i="35" s="1"/>
  <c r="O249" i="34"/>
  <c r="P249" i="34" s="1"/>
  <c r="I249" i="35" s="1"/>
  <c r="Q249" i="34"/>
  <c r="R249" i="34" s="1"/>
  <c r="J249" i="35" s="1"/>
  <c r="S249" i="34"/>
  <c r="T249" i="34" s="1"/>
  <c r="K249" i="35" s="1"/>
  <c r="U249" i="34"/>
  <c r="V249" i="34" s="1"/>
  <c r="L249" i="35" s="1"/>
  <c r="W249" i="34"/>
  <c r="X249" i="34" s="1"/>
  <c r="M249" i="35" s="1"/>
  <c r="C250" i="34"/>
  <c r="E250" i="34"/>
  <c r="G250" i="34"/>
  <c r="I250" i="34"/>
  <c r="K250" i="34"/>
  <c r="M250" i="34"/>
  <c r="O250" i="34"/>
  <c r="Q250" i="34"/>
  <c r="S250" i="34"/>
  <c r="U250" i="34"/>
  <c r="W250" i="34"/>
  <c r="C251" i="34"/>
  <c r="D251" i="34" s="1"/>
  <c r="C251" i="35" s="1"/>
  <c r="E251" i="34"/>
  <c r="F251" i="34" s="1"/>
  <c r="D251" i="35" s="1"/>
  <c r="G251" i="34"/>
  <c r="H251" i="34" s="1"/>
  <c r="E251" i="35" s="1"/>
  <c r="I251" i="34"/>
  <c r="J251" i="34" s="1"/>
  <c r="F251" i="35" s="1"/>
  <c r="K251" i="34"/>
  <c r="L251" i="34" s="1"/>
  <c r="G251" i="35" s="1"/>
  <c r="M251" i="34"/>
  <c r="N251" i="34" s="1"/>
  <c r="H251" i="35" s="1"/>
  <c r="O251" i="34"/>
  <c r="P251" i="34" s="1"/>
  <c r="I251" i="35" s="1"/>
  <c r="Q251" i="34"/>
  <c r="R251" i="34" s="1"/>
  <c r="J251" i="35" s="1"/>
  <c r="S251" i="34"/>
  <c r="T251" i="34" s="1"/>
  <c r="K251" i="35" s="1"/>
  <c r="U251" i="34"/>
  <c r="V251" i="34" s="1"/>
  <c r="L251" i="35" s="1"/>
  <c r="W251" i="34"/>
  <c r="X251" i="34" s="1"/>
  <c r="M251" i="35" s="1"/>
  <c r="C252" i="34"/>
  <c r="D252" i="34" s="1"/>
  <c r="C252" i="35" s="1"/>
  <c r="E252" i="34"/>
  <c r="F252" i="34" s="1"/>
  <c r="D252" i="35" s="1"/>
  <c r="G252" i="34"/>
  <c r="H252" i="34" s="1"/>
  <c r="E252" i="35" s="1"/>
  <c r="I252" i="34"/>
  <c r="J252" i="34" s="1"/>
  <c r="F252" i="35" s="1"/>
  <c r="K252" i="34"/>
  <c r="L252" i="34" s="1"/>
  <c r="G252" i="35" s="1"/>
  <c r="M252" i="34"/>
  <c r="N252" i="34" s="1"/>
  <c r="H252" i="35" s="1"/>
  <c r="O252" i="34"/>
  <c r="P252" i="34" s="1"/>
  <c r="I252" i="35" s="1"/>
  <c r="Q252" i="34"/>
  <c r="R252" i="34" s="1"/>
  <c r="S252" i="34"/>
  <c r="T252" i="34" s="1"/>
  <c r="K252" i="35" s="1"/>
  <c r="U252" i="34"/>
  <c r="V252" i="34" s="1"/>
  <c r="L252" i="35" s="1"/>
  <c r="W252" i="34"/>
  <c r="X252" i="34" s="1"/>
  <c r="M252" i="35" s="1"/>
  <c r="C253" i="34"/>
  <c r="D253" i="34" s="1"/>
  <c r="C253" i="35" s="1"/>
  <c r="E253" i="34"/>
  <c r="F253" i="34" s="1"/>
  <c r="D253" i="35" s="1"/>
  <c r="G253" i="34"/>
  <c r="H253" i="34" s="1"/>
  <c r="E253" i="35" s="1"/>
  <c r="I253" i="34"/>
  <c r="K253" i="34"/>
  <c r="L253" i="34" s="1"/>
  <c r="G253" i="35" s="1"/>
  <c r="M253" i="34"/>
  <c r="N253" i="34" s="1"/>
  <c r="H253" i="35" s="1"/>
  <c r="O253" i="34"/>
  <c r="P253" i="34" s="1"/>
  <c r="I253" i="35" s="1"/>
  <c r="Q253" i="34"/>
  <c r="R253" i="34" s="1"/>
  <c r="J253" i="35" s="1"/>
  <c r="S253" i="34"/>
  <c r="T253" i="34" s="1"/>
  <c r="K253" i="35" s="1"/>
  <c r="U253" i="34"/>
  <c r="V253" i="34" s="1"/>
  <c r="L253" i="35" s="1"/>
  <c r="W253" i="34"/>
  <c r="X253" i="34" s="1"/>
  <c r="M253" i="35" s="1"/>
  <c r="C254" i="34"/>
  <c r="D254" i="34" s="1"/>
  <c r="C254" i="35" s="1"/>
  <c r="E254" i="34"/>
  <c r="F254" i="34" s="1"/>
  <c r="G254" i="34"/>
  <c r="H254" i="34" s="1"/>
  <c r="E254" i="35" s="1"/>
  <c r="I254" i="34"/>
  <c r="J254" i="34" s="1"/>
  <c r="F254" i="35" s="1"/>
  <c r="K254" i="34"/>
  <c r="L254" i="34" s="1"/>
  <c r="G254" i="35" s="1"/>
  <c r="M254" i="34"/>
  <c r="N254" i="34" s="1"/>
  <c r="H254" i="35" s="1"/>
  <c r="O254" i="34"/>
  <c r="P254" i="34" s="1"/>
  <c r="I254" i="35" s="1"/>
  <c r="Q254" i="34"/>
  <c r="R254" i="34" s="1"/>
  <c r="S254" i="34"/>
  <c r="T254" i="34" s="1"/>
  <c r="K254" i="35" s="1"/>
  <c r="U254" i="34"/>
  <c r="V254" i="34" s="1"/>
  <c r="L254" i="35" s="1"/>
  <c r="W254" i="34"/>
  <c r="X254" i="34" s="1"/>
  <c r="M254" i="35" s="1"/>
  <c r="C255" i="34"/>
  <c r="D255" i="34" s="1"/>
  <c r="C255" i="35" s="1"/>
  <c r="E255" i="34"/>
  <c r="F255" i="34" s="1"/>
  <c r="D255" i="35" s="1"/>
  <c r="G255" i="34"/>
  <c r="H255" i="34" s="1"/>
  <c r="E255" i="35" s="1"/>
  <c r="I255" i="34"/>
  <c r="J255" i="34" s="1"/>
  <c r="F255" i="35" s="1"/>
  <c r="K255" i="34"/>
  <c r="L255" i="34" s="1"/>
  <c r="G255" i="35" s="1"/>
  <c r="M255" i="34"/>
  <c r="N255" i="34" s="1"/>
  <c r="H255" i="35" s="1"/>
  <c r="O255" i="34"/>
  <c r="P255" i="34" s="1"/>
  <c r="I255" i="35" s="1"/>
  <c r="Q255" i="34"/>
  <c r="R255" i="34" s="1"/>
  <c r="J255" i="35" s="1"/>
  <c r="S255" i="34"/>
  <c r="T255" i="34" s="1"/>
  <c r="K255" i="35" s="1"/>
  <c r="U255" i="34"/>
  <c r="V255" i="34" s="1"/>
  <c r="L255" i="35" s="1"/>
  <c r="W255" i="34"/>
  <c r="X255" i="34" s="1"/>
  <c r="M255" i="35" s="1"/>
  <c r="C256" i="34"/>
  <c r="D256" i="34" s="1"/>
  <c r="C256" i="35" s="1"/>
  <c r="E256" i="34"/>
  <c r="F256" i="34" s="1"/>
  <c r="D256" i="35" s="1"/>
  <c r="G256" i="34"/>
  <c r="I256" i="34"/>
  <c r="J256" i="34" s="1"/>
  <c r="F256" i="35" s="1"/>
  <c r="K256" i="34"/>
  <c r="L256" i="34" s="1"/>
  <c r="G256" i="35" s="1"/>
  <c r="M256" i="34"/>
  <c r="N256" i="34" s="1"/>
  <c r="H256" i="35" s="1"/>
  <c r="O256" i="34"/>
  <c r="P256" i="34" s="1"/>
  <c r="I256" i="35" s="1"/>
  <c r="Q256" i="34"/>
  <c r="R256" i="34" s="1"/>
  <c r="J256" i="35" s="1"/>
  <c r="S256" i="34"/>
  <c r="T256" i="34" s="1"/>
  <c r="K256" i="35" s="1"/>
  <c r="U256" i="34"/>
  <c r="V256" i="34" s="1"/>
  <c r="L256" i="35" s="1"/>
  <c r="W256" i="34"/>
  <c r="X256" i="34" s="1"/>
  <c r="M256" i="35" s="1"/>
  <c r="C257" i="34"/>
  <c r="E257" i="34"/>
  <c r="G257" i="34"/>
  <c r="I257" i="34"/>
  <c r="K257" i="34"/>
  <c r="M257" i="34"/>
  <c r="O257" i="34"/>
  <c r="Q257" i="34"/>
  <c r="S257" i="34"/>
  <c r="U257" i="34"/>
  <c r="W257" i="34"/>
  <c r="C258" i="34"/>
  <c r="E258" i="34"/>
  <c r="G258" i="34"/>
  <c r="I258" i="34"/>
  <c r="K258" i="34"/>
  <c r="M258" i="34"/>
  <c r="O258" i="34"/>
  <c r="Q258" i="34"/>
  <c r="S258" i="34"/>
  <c r="U258" i="34"/>
  <c r="W258" i="34"/>
  <c r="C259" i="34"/>
  <c r="D259" i="34" s="1"/>
  <c r="C259" i="35" s="1"/>
  <c r="E259" i="34"/>
  <c r="F259" i="34" s="1"/>
  <c r="D259" i="35" s="1"/>
  <c r="G259" i="34"/>
  <c r="H259" i="34" s="1"/>
  <c r="E259" i="35" s="1"/>
  <c r="I259" i="34"/>
  <c r="J259" i="34" s="1"/>
  <c r="F259" i="35" s="1"/>
  <c r="K259" i="34"/>
  <c r="L259" i="34" s="1"/>
  <c r="G259" i="35" s="1"/>
  <c r="M259" i="34"/>
  <c r="N259" i="34" s="1"/>
  <c r="H259" i="35" s="1"/>
  <c r="O259" i="34"/>
  <c r="P259" i="34" s="1"/>
  <c r="I259" i="35" s="1"/>
  <c r="Q259" i="34"/>
  <c r="R259" i="34" s="1"/>
  <c r="J259" i="35" s="1"/>
  <c r="S259" i="34"/>
  <c r="T259" i="34" s="1"/>
  <c r="U259" i="34"/>
  <c r="V259" i="34" s="1"/>
  <c r="L259" i="35" s="1"/>
  <c r="W259" i="34"/>
  <c r="X259" i="34" s="1"/>
  <c r="M259" i="35" s="1"/>
  <c r="C260" i="34"/>
  <c r="D260" i="34" s="1"/>
  <c r="C260" i="35" s="1"/>
  <c r="E260" i="34"/>
  <c r="F260" i="34" s="1"/>
  <c r="D260" i="35" s="1"/>
  <c r="G260" i="34"/>
  <c r="H260" i="34" s="1"/>
  <c r="I260" i="34"/>
  <c r="J260" i="34" s="1"/>
  <c r="F260" i="35" s="1"/>
  <c r="K260" i="34"/>
  <c r="L260" i="34" s="1"/>
  <c r="G260" i="35" s="1"/>
  <c r="M260" i="34"/>
  <c r="N260" i="34" s="1"/>
  <c r="H260" i="35" s="1"/>
  <c r="O260" i="34"/>
  <c r="P260" i="34" s="1"/>
  <c r="I260" i="35" s="1"/>
  <c r="Q260" i="34"/>
  <c r="R260" i="34" s="1"/>
  <c r="J260" i="35" s="1"/>
  <c r="S260" i="34"/>
  <c r="T260" i="34" s="1"/>
  <c r="K260" i="35" s="1"/>
  <c r="U260" i="34"/>
  <c r="V260" i="34" s="1"/>
  <c r="L260" i="35" s="1"/>
  <c r="W260" i="34"/>
  <c r="X260" i="34" s="1"/>
  <c r="M260" i="35" s="1"/>
  <c r="C261" i="34"/>
  <c r="D261" i="34" s="1"/>
  <c r="C261" i="35" s="1"/>
  <c r="E261" i="34"/>
  <c r="F261" i="34" s="1"/>
  <c r="D261" i="35" s="1"/>
  <c r="G261" i="34"/>
  <c r="H261" i="34" s="1"/>
  <c r="E261" i="35" s="1"/>
  <c r="I261" i="34"/>
  <c r="J261" i="34" s="1"/>
  <c r="F261" i="35" s="1"/>
  <c r="K261" i="34"/>
  <c r="L261" i="34" s="1"/>
  <c r="M261" i="34"/>
  <c r="N261" i="34" s="1"/>
  <c r="H261" i="35" s="1"/>
  <c r="O261" i="34"/>
  <c r="P261" i="34" s="1"/>
  <c r="I261" i="35" s="1"/>
  <c r="Q261" i="34"/>
  <c r="R261" i="34" s="1"/>
  <c r="J261" i="35" s="1"/>
  <c r="S261" i="34"/>
  <c r="T261" i="34" s="1"/>
  <c r="K261" i="35" s="1"/>
  <c r="U261" i="34"/>
  <c r="V261" i="34" s="1"/>
  <c r="L261" i="35" s="1"/>
  <c r="W261" i="34"/>
  <c r="X261" i="34" s="1"/>
  <c r="M261" i="35" s="1"/>
  <c r="C262" i="34"/>
  <c r="D262" i="34" s="1"/>
  <c r="C262" i="35" s="1"/>
  <c r="E262" i="34"/>
  <c r="F262" i="34" s="1"/>
  <c r="D262" i="35" s="1"/>
  <c r="G262" i="34"/>
  <c r="H262" i="34" s="1"/>
  <c r="E262" i="35" s="1"/>
  <c r="I262" i="34"/>
  <c r="J262" i="34" s="1"/>
  <c r="F262" i="35" s="1"/>
  <c r="K262" i="34"/>
  <c r="L262" i="34" s="1"/>
  <c r="G262" i="35" s="1"/>
  <c r="M262" i="34"/>
  <c r="N262" i="34" s="1"/>
  <c r="H262" i="35" s="1"/>
  <c r="O262" i="34"/>
  <c r="P262" i="34" s="1"/>
  <c r="Q262" i="34"/>
  <c r="R262" i="34" s="1"/>
  <c r="J262" i="35" s="1"/>
  <c r="S262" i="34"/>
  <c r="T262" i="34" s="1"/>
  <c r="K262" i="35" s="1"/>
  <c r="U262" i="34"/>
  <c r="V262" i="34" s="1"/>
  <c r="L262" i="35" s="1"/>
  <c r="W262" i="34"/>
  <c r="X262" i="34" s="1"/>
  <c r="M262" i="35" s="1"/>
  <c r="C263" i="34"/>
  <c r="D263" i="34" s="1"/>
  <c r="C263" i="35" s="1"/>
  <c r="E263" i="34"/>
  <c r="F263" i="34" s="1"/>
  <c r="D263" i="35" s="1"/>
  <c r="G263" i="34"/>
  <c r="H263" i="34" s="1"/>
  <c r="E263" i="35" s="1"/>
  <c r="I263" i="34"/>
  <c r="J263" i="34" s="1"/>
  <c r="F263" i="35" s="1"/>
  <c r="K263" i="34"/>
  <c r="L263" i="34" s="1"/>
  <c r="G263" i="35" s="1"/>
  <c r="M263" i="34"/>
  <c r="N263" i="34" s="1"/>
  <c r="O263" i="34"/>
  <c r="P263" i="34" s="1"/>
  <c r="I263" i="35" s="1"/>
  <c r="Q263" i="34"/>
  <c r="R263" i="34" s="1"/>
  <c r="J263" i="35" s="1"/>
  <c r="S263" i="34"/>
  <c r="T263" i="34" s="1"/>
  <c r="K263" i="35" s="1"/>
  <c r="U263" i="34"/>
  <c r="V263" i="34" s="1"/>
  <c r="L263" i="35" s="1"/>
  <c r="W263" i="34"/>
  <c r="X263" i="34" s="1"/>
  <c r="M263" i="35" s="1"/>
  <c r="C264" i="34"/>
  <c r="D264" i="34" s="1"/>
  <c r="E264" i="34"/>
  <c r="F264" i="34" s="1"/>
  <c r="D264" i="35" s="1"/>
  <c r="G264" i="34"/>
  <c r="H264" i="34" s="1"/>
  <c r="E264" i="35" s="1"/>
  <c r="I264" i="34"/>
  <c r="J264" i="34" s="1"/>
  <c r="F264" i="35" s="1"/>
  <c r="K264" i="34"/>
  <c r="L264" i="34" s="1"/>
  <c r="G264" i="35" s="1"/>
  <c r="M264" i="34"/>
  <c r="N264" i="34" s="1"/>
  <c r="H264" i="35" s="1"/>
  <c r="O264" i="34"/>
  <c r="P264" i="34" s="1"/>
  <c r="I264" i="35" s="1"/>
  <c r="Q264" i="34"/>
  <c r="R264" i="34" s="1"/>
  <c r="J264" i="35" s="1"/>
  <c r="S264" i="34"/>
  <c r="T264" i="34" s="1"/>
  <c r="K264" i="35" s="1"/>
  <c r="U264" i="34"/>
  <c r="V264" i="34" s="1"/>
  <c r="L264" i="35" s="1"/>
  <c r="W264" i="34"/>
  <c r="X264" i="34" s="1"/>
  <c r="M264" i="35" s="1"/>
  <c r="C265" i="34"/>
  <c r="D265" i="34" s="1"/>
  <c r="C265" i="35" s="1"/>
  <c r="E265" i="34"/>
  <c r="F265" i="34" s="1"/>
  <c r="D265" i="35" s="1"/>
  <c r="G265" i="34"/>
  <c r="H265" i="34" s="1"/>
  <c r="E265" i="35" s="1"/>
  <c r="I265" i="34"/>
  <c r="J265" i="34" s="1"/>
  <c r="F265" i="35" s="1"/>
  <c r="K265" i="34"/>
  <c r="L265" i="34" s="1"/>
  <c r="G265" i="35" s="1"/>
  <c r="M265" i="34"/>
  <c r="N265" i="34" s="1"/>
  <c r="H265" i="35" s="1"/>
  <c r="O265" i="34"/>
  <c r="P265" i="34" s="1"/>
  <c r="I265" i="35" s="1"/>
  <c r="Q265" i="34"/>
  <c r="R265" i="34" s="1"/>
  <c r="J265" i="35" s="1"/>
  <c r="S265" i="34"/>
  <c r="T265" i="34" s="1"/>
  <c r="K265" i="35" s="1"/>
  <c r="U265" i="34"/>
  <c r="V265" i="34" s="1"/>
  <c r="L265" i="35" s="1"/>
  <c r="W265" i="34"/>
  <c r="X265" i="34" s="1"/>
  <c r="M265" i="35" s="1"/>
  <c r="C266" i="34"/>
  <c r="D266" i="34" s="1"/>
  <c r="C266" i="35" s="1"/>
  <c r="E266" i="34"/>
  <c r="F266" i="34" s="1"/>
  <c r="D266" i="35" s="1"/>
  <c r="G266" i="34"/>
  <c r="H266" i="34" s="1"/>
  <c r="E266" i="35" s="1"/>
  <c r="I266" i="34"/>
  <c r="J266" i="34" s="1"/>
  <c r="F266" i="35" s="1"/>
  <c r="K266" i="34"/>
  <c r="L266" i="34" s="1"/>
  <c r="G266" i="35" s="1"/>
  <c r="M266" i="34"/>
  <c r="N266" i="34" s="1"/>
  <c r="H266" i="35" s="1"/>
  <c r="O266" i="34"/>
  <c r="P266" i="34" s="1"/>
  <c r="I266" i="35" s="1"/>
  <c r="Q266" i="34"/>
  <c r="R266" i="34" s="1"/>
  <c r="J266" i="35" s="1"/>
  <c r="S266" i="34"/>
  <c r="T266" i="34" s="1"/>
  <c r="K266" i="35" s="1"/>
  <c r="U266" i="34"/>
  <c r="V266" i="34" s="1"/>
  <c r="L266" i="35" s="1"/>
  <c r="W266" i="34"/>
  <c r="X266" i="34" s="1"/>
  <c r="M266" i="35" s="1"/>
  <c r="C267" i="34"/>
  <c r="D267" i="34" s="1"/>
  <c r="C267" i="35" s="1"/>
  <c r="E267" i="34"/>
  <c r="F267" i="34" s="1"/>
  <c r="D267" i="35" s="1"/>
  <c r="G267" i="34"/>
  <c r="H267" i="34" s="1"/>
  <c r="E267" i="35" s="1"/>
  <c r="I267" i="34"/>
  <c r="J267" i="34" s="1"/>
  <c r="F267" i="35" s="1"/>
  <c r="K267" i="34"/>
  <c r="L267" i="34" s="1"/>
  <c r="G267" i="35" s="1"/>
  <c r="M267" i="34"/>
  <c r="N267" i="34" s="1"/>
  <c r="H267" i="35" s="1"/>
  <c r="O267" i="34"/>
  <c r="P267" i="34" s="1"/>
  <c r="Q267" i="34"/>
  <c r="R267" i="34" s="1"/>
  <c r="J267" i="35" s="1"/>
  <c r="S267" i="34"/>
  <c r="T267" i="34" s="1"/>
  <c r="K267" i="35" s="1"/>
  <c r="U267" i="34"/>
  <c r="V267" i="34" s="1"/>
  <c r="L267" i="35" s="1"/>
  <c r="W267" i="34"/>
  <c r="X267" i="34" s="1"/>
  <c r="M267" i="35" s="1"/>
  <c r="C268" i="34"/>
  <c r="D268" i="34" s="1"/>
  <c r="C268" i="35" s="1"/>
  <c r="E268" i="34"/>
  <c r="F268" i="34" s="1"/>
  <c r="D268" i="35" s="1"/>
  <c r="G268" i="34"/>
  <c r="H268" i="34" s="1"/>
  <c r="E268" i="35" s="1"/>
  <c r="I268" i="34"/>
  <c r="J268" i="34" s="1"/>
  <c r="F268" i="35" s="1"/>
  <c r="K268" i="34"/>
  <c r="L268" i="34" s="1"/>
  <c r="G268" i="35" s="1"/>
  <c r="M268" i="34"/>
  <c r="N268" i="34" s="1"/>
  <c r="H268" i="35" s="1"/>
  <c r="O268" i="34"/>
  <c r="P268" i="34" s="1"/>
  <c r="I268" i="35" s="1"/>
  <c r="Q268" i="34"/>
  <c r="R268" i="34" s="1"/>
  <c r="J268" i="35" s="1"/>
  <c r="S268" i="34"/>
  <c r="T268" i="34" s="1"/>
  <c r="U268" i="34"/>
  <c r="V268" i="34" s="1"/>
  <c r="L268" i="35" s="1"/>
  <c r="W268" i="34"/>
  <c r="X268" i="34" s="1"/>
  <c r="M268" i="35" s="1"/>
  <c r="C269" i="34"/>
  <c r="E269" i="34"/>
  <c r="G269" i="34"/>
  <c r="I269" i="34"/>
  <c r="K269" i="34"/>
  <c r="M269" i="34"/>
  <c r="O269" i="34"/>
  <c r="Q269" i="34"/>
  <c r="S269" i="34"/>
  <c r="U269" i="34"/>
  <c r="W269" i="34"/>
  <c r="C270" i="34"/>
  <c r="D270" i="34" s="1"/>
  <c r="C270" i="35" s="1"/>
  <c r="E270" i="34"/>
  <c r="F270" i="34" s="1"/>
  <c r="G270" i="34"/>
  <c r="H270" i="34" s="1"/>
  <c r="E270" i="35" s="1"/>
  <c r="I270" i="34"/>
  <c r="K270" i="34"/>
  <c r="L270" i="34" s="1"/>
  <c r="G270" i="35" s="1"/>
  <c r="M270" i="34"/>
  <c r="N270" i="34" s="1"/>
  <c r="H270" i="35" s="1"/>
  <c r="O270" i="34"/>
  <c r="P270" i="34" s="1"/>
  <c r="I270" i="35" s="1"/>
  <c r="Q270" i="34"/>
  <c r="R270" i="34" s="1"/>
  <c r="J270" i="35" s="1"/>
  <c r="S270" i="34"/>
  <c r="T270" i="34" s="1"/>
  <c r="K270" i="35" s="1"/>
  <c r="U270" i="34"/>
  <c r="V270" i="34" s="1"/>
  <c r="L270" i="35" s="1"/>
  <c r="W270" i="34"/>
  <c r="X270" i="34" s="1"/>
  <c r="C271" i="34"/>
  <c r="D271" i="34" s="1"/>
  <c r="C271" i="35" s="1"/>
  <c r="E271" i="34"/>
  <c r="F271" i="34" s="1"/>
  <c r="D271" i="35" s="1"/>
  <c r="G271" i="34"/>
  <c r="H271" i="34" s="1"/>
  <c r="E271" i="35" s="1"/>
  <c r="I271" i="34"/>
  <c r="J271" i="34" s="1"/>
  <c r="F271" i="35" s="1"/>
  <c r="K271" i="34"/>
  <c r="L271" i="34" s="1"/>
  <c r="M271" i="34"/>
  <c r="N271" i="34" s="1"/>
  <c r="H271" i="35" s="1"/>
  <c r="O271" i="34"/>
  <c r="P271" i="34" s="1"/>
  <c r="I271" i="35" s="1"/>
  <c r="Q271" i="34"/>
  <c r="R271" i="34" s="1"/>
  <c r="J271" i="35" s="1"/>
  <c r="S271" i="34"/>
  <c r="T271" i="34" s="1"/>
  <c r="K271" i="35" s="1"/>
  <c r="U271" i="34"/>
  <c r="V271" i="34" s="1"/>
  <c r="L271" i="35" s="1"/>
  <c r="W271" i="34"/>
  <c r="X271" i="34" s="1"/>
  <c r="M271" i="35" s="1"/>
  <c r="C272" i="34"/>
  <c r="E272" i="34"/>
  <c r="G272" i="34"/>
  <c r="I272" i="34"/>
  <c r="K272" i="34"/>
  <c r="M272" i="34"/>
  <c r="O272" i="34"/>
  <c r="Q272" i="34"/>
  <c r="S272" i="34"/>
  <c r="U272" i="34"/>
  <c r="W272" i="34"/>
  <c r="C273" i="34"/>
  <c r="E273" i="34"/>
  <c r="F273" i="34" s="1"/>
  <c r="D273" i="35" s="1"/>
  <c r="G273" i="34"/>
  <c r="H273" i="34" s="1"/>
  <c r="E273" i="35" s="1"/>
  <c r="I273" i="34"/>
  <c r="J273" i="34" s="1"/>
  <c r="F273" i="35" s="1"/>
  <c r="K273" i="34"/>
  <c r="L273" i="34" s="1"/>
  <c r="G273" i="35" s="1"/>
  <c r="M273" i="34"/>
  <c r="N273" i="34" s="1"/>
  <c r="O273" i="34"/>
  <c r="P273" i="34" s="1"/>
  <c r="I273" i="35" s="1"/>
  <c r="Q273" i="34"/>
  <c r="R273" i="34" s="1"/>
  <c r="J273" i="35" s="1"/>
  <c r="S273" i="34"/>
  <c r="T273" i="34" s="1"/>
  <c r="K273" i="35" s="1"/>
  <c r="U273" i="34"/>
  <c r="V273" i="34" s="1"/>
  <c r="L273" i="35" s="1"/>
  <c r="W273" i="34"/>
  <c r="X273" i="34" s="1"/>
  <c r="M273" i="35" s="1"/>
  <c r="C274" i="34"/>
  <c r="D274" i="34" s="1"/>
  <c r="E274" i="34"/>
  <c r="F274" i="34" s="1"/>
  <c r="D274" i="35" s="1"/>
  <c r="G274" i="34"/>
  <c r="H274" i="34" s="1"/>
  <c r="E274" i="35" s="1"/>
  <c r="I274" i="34"/>
  <c r="J274" i="34" s="1"/>
  <c r="F274" i="35" s="1"/>
  <c r="K274" i="34"/>
  <c r="L274" i="34" s="1"/>
  <c r="G274" i="35" s="1"/>
  <c r="M274" i="34"/>
  <c r="N274" i="34" s="1"/>
  <c r="H274" i="35" s="1"/>
  <c r="O274" i="34"/>
  <c r="P274" i="34" s="1"/>
  <c r="I274" i="35" s="1"/>
  <c r="Q274" i="34"/>
  <c r="R274" i="34" s="1"/>
  <c r="S274" i="34"/>
  <c r="T274" i="34" s="1"/>
  <c r="K274" i="35" s="1"/>
  <c r="U274" i="34"/>
  <c r="V274" i="34" s="1"/>
  <c r="L274" i="35" s="1"/>
  <c r="W274" i="34"/>
  <c r="X274" i="34" s="1"/>
  <c r="M274" i="35" s="1"/>
  <c r="C275" i="34"/>
  <c r="E275" i="34"/>
  <c r="F275" i="34" s="1"/>
  <c r="D275" i="35" s="1"/>
  <c r="G275" i="34"/>
  <c r="H275" i="34" s="1"/>
  <c r="E275" i="35" s="1"/>
  <c r="I275" i="34"/>
  <c r="J275" i="34" s="1"/>
  <c r="F275" i="35" s="1"/>
  <c r="K275" i="34"/>
  <c r="L275" i="34" s="1"/>
  <c r="G275" i="35" s="1"/>
  <c r="M275" i="34"/>
  <c r="N275" i="34" s="1"/>
  <c r="H275" i="35" s="1"/>
  <c r="O275" i="34"/>
  <c r="P275" i="34" s="1"/>
  <c r="I275" i="35" s="1"/>
  <c r="Q275" i="34"/>
  <c r="R275" i="34" s="1"/>
  <c r="J275" i="35" s="1"/>
  <c r="S275" i="34"/>
  <c r="T275" i="34" s="1"/>
  <c r="K275" i="35" s="1"/>
  <c r="U275" i="34"/>
  <c r="V275" i="34" s="1"/>
  <c r="L275" i="35" s="1"/>
  <c r="W275" i="34"/>
  <c r="X275" i="34" s="1"/>
  <c r="M275" i="35" s="1"/>
  <c r="C276" i="34"/>
  <c r="E276" i="34"/>
  <c r="G276" i="34"/>
  <c r="I276" i="34"/>
  <c r="K276" i="34"/>
  <c r="M276" i="34"/>
  <c r="O276" i="34"/>
  <c r="Q276" i="34"/>
  <c r="S276" i="34"/>
  <c r="U276" i="34"/>
  <c r="W276" i="34"/>
  <c r="C277" i="34"/>
  <c r="D277" i="34" s="1"/>
  <c r="C277" i="35" s="1"/>
  <c r="E277" i="34"/>
  <c r="F277" i="34" s="1"/>
  <c r="D277" i="35" s="1"/>
  <c r="G277" i="34"/>
  <c r="H277" i="34" s="1"/>
  <c r="E277" i="35" s="1"/>
  <c r="I277" i="34"/>
  <c r="J277" i="34" s="1"/>
  <c r="F277" i="35" s="1"/>
  <c r="K277" i="34"/>
  <c r="L277" i="34" s="1"/>
  <c r="M277" i="34"/>
  <c r="N277" i="34" s="1"/>
  <c r="H277" i="35" s="1"/>
  <c r="O277" i="34"/>
  <c r="P277" i="34" s="1"/>
  <c r="I277" i="35" s="1"/>
  <c r="Q277" i="34"/>
  <c r="R277" i="34" s="1"/>
  <c r="J277" i="35" s="1"/>
  <c r="S277" i="34"/>
  <c r="T277" i="34" s="1"/>
  <c r="K277" i="35" s="1"/>
  <c r="U277" i="34"/>
  <c r="V277" i="34" s="1"/>
  <c r="L277" i="35" s="1"/>
  <c r="W277" i="34"/>
  <c r="X277" i="34" s="1"/>
  <c r="M277" i="35" s="1"/>
  <c r="C278" i="34"/>
  <c r="D278" i="34" s="1"/>
  <c r="C278" i="35" s="1"/>
  <c r="E278" i="34"/>
  <c r="F278" i="34" s="1"/>
  <c r="D278" i="35" s="1"/>
  <c r="G278" i="34"/>
  <c r="H278" i="34" s="1"/>
  <c r="I278" i="34"/>
  <c r="J278" i="34" s="1"/>
  <c r="F278" i="35" s="1"/>
  <c r="K278" i="34"/>
  <c r="L278" i="34" s="1"/>
  <c r="G278" i="35" s="1"/>
  <c r="M278" i="34"/>
  <c r="N278" i="34" s="1"/>
  <c r="H278" i="35" s="1"/>
  <c r="O278" i="34"/>
  <c r="P278" i="34" s="1"/>
  <c r="I278" i="35" s="1"/>
  <c r="Q278" i="34"/>
  <c r="R278" i="34" s="1"/>
  <c r="J278" i="35" s="1"/>
  <c r="S278" i="34"/>
  <c r="T278" i="34" s="1"/>
  <c r="K278" i="35" s="1"/>
  <c r="U278" i="34"/>
  <c r="V278" i="34" s="1"/>
  <c r="W278" i="34"/>
  <c r="X278" i="34" s="1"/>
  <c r="M278" i="35" s="1"/>
  <c r="C279" i="34"/>
  <c r="E279" i="34"/>
  <c r="G279" i="34"/>
  <c r="I279" i="34"/>
  <c r="K279" i="34"/>
  <c r="M279" i="34"/>
  <c r="O279" i="34"/>
  <c r="Q279" i="34"/>
  <c r="S279" i="34"/>
  <c r="U279" i="34"/>
  <c r="W279" i="34"/>
  <c r="C280" i="34"/>
  <c r="D280" i="34" s="1"/>
  <c r="C280" i="35" s="1"/>
  <c r="E280" i="34"/>
  <c r="F280" i="34" s="1"/>
  <c r="D280" i="35" s="1"/>
  <c r="G280" i="34"/>
  <c r="H280" i="34" s="1"/>
  <c r="E280" i="35" s="1"/>
  <c r="I280" i="34"/>
  <c r="J280" i="34" s="1"/>
  <c r="F280" i="35" s="1"/>
  <c r="K280" i="34"/>
  <c r="L280" i="34" s="1"/>
  <c r="G280" i="35" s="1"/>
  <c r="M280" i="34"/>
  <c r="N280" i="34" s="1"/>
  <c r="H280" i="35" s="1"/>
  <c r="O280" i="34"/>
  <c r="P280" i="34" s="1"/>
  <c r="I280" i="35" s="1"/>
  <c r="Q280" i="34"/>
  <c r="R280" i="34" s="1"/>
  <c r="J280" i="35" s="1"/>
  <c r="S280" i="34"/>
  <c r="T280" i="34" s="1"/>
  <c r="K280" i="35" s="1"/>
  <c r="U280" i="34"/>
  <c r="V280" i="34" s="1"/>
  <c r="L280" i="35" s="1"/>
  <c r="W280" i="34"/>
  <c r="X280" i="34" s="1"/>
  <c r="M280" i="35" s="1"/>
  <c r="C281" i="34"/>
  <c r="D281" i="34" s="1"/>
  <c r="C281" i="35" s="1"/>
  <c r="E281" i="34"/>
  <c r="F281" i="34" s="1"/>
  <c r="D281" i="35" s="1"/>
  <c r="G281" i="34"/>
  <c r="H281" i="34" s="1"/>
  <c r="I281" i="34"/>
  <c r="J281" i="34" s="1"/>
  <c r="F281" i="35" s="1"/>
  <c r="K281" i="34"/>
  <c r="L281" i="34" s="1"/>
  <c r="G281" i="35" s="1"/>
  <c r="M281" i="34"/>
  <c r="N281" i="34" s="1"/>
  <c r="H281" i="35" s="1"/>
  <c r="O281" i="34"/>
  <c r="P281" i="34" s="1"/>
  <c r="I281" i="35" s="1"/>
  <c r="Q281" i="34"/>
  <c r="R281" i="34" s="1"/>
  <c r="J281" i="35" s="1"/>
  <c r="S281" i="34"/>
  <c r="T281" i="34" s="1"/>
  <c r="K281" i="35" s="1"/>
  <c r="U281" i="34"/>
  <c r="V281" i="34" s="1"/>
  <c r="L281" i="35" s="1"/>
  <c r="W281" i="34"/>
  <c r="X281" i="34" s="1"/>
  <c r="M281" i="35" s="1"/>
  <c r="C282" i="34"/>
  <c r="D282" i="34" s="1"/>
  <c r="C282" i="35" s="1"/>
  <c r="E282" i="34"/>
  <c r="F282" i="34" s="1"/>
  <c r="D282" i="35" s="1"/>
  <c r="G282" i="34"/>
  <c r="H282" i="34" s="1"/>
  <c r="E282" i="35" s="1"/>
  <c r="I282" i="34"/>
  <c r="J282" i="34" s="1"/>
  <c r="F282" i="35" s="1"/>
  <c r="K282" i="34"/>
  <c r="L282" i="34" s="1"/>
  <c r="M282" i="34"/>
  <c r="N282" i="34" s="1"/>
  <c r="H282" i="35" s="1"/>
  <c r="O282" i="34"/>
  <c r="P282" i="34" s="1"/>
  <c r="I282" i="35" s="1"/>
  <c r="Q282" i="34"/>
  <c r="R282" i="34" s="1"/>
  <c r="J282" i="35" s="1"/>
  <c r="S282" i="34"/>
  <c r="T282" i="34" s="1"/>
  <c r="K282" i="35" s="1"/>
  <c r="U282" i="34"/>
  <c r="V282" i="34" s="1"/>
  <c r="L282" i="35" s="1"/>
  <c r="W282" i="34"/>
  <c r="X282" i="34" s="1"/>
  <c r="M282" i="35" s="1"/>
  <c r="C283" i="34"/>
  <c r="D283" i="34" s="1"/>
  <c r="C283" i="35" s="1"/>
  <c r="E283" i="34"/>
  <c r="F283" i="34" s="1"/>
  <c r="D283" i="35" s="1"/>
  <c r="G283" i="34"/>
  <c r="H283" i="34" s="1"/>
  <c r="E283" i="35" s="1"/>
  <c r="I283" i="34"/>
  <c r="J283" i="34" s="1"/>
  <c r="F283" i="35" s="1"/>
  <c r="K283" i="34"/>
  <c r="L283" i="34" s="1"/>
  <c r="G283" i="35" s="1"/>
  <c r="M283" i="34"/>
  <c r="N283" i="34" s="1"/>
  <c r="O283" i="34"/>
  <c r="P283" i="34" s="1"/>
  <c r="I283" i="35" s="1"/>
  <c r="Q283" i="34"/>
  <c r="R283" i="34" s="1"/>
  <c r="J283" i="35" s="1"/>
  <c r="S283" i="34"/>
  <c r="T283" i="34" s="1"/>
  <c r="K283" i="35" s="1"/>
  <c r="U283" i="34"/>
  <c r="V283" i="34" s="1"/>
  <c r="L283" i="35" s="1"/>
  <c r="W283" i="34"/>
  <c r="X283" i="34" s="1"/>
  <c r="M283" i="35" s="1"/>
  <c r="C284" i="34"/>
  <c r="D284" i="34" s="1"/>
  <c r="C284" i="35" s="1"/>
  <c r="E284" i="34"/>
  <c r="F284" i="34" s="1"/>
  <c r="D284" i="35" s="1"/>
  <c r="G284" i="34"/>
  <c r="H284" i="34" s="1"/>
  <c r="E284" i="35" s="1"/>
  <c r="I284" i="34"/>
  <c r="J284" i="34" s="1"/>
  <c r="F284" i="35" s="1"/>
  <c r="K284" i="34"/>
  <c r="L284" i="34" s="1"/>
  <c r="G284" i="35" s="1"/>
  <c r="M284" i="34"/>
  <c r="N284" i="34" s="1"/>
  <c r="H284" i="35" s="1"/>
  <c r="O284" i="34"/>
  <c r="P284" i="34" s="1"/>
  <c r="I284" i="35" s="1"/>
  <c r="Q284" i="34"/>
  <c r="R284" i="34" s="1"/>
  <c r="J284" i="35" s="1"/>
  <c r="S284" i="34"/>
  <c r="T284" i="34" s="1"/>
  <c r="K284" i="35" s="1"/>
  <c r="U284" i="34"/>
  <c r="V284" i="34" s="1"/>
  <c r="L284" i="35" s="1"/>
  <c r="W284" i="34"/>
  <c r="X284" i="34" s="1"/>
  <c r="M284" i="35" s="1"/>
  <c r="C285" i="34"/>
  <c r="E285" i="34"/>
  <c r="G285" i="34"/>
  <c r="I285" i="34"/>
  <c r="K285" i="34"/>
  <c r="M285" i="34"/>
  <c r="O285" i="34"/>
  <c r="Q285" i="34"/>
  <c r="S285" i="34"/>
  <c r="U285" i="34"/>
  <c r="W285" i="34"/>
  <c r="C286" i="34"/>
  <c r="D286" i="34" s="1"/>
  <c r="C286" i="35" s="1"/>
  <c r="E286" i="34"/>
  <c r="F286" i="34" s="1"/>
  <c r="D286" i="35" s="1"/>
  <c r="G286" i="34"/>
  <c r="H286" i="34" s="1"/>
  <c r="E286" i="35" s="1"/>
  <c r="I286" i="34"/>
  <c r="J286" i="34" s="1"/>
  <c r="F286" i="35" s="1"/>
  <c r="K286" i="34"/>
  <c r="L286" i="34" s="1"/>
  <c r="G286" i="35" s="1"/>
  <c r="M286" i="34"/>
  <c r="N286" i="34" s="1"/>
  <c r="H286" i="35" s="1"/>
  <c r="O286" i="34"/>
  <c r="P286" i="34" s="1"/>
  <c r="I286" i="35" s="1"/>
  <c r="Q286" i="34"/>
  <c r="R286" i="34" s="1"/>
  <c r="J286" i="35" s="1"/>
  <c r="S286" i="34"/>
  <c r="T286" i="34" s="1"/>
  <c r="K286" i="35" s="1"/>
  <c r="U286" i="34"/>
  <c r="V286" i="34" s="1"/>
  <c r="L286" i="35" s="1"/>
  <c r="W286" i="34"/>
  <c r="X286" i="34" s="1"/>
  <c r="M286" i="35" s="1"/>
  <c r="C287" i="34"/>
  <c r="D287" i="34" s="1"/>
  <c r="C287" i="35" s="1"/>
  <c r="E287" i="34"/>
  <c r="F287" i="34" s="1"/>
  <c r="D287" i="35" s="1"/>
  <c r="G287" i="34"/>
  <c r="H287" i="34" s="1"/>
  <c r="E287" i="35" s="1"/>
  <c r="I287" i="34"/>
  <c r="J287" i="34" s="1"/>
  <c r="F287" i="35" s="1"/>
  <c r="K287" i="34"/>
  <c r="L287" i="34" s="1"/>
  <c r="G287" i="35" s="1"/>
  <c r="M287" i="34"/>
  <c r="N287" i="34" s="1"/>
  <c r="H287" i="35" s="1"/>
  <c r="O287" i="34"/>
  <c r="P287" i="34" s="1"/>
  <c r="I287" i="35" s="1"/>
  <c r="Q287" i="34"/>
  <c r="R287" i="34" s="1"/>
  <c r="S287" i="34"/>
  <c r="T287" i="34" s="1"/>
  <c r="K287" i="35" s="1"/>
  <c r="U287" i="34"/>
  <c r="V287" i="34" s="1"/>
  <c r="L287" i="35" s="1"/>
  <c r="W287" i="34"/>
  <c r="X287" i="34" s="1"/>
  <c r="C288" i="34"/>
  <c r="D288" i="34" s="1"/>
  <c r="C288" i="35" s="1"/>
  <c r="E288" i="34"/>
  <c r="F288" i="34" s="1"/>
  <c r="D288" i="35" s="1"/>
  <c r="G288" i="34"/>
  <c r="H288" i="34" s="1"/>
  <c r="E288" i="35" s="1"/>
  <c r="I288" i="34"/>
  <c r="J288" i="34" s="1"/>
  <c r="F288" i="35" s="1"/>
  <c r="K288" i="34"/>
  <c r="L288" i="34" s="1"/>
  <c r="G288" i="35" s="1"/>
  <c r="M288" i="34"/>
  <c r="N288" i="34" s="1"/>
  <c r="H288" i="35" s="1"/>
  <c r="O288" i="34"/>
  <c r="P288" i="34" s="1"/>
  <c r="I288" i="35" s="1"/>
  <c r="Q288" i="34"/>
  <c r="R288" i="34" s="1"/>
  <c r="J288" i="35" s="1"/>
  <c r="S288" i="34"/>
  <c r="T288" i="34" s="1"/>
  <c r="K288" i="35" s="1"/>
  <c r="U288" i="34"/>
  <c r="V288" i="34" s="1"/>
  <c r="L288" i="35" s="1"/>
  <c r="W288" i="34"/>
  <c r="X288" i="34" s="1"/>
  <c r="M288" i="35" s="1"/>
  <c r="C289" i="34"/>
  <c r="E289" i="34"/>
  <c r="G289" i="34"/>
  <c r="I289" i="34"/>
  <c r="K289" i="34"/>
  <c r="M289" i="34"/>
  <c r="O289" i="34"/>
  <c r="Q289" i="34"/>
  <c r="S289" i="34"/>
  <c r="U289" i="34"/>
  <c r="W289" i="34"/>
  <c r="C290" i="34"/>
  <c r="D290" i="34" s="1"/>
  <c r="E290" i="34"/>
  <c r="F290" i="34" s="1"/>
  <c r="D290" i="35" s="1"/>
  <c r="G290" i="34"/>
  <c r="H290" i="34" s="1"/>
  <c r="E290" i="35" s="1"/>
  <c r="I290" i="34"/>
  <c r="J290" i="34" s="1"/>
  <c r="F290" i="35" s="1"/>
  <c r="K290" i="34"/>
  <c r="L290" i="34" s="1"/>
  <c r="G290" i="35" s="1"/>
  <c r="M290" i="34"/>
  <c r="N290" i="34" s="1"/>
  <c r="H290" i="35" s="1"/>
  <c r="O290" i="34"/>
  <c r="P290" i="34" s="1"/>
  <c r="I290" i="35" s="1"/>
  <c r="Q290" i="34"/>
  <c r="R290" i="34" s="1"/>
  <c r="S290" i="34"/>
  <c r="T290" i="34" s="1"/>
  <c r="K290" i="35" s="1"/>
  <c r="U290" i="34"/>
  <c r="V290" i="34" s="1"/>
  <c r="L290" i="35" s="1"/>
  <c r="W290" i="34"/>
  <c r="X290" i="34" s="1"/>
  <c r="M290" i="35" s="1"/>
  <c r="C291" i="34"/>
  <c r="D291" i="34" s="1"/>
  <c r="C291" i="35" s="1"/>
  <c r="E291" i="34"/>
  <c r="F291" i="34" s="1"/>
  <c r="D291" i="35" s="1"/>
  <c r="G291" i="34"/>
  <c r="H291" i="34" s="1"/>
  <c r="E291" i="35" s="1"/>
  <c r="I291" i="34"/>
  <c r="J291" i="34" s="1"/>
  <c r="F291" i="35" s="1"/>
  <c r="K291" i="34"/>
  <c r="L291" i="34" s="1"/>
  <c r="G291" i="35" s="1"/>
  <c r="M291" i="34"/>
  <c r="N291" i="34" s="1"/>
  <c r="H291" i="35" s="1"/>
  <c r="O291" i="34"/>
  <c r="P291" i="34" s="1"/>
  <c r="I291" i="35" s="1"/>
  <c r="Q291" i="34"/>
  <c r="R291" i="34" s="1"/>
  <c r="J291" i="35" s="1"/>
  <c r="S291" i="34"/>
  <c r="T291" i="34" s="1"/>
  <c r="K291" i="35" s="1"/>
  <c r="U291" i="34"/>
  <c r="V291" i="34" s="1"/>
  <c r="L291" i="35" s="1"/>
  <c r="W291" i="34"/>
  <c r="X291" i="34" s="1"/>
  <c r="C292" i="34"/>
  <c r="E292" i="34"/>
  <c r="G292" i="34"/>
  <c r="I292" i="34"/>
  <c r="K292" i="34"/>
  <c r="M292" i="34"/>
  <c r="O292" i="34"/>
  <c r="Q292" i="34"/>
  <c r="S292" i="34"/>
  <c r="U292" i="34"/>
  <c r="W292" i="34"/>
  <c r="C293" i="34"/>
  <c r="D293" i="34" s="1"/>
  <c r="C293" i="35" s="1"/>
  <c r="E293" i="34"/>
  <c r="F293" i="34" s="1"/>
  <c r="D293" i="35" s="1"/>
  <c r="G293" i="34"/>
  <c r="H293" i="34" s="1"/>
  <c r="E293" i="35" s="1"/>
  <c r="I293" i="34"/>
  <c r="J293" i="34" s="1"/>
  <c r="F293" i="35" s="1"/>
  <c r="K293" i="34"/>
  <c r="L293" i="34" s="1"/>
  <c r="G293" i="35" s="1"/>
  <c r="M293" i="34"/>
  <c r="N293" i="34" s="1"/>
  <c r="H293" i="35" s="1"/>
  <c r="O293" i="34"/>
  <c r="P293" i="34" s="1"/>
  <c r="I293" i="35" s="1"/>
  <c r="Q293" i="34"/>
  <c r="R293" i="34" s="1"/>
  <c r="S293" i="34"/>
  <c r="T293" i="34" s="1"/>
  <c r="U293" i="34"/>
  <c r="V293" i="34" s="1"/>
  <c r="L293" i="35" s="1"/>
  <c r="W293" i="34"/>
  <c r="X293" i="34" s="1"/>
  <c r="M293" i="35" s="1"/>
  <c r="C294" i="34"/>
  <c r="E294" i="34"/>
  <c r="F294" i="34" s="1"/>
  <c r="D294" i="35" s="1"/>
  <c r="G294" i="34"/>
  <c r="H294" i="34" s="1"/>
  <c r="E294" i="35" s="1"/>
  <c r="I294" i="34"/>
  <c r="J294" i="34" s="1"/>
  <c r="F294" i="35" s="1"/>
  <c r="K294" i="34"/>
  <c r="L294" i="34" s="1"/>
  <c r="G294" i="35" s="1"/>
  <c r="M294" i="34"/>
  <c r="N294" i="34" s="1"/>
  <c r="H294" i="35" s="1"/>
  <c r="O294" i="34"/>
  <c r="P294" i="34" s="1"/>
  <c r="Q294" i="34"/>
  <c r="R294" i="34" s="1"/>
  <c r="J294" i="35" s="1"/>
  <c r="S294" i="34"/>
  <c r="T294" i="34" s="1"/>
  <c r="K294" i="35" s="1"/>
  <c r="U294" i="34"/>
  <c r="V294" i="34" s="1"/>
  <c r="L294" i="35" s="1"/>
  <c r="W294" i="34"/>
  <c r="X294" i="34" s="1"/>
  <c r="M294" i="35" s="1"/>
  <c r="C295" i="34"/>
  <c r="D295" i="34" s="1"/>
  <c r="C295" i="35" s="1"/>
  <c r="E295" i="34"/>
  <c r="F295" i="34" s="1"/>
  <c r="D295" i="35" s="1"/>
  <c r="G295" i="34"/>
  <c r="H295" i="34" s="1"/>
  <c r="E295" i="35" s="1"/>
  <c r="I295" i="34"/>
  <c r="J295" i="34" s="1"/>
  <c r="F295" i="35" s="1"/>
  <c r="K295" i="34"/>
  <c r="L295" i="34" s="1"/>
  <c r="G295" i="35" s="1"/>
  <c r="M295" i="34"/>
  <c r="N295" i="34" s="1"/>
  <c r="O295" i="34"/>
  <c r="P295" i="34" s="1"/>
  <c r="I295" i="35" s="1"/>
  <c r="Q295" i="34"/>
  <c r="R295" i="34" s="1"/>
  <c r="J295" i="35" s="1"/>
  <c r="S295" i="34"/>
  <c r="T295" i="34" s="1"/>
  <c r="K295" i="35" s="1"/>
  <c r="U295" i="34"/>
  <c r="V295" i="34" s="1"/>
  <c r="L295" i="35" s="1"/>
  <c r="W295" i="34"/>
  <c r="X295" i="34" s="1"/>
  <c r="M295" i="35" s="1"/>
  <c r="C296" i="34"/>
  <c r="D296" i="34" s="1"/>
  <c r="C296" i="35" s="1"/>
  <c r="E296" i="34"/>
  <c r="F296" i="34" s="1"/>
  <c r="D296" i="35" s="1"/>
  <c r="G296" i="34"/>
  <c r="H296" i="34" s="1"/>
  <c r="E296" i="35" s="1"/>
  <c r="I296" i="34"/>
  <c r="J296" i="34" s="1"/>
  <c r="F296" i="35" s="1"/>
  <c r="K296" i="34"/>
  <c r="L296" i="34" s="1"/>
  <c r="G296" i="35" s="1"/>
  <c r="M296" i="34"/>
  <c r="N296" i="34" s="1"/>
  <c r="H296" i="35" s="1"/>
  <c r="O296" i="34"/>
  <c r="P296" i="34" s="1"/>
  <c r="I296" i="35" s="1"/>
  <c r="Q296" i="34"/>
  <c r="R296" i="34" s="1"/>
  <c r="J296" i="35" s="1"/>
  <c r="S296" i="34"/>
  <c r="T296" i="34" s="1"/>
  <c r="U296" i="34"/>
  <c r="V296" i="34" s="1"/>
  <c r="L296" i="35" s="1"/>
  <c r="W296" i="34"/>
  <c r="X296" i="34" s="1"/>
  <c r="M296" i="35" s="1"/>
  <c r="C297" i="34"/>
  <c r="D297" i="34" s="1"/>
  <c r="C297" i="35" s="1"/>
  <c r="E297" i="34"/>
  <c r="F297" i="34" s="1"/>
  <c r="G297" i="34"/>
  <c r="H297" i="34" s="1"/>
  <c r="E297" i="35" s="1"/>
  <c r="I297" i="34"/>
  <c r="J297" i="34" s="1"/>
  <c r="F297" i="35" s="1"/>
  <c r="K297" i="34"/>
  <c r="L297" i="34" s="1"/>
  <c r="G297" i="35" s="1"/>
  <c r="M297" i="34"/>
  <c r="N297" i="34" s="1"/>
  <c r="H297" i="35" s="1"/>
  <c r="O297" i="34"/>
  <c r="P297" i="34" s="1"/>
  <c r="I297" i="35" s="1"/>
  <c r="Q297" i="34"/>
  <c r="R297" i="34" s="1"/>
  <c r="J297" i="35" s="1"/>
  <c r="S297" i="34"/>
  <c r="T297" i="34" s="1"/>
  <c r="K297" i="35" s="1"/>
  <c r="U297" i="34"/>
  <c r="V297" i="34" s="1"/>
  <c r="W297" i="34"/>
  <c r="X297" i="34" s="1"/>
  <c r="M297" i="35" s="1"/>
  <c r="C298" i="34"/>
  <c r="D298" i="34" s="1"/>
  <c r="C298" i="35" s="1"/>
  <c r="E298" i="34"/>
  <c r="F298" i="34" s="1"/>
  <c r="D298" i="35" s="1"/>
  <c r="G298" i="34"/>
  <c r="H298" i="34" s="1"/>
  <c r="E298" i="35" s="1"/>
  <c r="I298" i="34"/>
  <c r="J298" i="34" s="1"/>
  <c r="K298" i="34"/>
  <c r="L298" i="34" s="1"/>
  <c r="M298" i="34"/>
  <c r="N298" i="34" s="1"/>
  <c r="H298" i="35" s="1"/>
  <c r="O298" i="34"/>
  <c r="P298" i="34" s="1"/>
  <c r="I298" i="35" s="1"/>
  <c r="Q298" i="34"/>
  <c r="R298" i="34" s="1"/>
  <c r="J298" i="35" s="1"/>
  <c r="S298" i="34"/>
  <c r="T298" i="34" s="1"/>
  <c r="K298" i="35" s="1"/>
  <c r="U298" i="34"/>
  <c r="V298" i="34" s="1"/>
  <c r="L298" i="35" s="1"/>
  <c r="W298" i="34"/>
  <c r="X298" i="34" s="1"/>
  <c r="M298" i="35" s="1"/>
  <c r="C299" i="34"/>
  <c r="D299" i="34" s="1"/>
  <c r="C299" i="35" s="1"/>
  <c r="E299" i="34"/>
  <c r="F299" i="34" s="1"/>
  <c r="D299" i="35" s="1"/>
  <c r="G299" i="34"/>
  <c r="H299" i="34" s="1"/>
  <c r="E299" i="35" s="1"/>
  <c r="I299" i="34"/>
  <c r="J299" i="34" s="1"/>
  <c r="F299" i="35" s="1"/>
  <c r="K299" i="34"/>
  <c r="L299" i="34" s="1"/>
  <c r="G299" i="35" s="1"/>
  <c r="M299" i="34"/>
  <c r="N299" i="34" s="1"/>
  <c r="H299" i="35" s="1"/>
  <c r="O299" i="34"/>
  <c r="P299" i="34" s="1"/>
  <c r="I299" i="35" s="1"/>
  <c r="Q299" i="34"/>
  <c r="R299" i="34" s="1"/>
  <c r="J299" i="35" s="1"/>
  <c r="S299" i="34"/>
  <c r="T299" i="34" s="1"/>
  <c r="K299" i="35" s="1"/>
  <c r="U299" i="34"/>
  <c r="V299" i="34" s="1"/>
  <c r="L299" i="35" s="1"/>
  <c r="W299" i="34"/>
  <c r="X299" i="34" s="1"/>
  <c r="M299" i="35" s="1"/>
  <c r="C300" i="34"/>
  <c r="E300" i="34"/>
  <c r="G300" i="34"/>
  <c r="I300" i="34"/>
  <c r="K300" i="34"/>
  <c r="M300" i="34"/>
  <c r="O300" i="34"/>
  <c r="Q300" i="34"/>
  <c r="S300" i="34"/>
  <c r="U300" i="34"/>
  <c r="W300" i="34"/>
  <c r="C301" i="34"/>
  <c r="D301" i="34" s="1"/>
  <c r="C301" i="35" s="1"/>
  <c r="E301" i="34"/>
  <c r="F301" i="34" s="1"/>
  <c r="D301" i="35" s="1"/>
  <c r="G301" i="34"/>
  <c r="H301" i="34" s="1"/>
  <c r="E301" i="35" s="1"/>
  <c r="I301" i="34"/>
  <c r="J301" i="34" s="1"/>
  <c r="F301" i="35" s="1"/>
  <c r="K301" i="34"/>
  <c r="L301" i="34" s="1"/>
  <c r="M301" i="34"/>
  <c r="N301" i="34" s="1"/>
  <c r="H301" i="35" s="1"/>
  <c r="O301" i="34"/>
  <c r="P301" i="34" s="1"/>
  <c r="I301" i="35" s="1"/>
  <c r="Q301" i="34"/>
  <c r="R301" i="34" s="1"/>
  <c r="J301" i="35" s="1"/>
  <c r="S301" i="34"/>
  <c r="T301" i="34" s="1"/>
  <c r="K301" i="35" s="1"/>
  <c r="U301" i="34"/>
  <c r="V301" i="34" s="1"/>
  <c r="L301" i="35" s="1"/>
  <c r="W301" i="34"/>
  <c r="X301" i="34" s="1"/>
  <c r="M301" i="35" s="1"/>
  <c r="C302" i="34"/>
  <c r="E302" i="34"/>
  <c r="G302" i="34"/>
  <c r="I302" i="34"/>
  <c r="K302" i="34"/>
  <c r="M302" i="34"/>
  <c r="O302" i="34"/>
  <c r="Q302" i="34"/>
  <c r="S302" i="34"/>
  <c r="U302" i="34"/>
  <c r="W302" i="34"/>
  <c r="C303" i="34"/>
  <c r="D303" i="34" s="1"/>
  <c r="C303" i="35" s="1"/>
  <c r="E303" i="34"/>
  <c r="F303" i="34" s="1"/>
  <c r="G303" i="34"/>
  <c r="H303" i="34" s="1"/>
  <c r="I303" i="34"/>
  <c r="J303" i="34" s="1"/>
  <c r="F303" i="35" s="1"/>
  <c r="K303" i="34"/>
  <c r="L303" i="34" s="1"/>
  <c r="G303" i="35" s="1"/>
  <c r="M303" i="34"/>
  <c r="N303" i="34" s="1"/>
  <c r="H303" i="35" s="1"/>
  <c r="O303" i="34"/>
  <c r="P303" i="34" s="1"/>
  <c r="I303" i="35" s="1"/>
  <c r="Q303" i="34"/>
  <c r="R303" i="34" s="1"/>
  <c r="J303" i="35" s="1"/>
  <c r="S303" i="34"/>
  <c r="T303" i="34" s="1"/>
  <c r="K303" i="35" s="1"/>
  <c r="U303" i="34"/>
  <c r="V303" i="34" s="1"/>
  <c r="L303" i="35" s="1"/>
  <c r="W303" i="34"/>
  <c r="X303" i="34" s="1"/>
  <c r="M303" i="35" s="1"/>
  <c r="C304" i="34"/>
  <c r="D304" i="34" s="1"/>
  <c r="C304" i="35" s="1"/>
  <c r="E304" i="34"/>
  <c r="F304" i="34" s="1"/>
  <c r="D304" i="35" s="1"/>
  <c r="G304" i="34"/>
  <c r="H304" i="34" s="1"/>
  <c r="E304" i="35" s="1"/>
  <c r="I304" i="34"/>
  <c r="K304" i="34"/>
  <c r="L304" i="34" s="1"/>
  <c r="M304" i="34"/>
  <c r="N304" i="34" s="1"/>
  <c r="O304" i="34"/>
  <c r="P304" i="34" s="1"/>
  <c r="I304" i="35" s="1"/>
  <c r="Q304" i="34"/>
  <c r="R304" i="34" s="1"/>
  <c r="J304" i="35" s="1"/>
  <c r="S304" i="34"/>
  <c r="T304" i="34" s="1"/>
  <c r="K304" i="35" s="1"/>
  <c r="U304" i="34"/>
  <c r="V304" i="34" s="1"/>
  <c r="L304" i="35" s="1"/>
  <c r="W304" i="34"/>
  <c r="X304" i="34" s="1"/>
  <c r="M304" i="35" s="1"/>
  <c r="C305" i="34"/>
  <c r="E305" i="34"/>
  <c r="G305" i="34"/>
  <c r="I305" i="34"/>
  <c r="K305" i="34"/>
  <c r="M305" i="34"/>
  <c r="O305" i="34"/>
  <c r="Q305" i="34"/>
  <c r="S305" i="34"/>
  <c r="U305" i="34"/>
  <c r="W305" i="34"/>
  <c r="C306" i="34"/>
  <c r="E306" i="34"/>
  <c r="F306" i="34" s="1"/>
  <c r="D306" i="35" s="1"/>
  <c r="G306" i="34"/>
  <c r="H306" i="34" s="1"/>
  <c r="I306" i="34"/>
  <c r="J306" i="34" s="1"/>
  <c r="F306" i="35" s="1"/>
  <c r="K306" i="34"/>
  <c r="L306" i="34" s="1"/>
  <c r="G306" i="35" s="1"/>
  <c r="M306" i="34"/>
  <c r="N306" i="34" s="1"/>
  <c r="H306" i="35" s="1"/>
  <c r="O306" i="34"/>
  <c r="P306" i="34" s="1"/>
  <c r="I306" i="35" s="1"/>
  <c r="Q306" i="34"/>
  <c r="R306" i="34" s="1"/>
  <c r="J306" i="35" s="1"/>
  <c r="S306" i="34"/>
  <c r="T306" i="34" s="1"/>
  <c r="K306" i="35" s="1"/>
  <c r="U306" i="34"/>
  <c r="V306" i="34" s="1"/>
  <c r="L306" i="35" s="1"/>
  <c r="W306" i="34"/>
  <c r="X306" i="34" s="1"/>
  <c r="M306" i="35" s="1"/>
  <c r="C307" i="34"/>
  <c r="D307" i="34" s="1"/>
  <c r="C307" i="35" s="1"/>
  <c r="E307" i="34"/>
  <c r="F307" i="34" s="1"/>
  <c r="G307" i="34"/>
  <c r="H307" i="34" s="1"/>
  <c r="E307" i="35" s="1"/>
  <c r="I307" i="34"/>
  <c r="K307" i="34"/>
  <c r="L307" i="34" s="1"/>
  <c r="G307" i="35" s="1"/>
  <c r="M307" i="34"/>
  <c r="N307" i="34" s="1"/>
  <c r="H307" i="35" s="1"/>
  <c r="O307" i="34"/>
  <c r="P307" i="34" s="1"/>
  <c r="I307" i="35" s="1"/>
  <c r="Q307" i="34"/>
  <c r="R307" i="34" s="1"/>
  <c r="J307" i="35" s="1"/>
  <c r="S307" i="34"/>
  <c r="T307" i="34" s="1"/>
  <c r="K307" i="35" s="1"/>
  <c r="U307" i="34"/>
  <c r="V307" i="34" s="1"/>
  <c r="L307" i="35" s="1"/>
  <c r="W307" i="34"/>
  <c r="X307" i="34" s="1"/>
  <c r="M307" i="35" s="1"/>
  <c r="C308" i="34"/>
  <c r="E308" i="34"/>
  <c r="F308" i="34" s="1"/>
  <c r="D308" i="35" s="1"/>
  <c r="G308" i="34"/>
  <c r="H308" i="34" s="1"/>
  <c r="E308" i="35" s="1"/>
  <c r="I308" i="34"/>
  <c r="J308" i="34" s="1"/>
  <c r="F308" i="35" s="1"/>
  <c r="K308" i="34"/>
  <c r="L308" i="34" s="1"/>
  <c r="G308" i="35" s="1"/>
  <c r="M308" i="34"/>
  <c r="N308" i="34" s="1"/>
  <c r="H308" i="35" s="1"/>
  <c r="O308" i="34"/>
  <c r="P308" i="34" s="1"/>
  <c r="I308" i="35" s="1"/>
  <c r="Q308" i="34"/>
  <c r="R308" i="34" s="1"/>
  <c r="J308" i="35" s="1"/>
  <c r="S308" i="34"/>
  <c r="T308" i="34" s="1"/>
  <c r="K308" i="35" s="1"/>
  <c r="U308" i="34"/>
  <c r="V308" i="34" s="1"/>
  <c r="L308" i="35" s="1"/>
  <c r="W308" i="34"/>
  <c r="X308" i="34" s="1"/>
  <c r="M308" i="35" s="1"/>
  <c r="C309" i="34"/>
  <c r="E309" i="34"/>
  <c r="G309" i="34"/>
  <c r="I309" i="34"/>
  <c r="K309" i="34"/>
  <c r="M309" i="34"/>
  <c r="O309" i="34"/>
  <c r="Q309" i="34"/>
  <c r="S309" i="34"/>
  <c r="U309" i="34"/>
  <c r="W309" i="34"/>
  <c r="C310" i="34"/>
  <c r="E310" i="34"/>
  <c r="G310" i="34"/>
  <c r="I310" i="34"/>
  <c r="K310" i="34"/>
  <c r="M310" i="34"/>
  <c r="O310" i="34"/>
  <c r="Q310" i="34"/>
  <c r="S310" i="34"/>
  <c r="U310" i="34"/>
  <c r="W310" i="34"/>
  <c r="C311" i="34"/>
  <c r="E311" i="34"/>
  <c r="G311" i="34"/>
  <c r="I311" i="34"/>
  <c r="K311" i="34"/>
  <c r="M311" i="34"/>
  <c r="O311" i="34"/>
  <c r="Q311" i="34"/>
  <c r="S311" i="34"/>
  <c r="U311" i="34"/>
  <c r="W311" i="34"/>
  <c r="C312" i="34"/>
  <c r="E312" i="34"/>
  <c r="G312" i="34"/>
  <c r="I312" i="34"/>
  <c r="K312" i="34"/>
  <c r="M312" i="34"/>
  <c r="O312" i="34"/>
  <c r="Q312" i="34"/>
  <c r="S312" i="34"/>
  <c r="U312" i="34"/>
  <c r="W312" i="34"/>
  <c r="C313" i="34"/>
  <c r="D313" i="34" s="1"/>
  <c r="C313" i="35" s="1"/>
  <c r="E313" i="34"/>
  <c r="F313" i="34" s="1"/>
  <c r="G313" i="34"/>
  <c r="H313" i="34" s="1"/>
  <c r="E313" i="35" s="1"/>
  <c r="I313" i="34"/>
  <c r="K313" i="34"/>
  <c r="L313" i="34" s="1"/>
  <c r="G313" i="35" s="1"/>
  <c r="M313" i="34"/>
  <c r="N313" i="34" s="1"/>
  <c r="H313" i="35" s="1"/>
  <c r="O313" i="34"/>
  <c r="P313" i="34" s="1"/>
  <c r="I313" i="35" s="1"/>
  <c r="Q313" i="34"/>
  <c r="R313" i="34" s="1"/>
  <c r="J313" i="35" s="1"/>
  <c r="S313" i="34"/>
  <c r="T313" i="34" s="1"/>
  <c r="U313" i="34"/>
  <c r="V313" i="34" s="1"/>
  <c r="W313" i="34"/>
  <c r="X313" i="34" s="1"/>
  <c r="M313" i="35" s="1"/>
  <c r="C314" i="34"/>
  <c r="E314" i="34"/>
  <c r="F314" i="34" s="1"/>
  <c r="D314" i="35" s="1"/>
  <c r="G314" i="34"/>
  <c r="H314" i="34" s="1"/>
  <c r="I314" i="34"/>
  <c r="J314" i="34" s="1"/>
  <c r="F314" i="35" s="1"/>
  <c r="K314" i="34"/>
  <c r="L314" i="34" s="1"/>
  <c r="G314" i="35" s="1"/>
  <c r="M314" i="34"/>
  <c r="N314" i="34" s="1"/>
  <c r="H314" i="35" s="1"/>
  <c r="O314" i="34"/>
  <c r="P314" i="34" s="1"/>
  <c r="I314" i="35" s="1"/>
  <c r="Q314" i="34"/>
  <c r="R314" i="34" s="1"/>
  <c r="J314" i="35" s="1"/>
  <c r="S314" i="34"/>
  <c r="T314" i="34" s="1"/>
  <c r="K314" i="35" s="1"/>
  <c r="U314" i="34"/>
  <c r="V314" i="34" s="1"/>
  <c r="L314" i="35" s="1"/>
  <c r="W314" i="34"/>
  <c r="X314" i="34" s="1"/>
  <c r="M314" i="35" s="1"/>
  <c r="C315" i="34"/>
  <c r="D315" i="34" s="1"/>
  <c r="C315" i="35" s="1"/>
  <c r="E315" i="34"/>
  <c r="F315" i="34" s="1"/>
  <c r="D315" i="35" s="1"/>
  <c r="G315" i="34"/>
  <c r="H315" i="34" s="1"/>
  <c r="E315" i="35" s="1"/>
  <c r="I315" i="34"/>
  <c r="K315" i="34"/>
  <c r="L315" i="34" s="1"/>
  <c r="G315" i="35" s="1"/>
  <c r="M315" i="34"/>
  <c r="N315" i="34" s="1"/>
  <c r="H315" i="35" s="1"/>
  <c r="O315" i="34"/>
  <c r="P315" i="34" s="1"/>
  <c r="I315" i="35" s="1"/>
  <c r="Q315" i="34"/>
  <c r="R315" i="34" s="1"/>
  <c r="J315" i="35" s="1"/>
  <c r="S315" i="34"/>
  <c r="T315" i="34" s="1"/>
  <c r="K315" i="35" s="1"/>
  <c r="U315" i="34"/>
  <c r="V315" i="34" s="1"/>
  <c r="L315" i="35" s="1"/>
  <c r="W315" i="34"/>
  <c r="X315" i="34" s="1"/>
  <c r="M315" i="35" s="1"/>
  <c r="C316" i="34"/>
  <c r="E316" i="34"/>
  <c r="G316" i="34"/>
  <c r="I316" i="34"/>
  <c r="K316" i="34"/>
  <c r="M316" i="34"/>
  <c r="O316" i="34"/>
  <c r="Q316" i="34"/>
  <c r="S316" i="34"/>
  <c r="U316" i="34"/>
  <c r="W316" i="34"/>
  <c r="C317" i="34"/>
  <c r="E317" i="34"/>
  <c r="F317" i="34" s="1"/>
  <c r="D317" i="35" s="1"/>
  <c r="G317" i="34"/>
  <c r="H317" i="34" s="1"/>
  <c r="E317" i="35" s="1"/>
  <c r="I317" i="34"/>
  <c r="J317" i="34" s="1"/>
  <c r="F317" i="35" s="1"/>
  <c r="K317" i="34"/>
  <c r="L317" i="34" s="1"/>
  <c r="G317" i="35" s="1"/>
  <c r="M317" i="34"/>
  <c r="N317" i="34" s="1"/>
  <c r="H317" i="35" s="1"/>
  <c r="O317" i="34"/>
  <c r="P317" i="34" s="1"/>
  <c r="I317" i="35" s="1"/>
  <c r="Q317" i="34"/>
  <c r="R317" i="34" s="1"/>
  <c r="J317" i="35" s="1"/>
  <c r="S317" i="34"/>
  <c r="T317" i="34" s="1"/>
  <c r="K317" i="35" s="1"/>
  <c r="U317" i="34"/>
  <c r="V317" i="34" s="1"/>
  <c r="L317" i="35" s="1"/>
  <c r="W317" i="34"/>
  <c r="X317" i="34" s="1"/>
  <c r="M317" i="35" s="1"/>
  <c r="C318" i="34"/>
  <c r="D318" i="34" s="1"/>
  <c r="C318" i="35" s="1"/>
  <c r="E318" i="34"/>
  <c r="G318" i="34"/>
  <c r="H318" i="34" s="1"/>
  <c r="I318" i="34"/>
  <c r="J318" i="34" s="1"/>
  <c r="F318" i="35" s="1"/>
  <c r="K318" i="34"/>
  <c r="L318" i="34" s="1"/>
  <c r="G318" i="35" s="1"/>
  <c r="M318" i="34"/>
  <c r="N318" i="34" s="1"/>
  <c r="H318" i="35" s="1"/>
  <c r="O318" i="34"/>
  <c r="P318" i="34" s="1"/>
  <c r="I318" i="35" s="1"/>
  <c r="Q318" i="34"/>
  <c r="R318" i="34" s="1"/>
  <c r="J318" i="35" s="1"/>
  <c r="S318" i="34"/>
  <c r="T318" i="34" s="1"/>
  <c r="K318" i="35" s="1"/>
  <c r="U318" i="34"/>
  <c r="V318" i="34" s="1"/>
  <c r="L318" i="35" s="1"/>
  <c r="W318" i="34"/>
  <c r="X318" i="34" s="1"/>
  <c r="M318" i="35" s="1"/>
  <c r="C319" i="34"/>
  <c r="D319" i="34" s="1"/>
  <c r="C319" i="35" s="1"/>
  <c r="E319" i="34"/>
  <c r="F319" i="34" s="1"/>
  <c r="D319" i="35" s="1"/>
  <c r="G319" i="34"/>
  <c r="H319" i="34" s="1"/>
  <c r="E319" i="35" s="1"/>
  <c r="I319" i="34"/>
  <c r="K319" i="34"/>
  <c r="L319" i="34" s="1"/>
  <c r="G319" i="35" s="1"/>
  <c r="M319" i="34"/>
  <c r="N319" i="34" s="1"/>
  <c r="H319" i="35" s="1"/>
  <c r="O319" i="34"/>
  <c r="P319" i="34" s="1"/>
  <c r="Q319" i="34"/>
  <c r="R319" i="34" s="1"/>
  <c r="J319" i="35" s="1"/>
  <c r="S319" i="34"/>
  <c r="T319" i="34" s="1"/>
  <c r="K319" i="35" s="1"/>
  <c r="U319" i="34"/>
  <c r="V319" i="34" s="1"/>
  <c r="W319" i="34"/>
  <c r="X319" i="34" s="1"/>
  <c r="M319" i="35" s="1"/>
  <c r="C320" i="34"/>
  <c r="E320" i="34"/>
  <c r="G320" i="34"/>
  <c r="I320" i="34"/>
  <c r="K320" i="34"/>
  <c r="M320" i="34"/>
  <c r="O320" i="34"/>
  <c r="Q320" i="34"/>
  <c r="S320" i="34"/>
  <c r="U320" i="34"/>
  <c r="W320" i="34"/>
  <c r="C321" i="34"/>
  <c r="D321" i="34" s="1"/>
  <c r="C321" i="35" s="1"/>
  <c r="E321" i="34"/>
  <c r="F321" i="34" s="1"/>
  <c r="D321" i="35" s="1"/>
  <c r="G321" i="34"/>
  <c r="I321" i="34"/>
  <c r="J321" i="34" s="1"/>
  <c r="F321" i="35" s="1"/>
  <c r="K321" i="34"/>
  <c r="L321" i="34" s="1"/>
  <c r="G321" i="35" s="1"/>
  <c r="M321" i="34"/>
  <c r="N321" i="34" s="1"/>
  <c r="H321" i="35" s="1"/>
  <c r="O321" i="34"/>
  <c r="P321" i="34" s="1"/>
  <c r="I321" i="35" s="1"/>
  <c r="Q321" i="34"/>
  <c r="R321" i="34" s="1"/>
  <c r="J321" i="35" s="1"/>
  <c r="S321" i="34"/>
  <c r="T321" i="34" s="1"/>
  <c r="K321" i="35" s="1"/>
  <c r="U321" i="34"/>
  <c r="V321" i="34" s="1"/>
  <c r="L321" i="35" s="1"/>
  <c r="W321" i="34"/>
  <c r="X321" i="34" s="1"/>
  <c r="M321" i="35" s="1"/>
  <c r="C322" i="34"/>
  <c r="D322" i="34" s="1"/>
  <c r="C322" i="35" s="1"/>
  <c r="E322" i="34"/>
  <c r="F322" i="34" s="1"/>
  <c r="D322" i="35" s="1"/>
  <c r="G322" i="34"/>
  <c r="H322" i="34" s="1"/>
  <c r="E322" i="35" s="1"/>
  <c r="I322" i="34"/>
  <c r="J322" i="34" s="1"/>
  <c r="F322" i="35" s="1"/>
  <c r="K322" i="34"/>
  <c r="L322" i="34" s="1"/>
  <c r="M322" i="34"/>
  <c r="N322" i="34" s="1"/>
  <c r="H322" i="35" s="1"/>
  <c r="O322" i="34"/>
  <c r="P322" i="34" s="1"/>
  <c r="I322" i="35" s="1"/>
  <c r="Q322" i="34"/>
  <c r="R322" i="34" s="1"/>
  <c r="J322" i="35" s="1"/>
  <c r="S322" i="34"/>
  <c r="T322" i="34" s="1"/>
  <c r="K322" i="35" s="1"/>
  <c r="U322" i="34"/>
  <c r="V322" i="34" s="1"/>
  <c r="L322" i="35" s="1"/>
  <c r="W322" i="34"/>
  <c r="X322" i="34" s="1"/>
  <c r="M322" i="35" s="1"/>
  <c r="C323" i="34"/>
  <c r="E323" i="34"/>
  <c r="F323" i="34" s="1"/>
  <c r="D323" i="35" s="1"/>
  <c r="G323" i="34"/>
  <c r="H323" i="34" s="1"/>
  <c r="E323" i="35" s="1"/>
  <c r="I323" i="34"/>
  <c r="J323" i="34" s="1"/>
  <c r="F323" i="35" s="1"/>
  <c r="K323" i="34"/>
  <c r="L323" i="34" s="1"/>
  <c r="G323" i="35" s="1"/>
  <c r="M323" i="34"/>
  <c r="N323" i="34" s="1"/>
  <c r="H323" i="35" s="1"/>
  <c r="O323" i="34"/>
  <c r="P323" i="34" s="1"/>
  <c r="I323" i="35" s="1"/>
  <c r="Q323" i="34"/>
  <c r="R323" i="34" s="1"/>
  <c r="J323" i="35" s="1"/>
  <c r="S323" i="34"/>
  <c r="T323" i="34" s="1"/>
  <c r="K323" i="35" s="1"/>
  <c r="U323" i="34"/>
  <c r="V323" i="34" s="1"/>
  <c r="W323" i="34"/>
  <c r="X323" i="34" s="1"/>
  <c r="M323" i="35" s="1"/>
  <c r="C324" i="34"/>
  <c r="E324" i="34"/>
  <c r="G324" i="34"/>
  <c r="I324" i="34"/>
  <c r="K324" i="34"/>
  <c r="M324" i="34"/>
  <c r="O324" i="34"/>
  <c r="Q324" i="34"/>
  <c r="S324" i="34"/>
  <c r="U324" i="34"/>
  <c r="W324" i="34"/>
  <c r="C325" i="34"/>
  <c r="E325" i="34"/>
  <c r="G325" i="34"/>
  <c r="I325" i="34"/>
  <c r="K325" i="34"/>
  <c r="M325" i="34"/>
  <c r="O325" i="34"/>
  <c r="Q325" i="34"/>
  <c r="S325" i="34"/>
  <c r="U325" i="34"/>
  <c r="W325" i="34"/>
  <c r="C326" i="34"/>
  <c r="E326" i="34"/>
  <c r="F326" i="34" s="1"/>
  <c r="G326" i="34"/>
  <c r="H326" i="34" s="1"/>
  <c r="E326" i="35" s="1"/>
  <c r="I326" i="34"/>
  <c r="J326" i="34" s="1"/>
  <c r="F326" i="35" s="1"/>
  <c r="K326" i="34"/>
  <c r="L326" i="34" s="1"/>
  <c r="G326" i="35" s="1"/>
  <c r="M326" i="34"/>
  <c r="N326" i="34" s="1"/>
  <c r="H326" i="35" s="1"/>
  <c r="O326" i="34"/>
  <c r="P326" i="34" s="1"/>
  <c r="I326" i="35" s="1"/>
  <c r="Q326" i="34"/>
  <c r="R326" i="34" s="1"/>
  <c r="J326" i="35" s="1"/>
  <c r="S326" i="34"/>
  <c r="T326" i="34" s="1"/>
  <c r="K326" i="35" s="1"/>
  <c r="U326" i="34"/>
  <c r="V326" i="34" s="1"/>
  <c r="L326" i="35" s="1"/>
  <c r="W326" i="34"/>
  <c r="X326" i="34" s="1"/>
  <c r="C327" i="34"/>
  <c r="D327" i="34" s="1"/>
  <c r="C327" i="35" s="1"/>
  <c r="E327" i="34"/>
  <c r="F327" i="34" s="1"/>
  <c r="D327" i="35" s="1"/>
  <c r="G327" i="34"/>
  <c r="H327" i="34" s="1"/>
  <c r="E327" i="35" s="1"/>
  <c r="I327" i="34"/>
  <c r="J327" i="34" s="1"/>
  <c r="F327" i="35" s="1"/>
  <c r="K327" i="34"/>
  <c r="L327" i="34" s="1"/>
  <c r="G327" i="35" s="1"/>
  <c r="M327" i="34"/>
  <c r="N327" i="34" s="1"/>
  <c r="H327" i="35" s="1"/>
  <c r="O327" i="34"/>
  <c r="P327" i="34" s="1"/>
  <c r="Q327" i="34"/>
  <c r="R327" i="34" s="1"/>
  <c r="J327" i="35" s="1"/>
  <c r="S327" i="34"/>
  <c r="T327" i="34" s="1"/>
  <c r="K327" i="35" s="1"/>
  <c r="U327" i="34"/>
  <c r="V327" i="34" s="1"/>
  <c r="L327" i="35" s="1"/>
  <c r="W327" i="34"/>
  <c r="X327" i="34" s="1"/>
  <c r="M327" i="35" s="1"/>
  <c r="C328" i="34"/>
  <c r="D328" i="34" s="1"/>
  <c r="C328" i="35" s="1"/>
  <c r="E328" i="34"/>
  <c r="F328" i="34" s="1"/>
  <c r="D328" i="35" s="1"/>
  <c r="G328" i="34"/>
  <c r="H328" i="34" s="1"/>
  <c r="E328" i="35" s="1"/>
  <c r="I328" i="34"/>
  <c r="J328" i="34" s="1"/>
  <c r="F328" i="35" s="1"/>
  <c r="K328" i="34"/>
  <c r="L328" i="34" s="1"/>
  <c r="G328" i="35" s="1"/>
  <c r="M328" i="34"/>
  <c r="N328" i="34" s="1"/>
  <c r="H328" i="35" s="1"/>
  <c r="O328" i="34"/>
  <c r="P328" i="34" s="1"/>
  <c r="I328" i="35" s="1"/>
  <c r="Q328" i="34"/>
  <c r="R328" i="34" s="1"/>
  <c r="J328" i="35" s="1"/>
  <c r="S328" i="34"/>
  <c r="T328" i="34" s="1"/>
  <c r="K328" i="35" s="1"/>
  <c r="U328" i="34"/>
  <c r="V328" i="34" s="1"/>
  <c r="L328" i="35" s="1"/>
  <c r="W328" i="34"/>
  <c r="X328" i="34" s="1"/>
  <c r="M328" i="35" s="1"/>
  <c r="C329" i="34"/>
  <c r="E329" i="34"/>
  <c r="G329" i="34"/>
  <c r="I329" i="34"/>
  <c r="K329" i="34"/>
  <c r="M329" i="34"/>
  <c r="O329" i="34"/>
  <c r="Q329" i="34"/>
  <c r="S329" i="34"/>
  <c r="U329" i="34"/>
  <c r="W329" i="34"/>
  <c r="C330" i="34"/>
  <c r="D330" i="34" s="1"/>
  <c r="C330" i="35" s="1"/>
  <c r="E330" i="34"/>
  <c r="F330" i="34" s="1"/>
  <c r="G330" i="34"/>
  <c r="H330" i="34" s="1"/>
  <c r="E330" i="35" s="1"/>
  <c r="I330" i="34"/>
  <c r="J330" i="34" s="1"/>
  <c r="F330" i="35" s="1"/>
  <c r="K330" i="34"/>
  <c r="L330" i="34" s="1"/>
  <c r="G330" i="35" s="1"/>
  <c r="M330" i="34"/>
  <c r="N330" i="34" s="1"/>
  <c r="H330" i="35" s="1"/>
  <c r="O330" i="34"/>
  <c r="P330" i="34" s="1"/>
  <c r="I330" i="35" s="1"/>
  <c r="Q330" i="34"/>
  <c r="R330" i="34" s="1"/>
  <c r="J330" i="35" s="1"/>
  <c r="S330" i="34"/>
  <c r="T330" i="34" s="1"/>
  <c r="K330" i="35" s="1"/>
  <c r="U330" i="34"/>
  <c r="V330" i="34" s="1"/>
  <c r="L330" i="35" s="1"/>
  <c r="W330" i="34"/>
  <c r="X330" i="34" s="1"/>
  <c r="M330" i="35" s="1"/>
  <c r="C331" i="34"/>
  <c r="E331" i="34"/>
  <c r="F331" i="34" s="1"/>
  <c r="D331" i="35" s="1"/>
  <c r="G331" i="34"/>
  <c r="H331" i="34" s="1"/>
  <c r="E331" i="35" s="1"/>
  <c r="I331" i="34"/>
  <c r="J331" i="34" s="1"/>
  <c r="F331" i="35" s="1"/>
  <c r="K331" i="34"/>
  <c r="L331" i="34" s="1"/>
  <c r="G331" i="35" s="1"/>
  <c r="M331" i="34"/>
  <c r="N331" i="34" s="1"/>
  <c r="H331" i="35" s="1"/>
  <c r="O331" i="34"/>
  <c r="P331" i="34" s="1"/>
  <c r="Q331" i="34"/>
  <c r="R331" i="34" s="1"/>
  <c r="J331" i="35" s="1"/>
  <c r="S331" i="34"/>
  <c r="T331" i="34" s="1"/>
  <c r="K331" i="35" s="1"/>
  <c r="U331" i="34"/>
  <c r="V331" i="34" s="1"/>
  <c r="L331" i="35" s="1"/>
  <c r="W331" i="34"/>
  <c r="X331" i="34" s="1"/>
  <c r="M331" i="35" s="1"/>
  <c r="C332" i="34"/>
  <c r="D332" i="34" s="1"/>
  <c r="C332" i="35" s="1"/>
  <c r="E332" i="34"/>
  <c r="F332" i="34" s="1"/>
  <c r="D332" i="35" s="1"/>
  <c r="G332" i="34"/>
  <c r="H332" i="34" s="1"/>
  <c r="I332" i="34"/>
  <c r="J332" i="34" s="1"/>
  <c r="F332" i="35" s="1"/>
  <c r="K332" i="34"/>
  <c r="L332" i="34" s="1"/>
  <c r="G332" i="35" s="1"/>
  <c r="M332" i="34"/>
  <c r="N332" i="34" s="1"/>
  <c r="H332" i="35" s="1"/>
  <c r="O332" i="34"/>
  <c r="P332" i="34" s="1"/>
  <c r="I332" i="35" s="1"/>
  <c r="Q332" i="34"/>
  <c r="R332" i="34" s="1"/>
  <c r="J332" i="35" s="1"/>
  <c r="S332" i="34"/>
  <c r="T332" i="34" s="1"/>
  <c r="K332" i="35" s="1"/>
  <c r="U332" i="34"/>
  <c r="V332" i="34" s="1"/>
  <c r="L332" i="35" s="1"/>
  <c r="W332" i="34"/>
  <c r="X332" i="34" s="1"/>
  <c r="M332" i="35" s="1"/>
  <c r="C333" i="34"/>
  <c r="E333" i="34"/>
  <c r="G333" i="34"/>
  <c r="I333" i="34"/>
  <c r="K333" i="34"/>
  <c r="M333" i="34"/>
  <c r="O333" i="34"/>
  <c r="Q333" i="34"/>
  <c r="S333" i="34"/>
  <c r="U333" i="34"/>
  <c r="W333" i="34"/>
  <c r="C334" i="34"/>
  <c r="E334" i="34"/>
  <c r="G334" i="34"/>
  <c r="I334" i="34"/>
  <c r="K334" i="34"/>
  <c r="M334" i="34"/>
  <c r="O334" i="34"/>
  <c r="Q334" i="34"/>
  <c r="S334" i="34"/>
  <c r="U334" i="34"/>
  <c r="W334" i="34"/>
  <c r="C335" i="34"/>
  <c r="D335" i="34" s="1"/>
  <c r="C335" i="35" s="1"/>
  <c r="E335" i="34"/>
  <c r="F335" i="34" s="1"/>
  <c r="D335" i="35" s="1"/>
  <c r="G335" i="34"/>
  <c r="H335" i="34" s="1"/>
  <c r="E335" i="35" s="1"/>
  <c r="I335" i="34"/>
  <c r="J335" i="34" s="1"/>
  <c r="F335" i="35" s="1"/>
  <c r="K335" i="34"/>
  <c r="L335" i="34" s="1"/>
  <c r="G335" i="35" s="1"/>
  <c r="M335" i="34"/>
  <c r="N335" i="34" s="1"/>
  <c r="H335" i="35" s="1"/>
  <c r="O335" i="34"/>
  <c r="P335" i="34" s="1"/>
  <c r="I335" i="35" s="1"/>
  <c r="Q335" i="34"/>
  <c r="R335" i="34" s="1"/>
  <c r="J335" i="35" s="1"/>
  <c r="S335" i="34"/>
  <c r="T335" i="34" s="1"/>
  <c r="U335" i="34"/>
  <c r="V335" i="34" s="1"/>
  <c r="L335" i="35" s="1"/>
  <c r="W335" i="34"/>
  <c r="X335" i="34" s="1"/>
  <c r="M335" i="35" s="1"/>
  <c r="C336" i="34"/>
  <c r="D336" i="34" s="1"/>
  <c r="C336" i="35" s="1"/>
  <c r="E336" i="34"/>
  <c r="F336" i="34" s="1"/>
  <c r="D336" i="35" s="1"/>
  <c r="G336" i="34"/>
  <c r="H336" i="34" s="1"/>
  <c r="E336" i="35" s="1"/>
  <c r="I336" i="34"/>
  <c r="J336" i="34" s="1"/>
  <c r="F336" i="35" s="1"/>
  <c r="K336" i="34"/>
  <c r="L336" i="34" s="1"/>
  <c r="G336" i="35" s="1"/>
  <c r="M336" i="34"/>
  <c r="N336" i="34" s="1"/>
  <c r="H336" i="35" s="1"/>
  <c r="O336" i="34"/>
  <c r="P336" i="34" s="1"/>
  <c r="I336" i="35" s="1"/>
  <c r="Q336" i="34"/>
  <c r="R336" i="34" s="1"/>
  <c r="J336" i="35" s="1"/>
  <c r="S336" i="34"/>
  <c r="T336" i="34" s="1"/>
  <c r="K336" i="35" s="1"/>
  <c r="U336" i="34"/>
  <c r="V336" i="34" s="1"/>
  <c r="W336" i="34"/>
  <c r="X336" i="34" s="1"/>
  <c r="M336" i="35" s="1"/>
  <c r="C337" i="34"/>
  <c r="E337" i="34"/>
  <c r="F337" i="34" s="1"/>
  <c r="D337" i="35" s="1"/>
  <c r="G337" i="34"/>
  <c r="H337" i="34" s="1"/>
  <c r="E337" i="35" s="1"/>
  <c r="I337" i="34"/>
  <c r="J337" i="34" s="1"/>
  <c r="F337" i="35" s="1"/>
  <c r="K337" i="34"/>
  <c r="L337" i="34" s="1"/>
  <c r="M337" i="34"/>
  <c r="N337" i="34" s="1"/>
  <c r="O337" i="34"/>
  <c r="P337" i="34" s="1"/>
  <c r="I337" i="35" s="1"/>
  <c r="Q337" i="34"/>
  <c r="R337" i="34" s="1"/>
  <c r="J337" i="35" s="1"/>
  <c r="S337" i="34"/>
  <c r="T337" i="34" s="1"/>
  <c r="K337" i="35" s="1"/>
  <c r="U337" i="34"/>
  <c r="V337" i="34" s="1"/>
  <c r="L337" i="35" s="1"/>
  <c r="W337" i="34"/>
  <c r="X337" i="34" s="1"/>
  <c r="M337" i="35" s="1"/>
  <c r="C338" i="34"/>
  <c r="E338" i="34"/>
  <c r="G338" i="34"/>
  <c r="I338" i="34"/>
  <c r="K338" i="34"/>
  <c r="M338" i="34"/>
  <c r="O338" i="34"/>
  <c r="Q338" i="34"/>
  <c r="S338" i="34"/>
  <c r="U338" i="34"/>
  <c r="W338" i="34"/>
  <c r="C339" i="34"/>
  <c r="D339" i="34" s="1"/>
  <c r="C339" i="35" s="1"/>
  <c r="E339" i="34"/>
  <c r="F339" i="34" s="1"/>
  <c r="G339" i="34"/>
  <c r="H339" i="34" s="1"/>
  <c r="E339" i="35" s="1"/>
  <c r="I339" i="34"/>
  <c r="J339" i="34" s="1"/>
  <c r="F339" i="35" s="1"/>
  <c r="K339" i="34"/>
  <c r="L339" i="34" s="1"/>
  <c r="G339" i="35" s="1"/>
  <c r="M339" i="34"/>
  <c r="N339" i="34" s="1"/>
  <c r="H339" i="35" s="1"/>
  <c r="O339" i="34"/>
  <c r="P339" i="34" s="1"/>
  <c r="I339" i="35" s="1"/>
  <c r="Q339" i="34"/>
  <c r="R339" i="34" s="1"/>
  <c r="J339" i="35" s="1"/>
  <c r="S339" i="34"/>
  <c r="T339" i="34" s="1"/>
  <c r="U339" i="34"/>
  <c r="V339" i="34" s="1"/>
  <c r="L339" i="35" s="1"/>
  <c r="W339" i="34"/>
  <c r="X339" i="34" s="1"/>
  <c r="M339" i="35" s="1"/>
  <c r="C340" i="34"/>
  <c r="E340" i="34"/>
  <c r="F340" i="34" s="1"/>
  <c r="D340" i="35" s="1"/>
  <c r="G340" i="34"/>
  <c r="H340" i="34" s="1"/>
  <c r="E340" i="35" s="1"/>
  <c r="I340" i="34"/>
  <c r="J340" i="34" s="1"/>
  <c r="F340" i="35" s="1"/>
  <c r="K340" i="34"/>
  <c r="L340" i="34" s="1"/>
  <c r="G340" i="35" s="1"/>
  <c r="M340" i="34"/>
  <c r="N340" i="34" s="1"/>
  <c r="H340" i="35" s="1"/>
  <c r="O340" i="34"/>
  <c r="P340" i="34" s="1"/>
  <c r="Q340" i="34"/>
  <c r="R340" i="34" s="1"/>
  <c r="J340" i="35" s="1"/>
  <c r="S340" i="34"/>
  <c r="T340" i="34" s="1"/>
  <c r="K340" i="35" s="1"/>
  <c r="U340" i="34"/>
  <c r="V340" i="34" s="1"/>
  <c r="L340" i="35" s="1"/>
  <c r="W340" i="34"/>
  <c r="X340" i="34" s="1"/>
  <c r="M340" i="35" s="1"/>
  <c r="C341" i="34"/>
  <c r="D341" i="34" s="1"/>
  <c r="C341" i="35" s="1"/>
  <c r="E341" i="34"/>
  <c r="F341" i="34" s="1"/>
  <c r="D341" i="35" s="1"/>
  <c r="G341" i="34"/>
  <c r="H341" i="34" s="1"/>
  <c r="E341" i="35" s="1"/>
  <c r="I341" i="34"/>
  <c r="J341" i="34" s="1"/>
  <c r="F341" i="35" s="1"/>
  <c r="K341" i="34"/>
  <c r="L341" i="34" s="1"/>
  <c r="G341" i="35" s="1"/>
  <c r="M341" i="34"/>
  <c r="N341" i="34" s="1"/>
  <c r="H341" i="35" s="1"/>
  <c r="O341" i="34"/>
  <c r="P341" i="34" s="1"/>
  <c r="Q341" i="34"/>
  <c r="R341" i="34" s="1"/>
  <c r="J341" i="35" s="1"/>
  <c r="S341" i="34"/>
  <c r="T341" i="34" s="1"/>
  <c r="K341" i="35" s="1"/>
  <c r="U341" i="34"/>
  <c r="V341" i="34" s="1"/>
  <c r="L341" i="35" s="1"/>
  <c r="W341" i="34"/>
  <c r="X341" i="34" s="1"/>
  <c r="M341" i="35" s="1"/>
  <c r="C342" i="34"/>
  <c r="E342" i="34"/>
  <c r="G342" i="34"/>
  <c r="I342" i="34"/>
  <c r="K342" i="34"/>
  <c r="M342" i="34"/>
  <c r="O342" i="34"/>
  <c r="Q342" i="34"/>
  <c r="S342" i="34"/>
  <c r="U342" i="34"/>
  <c r="W342" i="34"/>
  <c r="C343" i="34"/>
  <c r="E343" i="34"/>
  <c r="G343" i="34"/>
  <c r="I343" i="34"/>
  <c r="K343" i="34"/>
  <c r="M343" i="34"/>
  <c r="O343" i="34"/>
  <c r="Q343" i="34"/>
  <c r="S343" i="34"/>
  <c r="U343" i="34"/>
  <c r="W343" i="34"/>
  <c r="C344" i="34"/>
  <c r="E344" i="34"/>
  <c r="F344" i="34" s="1"/>
  <c r="G344" i="34"/>
  <c r="H344" i="34" s="1"/>
  <c r="E344" i="35" s="1"/>
  <c r="I344" i="34"/>
  <c r="J344" i="34" s="1"/>
  <c r="F344" i="35" s="1"/>
  <c r="K344" i="34"/>
  <c r="L344" i="34" s="1"/>
  <c r="G344" i="35" s="1"/>
  <c r="M344" i="34"/>
  <c r="N344" i="34" s="1"/>
  <c r="H344" i="35" s="1"/>
  <c r="O344" i="34"/>
  <c r="P344" i="34" s="1"/>
  <c r="I344" i="35" s="1"/>
  <c r="Q344" i="34"/>
  <c r="R344" i="34" s="1"/>
  <c r="J344" i="35" s="1"/>
  <c r="S344" i="34"/>
  <c r="T344" i="34" s="1"/>
  <c r="K344" i="35" s="1"/>
  <c r="U344" i="34"/>
  <c r="V344" i="34" s="1"/>
  <c r="L344" i="35" s="1"/>
  <c r="W344" i="34"/>
  <c r="X344" i="34" s="1"/>
  <c r="M344" i="35" s="1"/>
  <c r="C345" i="34"/>
  <c r="D345" i="34" s="1"/>
  <c r="C345" i="35" s="1"/>
  <c r="E345" i="34"/>
  <c r="F345" i="34" s="1"/>
  <c r="D345" i="35" s="1"/>
  <c r="G345" i="34"/>
  <c r="H345" i="34" s="1"/>
  <c r="E345" i="35" s="1"/>
  <c r="I345" i="34"/>
  <c r="J345" i="34" s="1"/>
  <c r="K345" i="34"/>
  <c r="L345" i="34" s="1"/>
  <c r="G345" i="35" s="1"/>
  <c r="M345" i="34"/>
  <c r="N345" i="34" s="1"/>
  <c r="H345" i="35" s="1"/>
  <c r="O345" i="34"/>
  <c r="P345" i="34" s="1"/>
  <c r="I345" i="35" s="1"/>
  <c r="Q345" i="34"/>
  <c r="R345" i="34" s="1"/>
  <c r="J345" i="35" s="1"/>
  <c r="S345" i="34"/>
  <c r="T345" i="34" s="1"/>
  <c r="K345" i="35" s="1"/>
  <c r="U345" i="34"/>
  <c r="V345" i="34" s="1"/>
  <c r="L345" i="35" s="1"/>
  <c r="W345" i="34"/>
  <c r="X345" i="34" s="1"/>
  <c r="C346" i="34"/>
  <c r="D346" i="34" s="1"/>
  <c r="C346" i="35" s="1"/>
  <c r="E346" i="34"/>
  <c r="F346" i="34" s="1"/>
  <c r="D346" i="35" s="1"/>
  <c r="G346" i="34"/>
  <c r="H346" i="34" s="1"/>
  <c r="E346" i="35" s="1"/>
  <c r="I346" i="34"/>
  <c r="J346" i="34" s="1"/>
  <c r="F346" i="35" s="1"/>
  <c r="K346" i="34"/>
  <c r="L346" i="34" s="1"/>
  <c r="M346" i="34"/>
  <c r="N346" i="34" s="1"/>
  <c r="H346" i="35" s="1"/>
  <c r="O346" i="34"/>
  <c r="P346" i="34" s="1"/>
  <c r="I346" i="35" s="1"/>
  <c r="Q346" i="34"/>
  <c r="R346" i="34" s="1"/>
  <c r="J346" i="35" s="1"/>
  <c r="S346" i="34"/>
  <c r="T346" i="34" s="1"/>
  <c r="K346" i="35" s="1"/>
  <c r="U346" i="34"/>
  <c r="V346" i="34" s="1"/>
  <c r="L346" i="35" s="1"/>
  <c r="W346" i="34"/>
  <c r="X346" i="34" s="1"/>
  <c r="M346" i="35" s="1"/>
  <c r="C347" i="34"/>
  <c r="E347" i="34"/>
  <c r="G347" i="34"/>
  <c r="I347" i="34"/>
  <c r="K347" i="34"/>
  <c r="M347" i="34"/>
  <c r="O347" i="34"/>
  <c r="Q347" i="34"/>
  <c r="S347" i="34"/>
  <c r="U347" i="34"/>
  <c r="W347" i="34"/>
  <c r="C348" i="34"/>
  <c r="D348" i="34" s="1"/>
  <c r="C348" i="35" s="1"/>
  <c r="E348" i="34"/>
  <c r="F348" i="34" s="1"/>
  <c r="D348" i="35" s="1"/>
  <c r="G348" i="34"/>
  <c r="H348" i="34" s="1"/>
  <c r="E348" i="35" s="1"/>
  <c r="I348" i="34"/>
  <c r="J348" i="34" s="1"/>
  <c r="F348" i="35" s="1"/>
  <c r="K348" i="34"/>
  <c r="L348" i="34" s="1"/>
  <c r="G348" i="35" s="1"/>
  <c r="M348" i="34"/>
  <c r="N348" i="34" s="1"/>
  <c r="O348" i="34"/>
  <c r="P348" i="34" s="1"/>
  <c r="I348" i="35" s="1"/>
  <c r="Q348" i="34"/>
  <c r="R348" i="34" s="1"/>
  <c r="J348" i="35" s="1"/>
  <c r="S348" i="34"/>
  <c r="T348" i="34" s="1"/>
  <c r="K348" i="35" s="1"/>
  <c r="U348" i="34"/>
  <c r="V348" i="34" s="1"/>
  <c r="L348" i="35" s="1"/>
  <c r="W348" i="34"/>
  <c r="X348" i="34" s="1"/>
  <c r="M348" i="35" s="1"/>
  <c r="C349" i="34"/>
  <c r="E349" i="34"/>
  <c r="F349" i="34" s="1"/>
  <c r="D349" i="35" s="1"/>
  <c r="G349" i="34"/>
  <c r="H349" i="34" s="1"/>
  <c r="E349" i="35" s="1"/>
  <c r="I349" i="34"/>
  <c r="J349" i="34" s="1"/>
  <c r="F349" i="35" s="1"/>
  <c r="K349" i="34"/>
  <c r="L349" i="34" s="1"/>
  <c r="G349" i="35" s="1"/>
  <c r="M349" i="34"/>
  <c r="N349" i="34" s="1"/>
  <c r="H349" i="35" s="1"/>
  <c r="O349" i="34"/>
  <c r="P349" i="34" s="1"/>
  <c r="I349" i="35" s="1"/>
  <c r="Q349" i="34"/>
  <c r="R349" i="34" s="1"/>
  <c r="J349" i="35" s="1"/>
  <c r="S349" i="34"/>
  <c r="T349" i="34" s="1"/>
  <c r="K349" i="35" s="1"/>
  <c r="U349" i="34"/>
  <c r="V349" i="34" s="1"/>
  <c r="L349" i="35" s="1"/>
  <c r="W349" i="34"/>
  <c r="X349" i="34" s="1"/>
  <c r="M349" i="35" s="1"/>
  <c r="C350" i="34"/>
  <c r="D350" i="34" s="1"/>
  <c r="C350" i="35" s="1"/>
  <c r="E350" i="34"/>
  <c r="F350" i="34" s="1"/>
  <c r="D350" i="35" s="1"/>
  <c r="G350" i="34"/>
  <c r="H350" i="34" s="1"/>
  <c r="E350" i="35" s="1"/>
  <c r="I350" i="34"/>
  <c r="J350" i="34" s="1"/>
  <c r="F350" i="35" s="1"/>
  <c r="K350" i="34"/>
  <c r="L350" i="34" s="1"/>
  <c r="M350" i="34"/>
  <c r="N350" i="34" s="1"/>
  <c r="H350" i="35" s="1"/>
  <c r="O350" i="34"/>
  <c r="P350" i="34" s="1"/>
  <c r="I350" i="35" s="1"/>
  <c r="Q350" i="34"/>
  <c r="R350" i="34" s="1"/>
  <c r="J350" i="35" s="1"/>
  <c r="S350" i="34"/>
  <c r="T350" i="34" s="1"/>
  <c r="K350" i="35" s="1"/>
  <c r="U350" i="34"/>
  <c r="V350" i="34" s="1"/>
  <c r="L350" i="35" s="1"/>
  <c r="W350" i="34"/>
  <c r="X350" i="34" s="1"/>
  <c r="M350" i="35" s="1"/>
  <c r="C351" i="34"/>
  <c r="E351" i="34"/>
  <c r="G351" i="34"/>
  <c r="I351" i="34"/>
  <c r="K351" i="34"/>
  <c r="M351" i="34"/>
  <c r="O351" i="34"/>
  <c r="Q351" i="34"/>
  <c r="S351" i="34"/>
  <c r="U351" i="34"/>
  <c r="W351" i="34"/>
  <c r="C352" i="34"/>
  <c r="D352" i="34" s="1"/>
  <c r="C352" i="35" s="1"/>
  <c r="E352" i="34"/>
  <c r="F352" i="34" s="1"/>
  <c r="G352" i="34"/>
  <c r="H352" i="34" s="1"/>
  <c r="E352" i="35" s="1"/>
  <c r="I352" i="34"/>
  <c r="J352" i="34" s="1"/>
  <c r="F352" i="35" s="1"/>
  <c r="K352" i="34"/>
  <c r="L352" i="34" s="1"/>
  <c r="G352" i="35" s="1"/>
  <c r="M352" i="34"/>
  <c r="N352" i="34" s="1"/>
  <c r="H352" i="35" s="1"/>
  <c r="O352" i="34"/>
  <c r="P352" i="34" s="1"/>
  <c r="I352" i="35" s="1"/>
  <c r="Q352" i="34"/>
  <c r="R352" i="34" s="1"/>
  <c r="J352" i="35" s="1"/>
  <c r="S352" i="34"/>
  <c r="T352" i="34" s="1"/>
  <c r="K352" i="35" s="1"/>
  <c r="U352" i="34"/>
  <c r="V352" i="34" s="1"/>
  <c r="L352" i="35" s="1"/>
  <c r="W352" i="34"/>
  <c r="X352" i="34" s="1"/>
  <c r="M352" i="35" s="1"/>
  <c r="C353" i="34"/>
  <c r="E353" i="34"/>
  <c r="F353" i="34" s="1"/>
  <c r="D353" i="35" s="1"/>
  <c r="G353" i="34"/>
  <c r="H353" i="34" s="1"/>
  <c r="E353" i="35" s="1"/>
  <c r="I353" i="34"/>
  <c r="J353" i="34" s="1"/>
  <c r="F353" i="35" s="1"/>
  <c r="K353" i="34"/>
  <c r="L353" i="34" s="1"/>
  <c r="G353" i="35" s="1"/>
  <c r="M353" i="34"/>
  <c r="N353" i="34" s="1"/>
  <c r="H353" i="35" s="1"/>
  <c r="O353" i="34"/>
  <c r="P353" i="34" s="1"/>
  <c r="I353" i="35" s="1"/>
  <c r="Q353" i="34"/>
  <c r="R353" i="34" s="1"/>
  <c r="J353" i="35" s="1"/>
  <c r="S353" i="34"/>
  <c r="T353" i="34" s="1"/>
  <c r="K353" i="35" s="1"/>
  <c r="U353" i="34"/>
  <c r="V353" i="34" s="1"/>
  <c r="L353" i="35" s="1"/>
  <c r="W353" i="34"/>
  <c r="X353" i="34" s="1"/>
  <c r="M353" i="35" s="1"/>
  <c r="C354" i="34"/>
  <c r="E354" i="34"/>
  <c r="G354" i="34"/>
  <c r="I354" i="34"/>
  <c r="K354" i="34"/>
  <c r="M354" i="34"/>
  <c r="O354" i="34"/>
  <c r="Q354" i="34"/>
  <c r="S354" i="34"/>
  <c r="U354" i="34"/>
  <c r="W354" i="34"/>
  <c r="C355" i="34"/>
  <c r="D355" i="34" s="1"/>
  <c r="E355" i="34"/>
  <c r="F355" i="34" s="1"/>
  <c r="D355" i="35" s="1"/>
  <c r="G355" i="34"/>
  <c r="H355" i="34" s="1"/>
  <c r="E355" i="35" s="1"/>
  <c r="I355" i="34"/>
  <c r="J355" i="34" s="1"/>
  <c r="K355" i="34"/>
  <c r="L355" i="34" s="1"/>
  <c r="G355" i="35" s="1"/>
  <c r="M355" i="34"/>
  <c r="N355" i="34" s="1"/>
  <c r="H355" i="35" s="1"/>
  <c r="O355" i="34"/>
  <c r="P355" i="34" s="1"/>
  <c r="I355" i="35" s="1"/>
  <c r="Q355" i="34"/>
  <c r="R355" i="34" s="1"/>
  <c r="J355" i="35" s="1"/>
  <c r="S355" i="34"/>
  <c r="T355" i="34" s="1"/>
  <c r="K355" i="35" s="1"/>
  <c r="U355" i="34"/>
  <c r="V355" i="34" s="1"/>
  <c r="L355" i="35" s="1"/>
  <c r="W355" i="34"/>
  <c r="X355" i="34" s="1"/>
  <c r="C356" i="34"/>
  <c r="D356" i="34" s="1"/>
  <c r="C356" i="35" s="1"/>
  <c r="E356" i="34"/>
  <c r="F356" i="34" s="1"/>
  <c r="D356" i="35" s="1"/>
  <c r="G356" i="34"/>
  <c r="H356" i="34" s="1"/>
  <c r="E356" i="35" s="1"/>
  <c r="I356" i="34"/>
  <c r="J356" i="34" s="1"/>
  <c r="F356" i="35" s="1"/>
  <c r="K356" i="34"/>
  <c r="L356" i="34" s="1"/>
  <c r="G356" i="35" s="1"/>
  <c r="M356" i="34"/>
  <c r="N356" i="34" s="1"/>
  <c r="H356" i="35" s="1"/>
  <c r="O356" i="34"/>
  <c r="P356" i="34" s="1"/>
  <c r="I356" i="35" s="1"/>
  <c r="Q356" i="34"/>
  <c r="R356" i="34" s="1"/>
  <c r="J356" i="35" s="1"/>
  <c r="S356" i="34"/>
  <c r="T356" i="34" s="1"/>
  <c r="K356" i="35" s="1"/>
  <c r="U356" i="34"/>
  <c r="V356" i="34" s="1"/>
  <c r="L356" i="35" s="1"/>
  <c r="W356" i="34"/>
  <c r="X356" i="34" s="1"/>
  <c r="M356" i="35" s="1"/>
  <c r="C357" i="34"/>
  <c r="E357" i="34"/>
  <c r="G357" i="34"/>
  <c r="I357" i="34"/>
  <c r="K357" i="34"/>
  <c r="M357" i="34"/>
  <c r="O357" i="34"/>
  <c r="Q357" i="34"/>
  <c r="S357" i="34"/>
  <c r="U357" i="34"/>
  <c r="W357" i="34"/>
  <c r="C358" i="34"/>
  <c r="E358" i="34"/>
  <c r="F358" i="34" s="1"/>
  <c r="D358" i="35" s="1"/>
  <c r="G358" i="34"/>
  <c r="H358" i="34" s="1"/>
  <c r="E358" i="35" s="1"/>
  <c r="I358" i="34"/>
  <c r="J358" i="34" s="1"/>
  <c r="F358" i="35" s="1"/>
  <c r="K358" i="34"/>
  <c r="L358" i="34" s="1"/>
  <c r="G358" i="35" s="1"/>
  <c r="M358" i="34"/>
  <c r="N358" i="34" s="1"/>
  <c r="H358" i="35" s="1"/>
  <c r="O358" i="34"/>
  <c r="P358" i="34" s="1"/>
  <c r="I358" i="35" s="1"/>
  <c r="Q358" i="34"/>
  <c r="R358" i="34" s="1"/>
  <c r="J358" i="35" s="1"/>
  <c r="S358" i="34"/>
  <c r="T358" i="34" s="1"/>
  <c r="K358" i="35" s="1"/>
  <c r="U358" i="34"/>
  <c r="V358" i="34" s="1"/>
  <c r="L358" i="35" s="1"/>
  <c r="W358" i="34"/>
  <c r="X358" i="34" s="1"/>
  <c r="M358" i="35" s="1"/>
  <c r="C359" i="34"/>
  <c r="E359" i="34"/>
  <c r="G359" i="34"/>
  <c r="I359" i="34"/>
  <c r="K359" i="34"/>
  <c r="M359" i="34"/>
  <c r="O359" i="34"/>
  <c r="Q359" i="34"/>
  <c r="S359" i="34"/>
  <c r="U359" i="34"/>
  <c r="W359" i="34"/>
  <c r="C360" i="34"/>
  <c r="E360" i="34"/>
  <c r="G360" i="34"/>
  <c r="I360" i="34"/>
  <c r="K360" i="34"/>
  <c r="M360" i="34"/>
  <c r="O360" i="34"/>
  <c r="Q360" i="34"/>
  <c r="S360" i="34"/>
  <c r="U360" i="34"/>
  <c r="W360" i="34"/>
  <c r="C361" i="34"/>
  <c r="D361" i="34" s="1"/>
  <c r="E361" i="34"/>
  <c r="F361" i="34" s="1"/>
  <c r="D361" i="35" s="1"/>
  <c r="G361" i="34"/>
  <c r="H361" i="34" s="1"/>
  <c r="E361" i="35" s="1"/>
  <c r="I361" i="34"/>
  <c r="J361" i="34" s="1"/>
  <c r="F361" i="35" s="1"/>
  <c r="K361" i="34"/>
  <c r="L361" i="34" s="1"/>
  <c r="M361" i="34"/>
  <c r="N361" i="34" s="1"/>
  <c r="H361" i="35" s="1"/>
  <c r="O361" i="34"/>
  <c r="P361" i="34" s="1"/>
  <c r="I361" i="35" s="1"/>
  <c r="Q361" i="34"/>
  <c r="R361" i="34" s="1"/>
  <c r="J361" i="35" s="1"/>
  <c r="S361" i="34"/>
  <c r="T361" i="34" s="1"/>
  <c r="U361" i="34"/>
  <c r="V361" i="34" s="1"/>
  <c r="L361" i="35" s="1"/>
  <c r="W361" i="34"/>
  <c r="X361" i="34" s="1"/>
  <c r="M361" i="35" s="1"/>
  <c r="C362" i="34"/>
  <c r="D362" i="34" s="1"/>
  <c r="E362" i="34"/>
  <c r="F362" i="34" s="1"/>
  <c r="D362" i="35" s="1"/>
  <c r="G362" i="34"/>
  <c r="H362" i="34" s="1"/>
  <c r="E362" i="35" s="1"/>
  <c r="I362" i="34"/>
  <c r="J362" i="34" s="1"/>
  <c r="F362" i="35" s="1"/>
  <c r="K362" i="34"/>
  <c r="L362" i="34" s="1"/>
  <c r="G362" i="35" s="1"/>
  <c r="M362" i="34"/>
  <c r="N362" i="34" s="1"/>
  <c r="H362" i="35" s="1"/>
  <c r="O362" i="34"/>
  <c r="P362" i="34" s="1"/>
  <c r="I362" i="35" s="1"/>
  <c r="Q362" i="34"/>
  <c r="R362" i="34" s="1"/>
  <c r="J362" i="35" s="1"/>
  <c r="S362" i="34"/>
  <c r="T362" i="34" s="1"/>
  <c r="K362" i="35" s="1"/>
  <c r="U362" i="34"/>
  <c r="V362" i="34" s="1"/>
  <c r="L362" i="35" s="1"/>
  <c r="W362" i="34"/>
  <c r="X362" i="34" s="1"/>
  <c r="M362" i="35" s="1"/>
  <c r="C363" i="34"/>
  <c r="E363" i="34"/>
  <c r="F363" i="34" s="1"/>
  <c r="D363" i="35" s="1"/>
  <c r="G363" i="34"/>
  <c r="H363" i="34" s="1"/>
  <c r="E363" i="35" s="1"/>
  <c r="I363" i="34"/>
  <c r="J363" i="34" s="1"/>
  <c r="F363" i="35" s="1"/>
  <c r="K363" i="34"/>
  <c r="L363" i="34" s="1"/>
  <c r="G363" i="35" s="1"/>
  <c r="M363" i="34"/>
  <c r="N363" i="34" s="1"/>
  <c r="H363" i="35" s="1"/>
  <c r="O363" i="34"/>
  <c r="P363" i="34" s="1"/>
  <c r="I363" i="35" s="1"/>
  <c r="Q363" i="34"/>
  <c r="R363" i="34" s="1"/>
  <c r="J363" i="35" s="1"/>
  <c r="S363" i="34"/>
  <c r="T363" i="34" s="1"/>
  <c r="K363" i="35" s="1"/>
  <c r="U363" i="34"/>
  <c r="V363" i="34" s="1"/>
  <c r="L363" i="35" s="1"/>
  <c r="W363" i="34"/>
  <c r="X363" i="34" s="1"/>
  <c r="M363" i="35" s="1"/>
  <c r="C364" i="34"/>
  <c r="E364" i="34"/>
  <c r="G364" i="34"/>
  <c r="I364" i="34"/>
  <c r="K364" i="34"/>
  <c r="M364" i="34"/>
  <c r="O364" i="34"/>
  <c r="Q364" i="34"/>
  <c r="S364" i="34"/>
  <c r="U364" i="34"/>
  <c r="W364" i="34"/>
  <c r="C365" i="34"/>
  <c r="D365" i="34" s="1"/>
  <c r="E365" i="34"/>
  <c r="F365" i="34" s="1"/>
  <c r="D365" i="35" s="1"/>
  <c r="G365" i="34"/>
  <c r="H365" i="34" s="1"/>
  <c r="E365" i="35" s="1"/>
  <c r="I365" i="34"/>
  <c r="J365" i="34" s="1"/>
  <c r="F365" i="35" s="1"/>
  <c r="K365" i="34"/>
  <c r="L365" i="34" s="1"/>
  <c r="G365" i="35" s="1"/>
  <c r="M365" i="34"/>
  <c r="N365" i="34" s="1"/>
  <c r="H365" i="35" s="1"/>
  <c r="O365" i="34"/>
  <c r="P365" i="34" s="1"/>
  <c r="Q365" i="34"/>
  <c r="R365" i="34" s="1"/>
  <c r="J365" i="35" s="1"/>
  <c r="S365" i="34"/>
  <c r="T365" i="34" s="1"/>
  <c r="U365" i="34"/>
  <c r="V365" i="34" s="1"/>
  <c r="L365" i="35" s="1"/>
  <c r="W365" i="34"/>
  <c r="X365" i="34" s="1"/>
  <c r="M365" i="35" s="1"/>
  <c r="C366" i="34"/>
  <c r="D366" i="34" s="1"/>
  <c r="C366" i="35" s="1"/>
  <c r="E366" i="34"/>
  <c r="F366" i="34" s="1"/>
  <c r="D366" i="35" s="1"/>
  <c r="G366" i="34"/>
  <c r="H366" i="34" s="1"/>
  <c r="E366" i="35" s="1"/>
  <c r="I366" i="34"/>
  <c r="J366" i="34" s="1"/>
  <c r="K366" i="34"/>
  <c r="L366" i="34" s="1"/>
  <c r="G366" i="35" s="1"/>
  <c r="M366" i="34"/>
  <c r="N366" i="34" s="1"/>
  <c r="H366" i="35" s="1"/>
  <c r="O366" i="34"/>
  <c r="P366" i="34" s="1"/>
  <c r="I366" i="35" s="1"/>
  <c r="Q366" i="34"/>
  <c r="R366" i="34" s="1"/>
  <c r="J366" i="35" s="1"/>
  <c r="S366" i="34"/>
  <c r="T366" i="34" s="1"/>
  <c r="K366" i="35" s="1"/>
  <c r="U366" i="34"/>
  <c r="V366" i="34" s="1"/>
  <c r="L366" i="35" s="1"/>
  <c r="W366" i="34"/>
  <c r="X366" i="34" s="1"/>
  <c r="M366" i="35" s="1"/>
  <c r="C367" i="34"/>
  <c r="E367" i="34"/>
  <c r="G367" i="34"/>
  <c r="I367" i="34"/>
  <c r="K367" i="34"/>
  <c r="M367" i="34"/>
  <c r="O367" i="34"/>
  <c r="Q367" i="34"/>
  <c r="S367" i="34"/>
  <c r="U367" i="34"/>
  <c r="W367" i="34"/>
  <c r="C368" i="34"/>
  <c r="E368" i="34"/>
  <c r="F368" i="34" s="1"/>
  <c r="G368" i="34"/>
  <c r="H368" i="34" s="1"/>
  <c r="E368" i="35" s="1"/>
  <c r="I368" i="34"/>
  <c r="J368" i="34" s="1"/>
  <c r="F368" i="35" s="1"/>
  <c r="K368" i="34"/>
  <c r="L368" i="34" s="1"/>
  <c r="G368" i="35" s="1"/>
  <c r="M368" i="34"/>
  <c r="N368" i="34" s="1"/>
  <c r="H368" i="35" s="1"/>
  <c r="O368" i="34"/>
  <c r="P368" i="34" s="1"/>
  <c r="I368" i="35" s="1"/>
  <c r="Q368" i="34"/>
  <c r="R368" i="34" s="1"/>
  <c r="J368" i="35" s="1"/>
  <c r="S368" i="34"/>
  <c r="T368" i="34" s="1"/>
  <c r="U368" i="34"/>
  <c r="V368" i="34" s="1"/>
  <c r="W368" i="34"/>
  <c r="X368" i="34" s="1"/>
  <c r="M368" i="35" s="1"/>
  <c r="C369" i="34"/>
  <c r="D369" i="34" s="1"/>
  <c r="C369" i="35" s="1"/>
  <c r="E369" i="34"/>
  <c r="F369" i="34" s="1"/>
  <c r="D369" i="35" s="1"/>
  <c r="G369" i="34"/>
  <c r="H369" i="34" s="1"/>
  <c r="E369" i="35" s="1"/>
  <c r="I369" i="34"/>
  <c r="J369" i="34" s="1"/>
  <c r="K369" i="34"/>
  <c r="L369" i="34" s="1"/>
  <c r="G369" i="35" s="1"/>
  <c r="M369" i="34"/>
  <c r="N369" i="34" s="1"/>
  <c r="H369" i="35" s="1"/>
  <c r="O369" i="34"/>
  <c r="P369" i="34" s="1"/>
  <c r="I369" i="35" s="1"/>
  <c r="Q369" i="34"/>
  <c r="R369" i="34" s="1"/>
  <c r="J369" i="35" s="1"/>
  <c r="S369" i="34"/>
  <c r="T369" i="34" s="1"/>
  <c r="K369" i="35" s="1"/>
  <c r="U369" i="34"/>
  <c r="V369" i="34" s="1"/>
  <c r="L369" i="35" s="1"/>
  <c r="W369" i="34"/>
  <c r="X369" i="34" s="1"/>
  <c r="M369" i="35" s="1"/>
  <c r="C370" i="34"/>
  <c r="E370" i="34"/>
  <c r="G370" i="34"/>
  <c r="I370" i="34"/>
  <c r="K370" i="34"/>
  <c r="M370" i="34"/>
  <c r="O370" i="34"/>
  <c r="Q370" i="34"/>
  <c r="S370" i="34"/>
  <c r="U370" i="34"/>
  <c r="W370" i="34"/>
  <c r="C371" i="34"/>
  <c r="E371" i="34"/>
  <c r="G371" i="34"/>
  <c r="I371" i="34"/>
  <c r="K371" i="34"/>
  <c r="M371" i="34"/>
  <c r="O371" i="34"/>
  <c r="Q371" i="34"/>
  <c r="S371" i="34"/>
  <c r="U371" i="34"/>
  <c r="W371" i="34"/>
  <c r="C372" i="34"/>
  <c r="D372" i="34" s="1"/>
  <c r="C372" i="35" s="1"/>
  <c r="E372" i="34"/>
  <c r="F372" i="34" s="1"/>
  <c r="D372" i="35" s="1"/>
  <c r="G372" i="34"/>
  <c r="H372" i="34" s="1"/>
  <c r="E372" i="35" s="1"/>
  <c r="I372" i="34"/>
  <c r="J372" i="34" s="1"/>
  <c r="F372" i="35" s="1"/>
  <c r="K372" i="34"/>
  <c r="L372" i="34" s="1"/>
  <c r="G372" i="35" s="1"/>
  <c r="M372" i="34"/>
  <c r="N372" i="34" s="1"/>
  <c r="O372" i="34"/>
  <c r="P372" i="34" s="1"/>
  <c r="I372" i="35" s="1"/>
  <c r="Q372" i="34"/>
  <c r="R372" i="34" s="1"/>
  <c r="J372" i="35" s="1"/>
  <c r="S372" i="34"/>
  <c r="T372" i="34" s="1"/>
  <c r="K372" i="35" s="1"/>
  <c r="U372" i="34"/>
  <c r="V372" i="34" s="1"/>
  <c r="L372" i="35" s="1"/>
  <c r="W372" i="34"/>
  <c r="X372" i="34" s="1"/>
  <c r="M372" i="35" s="1"/>
  <c r="C373" i="34"/>
  <c r="D373" i="34" s="1"/>
  <c r="C373" i="35" s="1"/>
  <c r="E373" i="34"/>
  <c r="F373" i="34" s="1"/>
  <c r="D373" i="35" s="1"/>
  <c r="G373" i="34"/>
  <c r="H373" i="34" s="1"/>
  <c r="E373" i="35" s="1"/>
  <c r="I373" i="34"/>
  <c r="J373" i="34" s="1"/>
  <c r="F373" i="35" s="1"/>
  <c r="K373" i="34"/>
  <c r="L373" i="34" s="1"/>
  <c r="G373" i="35" s="1"/>
  <c r="M373" i="34"/>
  <c r="N373" i="34" s="1"/>
  <c r="H373" i="35" s="1"/>
  <c r="O373" i="34"/>
  <c r="P373" i="34" s="1"/>
  <c r="I373" i="35" s="1"/>
  <c r="Q373" i="34"/>
  <c r="R373" i="34" s="1"/>
  <c r="J373" i="35" s="1"/>
  <c r="S373" i="34"/>
  <c r="T373" i="34" s="1"/>
  <c r="K373" i="35" s="1"/>
  <c r="U373" i="34"/>
  <c r="V373" i="34" s="1"/>
  <c r="W373" i="34"/>
  <c r="X373" i="34" s="1"/>
  <c r="M373" i="35" s="1"/>
  <c r="C374" i="34"/>
  <c r="D374" i="34" s="1"/>
  <c r="C374" i="35" s="1"/>
  <c r="E374" i="34"/>
  <c r="F374" i="34" s="1"/>
  <c r="D374" i="35" s="1"/>
  <c r="G374" i="34"/>
  <c r="H374" i="34" s="1"/>
  <c r="I374" i="34"/>
  <c r="J374" i="34" s="1"/>
  <c r="F374" i="35" s="1"/>
  <c r="K374" i="34"/>
  <c r="L374" i="34" s="1"/>
  <c r="G374" i="35" s="1"/>
  <c r="M374" i="34"/>
  <c r="N374" i="34" s="1"/>
  <c r="H374" i="35" s="1"/>
  <c r="O374" i="34"/>
  <c r="P374" i="34" s="1"/>
  <c r="I374" i="35" s="1"/>
  <c r="Q374" i="34"/>
  <c r="R374" i="34" s="1"/>
  <c r="J374" i="35" s="1"/>
  <c r="S374" i="34"/>
  <c r="T374" i="34" s="1"/>
  <c r="U374" i="34"/>
  <c r="V374" i="34" s="1"/>
  <c r="L374" i="35" s="1"/>
  <c r="W374" i="34"/>
  <c r="X374" i="34" s="1"/>
  <c r="C375" i="34"/>
  <c r="D375" i="34" s="1"/>
  <c r="C375" i="35" s="1"/>
  <c r="E375" i="34"/>
  <c r="F375" i="34" s="1"/>
  <c r="D375" i="35" s="1"/>
  <c r="G375" i="34"/>
  <c r="H375" i="34" s="1"/>
  <c r="E375" i="35" s="1"/>
  <c r="I375" i="34"/>
  <c r="J375" i="34" s="1"/>
  <c r="F375" i="35" s="1"/>
  <c r="K375" i="34"/>
  <c r="L375" i="34" s="1"/>
  <c r="G375" i="35" s="1"/>
  <c r="M375" i="34"/>
  <c r="N375" i="34" s="1"/>
  <c r="H375" i="35" s="1"/>
  <c r="O375" i="34"/>
  <c r="P375" i="34" s="1"/>
  <c r="I375" i="35" s="1"/>
  <c r="Q375" i="34"/>
  <c r="R375" i="34" s="1"/>
  <c r="J375" i="35" s="1"/>
  <c r="S375" i="34"/>
  <c r="T375" i="34" s="1"/>
  <c r="U375" i="34"/>
  <c r="V375" i="34" s="1"/>
  <c r="L375" i="35" s="1"/>
  <c r="W375" i="34"/>
  <c r="X375" i="34" s="1"/>
  <c r="M375" i="35" s="1"/>
  <c r="C376" i="34"/>
  <c r="D376" i="34" s="1"/>
  <c r="E376" i="34"/>
  <c r="F376" i="34" s="1"/>
  <c r="D376" i="35" s="1"/>
  <c r="G376" i="34"/>
  <c r="H376" i="34" s="1"/>
  <c r="I376" i="34"/>
  <c r="J376" i="34" s="1"/>
  <c r="F376" i="35" s="1"/>
  <c r="K376" i="34"/>
  <c r="L376" i="34" s="1"/>
  <c r="M376" i="34"/>
  <c r="N376" i="34" s="1"/>
  <c r="H376" i="35" s="1"/>
  <c r="O376" i="34"/>
  <c r="P376" i="34" s="1"/>
  <c r="Q376" i="34"/>
  <c r="R376" i="34" s="1"/>
  <c r="J376" i="35" s="1"/>
  <c r="S376" i="34"/>
  <c r="T376" i="34" s="1"/>
  <c r="K376" i="35" s="1"/>
  <c r="U376" i="34"/>
  <c r="V376" i="34" s="1"/>
  <c r="L376" i="35" s="1"/>
  <c r="W376" i="34"/>
  <c r="X376" i="34" s="1"/>
  <c r="M376" i="35" s="1"/>
  <c r="C377" i="34"/>
  <c r="D377" i="34" s="1"/>
  <c r="C377" i="35" s="1"/>
  <c r="E377" i="34"/>
  <c r="F377" i="34" s="1"/>
  <c r="D377" i="35" s="1"/>
  <c r="G377" i="34"/>
  <c r="H377" i="34" s="1"/>
  <c r="E377" i="35" s="1"/>
  <c r="I377" i="34"/>
  <c r="J377" i="34" s="1"/>
  <c r="F377" i="35" s="1"/>
  <c r="K377" i="34"/>
  <c r="L377" i="34" s="1"/>
  <c r="G377" i="35" s="1"/>
  <c r="M377" i="34"/>
  <c r="N377" i="34" s="1"/>
  <c r="H377" i="35" s="1"/>
  <c r="O377" i="34"/>
  <c r="P377" i="34" s="1"/>
  <c r="I377" i="35" s="1"/>
  <c r="Q377" i="34"/>
  <c r="R377" i="34" s="1"/>
  <c r="J377" i="35" s="1"/>
  <c r="S377" i="34"/>
  <c r="T377" i="34" s="1"/>
  <c r="K377" i="35" s="1"/>
  <c r="U377" i="34"/>
  <c r="V377" i="34" s="1"/>
  <c r="L377" i="35" s="1"/>
  <c r="W377" i="34"/>
  <c r="X377" i="34" s="1"/>
  <c r="M377" i="35" s="1"/>
  <c r="C378" i="34"/>
  <c r="E378" i="34"/>
  <c r="G378" i="34"/>
  <c r="I378" i="34"/>
  <c r="K378" i="34"/>
  <c r="M378" i="34"/>
  <c r="O378" i="34"/>
  <c r="Q378" i="34"/>
  <c r="S378" i="34"/>
  <c r="U378" i="34"/>
  <c r="W378" i="34"/>
  <c r="C379" i="34"/>
  <c r="D379" i="34" s="1"/>
  <c r="C379" i="35" s="1"/>
  <c r="E379" i="34"/>
  <c r="F379" i="34" s="1"/>
  <c r="D379" i="35" s="1"/>
  <c r="G379" i="34"/>
  <c r="H379" i="34" s="1"/>
  <c r="E379" i="35" s="1"/>
  <c r="I379" i="34"/>
  <c r="J379" i="34" s="1"/>
  <c r="K379" i="34"/>
  <c r="L379" i="34" s="1"/>
  <c r="G379" i="35" s="1"/>
  <c r="M379" i="34"/>
  <c r="N379" i="34" s="1"/>
  <c r="H379" i="35" s="1"/>
  <c r="O379" i="34"/>
  <c r="P379" i="34" s="1"/>
  <c r="I379" i="35" s="1"/>
  <c r="Q379" i="34"/>
  <c r="R379" i="34" s="1"/>
  <c r="J379" i="35" s="1"/>
  <c r="S379" i="34"/>
  <c r="T379" i="34" s="1"/>
  <c r="K379" i="35" s="1"/>
  <c r="U379" i="34"/>
  <c r="V379" i="34" s="1"/>
  <c r="L379" i="35" s="1"/>
  <c r="W379" i="34"/>
  <c r="X379" i="34" s="1"/>
  <c r="M379" i="35" s="1"/>
  <c r="C380" i="34"/>
  <c r="D380" i="34" s="1"/>
  <c r="E380" i="34"/>
  <c r="F380" i="34" s="1"/>
  <c r="D380" i="35" s="1"/>
  <c r="G380" i="34"/>
  <c r="H380" i="34" s="1"/>
  <c r="E380" i="35" s="1"/>
  <c r="I380" i="34"/>
  <c r="J380" i="34" s="1"/>
  <c r="K380" i="34"/>
  <c r="L380" i="34" s="1"/>
  <c r="G380" i="35" s="1"/>
  <c r="M380" i="34"/>
  <c r="N380" i="34" s="1"/>
  <c r="H380" i="35" s="1"/>
  <c r="O380" i="34"/>
  <c r="P380" i="34" s="1"/>
  <c r="I380" i="35" s="1"/>
  <c r="Q380" i="34"/>
  <c r="R380" i="34" s="1"/>
  <c r="J380" i="35" s="1"/>
  <c r="S380" i="34"/>
  <c r="T380" i="34" s="1"/>
  <c r="K380" i="35" s="1"/>
  <c r="U380" i="34"/>
  <c r="V380" i="34" s="1"/>
  <c r="L380" i="35" s="1"/>
  <c r="W380" i="34"/>
  <c r="X380" i="34" s="1"/>
  <c r="M380" i="35" s="1"/>
  <c r="C381" i="34"/>
  <c r="D381" i="34" s="1"/>
  <c r="E381" i="34"/>
  <c r="F381" i="34" s="1"/>
  <c r="D381" i="35" s="1"/>
  <c r="G381" i="34"/>
  <c r="H381" i="34" s="1"/>
  <c r="E381" i="35" s="1"/>
  <c r="I381" i="34"/>
  <c r="J381" i="34" s="1"/>
  <c r="F381" i="35" s="1"/>
  <c r="K381" i="34"/>
  <c r="M381" i="34"/>
  <c r="N381" i="34" s="1"/>
  <c r="H381" i="35" s="1"/>
  <c r="O381" i="34"/>
  <c r="P381" i="34" s="1"/>
  <c r="I381" i="35" s="1"/>
  <c r="Q381" i="34"/>
  <c r="R381" i="34" s="1"/>
  <c r="J381" i="35" s="1"/>
  <c r="S381" i="34"/>
  <c r="T381" i="34" s="1"/>
  <c r="K381" i="35" s="1"/>
  <c r="U381" i="34"/>
  <c r="V381" i="34" s="1"/>
  <c r="L381" i="35" s="1"/>
  <c r="W381" i="34"/>
  <c r="X381" i="34" s="1"/>
  <c r="M381" i="35" s="1"/>
  <c r="C382" i="34"/>
  <c r="D382" i="34" s="1"/>
  <c r="C382" i="35" s="1"/>
  <c r="E382" i="34"/>
  <c r="F382" i="34" s="1"/>
  <c r="D382" i="35" s="1"/>
  <c r="G382" i="34"/>
  <c r="H382" i="34" s="1"/>
  <c r="E382" i="35" s="1"/>
  <c r="I382" i="34"/>
  <c r="J382" i="34" s="1"/>
  <c r="F382" i="35" s="1"/>
  <c r="K382" i="34"/>
  <c r="L382" i="34" s="1"/>
  <c r="G382" i="35" s="1"/>
  <c r="M382" i="34"/>
  <c r="N382" i="34" s="1"/>
  <c r="H382" i="35" s="1"/>
  <c r="O382" i="34"/>
  <c r="P382" i="34" s="1"/>
  <c r="I382" i="35" s="1"/>
  <c r="Q382" i="34"/>
  <c r="R382" i="34" s="1"/>
  <c r="J382" i="35" s="1"/>
  <c r="S382" i="34"/>
  <c r="T382" i="34" s="1"/>
  <c r="U382" i="34"/>
  <c r="V382" i="34" s="1"/>
  <c r="L382" i="35" s="1"/>
  <c r="W382" i="34"/>
  <c r="X382" i="34" s="1"/>
  <c r="M382" i="35" s="1"/>
  <c r="C383" i="34"/>
  <c r="E383" i="34"/>
  <c r="G383" i="34"/>
  <c r="I383" i="34"/>
  <c r="K383" i="34"/>
  <c r="M383" i="34"/>
  <c r="O383" i="34"/>
  <c r="Q383" i="34"/>
  <c r="S383" i="34"/>
  <c r="U383" i="34"/>
  <c r="W383" i="34"/>
  <c r="C384" i="34"/>
  <c r="E384" i="34"/>
  <c r="F384" i="34" s="1"/>
  <c r="D384" i="35" s="1"/>
  <c r="G384" i="34"/>
  <c r="H384" i="34" s="1"/>
  <c r="E384" i="35" s="1"/>
  <c r="I384" i="34"/>
  <c r="J384" i="34" s="1"/>
  <c r="F384" i="35" s="1"/>
  <c r="K384" i="34"/>
  <c r="L384" i="34" s="1"/>
  <c r="G384" i="35" s="1"/>
  <c r="M384" i="34"/>
  <c r="N384" i="34" s="1"/>
  <c r="H384" i="35" s="1"/>
  <c r="O384" i="34"/>
  <c r="P384" i="34" s="1"/>
  <c r="I384" i="35" s="1"/>
  <c r="Q384" i="34"/>
  <c r="R384" i="34" s="1"/>
  <c r="S384" i="34"/>
  <c r="T384" i="34" s="1"/>
  <c r="K384" i="35" s="1"/>
  <c r="U384" i="34"/>
  <c r="V384" i="34" s="1"/>
  <c r="L384" i="35" s="1"/>
  <c r="W384" i="34"/>
  <c r="X384" i="34" s="1"/>
  <c r="M384" i="35" s="1"/>
  <c r="C385" i="34"/>
  <c r="D385" i="34" s="1"/>
  <c r="C385" i="35" s="1"/>
  <c r="E385" i="34"/>
  <c r="F385" i="34" s="1"/>
  <c r="D385" i="35" s="1"/>
  <c r="G385" i="34"/>
  <c r="H385" i="34" s="1"/>
  <c r="E385" i="35" s="1"/>
  <c r="I385" i="34"/>
  <c r="J385" i="34" s="1"/>
  <c r="K385" i="34"/>
  <c r="L385" i="34" s="1"/>
  <c r="G385" i="35" s="1"/>
  <c r="M385" i="34"/>
  <c r="N385" i="34" s="1"/>
  <c r="H385" i="35" s="1"/>
  <c r="O385" i="34"/>
  <c r="P385" i="34" s="1"/>
  <c r="I385" i="35" s="1"/>
  <c r="Q385" i="34"/>
  <c r="R385" i="34" s="1"/>
  <c r="J385" i="35" s="1"/>
  <c r="S385" i="34"/>
  <c r="T385" i="34" s="1"/>
  <c r="K385" i="35" s="1"/>
  <c r="U385" i="34"/>
  <c r="V385" i="34" s="1"/>
  <c r="L385" i="35" s="1"/>
  <c r="W385" i="34"/>
  <c r="X385" i="34" s="1"/>
  <c r="M385" i="35" s="1"/>
  <c r="C386" i="34"/>
  <c r="D386" i="34" s="1"/>
  <c r="C386" i="35" s="1"/>
  <c r="E386" i="34"/>
  <c r="F386" i="34" s="1"/>
  <c r="D386" i="35" s="1"/>
  <c r="G386" i="34"/>
  <c r="H386" i="34" s="1"/>
  <c r="E386" i="35" s="1"/>
  <c r="I386" i="34"/>
  <c r="J386" i="34" s="1"/>
  <c r="F386" i="35" s="1"/>
  <c r="K386" i="34"/>
  <c r="L386" i="34" s="1"/>
  <c r="M386" i="34"/>
  <c r="N386" i="34" s="1"/>
  <c r="H386" i="35" s="1"/>
  <c r="O386" i="34"/>
  <c r="P386" i="34" s="1"/>
  <c r="I386" i="35" s="1"/>
  <c r="Q386" i="34"/>
  <c r="R386" i="34" s="1"/>
  <c r="J386" i="35" s="1"/>
  <c r="S386" i="34"/>
  <c r="T386" i="34" s="1"/>
  <c r="K386" i="35" s="1"/>
  <c r="U386" i="34"/>
  <c r="V386" i="34" s="1"/>
  <c r="L386" i="35" s="1"/>
  <c r="W386" i="34"/>
  <c r="X386" i="34" s="1"/>
  <c r="M386" i="35" s="1"/>
  <c r="C387" i="34"/>
  <c r="D387" i="34" s="1"/>
  <c r="C387" i="35" s="1"/>
  <c r="E387" i="34"/>
  <c r="F387" i="34" s="1"/>
  <c r="D387" i="35" s="1"/>
  <c r="G387" i="34"/>
  <c r="H387" i="34" s="1"/>
  <c r="E387" i="35" s="1"/>
  <c r="I387" i="34"/>
  <c r="J387" i="34" s="1"/>
  <c r="F387" i="35" s="1"/>
  <c r="K387" i="34"/>
  <c r="M387" i="34"/>
  <c r="N387" i="34" s="1"/>
  <c r="H387" i="35" s="1"/>
  <c r="O387" i="34"/>
  <c r="P387" i="34" s="1"/>
  <c r="Q387" i="34"/>
  <c r="R387" i="34" s="1"/>
  <c r="J387" i="35" s="1"/>
  <c r="S387" i="34"/>
  <c r="T387" i="34" s="1"/>
  <c r="U387" i="34"/>
  <c r="V387" i="34" s="1"/>
  <c r="L387" i="35" s="1"/>
  <c r="W387" i="34"/>
  <c r="X387" i="34" s="1"/>
  <c r="M387" i="35" s="1"/>
  <c r="C388" i="34"/>
  <c r="D388" i="34" s="1"/>
  <c r="C388" i="35" s="1"/>
  <c r="E388" i="34"/>
  <c r="F388" i="34" s="1"/>
  <c r="D388" i="35" s="1"/>
  <c r="G388" i="34"/>
  <c r="H388" i="34" s="1"/>
  <c r="E388" i="35" s="1"/>
  <c r="I388" i="34"/>
  <c r="J388" i="34" s="1"/>
  <c r="F388" i="35" s="1"/>
  <c r="K388" i="34"/>
  <c r="L388" i="34" s="1"/>
  <c r="G388" i="35" s="1"/>
  <c r="M388" i="34"/>
  <c r="N388" i="34" s="1"/>
  <c r="H388" i="35" s="1"/>
  <c r="O388" i="34"/>
  <c r="P388" i="34" s="1"/>
  <c r="I388" i="35" s="1"/>
  <c r="Q388" i="34"/>
  <c r="R388" i="34" s="1"/>
  <c r="S388" i="34"/>
  <c r="T388" i="34" s="1"/>
  <c r="K388" i="35" s="1"/>
  <c r="U388" i="34"/>
  <c r="V388" i="34" s="1"/>
  <c r="L388" i="35" s="1"/>
  <c r="W388" i="34"/>
  <c r="X388" i="34" s="1"/>
  <c r="M388" i="35" s="1"/>
  <c r="C389" i="34"/>
  <c r="D389" i="34" s="1"/>
  <c r="E389" i="34"/>
  <c r="F389" i="34" s="1"/>
  <c r="D389" i="35" s="1"/>
  <c r="G389" i="34"/>
  <c r="H389" i="34" s="1"/>
  <c r="E389" i="35" s="1"/>
  <c r="I389" i="34"/>
  <c r="J389" i="34" s="1"/>
  <c r="F389" i="35" s="1"/>
  <c r="K389" i="34"/>
  <c r="M389" i="34"/>
  <c r="N389" i="34" s="1"/>
  <c r="H389" i="35" s="1"/>
  <c r="O389" i="34"/>
  <c r="P389" i="34" s="1"/>
  <c r="I389" i="35" s="1"/>
  <c r="Q389" i="34"/>
  <c r="R389" i="34" s="1"/>
  <c r="J389" i="35" s="1"/>
  <c r="S389" i="34"/>
  <c r="T389" i="34" s="1"/>
  <c r="K389" i="35" s="1"/>
  <c r="U389" i="34"/>
  <c r="V389" i="34" s="1"/>
  <c r="W389" i="34"/>
  <c r="X389" i="34" s="1"/>
  <c r="M389" i="35" s="1"/>
  <c r="C390" i="34"/>
  <c r="D390" i="34" s="1"/>
  <c r="C390" i="35" s="1"/>
  <c r="E390" i="34"/>
  <c r="F390" i="34" s="1"/>
  <c r="D390" i="35" s="1"/>
  <c r="G390" i="34"/>
  <c r="H390" i="34" s="1"/>
  <c r="E390" i="35" s="1"/>
  <c r="I390" i="34"/>
  <c r="J390" i="34" s="1"/>
  <c r="F390" i="35" s="1"/>
  <c r="K390" i="34"/>
  <c r="L390" i="34" s="1"/>
  <c r="G390" i="35" s="1"/>
  <c r="M390" i="34"/>
  <c r="N390" i="34" s="1"/>
  <c r="O390" i="34"/>
  <c r="P390" i="34" s="1"/>
  <c r="I390" i="35" s="1"/>
  <c r="Q390" i="34"/>
  <c r="R390" i="34" s="1"/>
  <c r="J390" i="35" s="1"/>
  <c r="S390" i="34"/>
  <c r="T390" i="34" s="1"/>
  <c r="K390" i="35" s="1"/>
  <c r="U390" i="34"/>
  <c r="V390" i="34" s="1"/>
  <c r="L390" i="35" s="1"/>
  <c r="W390" i="34"/>
  <c r="X390" i="34" s="1"/>
  <c r="C391" i="34"/>
  <c r="E391" i="34"/>
  <c r="G391" i="34"/>
  <c r="I391" i="34"/>
  <c r="K391" i="34"/>
  <c r="M391" i="34"/>
  <c r="O391" i="34"/>
  <c r="Q391" i="34"/>
  <c r="S391" i="34"/>
  <c r="U391" i="34"/>
  <c r="W391" i="34"/>
  <c r="C392" i="34"/>
  <c r="E392" i="34"/>
  <c r="G392" i="34"/>
  <c r="I392" i="34"/>
  <c r="K392" i="34"/>
  <c r="M392" i="34"/>
  <c r="O392" i="34"/>
  <c r="Q392" i="34"/>
  <c r="S392" i="34"/>
  <c r="U392" i="34"/>
  <c r="W392" i="34"/>
  <c r="C393" i="34"/>
  <c r="E393" i="34"/>
  <c r="F393" i="34" s="1"/>
  <c r="D393" i="35" s="1"/>
  <c r="G393" i="34"/>
  <c r="H393" i="34" s="1"/>
  <c r="E393" i="35" s="1"/>
  <c r="I393" i="34"/>
  <c r="J393" i="34" s="1"/>
  <c r="F393" i="35" s="1"/>
  <c r="K393" i="34"/>
  <c r="L393" i="34" s="1"/>
  <c r="G393" i="35" s="1"/>
  <c r="M393" i="34"/>
  <c r="N393" i="34" s="1"/>
  <c r="H393" i="35" s="1"/>
  <c r="O393" i="34"/>
  <c r="P393" i="34" s="1"/>
  <c r="I393" i="35" s="1"/>
  <c r="Q393" i="34"/>
  <c r="R393" i="34" s="1"/>
  <c r="J393" i="35" s="1"/>
  <c r="S393" i="34"/>
  <c r="T393" i="34" s="1"/>
  <c r="U393" i="34"/>
  <c r="V393" i="34" s="1"/>
  <c r="L393" i="35" s="1"/>
  <c r="W393" i="34"/>
  <c r="X393" i="34" s="1"/>
  <c r="M393" i="35" s="1"/>
  <c r="C394" i="34"/>
  <c r="D394" i="34" s="1"/>
  <c r="C394" i="35" s="1"/>
  <c r="E394" i="34"/>
  <c r="F394" i="34" s="1"/>
  <c r="G394" i="34"/>
  <c r="H394" i="34" s="1"/>
  <c r="E394" i="35" s="1"/>
  <c r="I394" i="34"/>
  <c r="J394" i="34" s="1"/>
  <c r="F394" i="35" s="1"/>
  <c r="K394" i="34"/>
  <c r="M394" i="34"/>
  <c r="N394" i="34" s="1"/>
  <c r="H394" i="35" s="1"/>
  <c r="O394" i="34"/>
  <c r="P394" i="34" s="1"/>
  <c r="I394" i="35" s="1"/>
  <c r="Q394" i="34"/>
  <c r="R394" i="34" s="1"/>
  <c r="J394" i="35" s="1"/>
  <c r="S394" i="34"/>
  <c r="T394" i="34" s="1"/>
  <c r="K394" i="35" s="1"/>
  <c r="U394" i="34"/>
  <c r="V394" i="34" s="1"/>
  <c r="L394" i="35" s="1"/>
  <c r="W394" i="34"/>
  <c r="X394" i="34" s="1"/>
  <c r="M394" i="35" s="1"/>
  <c r="C395" i="34"/>
  <c r="D395" i="34" s="1"/>
  <c r="C395" i="35" s="1"/>
  <c r="E395" i="34"/>
  <c r="F395" i="34" s="1"/>
  <c r="D395" i="35" s="1"/>
  <c r="G395" i="34"/>
  <c r="H395" i="34" s="1"/>
  <c r="E395" i="35" s="1"/>
  <c r="I395" i="34"/>
  <c r="J395" i="34" s="1"/>
  <c r="F395" i="35" s="1"/>
  <c r="K395" i="34"/>
  <c r="L395" i="34" s="1"/>
  <c r="M395" i="34"/>
  <c r="N395" i="34" s="1"/>
  <c r="H395" i="35" s="1"/>
  <c r="O395" i="34"/>
  <c r="P395" i="34" s="1"/>
  <c r="I395" i="35" s="1"/>
  <c r="Q395" i="34"/>
  <c r="R395" i="34" s="1"/>
  <c r="J395" i="35" s="1"/>
  <c r="S395" i="34"/>
  <c r="T395" i="34" s="1"/>
  <c r="K395" i="35" s="1"/>
  <c r="U395" i="34"/>
  <c r="V395" i="34" s="1"/>
  <c r="W395" i="34"/>
  <c r="X395" i="34" s="1"/>
  <c r="M395" i="35" s="1"/>
  <c r="C396" i="34"/>
  <c r="E396" i="34"/>
  <c r="G396" i="34"/>
  <c r="I396" i="34"/>
  <c r="K396" i="34"/>
  <c r="M396" i="34"/>
  <c r="O396" i="34"/>
  <c r="Q396" i="34"/>
  <c r="S396" i="34"/>
  <c r="U396" i="34"/>
  <c r="W396" i="34"/>
  <c r="C397" i="34"/>
  <c r="D397" i="34" s="1"/>
  <c r="E397" i="34"/>
  <c r="F397" i="34" s="1"/>
  <c r="D397" i="35" s="1"/>
  <c r="G397" i="34"/>
  <c r="H397" i="34" s="1"/>
  <c r="E397" i="35" s="1"/>
  <c r="I397" i="34"/>
  <c r="J397" i="34" s="1"/>
  <c r="F397" i="35" s="1"/>
  <c r="K397" i="34"/>
  <c r="M397" i="34"/>
  <c r="N397" i="34" s="1"/>
  <c r="H397" i="35" s="1"/>
  <c r="O397" i="34"/>
  <c r="P397" i="34" s="1"/>
  <c r="I397" i="35" s="1"/>
  <c r="Q397" i="34"/>
  <c r="R397" i="34" s="1"/>
  <c r="J397" i="35" s="1"/>
  <c r="S397" i="34"/>
  <c r="T397" i="34" s="1"/>
  <c r="K397" i="35" s="1"/>
  <c r="U397" i="34"/>
  <c r="V397" i="34" s="1"/>
  <c r="L397" i="35" s="1"/>
  <c r="W397" i="34"/>
  <c r="X397" i="34" s="1"/>
  <c r="M397" i="35" s="1"/>
  <c r="C398" i="34"/>
  <c r="D398" i="34" s="1"/>
  <c r="C398" i="35" s="1"/>
  <c r="E398" i="34"/>
  <c r="F398" i="34" s="1"/>
  <c r="D398" i="35" s="1"/>
  <c r="G398" i="34"/>
  <c r="H398" i="34" s="1"/>
  <c r="E398" i="35" s="1"/>
  <c r="I398" i="34"/>
  <c r="J398" i="34" s="1"/>
  <c r="F398" i="35" s="1"/>
  <c r="K398" i="34"/>
  <c r="L398" i="34" s="1"/>
  <c r="M398" i="34"/>
  <c r="N398" i="34" s="1"/>
  <c r="H398" i="35" s="1"/>
  <c r="O398" i="34"/>
  <c r="P398" i="34" s="1"/>
  <c r="I398" i="35" s="1"/>
  <c r="Q398" i="34"/>
  <c r="R398" i="34" s="1"/>
  <c r="J398" i="35" s="1"/>
  <c r="S398" i="34"/>
  <c r="T398" i="34" s="1"/>
  <c r="K398" i="35" s="1"/>
  <c r="U398" i="34"/>
  <c r="V398" i="34" s="1"/>
  <c r="W398" i="34"/>
  <c r="X398" i="34" s="1"/>
  <c r="M398" i="35" s="1"/>
  <c r="C399" i="34"/>
  <c r="E399" i="34"/>
  <c r="F399" i="34" s="1"/>
  <c r="D399" i="35" s="1"/>
  <c r="G399" i="34"/>
  <c r="H399" i="34" s="1"/>
  <c r="I399" i="34"/>
  <c r="J399" i="34" s="1"/>
  <c r="K399" i="34"/>
  <c r="L399" i="34" s="1"/>
  <c r="G399" i="35" s="1"/>
  <c r="M399" i="34"/>
  <c r="N399" i="34" s="1"/>
  <c r="H399" i="35" s="1"/>
  <c r="O399" i="34"/>
  <c r="P399" i="34" s="1"/>
  <c r="I399" i="35" s="1"/>
  <c r="Q399" i="34"/>
  <c r="R399" i="34" s="1"/>
  <c r="J399" i="35" s="1"/>
  <c r="S399" i="34"/>
  <c r="T399" i="34" s="1"/>
  <c r="K399" i="35" s="1"/>
  <c r="U399" i="34"/>
  <c r="V399" i="34" s="1"/>
  <c r="L399" i="35" s="1"/>
  <c r="W399" i="34"/>
  <c r="X399" i="34" s="1"/>
  <c r="C400" i="34"/>
  <c r="D400" i="34" s="1"/>
  <c r="C400" i="35" s="1"/>
  <c r="E400" i="34"/>
  <c r="F400" i="34" s="1"/>
  <c r="G400" i="34"/>
  <c r="H400" i="34" s="1"/>
  <c r="E400" i="35" s="1"/>
  <c r="I400" i="34"/>
  <c r="J400" i="34" s="1"/>
  <c r="F400" i="35" s="1"/>
  <c r="K400" i="34"/>
  <c r="L400" i="34" s="1"/>
  <c r="G400" i="35" s="1"/>
  <c r="M400" i="34"/>
  <c r="N400" i="34" s="1"/>
  <c r="O400" i="34"/>
  <c r="P400" i="34" s="1"/>
  <c r="Q400" i="34"/>
  <c r="R400" i="34" s="1"/>
  <c r="J400" i="35" s="1"/>
  <c r="S400" i="34"/>
  <c r="T400" i="34" s="1"/>
  <c r="U400" i="34"/>
  <c r="V400" i="34" s="1"/>
  <c r="L400" i="35" s="1"/>
  <c r="W400" i="34"/>
  <c r="X400" i="34" s="1"/>
  <c r="M400" i="35" s="1"/>
  <c r="C401" i="34"/>
  <c r="E401" i="34"/>
  <c r="F401" i="34" s="1"/>
  <c r="D401" i="35" s="1"/>
  <c r="G401" i="34"/>
  <c r="H401" i="34" s="1"/>
  <c r="E401" i="35" s="1"/>
  <c r="I401" i="34"/>
  <c r="J401" i="34" s="1"/>
  <c r="F401" i="35" s="1"/>
  <c r="K401" i="34"/>
  <c r="L401" i="34" s="1"/>
  <c r="G401" i="35" s="1"/>
  <c r="M401" i="34"/>
  <c r="N401" i="34" s="1"/>
  <c r="H401" i="35" s="1"/>
  <c r="O401" i="34"/>
  <c r="P401" i="34" s="1"/>
  <c r="I401" i="35" s="1"/>
  <c r="Q401" i="34"/>
  <c r="R401" i="34" s="1"/>
  <c r="S401" i="34"/>
  <c r="T401" i="34" s="1"/>
  <c r="K401" i="35" s="1"/>
  <c r="U401" i="34"/>
  <c r="V401" i="34" s="1"/>
  <c r="L401" i="35" s="1"/>
  <c r="W401" i="34"/>
  <c r="X401" i="34" s="1"/>
  <c r="M401" i="35" s="1"/>
  <c r="C402" i="34"/>
  <c r="E402" i="34"/>
  <c r="G402" i="34"/>
  <c r="I402" i="34"/>
  <c r="K402" i="34"/>
  <c r="M402" i="34"/>
  <c r="O402" i="34"/>
  <c r="Q402" i="34"/>
  <c r="S402" i="34"/>
  <c r="U402" i="34"/>
  <c r="W402" i="34"/>
  <c r="C403" i="34"/>
  <c r="D403" i="34" s="1"/>
  <c r="E403" i="34"/>
  <c r="F403" i="34" s="1"/>
  <c r="D403" i="35" s="1"/>
  <c r="G403" i="34"/>
  <c r="H403" i="34" s="1"/>
  <c r="E403" i="35" s="1"/>
  <c r="I403" i="34"/>
  <c r="J403" i="34" s="1"/>
  <c r="F403" i="35" s="1"/>
  <c r="K403" i="34"/>
  <c r="L403" i="34" s="1"/>
  <c r="G403" i="35" s="1"/>
  <c r="M403" i="34"/>
  <c r="N403" i="34" s="1"/>
  <c r="O403" i="34"/>
  <c r="P403" i="34" s="1"/>
  <c r="I403" i="35" s="1"/>
  <c r="Q403" i="34"/>
  <c r="R403" i="34" s="1"/>
  <c r="J403" i="35" s="1"/>
  <c r="S403" i="34"/>
  <c r="T403" i="34" s="1"/>
  <c r="K403" i="35" s="1"/>
  <c r="U403" i="34"/>
  <c r="V403" i="34" s="1"/>
  <c r="L403" i="35" s="1"/>
  <c r="W403" i="34"/>
  <c r="X403" i="34" s="1"/>
  <c r="M403" i="35" s="1"/>
  <c r="C404" i="34"/>
  <c r="D404" i="34" s="1"/>
  <c r="C404" i="35" s="1"/>
  <c r="E404" i="34"/>
  <c r="F404" i="34" s="1"/>
  <c r="D404" i="35" s="1"/>
  <c r="G404" i="34"/>
  <c r="H404" i="34" s="1"/>
  <c r="I404" i="34"/>
  <c r="J404" i="34" s="1"/>
  <c r="F404" i="35" s="1"/>
  <c r="K404" i="34"/>
  <c r="M404" i="34"/>
  <c r="N404" i="34" s="1"/>
  <c r="H404" i="35" s="1"/>
  <c r="O404" i="34"/>
  <c r="P404" i="34" s="1"/>
  <c r="I404" i="35" s="1"/>
  <c r="Q404" i="34"/>
  <c r="R404" i="34" s="1"/>
  <c r="J404" i="35" s="1"/>
  <c r="S404" i="34"/>
  <c r="T404" i="34" s="1"/>
  <c r="K404" i="35" s="1"/>
  <c r="U404" i="34"/>
  <c r="V404" i="34" s="1"/>
  <c r="L404" i="35" s="1"/>
  <c r="W404" i="34"/>
  <c r="X404" i="34" s="1"/>
  <c r="C405" i="34"/>
  <c r="D405" i="34" s="1"/>
  <c r="C405" i="35" s="1"/>
  <c r="E405" i="34"/>
  <c r="F405" i="34" s="1"/>
  <c r="D405" i="35" s="1"/>
  <c r="G405" i="34"/>
  <c r="H405" i="34" s="1"/>
  <c r="I405" i="34"/>
  <c r="J405" i="34" s="1"/>
  <c r="F405" i="35" s="1"/>
  <c r="K405" i="34"/>
  <c r="L405" i="34" s="1"/>
  <c r="G405" i="35" s="1"/>
  <c r="M405" i="34"/>
  <c r="N405" i="34" s="1"/>
  <c r="H405" i="35" s="1"/>
  <c r="O405" i="34"/>
  <c r="P405" i="34" s="1"/>
  <c r="I405" i="35" s="1"/>
  <c r="Q405" i="34"/>
  <c r="R405" i="34" s="1"/>
  <c r="J405" i="35" s="1"/>
  <c r="S405" i="34"/>
  <c r="T405" i="34" s="1"/>
  <c r="U405" i="34"/>
  <c r="V405" i="34" s="1"/>
  <c r="L405" i="35" s="1"/>
  <c r="W405" i="34"/>
  <c r="X405" i="34" s="1"/>
  <c r="M405" i="35" s="1"/>
  <c r="C406" i="34"/>
  <c r="E406" i="34"/>
  <c r="G406" i="34"/>
  <c r="I406" i="34"/>
  <c r="K406" i="34"/>
  <c r="M406" i="34"/>
  <c r="O406" i="34"/>
  <c r="Q406" i="34"/>
  <c r="S406" i="34"/>
  <c r="U406" i="34"/>
  <c r="W406" i="34"/>
  <c r="C407" i="34"/>
  <c r="D407" i="34" s="1"/>
  <c r="C407" i="35" s="1"/>
  <c r="E407" i="34"/>
  <c r="F407" i="34" s="1"/>
  <c r="G407" i="34"/>
  <c r="H407" i="34" s="1"/>
  <c r="I407" i="34"/>
  <c r="J407" i="34" s="1"/>
  <c r="K407" i="34"/>
  <c r="L407" i="34" s="1"/>
  <c r="M407" i="34"/>
  <c r="N407" i="34" s="1"/>
  <c r="H407" i="35" s="1"/>
  <c r="O407" i="34"/>
  <c r="P407" i="34" s="1"/>
  <c r="I407" i="35" s="1"/>
  <c r="Q407" i="34"/>
  <c r="R407" i="34" s="1"/>
  <c r="S407" i="34"/>
  <c r="T407" i="34" s="1"/>
  <c r="U407" i="34"/>
  <c r="V407" i="34" s="1"/>
  <c r="L407" i="35" s="1"/>
  <c r="W407" i="34"/>
  <c r="X407" i="34" s="1"/>
  <c r="M407" i="35" s="1"/>
  <c r="C408" i="34"/>
  <c r="E408" i="34"/>
  <c r="F408" i="34" s="1"/>
  <c r="D408" i="35" s="1"/>
  <c r="G408" i="34"/>
  <c r="H408" i="34" s="1"/>
  <c r="E408" i="35" s="1"/>
  <c r="I408" i="34"/>
  <c r="J408" i="34" s="1"/>
  <c r="F408" i="35" s="1"/>
  <c r="K408" i="34"/>
  <c r="L408" i="34" s="1"/>
  <c r="G408" i="35" s="1"/>
  <c r="M408" i="34"/>
  <c r="N408" i="34" s="1"/>
  <c r="H408" i="35" s="1"/>
  <c r="O408" i="34"/>
  <c r="P408" i="34" s="1"/>
  <c r="Q408" i="34"/>
  <c r="R408" i="34" s="1"/>
  <c r="J408" i="35" s="1"/>
  <c r="S408" i="34"/>
  <c r="T408" i="34" s="1"/>
  <c r="K408" i="35" s="1"/>
  <c r="U408" i="34"/>
  <c r="V408" i="34" s="1"/>
  <c r="L408" i="35" s="1"/>
  <c r="W408" i="34"/>
  <c r="X408" i="34" s="1"/>
  <c r="C409" i="34"/>
  <c r="E409" i="34"/>
  <c r="G409" i="34"/>
  <c r="I409" i="34"/>
  <c r="K409" i="34"/>
  <c r="M409" i="34"/>
  <c r="O409" i="34"/>
  <c r="Q409" i="34"/>
  <c r="S409" i="34"/>
  <c r="U409" i="34"/>
  <c r="W409" i="34"/>
  <c r="C410" i="34"/>
  <c r="D410" i="34" s="1"/>
  <c r="E410" i="34"/>
  <c r="F410" i="34" s="1"/>
  <c r="D410" i="35" s="1"/>
  <c r="G410" i="34"/>
  <c r="H410" i="34" s="1"/>
  <c r="E410" i="35" s="1"/>
  <c r="I410" i="34"/>
  <c r="J410" i="34" s="1"/>
  <c r="F410" i="35" s="1"/>
  <c r="K410" i="34"/>
  <c r="L410" i="34" s="1"/>
  <c r="M410" i="34"/>
  <c r="N410" i="34" s="1"/>
  <c r="O410" i="34"/>
  <c r="P410" i="34" s="1"/>
  <c r="I410" i="35" s="1"/>
  <c r="Q410" i="34"/>
  <c r="R410" i="34" s="1"/>
  <c r="J410" i="35" s="1"/>
  <c r="S410" i="34"/>
  <c r="T410" i="34" s="1"/>
  <c r="U410" i="34"/>
  <c r="V410" i="34" s="1"/>
  <c r="W410" i="34"/>
  <c r="X410" i="34" s="1"/>
  <c r="C411" i="34"/>
  <c r="E411" i="34"/>
  <c r="F411" i="34" s="1"/>
  <c r="D411" i="35" s="1"/>
  <c r="G411" i="34"/>
  <c r="H411" i="34" s="1"/>
  <c r="I411" i="34"/>
  <c r="J411" i="34" s="1"/>
  <c r="F411" i="35" s="1"/>
  <c r="K411" i="34"/>
  <c r="L411" i="34" s="1"/>
  <c r="G411" i="35" s="1"/>
  <c r="M411" i="34"/>
  <c r="N411" i="34" s="1"/>
  <c r="H411" i="35" s="1"/>
  <c r="O411" i="34"/>
  <c r="P411" i="34" s="1"/>
  <c r="I411" i="35" s="1"/>
  <c r="Q411" i="34"/>
  <c r="R411" i="34" s="1"/>
  <c r="S411" i="34"/>
  <c r="T411" i="34" s="1"/>
  <c r="K411" i="35" s="1"/>
  <c r="U411" i="34"/>
  <c r="V411" i="34" s="1"/>
  <c r="L411" i="35" s="1"/>
  <c r="W411" i="34"/>
  <c r="X411" i="34" s="1"/>
  <c r="M411" i="35" s="1"/>
  <c r="C412" i="34"/>
  <c r="E412" i="34"/>
  <c r="G412" i="34"/>
  <c r="I412" i="34"/>
  <c r="K412" i="34"/>
  <c r="M412" i="34"/>
  <c r="O412" i="34"/>
  <c r="Q412" i="34"/>
  <c r="S412" i="34"/>
  <c r="U412" i="34"/>
  <c r="W412" i="34"/>
  <c r="C413" i="34"/>
  <c r="E413" i="34"/>
  <c r="G413" i="34"/>
  <c r="I413" i="34"/>
  <c r="K413" i="34"/>
  <c r="M413" i="34"/>
  <c r="O413" i="34"/>
  <c r="Q413" i="34"/>
  <c r="S413" i="34"/>
  <c r="U413" i="34"/>
  <c r="W413" i="34"/>
  <c r="C414" i="34"/>
  <c r="D414" i="34" s="1"/>
  <c r="E414" i="34"/>
  <c r="F414" i="34" s="1"/>
  <c r="D414" i="35" s="1"/>
  <c r="G414" i="34"/>
  <c r="H414" i="34" s="1"/>
  <c r="E414" i="35" s="1"/>
  <c r="I414" i="34"/>
  <c r="J414" i="34" s="1"/>
  <c r="F414" i="35" s="1"/>
  <c r="K414" i="34"/>
  <c r="L414" i="34" s="1"/>
  <c r="G414" i="35" s="1"/>
  <c r="M414" i="34"/>
  <c r="N414" i="34" s="1"/>
  <c r="H414" i="35" s="1"/>
  <c r="O414" i="34"/>
  <c r="P414" i="34" s="1"/>
  <c r="I414" i="35" s="1"/>
  <c r="Q414" i="34"/>
  <c r="R414" i="34" s="1"/>
  <c r="J414" i="35" s="1"/>
  <c r="S414" i="34"/>
  <c r="T414" i="34" s="1"/>
  <c r="K414" i="35" s="1"/>
  <c r="U414" i="34"/>
  <c r="V414" i="34" s="1"/>
  <c r="L414" i="35" s="1"/>
  <c r="W414" i="34"/>
  <c r="X414" i="34" s="1"/>
  <c r="M414" i="35" s="1"/>
  <c r="C415" i="34"/>
  <c r="E415" i="34"/>
  <c r="G415" i="34"/>
  <c r="I415" i="34"/>
  <c r="K415" i="34"/>
  <c r="M415" i="34"/>
  <c r="O415" i="34"/>
  <c r="Q415" i="34"/>
  <c r="S415" i="34"/>
  <c r="U415" i="34"/>
  <c r="W415" i="34"/>
  <c r="C416" i="34"/>
  <c r="E416" i="34"/>
  <c r="F416" i="34" s="1"/>
  <c r="D416" i="35" s="1"/>
  <c r="G416" i="34"/>
  <c r="H416" i="34" s="1"/>
  <c r="E416" i="35" s="1"/>
  <c r="I416" i="34"/>
  <c r="J416" i="34" s="1"/>
  <c r="F416" i="35" s="1"/>
  <c r="K416" i="34"/>
  <c r="L416" i="34" s="1"/>
  <c r="G416" i="35" s="1"/>
  <c r="M416" i="34"/>
  <c r="N416" i="34" s="1"/>
  <c r="H416" i="35" s="1"/>
  <c r="O416" i="34"/>
  <c r="P416" i="34" s="1"/>
  <c r="I416" i="35" s="1"/>
  <c r="Q416" i="34"/>
  <c r="R416" i="34" s="1"/>
  <c r="J416" i="35" s="1"/>
  <c r="S416" i="34"/>
  <c r="T416" i="34" s="1"/>
  <c r="K416" i="35" s="1"/>
  <c r="U416" i="34"/>
  <c r="V416" i="34" s="1"/>
  <c r="L416" i="35" s="1"/>
  <c r="W416" i="34"/>
  <c r="X416" i="34" s="1"/>
  <c r="M416" i="35" s="1"/>
  <c r="C417" i="34"/>
  <c r="E417" i="34"/>
  <c r="G417" i="34"/>
  <c r="I417" i="34"/>
  <c r="K417" i="34"/>
  <c r="M417" i="34"/>
  <c r="O417" i="34"/>
  <c r="Q417" i="34"/>
  <c r="S417" i="34"/>
  <c r="U417" i="34"/>
  <c r="W417" i="34"/>
  <c r="C418" i="34"/>
  <c r="D418" i="34" s="1"/>
  <c r="C418" i="35" s="1"/>
  <c r="E418" i="34"/>
  <c r="F418" i="34" s="1"/>
  <c r="D418" i="35" s="1"/>
  <c r="G418" i="34"/>
  <c r="H418" i="34" s="1"/>
  <c r="E418" i="35" s="1"/>
  <c r="I418" i="34"/>
  <c r="J418" i="34" s="1"/>
  <c r="F418" i="35" s="1"/>
  <c r="K418" i="34"/>
  <c r="L418" i="34" s="1"/>
  <c r="G418" i="35" s="1"/>
  <c r="M418" i="34"/>
  <c r="N418" i="34" s="1"/>
  <c r="O418" i="34"/>
  <c r="P418" i="34" s="1"/>
  <c r="I418" i="35" s="1"/>
  <c r="Q418" i="34"/>
  <c r="R418" i="34" s="1"/>
  <c r="J418" i="35" s="1"/>
  <c r="S418" i="34"/>
  <c r="T418" i="34" s="1"/>
  <c r="K418" i="35" s="1"/>
  <c r="U418" i="34"/>
  <c r="V418" i="34" s="1"/>
  <c r="L418" i="35" s="1"/>
  <c r="W418" i="34"/>
  <c r="X418" i="34" s="1"/>
  <c r="C419" i="34"/>
  <c r="E419" i="34"/>
  <c r="G419" i="34"/>
  <c r="I419" i="34"/>
  <c r="K419" i="34"/>
  <c r="M419" i="34"/>
  <c r="O419" i="34"/>
  <c r="Q419" i="34"/>
  <c r="S419" i="34"/>
  <c r="U419" i="34"/>
  <c r="W419" i="34"/>
  <c r="C420" i="34"/>
  <c r="E420" i="34"/>
  <c r="F420" i="34" s="1"/>
  <c r="D420" i="35" s="1"/>
  <c r="G420" i="34"/>
  <c r="H420" i="34" s="1"/>
  <c r="E420" i="35" s="1"/>
  <c r="I420" i="34"/>
  <c r="J420" i="34" s="1"/>
  <c r="F420" i="35" s="1"/>
  <c r="K420" i="34"/>
  <c r="L420" i="34" s="1"/>
  <c r="G420" i="35" s="1"/>
  <c r="M420" i="34"/>
  <c r="N420" i="34" s="1"/>
  <c r="H420" i="35" s="1"/>
  <c r="O420" i="34"/>
  <c r="P420" i="34" s="1"/>
  <c r="I420" i="35" s="1"/>
  <c r="Q420" i="34"/>
  <c r="R420" i="34" s="1"/>
  <c r="S420" i="34"/>
  <c r="T420" i="34" s="1"/>
  <c r="K420" i="35" s="1"/>
  <c r="U420" i="34"/>
  <c r="V420" i="34" s="1"/>
  <c r="L420" i="35" s="1"/>
  <c r="W420" i="34"/>
  <c r="X420" i="34" s="1"/>
  <c r="M420" i="35" s="1"/>
  <c r="C421" i="34"/>
  <c r="D421" i="34" s="1"/>
  <c r="C421" i="35" s="1"/>
  <c r="E421" i="34"/>
  <c r="F421" i="34" s="1"/>
  <c r="D421" i="35" s="1"/>
  <c r="G421" i="34"/>
  <c r="H421" i="34" s="1"/>
  <c r="E421" i="35" s="1"/>
  <c r="I421" i="34"/>
  <c r="J421" i="34" s="1"/>
  <c r="K421" i="34"/>
  <c r="L421" i="34" s="1"/>
  <c r="G421" i="35" s="1"/>
  <c r="M421" i="34"/>
  <c r="N421" i="34" s="1"/>
  <c r="O421" i="34"/>
  <c r="P421" i="34" s="1"/>
  <c r="I421" i="35" s="1"/>
  <c r="Q421" i="34"/>
  <c r="R421" i="34" s="1"/>
  <c r="J421" i="35" s="1"/>
  <c r="S421" i="34"/>
  <c r="T421" i="34" s="1"/>
  <c r="K421" i="35" s="1"/>
  <c r="U421" i="34"/>
  <c r="V421" i="34" s="1"/>
  <c r="L421" i="35" s="1"/>
  <c r="W421" i="34"/>
  <c r="X421" i="34" s="1"/>
  <c r="M421" i="35" s="1"/>
  <c r="C422" i="34"/>
  <c r="D422" i="34" s="1"/>
  <c r="C422" i="35" s="1"/>
  <c r="E422" i="34"/>
  <c r="F422" i="34" s="1"/>
  <c r="D422" i="35" s="1"/>
  <c r="G422" i="34"/>
  <c r="H422" i="34" s="1"/>
  <c r="I422" i="34"/>
  <c r="J422" i="34" s="1"/>
  <c r="F422" i="35" s="1"/>
  <c r="K422" i="34"/>
  <c r="L422" i="34" s="1"/>
  <c r="G422" i="35" s="1"/>
  <c r="M422" i="34"/>
  <c r="N422" i="34" s="1"/>
  <c r="H422" i="35" s="1"/>
  <c r="O422" i="34"/>
  <c r="P422" i="34" s="1"/>
  <c r="Q422" i="34"/>
  <c r="R422" i="34" s="1"/>
  <c r="J422" i="35" s="1"/>
  <c r="S422" i="34"/>
  <c r="T422" i="34" s="1"/>
  <c r="U422" i="34"/>
  <c r="V422" i="34" s="1"/>
  <c r="W422" i="34"/>
  <c r="X422" i="34" s="1"/>
  <c r="M422" i="35" s="1"/>
  <c r="C423" i="34"/>
  <c r="D423" i="34" s="1"/>
  <c r="C423" i="35" s="1"/>
  <c r="E423" i="34"/>
  <c r="F423" i="34" s="1"/>
  <c r="D423" i="35" s="1"/>
  <c r="G423" i="34"/>
  <c r="H423" i="34" s="1"/>
  <c r="E423" i="35" s="1"/>
  <c r="I423" i="34"/>
  <c r="J423" i="34" s="1"/>
  <c r="F423" i="35" s="1"/>
  <c r="K423" i="34"/>
  <c r="M423" i="34"/>
  <c r="N423" i="34" s="1"/>
  <c r="H423" i="35" s="1"/>
  <c r="O423" i="34"/>
  <c r="P423" i="34" s="1"/>
  <c r="I423" i="35" s="1"/>
  <c r="Q423" i="34"/>
  <c r="R423" i="34" s="1"/>
  <c r="J423" i="35" s="1"/>
  <c r="S423" i="34"/>
  <c r="T423" i="34" s="1"/>
  <c r="K423" i="35" s="1"/>
  <c r="U423" i="34"/>
  <c r="V423" i="34" s="1"/>
  <c r="L423" i="35" s="1"/>
  <c r="W423" i="34"/>
  <c r="X423" i="34" s="1"/>
  <c r="C424" i="34"/>
  <c r="D424" i="34" s="1"/>
  <c r="C424" i="35" s="1"/>
  <c r="E424" i="34"/>
  <c r="F424" i="34" s="1"/>
  <c r="G424" i="34"/>
  <c r="H424" i="34" s="1"/>
  <c r="E424" i="35" s="1"/>
  <c r="I424" i="34"/>
  <c r="J424" i="34" s="1"/>
  <c r="K424" i="34"/>
  <c r="L424" i="34" s="1"/>
  <c r="G424" i="35" s="1"/>
  <c r="M424" i="34"/>
  <c r="N424" i="34" s="1"/>
  <c r="H424" i="35" s="1"/>
  <c r="O424" i="34"/>
  <c r="P424" i="34" s="1"/>
  <c r="I424" i="35" s="1"/>
  <c r="Q424" i="34"/>
  <c r="R424" i="34" s="1"/>
  <c r="J424" i="35" s="1"/>
  <c r="S424" i="34"/>
  <c r="T424" i="34" s="1"/>
  <c r="K424" i="35" s="1"/>
  <c r="U424" i="34"/>
  <c r="V424" i="34" s="1"/>
  <c r="L424" i="35" s="1"/>
  <c r="W424" i="34"/>
  <c r="X424" i="34" s="1"/>
  <c r="M424" i="35" s="1"/>
  <c r="C425" i="34"/>
  <c r="D425" i="34" s="1"/>
  <c r="E425" i="34"/>
  <c r="F425" i="34" s="1"/>
  <c r="D425" i="35" s="1"/>
  <c r="G425" i="34"/>
  <c r="H425" i="34" s="1"/>
  <c r="I425" i="34"/>
  <c r="J425" i="34" s="1"/>
  <c r="F425" i="35" s="1"/>
  <c r="K425" i="34"/>
  <c r="M425" i="34"/>
  <c r="N425" i="34" s="1"/>
  <c r="H425" i="35" s="1"/>
  <c r="O425" i="34"/>
  <c r="P425" i="34" s="1"/>
  <c r="I425" i="35" s="1"/>
  <c r="Q425" i="34"/>
  <c r="R425" i="34" s="1"/>
  <c r="J425" i="35" s="1"/>
  <c r="S425" i="34"/>
  <c r="T425" i="34" s="1"/>
  <c r="K425" i="35" s="1"/>
  <c r="U425" i="34"/>
  <c r="V425" i="34" s="1"/>
  <c r="L425" i="35" s="1"/>
  <c r="W425" i="34"/>
  <c r="X425" i="34" s="1"/>
  <c r="M425" i="35" s="1"/>
  <c r="C426" i="34"/>
  <c r="D426" i="34" s="1"/>
  <c r="E426" i="34"/>
  <c r="F426" i="34" s="1"/>
  <c r="D426" i="35" s="1"/>
  <c r="G426" i="34"/>
  <c r="H426" i="34" s="1"/>
  <c r="E426" i="35" s="1"/>
  <c r="I426" i="34"/>
  <c r="J426" i="34" s="1"/>
  <c r="F426" i="35" s="1"/>
  <c r="K426" i="34"/>
  <c r="L426" i="34" s="1"/>
  <c r="G426" i="35" s="1"/>
  <c r="M426" i="34"/>
  <c r="N426" i="34" s="1"/>
  <c r="H426" i="35" s="1"/>
  <c r="O426" i="34"/>
  <c r="P426" i="34" s="1"/>
  <c r="I426" i="35" s="1"/>
  <c r="Q426" i="34"/>
  <c r="R426" i="34" s="1"/>
  <c r="J426" i="35" s="1"/>
  <c r="S426" i="34"/>
  <c r="T426" i="34" s="1"/>
  <c r="K426" i="35" s="1"/>
  <c r="U426" i="34"/>
  <c r="V426" i="34" s="1"/>
  <c r="L426" i="35" s="1"/>
  <c r="W426" i="34"/>
  <c r="X426" i="34" s="1"/>
  <c r="M426" i="35" s="1"/>
  <c r="C427" i="34"/>
  <c r="E427" i="34"/>
  <c r="G427" i="34"/>
  <c r="I427" i="34"/>
  <c r="K427" i="34"/>
  <c r="M427" i="34"/>
  <c r="O427" i="34"/>
  <c r="Q427" i="34"/>
  <c r="S427" i="34"/>
  <c r="U427" i="34"/>
  <c r="W427" i="34"/>
  <c r="C428" i="34"/>
  <c r="E428" i="34"/>
  <c r="F428" i="34" s="1"/>
  <c r="D428" i="35" s="1"/>
  <c r="G428" i="34"/>
  <c r="H428" i="34" s="1"/>
  <c r="E428" i="35" s="1"/>
  <c r="I428" i="34"/>
  <c r="J428" i="34" s="1"/>
  <c r="F428" i="35" s="1"/>
  <c r="K428" i="34"/>
  <c r="L428" i="34" s="1"/>
  <c r="G428" i="35" s="1"/>
  <c r="M428" i="34"/>
  <c r="N428" i="34" s="1"/>
  <c r="H428" i="35" s="1"/>
  <c r="O428" i="34"/>
  <c r="P428" i="34" s="1"/>
  <c r="I428" i="35" s="1"/>
  <c r="Q428" i="34"/>
  <c r="R428" i="34" s="1"/>
  <c r="J428" i="35" s="1"/>
  <c r="S428" i="34"/>
  <c r="T428" i="34" s="1"/>
  <c r="K428" i="35" s="1"/>
  <c r="U428" i="34"/>
  <c r="V428" i="34" s="1"/>
  <c r="L428" i="35" s="1"/>
  <c r="W428" i="34"/>
  <c r="X428" i="34" s="1"/>
  <c r="M428" i="35" s="1"/>
  <c r="C429" i="34"/>
  <c r="E429" i="34"/>
  <c r="G429" i="34"/>
  <c r="I429" i="34"/>
  <c r="K429" i="34"/>
  <c r="M429" i="34"/>
  <c r="O429" i="34"/>
  <c r="Q429" i="34"/>
  <c r="S429" i="34"/>
  <c r="U429" i="34"/>
  <c r="W429" i="34"/>
  <c r="C430" i="34"/>
  <c r="D430" i="34" s="1"/>
  <c r="E430" i="34"/>
  <c r="F430" i="34" s="1"/>
  <c r="G430" i="34"/>
  <c r="H430" i="34" s="1"/>
  <c r="E430" i="35" s="1"/>
  <c r="I430" i="34"/>
  <c r="J430" i="34" s="1"/>
  <c r="K430" i="34"/>
  <c r="L430" i="34" s="1"/>
  <c r="G430" i="35" s="1"/>
  <c r="M430" i="34"/>
  <c r="N430" i="34" s="1"/>
  <c r="H430" i="35" s="1"/>
  <c r="O430" i="34"/>
  <c r="P430" i="34" s="1"/>
  <c r="I430" i="35" s="1"/>
  <c r="Q430" i="34"/>
  <c r="R430" i="34" s="1"/>
  <c r="S430" i="34"/>
  <c r="T430" i="34" s="1"/>
  <c r="U430" i="34"/>
  <c r="V430" i="34" s="1"/>
  <c r="W430" i="34"/>
  <c r="X430" i="34" s="1"/>
  <c r="M430" i="35" s="1"/>
  <c r="C431" i="34"/>
  <c r="E431" i="34"/>
  <c r="F431" i="34" s="1"/>
  <c r="D431" i="35" s="1"/>
  <c r="G431" i="34"/>
  <c r="H431" i="34" s="1"/>
  <c r="E431" i="35" s="1"/>
  <c r="I431" i="34"/>
  <c r="J431" i="34" s="1"/>
  <c r="F431" i="35" s="1"/>
  <c r="K431" i="34"/>
  <c r="L431" i="34" s="1"/>
  <c r="G431" i="35" s="1"/>
  <c r="M431" i="34"/>
  <c r="N431" i="34" s="1"/>
  <c r="H431" i="35" s="1"/>
  <c r="O431" i="34"/>
  <c r="P431" i="34" s="1"/>
  <c r="I431" i="35" s="1"/>
  <c r="Q431" i="34"/>
  <c r="R431" i="34" s="1"/>
  <c r="J431" i="35" s="1"/>
  <c r="S431" i="34"/>
  <c r="T431" i="34" s="1"/>
  <c r="K431" i="35" s="1"/>
  <c r="U431" i="34"/>
  <c r="V431" i="34" s="1"/>
  <c r="L431" i="35" s="1"/>
  <c r="W431" i="34"/>
  <c r="X431" i="34" s="1"/>
  <c r="M431" i="35" s="1"/>
  <c r="C432" i="34"/>
  <c r="D432" i="34" s="1"/>
  <c r="C432" i="35" s="1"/>
  <c r="E432" i="34"/>
  <c r="F432" i="34" s="1"/>
  <c r="D432" i="35" s="1"/>
  <c r="G432" i="34"/>
  <c r="H432" i="34" s="1"/>
  <c r="E432" i="35" s="1"/>
  <c r="I432" i="34"/>
  <c r="J432" i="34" s="1"/>
  <c r="F432" i="35" s="1"/>
  <c r="K432" i="34"/>
  <c r="M432" i="34"/>
  <c r="N432" i="34" s="1"/>
  <c r="O432" i="34"/>
  <c r="P432" i="34" s="1"/>
  <c r="I432" i="35" s="1"/>
  <c r="Q432" i="34"/>
  <c r="R432" i="34" s="1"/>
  <c r="J432" i="35" s="1"/>
  <c r="S432" i="34"/>
  <c r="T432" i="34" s="1"/>
  <c r="K432" i="35" s="1"/>
  <c r="U432" i="34"/>
  <c r="V432" i="34" s="1"/>
  <c r="L432" i="35" s="1"/>
  <c r="W432" i="34"/>
  <c r="X432" i="34" s="1"/>
  <c r="M432" i="35" s="1"/>
  <c r="C433" i="34"/>
  <c r="D433" i="34" s="1"/>
  <c r="C433" i="35" s="1"/>
  <c r="E433" i="34"/>
  <c r="F433" i="34" s="1"/>
  <c r="D433" i="35" s="1"/>
  <c r="G433" i="34"/>
  <c r="H433" i="34" s="1"/>
  <c r="I433" i="34"/>
  <c r="J433" i="34" s="1"/>
  <c r="F433" i="35" s="1"/>
  <c r="K433" i="34"/>
  <c r="L433" i="34" s="1"/>
  <c r="G433" i="35" s="1"/>
  <c r="M433" i="34"/>
  <c r="N433" i="34" s="1"/>
  <c r="H433" i="35" s="1"/>
  <c r="O433" i="34"/>
  <c r="P433" i="34" s="1"/>
  <c r="Q433" i="34"/>
  <c r="R433" i="34" s="1"/>
  <c r="J433" i="35" s="1"/>
  <c r="S433" i="34"/>
  <c r="T433" i="34" s="1"/>
  <c r="K433" i="35" s="1"/>
  <c r="U433" i="34"/>
  <c r="V433" i="34" s="1"/>
  <c r="L433" i="35" s="1"/>
  <c r="W433" i="34"/>
  <c r="X433" i="34" s="1"/>
  <c r="C434" i="34"/>
  <c r="E434" i="34"/>
  <c r="F434" i="34" s="1"/>
  <c r="D434" i="35" s="1"/>
  <c r="G434" i="34"/>
  <c r="H434" i="34" s="1"/>
  <c r="E434" i="35" s="1"/>
  <c r="I434" i="34"/>
  <c r="J434" i="34" s="1"/>
  <c r="F434" i="35" s="1"/>
  <c r="K434" i="34"/>
  <c r="L434" i="34" s="1"/>
  <c r="G434" i="35" s="1"/>
  <c r="M434" i="34"/>
  <c r="N434" i="34" s="1"/>
  <c r="H434" i="35" s="1"/>
  <c r="O434" i="34"/>
  <c r="P434" i="34" s="1"/>
  <c r="I434" i="35" s="1"/>
  <c r="Q434" i="34"/>
  <c r="R434" i="34" s="1"/>
  <c r="J434" i="35" s="1"/>
  <c r="S434" i="34"/>
  <c r="T434" i="34" s="1"/>
  <c r="K434" i="35" s="1"/>
  <c r="U434" i="34"/>
  <c r="V434" i="34" s="1"/>
  <c r="L434" i="35" s="1"/>
  <c r="W434" i="34"/>
  <c r="X434" i="34" s="1"/>
  <c r="M434" i="35" s="1"/>
  <c r="C435" i="34"/>
  <c r="D435" i="34" s="1"/>
  <c r="C435" i="35" s="1"/>
  <c r="E435" i="34"/>
  <c r="F435" i="34" s="1"/>
  <c r="D435" i="35" s="1"/>
  <c r="G435" i="34"/>
  <c r="H435" i="34" s="1"/>
  <c r="E435" i="35" s="1"/>
  <c r="I435" i="34"/>
  <c r="J435" i="34" s="1"/>
  <c r="K435" i="34"/>
  <c r="L435" i="34" s="1"/>
  <c r="G435" i="35" s="1"/>
  <c r="M435" i="34"/>
  <c r="N435" i="34" s="1"/>
  <c r="H435" i="35" s="1"/>
  <c r="O435" i="34"/>
  <c r="P435" i="34" s="1"/>
  <c r="I435" i="35" s="1"/>
  <c r="Q435" i="34"/>
  <c r="R435" i="34" s="1"/>
  <c r="J435" i="35" s="1"/>
  <c r="S435" i="34"/>
  <c r="T435" i="34" s="1"/>
  <c r="K435" i="35" s="1"/>
  <c r="U435" i="34"/>
  <c r="V435" i="34" s="1"/>
  <c r="L435" i="35" s="1"/>
  <c r="W435" i="34"/>
  <c r="X435" i="34" s="1"/>
  <c r="M435" i="35" s="1"/>
  <c r="C436" i="34"/>
  <c r="D436" i="34" s="1"/>
  <c r="C436" i="35" s="1"/>
  <c r="E436" i="34"/>
  <c r="F436" i="34" s="1"/>
  <c r="D436" i="35" s="1"/>
  <c r="G436" i="34"/>
  <c r="H436" i="34" s="1"/>
  <c r="I436" i="34"/>
  <c r="J436" i="34" s="1"/>
  <c r="F436" i="35" s="1"/>
  <c r="K436" i="34"/>
  <c r="L436" i="34" s="1"/>
  <c r="G436" i="35" s="1"/>
  <c r="M436" i="34"/>
  <c r="N436" i="34" s="1"/>
  <c r="H436" i="35" s="1"/>
  <c r="O436" i="34"/>
  <c r="P436" i="34" s="1"/>
  <c r="I436" i="35" s="1"/>
  <c r="Q436" i="34"/>
  <c r="R436" i="34" s="1"/>
  <c r="J436" i="35" s="1"/>
  <c r="S436" i="34"/>
  <c r="T436" i="34" s="1"/>
  <c r="K436" i="35" s="1"/>
  <c r="U436" i="34"/>
  <c r="V436" i="34" s="1"/>
  <c r="L436" i="35" s="1"/>
  <c r="W436" i="34"/>
  <c r="X436" i="34" s="1"/>
  <c r="M436" i="35" s="1"/>
  <c r="C437" i="34"/>
  <c r="D437" i="34" s="1"/>
  <c r="E437" i="34"/>
  <c r="F437" i="34" s="1"/>
  <c r="D437" i="35" s="1"/>
  <c r="G437" i="34"/>
  <c r="H437" i="34" s="1"/>
  <c r="E437" i="35" s="1"/>
  <c r="I437" i="34"/>
  <c r="J437" i="34" s="1"/>
  <c r="F437" i="35" s="1"/>
  <c r="K437" i="34"/>
  <c r="M437" i="34"/>
  <c r="N437" i="34" s="1"/>
  <c r="H437" i="35" s="1"/>
  <c r="O437" i="34"/>
  <c r="P437" i="34" s="1"/>
  <c r="I437" i="35" s="1"/>
  <c r="Q437" i="34"/>
  <c r="R437" i="34" s="1"/>
  <c r="J437" i="35" s="1"/>
  <c r="S437" i="34"/>
  <c r="T437" i="34" s="1"/>
  <c r="K437" i="35" s="1"/>
  <c r="U437" i="34"/>
  <c r="V437" i="34" s="1"/>
  <c r="L437" i="35" s="1"/>
  <c r="W437" i="34"/>
  <c r="X437" i="34" s="1"/>
  <c r="M437" i="35" s="1"/>
  <c r="C438" i="34"/>
  <c r="E438" i="34"/>
  <c r="G438" i="34"/>
  <c r="I438" i="34"/>
  <c r="K438" i="34"/>
  <c r="M438" i="34"/>
  <c r="O438" i="34"/>
  <c r="Q438" i="34"/>
  <c r="S438" i="34"/>
  <c r="U438" i="34"/>
  <c r="W438" i="34"/>
  <c r="C439" i="34"/>
  <c r="D439" i="34" s="1"/>
  <c r="C439" i="35" s="1"/>
  <c r="E439" i="34"/>
  <c r="F439" i="34" s="1"/>
  <c r="D439" i="35" s="1"/>
  <c r="G439" i="34"/>
  <c r="H439" i="34" s="1"/>
  <c r="I439" i="34"/>
  <c r="J439" i="34" s="1"/>
  <c r="F439" i="35" s="1"/>
  <c r="K439" i="34"/>
  <c r="L439" i="34" s="1"/>
  <c r="G439" i="35" s="1"/>
  <c r="M439" i="34"/>
  <c r="N439" i="34" s="1"/>
  <c r="H439" i="35" s="1"/>
  <c r="O439" i="34"/>
  <c r="P439" i="34" s="1"/>
  <c r="I439" i="35" s="1"/>
  <c r="Q439" i="34"/>
  <c r="R439" i="34" s="1"/>
  <c r="J439" i="35" s="1"/>
  <c r="S439" i="34"/>
  <c r="T439" i="34" s="1"/>
  <c r="K439" i="35" s="1"/>
  <c r="U439" i="34"/>
  <c r="V439" i="34" s="1"/>
  <c r="L439" i="35" s="1"/>
  <c r="W439" i="34"/>
  <c r="X439" i="34" s="1"/>
  <c r="M439" i="35" s="1"/>
  <c r="C440" i="34"/>
  <c r="E440" i="34"/>
  <c r="G440" i="34"/>
  <c r="I440" i="34"/>
  <c r="K440" i="34"/>
  <c r="M440" i="34"/>
  <c r="O440" i="34"/>
  <c r="Q440" i="34"/>
  <c r="S440" i="34"/>
  <c r="U440" i="34"/>
  <c r="W440" i="34"/>
  <c r="C441" i="34"/>
  <c r="E441" i="34"/>
  <c r="F441" i="34" s="1"/>
  <c r="D441" i="35" s="1"/>
  <c r="G441" i="34"/>
  <c r="H441" i="34" s="1"/>
  <c r="E441" i="35" s="1"/>
  <c r="I441" i="34"/>
  <c r="J441" i="34" s="1"/>
  <c r="F441" i="35" s="1"/>
  <c r="K441" i="34"/>
  <c r="L441" i="34" s="1"/>
  <c r="G441" i="35" s="1"/>
  <c r="M441" i="34"/>
  <c r="N441" i="34" s="1"/>
  <c r="H441" i="35" s="1"/>
  <c r="O441" i="34"/>
  <c r="P441" i="34" s="1"/>
  <c r="I441" i="35" s="1"/>
  <c r="Q441" i="34"/>
  <c r="R441" i="34" s="1"/>
  <c r="J441" i="35" s="1"/>
  <c r="S441" i="34"/>
  <c r="T441" i="34" s="1"/>
  <c r="K441" i="35" s="1"/>
  <c r="U441" i="34"/>
  <c r="V441" i="34" s="1"/>
  <c r="L441" i="35" s="1"/>
  <c r="W441" i="34"/>
  <c r="X441" i="34" s="1"/>
  <c r="M441" i="35" s="1"/>
  <c r="C442" i="34"/>
  <c r="D442" i="34" s="1"/>
  <c r="C442" i="35" s="1"/>
  <c r="E442" i="34"/>
  <c r="F442" i="34" s="1"/>
  <c r="D442" i="35" s="1"/>
  <c r="G442" i="34"/>
  <c r="H442" i="34" s="1"/>
  <c r="E442" i="35" s="1"/>
  <c r="I442" i="34"/>
  <c r="J442" i="34" s="1"/>
  <c r="F442" i="35" s="1"/>
  <c r="K442" i="34"/>
  <c r="M442" i="34"/>
  <c r="N442" i="34" s="1"/>
  <c r="H442" i="35" s="1"/>
  <c r="O442" i="34"/>
  <c r="P442" i="34" s="1"/>
  <c r="I442" i="35" s="1"/>
  <c r="Q442" i="34"/>
  <c r="R442" i="34" s="1"/>
  <c r="J442" i="35" s="1"/>
  <c r="S442" i="34"/>
  <c r="T442" i="34" s="1"/>
  <c r="K442" i="35" s="1"/>
  <c r="U442" i="34"/>
  <c r="V442" i="34" s="1"/>
  <c r="L442" i="35" s="1"/>
  <c r="W442" i="34"/>
  <c r="X442" i="34" s="1"/>
  <c r="M442" i="35" s="1"/>
  <c r="C443" i="34"/>
  <c r="E443" i="34"/>
  <c r="G443" i="34"/>
  <c r="I443" i="34"/>
  <c r="K443" i="34"/>
  <c r="M443" i="34"/>
  <c r="O443" i="34"/>
  <c r="Q443" i="34"/>
  <c r="S443" i="34"/>
  <c r="U443" i="34"/>
  <c r="W443" i="34"/>
  <c r="C444" i="34"/>
  <c r="E444" i="34"/>
  <c r="G444" i="34"/>
  <c r="I444" i="34"/>
  <c r="K444" i="34"/>
  <c r="M444" i="34"/>
  <c r="O444" i="34"/>
  <c r="Q444" i="34"/>
  <c r="S444" i="34"/>
  <c r="U444" i="34"/>
  <c r="W444" i="34"/>
  <c r="C445" i="34"/>
  <c r="D445" i="34" s="1"/>
  <c r="C445" i="35" s="1"/>
  <c r="E445" i="34"/>
  <c r="F445" i="34" s="1"/>
  <c r="G445" i="34"/>
  <c r="H445" i="34" s="1"/>
  <c r="I445" i="34"/>
  <c r="J445" i="34" s="1"/>
  <c r="F445" i="35" s="1"/>
  <c r="K445" i="34"/>
  <c r="L445" i="34" s="1"/>
  <c r="G445" i="35" s="1"/>
  <c r="M445" i="34"/>
  <c r="N445" i="34" s="1"/>
  <c r="O445" i="34"/>
  <c r="P445" i="34" s="1"/>
  <c r="Q445" i="34"/>
  <c r="R445" i="34" s="1"/>
  <c r="S445" i="34"/>
  <c r="T445" i="34" s="1"/>
  <c r="U445" i="34"/>
  <c r="V445" i="34" s="1"/>
  <c r="L445" i="35" s="1"/>
  <c r="W445" i="34"/>
  <c r="X445" i="34" s="1"/>
  <c r="C446" i="34"/>
  <c r="E446" i="34"/>
  <c r="F446" i="34" s="1"/>
  <c r="D446" i="35" s="1"/>
  <c r="G446" i="34"/>
  <c r="H446" i="34" s="1"/>
  <c r="E446" i="35" s="1"/>
  <c r="I446" i="34"/>
  <c r="J446" i="34" s="1"/>
  <c r="K446" i="34"/>
  <c r="L446" i="34" s="1"/>
  <c r="G446" i="35" s="1"/>
  <c r="M446" i="34"/>
  <c r="N446" i="34" s="1"/>
  <c r="H446" i="35" s="1"/>
  <c r="O446" i="34"/>
  <c r="P446" i="34" s="1"/>
  <c r="I446" i="35" s="1"/>
  <c r="Q446" i="34"/>
  <c r="R446" i="34" s="1"/>
  <c r="J446" i="35" s="1"/>
  <c r="S446" i="34"/>
  <c r="T446" i="34" s="1"/>
  <c r="K446" i="35" s="1"/>
  <c r="U446" i="34"/>
  <c r="V446" i="34" s="1"/>
  <c r="L446" i="35" s="1"/>
  <c r="W446" i="34"/>
  <c r="X446" i="34" s="1"/>
  <c r="M446" i="35" s="1"/>
  <c r="C447" i="34"/>
  <c r="E447" i="34"/>
  <c r="G447" i="34"/>
  <c r="I447" i="34"/>
  <c r="K447" i="34"/>
  <c r="M447" i="34"/>
  <c r="O447" i="34"/>
  <c r="Q447" i="34"/>
  <c r="S447" i="34"/>
  <c r="U447" i="34"/>
  <c r="W447" i="34"/>
  <c r="C448" i="34"/>
  <c r="D448" i="34" s="1"/>
  <c r="E448" i="34"/>
  <c r="F448" i="34" s="1"/>
  <c r="G448" i="34"/>
  <c r="H448" i="34" s="1"/>
  <c r="E448" i="35" s="1"/>
  <c r="I448" i="34"/>
  <c r="J448" i="34" s="1"/>
  <c r="K448" i="34"/>
  <c r="L448" i="34" s="1"/>
  <c r="G448" i="35" s="1"/>
  <c r="M448" i="34"/>
  <c r="N448" i="34" s="1"/>
  <c r="H448" i="35" s="1"/>
  <c r="O448" i="34"/>
  <c r="P448" i="34" s="1"/>
  <c r="I448" i="35" s="1"/>
  <c r="Q448" i="34"/>
  <c r="R448" i="34" s="1"/>
  <c r="S448" i="34"/>
  <c r="T448" i="34" s="1"/>
  <c r="U448" i="34"/>
  <c r="V448" i="34" s="1"/>
  <c r="W448" i="34"/>
  <c r="X448" i="34" s="1"/>
  <c r="M448" i="35" s="1"/>
  <c r="C449" i="34"/>
  <c r="E449" i="34"/>
  <c r="G449" i="34"/>
  <c r="I449" i="34"/>
  <c r="K449" i="34"/>
  <c r="M449" i="34"/>
  <c r="O449" i="34"/>
  <c r="Q449" i="34"/>
  <c r="S449" i="34"/>
  <c r="U449" i="34"/>
  <c r="W449" i="34"/>
  <c r="C450" i="34"/>
  <c r="E450" i="34"/>
  <c r="F450" i="34" s="1"/>
  <c r="D450" i="35" s="1"/>
  <c r="G450" i="34"/>
  <c r="H450" i="34" s="1"/>
  <c r="E450" i="35" s="1"/>
  <c r="I450" i="34"/>
  <c r="J450" i="34" s="1"/>
  <c r="F450" i="35" s="1"/>
  <c r="K450" i="34"/>
  <c r="L450" i="34" s="1"/>
  <c r="M450" i="34"/>
  <c r="N450" i="34" s="1"/>
  <c r="H450" i="35" s="1"/>
  <c r="O450" i="34"/>
  <c r="P450" i="34" s="1"/>
  <c r="Q450" i="34"/>
  <c r="R450" i="34" s="1"/>
  <c r="S450" i="34"/>
  <c r="T450" i="34" s="1"/>
  <c r="K450" i="35" s="1"/>
  <c r="U450" i="34"/>
  <c r="V450" i="34" s="1"/>
  <c r="L450" i="35" s="1"/>
  <c r="W450" i="34"/>
  <c r="X450" i="34" s="1"/>
  <c r="M450" i="35" s="1"/>
  <c r="C451" i="34"/>
  <c r="D451" i="34" s="1"/>
  <c r="C451" i="35" s="1"/>
  <c r="E451" i="34"/>
  <c r="F451" i="34" s="1"/>
  <c r="D451" i="35" s="1"/>
  <c r="G451" i="34"/>
  <c r="H451" i="34" s="1"/>
  <c r="I451" i="34"/>
  <c r="J451" i="34" s="1"/>
  <c r="K451" i="34"/>
  <c r="L451" i="34" s="1"/>
  <c r="G451" i="35" s="1"/>
  <c r="M451" i="34"/>
  <c r="N451" i="34" s="1"/>
  <c r="O451" i="34"/>
  <c r="P451" i="34" s="1"/>
  <c r="I451" i="35" s="1"/>
  <c r="Q451" i="34"/>
  <c r="R451" i="34" s="1"/>
  <c r="J451" i="35" s="1"/>
  <c r="S451" i="34"/>
  <c r="T451" i="34" s="1"/>
  <c r="K451" i="35" s="1"/>
  <c r="U451" i="34"/>
  <c r="V451" i="34" s="1"/>
  <c r="L451" i="35" s="1"/>
  <c r="W451" i="34"/>
  <c r="X451" i="34" s="1"/>
  <c r="C452" i="34"/>
  <c r="D452" i="34" s="1"/>
  <c r="C452" i="35" s="1"/>
  <c r="E452" i="34"/>
  <c r="F452" i="34" s="1"/>
  <c r="G452" i="34"/>
  <c r="H452" i="34" s="1"/>
  <c r="I452" i="34"/>
  <c r="J452" i="34" s="1"/>
  <c r="K452" i="34"/>
  <c r="L452" i="34" s="1"/>
  <c r="G452" i="35" s="1"/>
  <c r="M452" i="34"/>
  <c r="N452" i="34" s="1"/>
  <c r="H452" i="35" s="1"/>
  <c r="O452" i="34"/>
  <c r="P452" i="34" s="1"/>
  <c r="I452" i="35" s="1"/>
  <c r="Q452" i="34"/>
  <c r="R452" i="34" s="1"/>
  <c r="J452" i="35" s="1"/>
  <c r="S452" i="34"/>
  <c r="T452" i="34" s="1"/>
  <c r="U452" i="34"/>
  <c r="V452" i="34" s="1"/>
  <c r="W452" i="34"/>
  <c r="X452" i="34" s="1"/>
  <c r="M452" i="35" s="1"/>
  <c r="C453" i="34"/>
  <c r="D453" i="34" s="1"/>
  <c r="E453" i="34"/>
  <c r="F453" i="34" s="1"/>
  <c r="D453" i="35" s="1"/>
  <c r="G453" i="34"/>
  <c r="H453" i="34" s="1"/>
  <c r="E453" i="35" s="1"/>
  <c r="I453" i="34"/>
  <c r="J453" i="34" s="1"/>
  <c r="F453" i="35" s="1"/>
  <c r="K453" i="34"/>
  <c r="M453" i="34"/>
  <c r="N453" i="34" s="1"/>
  <c r="H453" i="35" s="1"/>
  <c r="O453" i="34"/>
  <c r="P453" i="34" s="1"/>
  <c r="I453" i="35" s="1"/>
  <c r="Q453" i="34"/>
  <c r="R453" i="34" s="1"/>
  <c r="J453" i="35" s="1"/>
  <c r="S453" i="34"/>
  <c r="T453" i="34" s="1"/>
  <c r="K453" i="35" s="1"/>
  <c r="U453" i="34"/>
  <c r="V453" i="34" s="1"/>
  <c r="L453" i="35" s="1"/>
  <c r="W453" i="34"/>
  <c r="X453" i="34" s="1"/>
  <c r="M453" i="35" s="1"/>
  <c r="C454" i="34"/>
  <c r="D454" i="34" s="1"/>
  <c r="E454" i="34"/>
  <c r="F454" i="34" s="1"/>
  <c r="D454" i="35" s="1"/>
  <c r="G454" i="34"/>
  <c r="H454" i="34" s="1"/>
  <c r="E454" i="35" s="1"/>
  <c r="I454" i="34"/>
  <c r="J454" i="34" s="1"/>
  <c r="F454" i="35" s="1"/>
  <c r="K454" i="34"/>
  <c r="L454" i="34" s="1"/>
  <c r="G454" i="35" s="1"/>
  <c r="M454" i="34"/>
  <c r="N454" i="34" s="1"/>
  <c r="H454" i="35" s="1"/>
  <c r="O454" i="34"/>
  <c r="P454" i="34" s="1"/>
  <c r="I454" i="35" s="1"/>
  <c r="Q454" i="34"/>
  <c r="R454" i="34" s="1"/>
  <c r="J454" i="35" s="1"/>
  <c r="S454" i="34"/>
  <c r="T454" i="34" s="1"/>
  <c r="K454" i="35" s="1"/>
  <c r="U454" i="34"/>
  <c r="V454" i="34" s="1"/>
  <c r="L454" i="35" s="1"/>
  <c r="W454" i="34"/>
  <c r="X454" i="34" s="1"/>
  <c r="M454" i="35" s="1"/>
  <c r="C455" i="34"/>
  <c r="E455" i="34"/>
  <c r="F455" i="34" s="1"/>
  <c r="D455" i="35" s="1"/>
  <c r="G455" i="34"/>
  <c r="H455" i="34" s="1"/>
  <c r="E455" i="35" s="1"/>
  <c r="I455" i="34"/>
  <c r="J455" i="34" s="1"/>
  <c r="F455" i="35" s="1"/>
  <c r="K455" i="34"/>
  <c r="L455" i="34" s="1"/>
  <c r="G455" i="35" s="1"/>
  <c r="M455" i="34"/>
  <c r="N455" i="34" s="1"/>
  <c r="H455" i="35" s="1"/>
  <c r="O455" i="34"/>
  <c r="P455" i="34" s="1"/>
  <c r="I455" i="35" s="1"/>
  <c r="Q455" i="34"/>
  <c r="R455" i="34" s="1"/>
  <c r="J455" i="35" s="1"/>
  <c r="S455" i="34"/>
  <c r="T455" i="34" s="1"/>
  <c r="K455" i="35" s="1"/>
  <c r="U455" i="34"/>
  <c r="V455" i="34" s="1"/>
  <c r="L455" i="35" s="1"/>
  <c r="W455" i="34"/>
  <c r="X455" i="34" s="1"/>
  <c r="M455" i="35" s="1"/>
  <c r="C456" i="34"/>
  <c r="D456" i="34" s="1"/>
  <c r="C456" i="35" s="1"/>
  <c r="E456" i="34"/>
  <c r="F456" i="34" s="1"/>
  <c r="D456" i="35" s="1"/>
  <c r="G456" i="34"/>
  <c r="H456" i="34" s="1"/>
  <c r="E456" i="35" s="1"/>
  <c r="I456" i="34"/>
  <c r="J456" i="34" s="1"/>
  <c r="F456" i="35" s="1"/>
  <c r="K456" i="34"/>
  <c r="M456" i="34"/>
  <c r="N456" i="34" s="1"/>
  <c r="H456" i="35" s="1"/>
  <c r="O456" i="34"/>
  <c r="P456" i="34" s="1"/>
  <c r="I456" i="35" s="1"/>
  <c r="Q456" i="34"/>
  <c r="R456" i="34" s="1"/>
  <c r="J456" i="35" s="1"/>
  <c r="S456" i="34"/>
  <c r="T456" i="34" s="1"/>
  <c r="K456" i="35" s="1"/>
  <c r="U456" i="34"/>
  <c r="V456" i="34" s="1"/>
  <c r="L456" i="35" s="1"/>
  <c r="W456" i="34"/>
  <c r="X456" i="34" s="1"/>
  <c r="M456" i="35" s="1"/>
  <c r="C457" i="34"/>
  <c r="D457" i="34" s="1"/>
  <c r="C457" i="35" s="1"/>
  <c r="E457" i="34"/>
  <c r="F457" i="34" s="1"/>
  <c r="D457" i="35" s="1"/>
  <c r="G457" i="34"/>
  <c r="H457" i="34" s="1"/>
  <c r="I457" i="34"/>
  <c r="J457" i="34" s="1"/>
  <c r="F457" i="35" s="1"/>
  <c r="K457" i="34"/>
  <c r="L457" i="34" s="1"/>
  <c r="G457" i="35" s="1"/>
  <c r="M457" i="34"/>
  <c r="N457" i="34" s="1"/>
  <c r="H457" i="35" s="1"/>
  <c r="O457" i="34"/>
  <c r="P457" i="34" s="1"/>
  <c r="I457" i="35" s="1"/>
  <c r="Q457" i="34"/>
  <c r="R457" i="34" s="1"/>
  <c r="J457" i="35" s="1"/>
  <c r="S457" i="34"/>
  <c r="T457" i="34" s="1"/>
  <c r="K457" i="35" s="1"/>
  <c r="U457" i="34"/>
  <c r="V457" i="34" s="1"/>
  <c r="L457" i="35" s="1"/>
  <c r="W457" i="34"/>
  <c r="X457" i="34" s="1"/>
  <c r="M457" i="35" s="1"/>
  <c r="C458" i="34"/>
  <c r="E458" i="34"/>
  <c r="G458" i="34"/>
  <c r="I458" i="34"/>
  <c r="K458" i="34"/>
  <c r="M458" i="34"/>
  <c r="O458" i="34"/>
  <c r="Q458" i="34"/>
  <c r="S458" i="34"/>
  <c r="U458" i="34"/>
  <c r="W458" i="34"/>
  <c r="C459" i="34"/>
  <c r="E459" i="34"/>
  <c r="F459" i="34" s="1"/>
  <c r="D459" i="35" s="1"/>
  <c r="G459" i="34"/>
  <c r="H459" i="34" s="1"/>
  <c r="E459" i="35" s="1"/>
  <c r="I459" i="34"/>
  <c r="J459" i="34" s="1"/>
  <c r="F459" i="35" s="1"/>
  <c r="K459" i="34"/>
  <c r="L459" i="34" s="1"/>
  <c r="G459" i="35" s="1"/>
  <c r="M459" i="34"/>
  <c r="N459" i="34" s="1"/>
  <c r="H459" i="35" s="1"/>
  <c r="O459" i="34"/>
  <c r="P459" i="34" s="1"/>
  <c r="I459" i="35" s="1"/>
  <c r="Q459" i="34"/>
  <c r="R459" i="34" s="1"/>
  <c r="J459" i="35" s="1"/>
  <c r="S459" i="34"/>
  <c r="T459" i="34" s="1"/>
  <c r="K459" i="35" s="1"/>
  <c r="U459" i="34"/>
  <c r="V459" i="34" s="1"/>
  <c r="L459" i="35" s="1"/>
  <c r="W459" i="34"/>
  <c r="X459" i="34" s="1"/>
  <c r="C460" i="34"/>
  <c r="E460" i="34"/>
  <c r="G460" i="34"/>
  <c r="I460" i="34"/>
  <c r="K460" i="34"/>
  <c r="M460" i="34"/>
  <c r="O460" i="34"/>
  <c r="Q460" i="34"/>
  <c r="S460" i="34"/>
  <c r="U460" i="34"/>
  <c r="W460" i="34"/>
  <c r="C461" i="34"/>
  <c r="D461" i="34" s="1"/>
  <c r="C461" i="35" s="1"/>
  <c r="E461" i="34"/>
  <c r="F461" i="34" s="1"/>
  <c r="D461" i="35" s="1"/>
  <c r="G461" i="34"/>
  <c r="H461" i="34" s="1"/>
  <c r="I461" i="34"/>
  <c r="J461" i="34" s="1"/>
  <c r="K461" i="34"/>
  <c r="L461" i="34" s="1"/>
  <c r="G461" i="35" s="1"/>
  <c r="M461" i="34"/>
  <c r="N461" i="34" s="1"/>
  <c r="O461" i="34"/>
  <c r="P461" i="34" s="1"/>
  <c r="I461" i="35" s="1"/>
  <c r="Q461" i="34"/>
  <c r="R461" i="34" s="1"/>
  <c r="J461" i="35" s="1"/>
  <c r="S461" i="34"/>
  <c r="T461" i="34" s="1"/>
  <c r="K461" i="35" s="1"/>
  <c r="U461" i="34"/>
  <c r="V461" i="34" s="1"/>
  <c r="L461" i="35" s="1"/>
  <c r="W461" i="34"/>
  <c r="X461" i="34" s="1"/>
  <c r="C462" i="34"/>
  <c r="D462" i="34" s="1"/>
  <c r="C462" i="35" s="1"/>
  <c r="E462" i="34"/>
  <c r="F462" i="34" s="1"/>
  <c r="G462" i="34"/>
  <c r="H462" i="34" s="1"/>
  <c r="E462" i="35" s="1"/>
  <c r="I462" i="34"/>
  <c r="J462" i="34" s="1"/>
  <c r="K462" i="34"/>
  <c r="L462" i="34" s="1"/>
  <c r="G462" i="35" s="1"/>
  <c r="M462" i="34"/>
  <c r="N462" i="34" s="1"/>
  <c r="H462" i="35" s="1"/>
  <c r="O462" i="34"/>
  <c r="P462" i="34" s="1"/>
  <c r="I462" i="35" s="1"/>
  <c r="Q462" i="34"/>
  <c r="R462" i="34" s="1"/>
  <c r="J462" i="35" s="1"/>
  <c r="S462" i="34"/>
  <c r="T462" i="34" s="1"/>
  <c r="K462" i="35" s="1"/>
  <c r="U462" i="34"/>
  <c r="V462" i="34" s="1"/>
  <c r="W462" i="34"/>
  <c r="X462" i="34" s="1"/>
  <c r="M462" i="35" s="1"/>
  <c r="C463" i="34"/>
  <c r="D463" i="34" s="1"/>
  <c r="E463" i="34"/>
  <c r="F463" i="34" s="1"/>
  <c r="D463" i="35" s="1"/>
  <c r="G463" i="34"/>
  <c r="H463" i="34" s="1"/>
  <c r="E463" i="35" s="1"/>
  <c r="I463" i="34"/>
  <c r="J463" i="34" s="1"/>
  <c r="F463" i="35" s="1"/>
  <c r="K463" i="34"/>
  <c r="M463" i="34"/>
  <c r="N463" i="34" s="1"/>
  <c r="H463" i="35" s="1"/>
  <c r="O463" i="34"/>
  <c r="P463" i="34" s="1"/>
  <c r="Q463" i="34"/>
  <c r="R463" i="34" s="1"/>
  <c r="J463" i="35" s="1"/>
  <c r="S463" i="34"/>
  <c r="T463" i="34" s="1"/>
  <c r="U463" i="34"/>
  <c r="V463" i="34" s="1"/>
  <c r="L463" i="35" s="1"/>
  <c r="W463" i="34"/>
  <c r="X463" i="34" s="1"/>
  <c r="M463" i="35" s="1"/>
  <c r="C464" i="34"/>
  <c r="D464" i="34" s="1"/>
  <c r="C464" i="35" s="1"/>
  <c r="E464" i="34"/>
  <c r="F464" i="34" s="1"/>
  <c r="D464" i="35" s="1"/>
  <c r="G464" i="34"/>
  <c r="H464" i="34" s="1"/>
  <c r="I464" i="34"/>
  <c r="J464" i="34" s="1"/>
  <c r="F464" i="35" s="1"/>
  <c r="K464" i="34"/>
  <c r="L464" i="34" s="1"/>
  <c r="G464" i="35" s="1"/>
  <c r="M464" i="34"/>
  <c r="N464" i="34" s="1"/>
  <c r="H464" i="35" s="1"/>
  <c r="O464" i="34"/>
  <c r="P464" i="34" s="1"/>
  <c r="I464" i="35" s="1"/>
  <c r="Q464" i="34"/>
  <c r="R464" i="34" s="1"/>
  <c r="S464" i="34"/>
  <c r="T464" i="34" s="1"/>
  <c r="K464" i="35" s="1"/>
  <c r="U464" i="34"/>
  <c r="V464" i="34" s="1"/>
  <c r="L464" i="35" s="1"/>
  <c r="W464" i="34"/>
  <c r="X464" i="34" s="1"/>
  <c r="M464" i="35" s="1"/>
  <c r="C465" i="34"/>
  <c r="D465" i="34" s="1"/>
  <c r="E465" i="34"/>
  <c r="F465" i="34" s="1"/>
  <c r="D465" i="35" s="1"/>
  <c r="G465" i="34"/>
  <c r="H465" i="34" s="1"/>
  <c r="E465" i="35" s="1"/>
  <c r="I465" i="34"/>
  <c r="J465" i="34" s="1"/>
  <c r="F465" i="35" s="1"/>
  <c r="K465" i="34"/>
  <c r="M465" i="34"/>
  <c r="N465" i="34" s="1"/>
  <c r="H465" i="35" s="1"/>
  <c r="O465" i="34"/>
  <c r="P465" i="34" s="1"/>
  <c r="I465" i="35" s="1"/>
  <c r="Q465" i="34"/>
  <c r="R465" i="34" s="1"/>
  <c r="J465" i="35" s="1"/>
  <c r="S465" i="34"/>
  <c r="T465" i="34" s="1"/>
  <c r="K465" i="35" s="1"/>
  <c r="U465" i="34"/>
  <c r="V465" i="34" s="1"/>
  <c r="L465" i="35" s="1"/>
  <c r="W465" i="34"/>
  <c r="X465" i="34" s="1"/>
  <c r="M465" i="35" s="1"/>
  <c r="C466" i="34"/>
  <c r="D466" i="34" s="1"/>
  <c r="C466" i="35" s="1"/>
  <c r="E466" i="34"/>
  <c r="F466" i="34" s="1"/>
  <c r="D466" i="35" s="1"/>
  <c r="G466" i="34"/>
  <c r="H466" i="34" s="1"/>
  <c r="I466" i="34"/>
  <c r="J466" i="34" s="1"/>
  <c r="F466" i="35" s="1"/>
  <c r="K466" i="34"/>
  <c r="L466" i="34" s="1"/>
  <c r="G466" i="35" s="1"/>
  <c r="M466" i="34"/>
  <c r="N466" i="34" s="1"/>
  <c r="H466" i="35" s="1"/>
  <c r="O466" i="34"/>
  <c r="P466" i="34" s="1"/>
  <c r="I466" i="35" s="1"/>
  <c r="Q466" i="34"/>
  <c r="R466" i="34" s="1"/>
  <c r="J466" i="35" s="1"/>
  <c r="S466" i="34"/>
  <c r="T466" i="34" s="1"/>
  <c r="K466" i="35" s="1"/>
  <c r="U466" i="34"/>
  <c r="V466" i="34" s="1"/>
  <c r="L466" i="35" s="1"/>
  <c r="W466" i="34"/>
  <c r="X466" i="34" s="1"/>
  <c r="M466" i="35" s="1"/>
  <c r="C467" i="34"/>
  <c r="E467" i="34"/>
  <c r="F467" i="34" s="1"/>
  <c r="D467" i="35" s="1"/>
  <c r="G467" i="34"/>
  <c r="H467" i="34" s="1"/>
  <c r="E467" i="35" s="1"/>
  <c r="I467" i="34"/>
  <c r="J467" i="34" s="1"/>
  <c r="F467" i="35" s="1"/>
  <c r="K467" i="34"/>
  <c r="L467" i="34" s="1"/>
  <c r="G467" i="35" s="1"/>
  <c r="M467" i="34"/>
  <c r="N467" i="34" s="1"/>
  <c r="H467" i="35" s="1"/>
  <c r="O467" i="34"/>
  <c r="P467" i="34" s="1"/>
  <c r="I467" i="35" s="1"/>
  <c r="Q467" i="34"/>
  <c r="R467" i="34" s="1"/>
  <c r="J467" i="35" s="1"/>
  <c r="S467" i="34"/>
  <c r="T467" i="34" s="1"/>
  <c r="K467" i="35" s="1"/>
  <c r="U467" i="34"/>
  <c r="V467" i="34" s="1"/>
  <c r="L467" i="35" s="1"/>
  <c r="W467" i="34"/>
  <c r="X467" i="34" s="1"/>
  <c r="M467" i="35" s="1"/>
  <c r="C468" i="34"/>
  <c r="D468" i="34" s="1"/>
  <c r="C468" i="35" s="1"/>
  <c r="E468" i="34"/>
  <c r="F468" i="34" s="1"/>
  <c r="D468" i="35" s="1"/>
  <c r="G468" i="34"/>
  <c r="H468" i="34" s="1"/>
  <c r="I468" i="34"/>
  <c r="J468" i="34" s="1"/>
  <c r="F468" i="35" s="1"/>
  <c r="K468" i="34"/>
  <c r="L468" i="34" s="1"/>
  <c r="G468" i="35" s="1"/>
  <c r="M468" i="34"/>
  <c r="N468" i="34" s="1"/>
  <c r="H468" i="35" s="1"/>
  <c r="O468" i="34"/>
  <c r="P468" i="34" s="1"/>
  <c r="I468" i="35" s="1"/>
  <c r="Q468" i="34"/>
  <c r="R468" i="34" s="1"/>
  <c r="J468" i="35" s="1"/>
  <c r="S468" i="34"/>
  <c r="T468" i="34" s="1"/>
  <c r="K468" i="35" s="1"/>
  <c r="U468" i="34"/>
  <c r="V468" i="34" s="1"/>
  <c r="L468" i="35" s="1"/>
  <c r="W468" i="34"/>
  <c r="X468" i="34" s="1"/>
  <c r="M468" i="35" s="1"/>
  <c r="C469" i="34"/>
  <c r="E469" i="34"/>
  <c r="G469" i="34"/>
  <c r="I469" i="34"/>
  <c r="K469" i="34"/>
  <c r="M469" i="34"/>
  <c r="O469" i="34"/>
  <c r="Q469" i="34"/>
  <c r="S469" i="34"/>
  <c r="U469" i="34"/>
  <c r="W469" i="34"/>
  <c r="C470" i="34"/>
  <c r="E470" i="34"/>
  <c r="G470" i="34"/>
  <c r="I470" i="34"/>
  <c r="K470" i="34"/>
  <c r="M470" i="34"/>
  <c r="O470" i="34"/>
  <c r="Q470" i="34"/>
  <c r="S470" i="34"/>
  <c r="U470" i="34"/>
  <c r="W470" i="34"/>
  <c r="C471" i="34"/>
  <c r="E471" i="34"/>
  <c r="G471" i="34"/>
  <c r="I471" i="34"/>
  <c r="K471" i="34"/>
  <c r="M471" i="34"/>
  <c r="O471" i="34"/>
  <c r="Q471" i="34"/>
  <c r="S471" i="34"/>
  <c r="U471" i="34"/>
  <c r="W471" i="34"/>
  <c r="C472" i="34"/>
  <c r="D472" i="34" s="1"/>
  <c r="E472" i="34"/>
  <c r="F472" i="34" s="1"/>
  <c r="D472" i="35" s="1"/>
  <c r="G472" i="34"/>
  <c r="H472" i="34" s="1"/>
  <c r="E472" i="35" s="1"/>
  <c r="I472" i="34"/>
  <c r="J472" i="34" s="1"/>
  <c r="F472" i="35" s="1"/>
  <c r="K472" i="34"/>
  <c r="L472" i="34" s="1"/>
  <c r="G472" i="35" s="1"/>
  <c r="M472" i="34"/>
  <c r="N472" i="34" s="1"/>
  <c r="O472" i="34"/>
  <c r="P472" i="34" s="1"/>
  <c r="Q472" i="34"/>
  <c r="R472" i="34" s="1"/>
  <c r="J472" i="35" s="1"/>
  <c r="S472" i="34"/>
  <c r="T472" i="34" s="1"/>
  <c r="U472" i="34"/>
  <c r="V472" i="34" s="1"/>
  <c r="L472" i="35" s="1"/>
  <c r="W472" i="34"/>
  <c r="X472" i="34" s="1"/>
  <c r="M472" i="35" s="1"/>
  <c r="C473" i="34"/>
  <c r="D473" i="34" s="1"/>
  <c r="C473" i="35" s="1"/>
  <c r="E473" i="34"/>
  <c r="F473" i="34" s="1"/>
  <c r="D473" i="35" s="1"/>
  <c r="G473" i="34"/>
  <c r="H473" i="34" s="1"/>
  <c r="E473" i="35" s="1"/>
  <c r="I473" i="34"/>
  <c r="J473" i="34" s="1"/>
  <c r="F473" i="35" s="1"/>
  <c r="K473" i="34"/>
  <c r="L473" i="34" s="1"/>
  <c r="G473" i="35" s="1"/>
  <c r="M473" i="34"/>
  <c r="N473" i="34" s="1"/>
  <c r="H473" i="35" s="1"/>
  <c r="O473" i="34"/>
  <c r="P473" i="34" s="1"/>
  <c r="I473" i="35" s="1"/>
  <c r="Q473" i="34"/>
  <c r="R473" i="34" s="1"/>
  <c r="S473" i="34"/>
  <c r="T473" i="34" s="1"/>
  <c r="K473" i="35" s="1"/>
  <c r="U473" i="34"/>
  <c r="V473" i="34" s="1"/>
  <c r="L473" i="35" s="1"/>
  <c r="W473" i="34"/>
  <c r="X473" i="34" s="1"/>
  <c r="M473" i="35" s="1"/>
  <c r="C474" i="34"/>
  <c r="D474" i="34" s="1"/>
  <c r="C474" i="35" s="1"/>
  <c r="E474" i="34"/>
  <c r="F474" i="34" s="1"/>
  <c r="G474" i="34"/>
  <c r="H474" i="34" s="1"/>
  <c r="E474" i="35" s="1"/>
  <c r="I474" i="34"/>
  <c r="J474" i="34" s="1"/>
  <c r="K474" i="34"/>
  <c r="L474" i="34" s="1"/>
  <c r="G474" i="35" s="1"/>
  <c r="M474" i="34"/>
  <c r="N474" i="34" s="1"/>
  <c r="H474" i="35" s="1"/>
  <c r="O474" i="34"/>
  <c r="P474" i="34" s="1"/>
  <c r="I474" i="35" s="1"/>
  <c r="Q474" i="34"/>
  <c r="R474" i="34" s="1"/>
  <c r="J474" i="35" s="1"/>
  <c r="S474" i="34"/>
  <c r="T474" i="34" s="1"/>
  <c r="K474" i="35" s="1"/>
  <c r="U474" i="34"/>
  <c r="V474" i="34" s="1"/>
  <c r="W474" i="34"/>
  <c r="X474" i="34" s="1"/>
  <c r="M474" i="35" s="1"/>
  <c r="C475" i="34"/>
  <c r="D475" i="34" s="1"/>
  <c r="C475" i="35" s="1"/>
  <c r="E475" i="34"/>
  <c r="F475" i="34" s="1"/>
  <c r="D475" i="35" s="1"/>
  <c r="G475" i="34"/>
  <c r="H475" i="34" s="1"/>
  <c r="I475" i="34"/>
  <c r="J475" i="34" s="1"/>
  <c r="F475" i="35" s="1"/>
  <c r="K475" i="34"/>
  <c r="L475" i="34" s="1"/>
  <c r="M475" i="34"/>
  <c r="N475" i="34" s="1"/>
  <c r="H475" i="35" s="1"/>
  <c r="O475" i="34"/>
  <c r="P475" i="34" s="1"/>
  <c r="I475" i="35" s="1"/>
  <c r="Q475" i="34"/>
  <c r="R475" i="34" s="1"/>
  <c r="J475" i="35" s="1"/>
  <c r="S475" i="34"/>
  <c r="T475" i="34" s="1"/>
  <c r="K475" i="35" s="1"/>
  <c r="U475" i="34"/>
  <c r="V475" i="34" s="1"/>
  <c r="L475" i="35" s="1"/>
  <c r="W475" i="34"/>
  <c r="X475" i="34" s="1"/>
  <c r="C476" i="34"/>
  <c r="E476" i="34"/>
  <c r="G476" i="34"/>
  <c r="I476" i="34"/>
  <c r="K476" i="34"/>
  <c r="M476" i="34"/>
  <c r="O476" i="34"/>
  <c r="Q476" i="34"/>
  <c r="S476" i="34"/>
  <c r="U476" i="34"/>
  <c r="W476" i="34"/>
  <c r="C477" i="34"/>
  <c r="D477" i="34" s="1"/>
  <c r="C477" i="35" s="1"/>
  <c r="E477" i="34"/>
  <c r="F477" i="34" s="1"/>
  <c r="G477" i="34"/>
  <c r="H477" i="34" s="1"/>
  <c r="E477" i="35" s="1"/>
  <c r="I477" i="34"/>
  <c r="J477" i="34" s="1"/>
  <c r="F477" i="35" s="1"/>
  <c r="K477" i="34"/>
  <c r="L477" i="34" s="1"/>
  <c r="M477" i="34"/>
  <c r="N477" i="34" s="1"/>
  <c r="H477" i="35" s="1"/>
  <c r="O477" i="34"/>
  <c r="P477" i="34" s="1"/>
  <c r="I477" i="35" s="1"/>
  <c r="Q477" i="34"/>
  <c r="R477" i="34" s="1"/>
  <c r="S477" i="34"/>
  <c r="T477" i="34" s="1"/>
  <c r="U477" i="34"/>
  <c r="V477" i="34" s="1"/>
  <c r="W477" i="34"/>
  <c r="X477" i="34" s="1"/>
  <c r="C478" i="34"/>
  <c r="E478" i="34"/>
  <c r="F478" i="34" s="1"/>
  <c r="D478" i="35" s="1"/>
  <c r="G478" i="34"/>
  <c r="H478" i="34" s="1"/>
  <c r="I478" i="34"/>
  <c r="J478" i="34" s="1"/>
  <c r="K478" i="34"/>
  <c r="L478" i="34" s="1"/>
  <c r="G478" i="35" s="1"/>
  <c r="M478" i="34"/>
  <c r="N478" i="34" s="1"/>
  <c r="O478" i="34"/>
  <c r="P478" i="34" s="1"/>
  <c r="Q478" i="34"/>
  <c r="R478" i="34" s="1"/>
  <c r="J478" i="35" s="1"/>
  <c r="S478" i="34"/>
  <c r="T478" i="34" s="1"/>
  <c r="K478" i="35" s="1"/>
  <c r="U478" i="34"/>
  <c r="V478" i="34" s="1"/>
  <c r="L478" i="35" s="1"/>
  <c r="W478" i="34"/>
  <c r="X478" i="34" s="1"/>
  <c r="M478" i="35" s="1"/>
  <c r="C479" i="34"/>
  <c r="D479" i="34" s="1"/>
  <c r="E479" i="34"/>
  <c r="F479" i="34" s="1"/>
  <c r="D479" i="35" s="1"/>
  <c r="G479" i="34"/>
  <c r="H479" i="34" s="1"/>
  <c r="E479" i="35" s="1"/>
  <c r="I479" i="34"/>
  <c r="J479" i="34" s="1"/>
  <c r="F479" i="35" s="1"/>
  <c r="K479" i="34"/>
  <c r="L479" i="34" s="1"/>
  <c r="G479" i="35" s="1"/>
  <c r="M479" i="34"/>
  <c r="N479" i="34" s="1"/>
  <c r="H479" i="35" s="1"/>
  <c r="O479" i="34"/>
  <c r="P479" i="34" s="1"/>
  <c r="I479" i="35" s="1"/>
  <c r="Q479" i="34"/>
  <c r="R479" i="34" s="1"/>
  <c r="J479" i="35" s="1"/>
  <c r="S479" i="34"/>
  <c r="T479" i="34" s="1"/>
  <c r="K479" i="35" s="1"/>
  <c r="U479" i="34"/>
  <c r="V479" i="34" s="1"/>
  <c r="L479" i="35" s="1"/>
  <c r="W479" i="34"/>
  <c r="X479" i="34" s="1"/>
  <c r="M479" i="35" s="1"/>
  <c r="C480" i="34"/>
  <c r="E480" i="34"/>
  <c r="G480" i="34"/>
  <c r="I480" i="34"/>
  <c r="K480" i="34"/>
  <c r="M480" i="34"/>
  <c r="O480" i="34"/>
  <c r="Q480" i="34"/>
  <c r="S480" i="34"/>
  <c r="U480" i="34"/>
  <c r="W480" i="34"/>
  <c r="C481" i="34"/>
  <c r="E481" i="34"/>
  <c r="G481" i="34"/>
  <c r="I481" i="34"/>
  <c r="K481" i="34"/>
  <c r="M481" i="34"/>
  <c r="O481" i="34"/>
  <c r="Q481" i="34"/>
  <c r="S481" i="34"/>
  <c r="U481" i="34"/>
  <c r="W481" i="34"/>
  <c r="Z482" i="34"/>
  <c r="N4" i="32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N35" i="32"/>
  <c r="N36" i="32"/>
  <c r="N37" i="32"/>
  <c r="N38" i="32"/>
  <c r="N39" i="32"/>
  <c r="N40" i="32"/>
  <c r="N41" i="32"/>
  <c r="N42" i="32"/>
  <c r="N43" i="32"/>
  <c r="N44" i="32"/>
  <c r="N45" i="32"/>
  <c r="N46" i="32"/>
  <c r="N47" i="32"/>
  <c r="N48" i="32"/>
  <c r="N49" i="32"/>
  <c r="N50" i="32"/>
  <c r="N51" i="32"/>
  <c r="N52" i="32"/>
  <c r="N53" i="32"/>
  <c r="N54" i="32"/>
  <c r="N55" i="32"/>
  <c r="N56" i="32"/>
  <c r="N57" i="32"/>
  <c r="N58" i="32"/>
  <c r="N59" i="32"/>
  <c r="N60" i="32"/>
  <c r="N61" i="32"/>
  <c r="N62" i="32"/>
  <c r="N63" i="32"/>
  <c r="N64" i="32"/>
  <c r="N65" i="32"/>
  <c r="N66" i="32"/>
  <c r="N67" i="32"/>
  <c r="N68" i="32"/>
  <c r="N69" i="32"/>
  <c r="N70" i="32"/>
  <c r="N71" i="32"/>
  <c r="N72" i="32"/>
  <c r="N73" i="32"/>
  <c r="N74" i="32"/>
  <c r="N75" i="32"/>
  <c r="N76" i="32"/>
  <c r="N77" i="32"/>
  <c r="N78" i="32"/>
  <c r="N79" i="32"/>
  <c r="N80" i="32"/>
  <c r="N81" i="32"/>
  <c r="N82" i="32"/>
  <c r="N83" i="32"/>
  <c r="N84" i="32"/>
  <c r="N85" i="32"/>
  <c r="N86" i="32"/>
  <c r="N87" i="32"/>
  <c r="N88" i="32"/>
  <c r="N89" i="32"/>
  <c r="N90" i="32"/>
  <c r="N91" i="32"/>
  <c r="N92" i="32"/>
  <c r="N93" i="32"/>
  <c r="N94" i="32"/>
  <c r="N95" i="32"/>
  <c r="N96" i="32"/>
  <c r="N97" i="32"/>
  <c r="N98" i="32"/>
  <c r="N99" i="32"/>
  <c r="N100" i="32"/>
  <c r="N101" i="32"/>
  <c r="N102" i="32"/>
  <c r="N103" i="32"/>
  <c r="N104" i="32"/>
  <c r="N105" i="32"/>
  <c r="N106" i="32"/>
  <c r="N107" i="32"/>
  <c r="N108" i="32"/>
  <c r="N109" i="32"/>
  <c r="N110" i="32"/>
  <c r="N111" i="32"/>
  <c r="N112" i="32"/>
  <c r="N113" i="32"/>
  <c r="N114" i="32"/>
  <c r="N115" i="32"/>
  <c r="N116" i="32"/>
  <c r="N117" i="32"/>
  <c r="N118" i="32"/>
  <c r="N119" i="32"/>
  <c r="N120" i="32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N133" i="32"/>
  <c r="N134" i="32"/>
  <c r="N135" i="32"/>
  <c r="N136" i="32"/>
  <c r="N137" i="32"/>
  <c r="N138" i="32"/>
  <c r="N139" i="32"/>
  <c r="N140" i="32"/>
  <c r="N141" i="32"/>
  <c r="N142" i="32"/>
  <c r="N143" i="32"/>
  <c r="N144" i="32"/>
  <c r="N145" i="32"/>
  <c r="N146" i="32"/>
  <c r="N147" i="32"/>
  <c r="N148" i="32"/>
  <c r="N149" i="32"/>
  <c r="N150" i="32"/>
  <c r="N151" i="32"/>
  <c r="N152" i="32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N165" i="32"/>
  <c r="N166" i="32"/>
  <c r="N167" i="32"/>
  <c r="N168" i="32"/>
  <c r="N169" i="32"/>
  <c r="N170" i="32"/>
  <c r="N171" i="32"/>
  <c r="N172" i="32"/>
  <c r="N173" i="32"/>
  <c r="N174" i="32"/>
  <c r="N175" i="32"/>
  <c r="N176" i="32"/>
  <c r="N177" i="32"/>
  <c r="N178" i="32"/>
  <c r="N179" i="32"/>
  <c r="N180" i="32"/>
  <c r="N181" i="32"/>
  <c r="N182" i="32"/>
  <c r="N183" i="32"/>
  <c r="N184" i="32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N197" i="32"/>
  <c r="N198" i="32"/>
  <c r="N199" i="32"/>
  <c r="N200" i="32"/>
  <c r="N201" i="32"/>
  <c r="N202" i="32"/>
  <c r="N203" i="32"/>
  <c r="N204" i="32"/>
  <c r="N205" i="32"/>
  <c r="N206" i="32"/>
  <c r="N207" i="32"/>
  <c r="N208" i="32"/>
  <c r="N209" i="32"/>
  <c r="N210" i="32"/>
  <c r="N211" i="32"/>
  <c r="N212" i="32"/>
  <c r="N213" i="32"/>
  <c r="N214" i="32"/>
  <c r="N215" i="32"/>
  <c r="N216" i="32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N229" i="32"/>
  <c r="N230" i="32"/>
  <c r="N231" i="32"/>
  <c r="N232" i="32"/>
  <c r="N233" i="32"/>
  <c r="N234" i="32"/>
  <c r="N235" i="32"/>
  <c r="N236" i="32"/>
  <c r="N237" i="32"/>
  <c r="N238" i="32"/>
  <c r="N239" i="32"/>
  <c r="N240" i="32"/>
  <c r="N241" i="32"/>
  <c r="N242" i="32"/>
  <c r="N243" i="32"/>
  <c r="N244" i="32"/>
  <c r="N245" i="32"/>
  <c r="N246" i="32"/>
  <c r="N247" i="32"/>
  <c r="N248" i="32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N261" i="32"/>
  <c r="N262" i="32"/>
  <c r="N263" i="32"/>
  <c r="N264" i="32"/>
  <c r="N265" i="32"/>
  <c r="N266" i="32"/>
  <c r="N267" i="32"/>
  <c r="N268" i="32"/>
  <c r="N269" i="32"/>
  <c r="N270" i="32"/>
  <c r="N271" i="32"/>
  <c r="N272" i="32"/>
  <c r="N273" i="32"/>
  <c r="N274" i="32"/>
  <c r="N275" i="32"/>
  <c r="N276" i="32"/>
  <c r="N277" i="32"/>
  <c r="N278" i="32"/>
  <c r="N279" i="32"/>
  <c r="N280" i="32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N293" i="32"/>
  <c r="N294" i="32"/>
  <c r="N295" i="32"/>
  <c r="N296" i="32"/>
  <c r="N297" i="32"/>
  <c r="N298" i="32"/>
  <c r="N299" i="32"/>
  <c r="N300" i="32"/>
  <c r="N301" i="32"/>
  <c r="N302" i="32"/>
  <c r="N303" i="32"/>
  <c r="N304" i="32"/>
  <c r="N305" i="32"/>
  <c r="N306" i="32"/>
  <c r="N307" i="32"/>
  <c r="N308" i="32"/>
  <c r="N309" i="32"/>
  <c r="N310" i="32"/>
  <c r="N311" i="32"/>
  <c r="N312" i="32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N325" i="32"/>
  <c r="N326" i="32"/>
  <c r="N327" i="32"/>
  <c r="N328" i="32"/>
  <c r="N329" i="32"/>
  <c r="N330" i="32"/>
  <c r="N331" i="32"/>
  <c r="N332" i="32"/>
  <c r="N333" i="32"/>
  <c r="N334" i="32"/>
  <c r="N335" i="32"/>
  <c r="N336" i="32"/>
  <c r="N337" i="32"/>
  <c r="N338" i="32"/>
  <c r="N339" i="32"/>
  <c r="N340" i="32"/>
  <c r="N341" i="32"/>
  <c r="N342" i="32"/>
  <c r="N343" i="32"/>
  <c r="N344" i="32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N357" i="32"/>
  <c r="N358" i="32"/>
  <c r="N359" i="32"/>
  <c r="N360" i="32"/>
  <c r="N361" i="32"/>
  <c r="N362" i="32"/>
  <c r="N363" i="32"/>
  <c r="N364" i="32"/>
  <c r="N365" i="32"/>
  <c r="N366" i="32"/>
  <c r="N367" i="32"/>
  <c r="N368" i="32"/>
  <c r="N369" i="32"/>
  <c r="N370" i="32"/>
  <c r="N371" i="32"/>
  <c r="N372" i="32"/>
  <c r="N373" i="32"/>
  <c r="N374" i="32"/>
  <c r="N375" i="32"/>
  <c r="N376" i="32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N389" i="32"/>
  <c r="N390" i="32"/>
  <c r="N391" i="32"/>
  <c r="N392" i="32"/>
  <c r="N393" i="32"/>
  <c r="N394" i="32"/>
  <c r="N395" i="32"/>
  <c r="N396" i="32"/>
  <c r="N397" i="32"/>
  <c r="N398" i="32"/>
  <c r="N399" i="32"/>
  <c r="N400" i="32"/>
  <c r="N401" i="32"/>
  <c r="N402" i="32"/>
  <c r="N403" i="32"/>
  <c r="N404" i="32"/>
  <c r="N405" i="32"/>
  <c r="N406" i="32"/>
  <c r="N407" i="32"/>
  <c r="N408" i="32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N421" i="32"/>
  <c r="N422" i="32"/>
  <c r="N423" i="32"/>
  <c r="N424" i="32"/>
  <c r="N425" i="32"/>
  <c r="N426" i="32"/>
  <c r="N427" i="32"/>
  <c r="N428" i="32"/>
  <c r="N429" i="32"/>
  <c r="N430" i="32"/>
  <c r="N431" i="32"/>
  <c r="N432" i="32"/>
  <c r="N433" i="32"/>
  <c r="N434" i="32"/>
  <c r="N435" i="32"/>
  <c r="N436" i="32"/>
  <c r="N437" i="32"/>
  <c r="N438" i="32"/>
  <c r="N439" i="32"/>
  <c r="N440" i="32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N453" i="32"/>
  <c r="N454" i="32"/>
  <c r="N455" i="32"/>
  <c r="N456" i="32"/>
  <c r="N457" i="32"/>
  <c r="N458" i="32"/>
  <c r="N459" i="32"/>
  <c r="N460" i="32"/>
  <c r="N461" i="32"/>
  <c r="N462" i="32"/>
  <c r="N463" i="32"/>
  <c r="N464" i="32"/>
  <c r="N465" i="32"/>
  <c r="N466" i="32"/>
  <c r="N467" i="32"/>
  <c r="N468" i="32"/>
  <c r="N469" i="32"/>
  <c r="N470" i="32"/>
  <c r="N471" i="32"/>
  <c r="N472" i="32"/>
  <c r="N473" i="32"/>
  <c r="N474" i="32"/>
  <c r="N475" i="32"/>
  <c r="N476" i="32"/>
  <c r="N477" i="32"/>
  <c r="N478" i="32"/>
  <c r="N479" i="32"/>
  <c r="N480" i="32"/>
  <c r="N481" i="32"/>
  <c r="D2" i="39"/>
  <c r="F2" i="39" s="1"/>
  <c r="D4" i="34" s="1"/>
  <c r="D3" i="39"/>
  <c r="G2" i="39" s="1"/>
  <c r="F4" i="34" s="1"/>
  <c r="D4" i="39"/>
  <c r="H2" i="39" s="1"/>
  <c r="H4" i="34" s="1"/>
  <c r="D5" i="39"/>
  <c r="I2" i="39" s="1"/>
  <c r="J4" i="34" s="1"/>
  <c r="D6" i="39"/>
  <c r="J2" i="39" s="1"/>
  <c r="D7" i="39"/>
  <c r="K2" i="39" s="1"/>
  <c r="D8" i="39"/>
  <c r="L2" i="39" s="1"/>
  <c r="P4" i="34" s="1"/>
  <c r="I4" i="35" s="1"/>
  <c r="D9" i="39"/>
  <c r="M2" i="39" s="1"/>
  <c r="D10" i="39"/>
  <c r="N2" i="39" s="1"/>
  <c r="T4" i="34" s="1"/>
  <c r="K4" i="35" s="1"/>
  <c r="D11" i="39"/>
  <c r="O2" i="39" s="1"/>
  <c r="V4" i="34" s="1"/>
  <c r="D12" i="39"/>
  <c r="P2" i="39" s="1"/>
  <c r="W4" i="34" s="1"/>
  <c r="B13" i="39"/>
  <c r="N2" i="40"/>
  <c r="N3" i="40"/>
  <c r="N4" i="40"/>
  <c r="N5" i="40"/>
  <c r="N6" i="40"/>
  <c r="N7" i="40"/>
  <c r="N8" i="40"/>
  <c r="N9" i="40"/>
  <c r="N10" i="40"/>
  <c r="N11" i="40"/>
  <c r="N12" i="40"/>
  <c r="N13" i="40"/>
  <c r="N14" i="40"/>
  <c r="N15" i="40"/>
  <c r="N16" i="40"/>
  <c r="N17" i="40"/>
  <c r="N18" i="40"/>
  <c r="N19" i="40"/>
  <c r="N20" i="40"/>
  <c r="N21" i="40"/>
  <c r="N22" i="40"/>
  <c r="N23" i="40"/>
  <c r="N24" i="40"/>
  <c r="N25" i="40"/>
  <c r="N26" i="40"/>
  <c r="N27" i="40"/>
  <c r="N28" i="40"/>
  <c r="N29" i="40"/>
  <c r="N30" i="40"/>
  <c r="N31" i="40"/>
  <c r="N32" i="40"/>
  <c r="N33" i="40"/>
  <c r="N34" i="40"/>
  <c r="N35" i="40"/>
  <c r="N36" i="40"/>
  <c r="N37" i="40"/>
  <c r="N38" i="40"/>
  <c r="N39" i="40"/>
  <c r="N40" i="40"/>
  <c r="N41" i="40"/>
  <c r="N42" i="40"/>
  <c r="N43" i="40"/>
  <c r="N44" i="40"/>
  <c r="N45" i="40"/>
  <c r="N46" i="40"/>
  <c r="N47" i="40"/>
  <c r="N48" i="40"/>
  <c r="N49" i="40"/>
  <c r="N50" i="40"/>
  <c r="N51" i="40"/>
  <c r="N52" i="40"/>
  <c r="N53" i="40"/>
  <c r="N54" i="40"/>
  <c r="N55" i="40"/>
  <c r="N56" i="40"/>
  <c r="N57" i="40"/>
  <c r="N58" i="40"/>
  <c r="N59" i="40"/>
  <c r="N60" i="40"/>
  <c r="N61" i="40"/>
  <c r="N62" i="40"/>
  <c r="N63" i="40"/>
  <c r="N64" i="40"/>
  <c r="N65" i="40"/>
  <c r="N66" i="40"/>
  <c r="N67" i="40"/>
  <c r="N68" i="40"/>
  <c r="N69" i="40"/>
  <c r="N70" i="40"/>
  <c r="N71" i="40"/>
  <c r="N72" i="40"/>
  <c r="N73" i="40"/>
  <c r="N74" i="40"/>
  <c r="N75" i="40"/>
  <c r="N76" i="40"/>
  <c r="N77" i="40"/>
  <c r="N78" i="40"/>
  <c r="N79" i="40"/>
  <c r="N80" i="40"/>
  <c r="N81" i="40"/>
  <c r="N82" i="40"/>
  <c r="N83" i="40"/>
  <c r="N84" i="40"/>
  <c r="N85" i="40"/>
  <c r="N86" i="40"/>
  <c r="N87" i="40"/>
  <c r="N88" i="40"/>
  <c r="N89" i="40"/>
  <c r="N90" i="40"/>
  <c r="N91" i="40"/>
  <c r="N92" i="40"/>
  <c r="N93" i="40"/>
  <c r="N94" i="40"/>
  <c r="N95" i="40"/>
  <c r="N96" i="40"/>
  <c r="N97" i="40"/>
  <c r="N98" i="40"/>
  <c r="N99" i="40"/>
  <c r="N100" i="40"/>
  <c r="N101" i="40"/>
  <c r="N102" i="40"/>
  <c r="N103" i="40"/>
  <c r="N104" i="40"/>
  <c r="N105" i="40"/>
  <c r="N106" i="40"/>
  <c r="N107" i="40"/>
  <c r="N108" i="40"/>
  <c r="N109" i="40"/>
  <c r="N110" i="40"/>
  <c r="N111" i="40"/>
  <c r="N112" i="40"/>
  <c r="N113" i="40"/>
  <c r="N114" i="40"/>
  <c r="N115" i="40"/>
  <c r="N116" i="40"/>
  <c r="N117" i="40"/>
  <c r="N118" i="40"/>
  <c r="N119" i="40"/>
  <c r="N120" i="40"/>
  <c r="N121" i="40"/>
  <c r="N122" i="40"/>
  <c r="N123" i="40"/>
  <c r="N124" i="40"/>
  <c r="N125" i="40"/>
  <c r="N126" i="40"/>
  <c r="N127" i="40"/>
  <c r="N128" i="40"/>
  <c r="N129" i="40"/>
  <c r="N130" i="40"/>
  <c r="N131" i="40"/>
  <c r="N132" i="40"/>
  <c r="N133" i="40"/>
  <c r="N134" i="40"/>
  <c r="N135" i="40"/>
  <c r="N136" i="40"/>
  <c r="N137" i="40"/>
  <c r="N138" i="40"/>
  <c r="N139" i="40"/>
  <c r="N140" i="40"/>
  <c r="N141" i="40"/>
  <c r="N142" i="40"/>
  <c r="N143" i="40"/>
  <c r="N144" i="40"/>
  <c r="N145" i="40"/>
  <c r="N146" i="40"/>
  <c r="N147" i="40"/>
  <c r="N148" i="40"/>
  <c r="N149" i="40"/>
  <c r="N150" i="40"/>
  <c r="N151" i="40"/>
  <c r="N152" i="40"/>
  <c r="N153" i="40"/>
  <c r="N154" i="40"/>
  <c r="N155" i="40"/>
  <c r="N156" i="40"/>
  <c r="N157" i="40"/>
  <c r="N158" i="40"/>
  <c r="N159" i="40"/>
  <c r="N160" i="40"/>
  <c r="N161" i="40"/>
  <c r="N162" i="40"/>
  <c r="N163" i="40"/>
  <c r="N164" i="40"/>
  <c r="N165" i="40"/>
  <c r="N166" i="40"/>
  <c r="N167" i="40"/>
  <c r="N168" i="40"/>
  <c r="N169" i="40"/>
  <c r="N170" i="40"/>
  <c r="N171" i="40"/>
  <c r="N172" i="40"/>
  <c r="N173" i="40"/>
  <c r="N174" i="40"/>
  <c r="N175" i="40"/>
  <c r="N176" i="40"/>
  <c r="N177" i="40"/>
  <c r="N178" i="40"/>
  <c r="N179" i="40"/>
  <c r="N180" i="40"/>
  <c r="N181" i="40"/>
  <c r="N182" i="40"/>
  <c r="N183" i="40"/>
  <c r="N184" i="40"/>
  <c r="N185" i="40"/>
  <c r="N186" i="40"/>
  <c r="N187" i="40"/>
  <c r="N188" i="40"/>
  <c r="N189" i="40"/>
  <c r="N190" i="40"/>
  <c r="N191" i="40"/>
  <c r="N192" i="40"/>
  <c r="N193" i="40"/>
  <c r="N194" i="40"/>
  <c r="N195" i="40"/>
  <c r="N196" i="40"/>
  <c r="N197" i="40"/>
  <c r="N198" i="40"/>
  <c r="N199" i="40"/>
  <c r="N200" i="40"/>
  <c r="N201" i="40"/>
  <c r="N202" i="40"/>
  <c r="N203" i="40"/>
  <c r="N204" i="40"/>
  <c r="N205" i="40"/>
  <c r="N206" i="40"/>
  <c r="N207" i="40"/>
  <c r="N208" i="40"/>
  <c r="N209" i="40"/>
  <c r="N210" i="40"/>
  <c r="N211" i="40"/>
  <c r="N212" i="40"/>
  <c r="N213" i="40"/>
  <c r="N214" i="40"/>
  <c r="N215" i="40"/>
  <c r="N216" i="40"/>
  <c r="N217" i="40"/>
  <c r="N218" i="40"/>
  <c r="N219" i="40"/>
  <c r="N220" i="40"/>
  <c r="N221" i="40"/>
  <c r="N222" i="40"/>
  <c r="N223" i="40"/>
  <c r="N224" i="40"/>
  <c r="N225" i="40"/>
  <c r="N226" i="40"/>
  <c r="N227" i="40"/>
  <c r="N228" i="40"/>
  <c r="N229" i="40"/>
  <c r="N230" i="40"/>
  <c r="N231" i="40"/>
  <c r="N232" i="40"/>
  <c r="N233" i="40"/>
  <c r="N234" i="40"/>
  <c r="N235" i="40"/>
  <c r="N236" i="40"/>
  <c r="N237" i="40"/>
  <c r="N238" i="40"/>
  <c r="N239" i="40"/>
  <c r="N240" i="40"/>
  <c r="N241" i="40"/>
  <c r="N242" i="40"/>
  <c r="N243" i="40"/>
  <c r="N244" i="40"/>
  <c r="N245" i="40"/>
  <c r="N246" i="40"/>
  <c r="N247" i="40"/>
  <c r="N248" i="40"/>
  <c r="N249" i="40"/>
  <c r="N250" i="40"/>
  <c r="N251" i="40"/>
  <c r="N252" i="40"/>
  <c r="N253" i="40"/>
  <c r="N254" i="40"/>
  <c r="N255" i="40"/>
  <c r="N256" i="40"/>
  <c r="N257" i="40"/>
  <c r="N258" i="40"/>
  <c r="N259" i="40"/>
  <c r="N260" i="40"/>
  <c r="N261" i="40"/>
  <c r="N262" i="40"/>
  <c r="N263" i="40"/>
  <c r="N264" i="40"/>
  <c r="N265" i="40"/>
  <c r="N266" i="40"/>
  <c r="N267" i="40"/>
  <c r="N268" i="40"/>
  <c r="N269" i="40"/>
  <c r="N270" i="40"/>
  <c r="N271" i="40"/>
  <c r="N272" i="40"/>
  <c r="N273" i="40"/>
  <c r="N274" i="40"/>
  <c r="N275" i="40"/>
  <c r="N276" i="40"/>
  <c r="N277" i="40"/>
  <c r="N278" i="40"/>
  <c r="N279" i="40"/>
  <c r="N280" i="40"/>
  <c r="N281" i="40"/>
  <c r="N282" i="40"/>
  <c r="N283" i="40"/>
  <c r="N284" i="40"/>
  <c r="N285" i="40"/>
  <c r="N286" i="40"/>
  <c r="N287" i="40"/>
  <c r="N288" i="40"/>
  <c r="N289" i="40"/>
  <c r="N290" i="40"/>
  <c r="N291" i="40"/>
  <c r="N292" i="40"/>
  <c r="N293" i="40"/>
  <c r="N294" i="40"/>
  <c r="N295" i="40"/>
  <c r="N296" i="40"/>
  <c r="N297" i="40"/>
  <c r="N298" i="40"/>
  <c r="N299" i="40"/>
  <c r="N300" i="40"/>
  <c r="N301" i="40"/>
  <c r="N302" i="40"/>
  <c r="N303" i="40"/>
  <c r="N304" i="40"/>
  <c r="N305" i="40"/>
  <c r="N306" i="40"/>
  <c r="N307" i="40"/>
  <c r="N308" i="40"/>
  <c r="N309" i="40"/>
  <c r="N310" i="40"/>
  <c r="N311" i="40"/>
  <c r="N312" i="40"/>
  <c r="N313" i="40"/>
  <c r="N314" i="40"/>
  <c r="N315" i="40"/>
  <c r="N316" i="40"/>
  <c r="N317" i="40"/>
  <c r="N318" i="40"/>
  <c r="N319" i="40"/>
  <c r="N320" i="40"/>
  <c r="N321" i="40"/>
  <c r="N322" i="40"/>
  <c r="N323" i="40"/>
  <c r="N324" i="40"/>
  <c r="N325" i="40"/>
  <c r="N326" i="40"/>
  <c r="N327" i="40"/>
  <c r="N328" i="40"/>
  <c r="N329" i="40"/>
  <c r="N330" i="40"/>
  <c r="N331" i="40"/>
  <c r="N332" i="40"/>
  <c r="N333" i="40"/>
  <c r="N334" i="40"/>
  <c r="N335" i="40"/>
  <c r="N336" i="40"/>
  <c r="N337" i="40"/>
  <c r="N338" i="40"/>
  <c r="N339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N352" i="40"/>
  <c r="N353" i="40"/>
  <c r="N354" i="40"/>
  <c r="N355" i="40"/>
  <c r="N356" i="40"/>
  <c r="N357" i="40"/>
  <c r="N358" i="40"/>
  <c r="N359" i="40"/>
  <c r="N360" i="40"/>
  <c r="N361" i="40"/>
  <c r="N362" i="40"/>
  <c r="N363" i="40"/>
  <c r="N364" i="40"/>
  <c r="N365" i="40"/>
  <c r="N366" i="40"/>
  <c r="N367" i="40"/>
  <c r="N368" i="40"/>
  <c r="N369" i="40"/>
  <c r="N370" i="40"/>
  <c r="N371" i="40"/>
  <c r="N372" i="40"/>
  <c r="N373" i="40"/>
  <c r="N374" i="40"/>
  <c r="N375" i="40"/>
  <c r="N376" i="40"/>
  <c r="N377" i="40"/>
  <c r="N378" i="40"/>
  <c r="N379" i="40"/>
  <c r="N380" i="40"/>
  <c r="N381" i="40"/>
  <c r="N382" i="40"/>
  <c r="N383" i="40"/>
  <c r="N384" i="40"/>
  <c r="N385" i="40"/>
  <c r="N386" i="40"/>
  <c r="N387" i="40"/>
  <c r="N388" i="40"/>
  <c r="N389" i="40"/>
  <c r="N390" i="40"/>
  <c r="N391" i="40"/>
  <c r="N392" i="40"/>
  <c r="N393" i="40"/>
  <c r="N394" i="40"/>
  <c r="N395" i="40"/>
  <c r="N396" i="40"/>
  <c r="N397" i="40"/>
  <c r="N398" i="40"/>
  <c r="N399" i="40"/>
  <c r="N400" i="40"/>
  <c r="N401" i="40"/>
  <c r="N402" i="40"/>
  <c r="N403" i="40"/>
  <c r="N404" i="40"/>
  <c r="N405" i="40"/>
  <c r="N406" i="40"/>
  <c r="N407" i="40"/>
  <c r="N408" i="40"/>
  <c r="N409" i="40"/>
  <c r="N410" i="40"/>
  <c r="N411" i="40"/>
  <c r="N412" i="40"/>
  <c r="N413" i="40"/>
  <c r="N414" i="40"/>
  <c r="N415" i="40"/>
  <c r="N416" i="40"/>
  <c r="N417" i="40"/>
  <c r="N418" i="40"/>
  <c r="N419" i="40"/>
  <c r="N420" i="40"/>
  <c r="N421" i="40"/>
  <c r="N422" i="40"/>
  <c r="N423" i="40"/>
  <c r="N424" i="40"/>
  <c r="N425" i="40"/>
  <c r="N426" i="40"/>
  <c r="N427" i="40"/>
  <c r="N428" i="40"/>
  <c r="N429" i="40"/>
  <c r="N430" i="40"/>
  <c r="N431" i="40"/>
  <c r="N432" i="40"/>
  <c r="N433" i="40"/>
  <c r="N434" i="40"/>
  <c r="N435" i="40"/>
  <c r="N436" i="40"/>
  <c r="N437" i="40"/>
  <c r="N438" i="40"/>
  <c r="N439" i="40"/>
  <c r="N440" i="40"/>
  <c r="N441" i="40"/>
  <c r="N442" i="40"/>
  <c r="N443" i="40"/>
  <c r="N444" i="40"/>
  <c r="N445" i="40"/>
  <c r="N446" i="40"/>
  <c r="N447" i="40"/>
  <c r="N448" i="40"/>
  <c r="N449" i="40"/>
  <c r="N450" i="40"/>
  <c r="N451" i="40"/>
  <c r="N452" i="40"/>
  <c r="N453" i="40"/>
  <c r="N454" i="40"/>
  <c r="N455" i="40"/>
  <c r="N456" i="40"/>
  <c r="N457" i="40"/>
  <c r="N458" i="40"/>
  <c r="N459" i="40"/>
  <c r="N460" i="40"/>
  <c r="N461" i="40"/>
  <c r="N462" i="40"/>
  <c r="N463" i="40"/>
  <c r="N464" i="40"/>
  <c r="N465" i="40"/>
  <c r="N466" i="40"/>
  <c r="N467" i="40"/>
  <c r="N468" i="40"/>
  <c r="N469" i="40"/>
  <c r="N470" i="40"/>
  <c r="N471" i="40"/>
  <c r="N472" i="40"/>
  <c r="N473" i="40"/>
  <c r="N474" i="40"/>
  <c r="N475" i="40"/>
  <c r="N476" i="40"/>
  <c r="N477" i="40"/>
  <c r="N478" i="40"/>
  <c r="N479" i="40"/>
  <c r="N480" i="40"/>
  <c r="N481" i="40"/>
  <c r="N2" i="44"/>
  <c r="N3" i="44"/>
  <c r="N4" i="44"/>
  <c r="N5" i="44"/>
  <c r="N6" i="44"/>
  <c r="N7" i="44"/>
  <c r="N8" i="44"/>
  <c r="N9" i="44"/>
  <c r="N10" i="44"/>
  <c r="N11" i="44"/>
  <c r="N12" i="44"/>
  <c r="N13" i="44"/>
  <c r="N14" i="44"/>
  <c r="N15" i="44"/>
  <c r="N16" i="44"/>
  <c r="N17" i="44"/>
  <c r="N18" i="44"/>
  <c r="N19" i="44"/>
  <c r="N20" i="44"/>
  <c r="N21" i="44"/>
  <c r="N22" i="44"/>
  <c r="N23" i="44"/>
  <c r="N24" i="44"/>
  <c r="N25" i="44"/>
  <c r="N26" i="44"/>
  <c r="N27" i="44"/>
  <c r="N28" i="44"/>
  <c r="N29" i="44"/>
  <c r="N30" i="44"/>
  <c r="N31" i="44"/>
  <c r="N32" i="44"/>
  <c r="N33" i="44"/>
  <c r="N34" i="44"/>
  <c r="N35" i="44"/>
  <c r="N36" i="44"/>
  <c r="N37" i="44"/>
  <c r="N38" i="44"/>
  <c r="N39" i="44"/>
  <c r="N40" i="44"/>
  <c r="N41" i="44"/>
  <c r="N42" i="44"/>
  <c r="N43" i="44"/>
  <c r="N44" i="44"/>
  <c r="N45" i="44"/>
  <c r="N46" i="44"/>
  <c r="N47" i="44"/>
  <c r="N48" i="44"/>
  <c r="N49" i="44"/>
  <c r="N50" i="44"/>
  <c r="N51" i="44"/>
  <c r="N52" i="44"/>
  <c r="N53" i="44"/>
  <c r="N54" i="44"/>
  <c r="N55" i="44"/>
  <c r="N56" i="44"/>
  <c r="N57" i="44"/>
  <c r="N58" i="44"/>
  <c r="N59" i="44"/>
  <c r="N60" i="44"/>
  <c r="N61" i="44"/>
  <c r="N62" i="44"/>
  <c r="N63" i="44"/>
  <c r="N64" i="44"/>
  <c r="N65" i="44"/>
  <c r="N66" i="44"/>
  <c r="N67" i="44"/>
  <c r="N68" i="44"/>
  <c r="N69" i="44"/>
  <c r="N70" i="44"/>
  <c r="N71" i="44"/>
  <c r="N72" i="44"/>
  <c r="N73" i="44"/>
  <c r="N74" i="44"/>
  <c r="N75" i="44"/>
  <c r="N76" i="44"/>
  <c r="N77" i="44"/>
  <c r="N78" i="44"/>
  <c r="N79" i="44"/>
  <c r="N80" i="44"/>
  <c r="N81" i="44"/>
  <c r="N82" i="44"/>
  <c r="N83" i="44"/>
  <c r="N84" i="44"/>
  <c r="N85" i="44"/>
  <c r="N86" i="44"/>
  <c r="N87" i="44"/>
  <c r="N88" i="44"/>
  <c r="N89" i="44"/>
  <c r="N90" i="44"/>
  <c r="N91" i="44"/>
  <c r="N92" i="44"/>
  <c r="N93" i="44"/>
  <c r="N94" i="44"/>
  <c r="N95" i="44"/>
  <c r="N96" i="44"/>
  <c r="N97" i="44"/>
  <c r="N98" i="44"/>
  <c r="N99" i="44"/>
  <c r="N100" i="44"/>
  <c r="N101" i="44"/>
  <c r="N102" i="44"/>
  <c r="N103" i="44"/>
  <c r="N104" i="44"/>
  <c r="N105" i="44"/>
  <c r="N106" i="44"/>
  <c r="N107" i="44"/>
  <c r="N108" i="44"/>
  <c r="N109" i="44"/>
  <c r="N110" i="44"/>
  <c r="N111" i="44"/>
  <c r="N112" i="44"/>
  <c r="N113" i="44"/>
  <c r="N114" i="44"/>
  <c r="N115" i="44"/>
  <c r="N116" i="44"/>
  <c r="N117" i="44"/>
  <c r="N118" i="44"/>
  <c r="N119" i="44"/>
  <c r="N120" i="44"/>
  <c r="N121" i="44"/>
  <c r="N122" i="44"/>
  <c r="N123" i="44"/>
  <c r="N124" i="44"/>
  <c r="N125" i="44"/>
  <c r="N126" i="44"/>
  <c r="N127" i="44"/>
  <c r="N128" i="44"/>
  <c r="N129" i="44"/>
  <c r="N130" i="44"/>
  <c r="N131" i="44"/>
  <c r="N132" i="44"/>
  <c r="N133" i="44"/>
  <c r="N134" i="44"/>
  <c r="N135" i="44"/>
  <c r="N136" i="44"/>
  <c r="N137" i="44"/>
  <c r="N138" i="44"/>
  <c r="N139" i="44"/>
  <c r="N140" i="44"/>
  <c r="N141" i="44"/>
  <c r="N142" i="44"/>
  <c r="N143" i="44"/>
  <c r="N144" i="44"/>
  <c r="N145" i="44"/>
  <c r="N146" i="44"/>
  <c r="N147" i="44"/>
  <c r="N148" i="44"/>
  <c r="N149" i="44"/>
  <c r="N150" i="44"/>
  <c r="N151" i="44"/>
  <c r="N152" i="44"/>
  <c r="N153" i="44"/>
  <c r="N154" i="44"/>
  <c r="N155" i="44"/>
  <c r="N156" i="44"/>
  <c r="N157" i="44"/>
  <c r="N158" i="44"/>
  <c r="N159" i="44"/>
  <c r="N160" i="44"/>
  <c r="N161" i="44"/>
  <c r="N162" i="44"/>
  <c r="N163" i="44"/>
  <c r="N164" i="44"/>
  <c r="N165" i="44"/>
  <c r="N166" i="44"/>
  <c r="N167" i="44"/>
  <c r="N168" i="44"/>
  <c r="N169" i="44"/>
  <c r="N170" i="44"/>
  <c r="N171" i="44"/>
  <c r="N172" i="44"/>
  <c r="N173" i="44"/>
  <c r="N174" i="44"/>
  <c r="N175" i="44"/>
  <c r="N176" i="44"/>
  <c r="N177" i="44"/>
  <c r="N178" i="44"/>
  <c r="N179" i="44"/>
  <c r="N180" i="44"/>
  <c r="N181" i="44"/>
  <c r="N182" i="44"/>
  <c r="N183" i="44"/>
  <c r="N184" i="44"/>
  <c r="N185" i="44"/>
  <c r="N186" i="44"/>
  <c r="N187" i="44"/>
  <c r="N188" i="44"/>
  <c r="N189" i="44"/>
  <c r="N190" i="44"/>
  <c r="N191" i="44"/>
  <c r="N192" i="44"/>
  <c r="N193" i="44"/>
  <c r="N194" i="44"/>
  <c r="N195" i="44"/>
  <c r="N196" i="44"/>
  <c r="N197" i="44"/>
  <c r="N198" i="44"/>
  <c r="N199" i="44"/>
  <c r="N200" i="44"/>
  <c r="N201" i="44"/>
  <c r="N202" i="44"/>
  <c r="N203" i="44"/>
  <c r="N204" i="44"/>
  <c r="N205" i="44"/>
  <c r="N206" i="44"/>
  <c r="N207" i="44"/>
  <c r="N208" i="44"/>
  <c r="N209" i="44"/>
  <c r="N210" i="44"/>
  <c r="N211" i="44"/>
  <c r="N212" i="44"/>
  <c r="N213" i="44"/>
  <c r="N214" i="44"/>
  <c r="N215" i="44"/>
  <c r="N216" i="44"/>
  <c r="N217" i="44"/>
  <c r="N218" i="44"/>
  <c r="N219" i="44"/>
  <c r="N220" i="44"/>
  <c r="N221" i="44"/>
  <c r="N222" i="44"/>
  <c r="N223" i="44"/>
  <c r="N224" i="44"/>
  <c r="N225" i="44"/>
  <c r="N226" i="44"/>
  <c r="N227" i="44"/>
  <c r="N228" i="44"/>
  <c r="N229" i="44"/>
  <c r="N230" i="44"/>
  <c r="N231" i="44"/>
  <c r="N232" i="44"/>
  <c r="N233" i="44"/>
  <c r="N234" i="44"/>
  <c r="N235" i="44"/>
  <c r="N236" i="44"/>
  <c r="N237" i="44"/>
  <c r="N238" i="44"/>
  <c r="N239" i="44"/>
  <c r="N240" i="44"/>
  <c r="N241" i="44"/>
  <c r="N242" i="44"/>
  <c r="N243" i="44"/>
  <c r="N244" i="44"/>
  <c r="N245" i="44"/>
  <c r="N246" i="44"/>
  <c r="N247" i="44"/>
  <c r="N248" i="44"/>
  <c r="N249" i="44"/>
  <c r="N250" i="44"/>
  <c r="N251" i="44"/>
  <c r="N252" i="44"/>
  <c r="N253" i="44"/>
  <c r="N254" i="44"/>
  <c r="N255" i="44"/>
  <c r="N256" i="44"/>
  <c r="N257" i="44"/>
  <c r="N258" i="44"/>
  <c r="N259" i="44"/>
  <c r="N260" i="44"/>
  <c r="N261" i="44"/>
  <c r="N262" i="44"/>
  <c r="N263" i="44"/>
  <c r="N264" i="44"/>
  <c r="N265" i="44"/>
  <c r="N266" i="44"/>
  <c r="N267" i="44"/>
  <c r="N268" i="44"/>
  <c r="N269" i="44"/>
  <c r="N270" i="44"/>
  <c r="N271" i="44"/>
  <c r="N272" i="44"/>
  <c r="N273" i="44"/>
  <c r="N274" i="44"/>
  <c r="N275" i="44"/>
  <c r="N276" i="44"/>
  <c r="N277" i="44"/>
  <c r="N278" i="44"/>
  <c r="N279" i="44"/>
  <c r="N280" i="44"/>
  <c r="N281" i="44"/>
  <c r="N282" i="44"/>
  <c r="N283" i="44"/>
  <c r="N284" i="44"/>
  <c r="N285" i="44"/>
  <c r="N286" i="44"/>
  <c r="N287" i="44"/>
  <c r="N288" i="44"/>
  <c r="N289" i="44"/>
  <c r="N290" i="44"/>
  <c r="N291" i="44"/>
  <c r="N292" i="44"/>
  <c r="N293" i="44"/>
  <c r="N294" i="44"/>
  <c r="N295" i="44"/>
  <c r="N296" i="44"/>
  <c r="N297" i="44"/>
  <c r="N298" i="44"/>
  <c r="N299" i="44"/>
  <c r="N300" i="44"/>
  <c r="N301" i="44"/>
  <c r="N302" i="44"/>
  <c r="N303" i="44"/>
  <c r="N304" i="44"/>
  <c r="N305" i="44"/>
  <c r="N306" i="44"/>
  <c r="N307" i="44"/>
  <c r="N308" i="44"/>
  <c r="N309" i="44"/>
  <c r="N310" i="44"/>
  <c r="N311" i="44"/>
  <c r="N312" i="44"/>
  <c r="N313" i="44"/>
  <c r="N314" i="44"/>
  <c r="N315" i="44"/>
  <c r="N316" i="44"/>
  <c r="N317" i="44"/>
  <c r="N318" i="44"/>
  <c r="N319" i="44"/>
  <c r="N320" i="44"/>
  <c r="N321" i="44"/>
  <c r="N322" i="44"/>
  <c r="N323" i="44"/>
  <c r="N324" i="44"/>
  <c r="N325" i="44"/>
  <c r="N326" i="44"/>
  <c r="N327" i="44"/>
  <c r="N328" i="44"/>
  <c r="N329" i="44"/>
  <c r="N330" i="44"/>
  <c r="N331" i="44"/>
  <c r="N332" i="44"/>
  <c r="N333" i="44"/>
  <c r="N334" i="44"/>
  <c r="N335" i="44"/>
  <c r="N336" i="44"/>
  <c r="N337" i="44"/>
  <c r="N338" i="44"/>
  <c r="N339" i="44"/>
  <c r="N340" i="44"/>
  <c r="N341" i="44"/>
  <c r="N342" i="44"/>
  <c r="N343" i="44"/>
  <c r="N344" i="44"/>
  <c r="N345" i="44"/>
  <c r="N346" i="44"/>
  <c r="N347" i="44"/>
  <c r="N348" i="44"/>
  <c r="N349" i="44"/>
  <c r="N350" i="44"/>
  <c r="N351" i="44"/>
  <c r="N352" i="44"/>
  <c r="N353" i="44"/>
  <c r="N354" i="44"/>
  <c r="N355" i="44"/>
  <c r="N356" i="44"/>
  <c r="N357" i="44"/>
  <c r="N358" i="44"/>
  <c r="N359" i="44"/>
  <c r="N360" i="44"/>
  <c r="N361" i="44"/>
  <c r="N362" i="44"/>
  <c r="N363" i="44"/>
  <c r="N364" i="44"/>
  <c r="N365" i="44"/>
  <c r="N366" i="44"/>
  <c r="N367" i="44"/>
  <c r="N368" i="44"/>
  <c r="N369" i="44"/>
  <c r="N370" i="44"/>
  <c r="N371" i="44"/>
  <c r="N372" i="44"/>
  <c r="N373" i="44"/>
  <c r="N374" i="44"/>
  <c r="N375" i="44"/>
  <c r="N376" i="44"/>
  <c r="N377" i="44"/>
  <c r="N378" i="44"/>
  <c r="N379" i="44"/>
  <c r="N380" i="44"/>
  <c r="N381" i="44"/>
  <c r="N382" i="44"/>
  <c r="N383" i="44"/>
  <c r="N384" i="44"/>
  <c r="N385" i="44"/>
  <c r="N386" i="44"/>
  <c r="N387" i="44"/>
  <c r="N388" i="44"/>
  <c r="N389" i="44"/>
  <c r="N390" i="44"/>
  <c r="N391" i="44"/>
  <c r="N392" i="44"/>
  <c r="N393" i="44"/>
  <c r="N394" i="44"/>
  <c r="N395" i="44"/>
  <c r="N396" i="44"/>
  <c r="N397" i="44"/>
  <c r="N398" i="44"/>
  <c r="N399" i="44"/>
  <c r="N400" i="44"/>
  <c r="N401" i="44"/>
  <c r="N402" i="44"/>
  <c r="N403" i="44"/>
  <c r="N404" i="44"/>
  <c r="N405" i="44"/>
  <c r="N406" i="44"/>
  <c r="N407" i="44"/>
  <c r="N408" i="44"/>
  <c r="N409" i="44"/>
  <c r="N410" i="44"/>
  <c r="N411" i="44"/>
  <c r="N412" i="44"/>
  <c r="N413" i="44"/>
  <c r="N414" i="44"/>
  <c r="N415" i="44"/>
  <c r="N416" i="44"/>
  <c r="N417" i="44"/>
  <c r="N418" i="44"/>
  <c r="N419" i="44"/>
  <c r="N420" i="44"/>
  <c r="N421" i="44"/>
  <c r="N422" i="44"/>
  <c r="N423" i="44"/>
  <c r="N424" i="44"/>
  <c r="N425" i="44"/>
  <c r="N426" i="44"/>
  <c r="N427" i="44"/>
  <c r="N428" i="44"/>
  <c r="N429" i="44"/>
  <c r="N430" i="44"/>
  <c r="N431" i="44"/>
  <c r="N432" i="44"/>
  <c r="N433" i="44"/>
  <c r="N434" i="44"/>
  <c r="N435" i="44"/>
  <c r="N436" i="44"/>
  <c r="N437" i="44"/>
  <c r="N438" i="44"/>
  <c r="N439" i="44"/>
  <c r="N440" i="44"/>
  <c r="N441" i="44"/>
  <c r="N442" i="44"/>
  <c r="N443" i="44"/>
  <c r="N444" i="44"/>
  <c r="N445" i="44"/>
  <c r="N446" i="44"/>
  <c r="N447" i="44"/>
  <c r="N448" i="44"/>
  <c r="N449" i="44"/>
  <c r="N450" i="44"/>
  <c r="N451" i="44"/>
  <c r="N452" i="44"/>
  <c r="N453" i="44"/>
  <c r="N454" i="44"/>
  <c r="N455" i="44"/>
  <c r="N456" i="44"/>
  <c r="N457" i="44"/>
  <c r="N458" i="44"/>
  <c r="N459" i="44"/>
  <c r="N460" i="44"/>
  <c r="N461" i="44"/>
  <c r="N462" i="44"/>
  <c r="N463" i="44"/>
  <c r="N464" i="44"/>
  <c r="N465" i="44"/>
  <c r="N466" i="44"/>
  <c r="N467" i="44"/>
  <c r="N468" i="44"/>
  <c r="N469" i="44"/>
  <c r="N470" i="44"/>
  <c r="N471" i="44"/>
  <c r="N472" i="44"/>
  <c r="N473" i="44"/>
  <c r="N474" i="44"/>
  <c r="N475" i="44"/>
  <c r="N476" i="44"/>
  <c r="N477" i="44"/>
  <c r="N478" i="44"/>
  <c r="N479" i="44"/>
  <c r="N480" i="44"/>
  <c r="N481" i="44"/>
  <c r="N482" i="44"/>
  <c r="N2" i="38"/>
  <c r="N3" i="38"/>
  <c r="N4" i="38"/>
  <c r="N5" i="38"/>
  <c r="N6" i="38"/>
  <c r="N7" i="38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N203" i="38"/>
  <c r="N204" i="38"/>
  <c r="N205" i="38"/>
  <c r="N206" i="38"/>
  <c r="N207" i="38"/>
  <c r="N208" i="38"/>
  <c r="N209" i="38"/>
  <c r="N210" i="38"/>
  <c r="N211" i="38"/>
  <c r="N212" i="38"/>
  <c r="N213" i="38"/>
  <c r="N214" i="38"/>
  <c r="N215" i="38"/>
  <c r="N216" i="38"/>
  <c r="N217" i="38"/>
  <c r="N218" i="38"/>
  <c r="N219" i="38"/>
  <c r="N220" i="38"/>
  <c r="N221" i="38"/>
  <c r="N222" i="38"/>
  <c r="N223" i="38"/>
  <c r="N224" i="38"/>
  <c r="N225" i="38"/>
  <c r="N226" i="38"/>
  <c r="N227" i="38"/>
  <c r="N228" i="38"/>
  <c r="N229" i="38"/>
  <c r="N230" i="38"/>
  <c r="N231" i="38"/>
  <c r="N232" i="38"/>
  <c r="N233" i="38"/>
  <c r="N234" i="38"/>
  <c r="N235" i="38"/>
  <c r="N236" i="38"/>
  <c r="N237" i="38"/>
  <c r="N238" i="38"/>
  <c r="N239" i="38"/>
  <c r="N240" i="38"/>
  <c r="N241" i="38"/>
  <c r="N242" i="38"/>
  <c r="N243" i="38"/>
  <c r="N244" i="38"/>
  <c r="N245" i="38"/>
  <c r="N246" i="38"/>
  <c r="N247" i="38"/>
  <c r="N248" i="38"/>
  <c r="N249" i="38"/>
  <c r="N250" i="38"/>
  <c r="N251" i="38"/>
  <c r="N252" i="38"/>
  <c r="N253" i="38"/>
  <c r="N254" i="38"/>
  <c r="N255" i="38"/>
  <c r="N256" i="38"/>
  <c r="N257" i="38"/>
  <c r="N258" i="38"/>
  <c r="N259" i="38"/>
  <c r="N260" i="38"/>
  <c r="N261" i="38"/>
  <c r="N262" i="38"/>
  <c r="N263" i="38"/>
  <c r="N264" i="38"/>
  <c r="N265" i="38"/>
  <c r="N266" i="38"/>
  <c r="N267" i="38"/>
  <c r="N268" i="38"/>
  <c r="N269" i="38"/>
  <c r="N270" i="38"/>
  <c r="N271" i="38"/>
  <c r="N272" i="38"/>
  <c r="N273" i="38"/>
  <c r="N274" i="38"/>
  <c r="N275" i="38"/>
  <c r="N276" i="38"/>
  <c r="N277" i="38"/>
  <c r="N278" i="38"/>
  <c r="N279" i="38"/>
  <c r="N280" i="38"/>
  <c r="N281" i="38"/>
  <c r="N282" i="38"/>
  <c r="N283" i="38"/>
  <c r="N284" i="38"/>
  <c r="N285" i="38"/>
  <c r="N286" i="38"/>
  <c r="N287" i="38"/>
  <c r="N288" i="38"/>
  <c r="N289" i="38"/>
  <c r="N290" i="38"/>
  <c r="N291" i="38"/>
  <c r="N292" i="38"/>
  <c r="N293" i="38"/>
  <c r="N294" i="38"/>
  <c r="N295" i="38"/>
  <c r="N296" i="38"/>
  <c r="N297" i="38"/>
  <c r="N298" i="38"/>
  <c r="N299" i="38"/>
  <c r="N300" i="38"/>
  <c r="N301" i="38"/>
  <c r="N302" i="38"/>
  <c r="N303" i="38"/>
  <c r="N304" i="38"/>
  <c r="N305" i="38"/>
  <c r="N306" i="38"/>
  <c r="N307" i="38"/>
  <c r="N308" i="38"/>
  <c r="N309" i="38"/>
  <c r="N310" i="38"/>
  <c r="N311" i="38"/>
  <c r="N312" i="38"/>
  <c r="N313" i="38"/>
  <c r="N314" i="38"/>
  <c r="N315" i="38"/>
  <c r="N316" i="38"/>
  <c r="N317" i="38"/>
  <c r="N318" i="38"/>
  <c r="N319" i="38"/>
  <c r="N320" i="38"/>
  <c r="N321" i="38"/>
  <c r="N322" i="38"/>
  <c r="N323" i="38"/>
  <c r="N324" i="38"/>
  <c r="N325" i="38"/>
  <c r="N326" i="38"/>
  <c r="N327" i="38"/>
  <c r="N328" i="38"/>
  <c r="N329" i="38"/>
  <c r="N330" i="38"/>
  <c r="N331" i="38"/>
  <c r="N332" i="38"/>
  <c r="N333" i="38"/>
  <c r="N334" i="38"/>
  <c r="N335" i="38"/>
  <c r="N336" i="38"/>
  <c r="N337" i="38"/>
  <c r="N338" i="38"/>
  <c r="N339" i="38"/>
  <c r="N340" i="38"/>
  <c r="N341" i="38"/>
  <c r="N342" i="38"/>
  <c r="N343" i="38"/>
  <c r="N344" i="38"/>
  <c r="N345" i="38"/>
  <c r="N346" i="38"/>
  <c r="N347" i="38"/>
  <c r="N348" i="38"/>
  <c r="N349" i="38"/>
  <c r="N350" i="38"/>
  <c r="N351" i="38"/>
  <c r="N352" i="38"/>
  <c r="N353" i="38"/>
  <c r="N354" i="38"/>
  <c r="N355" i="38"/>
  <c r="N356" i="38"/>
  <c r="N357" i="38"/>
  <c r="N358" i="38"/>
  <c r="N359" i="38"/>
  <c r="N360" i="38"/>
  <c r="N361" i="38"/>
  <c r="N362" i="38"/>
  <c r="N363" i="38"/>
  <c r="N364" i="38"/>
  <c r="N365" i="38"/>
  <c r="N366" i="38"/>
  <c r="N367" i="38"/>
  <c r="N368" i="38"/>
  <c r="N369" i="38"/>
  <c r="N370" i="38"/>
  <c r="N371" i="38"/>
  <c r="N372" i="38"/>
  <c r="N373" i="38"/>
  <c r="N374" i="38"/>
  <c r="N375" i="38"/>
  <c r="N376" i="38"/>
  <c r="N377" i="38"/>
  <c r="N378" i="38"/>
  <c r="N379" i="38"/>
  <c r="N380" i="38"/>
  <c r="N381" i="38"/>
  <c r="N382" i="38"/>
  <c r="N383" i="38"/>
  <c r="N384" i="38"/>
  <c r="N385" i="38"/>
  <c r="N386" i="38"/>
  <c r="N387" i="38"/>
  <c r="N388" i="38"/>
  <c r="N389" i="38"/>
  <c r="N390" i="38"/>
  <c r="N391" i="38"/>
  <c r="N392" i="38"/>
  <c r="N393" i="38"/>
  <c r="N394" i="38"/>
  <c r="N395" i="38"/>
  <c r="N396" i="38"/>
  <c r="N397" i="38"/>
  <c r="N398" i="38"/>
  <c r="N399" i="38"/>
  <c r="N400" i="38"/>
  <c r="N401" i="38"/>
  <c r="N402" i="38"/>
  <c r="N403" i="38"/>
  <c r="N404" i="38"/>
  <c r="N405" i="38"/>
  <c r="N406" i="38"/>
  <c r="N407" i="38"/>
  <c r="N408" i="38"/>
  <c r="N409" i="38"/>
  <c r="N410" i="38"/>
  <c r="N411" i="38"/>
  <c r="N412" i="38"/>
  <c r="N413" i="38"/>
  <c r="N414" i="38"/>
  <c r="N415" i="38"/>
  <c r="N416" i="38"/>
  <c r="N417" i="38"/>
  <c r="N418" i="38"/>
  <c r="N419" i="38"/>
  <c r="N420" i="38"/>
  <c r="N421" i="38"/>
  <c r="N422" i="38"/>
  <c r="N423" i="38"/>
  <c r="N424" i="38"/>
  <c r="N425" i="38"/>
  <c r="N426" i="38"/>
  <c r="N427" i="38"/>
  <c r="N428" i="38"/>
  <c r="N429" i="38"/>
  <c r="N430" i="38"/>
  <c r="N431" i="38"/>
  <c r="N432" i="38"/>
  <c r="N433" i="38"/>
  <c r="N434" i="38"/>
  <c r="N435" i="38"/>
  <c r="N436" i="38"/>
  <c r="N437" i="38"/>
  <c r="N438" i="38"/>
  <c r="N439" i="38"/>
  <c r="N440" i="38"/>
  <c r="N441" i="38"/>
  <c r="N442" i="38"/>
  <c r="N443" i="38"/>
  <c r="N444" i="38"/>
  <c r="N445" i="38"/>
  <c r="N446" i="38"/>
  <c r="N447" i="38"/>
  <c r="N448" i="38"/>
  <c r="N449" i="38"/>
  <c r="N450" i="38"/>
  <c r="N451" i="38"/>
  <c r="N452" i="38"/>
  <c r="N453" i="38"/>
  <c r="N454" i="38"/>
  <c r="N455" i="38"/>
  <c r="N456" i="38"/>
  <c r="N457" i="38"/>
  <c r="N458" i="38"/>
  <c r="N459" i="38"/>
  <c r="N460" i="38"/>
  <c r="N461" i="38"/>
  <c r="N462" i="38"/>
  <c r="N463" i="38"/>
  <c r="N464" i="38"/>
  <c r="N465" i="38"/>
  <c r="N466" i="38"/>
  <c r="N467" i="38"/>
  <c r="N468" i="38"/>
  <c r="N469" i="38"/>
  <c r="N470" i="38"/>
  <c r="N471" i="38"/>
  <c r="N472" i="38"/>
  <c r="N473" i="38"/>
  <c r="N474" i="38"/>
  <c r="N475" i="38"/>
  <c r="N476" i="38"/>
  <c r="N477" i="38"/>
  <c r="N478" i="38"/>
  <c r="N479" i="38"/>
  <c r="N480" i="38"/>
  <c r="N481" i="38"/>
  <c r="N2" i="31"/>
  <c r="N3" i="31"/>
  <c r="N4" i="31"/>
  <c r="N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229" i="31"/>
  <c r="N230" i="31"/>
  <c r="N231" i="31"/>
  <c r="N232" i="31"/>
  <c r="N233" i="31"/>
  <c r="N234" i="31"/>
  <c r="N235" i="31"/>
  <c r="N236" i="31"/>
  <c r="N237" i="31"/>
  <c r="N238" i="31"/>
  <c r="N239" i="31"/>
  <c r="N240" i="31"/>
  <c r="N241" i="31"/>
  <c r="N242" i="31"/>
  <c r="N243" i="31"/>
  <c r="N244" i="31"/>
  <c r="N245" i="31"/>
  <c r="N246" i="31"/>
  <c r="N247" i="31"/>
  <c r="N248" i="31"/>
  <c r="N249" i="31"/>
  <c r="N250" i="31"/>
  <c r="N251" i="31"/>
  <c r="N252" i="31"/>
  <c r="N253" i="31"/>
  <c r="N254" i="31"/>
  <c r="N255" i="31"/>
  <c r="N256" i="31"/>
  <c r="N257" i="31"/>
  <c r="N258" i="31"/>
  <c r="N259" i="31"/>
  <c r="N260" i="31"/>
  <c r="N261" i="31"/>
  <c r="N262" i="31"/>
  <c r="N263" i="31"/>
  <c r="N264" i="31"/>
  <c r="N265" i="31"/>
  <c r="N266" i="31"/>
  <c r="N267" i="31"/>
  <c r="N268" i="31"/>
  <c r="N269" i="31"/>
  <c r="N270" i="31"/>
  <c r="N271" i="31"/>
  <c r="N272" i="31"/>
  <c r="N273" i="31"/>
  <c r="N274" i="31"/>
  <c r="N275" i="31"/>
  <c r="N276" i="31"/>
  <c r="N277" i="31"/>
  <c r="N278" i="31"/>
  <c r="N279" i="31"/>
  <c r="N280" i="31"/>
  <c r="N281" i="31"/>
  <c r="N282" i="31"/>
  <c r="N283" i="31"/>
  <c r="N284" i="31"/>
  <c r="N285" i="31"/>
  <c r="N286" i="31"/>
  <c r="N287" i="31"/>
  <c r="N288" i="31"/>
  <c r="N289" i="31"/>
  <c r="N290" i="31"/>
  <c r="N291" i="31"/>
  <c r="N292" i="31"/>
  <c r="N293" i="31"/>
  <c r="N294" i="31"/>
  <c r="N295" i="31"/>
  <c r="N296" i="31"/>
  <c r="N297" i="31"/>
  <c r="N298" i="31"/>
  <c r="N299" i="31"/>
  <c r="N300" i="31"/>
  <c r="N301" i="31"/>
  <c r="N302" i="31"/>
  <c r="N303" i="31"/>
  <c r="N304" i="31"/>
  <c r="N305" i="31"/>
  <c r="N306" i="31"/>
  <c r="N307" i="31"/>
  <c r="N308" i="31"/>
  <c r="N309" i="31"/>
  <c r="N310" i="31"/>
  <c r="N311" i="31"/>
  <c r="N312" i="31"/>
  <c r="N313" i="31"/>
  <c r="N314" i="31"/>
  <c r="N315" i="31"/>
  <c r="N316" i="31"/>
  <c r="N317" i="31"/>
  <c r="N318" i="31"/>
  <c r="N319" i="31"/>
  <c r="N320" i="31"/>
  <c r="N321" i="31"/>
  <c r="N322" i="31"/>
  <c r="N323" i="31"/>
  <c r="N324" i="31"/>
  <c r="N325" i="31"/>
  <c r="N326" i="31"/>
  <c r="N327" i="31"/>
  <c r="N328" i="31"/>
  <c r="N329" i="31"/>
  <c r="N330" i="31"/>
  <c r="N331" i="31"/>
  <c r="N332" i="31"/>
  <c r="N333" i="31"/>
  <c r="N334" i="31"/>
  <c r="N335" i="31"/>
  <c r="N336" i="31"/>
  <c r="N337" i="31"/>
  <c r="N338" i="31"/>
  <c r="N339" i="31"/>
  <c r="N340" i="31"/>
  <c r="N341" i="31"/>
  <c r="N342" i="31"/>
  <c r="N343" i="31"/>
  <c r="N344" i="31"/>
  <c r="N345" i="31"/>
  <c r="N346" i="31"/>
  <c r="N347" i="31"/>
  <c r="N348" i="31"/>
  <c r="N349" i="31"/>
  <c r="N350" i="31"/>
  <c r="N351" i="31"/>
  <c r="N352" i="31"/>
  <c r="N353" i="31"/>
  <c r="N354" i="31"/>
  <c r="N355" i="31"/>
  <c r="N356" i="31"/>
  <c r="N357" i="31"/>
  <c r="N358" i="31"/>
  <c r="N359" i="31"/>
  <c r="N360" i="31"/>
  <c r="N361" i="31"/>
  <c r="N362" i="31"/>
  <c r="N363" i="31"/>
  <c r="N364" i="31"/>
  <c r="N365" i="31"/>
  <c r="N366" i="31"/>
  <c r="N367" i="31"/>
  <c r="N368" i="31"/>
  <c r="N369" i="31"/>
  <c r="N370" i="31"/>
  <c r="N371" i="31"/>
  <c r="N372" i="31"/>
  <c r="N373" i="31"/>
  <c r="N374" i="31"/>
  <c r="N375" i="31"/>
  <c r="N376" i="31"/>
  <c r="N377" i="31"/>
  <c r="N378" i="31"/>
  <c r="N379" i="31"/>
  <c r="N380" i="31"/>
  <c r="N381" i="31"/>
  <c r="N382" i="31"/>
  <c r="N383" i="31"/>
  <c r="N384" i="31"/>
  <c r="N385" i="31"/>
  <c r="N386" i="31"/>
  <c r="N387" i="31"/>
  <c r="N388" i="31"/>
  <c r="N389" i="31"/>
  <c r="N390" i="31"/>
  <c r="N391" i="31"/>
  <c r="N392" i="31"/>
  <c r="N393" i="31"/>
  <c r="N394" i="31"/>
  <c r="N395" i="31"/>
  <c r="N396" i="31"/>
  <c r="N397" i="31"/>
  <c r="N398" i="31"/>
  <c r="N399" i="31"/>
  <c r="N400" i="31"/>
  <c r="N401" i="31"/>
  <c r="N402" i="31"/>
  <c r="N403" i="31"/>
  <c r="N404" i="31"/>
  <c r="N405" i="31"/>
  <c r="N406" i="31"/>
  <c r="N407" i="31"/>
  <c r="N408" i="31"/>
  <c r="N409" i="31"/>
  <c r="N410" i="31"/>
  <c r="N411" i="31"/>
  <c r="N412" i="31"/>
  <c r="N413" i="31"/>
  <c r="N414" i="31"/>
  <c r="N415" i="31"/>
  <c r="N416" i="31"/>
  <c r="N417" i="31"/>
  <c r="N418" i="31"/>
  <c r="N419" i="31"/>
  <c r="N420" i="31"/>
  <c r="N421" i="31"/>
  <c r="N422" i="31"/>
  <c r="N423" i="31"/>
  <c r="N424" i="31"/>
  <c r="N425" i="31"/>
  <c r="N426" i="31"/>
  <c r="N427" i="31"/>
  <c r="N428" i="31"/>
  <c r="N429" i="31"/>
  <c r="N430" i="31"/>
  <c r="N431" i="31"/>
  <c r="N432" i="31"/>
  <c r="N433" i="31"/>
  <c r="N434" i="31"/>
  <c r="N435" i="31"/>
  <c r="N436" i="31"/>
  <c r="N437" i="31"/>
  <c r="N438" i="31"/>
  <c r="N439" i="31"/>
  <c r="N440" i="31"/>
  <c r="N441" i="31"/>
  <c r="N442" i="31"/>
  <c r="N443" i="31"/>
  <c r="N444" i="31"/>
  <c r="N445" i="31"/>
  <c r="N446" i="31"/>
  <c r="N447" i="31"/>
  <c r="N448" i="31"/>
  <c r="N449" i="31"/>
  <c r="N450" i="31"/>
  <c r="N451" i="31"/>
  <c r="N452" i="31"/>
  <c r="N453" i="31"/>
  <c r="N454" i="31"/>
  <c r="N455" i="31"/>
  <c r="N456" i="31"/>
  <c r="N457" i="31"/>
  <c r="N458" i="31"/>
  <c r="N459" i="31"/>
  <c r="N460" i="31"/>
  <c r="N461" i="31"/>
  <c r="N462" i="31"/>
  <c r="N463" i="31"/>
  <c r="N464" i="31"/>
  <c r="N465" i="31"/>
  <c r="N466" i="31"/>
  <c r="N467" i="31"/>
  <c r="N468" i="31"/>
  <c r="N469" i="31"/>
  <c r="N470" i="31"/>
  <c r="N471" i="31"/>
  <c r="N472" i="31"/>
  <c r="N473" i="31"/>
  <c r="N474" i="31"/>
  <c r="N475" i="31"/>
  <c r="N476" i="31"/>
  <c r="N477" i="31"/>
  <c r="N478" i="31"/>
  <c r="N479" i="31"/>
  <c r="N480" i="31"/>
  <c r="N481" i="31"/>
  <c r="S6" i="23"/>
  <c r="S9" i="23"/>
  <c r="S10" i="23"/>
  <c r="S11" i="23"/>
  <c r="S12" i="23"/>
  <c r="S13" i="23"/>
  <c r="S14" i="23"/>
  <c r="S15" i="23"/>
  <c r="S20" i="23"/>
  <c r="S21" i="23"/>
  <c r="S22" i="23"/>
  <c r="S23" i="23"/>
  <c r="S25" i="23"/>
  <c r="S26" i="23"/>
  <c r="S27" i="23"/>
  <c r="S28" i="23"/>
  <c r="S33" i="23"/>
  <c r="S34" i="23"/>
  <c r="S6" i="18"/>
  <c r="P9" i="18"/>
  <c r="Q9" i="18"/>
  <c r="R9" i="18"/>
  <c r="S10" i="18"/>
  <c r="O11" i="18"/>
  <c r="P11" i="18"/>
  <c r="Q11" i="18"/>
  <c r="R11" i="18"/>
  <c r="S12" i="18"/>
  <c r="S13" i="18"/>
  <c r="S14" i="18"/>
  <c r="P15" i="18"/>
  <c r="Q15" i="18"/>
  <c r="R15" i="18"/>
  <c r="O16" i="18"/>
  <c r="O16" i="27" s="1"/>
  <c r="P16" i="18"/>
  <c r="P16" i="27" s="1"/>
  <c r="Q16" i="18"/>
  <c r="Q16" i="27" s="1"/>
  <c r="R16" i="18"/>
  <c r="R16" i="27" s="1"/>
  <c r="S20" i="18"/>
  <c r="S21" i="18"/>
  <c r="S22" i="18"/>
  <c r="S23" i="18"/>
  <c r="S25" i="18"/>
  <c r="S26" i="18"/>
  <c r="S27" i="18"/>
  <c r="S28" i="18"/>
  <c r="S33" i="18"/>
  <c r="S34" i="18"/>
  <c r="S6" i="26"/>
  <c r="S9" i="26"/>
  <c r="S10" i="26"/>
  <c r="S11" i="26"/>
  <c r="S12" i="26"/>
  <c r="S13" i="26"/>
  <c r="S14" i="26"/>
  <c r="S15" i="26"/>
  <c r="S20" i="26"/>
  <c r="S21" i="26"/>
  <c r="S22" i="26"/>
  <c r="S23" i="26"/>
  <c r="S25" i="26"/>
  <c r="S26" i="26"/>
  <c r="S27" i="26"/>
  <c r="S28" i="26"/>
  <c r="S33" i="26"/>
  <c r="S34" i="26"/>
  <c r="S6" i="19"/>
  <c r="S9" i="19"/>
  <c r="S10" i="19"/>
  <c r="S11" i="19"/>
  <c r="S12" i="19"/>
  <c r="S13" i="19"/>
  <c r="S14" i="19"/>
  <c r="S15" i="19"/>
  <c r="S20" i="19"/>
  <c r="S21" i="19"/>
  <c r="S22" i="19"/>
  <c r="S23" i="19"/>
  <c r="S25" i="19"/>
  <c r="S26" i="19"/>
  <c r="S27" i="19"/>
  <c r="S28" i="19"/>
  <c r="S33" i="19"/>
  <c r="S34" i="19"/>
  <c r="S6" i="20"/>
  <c r="S9" i="20"/>
  <c r="S10" i="20"/>
  <c r="S11" i="20"/>
  <c r="S12" i="20"/>
  <c r="S13" i="20"/>
  <c r="S14" i="20"/>
  <c r="S15" i="20"/>
  <c r="S21" i="20"/>
  <c r="S22" i="20"/>
  <c r="S23" i="20"/>
  <c r="S25" i="20"/>
  <c r="S26" i="20"/>
  <c r="S27" i="20"/>
  <c r="S33" i="20"/>
  <c r="S34" i="20"/>
  <c r="S9" i="21"/>
  <c r="S11" i="21"/>
  <c r="S12" i="21"/>
  <c r="S13" i="21"/>
  <c r="S14" i="21"/>
  <c r="S20" i="21"/>
  <c r="S21" i="21"/>
  <c r="S22" i="21"/>
  <c r="S23" i="21"/>
  <c r="S25" i="21"/>
  <c r="S26" i="21"/>
  <c r="S27" i="21"/>
  <c r="S6" i="22"/>
  <c r="S9" i="22"/>
  <c r="S20" i="22"/>
  <c r="S21" i="22"/>
  <c r="S22" i="22"/>
  <c r="S23" i="22"/>
  <c r="S25" i="22"/>
  <c r="S26" i="22"/>
  <c r="S27" i="22"/>
  <c r="S28" i="22"/>
  <c r="S33" i="22"/>
  <c r="S34" i="22"/>
  <c r="S6" i="17"/>
  <c r="P9" i="17"/>
  <c r="P10" i="17"/>
  <c r="P10" i="27" s="1"/>
  <c r="P11" i="17"/>
  <c r="P12" i="17"/>
  <c r="P13" i="17"/>
  <c r="P14" i="17"/>
  <c r="P14" i="27" s="1"/>
  <c r="P15" i="17"/>
  <c r="S20" i="17"/>
  <c r="S21" i="17"/>
  <c r="S22" i="17"/>
  <c r="S23" i="17"/>
  <c r="S25" i="17"/>
  <c r="S26" i="17"/>
  <c r="S27" i="17"/>
  <c r="S28" i="17"/>
  <c r="S33" i="17"/>
  <c r="S34" i="17"/>
  <c r="S6" i="15"/>
  <c r="S9" i="15"/>
  <c r="S10" i="15"/>
  <c r="S11" i="15"/>
  <c r="S12" i="15"/>
  <c r="S13" i="15"/>
  <c r="S14" i="15"/>
  <c r="S15" i="15"/>
  <c r="S20" i="15"/>
  <c r="S21" i="15"/>
  <c r="S22" i="15"/>
  <c r="S23" i="15"/>
  <c r="S25" i="15"/>
  <c r="S26" i="15"/>
  <c r="S27" i="15"/>
  <c r="S28" i="15"/>
  <c r="S33" i="15"/>
  <c r="S34" i="15"/>
  <c r="S6" i="24"/>
  <c r="S9" i="24"/>
  <c r="S10" i="24"/>
  <c r="S11" i="24"/>
  <c r="S12" i="24"/>
  <c r="S13" i="24"/>
  <c r="S14" i="24"/>
  <c r="S15" i="24"/>
  <c r="S20" i="24"/>
  <c r="S21" i="24"/>
  <c r="S22" i="24"/>
  <c r="S23" i="24"/>
  <c r="S25" i="24"/>
  <c r="P26" i="24"/>
  <c r="P30" i="24" s="1"/>
  <c r="P39" i="24" s="1"/>
  <c r="Q26" i="24"/>
  <c r="Q30" i="24" s="1"/>
  <c r="Q39" i="24" s="1"/>
  <c r="R26" i="24"/>
  <c r="R30" i="24" s="1"/>
  <c r="R39" i="24" s="1"/>
  <c r="S27" i="24"/>
  <c r="S28" i="24"/>
  <c r="S33" i="24"/>
  <c r="S34" i="24"/>
  <c r="C152" i="35"/>
  <c r="C155" i="35"/>
  <c r="G108" i="35"/>
  <c r="G100" i="35"/>
  <c r="C96" i="35"/>
  <c r="C92" i="35"/>
  <c r="C88" i="35"/>
  <c r="C84" i="35"/>
  <c r="C64" i="35"/>
  <c r="C60" i="35"/>
  <c r="C48" i="35"/>
  <c r="C44" i="35"/>
  <c r="C40" i="35"/>
  <c r="C36" i="35"/>
  <c r="F30" i="35"/>
  <c r="H30" i="34"/>
  <c r="M26" i="35"/>
  <c r="F26" i="35"/>
  <c r="H26" i="34"/>
  <c r="F22" i="35"/>
  <c r="H22" i="34"/>
  <c r="K20" i="35"/>
  <c r="G20" i="35"/>
  <c r="F18" i="35"/>
  <c r="H18" i="34"/>
  <c r="G16" i="35"/>
  <c r="F14" i="35"/>
  <c r="H14" i="34"/>
  <c r="F10" i="35"/>
  <c r="H10" i="34"/>
  <c r="K8" i="35"/>
  <c r="G8" i="35"/>
  <c r="F6" i="35"/>
  <c r="H6" i="34"/>
  <c r="C56" i="35"/>
  <c r="C379" i="43"/>
  <c r="C372" i="43"/>
  <c r="L133" i="35"/>
  <c r="F25" i="35"/>
  <c r="D406" i="42"/>
  <c r="C406" i="43" s="1"/>
  <c r="F151" i="35"/>
  <c r="C108" i="35"/>
  <c r="C100" i="35"/>
  <c r="J91" i="35"/>
  <c r="J79" i="35"/>
  <c r="J63" i="35"/>
  <c r="K36" i="35"/>
  <c r="G26" i="35"/>
  <c r="I20" i="35"/>
  <c r="I16" i="35"/>
  <c r="H12" i="34"/>
  <c r="H8" i="34"/>
  <c r="X367" i="42"/>
  <c r="M367" i="43" s="1"/>
  <c r="K368" i="43"/>
  <c r="G368" i="43"/>
  <c r="K108" i="35"/>
  <c r="K100" i="35"/>
  <c r="G96" i="35"/>
  <c r="F91" i="35"/>
  <c r="F63" i="35"/>
  <c r="F59" i="35"/>
  <c r="D58" i="34"/>
  <c r="C58" i="35" s="1"/>
  <c r="C5" i="35"/>
  <c r="H477" i="43"/>
  <c r="V402" i="42"/>
  <c r="L402" i="43" s="1"/>
  <c r="C375" i="43"/>
  <c r="N367" i="42"/>
  <c r="H367" i="43" s="1"/>
  <c r="V360" i="42"/>
  <c r="L360" i="43" s="1"/>
  <c r="J360" i="42"/>
  <c r="F360" i="43" s="1"/>
  <c r="R354" i="42"/>
  <c r="R351" i="42" s="1"/>
  <c r="J351" i="43" s="1"/>
  <c r="F334" i="42"/>
  <c r="D334" i="43" s="1"/>
  <c r="N325" i="42"/>
  <c r="H325" i="43" s="1"/>
  <c r="V312" i="42"/>
  <c r="L312" i="43" s="1"/>
  <c r="R305" i="42"/>
  <c r="J305" i="43" s="1"/>
  <c r="J305" i="42"/>
  <c r="F305" i="43" s="1"/>
  <c r="F305" i="42"/>
  <c r="D305" i="43" s="1"/>
  <c r="L293" i="43"/>
  <c r="T289" i="42"/>
  <c r="K289" i="43" s="1"/>
  <c r="H285" i="42"/>
  <c r="E285" i="43" s="1"/>
  <c r="C282" i="43"/>
  <c r="M86" i="35"/>
  <c r="E86" i="35"/>
  <c r="M82" i="35"/>
  <c r="E82" i="35"/>
  <c r="F34" i="35"/>
  <c r="H34" i="34"/>
  <c r="J29" i="35"/>
  <c r="J13" i="35"/>
  <c r="C286" i="43"/>
  <c r="L285" i="42"/>
  <c r="G285" i="43" s="1"/>
  <c r="X279" i="42"/>
  <c r="M279" i="43" s="1"/>
  <c r="H367" i="42"/>
  <c r="E367" i="43" s="1"/>
  <c r="X364" i="42"/>
  <c r="M364" i="43" s="1"/>
  <c r="P364" i="42"/>
  <c r="I364" i="43" s="1"/>
  <c r="H364" i="42"/>
  <c r="E364" i="43" s="1"/>
  <c r="P360" i="42"/>
  <c r="I360" i="43" s="1"/>
  <c r="H347" i="42"/>
  <c r="E347" i="43" s="1"/>
  <c r="T334" i="42"/>
  <c r="K334" i="43" s="1"/>
  <c r="D329" i="42"/>
  <c r="C329" i="43" s="1"/>
  <c r="T316" i="42"/>
  <c r="K316" i="43" s="1"/>
  <c r="X305" i="42"/>
  <c r="M305" i="43" s="1"/>
  <c r="D302" i="42"/>
  <c r="C302" i="43" s="1"/>
  <c r="C287" i="43"/>
  <c r="C277" i="43"/>
  <c r="I86" i="35"/>
  <c r="I82" i="35"/>
  <c r="I36" i="35"/>
  <c r="H29" i="35"/>
  <c r="J16" i="35"/>
  <c r="L13" i="35"/>
  <c r="C291" i="43"/>
  <c r="P289" i="42"/>
  <c r="I289" i="43" s="1"/>
  <c r="C288" i="43"/>
  <c r="T285" i="42"/>
  <c r="K285" i="43" s="1"/>
  <c r="D285" i="42"/>
  <c r="C285" i="43" s="1"/>
  <c r="C278" i="43"/>
  <c r="C192" i="43"/>
  <c r="R289" i="42"/>
  <c r="J289" i="43" s="1"/>
  <c r="J289" i="42"/>
  <c r="F289" i="43" s="1"/>
  <c r="F289" i="42"/>
  <c r="D289" i="43" s="1"/>
  <c r="R285" i="42"/>
  <c r="J285" i="43" s="1"/>
  <c r="V272" i="42"/>
  <c r="L272" i="43" s="1"/>
  <c r="R269" i="42"/>
  <c r="J269" i="43" s="1"/>
  <c r="F269" i="42"/>
  <c r="D269" i="43" s="1"/>
  <c r="V246" i="42"/>
  <c r="L246" i="43" s="1"/>
  <c r="Z222" i="42"/>
  <c r="Z218" i="42"/>
  <c r="V215" i="42"/>
  <c r="L215" i="43" s="1"/>
  <c r="R215" i="42"/>
  <c r="J215" i="43" s="1"/>
  <c r="N215" i="42"/>
  <c r="H215" i="43" s="1"/>
  <c r="J215" i="42"/>
  <c r="F215" i="43" s="1"/>
  <c r="F215" i="42"/>
  <c r="D215" i="43" s="1"/>
  <c r="V210" i="42"/>
  <c r="L210" i="43" s="1"/>
  <c r="R210" i="42"/>
  <c r="J210" i="43" s="1"/>
  <c r="N210" i="42"/>
  <c r="H210" i="43" s="1"/>
  <c r="J210" i="42"/>
  <c r="F210" i="43" s="1"/>
  <c r="F210" i="42"/>
  <c r="D210" i="43" s="1"/>
  <c r="Z208" i="42"/>
  <c r="V204" i="42"/>
  <c r="L204" i="43" s="1"/>
  <c r="R204" i="42"/>
  <c r="J204" i="43" s="1"/>
  <c r="N204" i="42"/>
  <c r="H204" i="43" s="1"/>
  <c r="J204" i="42"/>
  <c r="F204" i="43" s="1"/>
  <c r="F204" i="42"/>
  <c r="D204" i="43" s="1"/>
  <c r="V197" i="42"/>
  <c r="L197" i="43" s="1"/>
  <c r="R197" i="42"/>
  <c r="J197" i="43" s="1"/>
  <c r="N197" i="42"/>
  <c r="H197" i="43" s="1"/>
  <c r="J197" i="42"/>
  <c r="F197" i="43" s="1"/>
  <c r="F197" i="42"/>
  <c r="D197" i="43" s="1"/>
  <c r="C193" i="43"/>
  <c r="K190" i="43"/>
  <c r="G190" i="43"/>
  <c r="E190" i="43"/>
  <c r="C194" i="43"/>
  <c r="P272" i="42"/>
  <c r="I272" i="43" s="1"/>
  <c r="X269" i="42"/>
  <c r="M269" i="43" s="1"/>
  <c r="L269" i="42"/>
  <c r="G269" i="43" s="1"/>
  <c r="P250" i="42"/>
  <c r="I250" i="43" s="1"/>
  <c r="L246" i="42"/>
  <c r="G246" i="43" s="1"/>
  <c r="P159" i="42"/>
  <c r="I159" i="43" s="1"/>
  <c r="C158" i="43"/>
  <c r="V185" i="42"/>
  <c r="L185" i="43" s="1"/>
  <c r="R185" i="42"/>
  <c r="J185" i="43" s="1"/>
  <c r="V176" i="42"/>
  <c r="L176" i="43" s="1"/>
  <c r="L508" i="43" s="1"/>
  <c r="R176" i="42"/>
  <c r="J176" i="43" s="1"/>
  <c r="J508" i="43" s="1"/>
  <c r="N176" i="42"/>
  <c r="H176" i="43" s="1"/>
  <c r="H508" i="43" s="1"/>
  <c r="J176" i="42"/>
  <c r="F176" i="43" s="1"/>
  <c r="F508" i="43" s="1"/>
  <c r="F176" i="42"/>
  <c r="D176" i="43" s="1"/>
  <c r="D508" i="43" s="1"/>
  <c r="V171" i="42"/>
  <c r="L171" i="43" s="1"/>
  <c r="L507" i="43" s="1"/>
  <c r="R171" i="42"/>
  <c r="J171" i="43" s="1"/>
  <c r="J507" i="43" s="1"/>
  <c r="N171" i="42"/>
  <c r="H171" i="43" s="1"/>
  <c r="H507" i="43" s="1"/>
  <c r="J171" i="42"/>
  <c r="F171" i="43" s="1"/>
  <c r="F507" i="43" s="1"/>
  <c r="F171" i="42"/>
  <c r="D171" i="43" s="1"/>
  <c r="D507" i="43" s="1"/>
  <c r="V165" i="42"/>
  <c r="L165" i="43" s="1"/>
  <c r="L499" i="43" s="1"/>
  <c r="N165" i="42"/>
  <c r="H165" i="43" s="1"/>
  <c r="H499" i="43" s="1"/>
  <c r="F165" i="42"/>
  <c r="D165" i="43" s="1"/>
  <c r="D499" i="43" s="1"/>
  <c r="L164" i="43"/>
  <c r="J164" i="43"/>
  <c r="L160" i="43"/>
  <c r="T159" i="42"/>
  <c r="K159" i="43" s="1"/>
  <c r="C155" i="43"/>
  <c r="C156" i="43"/>
  <c r="C87" i="43"/>
  <c r="P85" i="42"/>
  <c r="I85" i="43" s="1"/>
  <c r="C84" i="43"/>
  <c r="T143" i="42"/>
  <c r="T142" i="42" s="1"/>
  <c r="P122" i="42"/>
  <c r="I122" i="43" s="1"/>
  <c r="H122" i="42"/>
  <c r="E122" i="43" s="1"/>
  <c r="N121" i="43"/>
  <c r="Q121" i="43" s="1"/>
  <c r="X118" i="42"/>
  <c r="M118" i="43" s="1"/>
  <c r="T118" i="42"/>
  <c r="K118" i="43" s="1"/>
  <c r="P118" i="42"/>
  <c r="I118" i="43" s="1"/>
  <c r="L118" i="42"/>
  <c r="G118" i="43" s="1"/>
  <c r="H118" i="42"/>
  <c r="E118" i="43" s="1"/>
  <c r="X114" i="42"/>
  <c r="M114" i="43" s="1"/>
  <c r="M493" i="43" s="1"/>
  <c r="T114" i="42"/>
  <c r="K114" i="43" s="1"/>
  <c r="K493" i="43" s="1"/>
  <c r="P114" i="42"/>
  <c r="I114" i="43" s="1"/>
  <c r="I493" i="43" s="1"/>
  <c r="L114" i="42"/>
  <c r="G114" i="43" s="1"/>
  <c r="G493" i="43" s="1"/>
  <c r="H114" i="42"/>
  <c r="E114" i="43" s="1"/>
  <c r="E493" i="43" s="1"/>
  <c r="X107" i="42"/>
  <c r="M107" i="43" s="1"/>
  <c r="T107" i="42"/>
  <c r="K107" i="43" s="1"/>
  <c r="L107" i="42"/>
  <c r="G107" i="43" s="1"/>
  <c r="H107" i="42"/>
  <c r="E107" i="43" s="1"/>
  <c r="X99" i="42"/>
  <c r="M99" i="43" s="1"/>
  <c r="L99" i="42"/>
  <c r="G99" i="43" s="1"/>
  <c r="X95" i="42"/>
  <c r="M95" i="43" s="1"/>
  <c r="P95" i="42"/>
  <c r="I95" i="43" s="1"/>
  <c r="L95" i="42"/>
  <c r="G95" i="43" s="1"/>
  <c r="X90" i="42"/>
  <c r="X89" i="42" s="1"/>
  <c r="M89" i="43" s="1"/>
  <c r="P90" i="42"/>
  <c r="I90" i="43" s="1"/>
  <c r="L90" i="42"/>
  <c r="G90" i="43" s="1"/>
  <c r="X78" i="42"/>
  <c r="M78" i="43" s="1"/>
  <c r="H78" i="42"/>
  <c r="E78" i="43" s="1"/>
  <c r="C82" i="43"/>
  <c r="L81" i="42"/>
  <c r="G81" i="43" s="1"/>
  <c r="C79" i="43"/>
  <c r="C73" i="43"/>
  <c r="R150" i="42"/>
  <c r="J150" i="43" s="1"/>
  <c r="J490" i="43" s="1"/>
  <c r="N150" i="42"/>
  <c r="H150" i="43" s="1"/>
  <c r="H490" i="43" s="1"/>
  <c r="V122" i="42"/>
  <c r="L122" i="43" s="1"/>
  <c r="N122" i="42"/>
  <c r="H122" i="43" s="1"/>
  <c r="Z121" i="42"/>
  <c r="R118" i="42"/>
  <c r="J118" i="43" s="1"/>
  <c r="N118" i="42"/>
  <c r="H118" i="43" s="1"/>
  <c r="F118" i="42"/>
  <c r="D118" i="43" s="1"/>
  <c r="V114" i="42"/>
  <c r="L114" i="43" s="1"/>
  <c r="L493" i="43" s="1"/>
  <c r="J107" i="42"/>
  <c r="F107" i="43" s="1"/>
  <c r="N99" i="42"/>
  <c r="H99" i="43" s="1"/>
  <c r="V95" i="42"/>
  <c r="L95" i="43" s="1"/>
  <c r="R95" i="42"/>
  <c r="J95" i="43" s="1"/>
  <c r="N95" i="42"/>
  <c r="H95" i="43" s="1"/>
  <c r="V90" i="42"/>
  <c r="L90" i="43" s="1"/>
  <c r="N90" i="42"/>
  <c r="H90" i="43" s="1"/>
  <c r="J90" i="42"/>
  <c r="F90" i="43" s="1"/>
  <c r="C86" i="43"/>
  <c r="L85" i="42"/>
  <c r="G85" i="43" s="1"/>
  <c r="C80" i="43"/>
  <c r="P78" i="42"/>
  <c r="I78" i="43" s="1"/>
  <c r="C77" i="43"/>
  <c r="C74" i="43"/>
  <c r="M477" i="43"/>
  <c r="P476" i="42"/>
  <c r="I476" i="43" s="1"/>
  <c r="I477" i="43"/>
  <c r="E477" i="43"/>
  <c r="C34" i="43"/>
  <c r="C30" i="43"/>
  <c r="T58" i="42"/>
  <c r="P58" i="42"/>
  <c r="I58" i="43" s="1"/>
  <c r="C31" i="43"/>
  <c r="C479" i="43"/>
  <c r="J85" i="42"/>
  <c r="F85" i="43" s="1"/>
  <c r="N81" i="42"/>
  <c r="H81" i="43" s="1"/>
  <c r="J81" i="42"/>
  <c r="F81" i="43" s="1"/>
  <c r="R78" i="42"/>
  <c r="J78" i="43" s="1"/>
  <c r="N78" i="42"/>
  <c r="H78" i="43" s="1"/>
  <c r="J78" i="42"/>
  <c r="F78" i="43" s="1"/>
  <c r="V68" i="42"/>
  <c r="L68" i="43" s="1"/>
  <c r="V62" i="42"/>
  <c r="L62" i="43" s="1"/>
  <c r="N62" i="42"/>
  <c r="H62" i="43" s="1"/>
  <c r="J62" i="42"/>
  <c r="F62" i="43" s="1"/>
  <c r="V58" i="42"/>
  <c r="V46" i="42" s="1"/>
  <c r="L46" i="43" s="1"/>
  <c r="J58" i="42"/>
  <c r="F58" i="43" s="1"/>
  <c r="Z41" i="42"/>
  <c r="H36" i="43"/>
  <c r="F36" i="43"/>
  <c r="D36" i="43"/>
  <c r="L35" i="42"/>
  <c r="G35" i="43" s="1"/>
  <c r="K29" i="43"/>
  <c r="T28" i="42"/>
  <c r="K28" i="43" s="1"/>
  <c r="I29" i="43"/>
  <c r="P28" i="42"/>
  <c r="I28" i="43" s="1"/>
  <c r="G29" i="43"/>
  <c r="X25" i="42"/>
  <c r="M25" i="43" s="1"/>
  <c r="P25" i="42"/>
  <c r="I25" i="43" s="1"/>
  <c r="T15" i="42"/>
  <c r="K15" i="43" s="1"/>
  <c r="P15" i="42"/>
  <c r="I15" i="43" s="1"/>
  <c r="X12" i="42"/>
  <c r="M12" i="43" s="1"/>
  <c r="L12" i="42"/>
  <c r="G12" i="43" s="1"/>
  <c r="X7" i="42"/>
  <c r="M7" i="43" s="1"/>
  <c r="T7" i="42"/>
  <c r="K7" i="43" s="1"/>
  <c r="X3" i="42"/>
  <c r="M3" i="43" s="1"/>
  <c r="T3" i="42"/>
  <c r="K3" i="43" s="1"/>
  <c r="P3" i="42"/>
  <c r="L3" i="42"/>
  <c r="G3" i="43" s="1"/>
  <c r="V28" i="42"/>
  <c r="L28" i="43" s="1"/>
  <c r="V25" i="42"/>
  <c r="L25" i="43" s="1"/>
  <c r="R25" i="42"/>
  <c r="J25" i="43" s="1"/>
  <c r="N25" i="42"/>
  <c r="H25" i="43" s="1"/>
  <c r="V19" i="42"/>
  <c r="L19" i="43" s="1"/>
  <c r="R19" i="42"/>
  <c r="J19" i="43" s="1"/>
  <c r="N19" i="42"/>
  <c r="H19" i="43" s="1"/>
  <c r="N15" i="42"/>
  <c r="H15" i="43" s="1"/>
  <c r="R12" i="42"/>
  <c r="J12" i="43" s="1"/>
  <c r="N12" i="42"/>
  <c r="H12" i="43" s="1"/>
  <c r="Z4" i="42"/>
  <c r="V3" i="42"/>
  <c r="R3" i="42"/>
  <c r="J3" i="43" s="1"/>
  <c r="AL145" i="6"/>
  <c r="AO145" i="6"/>
  <c r="AN371" i="6"/>
  <c r="AN369" i="6" s="1"/>
  <c r="H12" i="22" l="1"/>
  <c r="G494" i="35"/>
  <c r="H9" i="19"/>
  <c r="J491" i="35"/>
  <c r="H14" i="23"/>
  <c r="M496" i="35"/>
  <c r="H14" i="20"/>
  <c r="I496" i="35"/>
  <c r="H20" i="20"/>
  <c r="I498" i="35"/>
  <c r="H12" i="18"/>
  <c r="L494" i="35"/>
  <c r="H12" i="21"/>
  <c r="H494" i="35"/>
  <c r="H12" i="24"/>
  <c r="D494" i="35"/>
  <c r="H9" i="22"/>
  <c r="G491" i="35"/>
  <c r="O9" i="25"/>
  <c r="I9" i="25"/>
  <c r="C491" i="35"/>
  <c r="H14" i="18"/>
  <c r="L496" i="35"/>
  <c r="H20" i="18"/>
  <c r="L498" i="35"/>
  <c r="H14" i="21"/>
  <c r="H496" i="35"/>
  <c r="H20" i="24"/>
  <c r="D498" i="35"/>
  <c r="H12" i="26"/>
  <c r="K494" i="35"/>
  <c r="H14" i="26"/>
  <c r="K496" i="35"/>
  <c r="H14" i="22"/>
  <c r="G496" i="35"/>
  <c r="I14" i="25"/>
  <c r="O14" i="25" s="1"/>
  <c r="C496" i="35"/>
  <c r="H20" i="26"/>
  <c r="K498" i="35"/>
  <c r="H20" i="22"/>
  <c r="G498" i="35"/>
  <c r="I20" i="25"/>
  <c r="O20" i="25" s="1"/>
  <c r="C498" i="35"/>
  <c r="H12" i="19"/>
  <c r="J494" i="35"/>
  <c r="H12" i="17"/>
  <c r="F494" i="35"/>
  <c r="H9" i="23"/>
  <c r="M9" i="23" s="1"/>
  <c r="M491" i="35"/>
  <c r="H9" i="20"/>
  <c r="I491" i="35"/>
  <c r="H9" i="15"/>
  <c r="E491" i="35"/>
  <c r="H20" i="21"/>
  <c r="H498" i="35"/>
  <c r="H9" i="17"/>
  <c r="F491" i="35"/>
  <c r="H14" i="19"/>
  <c r="M14" i="19" s="1"/>
  <c r="J496" i="35"/>
  <c r="H14" i="17"/>
  <c r="M14" i="17" s="1"/>
  <c r="F496" i="35"/>
  <c r="H20" i="19"/>
  <c r="M20" i="19" s="1"/>
  <c r="J498" i="35"/>
  <c r="H12" i="23"/>
  <c r="M12" i="23" s="1"/>
  <c r="M494" i="35"/>
  <c r="H12" i="20"/>
  <c r="M12" i="20" s="1"/>
  <c r="I494" i="35"/>
  <c r="H12" i="15"/>
  <c r="M12" i="15" s="1"/>
  <c r="E494" i="35"/>
  <c r="H9" i="18"/>
  <c r="M9" i="18" s="1"/>
  <c r="L491" i="35"/>
  <c r="H9" i="21"/>
  <c r="M9" i="21" s="1"/>
  <c r="H491" i="35"/>
  <c r="H9" i="24"/>
  <c r="M9" i="24" s="1"/>
  <c r="D491" i="35"/>
  <c r="M14" i="26"/>
  <c r="N14" i="26"/>
  <c r="M14" i="22"/>
  <c r="N14" i="22"/>
  <c r="M20" i="20"/>
  <c r="N20" i="20"/>
  <c r="M14" i="18"/>
  <c r="N14" i="18"/>
  <c r="N14" i="19"/>
  <c r="M14" i="21"/>
  <c r="N14" i="21"/>
  <c r="N14" i="17"/>
  <c r="M20" i="18"/>
  <c r="N20" i="18"/>
  <c r="N20" i="19"/>
  <c r="M20" i="21"/>
  <c r="N20" i="21"/>
  <c r="M20" i="24"/>
  <c r="N20" i="24"/>
  <c r="N12" i="23"/>
  <c r="M12" i="26"/>
  <c r="N12" i="26"/>
  <c r="N12" i="20"/>
  <c r="M12" i="22"/>
  <c r="N12" i="22"/>
  <c r="N12" i="15"/>
  <c r="N9" i="18"/>
  <c r="M9" i="19"/>
  <c r="N9" i="19"/>
  <c r="N9" i="21"/>
  <c r="M9" i="17"/>
  <c r="N9" i="17"/>
  <c r="N9" i="24"/>
  <c r="M14" i="23"/>
  <c r="N14" i="23"/>
  <c r="M14" i="20"/>
  <c r="N14" i="20"/>
  <c r="M20" i="26"/>
  <c r="N20" i="26"/>
  <c r="M20" i="22"/>
  <c r="N20" i="22"/>
  <c r="M12" i="18"/>
  <c r="N12" i="18"/>
  <c r="M12" i="19"/>
  <c r="N12" i="19"/>
  <c r="M12" i="21"/>
  <c r="N12" i="21"/>
  <c r="M12" i="17"/>
  <c r="N12" i="17"/>
  <c r="M12" i="24"/>
  <c r="N12" i="24"/>
  <c r="N9" i="23"/>
  <c r="M9" i="20"/>
  <c r="N9" i="20"/>
  <c r="M9" i="22"/>
  <c r="N9" i="22"/>
  <c r="M9" i="15"/>
  <c r="N9" i="15"/>
  <c r="G46" i="22"/>
  <c r="H36" i="22" s="1"/>
  <c r="G46" i="17"/>
  <c r="I36" i="17" s="1"/>
  <c r="I42" i="27"/>
  <c r="J42" i="27"/>
  <c r="L42" i="27"/>
  <c r="AB41" i="27"/>
  <c r="F42" i="27"/>
  <c r="E46" i="27"/>
  <c r="E42" i="27"/>
  <c r="AA41" i="27"/>
  <c r="D42" i="27"/>
  <c r="AC41" i="27"/>
  <c r="G42" i="27"/>
  <c r="G46" i="27" s="1"/>
  <c r="AF41" i="27"/>
  <c r="S35" i="20"/>
  <c r="Q17" i="18"/>
  <c r="Q39" i="18" s="1"/>
  <c r="S35" i="17"/>
  <c r="S35" i="23"/>
  <c r="S30" i="20"/>
  <c r="S35" i="15"/>
  <c r="S35" i="24"/>
  <c r="J503" i="43"/>
  <c r="M503" i="43"/>
  <c r="H406" i="42"/>
  <c r="E406" i="43" s="1"/>
  <c r="V392" i="42"/>
  <c r="L392" i="43" s="1"/>
  <c r="J378" i="42"/>
  <c r="F378" i="43" s="1"/>
  <c r="P371" i="42"/>
  <c r="I371" i="43" s="1"/>
  <c r="S35" i="22"/>
  <c r="P15" i="27"/>
  <c r="S35" i="19"/>
  <c r="S35" i="18"/>
  <c r="H14" i="45"/>
  <c r="H20" i="45"/>
  <c r="H12" i="46"/>
  <c r="H14" i="46"/>
  <c r="S35" i="26"/>
  <c r="H9" i="45"/>
  <c r="AG41" i="27"/>
  <c r="S17" i="22"/>
  <c r="R17" i="18"/>
  <c r="R39" i="18" s="1"/>
  <c r="O17" i="18"/>
  <c r="O39" i="18" s="1"/>
  <c r="P17" i="18"/>
  <c r="P39" i="18" s="1"/>
  <c r="S17" i="26"/>
  <c r="S30" i="17"/>
  <c r="S17" i="23"/>
  <c r="S39" i="23" s="1"/>
  <c r="S30" i="23"/>
  <c r="S30" i="18"/>
  <c r="S30" i="26"/>
  <c r="S17" i="19"/>
  <c r="S30" i="19"/>
  <c r="S30" i="21"/>
  <c r="S17" i="21"/>
  <c r="S30" i="22"/>
  <c r="P17" i="17"/>
  <c r="S17" i="15"/>
  <c r="S39" i="15" s="1"/>
  <c r="S30" i="15"/>
  <c r="O36" i="24"/>
  <c r="O36" i="27" s="1"/>
  <c r="S17" i="24"/>
  <c r="E35" i="27"/>
  <c r="E39" i="27" s="1"/>
  <c r="P11" i="27"/>
  <c r="S28" i="27"/>
  <c r="S21" i="27"/>
  <c r="S34" i="27"/>
  <c r="S23" i="27"/>
  <c r="S22" i="27"/>
  <c r="S25" i="27"/>
  <c r="R36" i="24"/>
  <c r="R36" i="27" s="1"/>
  <c r="R26" i="27"/>
  <c r="R30" i="27" s="1"/>
  <c r="S33" i="27"/>
  <c r="Q36" i="24"/>
  <c r="Q36" i="27" s="1"/>
  <c r="Q26" i="27"/>
  <c r="Q30" i="27" s="1"/>
  <c r="P36" i="24"/>
  <c r="P36" i="27" s="1"/>
  <c r="P26" i="27"/>
  <c r="P30" i="27" s="1"/>
  <c r="P9" i="27"/>
  <c r="O11" i="27"/>
  <c r="O17" i="27" s="1"/>
  <c r="O39" i="27" s="1"/>
  <c r="S20" i="27"/>
  <c r="S6" i="27"/>
  <c r="Q12" i="17"/>
  <c r="Q12" i="27" s="1"/>
  <c r="P12" i="27"/>
  <c r="S38" i="24"/>
  <c r="P38" i="17"/>
  <c r="P13" i="27"/>
  <c r="S38" i="21"/>
  <c r="T24" i="19"/>
  <c r="S38" i="19"/>
  <c r="S38" i="15"/>
  <c r="S38" i="22"/>
  <c r="S38" i="23"/>
  <c r="S38" i="20"/>
  <c r="S17" i="20"/>
  <c r="S38" i="26"/>
  <c r="S38" i="18"/>
  <c r="S27" i="27"/>
  <c r="H22" i="18"/>
  <c r="H10" i="18"/>
  <c r="H22" i="21"/>
  <c r="H10" i="21"/>
  <c r="H22" i="24"/>
  <c r="H10" i="24"/>
  <c r="N14" i="25"/>
  <c r="N20" i="25"/>
  <c r="H22" i="26"/>
  <c r="H10" i="26"/>
  <c r="H22" i="19"/>
  <c r="H10" i="19"/>
  <c r="H22" i="17"/>
  <c r="H10" i="17"/>
  <c r="N9" i="25"/>
  <c r="H22" i="23"/>
  <c r="H10" i="23"/>
  <c r="H22" i="20"/>
  <c r="H10" i="20"/>
  <c r="H10" i="15"/>
  <c r="H22" i="15"/>
  <c r="L58" i="34"/>
  <c r="G58" i="35" s="1"/>
  <c r="D476" i="42"/>
  <c r="C476" i="43" s="1"/>
  <c r="V406" i="42"/>
  <c r="L406" i="43" s="1"/>
  <c r="H7" i="34"/>
  <c r="P338" i="42"/>
  <c r="I338" i="43" s="1"/>
  <c r="J338" i="42"/>
  <c r="F338" i="43" s="1"/>
  <c r="J367" i="42"/>
  <c r="F367" i="43" s="1"/>
  <c r="R444" i="42"/>
  <c r="J444" i="43" s="1"/>
  <c r="H19" i="34"/>
  <c r="L316" i="42"/>
  <c r="G316" i="43" s="1"/>
  <c r="L360" i="42"/>
  <c r="G360" i="43" s="1"/>
  <c r="J320" i="42"/>
  <c r="F320" i="43" s="1"/>
  <c r="F338" i="42"/>
  <c r="D338" i="43" s="1"/>
  <c r="V354" i="42"/>
  <c r="L354" i="43" s="1"/>
  <c r="J392" i="42"/>
  <c r="F392" i="43" s="1"/>
  <c r="N406" i="42"/>
  <c r="H406" i="43" s="1"/>
  <c r="N449" i="42"/>
  <c r="H449" i="43" s="1"/>
  <c r="H23" i="34"/>
  <c r="R12" i="34"/>
  <c r="J12" i="35" s="1"/>
  <c r="F31" i="35"/>
  <c r="T305" i="42"/>
  <c r="K305" i="43" s="1"/>
  <c r="D325" i="42"/>
  <c r="C325" i="43" s="1"/>
  <c r="D343" i="42"/>
  <c r="C343" i="43" s="1"/>
  <c r="V302" i="42"/>
  <c r="L302" i="43" s="1"/>
  <c r="R312" i="42"/>
  <c r="J312" i="43" s="1"/>
  <c r="V325" i="42"/>
  <c r="L325" i="43" s="1"/>
  <c r="R347" i="42"/>
  <c r="J347" i="43" s="1"/>
  <c r="N402" i="42"/>
  <c r="H402" i="43" s="1"/>
  <c r="J444" i="42"/>
  <c r="F444" i="43" s="1"/>
  <c r="T12" i="34"/>
  <c r="K12" i="35" s="1"/>
  <c r="Y33" i="34"/>
  <c r="H15" i="34"/>
  <c r="T78" i="34"/>
  <c r="K78" i="35" s="1"/>
  <c r="X25" i="34"/>
  <c r="M25" i="35" s="1"/>
  <c r="F11" i="35"/>
  <c r="F27" i="35"/>
  <c r="G59" i="35"/>
  <c r="V419" i="42"/>
  <c r="L419" i="43" s="1"/>
  <c r="D6" i="27"/>
  <c r="Y32" i="34"/>
  <c r="J7" i="34"/>
  <c r="T371" i="42"/>
  <c r="K371" i="43" s="1"/>
  <c r="N378" i="42"/>
  <c r="H378" i="43" s="1"/>
  <c r="J396" i="42"/>
  <c r="F396" i="43" s="1"/>
  <c r="F279" i="42"/>
  <c r="D279" i="43" s="1"/>
  <c r="R25" i="34"/>
  <c r="J25" i="35" s="1"/>
  <c r="H32" i="34"/>
  <c r="H302" i="42"/>
  <c r="E302" i="43" s="1"/>
  <c r="D312" i="42"/>
  <c r="C312" i="43" s="1"/>
  <c r="P320" i="42"/>
  <c r="I320" i="43" s="1"/>
  <c r="H329" i="42"/>
  <c r="E329" i="43" s="1"/>
  <c r="T338" i="42"/>
  <c r="K338" i="43" s="1"/>
  <c r="H354" i="42"/>
  <c r="H351" i="42" s="1"/>
  <c r="E351" i="43" s="1"/>
  <c r="T360" i="42"/>
  <c r="T359" i="42" s="1"/>
  <c r="N305" i="42"/>
  <c r="H305" i="43" s="1"/>
  <c r="F316" i="42"/>
  <c r="D316" i="43" s="1"/>
  <c r="V329" i="42"/>
  <c r="L329" i="43" s="1"/>
  <c r="N343" i="42"/>
  <c r="H343" i="43" s="1"/>
  <c r="N364" i="42"/>
  <c r="H364" i="43" s="1"/>
  <c r="R367" i="42"/>
  <c r="J367" i="43" s="1"/>
  <c r="V383" i="42"/>
  <c r="L383" i="43" s="1"/>
  <c r="N396" i="42"/>
  <c r="H396" i="43" s="1"/>
  <c r="N476" i="42"/>
  <c r="H476" i="43" s="1"/>
  <c r="L12" i="34"/>
  <c r="G12" i="35" s="1"/>
  <c r="D378" i="42"/>
  <c r="C378" i="43" s="1"/>
  <c r="H16" i="34"/>
  <c r="H20" i="34"/>
  <c r="H24" i="34"/>
  <c r="H28" i="34"/>
  <c r="V78" i="34"/>
  <c r="L78" i="35" s="1"/>
  <c r="J429" i="42"/>
  <c r="F429" i="43" s="1"/>
  <c r="V449" i="42"/>
  <c r="L449" i="43" s="1"/>
  <c r="L28" i="34"/>
  <c r="G28" i="35" s="1"/>
  <c r="T444" i="42"/>
  <c r="K444" i="43" s="1"/>
  <c r="P302" i="42"/>
  <c r="I302" i="43" s="1"/>
  <c r="H312" i="42"/>
  <c r="E312" i="43" s="1"/>
  <c r="X320" i="42"/>
  <c r="M320" i="43" s="1"/>
  <c r="L334" i="42"/>
  <c r="G334" i="43" s="1"/>
  <c r="X338" i="42"/>
  <c r="M338" i="43" s="1"/>
  <c r="X354" i="42"/>
  <c r="X351" i="42" s="1"/>
  <c r="M351" i="43" s="1"/>
  <c r="D364" i="42"/>
  <c r="C364" i="43" s="1"/>
  <c r="X289" i="42"/>
  <c r="M289" i="43" s="1"/>
  <c r="V343" i="42"/>
  <c r="L343" i="43" s="1"/>
  <c r="Z358" i="42"/>
  <c r="V364" i="42"/>
  <c r="L364" i="43" s="1"/>
  <c r="J371" i="42"/>
  <c r="F371" i="43" s="1"/>
  <c r="X371" i="42"/>
  <c r="M371" i="43" s="1"/>
  <c r="J402" i="42"/>
  <c r="F402" i="43" s="1"/>
  <c r="Y11" i="34"/>
  <c r="Y49" i="34"/>
  <c r="L15" i="34"/>
  <c r="G15" i="35" s="1"/>
  <c r="Y30" i="34"/>
  <c r="F90" i="34"/>
  <c r="V58" i="34"/>
  <c r="L58" i="35" s="1"/>
  <c r="L78" i="34"/>
  <c r="G78" i="35" s="1"/>
  <c r="T58" i="34"/>
  <c r="K58" i="35" s="1"/>
  <c r="N58" i="34"/>
  <c r="H58" i="35" s="1"/>
  <c r="T15" i="34"/>
  <c r="K15" i="35" s="1"/>
  <c r="F58" i="34"/>
  <c r="D58" i="35" s="1"/>
  <c r="P107" i="34"/>
  <c r="I107" i="35" s="1"/>
  <c r="N135" i="35"/>
  <c r="Q135" i="35" s="1"/>
  <c r="F122" i="34"/>
  <c r="D122" i="35" s="1"/>
  <c r="N90" i="34"/>
  <c r="N89" i="34" s="1"/>
  <c r="H89" i="35" s="1"/>
  <c r="V90" i="34"/>
  <c r="L90" i="35" s="1"/>
  <c r="T85" i="34"/>
  <c r="K85" i="35" s="1"/>
  <c r="N249" i="35"/>
  <c r="Q249" i="35" s="1"/>
  <c r="P122" i="34"/>
  <c r="I122" i="35" s="1"/>
  <c r="Y64" i="34"/>
  <c r="N12" i="34"/>
  <c r="H12" i="35" s="1"/>
  <c r="H68" i="34"/>
  <c r="E68" i="35" s="1"/>
  <c r="X90" i="34"/>
  <c r="M90" i="35" s="1"/>
  <c r="N429" i="42"/>
  <c r="H429" i="43" s="1"/>
  <c r="X19" i="34"/>
  <c r="M19" i="35" s="1"/>
  <c r="L25" i="34"/>
  <c r="G25" i="35" s="1"/>
  <c r="Y56" i="34"/>
  <c r="Y60" i="34"/>
  <c r="L95" i="34"/>
  <c r="G95" i="35" s="1"/>
  <c r="X78" i="34"/>
  <c r="M78" i="35" s="1"/>
  <c r="J419" i="42"/>
  <c r="F419" i="43" s="1"/>
  <c r="Y472" i="42"/>
  <c r="N132" i="34"/>
  <c r="H132" i="35" s="1"/>
  <c r="Y19" i="34"/>
  <c r="Z67" i="34"/>
  <c r="Y97" i="34"/>
  <c r="F9" i="35"/>
  <c r="Y54" i="34"/>
  <c r="H62" i="34"/>
  <c r="E62" i="35" s="1"/>
  <c r="P85" i="34"/>
  <c r="I85" i="35" s="1"/>
  <c r="Y61" i="34"/>
  <c r="H176" i="34"/>
  <c r="E176" i="35" s="1"/>
  <c r="Y125" i="34"/>
  <c r="J239" i="34"/>
  <c r="F239" i="35" s="1"/>
  <c r="R107" i="34"/>
  <c r="J107" i="35" s="1"/>
  <c r="D143" i="34"/>
  <c r="C143" i="35" s="1"/>
  <c r="X107" i="34"/>
  <c r="M107" i="35" s="1"/>
  <c r="N121" i="35"/>
  <c r="Q121" i="35" s="1"/>
  <c r="Z115" i="34"/>
  <c r="V118" i="34"/>
  <c r="L118" i="35" s="1"/>
  <c r="F118" i="34"/>
  <c r="D118" i="35" s="1"/>
  <c r="N114" i="34"/>
  <c r="H114" i="35" s="1"/>
  <c r="N122" i="34"/>
  <c r="H122" i="35" s="1"/>
  <c r="V114" i="34"/>
  <c r="L114" i="35" s="1"/>
  <c r="L114" i="34"/>
  <c r="G114" i="35" s="1"/>
  <c r="P143" i="34"/>
  <c r="I143" i="35" s="1"/>
  <c r="Y82" i="34"/>
  <c r="Y86" i="34"/>
  <c r="Y94" i="34"/>
  <c r="Y121" i="34"/>
  <c r="Y156" i="34"/>
  <c r="T354" i="34"/>
  <c r="K354" i="35" s="1"/>
  <c r="R143" i="34"/>
  <c r="J143" i="35" s="1"/>
  <c r="H118" i="34"/>
  <c r="E118" i="35" s="1"/>
  <c r="X114" i="34"/>
  <c r="M114" i="35" s="1"/>
  <c r="D107" i="34"/>
  <c r="C107" i="35" s="1"/>
  <c r="N98" i="35"/>
  <c r="Q98" i="35" s="1"/>
  <c r="D95" i="34"/>
  <c r="C95" i="35" s="1"/>
  <c r="P62" i="34"/>
  <c r="I62" i="35" s="1"/>
  <c r="J28" i="34"/>
  <c r="Y28" i="34"/>
  <c r="Y25" i="34"/>
  <c r="Y21" i="34"/>
  <c r="X12" i="34"/>
  <c r="M12" i="35" s="1"/>
  <c r="Y9" i="34"/>
  <c r="Y6" i="34"/>
  <c r="L367" i="42"/>
  <c r="G367" i="43" s="1"/>
  <c r="M287" i="35"/>
  <c r="X285" i="34"/>
  <c r="M285" i="35" s="1"/>
  <c r="L222" i="35"/>
  <c r="N222" i="35" s="1"/>
  <c r="Q222" i="35" s="1"/>
  <c r="V221" i="34"/>
  <c r="L221" i="35" s="1"/>
  <c r="D218" i="35"/>
  <c r="N218" i="35" s="1"/>
  <c r="Q218" i="35" s="1"/>
  <c r="F215" i="34"/>
  <c r="D215" i="35" s="1"/>
  <c r="G213" i="35"/>
  <c r="L210" i="34"/>
  <c r="G210" i="35" s="1"/>
  <c r="L178" i="35"/>
  <c r="V176" i="34"/>
  <c r="L176" i="35" s="1"/>
  <c r="M175" i="35"/>
  <c r="X171" i="34"/>
  <c r="M171" i="35" s="1"/>
  <c r="J152" i="34"/>
  <c r="F152" i="35" s="1"/>
  <c r="Y152" i="34"/>
  <c r="D149" i="34"/>
  <c r="C149" i="35" s="1"/>
  <c r="Y149" i="34"/>
  <c r="H147" i="34"/>
  <c r="Z147" i="34" s="1"/>
  <c r="Y147" i="34"/>
  <c r="F138" i="34"/>
  <c r="D138" i="35" s="1"/>
  <c r="N138" i="35" s="1"/>
  <c r="Q138" i="35" s="1"/>
  <c r="Y138" i="34"/>
  <c r="L134" i="35"/>
  <c r="V132" i="34"/>
  <c r="L132" i="35" s="1"/>
  <c r="K117" i="35"/>
  <c r="T114" i="34"/>
  <c r="K114" i="35" s="1"/>
  <c r="H102" i="35"/>
  <c r="N99" i="34"/>
  <c r="H99" i="35" s="1"/>
  <c r="D77" i="34"/>
  <c r="C77" i="35" s="1"/>
  <c r="Y77" i="34"/>
  <c r="D65" i="34"/>
  <c r="Z65" i="34" s="1"/>
  <c r="Y65" i="34"/>
  <c r="D53" i="34"/>
  <c r="C53" i="35" s="1"/>
  <c r="Y53" i="34"/>
  <c r="J52" i="34"/>
  <c r="Z52" i="34" s="1"/>
  <c r="Y52" i="34"/>
  <c r="D45" i="34"/>
  <c r="C45" i="35" s="1"/>
  <c r="Y45" i="34"/>
  <c r="J40" i="34"/>
  <c r="F40" i="35" s="1"/>
  <c r="Y40" i="34"/>
  <c r="H38" i="35"/>
  <c r="N35" i="34"/>
  <c r="H35" i="35" s="1"/>
  <c r="F38" i="34"/>
  <c r="D38" i="35" s="1"/>
  <c r="Y38" i="34"/>
  <c r="D37" i="34"/>
  <c r="C37" i="35" s="1"/>
  <c r="Y37" i="34"/>
  <c r="Z36" i="34"/>
  <c r="F36" i="35"/>
  <c r="N36" i="35" s="1"/>
  <c r="Q36" i="35" s="1"/>
  <c r="D31" i="35"/>
  <c r="Y31" i="34"/>
  <c r="M29" i="35"/>
  <c r="X28" i="34"/>
  <c r="M28" i="35" s="1"/>
  <c r="Y29" i="34"/>
  <c r="K27" i="35"/>
  <c r="T25" i="34"/>
  <c r="K25" i="35" s="1"/>
  <c r="N26" i="34"/>
  <c r="Z26" i="34" s="1"/>
  <c r="Y26" i="34"/>
  <c r="J24" i="34"/>
  <c r="Y24" i="34"/>
  <c r="D23" i="35"/>
  <c r="Y23" i="34"/>
  <c r="I21" i="35"/>
  <c r="P19" i="34"/>
  <c r="I19" i="35" s="1"/>
  <c r="F21" i="35"/>
  <c r="H21" i="34"/>
  <c r="Z21" i="34" s="1"/>
  <c r="J20" i="34"/>
  <c r="J19" i="34" s="1"/>
  <c r="Y20" i="34"/>
  <c r="N18" i="34"/>
  <c r="Z18" i="34" s="1"/>
  <c r="Y18" i="34"/>
  <c r="Y17" i="34"/>
  <c r="J16" i="34"/>
  <c r="Y16" i="34"/>
  <c r="I13" i="35"/>
  <c r="P12" i="34"/>
  <c r="I12" i="35" s="1"/>
  <c r="Y13" i="34"/>
  <c r="Y12" i="34"/>
  <c r="N10" i="34"/>
  <c r="Z10" i="34" s="1"/>
  <c r="Y10" i="34"/>
  <c r="I9" i="35"/>
  <c r="P7" i="34"/>
  <c r="I7" i="35" s="1"/>
  <c r="D7" i="35"/>
  <c r="Y7" i="34"/>
  <c r="Y5" i="34"/>
  <c r="C452" i="43"/>
  <c r="D449" i="42"/>
  <c r="C449" i="43" s="1"/>
  <c r="L445" i="43"/>
  <c r="V444" i="42"/>
  <c r="L444" i="43" s="1"/>
  <c r="J431" i="43"/>
  <c r="R429" i="42"/>
  <c r="J423" i="43"/>
  <c r="R419" i="42"/>
  <c r="J419" i="43" s="1"/>
  <c r="J407" i="43"/>
  <c r="R406" i="42"/>
  <c r="J406" i="43" s="1"/>
  <c r="J403" i="43"/>
  <c r="R402" i="42"/>
  <c r="J402" i="43" s="1"/>
  <c r="J399" i="43"/>
  <c r="R396" i="42"/>
  <c r="J396" i="43" s="1"/>
  <c r="J395" i="43"/>
  <c r="R392" i="42"/>
  <c r="J392" i="43" s="1"/>
  <c r="G380" i="43"/>
  <c r="L378" i="42"/>
  <c r="G378" i="43" s="1"/>
  <c r="J379" i="43"/>
  <c r="R378" i="42"/>
  <c r="J378" i="43" s="1"/>
  <c r="L369" i="43"/>
  <c r="V367" i="42"/>
  <c r="L367" i="43" s="1"/>
  <c r="D254" i="35"/>
  <c r="F250" i="34"/>
  <c r="D250" i="35" s="1"/>
  <c r="D194" i="35"/>
  <c r="F191" i="34"/>
  <c r="D191" i="35" s="1"/>
  <c r="G153" i="35"/>
  <c r="L150" i="34"/>
  <c r="G150" i="35" s="1"/>
  <c r="E151" i="35"/>
  <c r="H150" i="34"/>
  <c r="E150" i="35" s="1"/>
  <c r="H139" i="34"/>
  <c r="E139" i="35" s="1"/>
  <c r="N139" i="35" s="1"/>
  <c r="Q139" i="35" s="1"/>
  <c r="Y139" i="34"/>
  <c r="D129" i="34"/>
  <c r="C129" i="35" s="1"/>
  <c r="N129" i="35" s="1"/>
  <c r="Q129" i="35" s="1"/>
  <c r="Y129" i="34"/>
  <c r="H127" i="34"/>
  <c r="Z127" i="34" s="1"/>
  <c r="Y127" i="34"/>
  <c r="D101" i="34"/>
  <c r="C101" i="35" s="1"/>
  <c r="Y101" i="34"/>
  <c r="D69" i="34"/>
  <c r="C69" i="35" s="1"/>
  <c r="Y69" i="34"/>
  <c r="F66" i="34"/>
  <c r="Y66" i="34"/>
  <c r="V15" i="34"/>
  <c r="L15" i="35" s="1"/>
  <c r="P58" i="34"/>
  <c r="I58" i="35" s="1"/>
  <c r="Y15" i="34"/>
  <c r="Y27" i="34"/>
  <c r="F33" i="35"/>
  <c r="Y41" i="34"/>
  <c r="N67" i="35"/>
  <c r="Q67" i="35" s="1"/>
  <c r="Y115" i="34"/>
  <c r="X176" i="34"/>
  <c r="M176" i="35" s="1"/>
  <c r="H269" i="34"/>
  <c r="E269" i="35" s="1"/>
  <c r="E503" i="35" s="1"/>
  <c r="Y8" i="34"/>
  <c r="X7" i="34"/>
  <c r="M7" i="35" s="1"/>
  <c r="Y44" i="34"/>
  <c r="L62" i="34"/>
  <c r="G62" i="35" s="1"/>
  <c r="R90" i="34"/>
  <c r="J90" i="35" s="1"/>
  <c r="J132" i="34"/>
  <c r="F132" i="35" s="1"/>
  <c r="X471" i="42"/>
  <c r="M471" i="43" s="1"/>
  <c r="H13" i="34"/>
  <c r="Z13" i="34" s="1"/>
  <c r="F17" i="35"/>
  <c r="H29" i="34"/>
  <c r="H132" i="34"/>
  <c r="E132" i="35" s="1"/>
  <c r="R354" i="34"/>
  <c r="J354" i="35" s="1"/>
  <c r="Y22" i="34"/>
  <c r="Y42" i="34"/>
  <c r="N95" i="34"/>
  <c r="H95" i="35" s="1"/>
  <c r="N107" i="34"/>
  <c r="H107" i="35" s="1"/>
  <c r="Z156" i="34"/>
  <c r="Z130" i="34"/>
  <c r="J240" i="35"/>
  <c r="R239" i="34"/>
  <c r="J239" i="35" s="1"/>
  <c r="M219" i="35"/>
  <c r="X215" i="34"/>
  <c r="M215" i="35" s="1"/>
  <c r="K189" i="35"/>
  <c r="T185" i="34"/>
  <c r="K185" i="35" s="1"/>
  <c r="G189" i="35"/>
  <c r="L185" i="34"/>
  <c r="G185" i="35" s="1"/>
  <c r="D134" i="35"/>
  <c r="D133" i="34"/>
  <c r="C133" i="35" s="1"/>
  <c r="Y133" i="34"/>
  <c r="Z121" i="34"/>
  <c r="D117" i="34"/>
  <c r="Z117" i="34" s="1"/>
  <c r="Y117" i="34"/>
  <c r="D110" i="35"/>
  <c r="N110" i="35" s="1"/>
  <c r="Q110" i="35" s="1"/>
  <c r="Z110" i="34"/>
  <c r="M167" i="35"/>
  <c r="X165" i="34"/>
  <c r="M165" i="35" s="1"/>
  <c r="N137" i="35"/>
  <c r="Q137" i="35" s="1"/>
  <c r="F116" i="35"/>
  <c r="N116" i="35" s="1"/>
  <c r="Q116" i="35" s="1"/>
  <c r="J114" i="34"/>
  <c r="F114" i="35" s="1"/>
  <c r="J92" i="34"/>
  <c r="Z92" i="34" s="1"/>
  <c r="Y92" i="34"/>
  <c r="J88" i="35"/>
  <c r="R85" i="34"/>
  <c r="J85" i="35" s="1"/>
  <c r="J88" i="34"/>
  <c r="Z88" i="34" s="1"/>
  <c r="Y88" i="34"/>
  <c r="J84" i="34"/>
  <c r="F84" i="35" s="1"/>
  <c r="Y84" i="34"/>
  <c r="M83" i="35"/>
  <c r="X81" i="34"/>
  <c r="M81" i="35" s="1"/>
  <c r="J80" i="35"/>
  <c r="R78" i="34"/>
  <c r="J78" i="35" s="1"/>
  <c r="J72" i="34"/>
  <c r="Z72" i="34" s="1"/>
  <c r="Y72" i="34"/>
  <c r="X62" i="34"/>
  <c r="M62" i="35" s="1"/>
  <c r="X68" i="34"/>
  <c r="M68" i="35" s="1"/>
  <c r="H78" i="34"/>
  <c r="E78" i="35" s="1"/>
  <c r="P81" i="34"/>
  <c r="I81" i="35" s="1"/>
  <c r="H90" i="34"/>
  <c r="E90" i="35" s="1"/>
  <c r="P78" i="34"/>
  <c r="I78" i="35" s="1"/>
  <c r="H85" i="34"/>
  <c r="E85" i="35" s="1"/>
  <c r="Z31" i="34"/>
  <c r="V35" i="34"/>
  <c r="L35" i="35" s="1"/>
  <c r="Y57" i="34"/>
  <c r="J58" i="34"/>
  <c r="F58" i="35" s="1"/>
  <c r="J62" i="34"/>
  <c r="F62" i="35" s="1"/>
  <c r="F81" i="34"/>
  <c r="D81" i="35" s="1"/>
  <c r="Y93" i="34"/>
  <c r="R95" i="34"/>
  <c r="J95" i="35" s="1"/>
  <c r="Z106" i="34"/>
  <c r="H114" i="34"/>
  <c r="E114" i="35" s="1"/>
  <c r="L118" i="34"/>
  <c r="G118" i="35" s="1"/>
  <c r="T191" i="34"/>
  <c r="K191" i="35" s="1"/>
  <c r="Y48" i="34"/>
  <c r="Y109" i="34"/>
  <c r="Y153" i="34"/>
  <c r="R81" i="34"/>
  <c r="J81" i="35" s="1"/>
  <c r="T90" i="34"/>
  <c r="T89" i="34" s="1"/>
  <c r="E119" i="35"/>
  <c r="X132" i="34"/>
  <c r="M132" i="35" s="1"/>
  <c r="X150" i="34"/>
  <c r="M150" i="35" s="1"/>
  <c r="R171" i="34"/>
  <c r="J171" i="35" s="1"/>
  <c r="Y70" i="34"/>
  <c r="Y126" i="34"/>
  <c r="Y144" i="34"/>
  <c r="H476" i="42"/>
  <c r="E476" i="43" s="1"/>
  <c r="X476" i="42"/>
  <c r="M476" i="43" s="1"/>
  <c r="Y474" i="42"/>
  <c r="V12" i="34"/>
  <c r="L12" i="35" s="1"/>
  <c r="V28" i="34"/>
  <c r="L28" i="35" s="1"/>
  <c r="P35" i="34"/>
  <c r="I35" i="35" s="1"/>
  <c r="N19" i="34"/>
  <c r="H19" i="35" s="1"/>
  <c r="X99" i="34"/>
  <c r="M99" i="35" s="1"/>
  <c r="N392" i="42"/>
  <c r="V396" i="42"/>
  <c r="L396" i="43" s="1"/>
  <c r="J406" i="42"/>
  <c r="F406" i="43" s="1"/>
  <c r="N419" i="42"/>
  <c r="H419" i="43" s="1"/>
  <c r="V429" i="42"/>
  <c r="V427" i="42" s="1"/>
  <c r="V95" i="34"/>
  <c r="L95" i="35" s="1"/>
  <c r="T107" i="34"/>
  <c r="K107" i="35" s="1"/>
  <c r="Y123" i="34"/>
  <c r="L159" i="34"/>
  <c r="G159" i="35" s="1"/>
  <c r="X191" i="34"/>
  <c r="M191" i="35" s="1"/>
  <c r="Y36" i="34"/>
  <c r="J122" i="34"/>
  <c r="F122" i="35" s="1"/>
  <c r="V107" i="34"/>
  <c r="L107" i="35" s="1"/>
  <c r="C109" i="35"/>
  <c r="R197" i="34"/>
  <c r="J197" i="35" s="1"/>
  <c r="T7" i="34"/>
  <c r="K7" i="35" s="1"/>
  <c r="Y14" i="34"/>
  <c r="Y98" i="34"/>
  <c r="Y106" i="34"/>
  <c r="Y130" i="34"/>
  <c r="Z14" i="34"/>
  <c r="F89" i="34"/>
  <c r="D89" i="35" s="1"/>
  <c r="Z108" i="34"/>
  <c r="F367" i="42"/>
  <c r="D367" i="43" s="1"/>
  <c r="T289" i="34"/>
  <c r="K289" i="35" s="1"/>
  <c r="T302" i="34"/>
  <c r="K302" i="35" s="1"/>
  <c r="F360" i="34"/>
  <c r="D360" i="35" s="1"/>
  <c r="X4" i="34"/>
  <c r="M4" i="35" s="1"/>
  <c r="P204" i="34"/>
  <c r="I204" i="35" s="1"/>
  <c r="R221" i="34"/>
  <c r="J221" i="35" s="1"/>
  <c r="V171" i="34"/>
  <c r="L171" i="35" s="1"/>
  <c r="J210" i="34"/>
  <c r="F210" i="35" s="1"/>
  <c r="V289" i="34"/>
  <c r="L289" i="35" s="1"/>
  <c r="R312" i="34"/>
  <c r="J312" i="35" s="1"/>
  <c r="D108" i="35"/>
  <c r="N108" i="35" s="1"/>
  <c r="Q108" i="35" s="1"/>
  <c r="T165" i="34"/>
  <c r="K165" i="35" s="1"/>
  <c r="L176" i="34"/>
  <c r="G176" i="35" s="1"/>
  <c r="H191" i="34"/>
  <c r="E191" i="35" s="1"/>
  <c r="T204" i="34"/>
  <c r="K204" i="35" s="1"/>
  <c r="L312" i="34"/>
  <c r="G312" i="35" s="1"/>
  <c r="Y157" i="34"/>
  <c r="Z299" i="34"/>
  <c r="F171" i="34"/>
  <c r="D171" i="35" s="1"/>
  <c r="N185" i="34"/>
  <c r="N181" i="34" s="1"/>
  <c r="H181" i="35" s="1"/>
  <c r="V210" i="34"/>
  <c r="L210" i="35" s="1"/>
  <c r="F285" i="34"/>
  <c r="D285" i="35" s="1"/>
  <c r="F354" i="34"/>
  <c r="D354" i="35" s="1"/>
  <c r="Y136" i="34"/>
  <c r="Y146" i="34"/>
  <c r="H246" i="34"/>
  <c r="E246" i="35" s="1"/>
  <c r="Z136" i="34"/>
  <c r="N148" i="35"/>
  <c r="Q148" i="35" s="1"/>
  <c r="X367" i="34"/>
  <c r="M367" i="35" s="1"/>
  <c r="V325" i="34"/>
  <c r="L325" i="35" s="1"/>
  <c r="Z288" i="34"/>
  <c r="L305" i="34"/>
  <c r="G305" i="35" s="1"/>
  <c r="H334" i="34"/>
  <c r="E334" i="35" s="1"/>
  <c r="N284" i="35"/>
  <c r="Q284" i="35" s="1"/>
  <c r="N280" i="35"/>
  <c r="Q280" i="35" s="1"/>
  <c r="N266" i="35"/>
  <c r="Q266" i="35" s="1"/>
  <c r="N156" i="35"/>
  <c r="Q156" i="35" s="1"/>
  <c r="D150" i="34"/>
  <c r="C150" i="35" s="1"/>
  <c r="C490" i="35" s="1"/>
  <c r="Z148" i="34"/>
  <c r="N136" i="35"/>
  <c r="Q136" i="35" s="1"/>
  <c r="Z124" i="34"/>
  <c r="P312" i="34"/>
  <c r="I312" i="35" s="1"/>
  <c r="R269" i="34"/>
  <c r="J269" i="35" s="1"/>
  <c r="J503" i="35" s="1"/>
  <c r="R320" i="34"/>
  <c r="J320" i="35" s="1"/>
  <c r="F347" i="34"/>
  <c r="D347" i="35" s="1"/>
  <c r="X272" i="34"/>
  <c r="M272" i="35" s="1"/>
  <c r="X316" i="34"/>
  <c r="M316" i="35" s="1"/>
  <c r="N367" i="34"/>
  <c r="H367" i="35" s="1"/>
  <c r="F159" i="34"/>
  <c r="F154" i="34" s="1"/>
  <c r="D154" i="35" s="1"/>
  <c r="F150" i="34"/>
  <c r="D150" i="35" s="1"/>
  <c r="Z134" i="34"/>
  <c r="R114" i="34"/>
  <c r="J114" i="35" s="1"/>
  <c r="H107" i="34"/>
  <c r="E107" i="35" s="1"/>
  <c r="L85" i="34"/>
  <c r="G85" i="35" s="1"/>
  <c r="L81" i="34"/>
  <c r="G81" i="35" s="1"/>
  <c r="P279" i="34"/>
  <c r="I279" i="35" s="1"/>
  <c r="P289" i="34"/>
  <c r="I289" i="35" s="1"/>
  <c r="T250" i="34"/>
  <c r="K250" i="35" s="1"/>
  <c r="J246" i="34"/>
  <c r="F246" i="35" s="1"/>
  <c r="F334" i="34"/>
  <c r="D334" i="35" s="1"/>
  <c r="H159" i="34"/>
  <c r="E159" i="35" s="1"/>
  <c r="P171" i="34"/>
  <c r="I171" i="35" s="1"/>
  <c r="T176" i="34"/>
  <c r="K176" i="35" s="1"/>
  <c r="X185" i="34"/>
  <c r="X181" i="34" s="1"/>
  <c r="M181" i="35" s="1"/>
  <c r="P197" i="34"/>
  <c r="I197" i="35" s="1"/>
  <c r="X210" i="34"/>
  <c r="M210" i="35" s="1"/>
  <c r="L285" i="34"/>
  <c r="G285" i="35" s="1"/>
  <c r="D302" i="34"/>
  <c r="C302" i="35" s="1"/>
  <c r="Y137" i="34"/>
  <c r="Y145" i="34"/>
  <c r="Y151" i="34"/>
  <c r="N215" i="34"/>
  <c r="H215" i="35" s="1"/>
  <c r="R279" i="34"/>
  <c r="J279" i="35" s="1"/>
  <c r="R325" i="34"/>
  <c r="J325" i="35" s="1"/>
  <c r="V347" i="34"/>
  <c r="L347" i="35" s="1"/>
  <c r="V150" i="34"/>
  <c r="L150" i="35" s="1"/>
  <c r="R176" i="34"/>
  <c r="J176" i="35" s="1"/>
  <c r="R191" i="34"/>
  <c r="J191" i="35" s="1"/>
  <c r="Z213" i="34"/>
  <c r="V246" i="34"/>
  <c r="L246" i="35" s="1"/>
  <c r="J285" i="34"/>
  <c r="F285" i="35" s="1"/>
  <c r="R302" i="34"/>
  <c r="J302" i="35" s="1"/>
  <c r="R132" i="34"/>
  <c r="J132" i="35" s="1"/>
  <c r="J143" i="34"/>
  <c r="F143" i="35" s="1"/>
  <c r="Y148" i="34"/>
  <c r="T132" i="34"/>
  <c r="K132" i="35" s="1"/>
  <c r="F371" i="34"/>
  <c r="D371" i="35" s="1"/>
  <c r="Z137" i="34"/>
  <c r="N316" i="34"/>
  <c r="H316" i="35" s="1"/>
  <c r="V343" i="34"/>
  <c r="L343" i="35" s="1"/>
  <c r="Z251" i="34"/>
  <c r="J289" i="34"/>
  <c r="F289" i="35" s="1"/>
  <c r="R329" i="34"/>
  <c r="J329" i="35" s="1"/>
  <c r="H272" i="34"/>
  <c r="E272" i="35" s="1"/>
  <c r="P305" i="34"/>
  <c r="I305" i="35" s="1"/>
  <c r="X320" i="34"/>
  <c r="M320" i="35" s="1"/>
  <c r="L354" i="34"/>
  <c r="G354" i="35" s="1"/>
  <c r="Z116" i="34"/>
  <c r="P114" i="34"/>
  <c r="I114" i="35" s="1"/>
  <c r="T68" i="34"/>
  <c r="K68" i="35" s="1"/>
  <c r="Y73" i="34"/>
  <c r="N78" i="34"/>
  <c r="H78" i="35" s="1"/>
  <c r="Z98" i="34"/>
  <c r="H122" i="34"/>
  <c r="E122" i="35" s="1"/>
  <c r="P132" i="34"/>
  <c r="I132" i="35" s="1"/>
  <c r="X143" i="34"/>
  <c r="X142" i="34" s="1"/>
  <c r="M142" i="35" s="1"/>
  <c r="T159" i="34"/>
  <c r="K159" i="35" s="1"/>
  <c r="T171" i="34"/>
  <c r="K171" i="35" s="1"/>
  <c r="P176" i="34"/>
  <c r="I176" i="35" s="1"/>
  <c r="P185" i="34"/>
  <c r="I185" i="35" s="1"/>
  <c r="P191" i="34"/>
  <c r="I191" i="35" s="1"/>
  <c r="L204" i="34"/>
  <c r="G204" i="35" s="1"/>
  <c r="P210" i="34"/>
  <c r="I210" i="35" s="1"/>
  <c r="D250" i="34"/>
  <c r="C250" i="35" s="1"/>
  <c r="D279" i="34"/>
  <c r="C279" i="35" s="1"/>
  <c r="T285" i="34"/>
  <c r="K285" i="35" s="1"/>
  <c r="R62" i="34"/>
  <c r="J62" i="35" s="1"/>
  <c r="Y80" i="34"/>
  <c r="Y96" i="34"/>
  <c r="Y102" i="34"/>
  <c r="Y110" i="34"/>
  <c r="V122" i="34"/>
  <c r="L122" i="35" s="1"/>
  <c r="Y131" i="34"/>
  <c r="Y135" i="34"/>
  <c r="Y155" i="34"/>
  <c r="F221" i="34"/>
  <c r="D221" i="35" s="1"/>
  <c r="J279" i="34"/>
  <c r="F279" i="35" s="1"/>
  <c r="J320" i="34"/>
  <c r="F320" i="35" s="1"/>
  <c r="R338" i="34"/>
  <c r="J338" i="35" s="1"/>
  <c r="N68" i="34"/>
  <c r="H68" i="35" s="1"/>
  <c r="J107" i="34"/>
  <c r="F107" i="35" s="1"/>
  <c r="N118" i="34"/>
  <c r="H118" i="35" s="1"/>
  <c r="N143" i="34"/>
  <c r="H143" i="35" s="1"/>
  <c r="R165" i="34"/>
  <c r="J165" i="35" s="1"/>
  <c r="N176" i="34"/>
  <c r="H176" i="35" s="1"/>
  <c r="R185" i="34"/>
  <c r="J185" i="35" s="1"/>
  <c r="J204" i="34"/>
  <c r="F204" i="35" s="1"/>
  <c r="V229" i="34"/>
  <c r="L229" i="35" s="1"/>
  <c r="N246" i="34"/>
  <c r="H246" i="35" s="1"/>
  <c r="Z265" i="34"/>
  <c r="Y50" i="34"/>
  <c r="V68" i="34"/>
  <c r="L68" i="35" s="1"/>
  <c r="Y74" i="34"/>
  <c r="R99" i="34"/>
  <c r="J99" i="35" s="1"/>
  <c r="Y105" i="34"/>
  <c r="J118" i="34"/>
  <c r="F118" i="35" s="1"/>
  <c r="X122" i="34"/>
  <c r="M122" i="35" s="1"/>
  <c r="Y128" i="34"/>
  <c r="Y134" i="34"/>
  <c r="R150" i="34"/>
  <c r="J150" i="35" s="1"/>
  <c r="T221" i="34"/>
  <c r="K221" i="35" s="1"/>
  <c r="L272" i="34"/>
  <c r="G272" i="35" s="1"/>
  <c r="P343" i="34"/>
  <c r="I343" i="35" s="1"/>
  <c r="R122" i="34"/>
  <c r="J122" i="35" s="1"/>
  <c r="Z135" i="34"/>
  <c r="F107" i="34"/>
  <c r="AN32" i="6"/>
  <c r="X204" i="34"/>
  <c r="M204" i="35" s="1"/>
  <c r="T215" i="34"/>
  <c r="K215" i="35" s="1"/>
  <c r="P250" i="34"/>
  <c r="I250" i="35" s="1"/>
  <c r="T269" i="34"/>
  <c r="K269" i="35" s="1"/>
  <c r="K503" i="35" s="1"/>
  <c r="H285" i="34"/>
  <c r="E285" i="35" s="1"/>
  <c r="L289" i="34"/>
  <c r="G289" i="35" s="1"/>
  <c r="P302" i="34"/>
  <c r="I302" i="35" s="1"/>
  <c r="Z218" i="34"/>
  <c r="N269" i="34"/>
  <c r="H269" i="35" s="1"/>
  <c r="H503" i="35" s="1"/>
  <c r="Z286" i="34"/>
  <c r="N320" i="34"/>
  <c r="H320" i="35" s="1"/>
  <c r="N338" i="34"/>
  <c r="H338" i="35" s="1"/>
  <c r="F185" i="34"/>
  <c r="D185" i="35" s="1"/>
  <c r="N191" i="34"/>
  <c r="H191" i="35" s="1"/>
  <c r="F210" i="34"/>
  <c r="D210" i="35" s="1"/>
  <c r="R229" i="34"/>
  <c r="J229" i="35" s="1"/>
  <c r="F246" i="34"/>
  <c r="D246" i="35" s="1"/>
  <c r="Z249" i="34"/>
  <c r="J272" i="34"/>
  <c r="F272" i="35" s="1"/>
  <c r="F329" i="34"/>
  <c r="D329" i="35" s="1"/>
  <c r="P239" i="34"/>
  <c r="I239" i="35" s="1"/>
  <c r="T316" i="34"/>
  <c r="K316" i="35" s="1"/>
  <c r="X334" i="34"/>
  <c r="M334" i="35" s="1"/>
  <c r="S4" i="34"/>
  <c r="X347" i="34"/>
  <c r="M347" i="35" s="1"/>
  <c r="Z356" i="34"/>
  <c r="R392" i="34"/>
  <c r="J392" i="35" s="1"/>
  <c r="T329" i="34"/>
  <c r="K329" i="35" s="1"/>
  <c r="N328" i="35"/>
  <c r="Q328" i="35" s="1"/>
  <c r="P367" i="34"/>
  <c r="I367" i="35" s="1"/>
  <c r="AO122" i="6"/>
  <c r="R316" i="34"/>
  <c r="J316" i="35" s="1"/>
  <c r="V338" i="34"/>
  <c r="L338" i="35" s="1"/>
  <c r="V272" i="34"/>
  <c r="L272" i="35" s="1"/>
  <c r="F289" i="34"/>
  <c r="D289" i="35" s="1"/>
  <c r="V302" i="34"/>
  <c r="L302" i="35" s="1"/>
  <c r="V329" i="34"/>
  <c r="L329" i="35" s="1"/>
  <c r="V354" i="34"/>
  <c r="L354" i="35" s="1"/>
  <c r="T305" i="34"/>
  <c r="K305" i="35" s="1"/>
  <c r="L325" i="34"/>
  <c r="G325" i="35" s="1"/>
  <c r="L329" i="34"/>
  <c r="G329" i="35" s="1"/>
  <c r="H367" i="34"/>
  <c r="E367" i="35" s="1"/>
  <c r="N288" i="35"/>
  <c r="Q288" i="35" s="1"/>
  <c r="N265" i="35"/>
  <c r="Q265" i="35" s="1"/>
  <c r="N255" i="35"/>
  <c r="Q255" i="35" s="1"/>
  <c r="N233" i="35"/>
  <c r="Q233" i="35" s="1"/>
  <c r="F197" i="34"/>
  <c r="D197" i="35" s="1"/>
  <c r="AN396" i="6"/>
  <c r="AN394" i="6" s="1"/>
  <c r="AN425" i="6" s="1"/>
  <c r="AO32" i="6"/>
  <c r="F114" i="34"/>
  <c r="H9" i="42"/>
  <c r="G304" i="43"/>
  <c r="L302" i="42"/>
  <c r="G302" i="43" s="1"/>
  <c r="K248" i="43"/>
  <c r="T246" i="42"/>
  <c r="K246" i="43" s="1"/>
  <c r="F452" i="43"/>
  <c r="J449" i="42"/>
  <c r="F449" i="43" s="1"/>
  <c r="P89" i="42"/>
  <c r="I89" i="43" s="1"/>
  <c r="H239" i="34"/>
  <c r="E239" i="35" s="1"/>
  <c r="H250" i="34"/>
  <c r="E250" i="35" s="1"/>
  <c r="X250" i="34"/>
  <c r="M250" i="35" s="1"/>
  <c r="P269" i="34"/>
  <c r="I269" i="35" s="1"/>
  <c r="I503" i="35" s="1"/>
  <c r="T279" i="34"/>
  <c r="K279" i="35" s="1"/>
  <c r="H289" i="34"/>
  <c r="E289" i="35" s="1"/>
  <c r="H292" i="34"/>
  <c r="E292" i="35" s="1"/>
  <c r="X312" i="34"/>
  <c r="X311" i="34" s="1"/>
  <c r="J221" i="34"/>
  <c r="F221" i="35" s="1"/>
  <c r="Z226" i="34"/>
  <c r="V269" i="34"/>
  <c r="L269" i="35" s="1"/>
  <c r="L503" i="35" s="1"/>
  <c r="V279" i="34"/>
  <c r="L279" i="35" s="1"/>
  <c r="N305" i="34"/>
  <c r="H305" i="35" s="1"/>
  <c r="F320" i="34"/>
  <c r="D320" i="35" s="1"/>
  <c r="J325" i="34"/>
  <c r="F325" i="35" s="1"/>
  <c r="J338" i="34"/>
  <c r="F338" i="35" s="1"/>
  <c r="N343" i="34"/>
  <c r="H343" i="35" s="1"/>
  <c r="J347" i="34"/>
  <c r="F347" i="35" s="1"/>
  <c r="N204" i="34"/>
  <c r="H204" i="35" s="1"/>
  <c r="N210" i="34"/>
  <c r="H210" i="35" s="1"/>
  <c r="Z222" i="34"/>
  <c r="Z233" i="34"/>
  <c r="V239" i="34"/>
  <c r="L239" i="35" s="1"/>
  <c r="R246" i="34"/>
  <c r="N250" i="34"/>
  <c r="H250" i="35" s="1"/>
  <c r="Z266" i="34"/>
  <c r="Z280" i="34"/>
  <c r="N285" i="34"/>
  <c r="H285" i="35" s="1"/>
  <c r="J329" i="34"/>
  <c r="F329" i="35" s="1"/>
  <c r="H229" i="34"/>
  <c r="E229" i="35" s="1"/>
  <c r="X246" i="34"/>
  <c r="M246" i="35" s="1"/>
  <c r="P272" i="34"/>
  <c r="I272" i="35" s="1"/>
  <c r="X305" i="34"/>
  <c r="M305" i="35" s="1"/>
  <c r="N364" i="34"/>
  <c r="H364" i="35" s="1"/>
  <c r="F378" i="34"/>
  <c r="D378" i="35" s="1"/>
  <c r="X338" i="34"/>
  <c r="M338" i="35" s="1"/>
  <c r="L215" i="34"/>
  <c r="G215" i="35" s="1"/>
  <c r="L239" i="34"/>
  <c r="G239" i="35" s="1"/>
  <c r="L250" i="34"/>
  <c r="G250" i="35" s="1"/>
  <c r="X279" i="34"/>
  <c r="M279" i="35" s="1"/>
  <c r="P285" i="34"/>
  <c r="I285" i="35" s="1"/>
  <c r="X292" i="34"/>
  <c r="M292" i="35" s="1"/>
  <c r="X302" i="34"/>
  <c r="M302" i="35" s="1"/>
  <c r="R215" i="34"/>
  <c r="J215" i="35" s="1"/>
  <c r="N221" i="34"/>
  <c r="H221" i="35" s="1"/>
  <c r="Z255" i="34"/>
  <c r="F279" i="34"/>
  <c r="D279" i="35" s="1"/>
  <c r="Z282" i="34"/>
  <c r="V305" i="34"/>
  <c r="L305" i="35" s="1"/>
  <c r="N325" i="34"/>
  <c r="H325" i="35" s="1"/>
  <c r="R343" i="34"/>
  <c r="J343" i="35" s="1"/>
  <c r="R347" i="34"/>
  <c r="J347" i="35" s="1"/>
  <c r="V185" i="34"/>
  <c r="L185" i="35" s="1"/>
  <c r="V204" i="34"/>
  <c r="L204" i="35" s="1"/>
  <c r="R210" i="34"/>
  <c r="J210" i="35" s="1"/>
  <c r="N229" i="34"/>
  <c r="H229" i="35" s="1"/>
  <c r="F239" i="34"/>
  <c r="D239" i="35" s="1"/>
  <c r="V250" i="34"/>
  <c r="L250" i="35" s="1"/>
  <c r="F272" i="34"/>
  <c r="D272" i="35" s="1"/>
  <c r="Z284" i="34"/>
  <c r="V285" i="34"/>
  <c r="L285" i="35" s="1"/>
  <c r="N289" i="34"/>
  <c r="H289" i="35" s="1"/>
  <c r="N312" i="34"/>
  <c r="H312" i="35" s="1"/>
  <c r="N329" i="34"/>
  <c r="H329" i="35" s="1"/>
  <c r="R334" i="34"/>
  <c r="T272" i="34"/>
  <c r="K272" i="35" s="1"/>
  <c r="L316" i="34"/>
  <c r="G316" i="35" s="1"/>
  <c r="P378" i="34"/>
  <c r="I378" i="35" s="1"/>
  <c r="H325" i="34"/>
  <c r="E325" i="35" s="1"/>
  <c r="P320" i="34"/>
  <c r="I320" i="35" s="1"/>
  <c r="L367" i="34"/>
  <c r="G367" i="35" s="1"/>
  <c r="Z328" i="34"/>
  <c r="H170" i="35"/>
  <c r="N165" i="34"/>
  <c r="H165" i="35" s="1"/>
  <c r="G109" i="35"/>
  <c r="Z109" i="34"/>
  <c r="L107" i="34"/>
  <c r="G107" i="35" s="1"/>
  <c r="H82" i="35"/>
  <c r="N81" i="34"/>
  <c r="H81" i="35" s="1"/>
  <c r="E220" i="35"/>
  <c r="Z220" i="34"/>
  <c r="I120" i="35"/>
  <c r="P118" i="34"/>
  <c r="I118" i="35" s="1"/>
  <c r="K82" i="35"/>
  <c r="T81" i="34"/>
  <c r="K81" i="35" s="1"/>
  <c r="K203" i="43"/>
  <c r="Z203" i="42"/>
  <c r="H88" i="43"/>
  <c r="N85" i="42"/>
  <c r="H85" i="43" s="1"/>
  <c r="L40" i="43"/>
  <c r="V35" i="42"/>
  <c r="L35" i="43" s="1"/>
  <c r="L220" i="35"/>
  <c r="V215" i="34"/>
  <c r="L215" i="35" s="1"/>
  <c r="D122" i="34"/>
  <c r="C122" i="35" s="1"/>
  <c r="C123" i="35"/>
  <c r="J331" i="43"/>
  <c r="R329" i="42"/>
  <c r="J329" i="43" s="1"/>
  <c r="K212" i="43"/>
  <c r="N212" i="43" s="1"/>
  <c r="Q212" i="43" s="1"/>
  <c r="Z212" i="42"/>
  <c r="G184" i="43"/>
  <c r="N184" i="43" s="1"/>
  <c r="Q184" i="43" s="1"/>
  <c r="Z184" i="42"/>
  <c r="H109" i="43"/>
  <c r="N107" i="42"/>
  <c r="H107" i="43" s="1"/>
  <c r="K88" i="43"/>
  <c r="T85" i="42"/>
  <c r="K85" i="43" s="1"/>
  <c r="K244" i="35"/>
  <c r="T239" i="34"/>
  <c r="K239" i="35" s="1"/>
  <c r="F219" i="35"/>
  <c r="J215" i="34"/>
  <c r="F215" i="35" s="1"/>
  <c r="L281" i="43"/>
  <c r="V279" i="42"/>
  <c r="L279" i="43" s="1"/>
  <c r="F116" i="43"/>
  <c r="J114" i="42"/>
  <c r="F114" i="43" s="1"/>
  <c r="F493" i="43" s="1"/>
  <c r="D124" i="35"/>
  <c r="N124" i="35" s="1"/>
  <c r="Q124" i="35" s="1"/>
  <c r="L58" i="43"/>
  <c r="X329" i="34"/>
  <c r="M329" i="35" s="1"/>
  <c r="P347" i="34"/>
  <c r="V360" i="34"/>
  <c r="V359" i="34" s="1"/>
  <c r="L359" i="35" s="1"/>
  <c r="F412" i="34"/>
  <c r="D412" i="35" s="1"/>
  <c r="Z366" i="34"/>
  <c r="H347" i="34"/>
  <c r="E347" i="35" s="1"/>
  <c r="H343" i="34"/>
  <c r="E343" i="35" s="1"/>
  <c r="S11" i="18"/>
  <c r="D297" i="35"/>
  <c r="F292" i="34"/>
  <c r="D292" i="35" s="1"/>
  <c r="E202" i="35"/>
  <c r="H197" i="34"/>
  <c r="E197" i="35" s="1"/>
  <c r="G11" i="35"/>
  <c r="N11" i="35" s="1"/>
  <c r="Q11" i="35" s="1"/>
  <c r="L7" i="34"/>
  <c r="G7" i="35" s="1"/>
  <c r="D356" i="43"/>
  <c r="D503" i="43" s="1"/>
  <c r="F354" i="42"/>
  <c r="F351" i="42" s="1"/>
  <c r="D351" i="43" s="1"/>
  <c r="G164" i="43"/>
  <c r="L159" i="42"/>
  <c r="G159" i="43" s="1"/>
  <c r="G261" i="35"/>
  <c r="N261" i="35" s="1"/>
  <c r="Q261" i="35" s="1"/>
  <c r="Z261" i="34"/>
  <c r="K22" i="35"/>
  <c r="T19" i="34"/>
  <c r="K19" i="35" s="1"/>
  <c r="H361" i="43"/>
  <c r="N360" i="42"/>
  <c r="H360" i="43" s="1"/>
  <c r="G356" i="43"/>
  <c r="G503" i="43" s="1"/>
  <c r="L354" i="42"/>
  <c r="G354" i="43" s="1"/>
  <c r="K321" i="43"/>
  <c r="T320" i="42"/>
  <c r="K320" i="43" s="1"/>
  <c r="G170" i="43"/>
  <c r="N170" i="43" s="1"/>
  <c r="Q170" i="43" s="1"/>
  <c r="Z170" i="42"/>
  <c r="F124" i="43"/>
  <c r="J122" i="42"/>
  <c r="F122" i="43" s="1"/>
  <c r="J74" i="35"/>
  <c r="R68" i="34"/>
  <c r="J68" i="35" s="1"/>
  <c r="J30" i="35"/>
  <c r="N30" i="35" s="1"/>
  <c r="Q30" i="35" s="1"/>
  <c r="R28" i="34"/>
  <c r="J28" i="35" s="1"/>
  <c r="J476" i="42"/>
  <c r="F476" i="43" s="1"/>
  <c r="F477" i="43"/>
  <c r="J384" i="43"/>
  <c r="R383" i="42"/>
  <c r="J383" i="43" s="1"/>
  <c r="H271" i="43"/>
  <c r="N269" i="42"/>
  <c r="H269" i="43" s="1"/>
  <c r="M160" i="43"/>
  <c r="X159" i="42"/>
  <c r="M159" i="43" s="1"/>
  <c r="J450" i="43"/>
  <c r="R449" i="42"/>
  <c r="J449" i="43" s="1"/>
  <c r="C350" i="43"/>
  <c r="D347" i="42"/>
  <c r="G194" i="43"/>
  <c r="N194" i="43" s="1"/>
  <c r="Q194" i="43" s="1"/>
  <c r="Z194" i="42"/>
  <c r="J126" i="43"/>
  <c r="N126" i="43" s="1"/>
  <c r="Q126" i="43" s="1"/>
  <c r="Z126" i="42"/>
  <c r="Z11" i="34"/>
  <c r="Z30" i="34"/>
  <c r="T343" i="34"/>
  <c r="K343" i="35" s="1"/>
  <c r="P354" i="34"/>
  <c r="F364" i="34"/>
  <c r="D364" i="35" s="1"/>
  <c r="J392" i="34"/>
  <c r="F392" i="35" s="1"/>
  <c r="O4" i="34"/>
  <c r="R367" i="34"/>
  <c r="J367" i="35" s="1"/>
  <c r="P334" i="34"/>
  <c r="I334" i="35" s="1"/>
  <c r="H354" i="34"/>
  <c r="E354" i="35" s="1"/>
  <c r="H338" i="34"/>
  <c r="E338" i="35" s="1"/>
  <c r="D90" i="35"/>
  <c r="N360" i="34"/>
  <c r="H360" i="35" s="1"/>
  <c r="V364" i="34"/>
  <c r="L364" i="35" s="1"/>
  <c r="P402" i="34"/>
  <c r="I402" i="35" s="1"/>
  <c r="J367" i="34"/>
  <c r="F367" i="35" s="1"/>
  <c r="R371" i="34"/>
  <c r="J371" i="35" s="1"/>
  <c r="R378" i="34"/>
  <c r="J378" i="35" s="1"/>
  <c r="H13" i="42"/>
  <c r="AK290" i="6"/>
  <c r="R12" i="17"/>
  <c r="R12" i="27" s="1"/>
  <c r="M355" i="35"/>
  <c r="X354" i="34"/>
  <c r="M354" i="35" s="1"/>
  <c r="G337" i="35"/>
  <c r="L334" i="34"/>
  <c r="G334" i="35" s="1"/>
  <c r="D330" i="35"/>
  <c r="N330" i="35" s="1"/>
  <c r="Q330" i="35" s="1"/>
  <c r="Z330" i="34"/>
  <c r="I319" i="35"/>
  <c r="P316" i="34"/>
  <c r="I316" i="35" s="1"/>
  <c r="M90" i="43"/>
  <c r="F333" i="42"/>
  <c r="D333" i="43" s="1"/>
  <c r="P359" i="42"/>
  <c r="P357" i="42" s="1"/>
  <c r="I357" i="43" s="1"/>
  <c r="Z100" i="34"/>
  <c r="R305" i="34"/>
  <c r="J305" i="35" s="1"/>
  <c r="J360" i="34"/>
  <c r="H378" i="34"/>
  <c r="E378" i="35" s="1"/>
  <c r="N392" i="34"/>
  <c r="H392" i="35" s="1"/>
  <c r="V444" i="34"/>
  <c r="L444" i="35" s="1"/>
  <c r="J371" i="34"/>
  <c r="F371" i="35" s="1"/>
  <c r="N378" i="34"/>
  <c r="H378" i="35" s="1"/>
  <c r="T347" i="34"/>
  <c r="K347" i="35" s="1"/>
  <c r="Y472" i="34"/>
  <c r="D478" i="34"/>
  <c r="D476" i="34" s="1"/>
  <c r="C476" i="35" s="1"/>
  <c r="Y478" i="34"/>
  <c r="V3" i="34"/>
  <c r="L3" i="35" s="1"/>
  <c r="L4" i="35"/>
  <c r="C380" i="35"/>
  <c r="D378" i="34"/>
  <c r="C378" i="35" s="1"/>
  <c r="F379" i="35"/>
  <c r="N379" i="35" s="1"/>
  <c r="Q379" i="35" s="1"/>
  <c r="Z379" i="34"/>
  <c r="L373" i="35"/>
  <c r="N373" i="35" s="1"/>
  <c r="Q373" i="35" s="1"/>
  <c r="V371" i="34"/>
  <c r="L371" i="35" s="1"/>
  <c r="L368" i="35"/>
  <c r="V367" i="34"/>
  <c r="L367" i="35" s="1"/>
  <c r="D368" i="35"/>
  <c r="F367" i="34"/>
  <c r="D367" i="35" s="1"/>
  <c r="F366" i="35"/>
  <c r="N366" i="35" s="1"/>
  <c r="Q366" i="35" s="1"/>
  <c r="J364" i="34"/>
  <c r="F364" i="35" s="1"/>
  <c r="N286" i="35"/>
  <c r="Q286" i="35" s="1"/>
  <c r="G248" i="35"/>
  <c r="L246" i="34"/>
  <c r="G231" i="35"/>
  <c r="L229" i="34"/>
  <c r="G229" i="35" s="1"/>
  <c r="V181" i="42"/>
  <c r="L181" i="43" s="1"/>
  <c r="R360" i="34"/>
  <c r="J360" i="35" s="1"/>
  <c r="R364" i="34"/>
  <c r="J364" i="35" s="1"/>
  <c r="X378" i="34"/>
  <c r="M378" i="35" s="1"/>
  <c r="J383" i="34"/>
  <c r="F383" i="35" s="1"/>
  <c r="E399" i="35"/>
  <c r="H396" i="34"/>
  <c r="E396" i="35" s="1"/>
  <c r="L398" i="35"/>
  <c r="V396" i="34"/>
  <c r="L396" i="35" s="1"/>
  <c r="F29" i="42"/>
  <c r="E29" i="43" s="1"/>
  <c r="N356" i="35"/>
  <c r="Q356" i="35" s="1"/>
  <c r="D176" i="34"/>
  <c r="C176" i="35" s="1"/>
  <c r="I5" i="35"/>
  <c r="P3" i="34"/>
  <c r="I3" i="35" s="1"/>
  <c r="G282" i="35"/>
  <c r="N282" i="35" s="1"/>
  <c r="Q282" i="35" s="1"/>
  <c r="L279" i="34"/>
  <c r="G279" i="35" s="1"/>
  <c r="K259" i="35"/>
  <c r="N259" i="35" s="1"/>
  <c r="Q259" i="35" s="1"/>
  <c r="Z259" i="34"/>
  <c r="L199" i="35"/>
  <c r="V197" i="34"/>
  <c r="L197" i="35" s="1"/>
  <c r="E4" i="35"/>
  <c r="F3" i="34"/>
  <c r="D3" i="35" s="1"/>
  <c r="Q10" i="17"/>
  <c r="Q10" i="27" s="1"/>
  <c r="J117" i="35"/>
  <c r="G105" i="35"/>
  <c r="L99" i="34"/>
  <c r="G99" i="35" s="1"/>
  <c r="D88" i="35"/>
  <c r="F85" i="34"/>
  <c r="D85" i="35" s="1"/>
  <c r="D344" i="35"/>
  <c r="F343" i="34"/>
  <c r="D343" i="35" s="1"/>
  <c r="D166" i="35"/>
  <c r="F165" i="34"/>
  <c r="D165" i="35" s="1"/>
  <c r="N89" i="42"/>
  <c r="H89" i="43" s="1"/>
  <c r="N100" i="35"/>
  <c r="Q100" i="35" s="1"/>
  <c r="G298" i="35"/>
  <c r="L292" i="34"/>
  <c r="G292" i="35" s="1"/>
  <c r="I170" i="35"/>
  <c r="P165" i="34"/>
  <c r="I165" i="35" s="1"/>
  <c r="I152" i="35"/>
  <c r="M101" i="35"/>
  <c r="Y477" i="34"/>
  <c r="D13" i="39"/>
  <c r="Y402" i="42"/>
  <c r="Y364" i="42"/>
  <c r="J412" i="34"/>
  <c r="F412" i="35" s="1"/>
  <c r="Y479" i="34"/>
  <c r="F383" i="34"/>
  <c r="D383" i="35" s="1"/>
  <c r="V378" i="34"/>
  <c r="L378" i="35" s="1"/>
  <c r="H383" i="34"/>
  <c r="E383" i="35" s="1"/>
  <c r="Q14" i="17"/>
  <c r="Q14" i="27" s="1"/>
  <c r="H424" i="42"/>
  <c r="E424" i="43" s="1"/>
  <c r="Y424" i="42"/>
  <c r="AC49" i="4"/>
  <c r="AC47" i="4" s="1"/>
  <c r="AM396" i="6"/>
  <c r="AM394" i="6" s="1"/>
  <c r="AL330" i="6"/>
  <c r="AL268" i="6"/>
  <c r="AN250" i="6"/>
  <c r="AN59" i="6"/>
  <c r="AN46" i="6" s="1"/>
  <c r="AN45" i="6" s="1"/>
  <c r="AN44" i="6" s="1"/>
  <c r="Y212" i="42"/>
  <c r="D5" i="43"/>
  <c r="AC118" i="4"/>
  <c r="F32" i="42"/>
  <c r="E32" i="43" s="1"/>
  <c r="H23" i="42"/>
  <c r="AC32" i="5"/>
  <c r="C4" i="35"/>
  <c r="D3" i="34"/>
  <c r="C3" i="35" s="1"/>
  <c r="R4" i="34"/>
  <c r="Q4" i="34"/>
  <c r="K477" i="35"/>
  <c r="T476" i="34"/>
  <c r="K476" i="35" s="1"/>
  <c r="G477" i="35"/>
  <c r="L476" i="34"/>
  <c r="G476" i="35" s="1"/>
  <c r="K452" i="35"/>
  <c r="T449" i="34"/>
  <c r="K449" i="35" s="1"/>
  <c r="J89" i="42"/>
  <c r="F89" i="43" s="1"/>
  <c r="D471" i="42"/>
  <c r="C471" i="43" s="1"/>
  <c r="K360" i="43"/>
  <c r="L89" i="42"/>
  <c r="G89" i="43" s="1"/>
  <c r="N299" i="35"/>
  <c r="Q299" i="35" s="1"/>
  <c r="Y480" i="42"/>
  <c r="Y443" i="42"/>
  <c r="Y159" i="42"/>
  <c r="F28" i="43"/>
  <c r="H28" i="42"/>
  <c r="AK59" i="6"/>
  <c r="AK46" i="6" s="1"/>
  <c r="AK45" i="6" s="1"/>
  <c r="AK44" i="6" s="1"/>
  <c r="Y481" i="42"/>
  <c r="Y444" i="42"/>
  <c r="Y363" i="42"/>
  <c r="Y302" i="42"/>
  <c r="H25" i="42"/>
  <c r="F25" i="43"/>
  <c r="F223" i="42"/>
  <c r="D223" i="43" s="1"/>
  <c r="Y223" i="42"/>
  <c r="F11" i="43"/>
  <c r="H11" i="42"/>
  <c r="F11" i="42"/>
  <c r="E11" i="43" s="1"/>
  <c r="H8" i="42"/>
  <c r="AO396" i="6"/>
  <c r="AO394" i="6" s="1"/>
  <c r="AM330" i="6"/>
  <c r="H5" i="42"/>
  <c r="Z5" i="42" s="1"/>
  <c r="AL437" i="6"/>
  <c r="AN268" i="6"/>
  <c r="AL250" i="6"/>
  <c r="AK230" i="6"/>
  <c r="AK145" i="6" s="1"/>
  <c r="AM59" i="6"/>
  <c r="AM46" i="6" s="1"/>
  <c r="AM45" i="6" s="1"/>
  <c r="AM44" i="6" s="1"/>
  <c r="Y96" i="42"/>
  <c r="AM268" i="6"/>
  <c r="AO250" i="6"/>
  <c r="AK250" i="6"/>
  <c r="K407" i="35"/>
  <c r="T406" i="34"/>
  <c r="K406" i="35" s="1"/>
  <c r="L395" i="35"/>
  <c r="V392" i="34"/>
  <c r="L392" i="35" s="1"/>
  <c r="M390" i="35"/>
  <c r="X383" i="34"/>
  <c r="M383" i="35" s="1"/>
  <c r="H348" i="35"/>
  <c r="N348" i="35" s="1"/>
  <c r="Q348" i="35" s="1"/>
  <c r="Z348" i="34"/>
  <c r="N347" i="34"/>
  <c r="H337" i="35"/>
  <c r="N334" i="34"/>
  <c r="H334" i="35" s="1"/>
  <c r="D303" i="35"/>
  <c r="Z303" i="34"/>
  <c r="F302" i="34"/>
  <c r="D302" i="35" s="1"/>
  <c r="L4" i="34"/>
  <c r="K4" i="34"/>
  <c r="D445" i="35"/>
  <c r="F444" i="34"/>
  <c r="D444" i="35" s="1"/>
  <c r="I408" i="35"/>
  <c r="P406" i="34"/>
  <c r="I406" i="35" s="1"/>
  <c r="M404" i="35"/>
  <c r="X402" i="34"/>
  <c r="M402" i="35" s="1"/>
  <c r="G398" i="35"/>
  <c r="Z398" i="34"/>
  <c r="F380" i="35"/>
  <c r="Z380" i="34"/>
  <c r="J378" i="34"/>
  <c r="G376" i="35"/>
  <c r="L371" i="34"/>
  <c r="G371" i="35" s="1"/>
  <c r="D354" i="34"/>
  <c r="C354" i="35" s="1"/>
  <c r="C355" i="35"/>
  <c r="Z355" i="34"/>
  <c r="D339" i="35"/>
  <c r="F338" i="34"/>
  <c r="D338" i="35" s="1"/>
  <c r="Z339" i="34"/>
  <c r="E318" i="35"/>
  <c r="H316" i="34"/>
  <c r="E316" i="35" s="1"/>
  <c r="L313" i="35"/>
  <c r="V312" i="34"/>
  <c r="L312" i="35" s="1"/>
  <c r="D313" i="35"/>
  <c r="F312" i="34"/>
  <c r="D312" i="35" s="1"/>
  <c r="H304" i="35"/>
  <c r="N302" i="34"/>
  <c r="H302" i="35" s="1"/>
  <c r="H295" i="35"/>
  <c r="N295" i="35" s="1"/>
  <c r="Q295" i="35" s="1"/>
  <c r="N292" i="34"/>
  <c r="H292" i="35" s="1"/>
  <c r="Z295" i="34"/>
  <c r="N377" i="35"/>
  <c r="Q377" i="35" s="1"/>
  <c r="K368" i="35"/>
  <c r="T367" i="34"/>
  <c r="K367" i="35" s="1"/>
  <c r="F355" i="35"/>
  <c r="J354" i="34"/>
  <c r="G350" i="35"/>
  <c r="N350" i="35" s="1"/>
  <c r="Q350" i="35" s="1"/>
  <c r="L347" i="34"/>
  <c r="G347" i="35" s="1"/>
  <c r="Z350" i="34"/>
  <c r="K339" i="35"/>
  <c r="T338" i="34"/>
  <c r="K338" i="35" s="1"/>
  <c r="I331" i="35"/>
  <c r="P329" i="34"/>
  <c r="I329" i="35" s="1"/>
  <c r="D326" i="35"/>
  <c r="F325" i="34"/>
  <c r="K313" i="35"/>
  <c r="T312" i="34"/>
  <c r="D307" i="35"/>
  <c r="F305" i="34"/>
  <c r="D305" i="35" s="1"/>
  <c r="G304" i="35"/>
  <c r="L302" i="34"/>
  <c r="G302" i="35" s="1"/>
  <c r="M477" i="35"/>
  <c r="X476" i="34"/>
  <c r="M476" i="35" s="1"/>
  <c r="J473" i="35"/>
  <c r="N473" i="35" s="1"/>
  <c r="Q473" i="35" s="1"/>
  <c r="R471" i="34"/>
  <c r="J471" i="35" s="1"/>
  <c r="E407" i="35"/>
  <c r="H406" i="34"/>
  <c r="E406" i="35" s="1"/>
  <c r="I387" i="35"/>
  <c r="P383" i="34"/>
  <c r="I383" i="35" s="1"/>
  <c r="K382" i="35"/>
  <c r="N382" i="35" s="1"/>
  <c r="Q382" i="35" s="1"/>
  <c r="Z382" i="34"/>
  <c r="T378" i="34"/>
  <c r="K378" i="35" s="1"/>
  <c r="D352" i="35"/>
  <c r="N352" i="35" s="1"/>
  <c r="Q352" i="35" s="1"/>
  <c r="Z352" i="34"/>
  <c r="G346" i="35"/>
  <c r="N346" i="35" s="1"/>
  <c r="Q346" i="35" s="1"/>
  <c r="Z346" i="34"/>
  <c r="L336" i="35"/>
  <c r="N336" i="35" s="1"/>
  <c r="Q336" i="35" s="1"/>
  <c r="Z336" i="34"/>
  <c r="V334" i="34"/>
  <c r="E332" i="35"/>
  <c r="N332" i="35" s="1"/>
  <c r="Q332" i="35" s="1"/>
  <c r="H329" i="34"/>
  <c r="E329" i="35" s="1"/>
  <c r="Z332" i="34"/>
  <c r="L323" i="35"/>
  <c r="V320" i="34"/>
  <c r="L320" i="35" s="1"/>
  <c r="G322" i="35"/>
  <c r="N322" i="35" s="1"/>
  <c r="Q322" i="35" s="1"/>
  <c r="Z322" i="34"/>
  <c r="L320" i="34"/>
  <c r="L319" i="35"/>
  <c r="V316" i="34"/>
  <c r="L316" i="35" s="1"/>
  <c r="E303" i="35"/>
  <c r="H302" i="34"/>
  <c r="E302" i="35" s="1"/>
  <c r="J293" i="35"/>
  <c r="R292" i="34"/>
  <c r="J292" i="35" s="1"/>
  <c r="N130" i="35"/>
  <c r="Q130" i="35" s="1"/>
  <c r="I12" i="25"/>
  <c r="O12" i="25" s="1"/>
  <c r="N251" i="35"/>
  <c r="Q251" i="35" s="1"/>
  <c r="S9" i="18"/>
  <c r="C472" i="43"/>
  <c r="J354" i="43"/>
  <c r="Y479" i="42"/>
  <c r="N213" i="35"/>
  <c r="Q213" i="35" s="1"/>
  <c r="J12" i="34"/>
  <c r="Y463" i="42"/>
  <c r="Y461" i="42"/>
  <c r="Y458" i="42"/>
  <c r="Y455" i="42"/>
  <c r="Y453" i="42"/>
  <c r="Y111" i="34"/>
  <c r="N106" i="35"/>
  <c r="Q106" i="35" s="1"/>
  <c r="N14" i="35"/>
  <c r="Q14" i="35" s="1"/>
  <c r="Y417" i="42"/>
  <c r="Y112" i="34"/>
  <c r="N13" i="35"/>
  <c r="Q13" i="35" s="1"/>
  <c r="Y413" i="42"/>
  <c r="Y427" i="42"/>
  <c r="Y388" i="42"/>
  <c r="Y383" i="42"/>
  <c r="Y366" i="42"/>
  <c r="Y343" i="42"/>
  <c r="Y334" i="42"/>
  <c r="Y391" i="42"/>
  <c r="Y378" i="42"/>
  <c r="Y321" i="42"/>
  <c r="F321" i="42"/>
  <c r="Y316" i="42"/>
  <c r="Y440" i="42"/>
  <c r="Y392" i="42"/>
  <c r="Y351" i="42"/>
  <c r="Y324" i="42"/>
  <c r="Y357" i="42"/>
  <c r="Y342" i="42"/>
  <c r="Y339" i="42"/>
  <c r="Y333" i="42"/>
  <c r="Y325" i="42"/>
  <c r="Y305" i="42"/>
  <c r="Y221" i="42"/>
  <c r="Y208" i="42"/>
  <c r="Y197" i="42"/>
  <c r="Y222" i="42"/>
  <c r="Y210" i="42"/>
  <c r="Y203" i="42"/>
  <c r="Y200" i="42"/>
  <c r="Y182" i="42"/>
  <c r="D182" i="42"/>
  <c r="C182" i="43" s="1"/>
  <c r="Y180" i="42"/>
  <c r="D179" i="42"/>
  <c r="D176" i="42" s="1"/>
  <c r="Y179" i="42"/>
  <c r="D173" i="42"/>
  <c r="C173" i="43" s="1"/>
  <c r="Y173" i="42"/>
  <c r="Y218" i="42"/>
  <c r="Y215" i="42"/>
  <c r="Y213" i="42"/>
  <c r="Y198" i="42"/>
  <c r="Y196" i="42"/>
  <c r="F186" i="42"/>
  <c r="Y186" i="42"/>
  <c r="Y174" i="42"/>
  <c r="Y202" i="42"/>
  <c r="D202" i="42"/>
  <c r="D197" i="42" s="1"/>
  <c r="Y150" i="42"/>
  <c r="Y184" i="42"/>
  <c r="Y170" i="42"/>
  <c r="Y156" i="42"/>
  <c r="Y89" i="42"/>
  <c r="Y107" i="42"/>
  <c r="Y90" i="42"/>
  <c r="D105" i="42"/>
  <c r="Y105" i="42"/>
  <c r="Y6" i="42"/>
  <c r="Y85" i="42"/>
  <c r="AC88" i="4"/>
  <c r="AC33" i="4"/>
  <c r="AN437" i="6"/>
  <c r="AN363" i="6"/>
  <c r="AK363" i="6"/>
  <c r="AN290" i="6"/>
  <c r="AL122" i="6"/>
  <c r="Y62" i="42"/>
  <c r="Y58" i="42"/>
  <c r="F33" i="42"/>
  <c r="E33" i="43" s="1"/>
  <c r="F28" i="42"/>
  <c r="E28" i="43" s="1"/>
  <c r="H22" i="42"/>
  <c r="F12" i="43"/>
  <c r="F8" i="42"/>
  <c r="E8" i="43" s="1"/>
  <c r="AC68" i="5"/>
  <c r="AM437" i="6"/>
  <c r="AK371" i="6"/>
  <c r="AK369" i="6" s="1"/>
  <c r="AN330" i="6"/>
  <c r="AO59" i="6"/>
  <c r="AO46" i="6" s="1"/>
  <c r="AO45" i="6" s="1"/>
  <c r="AO44" i="6" s="1"/>
  <c r="AL59" i="6"/>
  <c r="AM32" i="6"/>
  <c r="Y95" i="42"/>
  <c r="Y80" i="42"/>
  <c r="H32" i="42"/>
  <c r="H26" i="42"/>
  <c r="F18" i="43"/>
  <c r="D7" i="43"/>
  <c r="AC101" i="4"/>
  <c r="AO290" i="6"/>
  <c r="AO268" i="6"/>
  <c r="AK268" i="6"/>
  <c r="AM250" i="6"/>
  <c r="AN122" i="6"/>
  <c r="AN95" i="6"/>
  <c r="AN93" i="6" s="1"/>
  <c r="AL32" i="6"/>
  <c r="N4" i="34"/>
  <c r="M4" i="34"/>
  <c r="Q2" i="39"/>
  <c r="E478" i="35"/>
  <c r="H476" i="34"/>
  <c r="E476" i="35" s="1"/>
  <c r="G407" i="35"/>
  <c r="L406" i="34"/>
  <c r="G406" i="35" s="1"/>
  <c r="H390" i="35"/>
  <c r="Z390" i="34"/>
  <c r="N383" i="34"/>
  <c r="H383" i="35" s="1"/>
  <c r="G386" i="35"/>
  <c r="N386" i="35" s="1"/>
  <c r="Q386" i="35" s="1"/>
  <c r="Z386" i="34"/>
  <c r="K375" i="35"/>
  <c r="Z375" i="34"/>
  <c r="I341" i="35"/>
  <c r="N341" i="35" s="1"/>
  <c r="Q341" i="35" s="1"/>
  <c r="Z341" i="34"/>
  <c r="I327" i="35"/>
  <c r="N327" i="35" s="1"/>
  <c r="Q327" i="35" s="1"/>
  <c r="P325" i="34"/>
  <c r="Z327" i="34"/>
  <c r="E314" i="35"/>
  <c r="H312" i="34"/>
  <c r="L297" i="35"/>
  <c r="Z297" i="34"/>
  <c r="V292" i="34"/>
  <c r="L292" i="35" s="1"/>
  <c r="K293" i="35"/>
  <c r="Z293" i="34"/>
  <c r="T292" i="34"/>
  <c r="K292" i="35" s="1"/>
  <c r="J287" i="35"/>
  <c r="Z287" i="34"/>
  <c r="R285" i="34"/>
  <c r="L278" i="35"/>
  <c r="C274" i="35"/>
  <c r="Z274" i="34"/>
  <c r="D270" i="35"/>
  <c r="F269" i="34"/>
  <c r="C264" i="35"/>
  <c r="N264" i="35" s="1"/>
  <c r="Q264" i="35" s="1"/>
  <c r="Z264" i="34"/>
  <c r="E260" i="35"/>
  <c r="N260" i="35" s="1"/>
  <c r="Q260" i="35" s="1"/>
  <c r="Z260" i="34"/>
  <c r="C245" i="35"/>
  <c r="N245" i="35" s="1"/>
  <c r="Q245" i="35" s="1"/>
  <c r="Z245" i="34"/>
  <c r="M241" i="35"/>
  <c r="X239" i="34"/>
  <c r="I237" i="35"/>
  <c r="N237" i="35" s="1"/>
  <c r="Q237" i="35" s="1"/>
  <c r="Z237" i="34"/>
  <c r="M231" i="35"/>
  <c r="X229" i="34"/>
  <c r="M229" i="35" s="1"/>
  <c r="M228" i="35"/>
  <c r="X221" i="34"/>
  <c r="M221" i="35" s="1"/>
  <c r="C224" i="35"/>
  <c r="N224" i="35" s="1"/>
  <c r="Q224" i="35" s="1"/>
  <c r="Z224" i="34"/>
  <c r="K212" i="35"/>
  <c r="T210" i="34"/>
  <c r="K210" i="35" s="1"/>
  <c r="M202" i="35"/>
  <c r="X197" i="34"/>
  <c r="M197" i="35" s="1"/>
  <c r="K184" i="35"/>
  <c r="E174" i="35"/>
  <c r="H171" i="34"/>
  <c r="E171" i="35" s="1"/>
  <c r="M164" i="35"/>
  <c r="X159" i="34"/>
  <c r="M159" i="35" s="1"/>
  <c r="H161" i="35"/>
  <c r="N159" i="34"/>
  <c r="Z151" i="34"/>
  <c r="N150" i="34"/>
  <c r="H150" i="35" s="1"/>
  <c r="H151" i="35"/>
  <c r="G147" i="35"/>
  <c r="L143" i="34"/>
  <c r="D145" i="35"/>
  <c r="N145" i="35" s="1"/>
  <c r="Q145" i="35" s="1"/>
  <c r="Z145" i="34"/>
  <c r="F143" i="34"/>
  <c r="D143" i="35" s="1"/>
  <c r="F126" i="35"/>
  <c r="N126" i="35" s="1"/>
  <c r="Q126" i="35" s="1"/>
  <c r="Z126" i="34"/>
  <c r="K120" i="35"/>
  <c r="T118" i="34"/>
  <c r="K118" i="35" s="1"/>
  <c r="C104" i="35"/>
  <c r="F102" i="35"/>
  <c r="Z102" i="34"/>
  <c r="J99" i="34"/>
  <c r="F99" i="35" s="1"/>
  <c r="I96" i="35"/>
  <c r="P95" i="34"/>
  <c r="I95" i="35" s="1"/>
  <c r="H86" i="35"/>
  <c r="N86" i="35" s="1"/>
  <c r="Q86" i="35" s="1"/>
  <c r="N85" i="34"/>
  <c r="H85" i="35" s="1"/>
  <c r="Z86" i="34"/>
  <c r="E84" i="35"/>
  <c r="N84" i="35" s="1"/>
  <c r="Q84" i="35" s="1"/>
  <c r="Z84" i="34"/>
  <c r="H81" i="34"/>
  <c r="P68" i="34"/>
  <c r="I68" i="35" s="1"/>
  <c r="I69" i="35"/>
  <c r="L63" i="35"/>
  <c r="V62" i="34"/>
  <c r="L62" i="35" s="1"/>
  <c r="E60" i="35"/>
  <c r="H58" i="34"/>
  <c r="Z60" i="34"/>
  <c r="Z41" i="34"/>
  <c r="G41" i="35"/>
  <c r="N41" i="35" s="1"/>
  <c r="Q41" i="35" s="1"/>
  <c r="M5" i="35"/>
  <c r="M464" i="43"/>
  <c r="X460" i="42"/>
  <c r="M460" i="43" s="1"/>
  <c r="J460" i="42"/>
  <c r="F460" i="43" s="1"/>
  <c r="Z464" i="42"/>
  <c r="F464" i="43"/>
  <c r="N464" i="43" s="1"/>
  <c r="Q464" i="43" s="1"/>
  <c r="N460" i="42"/>
  <c r="H460" i="43" s="1"/>
  <c r="H463" i="43"/>
  <c r="C463" i="43"/>
  <c r="Z463" i="42"/>
  <c r="Z456" i="42"/>
  <c r="F456" i="43"/>
  <c r="N456" i="43" s="1"/>
  <c r="Q456" i="43" s="1"/>
  <c r="C455" i="43"/>
  <c r="N455" i="43" s="1"/>
  <c r="Q455" i="43" s="1"/>
  <c r="Z455" i="42"/>
  <c r="M446" i="43"/>
  <c r="X444" i="42"/>
  <c r="M444" i="43" s="1"/>
  <c r="H446" i="43"/>
  <c r="N444" i="42"/>
  <c r="I445" i="43"/>
  <c r="P444" i="42"/>
  <c r="I444" i="43" s="1"/>
  <c r="E445" i="43"/>
  <c r="H444" i="42"/>
  <c r="E444" i="43" s="1"/>
  <c r="G442" i="43"/>
  <c r="C434" i="43"/>
  <c r="N434" i="43" s="1"/>
  <c r="Q434" i="43" s="1"/>
  <c r="Z434" i="42"/>
  <c r="G428" i="43"/>
  <c r="G424" i="43"/>
  <c r="I421" i="43"/>
  <c r="P419" i="42"/>
  <c r="I419" i="43" s="1"/>
  <c r="K420" i="43"/>
  <c r="T419" i="42"/>
  <c r="K419" i="43" s="1"/>
  <c r="E420" i="43"/>
  <c r="K416" i="43"/>
  <c r="M407" i="43"/>
  <c r="X406" i="42"/>
  <c r="M406" i="43" s="1"/>
  <c r="E403" i="43"/>
  <c r="H402" i="42"/>
  <c r="E402" i="43" s="1"/>
  <c r="E399" i="43"/>
  <c r="H396" i="42"/>
  <c r="E396" i="43" s="1"/>
  <c r="C397" i="43"/>
  <c r="D396" i="42"/>
  <c r="C396" i="43" s="1"/>
  <c r="Z397" i="42"/>
  <c r="I393" i="43"/>
  <c r="P392" i="42"/>
  <c r="I390" i="43"/>
  <c r="N390" i="43" s="1"/>
  <c r="Q390" i="43" s="1"/>
  <c r="Z390" i="42"/>
  <c r="F384" i="43"/>
  <c r="J383" i="42"/>
  <c r="K380" i="43"/>
  <c r="T378" i="42"/>
  <c r="K378" i="43" s="1"/>
  <c r="I377" i="43"/>
  <c r="Z377" i="42"/>
  <c r="D376" i="43"/>
  <c r="N376" i="43" s="1"/>
  <c r="Q376" i="43" s="1"/>
  <c r="Z376" i="42"/>
  <c r="J374" i="43"/>
  <c r="R371" i="42"/>
  <c r="I368" i="43"/>
  <c r="P367" i="42"/>
  <c r="I367" i="43" s="1"/>
  <c r="G366" i="43"/>
  <c r="L364" i="42"/>
  <c r="G364" i="43" s="1"/>
  <c r="F364" i="42"/>
  <c r="Z366" i="42"/>
  <c r="D366" i="43"/>
  <c r="G363" i="43"/>
  <c r="L359" i="42"/>
  <c r="E362" i="43"/>
  <c r="Z362" i="42"/>
  <c r="H360" i="42"/>
  <c r="I355" i="43"/>
  <c r="P354" i="42"/>
  <c r="P351" i="42" s="1"/>
  <c r="I351" i="43" s="1"/>
  <c r="L353" i="43"/>
  <c r="V351" i="42"/>
  <c r="L351" i="43" s="1"/>
  <c r="F352" i="43"/>
  <c r="N352" i="43" s="1"/>
  <c r="Q352" i="43" s="1"/>
  <c r="Z352" i="42"/>
  <c r="L350" i="43"/>
  <c r="V347" i="42"/>
  <c r="H348" i="43"/>
  <c r="N347" i="42"/>
  <c r="C339" i="43"/>
  <c r="D338" i="42"/>
  <c r="Z339" i="42"/>
  <c r="M337" i="43"/>
  <c r="X334" i="42"/>
  <c r="F337" i="43"/>
  <c r="Z337" i="42"/>
  <c r="J334" i="42"/>
  <c r="R334" i="42"/>
  <c r="J335" i="43"/>
  <c r="E335" i="43"/>
  <c r="H334" i="42"/>
  <c r="Z335" i="42"/>
  <c r="M331" i="43"/>
  <c r="X329" i="42"/>
  <c r="M329" i="43" s="1"/>
  <c r="Z331" i="42"/>
  <c r="F331" i="43"/>
  <c r="J329" i="42"/>
  <c r="F329" i="43" s="1"/>
  <c r="K330" i="43"/>
  <c r="T329" i="42"/>
  <c r="K329" i="43" s="1"/>
  <c r="F329" i="42"/>
  <c r="Z330" i="42"/>
  <c r="D330" i="43"/>
  <c r="M326" i="43"/>
  <c r="X325" i="42"/>
  <c r="F326" i="43"/>
  <c r="Z326" i="42"/>
  <c r="J325" i="42"/>
  <c r="I319" i="43"/>
  <c r="P316" i="42"/>
  <c r="I316" i="43" s="1"/>
  <c r="M314" i="43"/>
  <c r="X312" i="42"/>
  <c r="J312" i="42"/>
  <c r="Z314" i="42"/>
  <c r="F314" i="43"/>
  <c r="K313" i="43"/>
  <c r="T312" i="42"/>
  <c r="Z313" i="42"/>
  <c r="F312" i="42"/>
  <c r="D313" i="43"/>
  <c r="K304" i="43"/>
  <c r="T302" i="42"/>
  <c r="Z304" i="42"/>
  <c r="F302" i="42"/>
  <c r="D304" i="43"/>
  <c r="M295" i="43"/>
  <c r="X292" i="42"/>
  <c r="M292" i="43" s="1"/>
  <c r="Z283" i="42"/>
  <c r="C283" i="43"/>
  <c r="I280" i="43"/>
  <c r="P279" i="42"/>
  <c r="I279" i="43" s="1"/>
  <c r="E278" i="43"/>
  <c r="N278" i="43" s="1"/>
  <c r="Q278" i="43" s="1"/>
  <c r="Z278" i="42"/>
  <c r="D274" i="43"/>
  <c r="F272" i="42"/>
  <c r="L271" i="43"/>
  <c r="V269" i="42"/>
  <c r="L269" i="43" s="1"/>
  <c r="L503" i="43" s="1"/>
  <c r="J253" i="43"/>
  <c r="R250" i="42"/>
  <c r="J250" i="43" s="1"/>
  <c r="L252" i="43"/>
  <c r="V250" i="42"/>
  <c r="L250" i="43" s="1"/>
  <c r="D247" i="43"/>
  <c r="F246" i="42"/>
  <c r="L239" i="42"/>
  <c r="G239" i="43" s="1"/>
  <c r="G245" i="43"/>
  <c r="T239" i="42"/>
  <c r="K239" i="43" s="1"/>
  <c r="K243" i="43"/>
  <c r="L229" i="42"/>
  <c r="G229" i="43" s="1"/>
  <c r="Z231" i="42"/>
  <c r="G231" i="43"/>
  <c r="D227" i="43"/>
  <c r="N227" i="43" s="1"/>
  <c r="Q227" i="43" s="1"/>
  <c r="Z227" i="42"/>
  <c r="K223" i="43"/>
  <c r="T221" i="42"/>
  <c r="K221" i="43" s="1"/>
  <c r="C223" i="43"/>
  <c r="D221" i="42"/>
  <c r="N222" i="43"/>
  <c r="Q222" i="43" s="1"/>
  <c r="N218" i="43"/>
  <c r="Q218" i="43" s="1"/>
  <c r="G213" i="43"/>
  <c r="L210" i="42"/>
  <c r="G210" i="43" s="1"/>
  <c r="K211" i="43"/>
  <c r="T210" i="42"/>
  <c r="K210" i="43" s="1"/>
  <c r="E209" i="43"/>
  <c r="N209" i="43" s="1"/>
  <c r="Q209" i="43" s="1"/>
  <c r="Z209" i="42"/>
  <c r="C207" i="43"/>
  <c r="N207" i="43" s="1"/>
  <c r="Q207" i="43" s="1"/>
  <c r="Z207" i="42"/>
  <c r="I205" i="43"/>
  <c r="P204" i="42"/>
  <c r="I204" i="43" s="1"/>
  <c r="C205" i="43"/>
  <c r="D204" i="42"/>
  <c r="Z205" i="42"/>
  <c r="K198" i="43"/>
  <c r="T197" i="42"/>
  <c r="K197" i="43" s="1"/>
  <c r="C198" i="43"/>
  <c r="Z198" i="42"/>
  <c r="L193" i="43"/>
  <c r="V191" i="42"/>
  <c r="L191" i="43" s="1"/>
  <c r="L501" i="43" s="1"/>
  <c r="I192" i="43"/>
  <c r="P191" i="42"/>
  <c r="I191" i="43" s="1"/>
  <c r="I501" i="43" s="1"/>
  <c r="F189" i="43"/>
  <c r="J185" i="42"/>
  <c r="F185" i="43" s="1"/>
  <c r="C187" i="43"/>
  <c r="N187" i="43" s="1"/>
  <c r="Q187" i="43" s="1"/>
  <c r="Z187" i="42"/>
  <c r="I186" i="43"/>
  <c r="P185" i="42"/>
  <c r="I185" i="43" s="1"/>
  <c r="G182" i="43"/>
  <c r="K178" i="43"/>
  <c r="T176" i="42"/>
  <c r="K176" i="43" s="1"/>
  <c r="K508" i="43" s="1"/>
  <c r="C174" i="43"/>
  <c r="N174" i="43" s="1"/>
  <c r="Q174" i="43" s="1"/>
  <c r="Z174" i="42"/>
  <c r="I173" i="43"/>
  <c r="P171" i="42"/>
  <c r="I171" i="43" s="1"/>
  <c r="I507" i="43" s="1"/>
  <c r="I168" i="43"/>
  <c r="P165" i="42"/>
  <c r="I165" i="43" s="1"/>
  <c r="I499" i="43" s="1"/>
  <c r="C168" i="43"/>
  <c r="Z168" i="42"/>
  <c r="J166" i="43"/>
  <c r="R165" i="42"/>
  <c r="J165" i="43" s="1"/>
  <c r="J499" i="43" s="1"/>
  <c r="L162" i="43"/>
  <c r="V159" i="42"/>
  <c r="C157" i="43"/>
  <c r="N157" i="43" s="1"/>
  <c r="Q157" i="43" s="1"/>
  <c r="Z157" i="42"/>
  <c r="K156" i="43"/>
  <c r="N156" i="43" s="1"/>
  <c r="Q156" i="43" s="1"/>
  <c r="T154" i="42"/>
  <c r="K154" i="43" s="1"/>
  <c r="K504" i="43" s="1"/>
  <c r="Z156" i="42"/>
  <c r="D155" i="43"/>
  <c r="Z155" i="42"/>
  <c r="L151" i="43"/>
  <c r="V150" i="42"/>
  <c r="L150" i="43" s="1"/>
  <c r="L490" i="43" s="1"/>
  <c r="P150" i="42"/>
  <c r="I150" i="43" s="1"/>
  <c r="I490" i="43" s="1"/>
  <c r="I151" i="43"/>
  <c r="C149" i="43"/>
  <c r="N149" i="43" s="1"/>
  <c r="Q149" i="43" s="1"/>
  <c r="Z149" i="42"/>
  <c r="M145" i="43"/>
  <c r="X143" i="42"/>
  <c r="D144" i="43"/>
  <c r="F143" i="42"/>
  <c r="H136" i="43"/>
  <c r="N132" i="42"/>
  <c r="H132" i="43" s="1"/>
  <c r="F134" i="43"/>
  <c r="J132" i="42"/>
  <c r="F132" i="43" s="1"/>
  <c r="I130" i="43"/>
  <c r="I494" i="43" s="1"/>
  <c r="P113" i="42"/>
  <c r="F128" i="43"/>
  <c r="N128" i="43" s="1"/>
  <c r="Q128" i="43" s="1"/>
  <c r="Z128" i="42"/>
  <c r="J124" i="43"/>
  <c r="R122" i="42"/>
  <c r="J122" i="43" s="1"/>
  <c r="Z124" i="42"/>
  <c r="L120" i="43"/>
  <c r="V118" i="42"/>
  <c r="J116" i="43"/>
  <c r="R114" i="42"/>
  <c r="J114" i="43" s="1"/>
  <c r="J493" i="43" s="1"/>
  <c r="Z116" i="42"/>
  <c r="J110" i="43"/>
  <c r="N110" i="43" s="1"/>
  <c r="Q110" i="43" s="1"/>
  <c r="Z110" i="42"/>
  <c r="R107" i="42"/>
  <c r="J107" i="43" s="1"/>
  <c r="D109" i="43"/>
  <c r="F107" i="42"/>
  <c r="D107" i="43" s="1"/>
  <c r="I108" i="43"/>
  <c r="P107" i="42"/>
  <c r="I107" i="43" s="1"/>
  <c r="F106" i="43"/>
  <c r="N106" i="43" s="1"/>
  <c r="Q106" i="43" s="1"/>
  <c r="Z106" i="42"/>
  <c r="R99" i="42"/>
  <c r="J99" i="43" s="1"/>
  <c r="J102" i="43"/>
  <c r="L100" i="43"/>
  <c r="V99" i="42"/>
  <c r="L99" i="43" s="1"/>
  <c r="F97" i="43"/>
  <c r="J95" i="42"/>
  <c r="F95" i="43" s="1"/>
  <c r="K96" i="43"/>
  <c r="T95" i="42"/>
  <c r="K95" i="43" s="1"/>
  <c r="C94" i="43"/>
  <c r="Z94" i="42"/>
  <c r="K91" i="43"/>
  <c r="T90" i="42"/>
  <c r="V85" i="42"/>
  <c r="L85" i="43" s="1"/>
  <c r="L88" i="43"/>
  <c r="E83" i="43"/>
  <c r="H81" i="42"/>
  <c r="E81" i="43" s="1"/>
  <c r="I82" i="43"/>
  <c r="P81" i="42"/>
  <c r="I81" i="43" s="1"/>
  <c r="K73" i="43"/>
  <c r="T68" i="42"/>
  <c r="K68" i="43" s="1"/>
  <c r="Z73" i="42"/>
  <c r="D73" i="43"/>
  <c r="F72" i="43"/>
  <c r="J68" i="42"/>
  <c r="F68" i="43" s="1"/>
  <c r="X68" i="42"/>
  <c r="M68" i="43" s="1"/>
  <c r="M71" i="43"/>
  <c r="H71" i="43"/>
  <c r="N68" i="42"/>
  <c r="H68" i="43" s="1"/>
  <c r="Z65" i="42"/>
  <c r="C65" i="43"/>
  <c r="I63" i="43"/>
  <c r="P62" i="42"/>
  <c r="I62" i="43" s="1"/>
  <c r="M61" i="43"/>
  <c r="N61" i="43" s="1"/>
  <c r="Q61" i="43" s="1"/>
  <c r="Z61" i="42"/>
  <c r="Z49" i="42"/>
  <c r="G49" i="43"/>
  <c r="N49" i="43" s="1"/>
  <c r="Q49" i="43" s="1"/>
  <c r="D42" i="43"/>
  <c r="N42" i="43" s="1"/>
  <c r="Q42" i="43" s="1"/>
  <c r="Z42" i="42"/>
  <c r="X35" i="42"/>
  <c r="M35" i="43" s="1"/>
  <c r="M40" i="43"/>
  <c r="K39" i="43"/>
  <c r="T35" i="42"/>
  <c r="K35" i="43" s="1"/>
  <c r="M29" i="43"/>
  <c r="X28" i="42"/>
  <c r="M28" i="43" s="1"/>
  <c r="M21" i="43"/>
  <c r="X19" i="42"/>
  <c r="M19" i="43" s="1"/>
  <c r="I20" i="43"/>
  <c r="P19" i="42"/>
  <c r="I19" i="43" s="1"/>
  <c r="G16" i="43"/>
  <c r="L15" i="42"/>
  <c r="G15" i="43" s="1"/>
  <c r="R476" i="34"/>
  <c r="J477" i="35"/>
  <c r="M423" i="35"/>
  <c r="X419" i="34"/>
  <c r="M419" i="35" s="1"/>
  <c r="M408" i="35"/>
  <c r="X406" i="34"/>
  <c r="M406" i="35" s="1"/>
  <c r="D394" i="35"/>
  <c r="F392" i="34"/>
  <c r="D392" i="35" s="1"/>
  <c r="C376" i="35"/>
  <c r="D371" i="34"/>
  <c r="C371" i="35" s="1"/>
  <c r="H372" i="35"/>
  <c r="N372" i="35" s="1"/>
  <c r="Q372" i="35" s="1"/>
  <c r="Z372" i="34"/>
  <c r="N371" i="34"/>
  <c r="F345" i="35"/>
  <c r="Z345" i="34"/>
  <c r="J343" i="34"/>
  <c r="E306" i="35"/>
  <c r="H305" i="34"/>
  <c r="E305" i="35" s="1"/>
  <c r="I294" i="35"/>
  <c r="P292" i="34"/>
  <c r="I292" i="35" s="1"/>
  <c r="C290" i="35"/>
  <c r="Z290" i="34"/>
  <c r="D289" i="34"/>
  <c r="E281" i="35"/>
  <c r="N281" i="35" s="1"/>
  <c r="Q281" i="35" s="1"/>
  <c r="Z281" i="34"/>
  <c r="H279" i="34"/>
  <c r="E279" i="35" s="1"/>
  <c r="J274" i="35"/>
  <c r="R272" i="34"/>
  <c r="M270" i="35"/>
  <c r="X269" i="34"/>
  <c r="M269" i="35" s="1"/>
  <c r="M503" i="35" s="1"/>
  <c r="M242" i="35"/>
  <c r="N242" i="35" s="1"/>
  <c r="Q242" i="35" s="1"/>
  <c r="Z242" i="34"/>
  <c r="H238" i="35"/>
  <c r="N238" i="35" s="1"/>
  <c r="Q238" i="35" s="1"/>
  <c r="Z238" i="34"/>
  <c r="F230" i="35"/>
  <c r="J229" i="34"/>
  <c r="F229" i="35" s="1"/>
  <c r="C225" i="35"/>
  <c r="Z225" i="34"/>
  <c r="H203" i="35"/>
  <c r="N197" i="34"/>
  <c r="H197" i="35" s="1"/>
  <c r="L195" i="35"/>
  <c r="V191" i="34"/>
  <c r="L191" i="35" s="1"/>
  <c r="E189" i="35"/>
  <c r="H185" i="34"/>
  <c r="H181" i="34" s="1"/>
  <c r="E181" i="35" s="1"/>
  <c r="J182" i="35"/>
  <c r="E166" i="35"/>
  <c r="H165" i="34"/>
  <c r="E165" i="35" s="1"/>
  <c r="D157" i="35"/>
  <c r="N157" i="35" s="1"/>
  <c r="Q157" i="35" s="1"/>
  <c r="Z157" i="34"/>
  <c r="K151" i="35"/>
  <c r="T150" i="34"/>
  <c r="K150" i="35" s="1"/>
  <c r="E131" i="35"/>
  <c r="N131" i="35" s="1"/>
  <c r="Q131" i="35" s="1"/>
  <c r="Z131" i="34"/>
  <c r="K105" i="35"/>
  <c r="T99" i="34"/>
  <c r="K99" i="35" s="1"/>
  <c r="I104" i="35"/>
  <c r="P99" i="34"/>
  <c r="I99" i="35" s="1"/>
  <c r="K96" i="35"/>
  <c r="T95" i="34"/>
  <c r="K95" i="35" s="1"/>
  <c r="J94" i="35"/>
  <c r="I92" i="35"/>
  <c r="P90" i="34"/>
  <c r="D85" i="34"/>
  <c r="C85" i="35" s="1"/>
  <c r="C87" i="35"/>
  <c r="N87" i="35" s="1"/>
  <c r="Q87" i="35" s="1"/>
  <c r="Z87" i="34"/>
  <c r="F79" i="35"/>
  <c r="J78" i="34"/>
  <c r="F73" i="35"/>
  <c r="Z73" i="34"/>
  <c r="I70" i="35"/>
  <c r="N70" i="35" s="1"/>
  <c r="Q70" i="35" s="1"/>
  <c r="Z70" i="34"/>
  <c r="H64" i="35"/>
  <c r="N64" i="35" s="1"/>
  <c r="Q64" i="35" s="1"/>
  <c r="N62" i="34"/>
  <c r="H62" i="35" s="1"/>
  <c r="Z64" i="34"/>
  <c r="E53" i="35"/>
  <c r="N53" i="35" s="1"/>
  <c r="Q53" i="35" s="1"/>
  <c r="Z53" i="34"/>
  <c r="R35" i="34"/>
  <c r="J35" i="35" s="1"/>
  <c r="J39" i="35"/>
  <c r="K29" i="35"/>
  <c r="T28" i="34"/>
  <c r="K28" i="35" s="1"/>
  <c r="J23" i="35"/>
  <c r="R19" i="34"/>
  <c r="J19" i="35" s="1"/>
  <c r="R7" i="34"/>
  <c r="J8" i="35"/>
  <c r="J477" i="43"/>
  <c r="R476" i="42"/>
  <c r="J476" i="43" s="1"/>
  <c r="Z477" i="42"/>
  <c r="D477" i="43"/>
  <c r="I472" i="43"/>
  <c r="P471" i="42"/>
  <c r="F466" i="43"/>
  <c r="Z466" i="42"/>
  <c r="K465" i="43"/>
  <c r="T460" i="42"/>
  <c r="K460" i="43" s="1"/>
  <c r="Z465" i="42"/>
  <c r="F460" i="42"/>
  <c r="D465" i="43"/>
  <c r="N465" i="43" s="1"/>
  <c r="Q465" i="43" s="1"/>
  <c r="J462" i="43"/>
  <c r="R460" i="42"/>
  <c r="J460" i="43" s="1"/>
  <c r="E462" i="43"/>
  <c r="Z462" i="42"/>
  <c r="H460" i="42"/>
  <c r="V460" i="42"/>
  <c r="L461" i="43"/>
  <c r="G461" i="43"/>
  <c r="L460" i="42"/>
  <c r="Z457" i="42"/>
  <c r="D457" i="43"/>
  <c r="N457" i="43" s="1"/>
  <c r="Q457" i="43" s="1"/>
  <c r="J454" i="43"/>
  <c r="E454" i="43"/>
  <c r="Z454" i="42"/>
  <c r="L453" i="43"/>
  <c r="M450" i="43"/>
  <c r="X449" i="42"/>
  <c r="X447" i="42" s="1"/>
  <c r="C439" i="43"/>
  <c r="N439" i="43" s="1"/>
  <c r="Q439" i="43" s="1"/>
  <c r="Z439" i="42"/>
  <c r="K430" i="43"/>
  <c r="T429" i="42"/>
  <c r="G422" i="43"/>
  <c r="L419" i="42"/>
  <c r="G419" i="43" s="1"/>
  <c r="G416" i="43"/>
  <c r="Z416" i="42"/>
  <c r="C410" i="43"/>
  <c r="D412" i="42"/>
  <c r="C412" i="43" s="1"/>
  <c r="Z410" i="42"/>
  <c r="G408" i="43"/>
  <c r="L406" i="42"/>
  <c r="G406" i="43" s="1"/>
  <c r="K404" i="43"/>
  <c r="T402" i="42"/>
  <c r="K402" i="43" s="1"/>
  <c r="M403" i="43"/>
  <c r="X402" i="42"/>
  <c r="M402" i="43" s="1"/>
  <c r="I398" i="43"/>
  <c r="P396" i="42"/>
  <c r="I396" i="43" s="1"/>
  <c r="K397" i="43"/>
  <c r="T396" i="42"/>
  <c r="K396" i="43" s="1"/>
  <c r="C394" i="43"/>
  <c r="D392" i="42"/>
  <c r="Z394" i="42"/>
  <c r="E393" i="43"/>
  <c r="H392" i="42"/>
  <c r="I387" i="43"/>
  <c r="P383" i="42"/>
  <c r="I383" i="43" s="1"/>
  <c r="K386" i="43"/>
  <c r="T383" i="42"/>
  <c r="K383" i="43" s="1"/>
  <c r="E386" i="43"/>
  <c r="Z386" i="42"/>
  <c r="H383" i="42"/>
  <c r="E383" i="43" s="1"/>
  <c r="D379" i="43"/>
  <c r="Z379" i="42"/>
  <c r="L374" i="43"/>
  <c r="V371" i="42"/>
  <c r="K366" i="43"/>
  <c r="T364" i="42"/>
  <c r="K364" i="43" s="1"/>
  <c r="L363" i="43"/>
  <c r="V359" i="42"/>
  <c r="J362" i="43"/>
  <c r="R360" i="42"/>
  <c r="F360" i="42"/>
  <c r="D361" i="43"/>
  <c r="C356" i="43"/>
  <c r="D354" i="42"/>
  <c r="Z356" i="42"/>
  <c r="M349" i="43"/>
  <c r="X347" i="42"/>
  <c r="M347" i="43" s="1"/>
  <c r="F349" i="43"/>
  <c r="Z349" i="42"/>
  <c r="J347" i="42"/>
  <c r="F347" i="43" s="1"/>
  <c r="K348" i="43"/>
  <c r="T347" i="42"/>
  <c r="K347" i="43" s="1"/>
  <c r="F347" i="42"/>
  <c r="D348" i="43"/>
  <c r="Z348" i="42"/>
  <c r="M344" i="43"/>
  <c r="X343" i="42"/>
  <c r="F344" i="43"/>
  <c r="Z344" i="42"/>
  <c r="J343" i="42"/>
  <c r="I337" i="43"/>
  <c r="P334" i="42"/>
  <c r="D332" i="43"/>
  <c r="Z332" i="42"/>
  <c r="I331" i="43"/>
  <c r="P329" i="42"/>
  <c r="I329" i="43" s="1"/>
  <c r="K327" i="43"/>
  <c r="T325" i="42"/>
  <c r="F325" i="42"/>
  <c r="Z327" i="42"/>
  <c r="D327" i="43"/>
  <c r="I326" i="43"/>
  <c r="P325" i="42"/>
  <c r="N320" i="42"/>
  <c r="H320" i="43" s="1"/>
  <c r="H323" i="43"/>
  <c r="C323" i="43"/>
  <c r="Z323" i="42"/>
  <c r="L318" i="43"/>
  <c r="V316" i="42"/>
  <c r="Z315" i="42"/>
  <c r="D315" i="43"/>
  <c r="I314" i="43"/>
  <c r="P312" i="42"/>
  <c r="V305" i="42"/>
  <c r="L305" i="43" s="1"/>
  <c r="L307" i="43"/>
  <c r="G307" i="43"/>
  <c r="L305" i="42"/>
  <c r="G305" i="43" s="1"/>
  <c r="L301" i="43"/>
  <c r="G301" i="43"/>
  <c r="C298" i="43"/>
  <c r="N298" i="43" s="1"/>
  <c r="Q298" i="43" s="1"/>
  <c r="Z298" i="42"/>
  <c r="K296" i="43"/>
  <c r="T292" i="42"/>
  <c r="K292" i="43" s="1"/>
  <c r="Z296" i="42"/>
  <c r="D296" i="43"/>
  <c r="I295" i="43"/>
  <c r="P292" i="42"/>
  <c r="I292" i="43" s="1"/>
  <c r="Z291" i="42"/>
  <c r="E291" i="43"/>
  <c r="H289" i="42"/>
  <c r="E289" i="43" s="1"/>
  <c r="X285" i="42"/>
  <c r="M287" i="43"/>
  <c r="F284" i="43"/>
  <c r="J279" i="42"/>
  <c r="F279" i="43" s="1"/>
  <c r="G273" i="43"/>
  <c r="L272" i="42"/>
  <c r="F255" i="43"/>
  <c r="J250" i="42"/>
  <c r="F250" i="43" s="1"/>
  <c r="X250" i="42"/>
  <c r="M250" i="43" s="1"/>
  <c r="M254" i="43"/>
  <c r="H252" i="43"/>
  <c r="N250" i="42"/>
  <c r="H250" i="43" s="1"/>
  <c r="J241" i="43"/>
  <c r="R239" i="42"/>
  <c r="J239" i="43" s="1"/>
  <c r="L237" i="43"/>
  <c r="Z237" i="42"/>
  <c r="E237" i="43"/>
  <c r="C235" i="43"/>
  <c r="Z235" i="42"/>
  <c r="J233" i="43"/>
  <c r="R229" i="42"/>
  <c r="J229" i="43" s="1"/>
  <c r="Z233" i="42"/>
  <c r="D229" i="42"/>
  <c r="C233" i="43"/>
  <c r="N233" i="43" s="1"/>
  <c r="Q233" i="43" s="1"/>
  <c r="Z232" i="42"/>
  <c r="E232" i="43"/>
  <c r="I230" i="43"/>
  <c r="P229" i="42"/>
  <c r="I229" i="43" s="1"/>
  <c r="M223" i="43"/>
  <c r="X221" i="42"/>
  <c r="M221" i="43" s="1"/>
  <c r="E223" i="43"/>
  <c r="H221" i="42"/>
  <c r="E221" i="43" s="1"/>
  <c r="I217" i="43"/>
  <c r="P215" i="42"/>
  <c r="I215" i="43" s="1"/>
  <c r="E216" i="43"/>
  <c r="H215" i="42"/>
  <c r="E215" i="43" s="1"/>
  <c r="Z216" i="42"/>
  <c r="C214" i="43"/>
  <c r="N214" i="43" s="1"/>
  <c r="Q214" i="43" s="1"/>
  <c r="Z214" i="42"/>
  <c r="M206" i="43"/>
  <c r="X204" i="42"/>
  <c r="M204" i="43" s="1"/>
  <c r="G206" i="43"/>
  <c r="L204" i="42"/>
  <c r="G204" i="43" s="1"/>
  <c r="G200" i="43"/>
  <c r="N200" i="43" s="1"/>
  <c r="Q200" i="43" s="1"/>
  <c r="Z200" i="42"/>
  <c r="M198" i="43"/>
  <c r="X197" i="42"/>
  <c r="M197" i="43" s="1"/>
  <c r="E198" i="43"/>
  <c r="H197" i="42"/>
  <c r="E197" i="43" s="1"/>
  <c r="C195" i="43"/>
  <c r="N195" i="43" s="1"/>
  <c r="Q195" i="43" s="1"/>
  <c r="Z195" i="42"/>
  <c r="D191" i="42"/>
  <c r="C191" i="43" s="1"/>
  <c r="C501" i="43" s="1"/>
  <c r="F193" i="43"/>
  <c r="J191" i="42"/>
  <c r="F191" i="43" s="1"/>
  <c r="F501" i="43" s="1"/>
  <c r="K192" i="43"/>
  <c r="T191" i="42"/>
  <c r="K191" i="43" s="1"/>
  <c r="K501" i="43" s="1"/>
  <c r="M190" i="43"/>
  <c r="J190" i="43"/>
  <c r="R181" i="42"/>
  <c r="J181" i="43" s="1"/>
  <c r="K186" i="43"/>
  <c r="T185" i="42"/>
  <c r="C186" i="43"/>
  <c r="Z186" i="42"/>
  <c r="D185" i="42"/>
  <c r="C185" i="43" s="1"/>
  <c r="E177" i="43"/>
  <c r="Z177" i="42"/>
  <c r="H176" i="42"/>
  <c r="E176" i="43" s="1"/>
  <c r="E508" i="43" s="1"/>
  <c r="M172" i="43"/>
  <c r="X171" i="42"/>
  <c r="M171" i="43" s="1"/>
  <c r="M507" i="43" s="1"/>
  <c r="C172" i="43"/>
  <c r="Z172" i="42"/>
  <c r="C169" i="43"/>
  <c r="Z169" i="42"/>
  <c r="K168" i="43"/>
  <c r="T165" i="42"/>
  <c r="K165" i="43" s="1"/>
  <c r="K499" i="43" s="1"/>
  <c r="M167" i="43"/>
  <c r="N167" i="43" s="1"/>
  <c r="Q167" i="43" s="1"/>
  <c r="Z167" i="42"/>
  <c r="E164" i="43"/>
  <c r="C151" i="43"/>
  <c r="D150" i="42"/>
  <c r="C150" i="43" s="1"/>
  <c r="C490" i="43" s="1"/>
  <c r="Z151" i="42"/>
  <c r="I148" i="43"/>
  <c r="N148" i="43" s="1"/>
  <c r="Q148" i="43" s="1"/>
  <c r="Z148" i="42"/>
  <c r="D146" i="43"/>
  <c r="Z146" i="42"/>
  <c r="J133" i="43"/>
  <c r="R132" i="42"/>
  <c r="J132" i="43" s="1"/>
  <c r="C127" i="43"/>
  <c r="N127" i="43" s="1"/>
  <c r="Q127" i="43" s="1"/>
  <c r="Z127" i="42"/>
  <c r="K125" i="43"/>
  <c r="K491" i="43" s="1"/>
  <c r="T122" i="42"/>
  <c r="K122" i="43" s="1"/>
  <c r="M124" i="43"/>
  <c r="X122" i="42"/>
  <c r="M122" i="43" s="1"/>
  <c r="D123" i="43"/>
  <c r="D492" i="43" s="1"/>
  <c r="F122" i="42"/>
  <c r="D122" i="43" s="1"/>
  <c r="F119" i="43"/>
  <c r="N119" i="43" s="1"/>
  <c r="Q119" i="43" s="1"/>
  <c r="J118" i="42"/>
  <c r="Z119" i="42"/>
  <c r="H115" i="43"/>
  <c r="N114" i="42"/>
  <c r="I103" i="43"/>
  <c r="P99" i="42"/>
  <c r="I99" i="43" s="1"/>
  <c r="E98" i="43"/>
  <c r="H95" i="42"/>
  <c r="E95" i="43" s="1"/>
  <c r="J92" i="43"/>
  <c r="R90" i="42"/>
  <c r="J87" i="43"/>
  <c r="N87" i="43" s="1"/>
  <c r="Q87" i="43" s="1"/>
  <c r="R85" i="42"/>
  <c r="J85" i="43" s="1"/>
  <c r="Z87" i="42"/>
  <c r="J83" i="43"/>
  <c r="R81" i="42"/>
  <c r="J81" i="43" s="1"/>
  <c r="L82" i="43"/>
  <c r="V81" i="42"/>
  <c r="L81" i="43" s="1"/>
  <c r="D80" i="43"/>
  <c r="Z80" i="42"/>
  <c r="F78" i="42"/>
  <c r="D78" i="43" s="1"/>
  <c r="G73" i="43"/>
  <c r="L68" i="42"/>
  <c r="G68" i="43" s="1"/>
  <c r="M64" i="43"/>
  <c r="X62" i="42"/>
  <c r="M62" i="43" s="1"/>
  <c r="E64" i="43"/>
  <c r="H62" i="42"/>
  <c r="E62" i="43" s="1"/>
  <c r="D58" i="42"/>
  <c r="C60" i="43"/>
  <c r="Z60" i="42"/>
  <c r="J55" i="43"/>
  <c r="P46" i="42"/>
  <c r="I46" i="43" s="1"/>
  <c r="I54" i="43"/>
  <c r="J36" i="43"/>
  <c r="R35" i="42"/>
  <c r="J35" i="43" s="1"/>
  <c r="H30" i="43"/>
  <c r="N28" i="42"/>
  <c r="H28" i="43" s="1"/>
  <c r="K26" i="43"/>
  <c r="T25" i="42"/>
  <c r="K25" i="43" s="1"/>
  <c r="M18" i="43"/>
  <c r="X15" i="42"/>
  <c r="M15" i="43" s="1"/>
  <c r="V7" i="42"/>
  <c r="L11" i="43"/>
  <c r="N7" i="42"/>
  <c r="H11" i="43"/>
  <c r="N4" i="43"/>
  <c r="Q4" i="43" s="1"/>
  <c r="T357" i="42"/>
  <c r="K357" i="43" s="1"/>
  <c r="K359" i="43"/>
  <c r="J3" i="34"/>
  <c r="F3" i="35" s="1"/>
  <c r="V476" i="34"/>
  <c r="L476" i="35" s="1"/>
  <c r="L477" i="35"/>
  <c r="F476" i="34"/>
  <c r="D476" i="35" s="1"/>
  <c r="D477" i="35"/>
  <c r="Z477" i="34"/>
  <c r="K410" i="35"/>
  <c r="T412" i="34"/>
  <c r="K412" i="35" s="1"/>
  <c r="G395" i="35"/>
  <c r="Z395" i="34"/>
  <c r="J388" i="35"/>
  <c r="N388" i="35" s="1"/>
  <c r="Q388" i="35" s="1"/>
  <c r="Z388" i="34"/>
  <c r="I376" i="35"/>
  <c r="P371" i="34"/>
  <c r="M345" i="35"/>
  <c r="X343" i="34"/>
  <c r="K335" i="35"/>
  <c r="N335" i="35" s="1"/>
  <c r="Q335" i="35" s="1"/>
  <c r="Z335" i="34"/>
  <c r="T334" i="34"/>
  <c r="F298" i="35"/>
  <c r="J292" i="34"/>
  <c r="F292" i="35" s="1"/>
  <c r="Z298" i="34"/>
  <c r="K296" i="35"/>
  <c r="N296" i="35" s="1"/>
  <c r="Q296" i="35" s="1"/>
  <c r="Z296" i="34"/>
  <c r="J290" i="35"/>
  <c r="R289" i="34"/>
  <c r="J289" i="35" s="1"/>
  <c r="H283" i="35"/>
  <c r="N283" i="35" s="1"/>
  <c r="Q283" i="35" s="1"/>
  <c r="Z283" i="34"/>
  <c r="N279" i="34"/>
  <c r="H279" i="35" s="1"/>
  <c r="G277" i="35"/>
  <c r="N277" i="35" s="1"/>
  <c r="Q277" i="35" s="1"/>
  <c r="Z277" i="34"/>
  <c r="G271" i="35"/>
  <c r="N271" i="35" s="1"/>
  <c r="Q271" i="35" s="1"/>
  <c r="Z271" i="34"/>
  <c r="L269" i="34"/>
  <c r="I267" i="35"/>
  <c r="N267" i="35" s="1"/>
  <c r="Q267" i="35" s="1"/>
  <c r="Z267" i="34"/>
  <c r="I262" i="35"/>
  <c r="N262" i="35" s="1"/>
  <c r="Q262" i="35" s="1"/>
  <c r="Z262" i="34"/>
  <c r="J252" i="35"/>
  <c r="N252" i="35" s="1"/>
  <c r="Q252" i="35" s="1"/>
  <c r="Z252" i="34"/>
  <c r="I247" i="35"/>
  <c r="P246" i="34"/>
  <c r="H243" i="35"/>
  <c r="N243" i="35" s="1"/>
  <c r="Q243" i="35" s="1"/>
  <c r="Z243" i="34"/>
  <c r="N239" i="34"/>
  <c r="H239" i="35" s="1"/>
  <c r="D239" i="34"/>
  <c r="Z240" i="34"/>
  <c r="C240" i="35"/>
  <c r="K234" i="35"/>
  <c r="T229" i="34"/>
  <c r="K229" i="35" s="1"/>
  <c r="D231" i="35"/>
  <c r="Z231" i="34"/>
  <c r="F229" i="34"/>
  <c r="D229" i="35" s="1"/>
  <c r="I225" i="35"/>
  <c r="P221" i="34"/>
  <c r="I221" i="35" s="1"/>
  <c r="I216" i="35"/>
  <c r="P215" i="34"/>
  <c r="I215" i="35" s="1"/>
  <c r="E209" i="35"/>
  <c r="H204" i="34"/>
  <c r="E204" i="35" s="1"/>
  <c r="I183" i="35"/>
  <c r="G172" i="35"/>
  <c r="L171" i="34"/>
  <c r="G171" i="35" s="1"/>
  <c r="L166" i="35"/>
  <c r="V165" i="34"/>
  <c r="L165" i="35" s="1"/>
  <c r="L162" i="35"/>
  <c r="V159" i="34"/>
  <c r="V154" i="34" s="1"/>
  <c r="L154" i="35" s="1"/>
  <c r="I153" i="35"/>
  <c r="P150" i="34"/>
  <c r="I150" i="35" s="1"/>
  <c r="Z153" i="34"/>
  <c r="D149" i="35"/>
  <c r="Z149" i="34"/>
  <c r="D146" i="35"/>
  <c r="Z146" i="34"/>
  <c r="L132" i="34"/>
  <c r="G132" i="35" s="1"/>
  <c r="G133" i="35"/>
  <c r="I128" i="35"/>
  <c r="N128" i="35" s="1"/>
  <c r="Q128" i="35" s="1"/>
  <c r="Z128" i="34"/>
  <c r="G123" i="35"/>
  <c r="G492" i="35" s="1"/>
  <c r="L122" i="34"/>
  <c r="G122" i="35" s="1"/>
  <c r="Z123" i="34"/>
  <c r="Z119" i="34"/>
  <c r="J119" i="35"/>
  <c r="R118" i="34"/>
  <c r="L104" i="35"/>
  <c r="V99" i="34"/>
  <c r="L99" i="35" s="1"/>
  <c r="E103" i="35"/>
  <c r="N103" i="35" s="1"/>
  <c r="Q103" i="35" s="1"/>
  <c r="H99" i="34"/>
  <c r="E99" i="35" s="1"/>
  <c r="Z103" i="34"/>
  <c r="M96" i="35"/>
  <c r="X95" i="34"/>
  <c r="M95" i="35" s="1"/>
  <c r="M94" i="35"/>
  <c r="G93" i="35"/>
  <c r="N93" i="35" s="1"/>
  <c r="Q93" i="35" s="1"/>
  <c r="Z93" i="34"/>
  <c r="M88" i="35"/>
  <c r="X85" i="34"/>
  <c r="M85" i="35" s="1"/>
  <c r="C80" i="35"/>
  <c r="N80" i="35" s="1"/>
  <c r="Q80" i="35" s="1"/>
  <c r="Z80" i="34"/>
  <c r="H77" i="35"/>
  <c r="N77" i="35" s="1"/>
  <c r="Q77" i="35" s="1"/>
  <c r="Z77" i="34"/>
  <c r="M60" i="35"/>
  <c r="X58" i="34"/>
  <c r="M58" i="35" s="1"/>
  <c r="J57" i="35"/>
  <c r="N57" i="35" s="1"/>
  <c r="Q57" i="35" s="1"/>
  <c r="Z57" i="34"/>
  <c r="D50" i="35"/>
  <c r="N50" i="35" s="1"/>
  <c r="Q50" i="35" s="1"/>
  <c r="Z50" i="34"/>
  <c r="D49" i="35"/>
  <c r="N49" i="35" s="1"/>
  <c r="Q49" i="35" s="1"/>
  <c r="Z49" i="34"/>
  <c r="D48" i="35"/>
  <c r="N48" i="35" s="1"/>
  <c r="Q48" i="35" s="1"/>
  <c r="Z48" i="34"/>
  <c r="D47" i="35"/>
  <c r="N47" i="35" s="1"/>
  <c r="Q47" i="35" s="1"/>
  <c r="Z47" i="34"/>
  <c r="D45" i="35"/>
  <c r="N45" i="35" s="1"/>
  <c r="Q45" i="35" s="1"/>
  <c r="Z45" i="34"/>
  <c r="K44" i="35"/>
  <c r="T35" i="34"/>
  <c r="D44" i="35"/>
  <c r="Z44" i="34"/>
  <c r="G42" i="35"/>
  <c r="N42" i="35" s="1"/>
  <c r="Q42" i="35" s="1"/>
  <c r="Z42" i="34"/>
  <c r="M39" i="35"/>
  <c r="X35" i="34"/>
  <c r="M35" i="35" s="1"/>
  <c r="C38" i="35"/>
  <c r="D35" i="34"/>
  <c r="C35" i="35" s="1"/>
  <c r="E37" i="35"/>
  <c r="N37" i="35" s="1"/>
  <c r="Q37" i="35" s="1"/>
  <c r="H35" i="34"/>
  <c r="E35" i="35" s="1"/>
  <c r="Z37" i="34"/>
  <c r="P25" i="34"/>
  <c r="I25" i="35" s="1"/>
  <c r="I26" i="35"/>
  <c r="N24" i="35"/>
  <c r="Q24" i="35" s="1"/>
  <c r="M18" i="35"/>
  <c r="X15" i="34"/>
  <c r="M15" i="35" s="1"/>
  <c r="I18" i="35"/>
  <c r="P15" i="34"/>
  <c r="I15" i="35" s="1"/>
  <c r="J17" i="35"/>
  <c r="R15" i="34"/>
  <c r="J15" i="35" s="1"/>
  <c r="T476" i="42"/>
  <c r="K476" i="43" s="1"/>
  <c r="K478" i="43"/>
  <c r="H471" i="42"/>
  <c r="E472" i="43"/>
  <c r="D467" i="43"/>
  <c r="N467" i="43" s="1"/>
  <c r="Q467" i="43" s="1"/>
  <c r="Z467" i="42"/>
  <c r="I466" i="43"/>
  <c r="P460" i="42"/>
  <c r="I460" i="43" s="1"/>
  <c r="C461" i="43"/>
  <c r="D460" i="42"/>
  <c r="Z461" i="42"/>
  <c r="M459" i="43"/>
  <c r="F459" i="43"/>
  <c r="Z459" i="42"/>
  <c r="C453" i="43"/>
  <c r="Z453" i="42"/>
  <c r="D447" i="42"/>
  <c r="C447" i="43" s="1"/>
  <c r="K451" i="43"/>
  <c r="T449" i="42"/>
  <c r="K449" i="43" s="1"/>
  <c r="D451" i="43"/>
  <c r="Z451" i="42"/>
  <c r="F449" i="42"/>
  <c r="I450" i="43"/>
  <c r="P449" i="42"/>
  <c r="I449" i="43" s="1"/>
  <c r="Z450" i="42"/>
  <c r="K448" i="43"/>
  <c r="T447" i="42"/>
  <c r="K447" i="43" s="1"/>
  <c r="G448" i="43"/>
  <c r="G445" i="43"/>
  <c r="L444" i="42"/>
  <c r="Z445" i="42"/>
  <c r="D444" i="42"/>
  <c r="C445" i="43"/>
  <c r="E442" i="43"/>
  <c r="Z442" i="42"/>
  <c r="G436" i="43"/>
  <c r="N436" i="43" s="1"/>
  <c r="Q436" i="43" s="1"/>
  <c r="Z436" i="42"/>
  <c r="C432" i="43"/>
  <c r="N432" i="43" s="1"/>
  <c r="Q432" i="43" s="1"/>
  <c r="D429" i="42"/>
  <c r="Z432" i="42"/>
  <c r="E431" i="43"/>
  <c r="H429" i="42"/>
  <c r="M430" i="43"/>
  <c r="X429" i="42"/>
  <c r="G430" i="43"/>
  <c r="L429" i="42"/>
  <c r="G429" i="43" s="1"/>
  <c r="Z430" i="42"/>
  <c r="I428" i="43"/>
  <c r="C422" i="43"/>
  <c r="Z422" i="42"/>
  <c r="M420" i="43"/>
  <c r="X419" i="42"/>
  <c r="K418" i="43"/>
  <c r="E418" i="43"/>
  <c r="G404" i="43"/>
  <c r="L402" i="42"/>
  <c r="G402" i="43" s="1"/>
  <c r="Z404" i="42"/>
  <c r="C403" i="43"/>
  <c r="D402" i="42"/>
  <c r="C402" i="43" s="1"/>
  <c r="E401" i="43"/>
  <c r="N401" i="43" s="1"/>
  <c r="Q401" i="43" s="1"/>
  <c r="Z401" i="42"/>
  <c r="C399" i="43"/>
  <c r="Z399" i="42"/>
  <c r="M397" i="43"/>
  <c r="X396" i="42"/>
  <c r="M396" i="43" s="1"/>
  <c r="K394" i="43"/>
  <c r="T392" i="42"/>
  <c r="G393" i="43"/>
  <c r="L392" i="42"/>
  <c r="G388" i="43"/>
  <c r="L383" i="42"/>
  <c r="G383" i="43" s="1"/>
  <c r="F385" i="43"/>
  <c r="N385" i="43" s="1"/>
  <c r="Q385" i="43" s="1"/>
  <c r="Z385" i="42"/>
  <c r="H384" i="43"/>
  <c r="N383" i="42"/>
  <c r="H383" i="43" s="1"/>
  <c r="M380" i="43"/>
  <c r="X378" i="42"/>
  <c r="M378" i="43" s="1"/>
  <c r="L379" i="43"/>
  <c r="V378" i="42"/>
  <c r="L378" i="43" s="1"/>
  <c r="K377" i="43"/>
  <c r="G375" i="43"/>
  <c r="N375" i="43" s="1"/>
  <c r="Q375" i="43" s="1"/>
  <c r="Z375" i="42"/>
  <c r="L371" i="42"/>
  <c r="K369" i="43"/>
  <c r="T367" i="42"/>
  <c r="K367" i="43" s="1"/>
  <c r="M362" i="43"/>
  <c r="X360" i="42"/>
  <c r="H356" i="43"/>
  <c r="H503" i="43" s="1"/>
  <c r="N354" i="42"/>
  <c r="D350" i="43"/>
  <c r="Z350" i="42"/>
  <c r="I349" i="43"/>
  <c r="P347" i="42"/>
  <c r="I347" i="43" s="1"/>
  <c r="K345" i="43"/>
  <c r="T343" i="42"/>
  <c r="D345" i="43"/>
  <c r="Z345" i="42"/>
  <c r="F343" i="42"/>
  <c r="I344" i="43"/>
  <c r="P343" i="42"/>
  <c r="N338" i="42"/>
  <c r="H338" i="43" s="1"/>
  <c r="H341" i="43"/>
  <c r="C341" i="43"/>
  <c r="Z341" i="42"/>
  <c r="V334" i="42"/>
  <c r="L336" i="43"/>
  <c r="G332" i="43"/>
  <c r="L329" i="42"/>
  <c r="G329" i="43" s="1"/>
  <c r="R325" i="42"/>
  <c r="J328" i="43"/>
  <c r="E328" i="43"/>
  <c r="Z328" i="42"/>
  <c r="H325" i="42"/>
  <c r="G327" i="43"/>
  <c r="L325" i="42"/>
  <c r="R320" i="42"/>
  <c r="J320" i="43" s="1"/>
  <c r="J322" i="43"/>
  <c r="E322" i="43"/>
  <c r="Z322" i="42"/>
  <c r="H320" i="42"/>
  <c r="E320" i="43" s="1"/>
  <c r="V320" i="42"/>
  <c r="L320" i="43" s="1"/>
  <c r="L321" i="43"/>
  <c r="G321" i="43"/>
  <c r="L320" i="42"/>
  <c r="G320" i="43" s="1"/>
  <c r="N316" i="42"/>
  <c r="H316" i="43" s="1"/>
  <c r="H318" i="43"/>
  <c r="C318" i="43"/>
  <c r="Z318" i="42"/>
  <c r="D316" i="42"/>
  <c r="G315" i="43"/>
  <c r="L312" i="42"/>
  <c r="C307" i="43"/>
  <c r="Z307" i="42"/>
  <c r="D305" i="42"/>
  <c r="D300" i="42" s="1"/>
  <c r="I306" i="43"/>
  <c r="P305" i="42"/>
  <c r="R302" i="42"/>
  <c r="J303" i="43"/>
  <c r="J496" i="43" s="1"/>
  <c r="C301" i="43"/>
  <c r="Z301" i="42"/>
  <c r="F299" i="43"/>
  <c r="N299" i="43" s="1"/>
  <c r="Q299" i="43" s="1"/>
  <c r="Z299" i="42"/>
  <c r="G296" i="43"/>
  <c r="L292" i="42"/>
  <c r="G292" i="43" s="1"/>
  <c r="L294" i="43"/>
  <c r="V292" i="42"/>
  <c r="L292" i="43" s="1"/>
  <c r="J293" i="43"/>
  <c r="R292" i="42"/>
  <c r="J292" i="43" s="1"/>
  <c r="D292" i="42"/>
  <c r="C292" i="43" s="1"/>
  <c r="C293" i="43"/>
  <c r="H291" i="43"/>
  <c r="N289" i="42"/>
  <c r="H289" i="43" s="1"/>
  <c r="V289" i="42"/>
  <c r="L289" i="43" s="1"/>
  <c r="L290" i="43"/>
  <c r="G290" i="43"/>
  <c r="L289" i="42"/>
  <c r="G289" i="43" s="1"/>
  <c r="P285" i="42"/>
  <c r="I287" i="43"/>
  <c r="D287" i="43"/>
  <c r="Z287" i="42"/>
  <c r="L286" i="43"/>
  <c r="V285" i="42"/>
  <c r="J283" i="43"/>
  <c r="R279" i="42"/>
  <c r="Z281" i="42"/>
  <c r="C281" i="43"/>
  <c r="K280" i="43"/>
  <c r="T279" i="42"/>
  <c r="K279" i="43" s="1"/>
  <c r="L279" i="42"/>
  <c r="G280" i="43"/>
  <c r="K277" i="43"/>
  <c r="T276" i="42"/>
  <c r="K276" i="43" s="1"/>
  <c r="Z277" i="42"/>
  <c r="D277" i="43"/>
  <c r="F275" i="43"/>
  <c r="J272" i="42"/>
  <c r="J273" i="43"/>
  <c r="R272" i="42"/>
  <c r="D272" i="42"/>
  <c r="C272" i="43" s="1"/>
  <c r="C273" i="43"/>
  <c r="K270" i="43"/>
  <c r="T269" i="42"/>
  <c r="K269" i="43" s="1"/>
  <c r="F270" i="43"/>
  <c r="J269" i="42"/>
  <c r="F269" i="43" s="1"/>
  <c r="F503" i="43" s="1"/>
  <c r="I262" i="43"/>
  <c r="D254" i="43"/>
  <c r="F250" i="42"/>
  <c r="D250" i="43" s="1"/>
  <c r="K251" i="43"/>
  <c r="T250" i="42"/>
  <c r="K250" i="43" s="1"/>
  <c r="J248" i="43"/>
  <c r="R246" i="42"/>
  <c r="L244" i="43"/>
  <c r="V239" i="42"/>
  <c r="L239" i="43" s="1"/>
  <c r="I242" i="43"/>
  <c r="P239" i="42"/>
  <c r="I239" i="43" s="1"/>
  <c r="F241" i="43"/>
  <c r="J239" i="42"/>
  <c r="F239" i="43" s="1"/>
  <c r="X239" i="42"/>
  <c r="M239" i="43" s="1"/>
  <c r="M240" i="43"/>
  <c r="H240" i="43"/>
  <c r="N239" i="42"/>
  <c r="H239" i="43" s="1"/>
  <c r="K238" i="43"/>
  <c r="F235" i="43"/>
  <c r="J229" i="42"/>
  <c r="F229" i="43" s="1"/>
  <c r="X229" i="42"/>
  <c r="M229" i="43" s="1"/>
  <c r="M234" i="43"/>
  <c r="H232" i="43"/>
  <c r="N229" i="42"/>
  <c r="H229" i="43" s="1"/>
  <c r="L230" i="43"/>
  <c r="V229" i="42"/>
  <c r="L229" i="43" s="1"/>
  <c r="H229" i="42"/>
  <c r="E229" i="43" s="1"/>
  <c r="E230" i="43"/>
  <c r="Z230" i="42"/>
  <c r="C228" i="43"/>
  <c r="Z228" i="42"/>
  <c r="J226" i="43"/>
  <c r="R221" i="42"/>
  <c r="J221" i="43" s="1"/>
  <c r="Z226" i="42"/>
  <c r="C226" i="43"/>
  <c r="L225" i="43"/>
  <c r="V221" i="42"/>
  <c r="L221" i="43" s="1"/>
  <c r="Z225" i="42"/>
  <c r="E225" i="43"/>
  <c r="G223" i="43"/>
  <c r="L221" i="42"/>
  <c r="G221" i="43" s="1"/>
  <c r="E219" i="43"/>
  <c r="Z219" i="42"/>
  <c r="K217" i="43"/>
  <c r="T215" i="42"/>
  <c r="K215" i="43" s="1"/>
  <c r="C217" i="43"/>
  <c r="Z217" i="42"/>
  <c r="D215" i="42"/>
  <c r="C213" i="43"/>
  <c r="Z213" i="42"/>
  <c r="I211" i="43"/>
  <c r="P210" i="42"/>
  <c r="I210" i="43" s="1"/>
  <c r="C211" i="43"/>
  <c r="Z211" i="42"/>
  <c r="D210" i="42"/>
  <c r="N208" i="43"/>
  <c r="Q208" i="43" s="1"/>
  <c r="K205" i="43"/>
  <c r="T204" i="42"/>
  <c r="K204" i="43" s="1"/>
  <c r="G198" i="43"/>
  <c r="L197" i="42"/>
  <c r="G197" i="43" s="1"/>
  <c r="G196" i="43"/>
  <c r="N196" i="43" s="1"/>
  <c r="Q196" i="43" s="1"/>
  <c r="Z196" i="42"/>
  <c r="H193" i="43"/>
  <c r="N191" i="42"/>
  <c r="H191" i="43" s="1"/>
  <c r="H501" i="43" s="1"/>
  <c r="M192" i="43"/>
  <c r="X191" i="42"/>
  <c r="M191" i="43" s="1"/>
  <c r="M501" i="43" s="1"/>
  <c r="E192" i="43"/>
  <c r="Z192" i="42"/>
  <c r="F190" i="43"/>
  <c r="H189" i="43"/>
  <c r="N185" i="42"/>
  <c r="M186" i="43"/>
  <c r="X185" i="42"/>
  <c r="M185" i="43" s="1"/>
  <c r="C183" i="43"/>
  <c r="N183" i="43" s="1"/>
  <c r="Q183" i="43" s="1"/>
  <c r="Z183" i="42"/>
  <c r="I182" i="43"/>
  <c r="C180" i="43"/>
  <c r="N180" i="43" s="1"/>
  <c r="Q180" i="43" s="1"/>
  <c r="Z180" i="42"/>
  <c r="I178" i="43"/>
  <c r="P176" i="42"/>
  <c r="I176" i="43" s="1"/>
  <c r="I508" i="43" s="1"/>
  <c r="C178" i="43"/>
  <c r="Z178" i="42"/>
  <c r="G173" i="43"/>
  <c r="L171" i="42"/>
  <c r="G171" i="43" s="1"/>
  <c r="G507" i="43" s="1"/>
  <c r="E169" i="43"/>
  <c r="H165" i="42"/>
  <c r="E165" i="43" s="1"/>
  <c r="E499" i="43" s="1"/>
  <c r="H163" i="43"/>
  <c r="N163" i="43" s="1"/>
  <c r="Q163" i="43" s="1"/>
  <c r="Z163" i="42"/>
  <c r="H162" i="43"/>
  <c r="N159" i="42"/>
  <c r="N154" i="42" s="1"/>
  <c r="H154" i="43" s="1"/>
  <c r="H504" i="43" s="1"/>
  <c r="D161" i="43"/>
  <c r="N161" i="43" s="1"/>
  <c r="Q161" i="43" s="1"/>
  <c r="Z161" i="42"/>
  <c r="T150" i="42"/>
  <c r="K150" i="43" s="1"/>
  <c r="K490" i="43" s="1"/>
  <c r="K152" i="43"/>
  <c r="F152" i="43"/>
  <c r="Z152" i="42"/>
  <c r="J150" i="42"/>
  <c r="F150" i="43" s="1"/>
  <c r="F490" i="43" s="1"/>
  <c r="E151" i="43"/>
  <c r="H150" i="42"/>
  <c r="E150" i="43" s="1"/>
  <c r="E490" i="43" s="1"/>
  <c r="E147" i="43"/>
  <c r="Z147" i="42"/>
  <c r="H143" i="42"/>
  <c r="F144" i="43"/>
  <c r="J143" i="42"/>
  <c r="T132" i="42"/>
  <c r="K132" i="43" s="1"/>
  <c r="K134" i="43"/>
  <c r="F132" i="42"/>
  <c r="D132" i="43" s="1"/>
  <c r="D134" i="43"/>
  <c r="L133" i="43"/>
  <c r="V132" i="42"/>
  <c r="L132" i="43" s="1"/>
  <c r="P132" i="42"/>
  <c r="I132" i="43" s="1"/>
  <c r="I133" i="43"/>
  <c r="G125" i="43"/>
  <c r="G491" i="43" s="1"/>
  <c r="L122" i="42"/>
  <c r="G122" i="43" s="1"/>
  <c r="D125" i="43"/>
  <c r="D491" i="43" s="1"/>
  <c r="N491" i="43" s="1"/>
  <c r="Z125" i="42"/>
  <c r="D117" i="43"/>
  <c r="F114" i="42"/>
  <c r="K101" i="43"/>
  <c r="T99" i="42"/>
  <c r="K99" i="43" s="1"/>
  <c r="F101" i="43"/>
  <c r="J99" i="42"/>
  <c r="F99" i="43" s="1"/>
  <c r="D100" i="43"/>
  <c r="F99" i="42"/>
  <c r="D99" i="43" s="1"/>
  <c r="H85" i="42"/>
  <c r="E85" i="43" s="1"/>
  <c r="E86" i="43"/>
  <c r="M83" i="43"/>
  <c r="X81" i="42"/>
  <c r="M81" i="43" s="1"/>
  <c r="D81" i="42"/>
  <c r="C81" i="43" s="1"/>
  <c r="C83" i="43"/>
  <c r="D74" i="43"/>
  <c r="Z74" i="42"/>
  <c r="J65" i="43"/>
  <c r="R62" i="42"/>
  <c r="J62" i="43" s="1"/>
  <c r="K63" i="43"/>
  <c r="T62" i="42"/>
  <c r="K62" i="43" s="1"/>
  <c r="L62" i="42"/>
  <c r="G62" i="43" s="1"/>
  <c r="G63" i="43"/>
  <c r="E60" i="43"/>
  <c r="H58" i="42"/>
  <c r="E58" i="43" s="1"/>
  <c r="M59" i="43"/>
  <c r="X58" i="42"/>
  <c r="M58" i="43" s="1"/>
  <c r="H59" i="43"/>
  <c r="N58" i="42"/>
  <c r="H58" i="43" s="1"/>
  <c r="Z57" i="42"/>
  <c r="K57" i="43"/>
  <c r="N57" i="43" s="1"/>
  <c r="Q57" i="43" s="1"/>
  <c r="H48" i="43"/>
  <c r="F47" i="43"/>
  <c r="J46" i="42"/>
  <c r="F46" i="43" s="1"/>
  <c r="N41" i="43"/>
  <c r="Q41" i="43" s="1"/>
  <c r="I40" i="43"/>
  <c r="Z40" i="42"/>
  <c r="G32" i="43"/>
  <c r="L28" i="42"/>
  <c r="G28" i="43" s="1"/>
  <c r="G20" i="43"/>
  <c r="L19" i="42"/>
  <c r="G19" i="43" s="1"/>
  <c r="J17" i="43"/>
  <c r="R15" i="42"/>
  <c r="J15" i="43" s="1"/>
  <c r="L16" i="43"/>
  <c r="V15" i="42"/>
  <c r="L15" i="43" s="1"/>
  <c r="I13" i="43"/>
  <c r="P12" i="42"/>
  <c r="I12" i="43" s="1"/>
  <c r="C8" i="43"/>
  <c r="N3" i="42"/>
  <c r="H3" i="43" s="1"/>
  <c r="H5" i="43"/>
  <c r="E5" i="43"/>
  <c r="F3" i="42"/>
  <c r="D3" i="43" s="1"/>
  <c r="F446" i="35"/>
  <c r="J444" i="34"/>
  <c r="F444" i="35" s="1"/>
  <c r="E425" i="35"/>
  <c r="H419" i="34"/>
  <c r="L389" i="35"/>
  <c r="V383" i="34"/>
  <c r="J384" i="35"/>
  <c r="R383" i="34"/>
  <c r="K374" i="35"/>
  <c r="Z374" i="34"/>
  <c r="T371" i="34"/>
  <c r="K371" i="35" s="1"/>
  <c r="C362" i="35"/>
  <c r="N362" i="35" s="1"/>
  <c r="Q362" i="35" s="1"/>
  <c r="Z362" i="34"/>
  <c r="I340" i="35"/>
  <c r="P338" i="34"/>
  <c r="I338" i="35" s="1"/>
  <c r="M326" i="35"/>
  <c r="X325" i="34"/>
  <c r="G301" i="35"/>
  <c r="N301" i="35" s="1"/>
  <c r="Q301" i="35" s="1"/>
  <c r="Z301" i="34"/>
  <c r="M291" i="35"/>
  <c r="N291" i="35" s="1"/>
  <c r="Q291" i="35" s="1"/>
  <c r="Z291" i="34"/>
  <c r="X289" i="34"/>
  <c r="M289" i="35" s="1"/>
  <c r="E278" i="35"/>
  <c r="Z278" i="34"/>
  <c r="H273" i="35"/>
  <c r="N272" i="34"/>
  <c r="K268" i="35"/>
  <c r="N268" i="35" s="1"/>
  <c r="Q268" i="35" s="1"/>
  <c r="Z268" i="34"/>
  <c r="H263" i="35"/>
  <c r="N263" i="35" s="1"/>
  <c r="Q263" i="35" s="1"/>
  <c r="Z263" i="34"/>
  <c r="J254" i="35"/>
  <c r="Z254" i="34"/>
  <c r="K248" i="35"/>
  <c r="Z248" i="34"/>
  <c r="T246" i="34"/>
  <c r="C244" i="35"/>
  <c r="N244" i="35" s="1"/>
  <c r="Q244" i="35" s="1"/>
  <c r="Z244" i="34"/>
  <c r="C241" i="35"/>
  <c r="Z241" i="34"/>
  <c r="I235" i="35"/>
  <c r="N235" i="35" s="1"/>
  <c r="Q235" i="35" s="1"/>
  <c r="P229" i="34"/>
  <c r="I229" i="35" s="1"/>
  <c r="Z235" i="34"/>
  <c r="G228" i="35"/>
  <c r="L221" i="34"/>
  <c r="G221" i="35" s="1"/>
  <c r="E223" i="35"/>
  <c r="N223" i="35" s="1"/>
  <c r="Q223" i="35" s="1"/>
  <c r="Z223" i="34"/>
  <c r="H221" i="34"/>
  <c r="E221" i="35" s="1"/>
  <c r="J205" i="35"/>
  <c r="R204" i="34"/>
  <c r="J204" i="35" s="1"/>
  <c r="K198" i="35"/>
  <c r="T197" i="34"/>
  <c r="K197" i="35" s="1"/>
  <c r="G193" i="35"/>
  <c r="L191" i="34"/>
  <c r="G191" i="35" s="1"/>
  <c r="D184" i="35"/>
  <c r="J164" i="35"/>
  <c r="R159" i="34"/>
  <c r="J159" i="35" s="1"/>
  <c r="I160" i="35"/>
  <c r="P159" i="34"/>
  <c r="P154" i="34" s="1"/>
  <c r="E155" i="35"/>
  <c r="N155" i="35" s="1"/>
  <c r="Q155" i="35" s="1"/>
  <c r="Z155" i="34"/>
  <c r="K146" i="35"/>
  <c r="T143" i="34"/>
  <c r="Z144" i="34"/>
  <c r="V143" i="34"/>
  <c r="L144" i="35"/>
  <c r="N144" i="35" s="1"/>
  <c r="Q144" i="35" s="1"/>
  <c r="K125" i="35"/>
  <c r="T122" i="34"/>
  <c r="K122" i="35" s="1"/>
  <c r="Z125" i="34"/>
  <c r="M119" i="35"/>
  <c r="X118" i="34"/>
  <c r="M118" i="35" s="1"/>
  <c r="Z105" i="34"/>
  <c r="C105" i="35"/>
  <c r="E97" i="35"/>
  <c r="H95" i="34"/>
  <c r="E95" i="35" s="1"/>
  <c r="Z97" i="34"/>
  <c r="F96" i="35"/>
  <c r="J95" i="34"/>
  <c r="F95" i="35" s="1"/>
  <c r="Z96" i="34"/>
  <c r="C94" i="35"/>
  <c r="Z94" i="34"/>
  <c r="G92" i="35"/>
  <c r="L90" i="34"/>
  <c r="J81" i="34"/>
  <c r="F81" i="35" s="1"/>
  <c r="F82" i="35"/>
  <c r="Z82" i="34"/>
  <c r="F78" i="34"/>
  <c r="D79" i="35"/>
  <c r="C74" i="35"/>
  <c r="Z74" i="34"/>
  <c r="C72" i="35"/>
  <c r="K65" i="35"/>
  <c r="T62" i="34"/>
  <c r="K62" i="35" s="1"/>
  <c r="Z61" i="34"/>
  <c r="E61" i="35"/>
  <c r="N61" i="35" s="1"/>
  <c r="Q61" i="35" s="1"/>
  <c r="H46" i="34"/>
  <c r="E46" i="35" s="1"/>
  <c r="R58" i="34"/>
  <c r="J58" i="35" s="1"/>
  <c r="Z59" i="34"/>
  <c r="J59" i="35"/>
  <c r="N59" i="35" s="1"/>
  <c r="Q59" i="35" s="1"/>
  <c r="K56" i="35"/>
  <c r="N56" i="35" s="1"/>
  <c r="Q56" i="35" s="1"/>
  <c r="Z56" i="34"/>
  <c r="T46" i="34"/>
  <c r="K46" i="35" s="1"/>
  <c r="J54" i="35"/>
  <c r="N54" i="35" s="1"/>
  <c r="Q54" i="35" s="1"/>
  <c r="Z54" i="34"/>
  <c r="D46" i="34"/>
  <c r="C46" i="35" s="1"/>
  <c r="C52" i="35"/>
  <c r="G40" i="35"/>
  <c r="N40" i="35" s="1"/>
  <c r="Q40" i="35" s="1"/>
  <c r="L35" i="34"/>
  <c r="G35" i="35" s="1"/>
  <c r="N28" i="34"/>
  <c r="H28" i="35" s="1"/>
  <c r="H32" i="35"/>
  <c r="N32" i="35" s="1"/>
  <c r="Q32" i="35" s="1"/>
  <c r="I29" i="35"/>
  <c r="P28" i="34"/>
  <c r="I28" i="35" s="1"/>
  <c r="L27" i="35"/>
  <c r="V25" i="34"/>
  <c r="L25" i="35" s="1"/>
  <c r="G22" i="35"/>
  <c r="L19" i="34"/>
  <c r="G19" i="35" s="1"/>
  <c r="L20" i="35"/>
  <c r="N20" i="35" s="1"/>
  <c r="Q20" i="35" s="1"/>
  <c r="V19" i="34"/>
  <c r="L19" i="35" s="1"/>
  <c r="V7" i="34"/>
  <c r="L8" i="35"/>
  <c r="Z479" i="42"/>
  <c r="H479" i="43"/>
  <c r="N479" i="43" s="1"/>
  <c r="Q479" i="43" s="1"/>
  <c r="L476" i="42"/>
  <c r="G476" i="43" s="1"/>
  <c r="G478" i="43"/>
  <c r="L477" i="43"/>
  <c r="V476" i="42"/>
  <c r="L476" i="43" s="1"/>
  <c r="E468" i="43"/>
  <c r="N468" i="43" s="1"/>
  <c r="Q468" i="43" s="1"/>
  <c r="Z468" i="42"/>
  <c r="I459" i="43"/>
  <c r="E452" i="43"/>
  <c r="H449" i="42"/>
  <c r="E449" i="43" s="1"/>
  <c r="Z452" i="42"/>
  <c r="G451" i="43"/>
  <c r="L449" i="42"/>
  <c r="G449" i="43" s="1"/>
  <c r="I430" i="43"/>
  <c r="P429" i="42"/>
  <c r="I429" i="43" s="1"/>
  <c r="I426" i="43"/>
  <c r="N426" i="43" s="1"/>
  <c r="Q426" i="43" s="1"/>
  <c r="Z426" i="42"/>
  <c r="C420" i="43"/>
  <c r="D419" i="42"/>
  <c r="Z420" i="42"/>
  <c r="G418" i="43"/>
  <c r="I408" i="43"/>
  <c r="P406" i="42"/>
  <c r="I406" i="43" s="1"/>
  <c r="K407" i="43"/>
  <c r="Z407" i="42"/>
  <c r="T406" i="42"/>
  <c r="K406" i="43" s="1"/>
  <c r="I404" i="43"/>
  <c r="P402" i="42"/>
  <c r="I402" i="43" s="1"/>
  <c r="G398" i="43"/>
  <c r="L396" i="42"/>
  <c r="G396" i="43" s="1"/>
  <c r="M394" i="43"/>
  <c r="X392" i="42"/>
  <c r="C388" i="43"/>
  <c r="Z388" i="42"/>
  <c r="M386" i="43"/>
  <c r="X383" i="42"/>
  <c r="M383" i="43" s="1"/>
  <c r="D384" i="43"/>
  <c r="Z384" i="42"/>
  <c r="K382" i="43"/>
  <c r="N382" i="43" s="1"/>
  <c r="Q382" i="43" s="1"/>
  <c r="Z382" i="42"/>
  <c r="I380" i="43"/>
  <c r="P378" i="42"/>
  <c r="I378" i="43" s="1"/>
  <c r="M377" i="43"/>
  <c r="C374" i="43"/>
  <c r="Z374" i="42"/>
  <c r="D371" i="42"/>
  <c r="H372" i="43"/>
  <c r="N371" i="42"/>
  <c r="J365" i="43"/>
  <c r="R364" i="42"/>
  <c r="J364" i="43" s="1"/>
  <c r="Z365" i="42"/>
  <c r="J364" i="42"/>
  <c r="F364" i="43" s="1"/>
  <c r="F365" i="43"/>
  <c r="N365" i="43" s="1"/>
  <c r="Q365" i="43" s="1"/>
  <c r="D363" i="43"/>
  <c r="Z363" i="42"/>
  <c r="K356" i="43"/>
  <c r="K503" i="43" s="1"/>
  <c r="T354" i="42"/>
  <c r="K354" i="43" s="1"/>
  <c r="F355" i="43"/>
  <c r="Z355" i="42"/>
  <c r="J354" i="42"/>
  <c r="F354" i="43" s="1"/>
  <c r="G350" i="43"/>
  <c r="L347" i="42"/>
  <c r="G347" i="43" s="1"/>
  <c r="R343" i="42"/>
  <c r="J346" i="43"/>
  <c r="E346" i="43"/>
  <c r="H343" i="42"/>
  <c r="Z346" i="42"/>
  <c r="G345" i="43"/>
  <c r="L343" i="42"/>
  <c r="R338" i="42"/>
  <c r="J338" i="43" s="1"/>
  <c r="J340" i="43"/>
  <c r="E340" i="43"/>
  <c r="Z340" i="42"/>
  <c r="H338" i="42"/>
  <c r="E338" i="43" s="1"/>
  <c r="V338" i="42"/>
  <c r="L338" i="43" s="1"/>
  <c r="L339" i="43"/>
  <c r="G339" i="43"/>
  <c r="L338" i="42"/>
  <c r="G338" i="43" s="1"/>
  <c r="N334" i="42"/>
  <c r="H336" i="43"/>
  <c r="C336" i="43"/>
  <c r="Z336" i="42"/>
  <c r="D334" i="42"/>
  <c r="N329" i="42"/>
  <c r="H329" i="43" s="1"/>
  <c r="H330" i="43"/>
  <c r="C321" i="43"/>
  <c r="D320" i="42"/>
  <c r="M319" i="43"/>
  <c r="X316" i="42"/>
  <c r="M316" i="43" s="1"/>
  <c r="J316" i="42"/>
  <c r="F316" i="43" s="1"/>
  <c r="Z319" i="42"/>
  <c r="F319" i="43"/>
  <c r="R316" i="42"/>
  <c r="J317" i="43"/>
  <c r="E317" i="43"/>
  <c r="Z317" i="42"/>
  <c r="H316" i="42"/>
  <c r="N312" i="42"/>
  <c r="H313" i="43"/>
  <c r="Z308" i="42"/>
  <c r="F308" i="43"/>
  <c r="N308" i="43" s="1"/>
  <c r="Q308" i="43" s="1"/>
  <c r="E306" i="43"/>
  <c r="Z306" i="42"/>
  <c r="H305" i="42"/>
  <c r="H304" i="43"/>
  <c r="N302" i="42"/>
  <c r="M303" i="43"/>
  <c r="M496" i="43" s="1"/>
  <c r="X302" i="42"/>
  <c r="Z303" i="42"/>
  <c r="J302" i="42"/>
  <c r="F303" i="43"/>
  <c r="F496" i="43" s="1"/>
  <c r="N496" i="43" s="1"/>
  <c r="N292" i="42"/>
  <c r="H292" i="43" s="1"/>
  <c r="H294" i="43"/>
  <c r="C294" i="43"/>
  <c r="Z294" i="42"/>
  <c r="F293" i="43"/>
  <c r="J292" i="42"/>
  <c r="F292" i="43" s="1"/>
  <c r="C290" i="43"/>
  <c r="Z290" i="42"/>
  <c r="J285" i="42"/>
  <c r="F288" i="43"/>
  <c r="Z286" i="42"/>
  <c r="N285" i="42"/>
  <c r="H286" i="43"/>
  <c r="N279" i="42"/>
  <c r="H279" i="43" s="1"/>
  <c r="H282" i="43"/>
  <c r="E282" i="43"/>
  <c r="Z282" i="42"/>
  <c r="M274" i="43"/>
  <c r="X272" i="42"/>
  <c r="H274" i="43"/>
  <c r="N272" i="42"/>
  <c r="I271" i="43"/>
  <c r="P269" i="42"/>
  <c r="I269" i="43" s="1"/>
  <c r="I503" i="43" s="1"/>
  <c r="G251" i="43"/>
  <c r="L250" i="42"/>
  <c r="G250" i="43" s="1"/>
  <c r="I249" i="43"/>
  <c r="P246" i="42"/>
  <c r="F248" i="43"/>
  <c r="J246" i="42"/>
  <c r="X246" i="42"/>
  <c r="M247" i="43"/>
  <c r="H247" i="43"/>
  <c r="N246" i="42"/>
  <c r="D240" i="43"/>
  <c r="F239" i="42"/>
  <c r="D239" i="43" s="1"/>
  <c r="Z238" i="42"/>
  <c r="G238" i="43"/>
  <c r="D234" i="43"/>
  <c r="F229" i="42"/>
  <c r="D229" i="43" s="1"/>
  <c r="Z234" i="42"/>
  <c r="K231" i="43"/>
  <c r="T229" i="42"/>
  <c r="K229" i="43" s="1"/>
  <c r="F228" i="43"/>
  <c r="J221" i="42"/>
  <c r="F221" i="43" s="1"/>
  <c r="H225" i="43"/>
  <c r="N221" i="42"/>
  <c r="H221" i="43" s="1"/>
  <c r="C224" i="43"/>
  <c r="N224" i="43" s="1"/>
  <c r="Q224" i="43" s="1"/>
  <c r="Z224" i="42"/>
  <c r="I223" i="43"/>
  <c r="P221" i="42"/>
  <c r="I221" i="43" s="1"/>
  <c r="C220" i="43"/>
  <c r="N220" i="43" s="1"/>
  <c r="Q220" i="43" s="1"/>
  <c r="Z220" i="42"/>
  <c r="M216" i="43"/>
  <c r="X215" i="42"/>
  <c r="M215" i="43" s="1"/>
  <c r="G216" i="43"/>
  <c r="L215" i="42"/>
  <c r="G215" i="43" s="1"/>
  <c r="M213" i="43"/>
  <c r="X210" i="42"/>
  <c r="M210" i="43" s="1"/>
  <c r="E213" i="43"/>
  <c r="H210" i="42"/>
  <c r="E210" i="43" s="1"/>
  <c r="E206" i="43"/>
  <c r="H204" i="42"/>
  <c r="E204" i="43" s="1"/>
  <c r="Z206" i="42"/>
  <c r="N203" i="43"/>
  <c r="Q203" i="43" s="1"/>
  <c r="C201" i="43"/>
  <c r="N201" i="43" s="1"/>
  <c r="Q201" i="43" s="1"/>
  <c r="Z201" i="42"/>
  <c r="C199" i="43"/>
  <c r="N199" i="43" s="1"/>
  <c r="Q199" i="43" s="1"/>
  <c r="Z199" i="42"/>
  <c r="I198" i="43"/>
  <c r="P197" i="42"/>
  <c r="I197" i="43" s="1"/>
  <c r="J193" i="43"/>
  <c r="R191" i="42"/>
  <c r="J191" i="43" s="1"/>
  <c r="J501" i="43" s="1"/>
  <c r="D193" i="43"/>
  <c r="F191" i="42"/>
  <c r="D191" i="43" s="1"/>
  <c r="D501" i="43" s="1"/>
  <c r="G192" i="43"/>
  <c r="L191" i="42"/>
  <c r="G191" i="43" s="1"/>
  <c r="G501" i="43" s="1"/>
  <c r="E188" i="43"/>
  <c r="N188" i="43" s="1"/>
  <c r="Q188" i="43" s="1"/>
  <c r="Z188" i="42"/>
  <c r="G186" i="43"/>
  <c r="L185" i="42"/>
  <c r="G185" i="43" s="1"/>
  <c r="M177" i="43"/>
  <c r="X176" i="42"/>
  <c r="M176" i="43" s="1"/>
  <c r="M508" i="43" s="1"/>
  <c r="G177" i="43"/>
  <c r="L176" i="42"/>
  <c r="G176" i="43" s="1"/>
  <c r="G508" i="43" s="1"/>
  <c r="C175" i="43"/>
  <c r="N175" i="43" s="1"/>
  <c r="Q175" i="43" s="1"/>
  <c r="Z175" i="42"/>
  <c r="K172" i="43"/>
  <c r="T171" i="42"/>
  <c r="K171" i="43" s="1"/>
  <c r="K507" i="43" s="1"/>
  <c r="E172" i="43"/>
  <c r="H171" i="42"/>
  <c r="E171" i="43" s="1"/>
  <c r="E507" i="43" s="1"/>
  <c r="G169" i="43"/>
  <c r="L165" i="42"/>
  <c r="G165" i="43" s="1"/>
  <c r="G499" i="43" s="1"/>
  <c r="M166" i="43"/>
  <c r="X165" i="42"/>
  <c r="M165" i="43" s="1"/>
  <c r="M499" i="43" s="1"/>
  <c r="F166" i="43"/>
  <c r="J165" i="42"/>
  <c r="F165" i="43" s="1"/>
  <c r="F499" i="43" s="1"/>
  <c r="D165" i="42"/>
  <c r="Z166" i="42"/>
  <c r="C166" i="43"/>
  <c r="J162" i="43"/>
  <c r="R159" i="42"/>
  <c r="R154" i="42" s="1"/>
  <c r="J154" i="43" s="1"/>
  <c r="J504" i="43" s="1"/>
  <c r="E162" i="43"/>
  <c r="H159" i="42"/>
  <c r="E159" i="43" s="1"/>
  <c r="E158" i="43"/>
  <c r="N158" i="43" s="1"/>
  <c r="Q158" i="43" s="1"/>
  <c r="Z158" i="42"/>
  <c r="M155" i="43"/>
  <c r="M152" i="43"/>
  <c r="X150" i="42"/>
  <c r="M150" i="43" s="1"/>
  <c r="M490" i="43" s="1"/>
  <c r="G151" i="43"/>
  <c r="L150" i="42"/>
  <c r="G150" i="43" s="1"/>
  <c r="G490" i="43" s="1"/>
  <c r="J147" i="43"/>
  <c r="R143" i="42"/>
  <c r="L143" i="42"/>
  <c r="G147" i="43"/>
  <c r="V143" i="42"/>
  <c r="L146" i="43"/>
  <c r="I145" i="43"/>
  <c r="P143" i="42"/>
  <c r="H144" i="43"/>
  <c r="N143" i="42"/>
  <c r="M137" i="43"/>
  <c r="X132" i="42"/>
  <c r="M132" i="43" s="1"/>
  <c r="D129" i="43"/>
  <c r="N129" i="43" s="1"/>
  <c r="Q129" i="43" s="1"/>
  <c r="Z129" i="42"/>
  <c r="L109" i="43"/>
  <c r="V107" i="42"/>
  <c r="L107" i="43" s="1"/>
  <c r="V89" i="42"/>
  <c r="L89" i="43" s="1"/>
  <c r="L94" i="43"/>
  <c r="E93" i="43"/>
  <c r="H90" i="42"/>
  <c r="M86" i="43"/>
  <c r="X85" i="42"/>
  <c r="M85" i="43" s="1"/>
  <c r="K84" i="43"/>
  <c r="N84" i="43" s="1"/>
  <c r="Q84" i="43" s="1"/>
  <c r="Z84" i="42"/>
  <c r="T81" i="42"/>
  <c r="K81" i="43" s="1"/>
  <c r="D82" i="43"/>
  <c r="Z82" i="42"/>
  <c r="L80" i="43"/>
  <c r="V78" i="42"/>
  <c r="G79" i="43"/>
  <c r="Z79" i="42"/>
  <c r="L78" i="42"/>
  <c r="G78" i="43" s="1"/>
  <c r="Z77" i="42"/>
  <c r="G77" i="43"/>
  <c r="N77" i="43" s="1"/>
  <c r="Q77" i="43" s="1"/>
  <c r="I74" i="43"/>
  <c r="P68" i="42"/>
  <c r="I68" i="43" s="1"/>
  <c r="J69" i="43"/>
  <c r="R68" i="42"/>
  <c r="J68" i="43" s="1"/>
  <c r="J60" i="43"/>
  <c r="R58" i="42"/>
  <c r="J58" i="43" s="1"/>
  <c r="G60" i="43"/>
  <c r="L58" i="42"/>
  <c r="L46" i="42" s="1"/>
  <c r="L34" i="42" s="1"/>
  <c r="D59" i="43"/>
  <c r="F58" i="42"/>
  <c r="Z59" i="42"/>
  <c r="Z53" i="42"/>
  <c r="G53" i="43"/>
  <c r="N53" i="43" s="1"/>
  <c r="Q53" i="43" s="1"/>
  <c r="I39" i="43"/>
  <c r="P35" i="42"/>
  <c r="H38" i="43"/>
  <c r="N35" i="42"/>
  <c r="F37" i="43"/>
  <c r="J35" i="42"/>
  <c r="R28" i="42"/>
  <c r="J28" i="43" s="1"/>
  <c r="J29" i="43"/>
  <c r="K14" i="43"/>
  <c r="T12" i="42"/>
  <c r="K12" i="43" s="1"/>
  <c r="L13" i="43"/>
  <c r="V12" i="42"/>
  <c r="L12" i="43" s="1"/>
  <c r="J11" i="43"/>
  <c r="R7" i="42"/>
  <c r="I8" i="43"/>
  <c r="P7" i="42"/>
  <c r="I7" i="43" s="1"/>
  <c r="C5" i="43"/>
  <c r="D3" i="42"/>
  <c r="C3" i="43" s="1"/>
  <c r="P142" i="34"/>
  <c r="I142" i="35" s="1"/>
  <c r="V89" i="34"/>
  <c r="L89" i="35" s="1"/>
  <c r="Z23" i="34"/>
  <c r="Z9" i="34"/>
  <c r="S26" i="24"/>
  <c r="S26" i="27" s="1"/>
  <c r="Y474" i="34"/>
  <c r="D364" i="34"/>
  <c r="C364" i="35" s="1"/>
  <c r="Y175" i="34"/>
  <c r="F95" i="34"/>
  <c r="D95" i="35" s="1"/>
  <c r="Y465" i="42"/>
  <c r="Y457" i="42"/>
  <c r="Y422" i="42"/>
  <c r="Y410" i="42"/>
  <c r="Y361" i="42"/>
  <c r="Y350" i="42"/>
  <c r="Y348" i="42"/>
  <c r="Y330" i="42"/>
  <c r="Y313" i="42"/>
  <c r="Y309" i="42"/>
  <c r="Y236" i="42"/>
  <c r="Y229" i="42"/>
  <c r="Y219" i="42"/>
  <c r="Y216" i="42"/>
  <c r="Y209" i="42"/>
  <c r="Y206" i="42"/>
  <c r="Y188" i="42"/>
  <c r="Y185" i="42"/>
  <c r="Y177" i="42"/>
  <c r="Y171" i="42"/>
  <c r="Y168" i="42"/>
  <c r="Y167" i="42"/>
  <c r="Y152" i="42"/>
  <c r="Y149" i="42"/>
  <c r="Y148" i="42"/>
  <c r="Y129" i="42"/>
  <c r="Y81" i="42"/>
  <c r="D78" i="42"/>
  <c r="C78" i="43" s="1"/>
  <c r="Y77" i="42"/>
  <c r="Y68" i="42"/>
  <c r="Y57" i="42"/>
  <c r="Y5" i="42"/>
  <c r="AK330" i="6"/>
  <c r="AM290" i="6"/>
  <c r="AM145" i="6"/>
  <c r="AK122" i="6"/>
  <c r="AL95" i="6"/>
  <c r="AL93" i="6" s="1"/>
  <c r="AM95" i="6"/>
  <c r="AM93" i="6" s="1"/>
  <c r="AK32" i="6"/>
  <c r="AK28" i="6" s="1"/>
  <c r="T333" i="42"/>
  <c r="K333" i="43" s="1"/>
  <c r="Z32" i="34"/>
  <c r="N447" i="42"/>
  <c r="H447" i="43" s="1"/>
  <c r="Z17" i="34"/>
  <c r="N73" i="35"/>
  <c r="Q73" i="35" s="1"/>
  <c r="Z22" i="34"/>
  <c r="N149" i="35"/>
  <c r="Q149" i="35" s="1"/>
  <c r="S15" i="18"/>
  <c r="Y467" i="42"/>
  <c r="Y460" i="42"/>
  <c r="Y451" i="42"/>
  <c r="Y448" i="42"/>
  <c r="Y446" i="42"/>
  <c r="Y420" i="42"/>
  <c r="Y386" i="42"/>
  <c r="Y382" i="42"/>
  <c r="Y356" i="42"/>
  <c r="Y353" i="42"/>
  <c r="Y300" i="42"/>
  <c r="Y289" i="42"/>
  <c r="Y286" i="42"/>
  <c r="Y217" i="42"/>
  <c r="Y207" i="42"/>
  <c r="Y204" i="42"/>
  <c r="Y201" i="42"/>
  <c r="Y199" i="42"/>
  <c r="Y195" i="42"/>
  <c r="Y183" i="42"/>
  <c r="Y175" i="42"/>
  <c r="Y172" i="42"/>
  <c r="Y169" i="42"/>
  <c r="Y166" i="42"/>
  <c r="Y132" i="42"/>
  <c r="Y125" i="42"/>
  <c r="Y73" i="42"/>
  <c r="Y53" i="42"/>
  <c r="H33" i="42"/>
  <c r="H29" i="42"/>
  <c r="F23" i="42"/>
  <c r="E23" i="43" s="1"/>
  <c r="F21" i="42"/>
  <c r="E21" i="43" s="1"/>
  <c r="H16" i="42"/>
  <c r="F16" i="42"/>
  <c r="E16" i="43" s="1"/>
  <c r="J12" i="42"/>
  <c r="F9" i="42"/>
  <c r="E9" i="43" s="1"/>
  <c r="AK437" i="6"/>
  <c r="AO371" i="6"/>
  <c r="AO369" i="6" s="1"/>
  <c r="AK299" i="6"/>
  <c r="AL290" i="6"/>
  <c r="AM122" i="6"/>
  <c r="Z27" i="34"/>
  <c r="Z8" i="34"/>
  <c r="T3" i="34"/>
  <c r="H89" i="34"/>
  <c r="E89" i="35" s="1"/>
  <c r="K143" i="43"/>
  <c r="V409" i="42"/>
  <c r="L409" i="43" s="1"/>
  <c r="J359" i="42"/>
  <c r="T46" i="42"/>
  <c r="Z29" i="34"/>
  <c r="Q13" i="17"/>
  <c r="Q9" i="17"/>
  <c r="S16" i="18"/>
  <c r="S16" i="27" s="1"/>
  <c r="Y478" i="42"/>
  <c r="Y469" i="42"/>
  <c r="Y449" i="42"/>
  <c r="Y416" i="42"/>
  <c r="L412" i="42"/>
  <c r="G412" i="43" s="1"/>
  <c r="D383" i="42"/>
  <c r="C383" i="43" s="1"/>
  <c r="Y311" i="42"/>
  <c r="Y220" i="42"/>
  <c r="Y214" i="42"/>
  <c r="Y211" i="42"/>
  <c r="Y205" i="42"/>
  <c r="Y187" i="42"/>
  <c r="Y181" i="42"/>
  <c r="Y178" i="42"/>
  <c r="Y151" i="42"/>
  <c r="Y127" i="42"/>
  <c r="F26" i="42"/>
  <c r="E26" i="43" s="1"/>
  <c r="H24" i="42"/>
  <c r="AC78" i="4"/>
  <c r="AC72" i="4" s="1"/>
  <c r="AK399" i="6"/>
  <c r="AK396" i="6" s="1"/>
  <c r="AK394" i="6" s="1"/>
  <c r="AK425" i="6" s="1"/>
  <c r="AK95" i="6"/>
  <c r="AK93" i="6" s="1"/>
  <c r="Y476" i="42"/>
  <c r="Y475" i="42"/>
  <c r="Y471" i="42"/>
  <c r="Y470" i="42"/>
  <c r="Y447" i="42"/>
  <c r="Y412" i="42"/>
  <c r="V412" i="42"/>
  <c r="L412" i="43" s="1"/>
  <c r="Y354" i="42"/>
  <c r="Y283" i="42"/>
  <c r="Y176" i="42"/>
  <c r="AC98" i="5"/>
  <c r="AL363" i="6"/>
  <c r="AO330" i="6"/>
  <c r="N473" i="43"/>
  <c r="Q473" i="43" s="1"/>
  <c r="J464" i="35"/>
  <c r="R460" i="34"/>
  <c r="V460" i="34"/>
  <c r="L462" i="35"/>
  <c r="F452" i="35"/>
  <c r="J449" i="34"/>
  <c r="F449" i="35" s="1"/>
  <c r="E451" i="35"/>
  <c r="H449" i="34"/>
  <c r="D448" i="35"/>
  <c r="J445" i="35"/>
  <c r="R444" i="34"/>
  <c r="J444" i="35" s="1"/>
  <c r="K422" i="35"/>
  <c r="T419" i="34"/>
  <c r="H418" i="35"/>
  <c r="Z418" i="34"/>
  <c r="X412" i="34"/>
  <c r="M412" i="35" s="1"/>
  <c r="M410" i="35"/>
  <c r="H400" i="35"/>
  <c r="N396" i="34"/>
  <c r="H396" i="35" s="1"/>
  <c r="M399" i="35"/>
  <c r="X396" i="34"/>
  <c r="M396" i="35" s="1"/>
  <c r="N115" i="35"/>
  <c r="Q115" i="35" s="1"/>
  <c r="F478" i="35"/>
  <c r="J476" i="34"/>
  <c r="P471" i="34"/>
  <c r="I472" i="35"/>
  <c r="E466" i="35"/>
  <c r="N466" i="35" s="1"/>
  <c r="Q466" i="35" s="1"/>
  <c r="Z466" i="34"/>
  <c r="F462" i="35"/>
  <c r="J460" i="34"/>
  <c r="E461" i="35"/>
  <c r="H460" i="34"/>
  <c r="M459" i="35"/>
  <c r="C454" i="35"/>
  <c r="N454" i="35" s="1"/>
  <c r="Q454" i="35" s="1"/>
  <c r="Z454" i="34"/>
  <c r="M451" i="35"/>
  <c r="X449" i="34"/>
  <c r="H451" i="35"/>
  <c r="N449" i="34"/>
  <c r="G450" i="35"/>
  <c r="L449" i="34"/>
  <c r="G449" i="35" s="1"/>
  <c r="L448" i="35"/>
  <c r="C448" i="35"/>
  <c r="Z448" i="34"/>
  <c r="Z439" i="34"/>
  <c r="E439" i="35"/>
  <c r="N439" i="35" s="1"/>
  <c r="Q439" i="35" s="1"/>
  <c r="D430" i="35"/>
  <c r="F429" i="34"/>
  <c r="F424" i="35"/>
  <c r="J419" i="34"/>
  <c r="H421" i="35"/>
  <c r="N419" i="34"/>
  <c r="E411" i="35"/>
  <c r="H412" i="34"/>
  <c r="E412" i="35" s="1"/>
  <c r="L410" i="35"/>
  <c r="V412" i="34"/>
  <c r="L412" i="35" s="1"/>
  <c r="J401" i="35"/>
  <c r="R396" i="34"/>
  <c r="J396" i="35" s="1"/>
  <c r="K400" i="35"/>
  <c r="T396" i="34"/>
  <c r="K396" i="35" s="1"/>
  <c r="Z479" i="34"/>
  <c r="C479" i="35"/>
  <c r="N479" i="35" s="1"/>
  <c r="Q479" i="35" s="1"/>
  <c r="I478" i="35"/>
  <c r="P476" i="34"/>
  <c r="I476" i="35" s="1"/>
  <c r="G475" i="35"/>
  <c r="L471" i="34"/>
  <c r="D474" i="35"/>
  <c r="F471" i="34"/>
  <c r="H472" i="35"/>
  <c r="N471" i="34"/>
  <c r="E468" i="35"/>
  <c r="N468" i="35" s="1"/>
  <c r="Q468" i="35" s="1"/>
  <c r="Z468" i="34"/>
  <c r="I463" i="35"/>
  <c r="P460" i="34"/>
  <c r="X460" i="34"/>
  <c r="M460" i="35" s="1"/>
  <c r="M461" i="35"/>
  <c r="H461" i="35"/>
  <c r="N460" i="34"/>
  <c r="D452" i="35"/>
  <c r="F449" i="34"/>
  <c r="D449" i="35" s="1"/>
  <c r="R449" i="34"/>
  <c r="J449" i="35" s="1"/>
  <c r="J450" i="35"/>
  <c r="K448" i="35"/>
  <c r="N444" i="34"/>
  <c r="H445" i="35"/>
  <c r="H432" i="35"/>
  <c r="N429" i="34"/>
  <c r="L430" i="35"/>
  <c r="V429" i="34"/>
  <c r="C430" i="35"/>
  <c r="Z430" i="34"/>
  <c r="C426" i="35"/>
  <c r="N426" i="35" s="1"/>
  <c r="Q426" i="35" s="1"/>
  <c r="Z426" i="34"/>
  <c r="J420" i="35"/>
  <c r="R419" i="34"/>
  <c r="C414" i="35"/>
  <c r="N414" i="35" s="1"/>
  <c r="Q414" i="35" s="1"/>
  <c r="Z414" i="34"/>
  <c r="C410" i="35"/>
  <c r="Z410" i="34"/>
  <c r="C403" i="35"/>
  <c r="Z403" i="34"/>
  <c r="D402" i="34"/>
  <c r="C402" i="35" s="1"/>
  <c r="F396" i="34"/>
  <c r="D396" i="35" s="1"/>
  <c r="Z400" i="34"/>
  <c r="D400" i="35"/>
  <c r="F399" i="35"/>
  <c r="J396" i="34"/>
  <c r="F396" i="35" s="1"/>
  <c r="N375" i="35"/>
  <c r="Q375" i="35" s="1"/>
  <c r="N16" i="35"/>
  <c r="Q16" i="35" s="1"/>
  <c r="H478" i="35"/>
  <c r="N476" i="34"/>
  <c r="H476" i="35" s="1"/>
  <c r="L474" i="35"/>
  <c r="V471" i="34"/>
  <c r="D462" i="35"/>
  <c r="Z462" i="34"/>
  <c r="F460" i="34"/>
  <c r="V449" i="34"/>
  <c r="L449" i="35" s="1"/>
  <c r="L452" i="35"/>
  <c r="I450" i="35"/>
  <c r="P449" i="34"/>
  <c r="T444" i="34"/>
  <c r="K445" i="35"/>
  <c r="K430" i="35"/>
  <c r="T429" i="34"/>
  <c r="D424" i="35"/>
  <c r="Z424" i="34"/>
  <c r="F419" i="34"/>
  <c r="L422" i="35"/>
  <c r="V419" i="34"/>
  <c r="M418" i="35"/>
  <c r="J411" i="35"/>
  <c r="R412" i="34"/>
  <c r="J412" i="35" s="1"/>
  <c r="N412" i="34"/>
  <c r="H412" i="35" s="1"/>
  <c r="H410" i="35"/>
  <c r="D407" i="35"/>
  <c r="Z407" i="34"/>
  <c r="T402" i="34"/>
  <c r="K402" i="35" s="1"/>
  <c r="K405" i="35"/>
  <c r="E404" i="35"/>
  <c r="H402" i="34"/>
  <c r="E402" i="35" s="1"/>
  <c r="P396" i="34"/>
  <c r="I396" i="35" s="1"/>
  <c r="I400" i="35"/>
  <c r="Y469" i="34"/>
  <c r="Y467" i="34"/>
  <c r="Y460" i="34"/>
  <c r="Y450" i="34"/>
  <c r="Y444" i="34"/>
  <c r="Y443" i="34"/>
  <c r="Y442" i="34"/>
  <c r="Y434" i="34"/>
  <c r="Y432" i="34"/>
  <c r="Y415" i="34"/>
  <c r="Y413" i="34"/>
  <c r="P412" i="34"/>
  <c r="I412" i="35" s="1"/>
  <c r="V402" i="34"/>
  <c r="L402" i="35" s="1"/>
  <c r="Y399" i="34"/>
  <c r="C365" i="35"/>
  <c r="Z365" i="34"/>
  <c r="Y470" i="34"/>
  <c r="Y465" i="34"/>
  <c r="Y455" i="34"/>
  <c r="L444" i="34"/>
  <c r="G444" i="35" s="1"/>
  <c r="Y427" i="34"/>
  <c r="Y423" i="34"/>
  <c r="Y419" i="34"/>
  <c r="Y417" i="34"/>
  <c r="Y416" i="34"/>
  <c r="Y401" i="34"/>
  <c r="Y393" i="34"/>
  <c r="Y387" i="34"/>
  <c r="P364" i="34"/>
  <c r="I364" i="35" s="1"/>
  <c r="I365" i="35"/>
  <c r="Y480" i="34"/>
  <c r="Y471" i="34"/>
  <c r="Y463" i="34"/>
  <c r="Y458" i="34"/>
  <c r="Y456" i="34"/>
  <c r="Y453" i="34"/>
  <c r="Y446" i="34"/>
  <c r="Y440" i="34"/>
  <c r="Y438" i="34"/>
  <c r="Y437" i="34"/>
  <c r="Y428" i="34"/>
  <c r="Y425" i="34"/>
  <c r="Y408" i="34"/>
  <c r="K365" i="35"/>
  <c r="T364" i="34"/>
  <c r="K364" i="35" s="1"/>
  <c r="Y358" i="34"/>
  <c r="D358" i="34"/>
  <c r="Y481" i="34"/>
  <c r="Y476" i="34"/>
  <c r="Y459" i="34"/>
  <c r="Y449" i="34"/>
  <c r="Y447" i="34"/>
  <c r="Y441" i="34"/>
  <c r="Y431" i="34"/>
  <c r="Y429" i="34"/>
  <c r="G410" i="35"/>
  <c r="L412" i="34"/>
  <c r="G412" i="35" s="1"/>
  <c r="N402" i="34"/>
  <c r="H402" i="35" s="1"/>
  <c r="H403" i="35"/>
  <c r="F402" i="34"/>
  <c r="D402" i="35" s="1"/>
  <c r="Y402" i="34"/>
  <c r="T392" i="34"/>
  <c r="K393" i="35"/>
  <c r="Y371" i="34"/>
  <c r="Y343" i="34"/>
  <c r="Y324" i="34"/>
  <c r="Y285" i="34"/>
  <c r="D275" i="34"/>
  <c r="Y275" i="34"/>
  <c r="D273" i="34"/>
  <c r="Y273" i="34"/>
  <c r="Y420" i="34"/>
  <c r="Y412" i="34"/>
  <c r="Y411" i="34"/>
  <c r="Y409" i="34"/>
  <c r="Y406" i="34"/>
  <c r="Y404" i="34"/>
  <c r="Y397" i="34"/>
  <c r="Y396" i="34"/>
  <c r="Y394" i="34"/>
  <c r="Y383" i="34"/>
  <c r="Y378" i="34"/>
  <c r="Y364" i="34"/>
  <c r="H364" i="34"/>
  <c r="E364" i="35" s="1"/>
  <c r="Y362" i="34"/>
  <c r="Y351" i="34"/>
  <c r="Y348" i="34"/>
  <c r="Y347" i="34"/>
  <c r="Y333" i="34"/>
  <c r="Y329" i="34"/>
  <c r="Y320" i="34"/>
  <c r="Y391" i="34"/>
  <c r="Y384" i="34"/>
  <c r="Y381" i="34"/>
  <c r="Y367" i="34"/>
  <c r="Y360" i="34"/>
  <c r="Y359" i="34"/>
  <c r="Y345" i="34"/>
  <c r="Y339" i="34"/>
  <c r="Y334" i="34"/>
  <c r="Y305" i="34"/>
  <c r="Y392" i="34"/>
  <c r="Y389" i="34"/>
  <c r="Y370" i="34"/>
  <c r="Y368" i="34"/>
  <c r="Y342" i="34"/>
  <c r="Y341" i="34"/>
  <c r="Y322" i="34"/>
  <c r="D294" i="34"/>
  <c r="Y294" i="34"/>
  <c r="Y279" i="34"/>
  <c r="Y278" i="34"/>
  <c r="J270" i="34"/>
  <c r="Y270" i="34"/>
  <c r="Y258" i="34"/>
  <c r="Y253" i="34"/>
  <c r="Y231" i="34"/>
  <c r="Y316" i="34"/>
  <c r="Y267" i="34"/>
  <c r="Y265" i="34"/>
  <c r="Y254" i="34"/>
  <c r="Y215" i="34"/>
  <c r="Y269" i="34"/>
  <c r="Y252" i="34"/>
  <c r="Y236" i="34"/>
  <c r="D207" i="34"/>
  <c r="Z207" i="34" s="1"/>
  <c r="Y207" i="34"/>
  <c r="Y195" i="34"/>
  <c r="Y302" i="34"/>
  <c r="Y276" i="34"/>
  <c r="Y272" i="34"/>
  <c r="D269" i="34"/>
  <c r="Y257" i="34"/>
  <c r="J253" i="34"/>
  <c r="Y221" i="34"/>
  <c r="Y197" i="34"/>
  <c r="Y114" i="34"/>
  <c r="N175" i="34"/>
  <c r="Z175" i="34" s="1"/>
  <c r="Y140" i="34"/>
  <c r="Y122" i="34"/>
  <c r="Y183" i="34"/>
  <c r="Y165" i="34"/>
  <c r="Y161" i="34"/>
  <c r="Y154" i="34"/>
  <c r="Y150" i="34"/>
  <c r="Y142" i="34"/>
  <c r="Y118" i="34"/>
  <c r="Y143" i="34"/>
  <c r="Y113" i="34"/>
  <c r="D83" i="34"/>
  <c r="Y83" i="34"/>
  <c r="H5" i="34"/>
  <c r="Z5" i="34" s="1"/>
  <c r="F5" i="35"/>
  <c r="Y141" i="34"/>
  <c r="Y107" i="34"/>
  <c r="V85" i="34"/>
  <c r="Y2" i="34"/>
  <c r="Y76" i="34"/>
  <c r="Y58" i="34"/>
  <c r="Y3" i="34"/>
  <c r="Y68" i="34"/>
  <c r="J25" i="34"/>
  <c r="K142" i="43"/>
  <c r="K506" i="43" s="1"/>
  <c r="D107" i="35"/>
  <c r="K58" i="43"/>
  <c r="P154" i="42"/>
  <c r="I354" i="43"/>
  <c r="M354" i="43"/>
  <c r="J427" i="42"/>
  <c r="N46" i="34"/>
  <c r="D159" i="35"/>
  <c r="F35" i="24"/>
  <c r="F39" i="24" s="1"/>
  <c r="H471" i="34"/>
  <c r="E475" i="35"/>
  <c r="C465" i="35"/>
  <c r="Z461" i="34"/>
  <c r="F461" i="35"/>
  <c r="E452" i="35"/>
  <c r="Z452" i="34"/>
  <c r="Z451" i="34"/>
  <c r="F451" i="35"/>
  <c r="E436" i="35"/>
  <c r="N436" i="35" s="1"/>
  <c r="Q436" i="35" s="1"/>
  <c r="Z436" i="34"/>
  <c r="Z435" i="34"/>
  <c r="F435" i="35"/>
  <c r="N435" i="35" s="1"/>
  <c r="Q435" i="35" s="1"/>
  <c r="I433" i="35"/>
  <c r="P429" i="34"/>
  <c r="I422" i="35"/>
  <c r="P419" i="34"/>
  <c r="N406" i="34"/>
  <c r="F407" i="35"/>
  <c r="J406" i="34"/>
  <c r="F406" i="35" s="1"/>
  <c r="C397" i="35"/>
  <c r="F474" i="35"/>
  <c r="J471" i="34"/>
  <c r="C472" i="35"/>
  <c r="D471" i="34"/>
  <c r="C463" i="35"/>
  <c r="C453" i="35"/>
  <c r="M445" i="35"/>
  <c r="X444" i="34"/>
  <c r="C437" i="35"/>
  <c r="E433" i="35"/>
  <c r="H429" i="34"/>
  <c r="Z433" i="34"/>
  <c r="C425" i="35"/>
  <c r="E422" i="35"/>
  <c r="Z422" i="34"/>
  <c r="Z421" i="34"/>
  <c r="F421" i="35"/>
  <c r="F406" i="34"/>
  <c r="K387" i="35"/>
  <c r="T383" i="34"/>
  <c r="C381" i="35"/>
  <c r="X300" i="34"/>
  <c r="M300" i="35" s="1"/>
  <c r="X471" i="34"/>
  <c r="M475" i="35"/>
  <c r="J448" i="35"/>
  <c r="I445" i="35"/>
  <c r="P444" i="34"/>
  <c r="J430" i="35"/>
  <c r="R429" i="34"/>
  <c r="E405" i="35"/>
  <c r="Z405" i="34"/>
  <c r="C389" i="35"/>
  <c r="Z385" i="34"/>
  <c r="F385" i="35"/>
  <c r="N385" i="35" s="1"/>
  <c r="Q385" i="35" s="1"/>
  <c r="E374" i="35"/>
  <c r="H371" i="34"/>
  <c r="Z369" i="34"/>
  <c r="F369" i="35"/>
  <c r="N369" i="35" s="1"/>
  <c r="Q369" i="35" s="1"/>
  <c r="V46" i="34"/>
  <c r="G35" i="24"/>
  <c r="G39" i="24" s="1"/>
  <c r="K472" i="35"/>
  <c r="T471" i="34"/>
  <c r="E464" i="35"/>
  <c r="Z464" i="34"/>
  <c r="K463" i="35"/>
  <c r="T460" i="34"/>
  <c r="E457" i="35"/>
  <c r="N457" i="35" s="1"/>
  <c r="Q457" i="35" s="1"/>
  <c r="Z457" i="34"/>
  <c r="F448" i="35"/>
  <c r="E445" i="35"/>
  <c r="H444" i="34"/>
  <c r="Z445" i="34"/>
  <c r="M433" i="35"/>
  <c r="X429" i="34"/>
  <c r="F430" i="35"/>
  <c r="J429" i="34"/>
  <c r="V406" i="34"/>
  <c r="J407" i="35"/>
  <c r="R406" i="34"/>
  <c r="J406" i="35" s="1"/>
  <c r="E376" i="35"/>
  <c r="Z376" i="34"/>
  <c r="M374" i="35"/>
  <c r="X371" i="34"/>
  <c r="Z373" i="34"/>
  <c r="Y468" i="34"/>
  <c r="Y466" i="34"/>
  <c r="Y461" i="34"/>
  <c r="Y454" i="34"/>
  <c r="Y451" i="34"/>
  <c r="Y448" i="34"/>
  <c r="Y439" i="34"/>
  <c r="Y435" i="34"/>
  <c r="Y430" i="34"/>
  <c r="Y426" i="34"/>
  <c r="Y421" i="34"/>
  <c r="Y418" i="34"/>
  <c r="Y414" i="34"/>
  <c r="Y410" i="34"/>
  <c r="Y407" i="34"/>
  <c r="Y400" i="34"/>
  <c r="Y398" i="34"/>
  <c r="Y390" i="34"/>
  <c r="Y385" i="34"/>
  <c r="Y382" i="34"/>
  <c r="Z377" i="34"/>
  <c r="Y377" i="34"/>
  <c r="Y376" i="34"/>
  <c r="Y375" i="34"/>
  <c r="Y374" i="34"/>
  <c r="X364" i="34"/>
  <c r="M364" i="35" s="1"/>
  <c r="X360" i="34"/>
  <c r="K361" i="35"/>
  <c r="T360" i="34"/>
  <c r="P360" i="34"/>
  <c r="G361" i="35"/>
  <c r="L360" i="34"/>
  <c r="H360" i="34"/>
  <c r="Y361" i="34"/>
  <c r="Y356" i="34"/>
  <c r="N354" i="34"/>
  <c r="L343" i="34"/>
  <c r="L338" i="34"/>
  <c r="Y325" i="34"/>
  <c r="Y318" i="34"/>
  <c r="F318" i="34"/>
  <c r="D317" i="34"/>
  <c r="Y317" i="34"/>
  <c r="Y309" i="34"/>
  <c r="Y277" i="34"/>
  <c r="Y234" i="34"/>
  <c r="D234" i="34"/>
  <c r="N226" i="35"/>
  <c r="Q226" i="35" s="1"/>
  <c r="Y220" i="34"/>
  <c r="D216" i="34"/>
  <c r="Y216" i="34"/>
  <c r="C208" i="35"/>
  <c r="Y206" i="34"/>
  <c r="D206" i="34"/>
  <c r="D205" i="35"/>
  <c r="Z205" i="34"/>
  <c r="J179" i="34"/>
  <c r="Z179" i="34" s="1"/>
  <c r="Y179" i="34"/>
  <c r="D35" i="24"/>
  <c r="D39" i="24" s="1"/>
  <c r="Y475" i="34"/>
  <c r="Y473" i="34"/>
  <c r="D467" i="34"/>
  <c r="D460" i="34" s="1"/>
  <c r="Y464" i="34"/>
  <c r="Y462" i="34"/>
  <c r="D459" i="34"/>
  <c r="Y457" i="34"/>
  <c r="D455" i="34"/>
  <c r="Y452" i="34"/>
  <c r="D450" i="34"/>
  <c r="D446" i="34"/>
  <c r="Y445" i="34"/>
  <c r="D441" i="34"/>
  <c r="Y436" i="34"/>
  <c r="D434" i="34"/>
  <c r="Y433" i="34"/>
  <c r="D431" i="34"/>
  <c r="D428" i="34"/>
  <c r="Y424" i="34"/>
  <c r="Y422" i="34"/>
  <c r="D420" i="34"/>
  <c r="D416" i="34"/>
  <c r="D411" i="34"/>
  <c r="D408" i="34"/>
  <c r="Y405" i="34"/>
  <c r="Y403" i="34"/>
  <c r="R402" i="34"/>
  <c r="J402" i="34"/>
  <c r="D401" i="34"/>
  <c r="D399" i="34"/>
  <c r="Y395" i="34"/>
  <c r="D393" i="34"/>
  <c r="X392" i="34"/>
  <c r="P392" i="34"/>
  <c r="H392" i="34"/>
  <c r="Y388" i="34"/>
  <c r="Y386" i="34"/>
  <c r="D384" i="34"/>
  <c r="Y380" i="34"/>
  <c r="Y373" i="34"/>
  <c r="Y372" i="34"/>
  <c r="D368" i="34"/>
  <c r="L364" i="34"/>
  <c r="C361" i="35"/>
  <c r="D360" i="34"/>
  <c r="Z361" i="34"/>
  <c r="Y354" i="34"/>
  <c r="Y352" i="34"/>
  <c r="D349" i="34"/>
  <c r="Y349" i="34"/>
  <c r="Y346" i="34"/>
  <c r="D344" i="34"/>
  <c r="Y344" i="34"/>
  <c r="D340" i="34"/>
  <c r="Y340" i="34"/>
  <c r="Y338" i="34"/>
  <c r="Y336" i="34"/>
  <c r="J334" i="34"/>
  <c r="Y332" i="34"/>
  <c r="Y330" i="34"/>
  <c r="Y327" i="34"/>
  <c r="D323" i="34"/>
  <c r="Y323" i="34"/>
  <c r="T320" i="34"/>
  <c r="Y321" i="34"/>
  <c r="H321" i="34"/>
  <c r="Y319" i="34"/>
  <c r="J319" i="34"/>
  <c r="Y315" i="34"/>
  <c r="J315" i="34"/>
  <c r="D314" i="34"/>
  <c r="Y314" i="34"/>
  <c r="Y310" i="34"/>
  <c r="Y307" i="34"/>
  <c r="J307" i="34"/>
  <c r="D306" i="34"/>
  <c r="Y306" i="34"/>
  <c r="Y300" i="34"/>
  <c r="Y299" i="34"/>
  <c r="Y298" i="34"/>
  <c r="Y297" i="34"/>
  <c r="Y296" i="34"/>
  <c r="Y289" i="34"/>
  <c r="Y288" i="34"/>
  <c r="Y287" i="34"/>
  <c r="Y286" i="34"/>
  <c r="Y284" i="34"/>
  <c r="Y283" i="34"/>
  <c r="Y282" i="34"/>
  <c r="Y281" i="34"/>
  <c r="Y280" i="34"/>
  <c r="Y263" i="34"/>
  <c r="Y262" i="34"/>
  <c r="Y261" i="34"/>
  <c r="Y260" i="34"/>
  <c r="Y259" i="34"/>
  <c r="R250" i="34"/>
  <c r="Y235" i="34"/>
  <c r="Y232" i="34"/>
  <c r="D232" i="34"/>
  <c r="D228" i="34"/>
  <c r="Y228" i="34"/>
  <c r="C209" i="35"/>
  <c r="Z209" i="34"/>
  <c r="J187" i="34"/>
  <c r="Z187" i="34" s="1"/>
  <c r="Y187" i="34"/>
  <c r="Y186" i="34"/>
  <c r="J167" i="34"/>
  <c r="Z167" i="34" s="1"/>
  <c r="Y167" i="34"/>
  <c r="Q15" i="17"/>
  <c r="Q15" i="27" s="1"/>
  <c r="Q11" i="17"/>
  <c r="Q11" i="27" s="1"/>
  <c r="L465" i="34"/>
  <c r="G465" i="35" s="1"/>
  <c r="L463" i="34"/>
  <c r="L456" i="34"/>
  <c r="L453" i="34"/>
  <c r="L442" i="34"/>
  <c r="L437" i="34"/>
  <c r="G437" i="35" s="1"/>
  <c r="L432" i="34"/>
  <c r="L425" i="34"/>
  <c r="G425" i="35" s="1"/>
  <c r="L423" i="34"/>
  <c r="L404" i="34"/>
  <c r="L397" i="34"/>
  <c r="L394" i="34"/>
  <c r="L389" i="34"/>
  <c r="G389" i="35" s="1"/>
  <c r="L387" i="34"/>
  <c r="L381" i="34"/>
  <c r="Y379" i="34"/>
  <c r="Y369" i="34"/>
  <c r="Y366" i="34"/>
  <c r="Y365" i="34"/>
  <c r="D363" i="34"/>
  <c r="Y363" i="34"/>
  <c r="Y357" i="34"/>
  <c r="Y355" i="34"/>
  <c r="T325" i="34"/>
  <c r="Y311" i="34"/>
  <c r="Y304" i="34"/>
  <c r="J304" i="34"/>
  <c r="Y303" i="34"/>
  <c r="Y301" i="34"/>
  <c r="Y292" i="34"/>
  <c r="Y291" i="34"/>
  <c r="Y290" i="34"/>
  <c r="D285" i="34"/>
  <c r="Y245" i="34"/>
  <c r="Y243" i="34"/>
  <c r="Y241" i="34"/>
  <c r="Y233" i="34"/>
  <c r="Y230" i="34"/>
  <c r="D230" i="34"/>
  <c r="Y219" i="34"/>
  <c r="H219" i="34"/>
  <c r="C202" i="35"/>
  <c r="C190" i="35"/>
  <c r="C170" i="35"/>
  <c r="D353" i="34"/>
  <c r="Y353" i="34"/>
  <c r="Y350" i="34"/>
  <c r="D337" i="34"/>
  <c r="Y337" i="34"/>
  <c r="Y335" i="34"/>
  <c r="D331" i="34"/>
  <c r="Y331" i="34"/>
  <c r="Y328" i="34"/>
  <c r="D326" i="34"/>
  <c r="Y326" i="34"/>
  <c r="Y313" i="34"/>
  <c r="J313" i="34"/>
  <c r="Y312" i="34"/>
  <c r="D308" i="34"/>
  <c r="Y308" i="34"/>
  <c r="Y295" i="34"/>
  <c r="Y293" i="34"/>
  <c r="Y274" i="34"/>
  <c r="Y271" i="34"/>
  <c r="Y268" i="34"/>
  <c r="Y266" i="34"/>
  <c r="Y264" i="34"/>
  <c r="H256" i="34"/>
  <c r="Y256" i="34"/>
  <c r="L202" i="34"/>
  <c r="Y202" i="34"/>
  <c r="C196" i="35"/>
  <c r="Y194" i="34"/>
  <c r="D194" i="34"/>
  <c r="D193" i="35"/>
  <c r="Z193" i="34"/>
  <c r="L190" i="34"/>
  <c r="Z190" i="34" s="1"/>
  <c r="Y190" i="34"/>
  <c r="F177" i="34"/>
  <c r="Z177" i="34" s="1"/>
  <c r="Y177" i="34"/>
  <c r="Y176" i="34"/>
  <c r="Y174" i="34"/>
  <c r="D174" i="34"/>
  <c r="D173" i="35"/>
  <c r="N173" i="35" s="1"/>
  <c r="Q173" i="35" s="1"/>
  <c r="Z173" i="34"/>
  <c r="L170" i="34"/>
  <c r="Y170" i="34"/>
  <c r="Y164" i="34"/>
  <c r="D164" i="34"/>
  <c r="D163" i="35"/>
  <c r="N163" i="35" s="1"/>
  <c r="Q163" i="35" s="1"/>
  <c r="Z163" i="34"/>
  <c r="Y132" i="34"/>
  <c r="Y247" i="34"/>
  <c r="Y229" i="34"/>
  <c r="Y227" i="34"/>
  <c r="Y217" i="34"/>
  <c r="Y214" i="34"/>
  <c r="D214" i="34"/>
  <c r="F208" i="34"/>
  <c r="Z208" i="34" s="1"/>
  <c r="Y208" i="34"/>
  <c r="Y205" i="34"/>
  <c r="J196" i="34"/>
  <c r="F196" i="35" s="1"/>
  <c r="Y196" i="34"/>
  <c r="Y193" i="34"/>
  <c r="Z186" i="34"/>
  <c r="Y185" i="34"/>
  <c r="Y182" i="34"/>
  <c r="D182" i="34"/>
  <c r="Z178" i="34"/>
  <c r="C178" i="35"/>
  <c r="Y173" i="34"/>
  <c r="Z166" i="34"/>
  <c r="C166" i="35"/>
  <c r="Y163" i="34"/>
  <c r="Y160" i="34"/>
  <c r="D160" i="34"/>
  <c r="Y124" i="34"/>
  <c r="Y250" i="34"/>
  <c r="Y249" i="34"/>
  <c r="Y248" i="34"/>
  <c r="Y239" i="34"/>
  <c r="Y238" i="34"/>
  <c r="Y237" i="34"/>
  <c r="Y226" i="34"/>
  <c r="Y225" i="34"/>
  <c r="Y224" i="34"/>
  <c r="Y223" i="34"/>
  <c r="Y222" i="34"/>
  <c r="Y218" i="34"/>
  <c r="Y213" i="34"/>
  <c r="Y212" i="34"/>
  <c r="D212" i="34"/>
  <c r="H211" i="34"/>
  <c r="Y211" i="34"/>
  <c r="Y210" i="34"/>
  <c r="Y209" i="34"/>
  <c r="J203" i="34"/>
  <c r="Y203" i="34"/>
  <c r="Y200" i="34"/>
  <c r="Y198" i="34"/>
  <c r="Y188" i="34"/>
  <c r="Z183" i="34"/>
  <c r="C183" i="35"/>
  <c r="Y180" i="34"/>
  <c r="C177" i="35"/>
  <c r="Y168" i="34"/>
  <c r="Z161" i="34"/>
  <c r="C161" i="35"/>
  <c r="Y158" i="34"/>
  <c r="D120" i="34"/>
  <c r="Y120" i="34"/>
  <c r="Y255" i="34"/>
  <c r="Y251" i="34"/>
  <c r="D247" i="34"/>
  <c r="Y246" i="34"/>
  <c r="Y244" i="34"/>
  <c r="Y242" i="34"/>
  <c r="Y240" i="34"/>
  <c r="D227" i="34"/>
  <c r="D217" i="34"/>
  <c r="Y204" i="34"/>
  <c r="Y201" i="34"/>
  <c r="D201" i="34"/>
  <c r="D200" i="35"/>
  <c r="N200" i="35" s="1"/>
  <c r="Q200" i="35" s="1"/>
  <c r="Z200" i="34"/>
  <c r="Y199" i="34"/>
  <c r="D199" i="34"/>
  <c r="D198" i="35"/>
  <c r="Z198" i="34"/>
  <c r="Z195" i="34"/>
  <c r="C195" i="35"/>
  <c r="J192" i="34"/>
  <c r="Y192" i="34"/>
  <c r="Y191" i="34"/>
  <c r="Y189" i="34"/>
  <c r="D189" i="34"/>
  <c r="D188" i="35"/>
  <c r="N188" i="35" s="1"/>
  <c r="Q188" i="35" s="1"/>
  <c r="Z188" i="34"/>
  <c r="N186" i="35"/>
  <c r="Q186" i="35" s="1"/>
  <c r="J184" i="34"/>
  <c r="Y184" i="34"/>
  <c r="Y181" i="34"/>
  <c r="D180" i="35"/>
  <c r="N180" i="35" s="1"/>
  <c r="Q180" i="35" s="1"/>
  <c r="Z180" i="34"/>
  <c r="Y178" i="34"/>
  <c r="C175" i="35"/>
  <c r="J172" i="34"/>
  <c r="Y172" i="34"/>
  <c r="Y171" i="34"/>
  <c r="Y169" i="34"/>
  <c r="D169" i="34"/>
  <c r="D168" i="35"/>
  <c r="N168" i="35" s="1"/>
  <c r="Q168" i="35" s="1"/>
  <c r="Z168" i="34"/>
  <c r="Y166" i="34"/>
  <c r="J162" i="34"/>
  <c r="Y162" i="34"/>
  <c r="Y159" i="34"/>
  <c r="D158" i="35"/>
  <c r="N158" i="35" s="1"/>
  <c r="Q158" i="35" s="1"/>
  <c r="Z158" i="34"/>
  <c r="Y119" i="34"/>
  <c r="Y108" i="34"/>
  <c r="D91" i="34"/>
  <c r="Y91" i="34"/>
  <c r="Y87" i="34"/>
  <c r="V81" i="34"/>
  <c r="L82" i="35"/>
  <c r="Y67" i="34"/>
  <c r="F55" i="34"/>
  <c r="Y55" i="34"/>
  <c r="L51" i="34"/>
  <c r="Y51" i="34"/>
  <c r="Y47" i="34"/>
  <c r="Y43" i="34"/>
  <c r="Y35" i="34"/>
  <c r="R471" i="42"/>
  <c r="J472" i="43"/>
  <c r="N471" i="42"/>
  <c r="Y116" i="34"/>
  <c r="Y81" i="34"/>
  <c r="F75" i="34"/>
  <c r="Y75" i="34"/>
  <c r="L71" i="34"/>
  <c r="Y71" i="34"/>
  <c r="Y59" i="34"/>
  <c r="F39" i="34"/>
  <c r="Y39" i="34"/>
  <c r="N474" i="43"/>
  <c r="Q474" i="43" s="1"/>
  <c r="V471" i="42"/>
  <c r="F104" i="34"/>
  <c r="Y104" i="34"/>
  <c r="Y103" i="34"/>
  <c r="Y100" i="34"/>
  <c r="D97" i="35"/>
  <c r="Y95" i="34"/>
  <c r="Y89" i="34"/>
  <c r="Y85" i="34"/>
  <c r="Y78" i="34"/>
  <c r="Y62" i="34"/>
  <c r="Y46" i="34"/>
  <c r="Y34" i="34"/>
  <c r="L471" i="42"/>
  <c r="G472" i="43"/>
  <c r="Y99" i="34"/>
  <c r="Y90" i="34"/>
  <c r="D79" i="34"/>
  <c r="Y79" i="34"/>
  <c r="Y63" i="34"/>
  <c r="F63" i="34"/>
  <c r="T471" i="42"/>
  <c r="K472" i="43"/>
  <c r="F472" i="43"/>
  <c r="J471" i="42"/>
  <c r="F43" i="34"/>
  <c r="F478" i="42"/>
  <c r="Y477" i="42"/>
  <c r="F475" i="42"/>
  <c r="D475" i="43" s="1"/>
  <c r="N475" i="43" s="1"/>
  <c r="Q475" i="43" s="1"/>
  <c r="Y473" i="42"/>
  <c r="Y468" i="42"/>
  <c r="Y466" i="42"/>
  <c r="Y464" i="42"/>
  <c r="Y462" i="42"/>
  <c r="Y459" i="42"/>
  <c r="Y456" i="42"/>
  <c r="Y454" i="42"/>
  <c r="Y452" i="42"/>
  <c r="Y450" i="42"/>
  <c r="H448" i="42"/>
  <c r="F446" i="42"/>
  <c r="Y445" i="42"/>
  <c r="Y442" i="42"/>
  <c r="Y439" i="42"/>
  <c r="Y437" i="42"/>
  <c r="F437" i="42"/>
  <c r="Y435" i="42"/>
  <c r="F435" i="42"/>
  <c r="Y433" i="42"/>
  <c r="F433" i="42"/>
  <c r="Y431" i="42"/>
  <c r="F431" i="42"/>
  <c r="Y419" i="42"/>
  <c r="T412" i="42"/>
  <c r="K412" i="43" s="1"/>
  <c r="H412" i="42"/>
  <c r="E412" i="43" s="1"/>
  <c r="E411" i="43"/>
  <c r="L410" i="43"/>
  <c r="J410" i="43"/>
  <c r="R412" i="42"/>
  <c r="J412" i="43" s="1"/>
  <c r="N412" i="42"/>
  <c r="H412" i="43" s="1"/>
  <c r="Y407" i="42"/>
  <c r="Y405" i="42"/>
  <c r="F405" i="42"/>
  <c r="Y403" i="42"/>
  <c r="F403" i="42"/>
  <c r="Y400" i="42"/>
  <c r="F400" i="42"/>
  <c r="Y398" i="42"/>
  <c r="F398" i="42"/>
  <c r="Y380" i="42"/>
  <c r="F380" i="42"/>
  <c r="Y375" i="42"/>
  <c r="Y373" i="42"/>
  <c r="F373" i="42"/>
  <c r="L472" i="43"/>
  <c r="H472" i="43"/>
  <c r="D472" i="43"/>
  <c r="Y441" i="42"/>
  <c r="F441" i="42"/>
  <c r="Y429" i="42"/>
  <c r="Y414" i="42"/>
  <c r="F414" i="42"/>
  <c r="P412" i="42"/>
  <c r="I412" i="43" s="1"/>
  <c r="I411" i="43"/>
  <c r="Y408" i="42"/>
  <c r="F408" i="42"/>
  <c r="Y396" i="42"/>
  <c r="H372" i="42"/>
  <c r="Y372" i="42"/>
  <c r="Y369" i="42"/>
  <c r="D369" i="42"/>
  <c r="Y438" i="42"/>
  <c r="Y426" i="42"/>
  <c r="Y418" i="42"/>
  <c r="F418" i="42"/>
  <c r="X412" i="42"/>
  <c r="M412" i="43" s="1"/>
  <c r="M411" i="43"/>
  <c r="Y411" i="42"/>
  <c r="F411" i="42"/>
  <c r="F412" i="42" s="1"/>
  <c r="Y406" i="42"/>
  <c r="Y394" i="42"/>
  <c r="Y390" i="42"/>
  <c r="Y384" i="42"/>
  <c r="Y377" i="42"/>
  <c r="Y370" i="42"/>
  <c r="Y367" i="42"/>
  <c r="Y436" i="42"/>
  <c r="Y434" i="42"/>
  <c r="Y432" i="42"/>
  <c r="Y430" i="42"/>
  <c r="Y428" i="42"/>
  <c r="F428" i="42"/>
  <c r="Y425" i="42"/>
  <c r="F425" i="42"/>
  <c r="Y423" i="42"/>
  <c r="F423" i="42"/>
  <c r="Y421" i="42"/>
  <c r="F421" i="42"/>
  <c r="Y415" i="42"/>
  <c r="F410" i="43"/>
  <c r="J412" i="42"/>
  <c r="F412" i="43" s="1"/>
  <c r="Y409" i="42"/>
  <c r="Y404" i="42"/>
  <c r="Y401" i="42"/>
  <c r="Y399" i="42"/>
  <c r="Y397" i="42"/>
  <c r="Y395" i="42"/>
  <c r="F395" i="42"/>
  <c r="Y393" i="42"/>
  <c r="F393" i="42"/>
  <c r="Y389" i="42"/>
  <c r="F389" i="42"/>
  <c r="Y387" i="42"/>
  <c r="F387" i="42"/>
  <c r="Y381" i="42"/>
  <c r="H381" i="42"/>
  <c r="Y379" i="42"/>
  <c r="Y371" i="42"/>
  <c r="D368" i="42"/>
  <c r="Y368" i="42"/>
  <c r="Y374" i="42"/>
  <c r="D361" i="42"/>
  <c r="Y360" i="42"/>
  <c r="D353" i="42"/>
  <c r="Y347" i="42"/>
  <c r="Y338" i="42"/>
  <c r="Y329" i="42"/>
  <c r="Y320" i="42"/>
  <c r="Y312" i="42"/>
  <c r="Y307" i="42"/>
  <c r="Y298" i="42"/>
  <c r="Y295" i="42"/>
  <c r="F295" i="42"/>
  <c r="Y292" i="42"/>
  <c r="Y291" i="42"/>
  <c r="Y284" i="42"/>
  <c r="H284" i="42"/>
  <c r="Y279" i="42"/>
  <c r="Y276" i="42"/>
  <c r="Y275" i="42"/>
  <c r="H275" i="42"/>
  <c r="Y297" i="42"/>
  <c r="F297" i="42"/>
  <c r="D289" i="42"/>
  <c r="Y285" i="42"/>
  <c r="D279" i="42"/>
  <c r="Y277" i="42"/>
  <c r="T274" i="42"/>
  <c r="Y274" i="42"/>
  <c r="D271" i="42"/>
  <c r="Y271" i="42"/>
  <c r="Y269" i="42"/>
  <c r="H265" i="42"/>
  <c r="Y265" i="42"/>
  <c r="D264" i="42"/>
  <c r="Y264" i="42"/>
  <c r="H251" i="42"/>
  <c r="Y251" i="42"/>
  <c r="H245" i="42"/>
  <c r="Y245" i="42"/>
  <c r="D244" i="42"/>
  <c r="Y244" i="42"/>
  <c r="Y385" i="42"/>
  <c r="Y376" i="42"/>
  <c r="Y341" i="42"/>
  <c r="Y332" i="42"/>
  <c r="Y323" i="42"/>
  <c r="Y315" i="42"/>
  <c r="Y310" i="42"/>
  <c r="Y301" i="42"/>
  <c r="Y294" i="42"/>
  <c r="Y293" i="42"/>
  <c r="H293" i="42"/>
  <c r="Y290" i="42"/>
  <c r="Y288" i="42"/>
  <c r="F288" i="42"/>
  <c r="Y281" i="42"/>
  <c r="Y280" i="42"/>
  <c r="H280" i="42"/>
  <c r="Y359" i="42"/>
  <c r="Y345" i="42"/>
  <c r="Y336" i="42"/>
  <c r="Y327" i="42"/>
  <c r="Y318" i="42"/>
  <c r="Y304" i="42"/>
  <c r="Y296" i="42"/>
  <c r="Y287" i="42"/>
  <c r="H270" i="42"/>
  <c r="Y270" i="42"/>
  <c r="H263" i="42"/>
  <c r="Y263" i="42"/>
  <c r="D262" i="42"/>
  <c r="Y262" i="42"/>
  <c r="D256" i="42"/>
  <c r="Y256" i="42"/>
  <c r="D249" i="42"/>
  <c r="Y249" i="42"/>
  <c r="H243" i="42"/>
  <c r="Y243" i="42"/>
  <c r="D242" i="42"/>
  <c r="Y242" i="42"/>
  <c r="H273" i="42"/>
  <c r="Y273" i="42"/>
  <c r="H267" i="42"/>
  <c r="Y267" i="42"/>
  <c r="D266" i="42"/>
  <c r="Y266" i="42"/>
  <c r="H259" i="42"/>
  <c r="Y259" i="42"/>
  <c r="Y257" i="42"/>
  <c r="H253" i="42"/>
  <c r="Y253" i="42"/>
  <c r="D252" i="42"/>
  <c r="Y252" i="42"/>
  <c r="Y250" i="42"/>
  <c r="Y246" i="42"/>
  <c r="Y239" i="42"/>
  <c r="Y365" i="42"/>
  <c r="Y362" i="42"/>
  <c r="Y358" i="42"/>
  <c r="Y355" i="42"/>
  <c r="Y352" i="42"/>
  <c r="Y349" i="42"/>
  <c r="Y346" i="42"/>
  <c r="Y344" i="42"/>
  <c r="Y340" i="42"/>
  <c r="Y337" i="42"/>
  <c r="Y335" i="42"/>
  <c r="Y331" i="42"/>
  <c r="Y328" i="42"/>
  <c r="Y326" i="42"/>
  <c r="Y322" i="42"/>
  <c r="Y319" i="42"/>
  <c r="Y317" i="42"/>
  <c r="Y314" i="42"/>
  <c r="Y308" i="42"/>
  <c r="Y306" i="42"/>
  <c r="Y303" i="42"/>
  <c r="Y299" i="42"/>
  <c r="Y282" i="42"/>
  <c r="Y278" i="42"/>
  <c r="Y272" i="42"/>
  <c r="D268" i="42"/>
  <c r="Y268" i="42"/>
  <c r="H261" i="42"/>
  <c r="Y261" i="42"/>
  <c r="D260" i="42"/>
  <c r="Y260" i="42"/>
  <c r="Y258" i="42"/>
  <c r="H255" i="42"/>
  <c r="Y255" i="42"/>
  <c r="D254" i="42"/>
  <c r="Y254" i="42"/>
  <c r="H248" i="42"/>
  <c r="Y248" i="42"/>
  <c r="D247" i="42"/>
  <c r="Y247" i="42"/>
  <c r="H241" i="42"/>
  <c r="Y241" i="42"/>
  <c r="D240" i="42"/>
  <c r="Y240" i="42"/>
  <c r="Y238" i="42"/>
  <c r="Y235" i="42"/>
  <c r="Y233" i="42"/>
  <c r="Y231" i="42"/>
  <c r="Y228" i="42"/>
  <c r="Y226" i="42"/>
  <c r="Y224" i="42"/>
  <c r="H193" i="42"/>
  <c r="Y193" i="42"/>
  <c r="Y190" i="42"/>
  <c r="D190" i="42"/>
  <c r="Y165" i="42"/>
  <c r="Y161" i="42"/>
  <c r="Y158" i="42"/>
  <c r="Y146" i="42"/>
  <c r="D145" i="42"/>
  <c r="Y145" i="42"/>
  <c r="Y194" i="42"/>
  <c r="Y192" i="42"/>
  <c r="Y191" i="42"/>
  <c r="Y163" i="42"/>
  <c r="F160" i="42"/>
  <c r="Y160" i="42"/>
  <c r="Y157" i="42"/>
  <c r="F153" i="42"/>
  <c r="Y153" i="42"/>
  <c r="Y144" i="42"/>
  <c r="D144" i="42"/>
  <c r="Y140" i="42"/>
  <c r="L138" i="42"/>
  <c r="Y138" i="42"/>
  <c r="Y237" i="42"/>
  <c r="Y234" i="42"/>
  <c r="Y232" i="42"/>
  <c r="Y230" i="42"/>
  <c r="Y227" i="42"/>
  <c r="Y225" i="42"/>
  <c r="Y189" i="42"/>
  <c r="H189" i="42"/>
  <c r="J164" i="42"/>
  <c r="Y164" i="42"/>
  <c r="Y154" i="42"/>
  <c r="Y142" i="42"/>
  <c r="D137" i="42"/>
  <c r="Y137" i="42"/>
  <c r="H136" i="42"/>
  <c r="Y136" i="42"/>
  <c r="D162" i="42"/>
  <c r="Y162" i="42"/>
  <c r="Y155" i="42"/>
  <c r="Y143" i="42"/>
  <c r="H131" i="42"/>
  <c r="Y131" i="42"/>
  <c r="Y147" i="42"/>
  <c r="D139" i="42"/>
  <c r="Y139" i="42"/>
  <c r="D135" i="42"/>
  <c r="Y135" i="42"/>
  <c r="H134" i="42"/>
  <c r="Y134" i="42"/>
  <c r="Y118" i="42"/>
  <c r="D115" i="42"/>
  <c r="Y115" i="42"/>
  <c r="Y111" i="42"/>
  <c r="H100" i="42"/>
  <c r="Y100" i="42"/>
  <c r="Y93" i="42"/>
  <c r="F93" i="42"/>
  <c r="Y86" i="42"/>
  <c r="F86" i="42"/>
  <c r="Y141" i="42"/>
  <c r="Y112" i="42"/>
  <c r="D109" i="42"/>
  <c r="Y109" i="42"/>
  <c r="C108" i="43"/>
  <c r="Z108" i="42"/>
  <c r="D104" i="42"/>
  <c r="Y104" i="42"/>
  <c r="C103" i="43"/>
  <c r="N103" i="43" s="1"/>
  <c r="Q103" i="43" s="1"/>
  <c r="Z103" i="42"/>
  <c r="Z101" i="42"/>
  <c r="Y98" i="42"/>
  <c r="F98" i="42"/>
  <c r="Z98" i="42" s="1"/>
  <c r="C93" i="43"/>
  <c r="Y91" i="42"/>
  <c r="Z88" i="42"/>
  <c r="Y122" i="42"/>
  <c r="Y113" i="42"/>
  <c r="C98" i="43"/>
  <c r="D91" i="43"/>
  <c r="Z91" i="42"/>
  <c r="D133" i="42"/>
  <c r="Y133" i="42"/>
  <c r="D130" i="42"/>
  <c r="Y130" i="42"/>
  <c r="D123" i="42"/>
  <c r="Y123" i="42"/>
  <c r="D120" i="42"/>
  <c r="Y120" i="42"/>
  <c r="D117" i="42"/>
  <c r="Y117" i="42"/>
  <c r="Y114" i="42"/>
  <c r="C105" i="43"/>
  <c r="N105" i="43" s="1"/>
  <c r="Q105" i="43" s="1"/>
  <c r="Z105" i="42"/>
  <c r="C100" i="43"/>
  <c r="D96" i="43"/>
  <c r="Z96" i="42"/>
  <c r="D102" i="42"/>
  <c r="Y102" i="42"/>
  <c r="T78" i="42"/>
  <c r="Y78" i="42"/>
  <c r="F75" i="42"/>
  <c r="Y75" i="42"/>
  <c r="H70" i="42"/>
  <c r="Y70" i="42"/>
  <c r="H67" i="42"/>
  <c r="Y67" i="42"/>
  <c r="Y76" i="42"/>
  <c r="Y128" i="42"/>
  <c r="Y126" i="42"/>
  <c r="Y124" i="42"/>
  <c r="Y121" i="42"/>
  <c r="Y119" i="42"/>
  <c r="Y116" i="42"/>
  <c r="Y110" i="42"/>
  <c r="Y106" i="42"/>
  <c r="Y101" i="42"/>
  <c r="Y99" i="42"/>
  <c r="Y94" i="42"/>
  <c r="Y88" i="42"/>
  <c r="D85" i="42"/>
  <c r="Y82" i="42"/>
  <c r="Y74" i="42"/>
  <c r="Y72" i="42"/>
  <c r="H72" i="42"/>
  <c r="D71" i="42"/>
  <c r="Y71" i="42"/>
  <c r="F63" i="42"/>
  <c r="Y63" i="42"/>
  <c r="Y108" i="42"/>
  <c r="Y103" i="42"/>
  <c r="D97" i="42"/>
  <c r="Y97" i="42"/>
  <c r="D92" i="42"/>
  <c r="Y92" i="42"/>
  <c r="Y87" i="42"/>
  <c r="Y84" i="42"/>
  <c r="F83" i="42"/>
  <c r="Y83" i="42"/>
  <c r="Y79" i="42"/>
  <c r="K79" i="43"/>
  <c r="Y64" i="42"/>
  <c r="D64" i="42"/>
  <c r="Y65" i="42"/>
  <c r="Y60" i="42"/>
  <c r="H51" i="42"/>
  <c r="Y51" i="42"/>
  <c r="D48" i="42"/>
  <c r="Y48" i="42"/>
  <c r="D45" i="42"/>
  <c r="Y45" i="42"/>
  <c r="Y42" i="42"/>
  <c r="F39" i="42"/>
  <c r="Y39" i="42"/>
  <c r="Y32" i="42"/>
  <c r="D32" i="42"/>
  <c r="F31" i="43"/>
  <c r="H31" i="42"/>
  <c r="Y26" i="42"/>
  <c r="L26" i="42"/>
  <c r="Y61" i="42"/>
  <c r="H47" i="42"/>
  <c r="Y47" i="42"/>
  <c r="H44" i="42"/>
  <c r="Y44" i="42"/>
  <c r="D34" i="43"/>
  <c r="F34" i="42"/>
  <c r="Y34" i="42"/>
  <c r="Y28" i="42"/>
  <c r="D28" i="42"/>
  <c r="F27" i="43"/>
  <c r="H27" i="42"/>
  <c r="F13" i="42"/>
  <c r="Y13" i="42"/>
  <c r="D13" i="43"/>
  <c r="F12" i="42"/>
  <c r="E12" i="43" s="1"/>
  <c r="D12" i="43"/>
  <c r="D56" i="42"/>
  <c r="Y56" i="42"/>
  <c r="H37" i="42"/>
  <c r="Y37" i="42"/>
  <c r="F30" i="42"/>
  <c r="Y30" i="42"/>
  <c r="D30" i="43"/>
  <c r="F17" i="43"/>
  <c r="H17" i="42"/>
  <c r="Y17" i="42"/>
  <c r="D69" i="42"/>
  <c r="Y69" i="42"/>
  <c r="D66" i="42"/>
  <c r="Y66" i="42"/>
  <c r="Y59" i="42"/>
  <c r="H55" i="42"/>
  <c r="Y55" i="42"/>
  <c r="D52" i="42"/>
  <c r="Y52" i="42"/>
  <c r="Y49" i="42"/>
  <c r="D38" i="42"/>
  <c r="Y38" i="42"/>
  <c r="D50" i="42"/>
  <c r="Y50" i="42"/>
  <c r="Y41" i="42"/>
  <c r="Y35" i="42"/>
  <c r="J29" i="42"/>
  <c r="Y29" i="42"/>
  <c r="D23" i="42"/>
  <c r="Y23" i="42"/>
  <c r="Y21" i="42"/>
  <c r="T21" i="42"/>
  <c r="J19" i="42"/>
  <c r="H15" i="42"/>
  <c r="F15" i="43"/>
  <c r="D36" i="42"/>
  <c r="Y36" i="42"/>
  <c r="J16" i="42"/>
  <c r="Y16" i="42"/>
  <c r="H7" i="42"/>
  <c r="F7" i="43"/>
  <c r="D54" i="42"/>
  <c r="Y54" i="42"/>
  <c r="Y46" i="42"/>
  <c r="D43" i="42"/>
  <c r="Y43" i="42"/>
  <c r="Y40" i="42"/>
  <c r="Y24" i="42"/>
  <c r="F19" i="43"/>
  <c r="H19" i="42"/>
  <c r="F14" i="43"/>
  <c r="H14" i="42"/>
  <c r="Y14" i="42"/>
  <c r="AC100" i="4"/>
  <c r="AC87" i="4" s="1"/>
  <c r="D33" i="42"/>
  <c r="Y33" i="42"/>
  <c r="F30" i="43"/>
  <c r="J25" i="42"/>
  <c r="Y22" i="42"/>
  <c r="F18" i="42"/>
  <c r="Y18" i="42"/>
  <c r="D17" i="43"/>
  <c r="F17" i="42"/>
  <c r="D15" i="43"/>
  <c r="F15" i="42"/>
  <c r="D12" i="42"/>
  <c r="Y12" i="42"/>
  <c r="F34" i="43"/>
  <c r="H34" i="42"/>
  <c r="D31" i="43"/>
  <c r="F31" i="42"/>
  <c r="Y31" i="42"/>
  <c r="D27" i="43"/>
  <c r="F27" i="42"/>
  <c r="F25" i="42"/>
  <c r="Y25" i="42"/>
  <c r="D24" i="43"/>
  <c r="F24" i="42"/>
  <c r="F22" i="42"/>
  <c r="F21" i="43"/>
  <c r="H21" i="42"/>
  <c r="H20" i="42"/>
  <c r="F20" i="43"/>
  <c r="D20" i="42"/>
  <c r="Y20" i="42"/>
  <c r="Y27" i="42"/>
  <c r="D20" i="43"/>
  <c r="Y19" i="42"/>
  <c r="F19" i="42"/>
  <c r="Y15" i="42"/>
  <c r="F14" i="42"/>
  <c r="Y11" i="42"/>
  <c r="Y9" i="42"/>
  <c r="L9" i="42"/>
  <c r="F10" i="43"/>
  <c r="H10" i="42"/>
  <c r="J7" i="42"/>
  <c r="D7" i="42"/>
  <c r="Y7" i="42"/>
  <c r="D6" i="43"/>
  <c r="F6" i="42"/>
  <c r="AC88" i="5"/>
  <c r="AO437" i="6"/>
  <c r="AL371" i="6"/>
  <c r="AL369" i="6" s="1"/>
  <c r="AO363" i="6"/>
  <c r="AO299" i="6"/>
  <c r="AO95" i="6"/>
  <c r="AO93" i="6" s="1"/>
  <c r="F6" i="43"/>
  <c r="H6" i="42"/>
  <c r="Y2" i="42"/>
  <c r="AC150" i="4"/>
  <c r="AC58" i="5"/>
  <c r="AL396" i="6"/>
  <c r="AL394" i="6" s="1"/>
  <c r="AN299" i="6"/>
  <c r="D10" i="43"/>
  <c r="F10" i="42"/>
  <c r="Y10" i="42"/>
  <c r="Y8" i="42"/>
  <c r="Y4" i="42"/>
  <c r="Y3" i="42"/>
  <c r="AM371" i="6"/>
  <c r="AM369" i="6" s="1"/>
  <c r="AM363" i="6"/>
  <c r="AM299" i="6"/>
  <c r="AL299" i="6"/>
  <c r="AN145" i="6"/>
  <c r="AL46" i="6"/>
  <c r="AL45" i="6" s="1"/>
  <c r="AL44" i="6" s="1"/>
  <c r="J3" i="42"/>
  <c r="L3" i="43"/>
  <c r="I3" i="43"/>
  <c r="N358" i="43"/>
  <c r="Q358" i="43" s="1"/>
  <c r="H26" i="18" l="1"/>
  <c r="L504" i="35"/>
  <c r="H33" i="22"/>
  <c r="G507" i="35"/>
  <c r="H23" i="18"/>
  <c r="L501" i="35"/>
  <c r="H21" i="20"/>
  <c r="I499" i="35"/>
  <c r="H20" i="17"/>
  <c r="F498" i="35"/>
  <c r="H23" i="21"/>
  <c r="H501" i="35"/>
  <c r="H34" i="21"/>
  <c r="H508" i="35"/>
  <c r="I501" i="35"/>
  <c r="H23" i="20"/>
  <c r="H11" i="20"/>
  <c r="I493" i="35"/>
  <c r="H34" i="26"/>
  <c r="K508" i="35"/>
  <c r="H33" i="24"/>
  <c r="D507" i="35"/>
  <c r="H33" i="18"/>
  <c r="L507" i="35"/>
  <c r="H11" i="17"/>
  <c r="F493" i="35"/>
  <c r="H34" i="23"/>
  <c r="M508" i="35"/>
  <c r="H11" i="26"/>
  <c r="K493" i="35"/>
  <c r="H33" i="23"/>
  <c r="M507" i="35"/>
  <c r="H11" i="23"/>
  <c r="M11" i="23" s="1"/>
  <c r="M493" i="35"/>
  <c r="S39" i="26"/>
  <c r="S39" i="22"/>
  <c r="H28" i="20"/>
  <c r="M28" i="20" s="1"/>
  <c r="I506" i="35"/>
  <c r="H33" i="15"/>
  <c r="E507" i="35"/>
  <c r="H14" i="24"/>
  <c r="M14" i="24" s="1"/>
  <c r="D496" i="35"/>
  <c r="I10" i="25"/>
  <c r="O10" i="25" s="1"/>
  <c r="I22" i="25"/>
  <c r="C492" i="35"/>
  <c r="N492" i="35" s="1"/>
  <c r="H6" i="19"/>
  <c r="J490" i="35"/>
  <c r="H21" i="19"/>
  <c r="J499" i="35"/>
  <c r="H28" i="23"/>
  <c r="M506" i="35"/>
  <c r="H23" i="19"/>
  <c r="J501" i="35"/>
  <c r="H33" i="20"/>
  <c r="I507" i="35"/>
  <c r="H6" i="24"/>
  <c r="D490" i="35"/>
  <c r="H23" i="15"/>
  <c r="E501" i="35"/>
  <c r="M501" i="35"/>
  <c r="H23" i="23"/>
  <c r="H11" i="15"/>
  <c r="E493" i="35"/>
  <c r="H6" i="15"/>
  <c r="E490" i="35"/>
  <c r="D501" i="35"/>
  <c r="H23" i="24"/>
  <c r="H11" i="21"/>
  <c r="H493" i="35"/>
  <c r="S39" i="20"/>
  <c r="P39" i="17"/>
  <c r="H9" i="26"/>
  <c r="M9" i="26" s="1"/>
  <c r="K491" i="35"/>
  <c r="H6" i="20"/>
  <c r="M6" i="20" s="1"/>
  <c r="I490" i="35"/>
  <c r="H21" i="18"/>
  <c r="M21" i="18" s="1"/>
  <c r="L499" i="35"/>
  <c r="H14" i="15"/>
  <c r="M14" i="15" s="1"/>
  <c r="E496" i="35"/>
  <c r="H21" i="24"/>
  <c r="M21" i="24" s="1"/>
  <c r="D499" i="35"/>
  <c r="I34" i="25"/>
  <c r="O34" i="25" s="1"/>
  <c r="C508" i="35"/>
  <c r="H21" i="21"/>
  <c r="M21" i="21" s="1"/>
  <c r="H499" i="35"/>
  <c r="H34" i="20"/>
  <c r="M34" i="20" s="1"/>
  <c r="I508" i="35"/>
  <c r="H34" i="19"/>
  <c r="H34" i="46" s="1"/>
  <c r="J508" i="35"/>
  <c r="H26" i="24"/>
  <c r="M26" i="24" s="1"/>
  <c r="D504" i="35"/>
  <c r="H34" i="22"/>
  <c r="M34" i="22" s="1"/>
  <c r="G508" i="35"/>
  <c r="H33" i="19"/>
  <c r="H35" i="19" s="1"/>
  <c r="J507" i="35"/>
  <c r="H20" i="23"/>
  <c r="M20" i="23" s="1"/>
  <c r="M498" i="35"/>
  <c r="H34" i="18"/>
  <c r="M34" i="18" s="1"/>
  <c r="L508" i="35"/>
  <c r="H11" i="22"/>
  <c r="M11" i="22" s="1"/>
  <c r="G493" i="35"/>
  <c r="S39" i="19"/>
  <c r="N494" i="35"/>
  <c r="H23" i="22"/>
  <c r="G501" i="35"/>
  <c r="H6" i="26"/>
  <c r="M6" i="26" s="1"/>
  <c r="K490" i="35"/>
  <c r="H21" i="15"/>
  <c r="M21" i="15" s="1"/>
  <c r="E499" i="35"/>
  <c r="H6" i="21"/>
  <c r="M6" i="21" s="1"/>
  <c r="H490" i="35"/>
  <c r="H33" i="26"/>
  <c r="M33" i="26" s="1"/>
  <c r="M35" i="26" s="1"/>
  <c r="K507" i="35"/>
  <c r="H6" i="18"/>
  <c r="M6" i="18" s="1"/>
  <c r="L490" i="35"/>
  <c r="H11" i="19"/>
  <c r="M11" i="19" s="1"/>
  <c r="J493" i="35"/>
  <c r="H21" i="26"/>
  <c r="M21" i="26" s="1"/>
  <c r="K499" i="35"/>
  <c r="H6" i="23"/>
  <c r="M6" i="23" s="1"/>
  <c r="M490" i="35"/>
  <c r="H23" i="26"/>
  <c r="K501" i="35"/>
  <c r="H21" i="23"/>
  <c r="M21" i="23" s="1"/>
  <c r="M499" i="35"/>
  <c r="H6" i="22"/>
  <c r="M6" i="22" s="1"/>
  <c r="G490" i="35"/>
  <c r="H11" i="18"/>
  <c r="M11" i="18" s="1"/>
  <c r="L493" i="35"/>
  <c r="H34" i="15"/>
  <c r="M34" i="15" s="1"/>
  <c r="E508" i="35"/>
  <c r="S39" i="21"/>
  <c r="H20" i="46"/>
  <c r="N496" i="35"/>
  <c r="N491" i="35"/>
  <c r="H9" i="46"/>
  <c r="M9" i="46" s="1"/>
  <c r="N9" i="26"/>
  <c r="N6" i="20"/>
  <c r="M26" i="18"/>
  <c r="N26" i="18"/>
  <c r="N21" i="18"/>
  <c r="M33" i="22"/>
  <c r="N33" i="22"/>
  <c r="N14" i="15"/>
  <c r="M21" i="20"/>
  <c r="N21" i="20"/>
  <c r="N21" i="24"/>
  <c r="M20" i="17"/>
  <c r="N20" i="17"/>
  <c r="N21" i="21"/>
  <c r="M34" i="21"/>
  <c r="N34" i="21"/>
  <c r="N34" i="20"/>
  <c r="M11" i="20"/>
  <c r="N11" i="20"/>
  <c r="N34" i="19"/>
  <c r="M34" i="26"/>
  <c r="N34" i="26"/>
  <c r="N26" i="24"/>
  <c r="M33" i="24"/>
  <c r="N33" i="24"/>
  <c r="N34" i="22"/>
  <c r="M33" i="18"/>
  <c r="N33" i="18"/>
  <c r="N33" i="19"/>
  <c r="N35" i="19" s="1"/>
  <c r="M11" i="17"/>
  <c r="N11" i="17"/>
  <c r="N20" i="23"/>
  <c r="M34" i="23"/>
  <c r="N34" i="23"/>
  <c r="M11" i="26"/>
  <c r="N11" i="26"/>
  <c r="M33" i="23"/>
  <c r="M35" i="23" s="1"/>
  <c r="N33" i="23"/>
  <c r="N35" i="23" s="1"/>
  <c r="N34" i="18"/>
  <c r="N11" i="23"/>
  <c r="N11" i="22"/>
  <c r="M22" i="20"/>
  <c r="N22" i="20"/>
  <c r="M22" i="23"/>
  <c r="N22" i="23"/>
  <c r="M10" i="17"/>
  <c r="N10" i="17"/>
  <c r="M10" i="19"/>
  <c r="N10" i="19"/>
  <c r="M10" i="26"/>
  <c r="N10" i="26"/>
  <c r="M10" i="24"/>
  <c r="N10" i="24"/>
  <c r="M10" i="21"/>
  <c r="N10" i="21"/>
  <c r="M10" i="18"/>
  <c r="N10" i="18"/>
  <c r="N28" i="20"/>
  <c r="N6" i="26"/>
  <c r="N21" i="15"/>
  <c r="N6" i="21"/>
  <c r="M33" i="15"/>
  <c r="N33" i="15"/>
  <c r="N14" i="24"/>
  <c r="M6" i="19"/>
  <c r="N6" i="19"/>
  <c r="M21" i="19"/>
  <c r="N21" i="19"/>
  <c r="N33" i="26"/>
  <c r="N35" i="26" s="1"/>
  <c r="M28" i="23"/>
  <c r="N28" i="23"/>
  <c r="N6" i="18"/>
  <c r="M33" i="20"/>
  <c r="N33" i="20"/>
  <c r="N35" i="20" s="1"/>
  <c r="N11" i="19"/>
  <c r="M6" i="24"/>
  <c r="N6" i="24"/>
  <c r="N21" i="26"/>
  <c r="N6" i="23"/>
  <c r="M11" i="15"/>
  <c r="N11" i="15"/>
  <c r="N21" i="23"/>
  <c r="N6" i="22"/>
  <c r="N11" i="18"/>
  <c r="M11" i="21"/>
  <c r="N11" i="21"/>
  <c r="N34" i="15"/>
  <c r="M22" i="15"/>
  <c r="N22" i="15"/>
  <c r="M10" i="20"/>
  <c r="N10" i="20"/>
  <c r="M10" i="23"/>
  <c r="N10" i="23"/>
  <c r="M22" i="17"/>
  <c r="N22" i="17"/>
  <c r="M22" i="19"/>
  <c r="N22" i="19"/>
  <c r="M22" i="26"/>
  <c r="N22" i="26"/>
  <c r="M22" i="24"/>
  <c r="N22" i="24"/>
  <c r="M22" i="21"/>
  <c r="N22" i="21"/>
  <c r="M22" i="18"/>
  <c r="N22" i="18"/>
  <c r="M14" i="45"/>
  <c r="N14" i="45"/>
  <c r="M9" i="45"/>
  <c r="N9" i="45"/>
  <c r="M20" i="45"/>
  <c r="N20" i="45"/>
  <c r="M12" i="46"/>
  <c r="N12" i="46"/>
  <c r="M20" i="46"/>
  <c r="N20" i="46"/>
  <c r="N9" i="46"/>
  <c r="M14" i="46"/>
  <c r="N14" i="46"/>
  <c r="I36" i="22"/>
  <c r="M10" i="15"/>
  <c r="N10" i="15"/>
  <c r="H34" i="45"/>
  <c r="H10" i="45"/>
  <c r="S36" i="26"/>
  <c r="S36" i="19"/>
  <c r="N427" i="42"/>
  <c r="H427" i="43" s="1"/>
  <c r="N219" i="43"/>
  <c r="Q219" i="43" s="1"/>
  <c r="E498" i="43"/>
  <c r="N498" i="43" s="1"/>
  <c r="S35" i="27"/>
  <c r="H22" i="46"/>
  <c r="H6" i="46"/>
  <c r="H12" i="27"/>
  <c r="H12" i="45"/>
  <c r="H33" i="46"/>
  <c r="H11" i="46"/>
  <c r="H10" i="46"/>
  <c r="S36" i="23"/>
  <c r="S36" i="22"/>
  <c r="S36" i="15"/>
  <c r="S17" i="18"/>
  <c r="S39" i="18" s="1"/>
  <c r="Q17" i="17"/>
  <c r="S30" i="24"/>
  <c r="S39" i="24" s="1"/>
  <c r="G35" i="27"/>
  <c r="G39" i="27" s="1"/>
  <c r="H9" i="27"/>
  <c r="F35" i="27"/>
  <c r="F39" i="27" s="1"/>
  <c r="AA6" i="27"/>
  <c r="S30" i="27"/>
  <c r="P17" i="27"/>
  <c r="P39" i="27" s="1"/>
  <c r="D35" i="27"/>
  <c r="D39" i="27" s="1"/>
  <c r="S36" i="21"/>
  <c r="S36" i="20"/>
  <c r="H14" i="27"/>
  <c r="Q9" i="27"/>
  <c r="N10" i="25"/>
  <c r="Q38" i="17"/>
  <c r="Q13" i="27"/>
  <c r="H35" i="18"/>
  <c r="H35" i="23"/>
  <c r="H22" i="22"/>
  <c r="H10" i="22"/>
  <c r="H35" i="22"/>
  <c r="I6" i="25"/>
  <c r="H35" i="26"/>
  <c r="N12" i="25"/>
  <c r="Z16" i="34"/>
  <c r="V300" i="42"/>
  <c r="L300" i="43" s="1"/>
  <c r="N409" i="42"/>
  <c r="H409" i="43" s="1"/>
  <c r="N31" i="35"/>
  <c r="Q31" i="35" s="1"/>
  <c r="D324" i="42"/>
  <c r="C324" i="43" s="1"/>
  <c r="V417" i="42"/>
  <c r="L417" i="43" s="1"/>
  <c r="Z24" i="34"/>
  <c r="V447" i="42"/>
  <c r="N34" i="25"/>
  <c r="E354" i="43"/>
  <c r="N40" i="43"/>
  <c r="Q40" i="43" s="1"/>
  <c r="V324" i="42"/>
  <c r="L324" i="43" s="1"/>
  <c r="M143" i="35"/>
  <c r="N390" i="35"/>
  <c r="Q390" i="35" s="1"/>
  <c r="N345" i="35"/>
  <c r="Q345" i="35" s="1"/>
  <c r="N101" i="35"/>
  <c r="Q101" i="35" s="1"/>
  <c r="N74" i="35"/>
  <c r="Q74" i="35" s="1"/>
  <c r="N17" i="35"/>
  <c r="Q17" i="35" s="1"/>
  <c r="H300" i="34"/>
  <c r="E300" i="35" s="1"/>
  <c r="T300" i="34"/>
  <c r="K300" i="35" s="1"/>
  <c r="N399" i="43"/>
  <c r="Q399" i="43" s="1"/>
  <c r="X3" i="34"/>
  <c r="M3" i="35" s="1"/>
  <c r="M312" i="35"/>
  <c r="Z101" i="34"/>
  <c r="Z129" i="34"/>
  <c r="K90" i="35"/>
  <c r="H392" i="43"/>
  <c r="N332" i="43"/>
  <c r="Q332" i="43" s="1"/>
  <c r="N395" i="35"/>
  <c r="Q395" i="35" s="1"/>
  <c r="N116" i="43"/>
  <c r="Q116" i="43" s="1"/>
  <c r="AM425" i="6"/>
  <c r="H3" i="42"/>
  <c r="D2" i="34"/>
  <c r="T447" i="34"/>
  <c r="K447" i="35" s="1"/>
  <c r="L236" i="42"/>
  <c r="G236" i="43" s="1"/>
  <c r="Z133" i="34"/>
  <c r="N298" i="35"/>
  <c r="Q298" i="35" s="1"/>
  <c r="N142" i="34"/>
  <c r="H142" i="35" s="1"/>
  <c r="N313" i="43"/>
  <c r="Q313" i="43" s="1"/>
  <c r="N97" i="35"/>
  <c r="Q97" i="35" s="1"/>
  <c r="J447" i="42"/>
  <c r="F447" i="43" s="1"/>
  <c r="L429" i="43"/>
  <c r="L427" i="43"/>
  <c r="AO425" i="6"/>
  <c r="N311" i="34"/>
  <c r="N310" i="34" s="1"/>
  <c r="H310" i="35" s="1"/>
  <c r="N23" i="35"/>
  <c r="Q23" i="35" s="1"/>
  <c r="X236" i="34"/>
  <c r="M236" i="35" s="1"/>
  <c r="T6" i="34"/>
  <c r="K6" i="35" s="1"/>
  <c r="H90" i="35"/>
  <c r="L351" i="34"/>
  <c r="G351" i="35" s="1"/>
  <c r="F113" i="34"/>
  <c r="X258" i="34"/>
  <c r="M258" i="35" s="1"/>
  <c r="R10" i="17"/>
  <c r="R10" i="27" s="1"/>
  <c r="H154" i="34"/>
  <c r="E154" i="35" s="1"/>
  <c r="R89" i="34"/>
  <c r="J89" i="35" s="1"/>
  <c r="J417" i="42"/>
  <c r="F417" i="43" s="1"/>
  <c r="X154" i="42"/>
  <c r="M154" i="43" s="1"/>
  <c r="M504" i="43" s="1"/>
  <c r="X89" i="34"/>
  <c r="D99" i="34"/>
  <c r="C99" i="35" s="1"/>
  <c r="R142" i="34"/>
  <c r="J142" i="35" s="1"/>
  <c r="C478" i="35"/>
  <c r="N478" i="35" s="1"/>
  <c r="Q478" i="35" s="1"/>
  <c r="N153" i="35"/>
  <c r="Q153" i="35" s="1"/>
  <c r="T458" i="42"/>
  <c r="K458" i="43" s="1"/>
  <c r="Z478" i="34"/>
  <c r="R300" i="34"/>
  <c r="J300" i="35" s="1"/>
  <c r="N22" i="35"/>
  <c r="Q22" i="35" s="1"/>
  <c r="N462" i="43"/>
  <c r="Q462" i="43" s="1"/>
  <c r="N297" i="35"/>
  <c r="Q297" i="35" s="1"/>
  <c r="Z139" i="34"/>
  <c r="N9" i="35"/>
  <c r="Q9" i="35" s="1"/>
  <c r="N326" i="43"/>
  <c r="Q326" i="43" s="1"/>
  <c r="F142" i="34"/>
  <c r="D142" i="35" s="1"/>
  <c r="M185" i="35"/>
  <c r="Z12" i="34"/>
  <c r="H113" i="34"/>
  <c r="E113" i="35" s="1"/>
  <c r="N359" i="34"/>
  <c r="H359" i="35" s="1"/>
  <c r="Z173" i="42"/>
  <c r="N281" i="43"/>
  <c r="Q281" i="43" s="1"/>
  <c r="Z182" i="42"/>
  <c r="J15" i="34"/>
  <c r="J6" i="34" s="1"/>
  <c r="J2" i="34" s="1"/>
  <c r="N341" i="43"/>
  <c r="Q341" i="43" s="1"/>
  <c r="N454" i="43"/>
  <c r="Q454" i="43" s="1"/>
  <c r="N108" i="43"/>
  <c r="Q108" i="43" s="1"/>
  <c r="P447" i="42"/>
  <c r="I447" i="43" s="1"/>
  <c r="N333" i="34"/>
  <c r="J276" i="34"/>
  <c r="F276" i="35" s="1"/>
  <c r="J236" i="34"/>
  <c r="F236" i="35" s="1"/>
  <c r="V181" i="34"/>
  <c r="L181" i="35" s="1"/>
  <c r="F2" i="34"/>
  <c r="D2" i="35" s="1"/>
  <c r="N451" i="43"/>
  <c r="Q451" i="43" s="1"/>
  <c r="R409" i="42"/>
  <c r="J409" i="43" s="1"/>
  <c r="N88" i="43"/>
  <c r="Q88" i="43" s="1"/>
  <c r="J46" i="34"/>
  <c r="F46" i="35" s="1"/>
  <c r="D480" i="42"/>
  <c r="C480" i="43" s="1"/>
  <c r="R351" i="34"/>
  <c r="J351" i="35" s="1"/>
  <c r="N322" i="43"/>
  <c r="Q322" i="43" s="1"/>
  <c r="N134" i="35"/>
  <c r="Q134" i="35" s="1"/>
  <c r="N287" i="35"/>
  <c r="Q287" i="35" s="1"/>
  <c r="N183" i="35"/>
  <c r="Q183" i="35" s="1"/>
  <c r="E185" i="35"/>
  <c r="V236" i="34"/>
  <c r="L236" i="35" s="1"/>
  <c r="M239" i="35"/>
  <c r="J142" i="34"/>
  <c r="F142" i="35" s="1"/>
  <c r="Z38" i="34"/>
  <c r="N133" i="35"/>
  <c r="Q133" i="35" s="1"/>
  <c r="F52" i="35"/>
  <c r="N52" i="35" s="1"/>
  <c r="Q52" i="35" s="1"/>
  <c r="J68" i="34"/>
  <c r="F68" i="35" s="1"/>
  <c r="N102" i="35"/>
  <c r="Q102" i="35" s="1"/>
  <c r="D114" i="35"/>
  <c r="J35" i="34"/>
  <c r="F35" i="35" s="1"/>
  <c r="R417" i="42"/>
  <c r="J417" i="43" s="1"/>
  <c r="N417" i="42"/>
  <c r="N415" i="42" s="1"/>
  <c r="N178" i="35"/>
  <c r="Q178" i="35" s="1"/>
  <c r="X46" i="42"/>
  <c r="X34" i="42" s="1"/>
  <c r="H159" i="43"/>
  <c r="T236" i="42"/>
  <c r="K236" i="43" s="1"/>
  <c r="L300" i="42"/>
  <c r="G300" i="43" s="1"/>
  <c r="F72" i="35"/>
  <c r="N72" i="35" s="1"/>
  <c r="Q72" i="35" s="1"/>
  <c r="Z152" i="34"/>
  <c r="J150" i="34"/>
  <c r="F150" i="35" s="1"/>
  <c r="X351" i="34"/>
  <c r="M351" i="35" s="1"/>
  <c r="T34" i="42"/>
  <c r="K34" i="43" s="1"/>
  <c r="R359" i="34"/>
  <c r="J359" i="35" s="1"/>
  <c r="X333" i="34"/>
  <c r="M333" i="35" s="1"/>
  <c r="Z40" i="34"/>
  <c r="N38" i="35"/>
  <c r="Q38" i="35" s="1"/>
  <c r="T351" i="34"/>
  <c r="K351" i="35" s="1"/>
  <c r="N152" i="35"/>
  <c r="Q152" i="35" s="1"/>
  <c r="N12" i="35"/>
  <c r="Q12" i="35" s="1"/>
  <c r="Z138" i="34"/>
  <c r="N124" i="43"/>
  <c r="Q124" i="43" s="1"/>
  <c r="N344" i="43"/>
  <c r="Q344" i="43" s="1"/>
  <c r="N416" i="43"/>
  <c r="Q416" i="43" s="1"/>
  <c r="Z4" i="34"/>
  <c r="N459" i="43"/>
  <c r="Q459" i="43" s="1"/>
  <c r="N69" i="35"/>
  <c r="Q69" i="35" s="1"/>
  <c r="N195" i="35"/>
  <c r="Q195" i="35" s="1"/>
  <c r="P417" i="42"/>
  <c r="I417" i="43" s="1"/>
  <c r="T351" i="42"/>
  <c r="K351" i="43" s="1"/>
  <c r="F333" i="34"/>
  <c r="D333" i="35" s="1"/>
  <c r="H236" i="34"/>
  <c r="E236" i="35" s="1"/>
  <c r="T258" i="34"/>
  <c r="D68" i="34"/>
  <c r="C68" i="35" s="1"/>
  <c r="N445" i="43"/>
  <c r="Q445" i="43" s="1"/>
  <c r="P258" i="34"/>
  <c r="I258" i="35" s="1"/>
  <c r="Z424" i="42"/>
  <c r="Z69" i="34"/>
  <c r="J409" i="42"/>
  <c r="F409" i="43" s="1"/>
  <c r="E127" i="35"/>
  <c r="N127" i="35" s="1"/>
  <c r="Q127" i="35" s="1"/>
  <c r="F236" i="34"/>
  <c r="D236" i="35" s="1"/>
  <c r="N109" i="35"/>
  <c r="Q109" i="35" s="1"/>
  <c r="N300" i="34"/>
  <c r="H300" i="35" s="1"/>
  <c r="N458" i="42"/>
  <c r="AN120" i="6"/>
  <c r="X480" i="42"/>
  <c r="M480" i="43" s="1"/>
  <c r="F300" i="34"/>
  <c r="D300" i="35" s="1"/>
  <c r="X6" i="42"/>
  <c r="M6" i="43" s="1"/>
  <c r="P311" i="34"/>
  <c r="I311" i="35" s="1"/>
  <c r="V311" i="34"/>
  <c r="L311" i="35" s="1"/>
  <c r="T276" i="34"/>
  <c r="K276" i="35" s="1"/>
  <c r="R324" i="34"/>
  <c r="J324" i="35" s="1"/>
  <c r="X458" i="42"/>
  <c r="M458" i="43" s="1"/>
  <c r="N240" i="35"/>
  <c r="Q240" i="35" s="1"/>
  <c r="S12" i="17"/>
  <c r="S12" i="27" s="1"/>
  <c r="D354" i="43"/>
  <c r="F351" i="34"/>
  <c r="D351" i="35" s="1"/>
  <c r="Z20" i="34"/>
  <c r="H324" i="34"/>
  <c r="E324" i="35" s="1"/>
  <c r="N27" i="35"/>
  <c r="Q27" i="35" s="1"/>
  <c r="N254" i="35"/>
  <c r="Q254" i="35" s="1"/>
  <c r="K89" i="35"/>
  <c r="T76" i="34"/>
  <c r="K76" i="35" s="1"/>
  <c r="F132" i="34"/>
  <c r="D132" i="35" s="1"/>
  <c r="N463" i="43"/>
  <c r="Q463" i="43" s="1"/>
  <c r="K46" i="43"/>
  <c r="N404" i="43"/>
  <c r="Q404" i="43" s="1"/>
  <c r="D132" i="34"/>
  <c r="C132" i="35" s="1"/>
  <c r="N132" i="35" s="1"/>
  <c r="Q132" i="35" s="1"/>
  <c r="D142" i="34"/>
  <c r="C142" i="35" s="1"/>
  <c r="P300" i="34"/>
  <c r="I300" i="35" s="1"/>
  <c r="N21" i="35"/>
  <c r="Q21" i="35" s="1"/>
  <c r="N331" i="43"/>
  <c r="Q331" i="43" s="1"/>
  <c r="N366" i="43"/>
  <c r="Q366" i="43" s="1"/>
  <c r="N384" i="43"/>
  <c r="Q384" i="43" s="1"/>
  <c r="N323" i="43"/>
  <c r="Q323" i="43" s="1"/>
  <c r="N362" i="43"/>
  <c r="Q362" i="43" s="1"/>
  <c r="N453" i="43"/>
  <c r="Q453" i="43" s="1"/>
  <c r="N424" i="43"/>
  <c r="Q424" i="43" s="1"/>
  <c r="D113" i="35"/>
  <c r="L351" i="42"/>
  <c r="G351" i="43" s="1"/>
  <c r="P46" i="34"/>
  <c r="I46" i="35" s="1"/>
  <c r="H342" i="34"/>
  <c r="E342" i="35" s="1"/>
  <c r="V324" i="34"/>
  <c r="L324" i="35" s="1"/>
  <c r="F181" i="34"/>
  <c r="D181" i="35" s="1"/>
  <c r="R181" i="34"/>
  <c r="J181" i="35" s="1"/>
  <c r="T181" i="34"/>
  <c r="K181" i="35" s="1"/>
  <c r="N113" i="34"/>
  <c r="N161" i="35"/>
  <c r="Q161" i="35" s="1"/>
  <c r="L159" i="35"/>
  <c r="L154" i="42"/>
  <c r="G154" i="43" s="1"/>
  <c r="G504" i="43" s="1"/>
  <c r="R113" i="42"/>
  <c r="J113" i="43" s="1"/>
  <c r="X113" i="42"/>
  <c r="M113" i="43" s="1"/>
  <c r="P113" i="34"/>
  <c r="V258" i="34"/>
  <c r="L258" i="35" s="1"/>
  <c r="N304" i="43"/>
  <c r="Q304" i="43" s="1"/>
  <c r="L417" i="42"/>
  <c r="G417" i="43" s="1"/>
  <c r="N96" i="35"/>
  <c r="Q96" i="35" s="1"/>
  <c r="N105" i="35"/>
  <c r="Q105" i="35" s="1"/>
  <c r="N241" i="35"/>
  <c r="Q241" i="35" s="1"/>
  <c r="N327" i="43"/>
  <c r="Q327" i="43" s="1"/>
  <c r="N379" i="43"/>
  <c r="Q379" i="43" s="1"/>
  <c r="N60" i="35"/>
  <c r="Q60" i="35" s="1"/>
  <c r="P181" i="34"/>
  <c r="I181" i="35" s="1"/>
  <c r="L276" i="34"/>
  <c r="G276" i="35" s="1"/>
  <c r="X443" i="42"/>
  <c r="M443" i="43" s="1"/>
  <c r="N193" i="35"/>
  <c r="Q193" i="35" s="1"/>
  <c r="N107" i="35"/>
  <c r="Q107" i="35" s="1"/>
  <c r="H351" i="34"/>
  <c r="E351" i="35" s="1"/>
  <c r="L154" i="34"/>
  <c r="G154" i="35" s="1"/>
  <c r="X276" i="34"/>
  <c r="M276" i="35" s="1"/>
  <c r="N82" i="43"/>
  <c r="Q82" i="43" s="1"/>
  <c r="N319" i="43"/>
  <c r="Q319" i="43" s="1"/>
  <c r="N407" i="43"/>
  <c r="Q407" i="43" s="1"/>
  <c r="N452" i="43"/>
  <c r="Q452" i="43" s="1"/>
  <c r="T417" i="42"/>
  <c r="K417" i="43" s="1"/>
  <c r="N76" i="34"/>
  <c r="H76" i="35" s="1"/>
  <c r="N123" i="35"/>
  <c r="Q123" i="35" s="1"/>
  <c r="J113" i="34"/>
  <c r="J112" i="34" s="1"/>
  <c r="F112" i="35" s="1"/>
  <c r="H258" i="34"/>
  <c r="E258" i="35" s="1"/>
  <c r="H185" i="35"/>
  <c r="V113" i="34"/>
  <c r="O22" i="25"/>
  <c r="T154" i="34"/>
  <c r="K154" i="35" s="1"/>
  <c r="F88" i="35"/>
  <c r="N88" i="35" s="1"/>
  <c r="Q88" i="35" s="1"/>
  <c r="J85" i="34"/>
  <c r="F85" i="35" s="1"/>
  <c r="F92" i="35"/>
  <c r="N92" i="35" s="1"/>
  <c r="Q92" i="35" s="1"/>
  <c r="J90" i="34"/>
  <c r="D66" i="35"/>
  <c r="N66" i="35" s="1"/>
  <c r="Q66" i="35" s="1"/>
  <c r="Z66" i="34"/>
  <c r="J429" i="43"/>
  <c r="R427" i="42"/>
  <c r="J427" i="43" s="1"/>
  <c r="H10" i="35"/>
  <c r="N10" i="35" s="1"/>
  <c r="Q10" i="35" s="1"/>
  <c r="N7" i="34"/>
  <c r="Z7" i="34" s="1"/>
  <c r="Z9" i="42"/>
  <c r="C117" i="35"/>
  <c r="N117" i="35" s="1"/>
  <c r="Q117" i="35" s="1"/>
  <c r="D114" i="34"/>
  <c r="H18" i="35"/>
  <c r="N18" i="35" s="1"/>
  <c r="Q18" i="35" s="1"/>
  <c r="N15" i="34"/>
  <c r="H15" i="35" s="1"/>
  <c r="N15" i="35" s="1"/>
  <c r="Q15" i="35" s="1"/>
  <c r="H26" i="35"/>
  <c r="N26" i="35" s="1"/>
  <c r="Q26" i="35" s="1"/>
  <c r="N25" i="34"/>
  <c r="H25" i="35" s="1"/>
  <c r="N25" i="35" s="1"/>
  <c r="Q25" i="35" s="1"/>
  <c r="C65" i="35"/>
  <c r="N65" i="35" s="1"/>
  <c r="Q65" i="35" s="1"/>
  <c r="D62" i="34"/>
  <c r="C62" i="35" s="1"/>
  <c r="E147" i="35"/>
  <c r="N147" i="35" s="1"/>
  <c r="Q147" i="35" s="1"/>
  <c r="H143" i="34"/>
  <c r="Z143" i="34" s="1"/>
  <c r="N346" i="43"/>
  <c r="Q346" i="43" s="1"/>
  <c r="N79" i="43"/>
  <c r="Q79" i="43" s="1"/>
  <c r="N303" i="43"/>
  <c r="Q303" i="43" s="1"/>
  <c r="N394" i="43"/>
  <c r="Q394" i="43" s="1"/>
  <c r="P458" i="42"/>
  <c r="I458" i="43" s="1"/>
  <c r="N94" i="35"/>
  <c r="Q94" i="35" s="1"/>
  <c r="N122" i="35"/>
  <c r="Q122" i="35" s="1"/>
  <c r="N337" i="43"/>
  <c r="Q337" i="43" s="1"/>
  <c r="G46" i="43"/>
  <c r="N315" i="43"/>
  <c r="Q315" i="43" s="1"/>
  <c r="N397" i="43"/>
  <c r="Q397" i="43" s="1"/>
  <c r="N466" i="43"/>
  <c r="Q466" i="43" s="1"/>
  <c r="N73" i="43"/>
  <c r="Q73" i="43" s="1"/>
  <c r="Z107" i="34"/>
  <c r="R342" i="34"/>
  <c r="J342" i="35" s="1"/>
  <c r="M311" i="35"/>
  <c r="X310" i="34"/>
  <c r="N96" i="43"/>
  <c r="Q96" i="43" s="1"/>
  <c r="N205" i="35"/>
  <c r="Q205" i="35" s="1"/>
  <c r="X6" i="34"/>
  <c r="M6" i="35" s="1"/>
  <c r="N350" i="43"/>
  <c r="Q350" i="43" s="1"/>
  <c r="N146" i="35"/>
  <c r="Q146" i="35" s="1"/>
  <c r="N236" i="34"/>
  <c r="H236" i="35" s="1"/>
  <c r="N231" i="35"/>
  <c r="Q231" i="35" s="1"/>
  <c r="N279" i="35"/>
  <c r="Q279" i="35" s="1"/>
  <c r="T342" i="34"/>
  <c r="K342" i="35" s="1"/>
  <c r="J324" i="34"/>
  <c r="F324" i="35" s="1"/>
  <c r="N91" i="43"/>
  <c r="Q91" i="43" s="1"/>
  <c r="N166" i="35"/>
  <c r="Q166" i="35" s="1"/>
  <c r="R458" i="42"/>
  <c r="L113" i="34"/>
  <c r="G113" i="35" s="1"/>
  <c r="N374" i="43"/>
  <c r="Q374" i="43" s="1"/>
  <c r="N29" i="35"/>
  <c r="Q29" i="35" s="1"/>
  <c r="L324" i="34"/>
  <c r="G324" i="35" s="1"/>
  <c r="AL120" i="6"/>
  <c r="F221" i="42"/>
  <c r="D221" i="43" s="1"/>
  <c r="V351" i="34"/>
  <c r="L351" i="35" s="1"/>
  <c r="F359" i="34"/>
  <c r="J447" i="34"/>
  <c r="J443" i="34" s="1"/>
  <c r="N418" i="35"/>
  <c r="Q418" i="35" s="1"/>
  <c r="F342" i="34"/>
  <c r="D342" i="35" s="1"/>
  <c r="V34" i="42"/>
  <c r="N324" i="34"/>
  <c r="H324" i="35" s="1"/>
  <c r="P276" i="34"/>
  <c r="I276" i="35" s="1"/>
  <c r="V258" i="42"/>
  <c r="L258" i="43" s="1"/>
  <c r="L505" i="43" s="1"/>
  <c r="L311" i="34"/>
  <c r="G311" i="35" s="1"/>
  <c r="V342" i="34"/>
  <c r="L342" i="35" s="1"/>
  <c r="N291" i="43"/>
  <c r="Q291" i="43" s="1"/>
  <c r="N296" i="43"/>
  <c r="Q296" i="43" s="1"/>
  <c r="N377" i="43"/>
  <c r="Q377" i="43" s="1"/>
  <c r="N44" i="35"/>
  <c r="Q44" i="35" s="1"/>
  <c r="N339" i="43"/>
  <c r="Q339" i="43" s="1"/>
  <c r="N328" i="43"/>
  <c r="Q328" i="43" s="1"/>
  <c r="Z11" i="42"/>
  <c r="N220" i="35"/>
  <c r="Q220" i="35" s="1"/>
  <c r="M449" i="43"/>
  <c r="M447" i="43"/>
  <c r="T113" i="42"/>
  <c r="K113" i="43" s="1"/>
  <c r="P6" i="34"/>
  <c r="I6" i="35" s="1"/>
  <c r="N80" i="43"/>
  <c r="Q80" i="43" s="1"/>
  <c r="N248" i="35"/>
  <c r="Q248" i="35" s="1"/>
  <c r="L300" i="34"/>
  <c r="G300" i="35" s="1"/>
  <c r="N461" i="43"/>
  <c r="Q461" i="43" s="1"/>
  <c r="N59" i="43"/>
  <c r="Q59" i="43" s="1"/>
  <c r="N74" i="43"/>
  <c r="Q74" i="43" s="1"/>
  <c r="N234" i="43"/>
  <c r="Q234" i="43" s="1"/>
  <c r="N306" i="43"/>
  <c r="Q306" i="43" s="1"/>
  <c r="N363" i="43"/>
  <c r="Q363" i="43" s="1"/>
  <c r="Z279" i="34"/>
  <c r="Z223" i="42"/>
  <c r="AO249" i="6"/>
  <c r="AO144" i="6" s="1"/>
  <c r="AO344" i="6" s="1"/>
  <c r="V357" i="34"/>
  <c r="L357" i="35" s="1"/>
  <c r="N8" i="35"/>
  <c r="Q8" i="35" s="1"/>
  <c r="N307" i="43"/>
  <c r="Q307" i="43" s="1"/>
  <c r="T370" i="42"/>
  <c r="K370" i="43" s="1"/>
  <c r="R447" i="42"/>
  <c r="R443" i="42" s="1"/>
  <c r="J443" i="43" s="1"/>
  <c r="V276" i="34"/>
  <c r="L276" i="35" s="1"/>
  <c r="R447" i="34"/>
  <c r="N388" i="43"/>
  <c r="Q388" i="43" s="1"/>
  <c r="X113" i="34"/>
  <c r="X112" i="34" s="1"/>
  <c r="M112" i="35" s="1"/>
  <c r="N286" i="43"/>
  <c r="Q286" i="43" s="1"/>
  <c r="X370" i="42"/>
  <c r="M370" i="43" s="1"/>
  <c r="N324" i="42"/>
  <c r="H324" i="43" s="1"/>
  <c r="C207" i="35"/>
  <c r="N207" i="35" s="1"/>
  <c r="Q207" i="35" s="1"/>
  <c r="Z28" i="34"/>
  <c r="AC56" i="5"/>
  <c r="N318" i="43"/>
  <c r="Q318" i="43" s="1"/>
  <c r="N464" i="35"/>
  <c r="Q464" i="35" s="1"/>
  <c r="N282" i="43"/>
  <c r="Q282" i="43" s="1"/>
  <c r="N290" i="43"/>
  <c r="Q290" i="43" s="1"/>
  <c r="N317" i="43"/>
  <c r="Q317" i="43" s="1"/>
  <c r="N198" i="35"/>
  <c r="Q198" i="35" s="1"/>
  <c r="N421" i="35"/>
  <c r="Q421" i="35" s="1"/>
  <c r="N238" i="43"/>
  <c r="Q238" i="43" s="1"/>
  <c r="H276" i="34"/>
  <c r="E276" i="35" s="1"/>
  <c r="P181" i="42"/>
  <c r="I181" i="43" s="1"/>
  <c r="J181" i="42"/>
  <c r="F181" i="43" s="1"/>
  <c r="N359" i="42"/>
  <c r="H359" i="43" s="1"/>
  <c r="J159" i="43"/>
  <c r="H333" i="34"/>
  <c r="E333" i="35" s="1"/>
  <c r="N349" i="43"/>
  <c r="Q349" i="43" s="1"/>
  <c r="N450" i="43"/>
  <c r="Q450" i="43" s="1"/>
  <c r="H419" i="42"/>
  <c r="AK249" i="6"/>
  <c r="AK144" i="6" s="1"/>
  <c r="AK344" i="6" s="1"/>
  <c r="L360" i="35"/>
  <c r="R311" i="34"/>
  <c r="N293" i="35"/>
  <c r="Q293" i="35" s="1"/>
  <c r="V300" i="34"/>
  <c r="L300" i="35" s="1"/>
  <c r="Z122" i="34"/>
  <c r="L6" i="34"/>
  <c r="G6" i="35" s="1"/>
  <c r="AL249" i="6"/>
  <c r="AL144" i="6" s="1"/>
  <c r="AL344" i="6" s="1"/>
  <c r="N398" i="35"/>
  <c r="Q398" i="35" s="1"/>
  <c r="F276" i="34"/>
  <c r="D276" i="35" s="1"/>
  <c r="N237" i="43"/>
  <c r="Q237" i="43" s="1"/>
  <c r="N339" i="35"/>
  <c r="Q339" i="35" s="1"/>
  <c r="J334" i="35"/>
  <c r="R333" i="34"/>
  <c r="J333" i="35" s="1"/>
  <c r="R236" i="34"/>
  <c r="J236" i="35" s="1"/>
  <c r="J246" i="35"/>
  <c r="G58" i="43"/>
  <c r="F370" i="34"/>
  <c r="D370" i="35" s="1"/>
  <c r="I359" i="43"/>
  <c r="I347" i="35"/>
  <c r="P342" i="34"/>
  <c r="I342" i="35" s="1"/>
  <c r="AM249" i="6"/>
  <c r="AM144" i="6" s="1"/>
  <c r="AM344" i="6" s="1"/>
  <c r="N462" i="35"/>
  <c r="Q462" i="35" s="1"/>
  <c r="N76" i="42"/>
  <c r="H76" i="43" s="1"/>
  <c r="AN249" i="6"/>
  <c r="AN144" i="6" s="1"/>
  <c r="AN344" i="6" s="1"/>
  <c r="C347" i="43"/>
  <c r="D342" i="42"/>
  <c r="C342" i="43" s="1"/>
  <c r="N101" i="43"/>
  <c r="Q101" i="43" s="1"/>
  <c r="N211" i="43"/>
  <c r="Q211" i="43" s="1"/>
  <c r="N217" i="43"/>
  <c r="Q217" i="43" s="1"/>
  <c r="N287" i="43"/>
  <c r="Q287" i="43" s="1"/>
  <c r="N380" i="35"/>
  <c r="Q380" i="35" s="1"/>
  <c r="I354" i="35"/>
  <c r="P351" i="34"/>
  <c r="I351" i="35" s="1"/>
  <c r="F360" i="35"/>
  <c r="J359" i="34"/>
  <c r="N405" i="35"/>
  <c r="Q405" i="35" s="1"/>
  <c r="D2" i="42"/>
  <c r="C2" i="43" s="1"/>
  <c r="G246" i="35"/>
  <c r="L236" i="34"/>
  <c r="G236" i="35" s="1"/>
  <c r="N335" i="43"/>
  <c r="Q335" i="43" s="1"/>
  <c r="AK120" i="6"/>
  <c r="AM120" i="6"/>
  <c r="N277" i="43"/>
  <c r="Q277" i="43" s="1"/>
  <c r="R14" i="17"/>
  <c r="R14" i="27" s="1"/>
  <c r="N294" i="43"/>
  <c r="Q294" i="43" s="1"/>
  <c r="N348" i="43"/>
  <c r="Q348" i="43" s="1"/>
  <c r="N386" i="43"/>
  <c r="Q386" i="43" s="1"/>
  <c r="N410" i="43"/>
  <c r="Q410" i="43" s="1"/>
  <c r="N422" i="43"/>
  <c r="Q422" i="43" s="1"/>
  <c r="N477" i="43"/>
  <c r="Q477" i="43" s="1"/>
  <c r="J76" i="42"/>
  <c r="F76" i="43" s="1"/>
  <c r="R3" i="34"/>
  <c r="J3" i="35" s="1"/>
  <c r="J4" i="35"/>
  <c r="T6" i="42"/>
  <c r="K6" i="43" s="1"/>
  <c r="N340" i="43"/>
  <c r="Q340" i="43" s="1"/>
  <c r="N19" i="35"/>
  <c r="Q19" i="35" s="1"/>
  <c r="N28" i="35"/>
  <c r="Q28" i="35" s="1"/>
  <c r="N95" i="35"/>
  <c r="Q95" i="35" s="1"/>
  <c r="Z325" i="42"/>
  <c r="N192" i="43"/>
  <c r="Q192" i="43" s="1"/>
  <c r="N345" i="43"/>
  <c r="Q345" i="43" s="1"/>
  <c r="N356" i="43"/>
  <c r="Q356" i="43" s="1"/>
  <c r="N430" i="43"/>
  <c r="Q430" i="43" s="1"/>
  <c r="N314" i="43"/>
  <c r="Q314" i="43" s="1"/>
  <c r="N330" i="43"/>
  <c r="Q330" i="43" s="1"/>
  <c r="N355" i="43"/>
  <c r="Q355" i="43" s="1"/>
  <c r="N420" i="43"/>
  <c r="Q420" i="43" s="1"/>
  <c r="N442" i="43"/>
  <c r="Q442" i="43" s="1"/>
  <c r="N147" i="43"/>
  <c r="Q147" i="43" s="1"/>
  <c r="D321" i="43"/>
  <c r="N321" i="43" s="1"/>
  <c r="Q321" i="43" s="1"/>
  <c r="F320" i="42"/>
  <c r="D320" i="43" s="1"/>
  <c r="F354" i="35"/>
  <c r="J351" i="34"/>
  <c r="F351" i="35" s="1"/>
  <c r="N303" i="35"/>
  <c r="Q303" i="35" s="1"/>
  <c r="N209" i="35"/>
  <c r="Q209" i="35" s="1"/>
  <c r="N452" i="35"/>
  <c r="Q452" i="35" s="1"/>
  <c r="N424" i="35"/>
  <c r="Q424" i="35" s="1"/>
  <c r="X46" i="34"/>
  <c r="I159" i="35"/>
  <c r="Z19" i="34"/>
  <c r="T443" i="42"/>
  <c r="K443" i="43" s="1"/>
  <c r="N206" i="43"/>
  <c r="Q206" i="43" s="1"/>
  <c r="N278" i="35"/>
  <c r="Q278" i="35" s="1"/>
  <c r="N125" i="43"/>
  <c r="Q125" i="43" s="1"/>
  <c r="N152" i="43"/>
  <c r="Q152" i="43" s="1"/>
  <c r="N178" i="43"/>
  <c r="Q178" i="43" s="1"/>
  <c r="N301" i="43"/>
  <c r="Q301" i="43" s="1"/>
  <c r="D171" i="42"/>
  <c r="C171" i="43" s="1"/>
  <c r="Y4" i="34"/>
  <c r="C202" i="43"/>
  <c r="N202" i="43" s="1"/>
  <c r="Q202" i="43" s="1"/>
  <c r="Z202" i="42"/>
  <c r="D186" i="43"/>
  <c r="N186" i="43" s="1"/>
  <c r="Q186" i="43" s="1"/>
  <c r="F185" i="42"/>
  <c r="K312" i="35"/>
  <c r="T311" i="34"/>
  <c r="K311" i="35" s="1"/>
  <c r="N355" i="35"/>
  <c r="Q355" i="35" s="1"/>
  <c r="J370" i="34"/>
  <c r="F370" i="35" s="1"/>
  <c r="F378" i="35"/>
  <c r="G4" i="35"/>
  <c r="L3" i="34"/>
  <c r="AC32" i="4"/>
  <c r="N82" i="35"/>
  <c r="Q82" i="35" s="1"/>
  <c r="N451" i="35"/>
  <c r="Q451" i="35" s="1"/>
  <c r="N16" i="43"/>
  <c r="Q16" i="43" s="1"/>
  <c r="N5" i="43"/>
  <c r="Q5" i="43" s="1"/>
  <c r="N155" i="43"/>
  <c r="Q155" i="43" s="1"/>
  <c r="Z302" i="42"/>
  <c r="N336" i="43"/>
  <c r="Q336" i="43" s="1"/>
  <c r="N173" i="43"/>
  <c r="Q173" i="43" s="1"/>
  <c r="N119" i="35"/>
  <c r="Q119" i="35" s="1"/>
  <c r="C179" i="43"/>
  <c r="N179" i="43" s="1"/>
  <c r="Q179" i="43" s="1"/>
  <c r="Z179" i="42"/>
  <c r="N376" i="35"/>
  <c r="Q376" i="35" s="1"/>
  <c r="N448" i="35"/>
  <c r="Q448" i="35" s="1"/>
  <c r="N474" i="35"/>
  <c r="Q474" i="35" s="1"/>
  <c r="X76" i="42"/>
  <c r="M76" i="43" s="1"/>
  <c r="N5" i="35"/>
  <c r="Q5" i="35" s="1"/>
  <c r="X417" i="34"/>
  <c r="M417" i="35" s="1"/>
  <c r="P333" i="34"/>
  <c r="I333" i="35" s="1"/>
  <c r="N29" i="43"/>
  <c r="Q29" i="43" s="1"/>
  <c r="Z321" i="42"/>
  <c r="N125" i="35"/>
  <c r="Q125" i="35" s="1"/>
  <c r="Z8" i="42"/>
  <c r="J458" i="42"/>
  <c r="F458" i="43" s="1"/>
  <c r="G320" i="35"/>
  <c r="V333" i="34"/>
  <c r="L333" i="35" s="1"/>
  <c r="L334" i="35"/>
  <c r="F324" i="34"/>
  <c r="D324" i="35" s="1"/>
  <c r="D325" i="35"/>
  <c r="H347" i="35"/>
  <c r="N342" i="34"/>
  <c r="H342" i="35" s="1"/>
  <c r="N407" i="35"/>
  <c r="Q407" i="35" s="1"/>
  <c r="N445" i="35"/>
  <c r="Q445" i="35" s="1"/>
  <c r="N461" i="35"/>
  <c r="Q461" i="35" s="1"/>
  <c r="J357" i="42"/>
  <c r="F357" i="43" s="1"/>
  <c r="F359" i="43"/>
  <c r="T2" i="34"/>
  <c r="K3" i="35"/>
  <c r="H89" i="42"/>
  <c r="E90" i="43"/>
  <c r="H143" i="43"/>
  <c r="N142" i="42"/>
  <c r="J143" i="43"/>
  <c r="R142" i="42"/>
  <c r="C165" i="43"/>
  <c r="Z165" i="42"/>
  <c r="H285" i="43"/>
  <c r="N276" i="42"/>
  <c r="H276" i="43" s="1"/>
  <c r="H371" i="43"/>
  <c r="N370" i="42"/>
  <c r="H370" i="43" s="1"/>
  <c r="R46" i="34"/>
  <c r="D78" i="35"/>
  <c r="F76" i="34"/>
  <c r="D76" i="35" s="1"/>
  <c r="G90" i="35"/>
  <c r="L89" i="34"/>
  <c r="N258" i="34"/>
  <c r="H272" i="35"/>
  <c r="L383" i="35"/>
  <c r="V370" i="34"/>
  <c r="L370" i="35" s="1"/>
  <c r="N181" i="42"/>
  <c r="H181" i="43" s="1"/>
  <c r="H185" i="43"/>
  <c r="N213" i="43"/>
  <c r="Q213" i="43" s="1"/>
  <c r="I305" i="43"/>
  <c r="P300" i="42"/>
  <c r="I300" i="43" s="1"/>
  <c r="I343" i="43"/>
  <c r="P342" i="42"/>
  <c r="I342" i="43" s="1"/>
  <c r="L409" i="42"/>
  <c r="G409" i="43" s="1"/>
  <c r="G392" i="43"/>
  <c r="X427" i="42"/>
  <c r="M427" i="43" s="1"/>
  <c r="M429" i="43"/>
  <c r="D443" i="42"/>
  <c r="C444" i="43"/>
  <c r="E471" i="43"/>
  <c r="H480" i="42"/>
  <c r="E480" i="43" s="1"/>
  <c r="T34" i="34"/>
  <c r="K35" i="35"/>
  <c r="I371" i="35"/>
  <c r="P370" i="34"/>
  <c r="I370" i="35" s="1"/>
  <c r="J90" i="43"/>
  <c r="R89" i="42"/>
  <c r="N151" i="43"/>
  <c r="Q151" i="43" s="1"/>
  <c r="X276" i="42"/>
  <c r="M276" i="43" s="1"/>
  <c r="M285" i="43"/>
  <c r="I312" i="43"/>
  <c r="P311" i="42"/>
  <c r="L316" i="43"/>
  <c r="V311" i="42"/>
  <c r="E392" i="43"/>
  <c r="H409" i="42"/>
  <c r="E409" i="43" s="1"/>
  <c r="L460" i="43"/>
  <c r="V458" i="42"/>
  <c r="L458" i="43" s="1"/>
  <c r="J7" i="35"/>
  <c r="R6" i="34"/>
  <c r="I90" i="35"/>
  <c r="P89" i="34"/>
  <c r="N290" i="35"/>
  <c r="Q290" i="35" s="1"/>
  <c r="L113" i="42"/>
  <c r="G113" i="43" s="1"/>
  <c r="N65" i="43"/>
  <c r="Q65" i="43" s="1"/>
  <c r="L118" i="43"/>
  <c r="V113" i="42"/>
  <c r="V154" i="42"/>
  <c r="L154" i="43" s="1"/>
  <c r="L504" i="43" s="1"/>
  <c r="L159" i="43"/>
  <c r="N182" i="43"/>
  <c r="Q182" i="43" s="1"/>
  <c r="C197" i="43"/>
  <c r="N197" i="43" s="1"/>
  <c r="Q197" i="43" s="1"/>
  <c r="Z197" i="42"/>
  <c r="N231" i="43"/>
  <c r="Q231" i="43" s="1"/>
  <c r="T300" i="42"/>
  <c r="K300" i="43" s="1"/>
  <c r="K302" i="43"/>
  <c r="C338" i="43"/>
  <c r="N338" i="43" s="1"/>
  <c r="Q338" i="43" s="1"/>
  <c r="Z338" i="42"/>
  <c r="L347" i="43"/>
  <c r="V342" i="42"/>
  <c r="L342" i="43" s="1"/>
  <c r="J351" i="42"/>
  <c r="F351" i="43" s="1"/>
  <c r="L357" i="42"/>
  <c r="G357" i="43" s="1"/>
  <c r="G359" i="43"/>
  <c r="D364" i="43"/>
  <c r="N364" i="43" s="1"/>
  <c r="Q364" i="43" s="1"/>
  <c r="Z364" i="42"/>
  <c r="H444" i="43"/>
  <c r="N443" i="42"/>
  <c r="H443" i="43" s="1"/>
  <c r="L142" i="34"/>
  <c r="G143" i="35"/>
  <c r="D269" i="35"/>
  <c r="D503" i="35" s="1"/>
  <c r="F258" i="34"/>
  <c r="P370" i="42"/>
  <c r="I370" i="43" s="1"/>
  <c r="R357" i="34"/>
  <c r="J357" i="35" s="1"/>
  <c r="M310" i="35"/>
  <c r="R6" i="42"/>
  <c r="J7" i="43"/>
  <c r="J34" i="42"/>
  <c r="J33" i="42" s="1"/>
  <c r="F35" i="43"/>
  <c r="I35" i="43"/>
  <c r="P34" i="42"/>
  <c r="L76" i="42"/>
  <c r="G76" i="43" s="1"/>
  <c r="L143" i="43"/>
  <c r="V142" i="42"/>
  <c r="I246" i="43"/>
  <c r="P236" i="42"/>
  <c r="I236" i="43" s="1"/>
  <c r="M272" i="43"/>
  <c r="X258" i="42"/>
  <c r="F302" i="43"/>
  <c r="J300" i="42"/>
  <c r="F300" i="43" s="1"/>
  <c r="N300" i="42"/>
  <c r="H300" i="43" s="1"/>
  <c r="H302" i="43"/>
  <c r="N311" i="42"/>
  <c r="H312" i="43"/>
  <c r="C320" i="43"/>
  <c r="Z334" i="42"/>
  <c r="C334" i="43"/>
  <c r="D333" i="42"/>
  <c r="H334" i="43"/>
  <c r="N333" i="42"/>
  <c r="H333" i="43" s="1"/>
  <c r="J343" i="43"/>
  <c r="R342" i="42"/>
  <c r="J342" i="43" s="1"/>
  <c r="M392" i="43"/>
  <c r="X409" i="42"/>
  <c r="M409" i="43" s="1"/>
  <c r="V6" i="34"/>
  <c r="L7" i="35"/>
  <c r="K143" i="35"/>
  <c r="T142" i="34"/>
  <c r="R154" i="34"/>
  <c r="J154" i="35" s="1"/>
  <c r="X324" i="34"/>
  <c r="M324" i="35" s="1"/>
  <c r="M325" i="35"/>
  <c r="Z95" i="34"/>
  <c r="N8" i="43"/>
  <c r="Q8" i="43" s="1"/>
  <c r="D114" i="43"/>
  <c r="D493" i="43" s="1"/>
  <c r="F113" i="42"/>
  <c r="E143" i="43"/>
  <c r="H142" i="42"/>
  <c r="E142" i="43" s="1"/>
  <c r="E506" i="43" s="1"/>
  <c r="C210" i="43"/>
  <c r="N210" i="43" s="1"/>
  <c r="Q210" i="43" s="1"/>
  <c r="Z210" i="42"/>
  <c r="Z215" i="42"/>
  <c r="C215" i="43"/>
  <c r="N215" i="43" s="1"/>
  <c r="Q215" i="43" s="1"/>
  <c r="N230" i="43"/>
  <c r="Q230" i="43" s="1"/>
  <c r="P258" i="42"/>
  <c r="J272" i="43"/>
  <c r="R258" i="42"/>
  <c r="L285" i="43"/>
  <c r="V276" i="42"/>
  <c r="L276" i="43" s="1"/>
  <c r="L311" i="42"/>
  <c r="G312" i="43"/>
  <c r="G325" i="43"/>
  <c r="L324" i="42"/>
  <c r="G324" i="43" s="1"/>
  <c r="K343" i="43"/>
  <c r="T342" i="42"/>
  <c r="K342" i="43" s="1"/>
  <c r="M360" i="43"/>
  <c r="X359" i="42"/>
  <c r="G371" i="43"/>
  <c r="L370" i="42"/>
  <c r="G370" i="43" s="1"/>
  <c r="D427" i="42"/>
  <c r="C427" i="43" s="1"/>
  <c r="C429" i="43"/>
  <c r="L447" i="42"/>
  <c r="G447" i="43" s="1"/>
  <c r="D458" i="42"/>
  <c r="C458" i="43" s="1"/>
  <c r="C460" i="43"/>
  <c r="Z460" i="42"/>
  <c r="N477" i="35"/>
  <c r="Q477" i="35" s="1"/>
  <c r="R46" i="42"/>
  <c r="N60" i="43"/>
  <c r="Q60" i="43" s="1"/>
  <c r="J113" i="42"/>
  <c r="F118" i="43"/>
  <c r="N172" i="43"/>
  <c r="Q172" i="43" s="1"/>
  <c r="N216" i="43"/>
  <c r="Q216" i="43" s="1"/>
  <c r="C229" i="43"/>
  <c r="N229" i="43" s="1"/>
  <c r="Q229" i="43" s="1"/>
  <c r="Z229" i="42"/>
  <c r="V236" i="42"/>
  <c r="L236" i="43" s="1"/>
  <c r="P333" i="42"/>
  <c r="I333" i="43" s="1"/>
  <c r="I334" i="43"/>
  <c r="L359" i="43"/>
  <c r="V357" i="42"/>
  <c r="L357" i="43" s="1"/>
  <c r="V370" i="42"/>
  <c r="L370" i="43" s="1"/>
  <c r="L371" i="43"/>
  <c r="G460" i="43"/>
  <c r="L458" i="42"/>
  <c r="G458" i="43" s="1"/>
  <c r="H458" i="42"/>
  <c r="E458" i="43" s="1"/>
  <c r="E460" i="43"/>
  <c r="I471" i="43"/>
  <c r="P480" i="42"/>
  <c r="I480" i="43" s="1"/>
  <c r="J272" i="35"/>
  <c r="R258" i="34"/>
  <c r="T113" i="34"/>
  <c r="P76" i="42"/>
  <c r="I76" i="43" s="1"/>
  <c r="N94" i="43"/>
  <c r="Q94" i="43" s="1"/>
  <c r="I113" i="43"/>
  <c r="P112" i="42"/>
  <c r="I112" i="43" s="1"/>
  <c r="M143" i="43"/>
  <c r="X142" i="42"/>
  <c r="N168" i="43"/>
  <c r="Q168" i="43" s="1"/>
  <c r="N198" i="43"/>
  <c r="Q198" i="43" s="1"/>
  <c r="C221" i="43"/>
  <c r="N283" i="43"/>
  <c r="Q283" i="43" s="1"/>
  <c r="K312" i="43"/>
  <c r="T311" i="42"/>
  <c r="J311" i="42"/>
  <c r="F312" i="43"/>
  <c r="M325" i="43"/>
  <c r="X324" i="42"/>
  <c r="M324" i="43" s="1"/>
  <c r="D329" i="43"/>
  <c r="N329" i="43" s="1"/>
  <c r="Q329" i="43" s="1"/>
  <c r="Z329" i="42"/>
  <c r="J334" i="43"/>
  <c r="R333" i="42"/>
  <c r="J333" i="43" s="1"/>
  <c r="M334" i="43"/>
  <c r="X333" i="42"/>
  <c r="M333" i="43" s="1"/>
  <c r="E360" i="43"/>
  <c r="H359" i="42"/>
  <c r="J371" i="43"/>
  <c r="R370" i="42"/>
  <c r="J370" i="43" s="1"/>
  <c r="F383" i="43"/>
  <c r="J370" i="42"/>
  <c r="F370" i="43" s="1"/>
  <c r="I392" i="43"/>
  <c r="P409" i="42"/>
  <c r="I409" i="43" s="1"/>
  <c r="X154" i="34"/>
  <c r="R13" i="17"/>
  <c r="I143" i="43"/>
  <c r="P142" i="42"/>
  <c r="I142" i="43" s="1"/>
  <c r="I506" i="43" s="1"/>
  <c r="N166" i="43"/>
  <c r="Q166" i="43" s="1"/>
  <c r="M246" i="43"/>
  <c r="X236" i="42"/>
  <c r="M236" i="43" s="1"/>
  <c r="E316" i="43"/>
  <c r="H311" i="42"/>
  <c r="J316" i="43"/>
  <c r="R311" i="42"/>
  <c r="E343" i="43"/>
  <c r="H342" i="42"/>
  <c r="E342" i="43" s="1"/>
  <c r="C371" i="43"/>
  <c r="D370" i="42"/>
  <c r="C370" i="43" s="1"/>
  <c r="J383" i="35"/>
  <c r="R370" i="34"/>
  <c r="J370" i="35" s="1"/>
  <c r="E419" i="35"/>
  <c r="H417" i="34"/>
  <c r="E417" i="35" s="1"/>
  <c r="P6" i="42"/>
  <c r="N46" i="42"/>
  <c r="H46" i="43" s="1"/>
  <c r="C176" i="43"/>
  <c r="Z176" i="42"/>
  <c r="N225" i="43"/>
  <c r="Q225" i="43" s="1"/>
  <c r="N226" i="43"/>
  <c r="Q226" i="43" s="1"/>
  <c r="L276" i="42"/>
  <c r="G276" i="43" s="1"/>
  <c r="G279" i="43"/>
  <c r="I285" i="43"/>
  <c r="P276" i="42"/>
  <c r="I276" i="43" s="1"/>
  <c r="Z305" i="42"/>
  <c r="C305" i="43"/>
  <c r="Z343" i="42"/>
  <c r="F342" i="42"/>
  <c r="D343" i="43"/>
  <c r="T409" i="42"/>
  <c r="K409" i="43" s="1"/>
  <c r="K392" i="43"/>
  <c r="H427" i="42"/>
  <c r="E429" i="43"/>
  <c r="G444" i="43"/>
  <c r="X76" i="34"/>
  <c r="M76" i="35" s="1"/>
  <c r="M89" i="35"/>
  <c r="C239" i="35"/>
  <c r="Z239" i="34"/>
  <c r="P236" i="34"/>
  <c r="I236" i="35" s="1"/>
  <c r="I246" i="35"/>
  <c r="M343" i="35"/>
  <c r="X342" i="34"/>
  <c r="M342" i="35" s="1"/>
  <c r="N11" i="43"/>
  <c r="Q11" i="43" s="1"/>
  <c r="V6" i="42"/>
  <c r="L7" i="43"/>
  <c r="C58" i="43"/>
  <c r="Z58" i="42"/>
  <c r="H114" i="43"/>
  <c r="H493" i="43" s="1"/>
  <c r="N113" i="42"/>
  <c r="N146" i="43"/>
  <c r="Q146" i="43" s="1"/>
  <c r="H154" i="42"/>
  <c r="E154" i="43" s="1"/>
  <c r="E504" i="43" s="1"/>
  <c r="N169" i="43"/>
  <c r="Q169" i="43" s="1"/>
  <c r="N177" i="43"/>
  <c r="Q177" i="43" s="1"/>
  <c r="T181" i="42"/>
  <c r="K185" i="43"/>
  <c r="X181" i="42"/>
  <c r="M181" i="43" s="1"/>
  <c r="N232" i="43"/>
  <c r="Q232" i="43" s="1"/>
  <c r="N235" i="43"/>
  <c r="Q235" i="43" s="1"/>
  <c r="I325" i="43"/>
  <c r="P324" i="42"/>
  <c r="I324" i="43" s="1"/>
  <c r="D325" i="43"/>
  <c r="F324" i="42"/>
  <c r="X342" i="42"/>
  <c r="M342" i="43" s="1"/>
  <c r="M343" i="43"/>
  <c r="D347" i="43"/>
  <c r="Z347" i="42"/>
  <c r="D360" i="43"/>
  <c r="F359" i="42"/>
  <c r="L447" i="43"/>
  <c r="V443" i="42"/>
  <c r="C289" i="35"/>
  <c r="N289" i="35" s="1"/>
  <c r="Q289" i="35" s="1"/>
  <c r="Z289" i="34"/>
  <c r="H371" i="35"/>
  <c r="N370" i="34"/>
  <c r="H370" i="35" s="1"/>
  <c r="J476" i="35"/>
  <c r="R480" i="34"/>
  <c r="J480" i="35" s="1"/>
  <c r="L333" i="42"/>
  <c r="G333" i="43" s="1"/>
  <c r="K90" i="43"/>
  <c r="T89" i="42"/>
  <c r="K89" i="43" s="1"/>
  <c r="Z204" i="42"/>
  <c r="C204" i="43"/>
  <c r="N204" i="43" s="1"/>
  <c r="Q204" i="43" s="1"/>
  <c r="N223" i="43"/>
  <c r="Q223" i="43" s="1"/>
  <c r="D302" i="43"/>
  <c r="F300" i="42"/>
  <c r="D300" i="43" s="1"/>
  <c r="M312" i="43"/>
  <c r="X311" i="42"/>
  <c r="F325" i="43"/>
  <c r="J324" i="42"/>
  <c r="F324" i="43" s="1"/>
  <c r="E334" i="43"/>
  <c r="H333" i="42"/>
  <c r="E333" i="43" s="1"/>
  <c r="F334" i="43"/>
  <c r="J333" i="42"/>
  <c r="F333" i="43" s="1"/>
  <c r="H347" i="43"/>
  <c r="N342" i="42"/>
  <c r="H342" i="43" s="1"/>
  <c r="L427" i="42"/>
  <c r="G427" i="43" s="1"/>
  <c r="Z58" i="34"/>
  <c r="E58" i="35"/>
  <c r="N58" i="35" s="1"/>
  <c r="Q58" i="35" s="1"/>
  <c r="H159" i="35"/>
  <c r="N154" i="34"/>
  <c r="H154" i="35" s="1"/>
  <c r="J285" i="35"/>
  <c r="R276" i="34"/>
  <c r="J276" i="35" s="1"/>
  <c r="P324" i="34"/>
  <c r="I324" i="35" s="1"/>
  <c r="I325" i="35"/>
  <c r="R9" i="17"/>
  <c r="I113" i="35"/>
  <c r="P112" i="34"/>
  <c r="I112" i="35" s="1"/>
  <c r="P310" i="34"/>
  <c r="H35" i="43"/>
  <c r="D58" i="43"/>
  <c r="F46" i="42"/>
  <c r="D46" i="43" s="1"/>
  <c r="V76" i="42"/>
  <c r="L76" i="43" s="1"/>
  <c r="L78" i="43"/>
  <c r="L142" i="42"/>
  <c r="G142" i="43" s="1"/>
  <c r="G506" i="43" s="1"/>
  <c r="G143" i="43"/>
  <c r="N236" i="42"/>
  <c r="H236" i="43" s="1"/>
  <c r="H246" i="43"/>
  <c r="F246" i="43"/>
  <c r="J236" i="42"/>
  <c r="F236" i="43" s="1"/>
  <c r="H272" i="43"/>
  <c r="N258" i="42"/>
  <c r="F285" i="43"/>
  <c r="J276" i="42"/>
  <c r="F276" i="43" s="1"/>
  <c r="M302" i="43"/>
  <c r="X300" i="42"/>
  <c r="M300" i="43" s="1"/>
  <c r="H300" i="42"/>
  <c r="E300" i="43" s="1"/>
  <c r="E305" i="43"/>
  <c r="L342" i="42"/>
  <c r="G342" i="43" s="1"/>
  <c r="G343" i="43"/>
  <c r="C419" i="43"/>
  <c r="D417" i="42"/>
  <c r="L143" i="35"/>
  <c r="V142" i="34"/>
  <c r="L142" i="35" s="1"/>
  <c r="K246" i="35"/>
  <c r="T236" i="34"/>
  <c r="K236" i="35" s="1"/>
  <c r="J142" i="42"/>
  <c r="F142" i="43" s="1"/>
  <c r="F506" i="43" s="1"/>
  <c r="F143" i="43"/>
  <c r="N228" i="43"/>
  <c r="Q228" i="43" s="1"/>
  <c r="J246" i="43"/>
  <c r="R236" i="42"/>
  <c r="J236" i="43" s="1"/>
  <c r="F272" i="43"/>
  <c r="J258" i="42"/>
  <c r="J279" i="43"/>
  <c r="R276" i="42"/>
  <c r="J276" i="43" s="1"/>
  <c r="C300" i="43"/>
  <c r="J302" i="43"/>
  <c r="R300" i="42"/>
  <c r="J300" i="43" s="1"/>
  <c r="C316" i="43"/>
  <c r="D311" i="42"/>
  <c r="Z316" i="42"/>
  <c r="H324" i="42"/>
  <c r="E324" i="43" s="1"/>
  <c r="E325" i="43"/>
  <c r="J325" i="43"/>
  <c r="R324" i="42"/>
  <c r="J324" i="43" s="1"/>
  <c r="L334" i="43"/>
  <c r="V333" i="42"/>
  <c r="L333" i="43" s="1"/>
  <c r="H354" i="43"/>
  <c r="N351" i="42"/>
  <c r="H351" i="43" s="1"/>
  <c r="M419" i="43"/>
  <c r="X417" i="42"/>
  <c r="P427" i="42"/>
  <c r="I427" i="43" s="1"/>
  <c r="D449" i="43"/>
  <c r="Z449" i="42"/>
  <c r="F447" i="42"/>
  <c r="D447" i="43" s="1"/>
  <c r="J118" i="35"/>
  <c r="R113" i="34"/>
  <c r="G269" i="35"/>
  <c r="G503" i="35" s="1"/>
  <c r="L258" i="34"/>
  <c r="K334" i="35"/>
  <c r="T333" i="34"/>
  <c r="K333" i="35" s="1"/>
  <c r="N6" i="42"/>
  <c r="H7" i="43"/>
  <c r="G272" i="43"/>
  <c r="L258" i="42"/>
  <c r="K325" i="43"/>
  <c r="T324" i="42"/>
  <c r="K324" i="43" s="1"/>
  <c r="F343" i="43"/>
  <c r="J342" i="42"/>
  <c r="F342" i="43" s="1"/>
  <c r="C354" i="43"/>
  <c r="Z354" i="42"/>
  <c r="J360" i="43"/>
  <c r="R359" i="42"/>
  <c r="C392" i="43"/>
  <c r="D409" i="42"/>
  <c r="C409" i="43" s="1"/>
  <c r="K429" i="43"/>
  <c r="T427" i="42"/>
  <c r="K427" i="43" s="1"/>
  <c r="D460" i="43"/>
  <c r="F458" i="42"/>
  <c r="D458" i="43" s="1"/>
  <c r="F78" i="35"/>
  <c r="N225" i="35"/>
  <c r="Q225" i="35" s="1"/>
  <c r="F343" i="35"/>
  <c r="J342" i="34"/>
  <c r="F342" i="35" s="1"/>
  <c r="N276" i="34"/>
  <c r="H276" i="35" s="1"/>
  <c r="D143" i="43"/>
  <c r="F142" i="42"/>
  <c r="D142" i="43" s="1"/>
  <c r="D506" i="43" s="1"/>
  <c r="L181" i="42"/>
  <c r="G181" i="43" s="1"/>
  <c r="N205" i="43"/>
  <c r="Q205" i="43" s="1"/>
  <c r="D246" i="43"/>
  <c r="F236" i="42"/>
  <c r="D236" i="43" s="1"/>
  <c r="F258" i="42"/>
  <c r="D258" i="43" s="1"/>
  <c r="D505" i="43" s="1"/>
  <c r="D272" i="43"/>
  <c r="Z312" i="42"/>
  <c r="D312" i="43"/>
  <c r="F311" i="42"/>
  <c r="E81" i="35"/>
  <c r="H76" i="34"/>
  <c r="E76" i="35" s="1"/>
  <c r="N151" i="35"/>
  <c r="Q151" i="35" s="1"/>
  <c r="N274" i="35"/>
  <c r="Q274" i="35" s="1"/>
  <c r="E312" i="35"/>
  <c r="H311" i="34"/>
  <c r="E311" i="35" s="1"/>
  <c r="N3" i="34"/>
  <c r="H3" i="35" s="1"/>
  <c r="H4" i="35"/>
  <c r="I35" i="24"/>
  <c r="I39" i="24" s="1"/>
  <c r="L85" i="35"/>
  <c r="Z85" i="34"/>
  <c r="C269" i="35"/>
  <c r="C275" i="35"/>
  <c r="N275" i="35" s="1"/>
  <c r="Q275" i="35" s="1"/>
  <c r="Z275" i="34"/>
  <c r="H3" i="34"/>
  <c r="N400" i="35"/>
  <c r="Q400" i="35" s="1"/>
  <c r="L429" i="35"/>
  <c r="V427" i="34"/>
  <c r="L427" i="35" s="1"/>
  <c r="D471" i="35"/>
  <c r="F480" i="34"/>
  <c r="D480" i="35" s="1"/>
  <c r="F419" i="35"/>
  <c r="J417" i="34"/>
  <c r="F417" i="35" s="1"/>
  <c r="V447" i="34"/>
  <c r="H449" i="35"/>
  <c r="N447" i="34"/>
  <c r="H447" i="35" s="1"/>
  <c r="H458" i="34"/>
  <c r="E458" i="35" s="1"/>
  <c r="E460" i="35"/>
  <c r="F476" i="35"/>
  <c r="Z476" i="34"/>
  <c r="E449" i="35"/>
  <c r="H447" i="34"/>
  <c r="E447" i="35" s="1"/>
  <c r="D396" i="34"/>
  <c r="C396" i="35" s="1"/>
  <c r="L419" i="35"/>
  <c r="V417" i="34"/>
  <c r="K444" i="35"/>
  <c r="N403" i="35"/>
  <c r="Q403" i="35" s="1"/>
  <c r="H460" i="35"/>
  <c r="N458" i="34"/>
  <c r="H458" i="35" s="1"/>
  <c r="P458" i="34"/>
  <c r="I458" i="35" s="1"/>
  <c r="I460" i="35"/>
  <c r="H333" i="35"/>
  <c r="K419" i="35"/>
  <c r="T417" i="34"/>
  <c r="I154" i="35"/>
  <c r="N374" i="35"/>
  <c r="Q374" i="35" s="1"/>
  <c r="C83" i="35"/>
  <c r="N83" i="35" s="1"/>
  <c r="Q83" i="35" s="1"/>
  <c r="D81" i="34"/>
  <c r="C81" i="35" s="1"/>
  <c r="Z83" i="34"/>
  <c r="H175" i="35"/>
  <c r="N175" i="35" s="1"/>
  <c r="Q175" i="35" s="1"/>
  <c r="N171" i="34"/>
  <c r="F253" i="35"/>
  <c r="N253" i="35" s="1"/>
  <c r="Q253" i="35" s="1"/>
  <c r="Z253" i="34"/>
  <c r="J250" i="34"/>
  <c r="F250" i="35" s="1"/>
  <c r="C273" i="35"/>
  <c r="N273" i="35" s="1"/>
  <c r="Q273" i="35" s="1"/>
  <c r="D272" i="34"/>
  <c r="D258" i="34" s="1"/>
  <c r="Z273" i="34"/>
  <c r="K392" i="35"/>
  <c r="T409" i="34"/>
  <c r="K409" i="35" s="1"/>
  <c r="N365" i="35"/>
  <c r="Q365" i="35" s="1"/>
  <c r="K429" i="35"/>
  <c r="T427" i="34"/>
  <c r="K427" i="35" s="1"/>
  <c r="I449" i="35"/>
  <c r="P447" i="34"/>
  <c r="I447" i="35" s="1"/>
  <c r="F458" i="34"/>
  <c r="D458" i="35" s="1"/>
  <c r="D460" i="35"/>
  <c r="L471" i="35"/>
  <c r="V480" i="34"/>
  <c r="L480" i="35" s="1"/>
  <c r="J419" i="35"/>
  <c r="R417" i="34"/>
  <c r="J417" i="35" s="1"/>
  <c r="H429" i="35"/>
  <c r="N427" i="34"/>
  <c r="H427" i="35" s="1"/>
  <c r="H444" i="35"/>
  <c r="N480" i="34"/>
  <c r="H480" i="35" s="1"/>
  <c r="H471" i="35"/>
  <c r="G471" i="35"/>
  <c r="L480" i="34"/>
  <c r="G480" i="35" s="1"/>
  <c r="H419" i="35"/>
  <c r="N417" i="34"/>
  <c r="D429" i="35"/>
  <c r="F427" i="34"/>
  <c r="D427" i="35" s="1"/>
  <c r="M449" i="35"/>
  <c r="X447" i="34"/>
  <c r="M447" i="35" s="1"/>
  <c r="X458" i="34"/>
  <c r="M458" i="35" s="1"/>
  <c r="F460" i="35"/>
  <c r="J458" i="34"/>
  <c r="F458" i="35" s="1"/>
  <c r="F447" i="34"/>
  <c r="L460" i="35"/>
  <c r="V458" i="34"/>
  <c r="L458" i="35" s="1"/>
  <c r="F270" i="35"/>
  <c r="N270" i="35" s="1"/>
  <c r="Q270" i="35" s="1"/>
  <c r="Z270" i="34"/>
  <c r="J269" i="34"/>
  <c r="Z269" i="34" s="1"/>
  <c r="C294" i="35"/>
  <c r="N294" i="35" s="1"/>
  <c r="Q294" i="35" s="1"/>
  <c r="Z294" i="34"/>
  <c r="D292" i="34"/>
  <c r="C358" i="35"/>
  <c r="N358" i="35" s="1"/>
  <c r="Q358" i="35" s="1"/>
  <c r="Z358" i="34"/>
  <c r="D419" i="35"/>
  <c r="F417" i="34"/>
  <c r="N410" i="35"/>
  <c r="Q410" i="35" s="1"/>
  <c r="P480" i="34"/>
  <c r="I480" i="35" s="1"/>
  <c r="I471" i="35"/>
  <c r="J460" i="35"/>
  <c r="R458" i="34"/>
  <c r="J458" i="35" s="1"/>
  <c r="C460" i="35"/>
  <c r="D412" i="43"/>
  <c r="N412" i="43" s="1"/>
  <c r="Q412" i="43" s="1"/>
  <c r="Z412" i="42"/>
  <c r="F3" i="43"/>
  <c r="E10" i="43"/>
  <c r="N10" i="43" s="1"/>
  <c r="Q10" i="43" s="1"/>
  <c r="Z10" i="42"/>
  <c r="H2" i="42"/>
  <c r="E3" i="43"/>
  <c r="N3" i="43" s="1"/>
  <c r="Q3" i="43" s="1"/>
  <c r="C69" i="43"/>
  <c r="N69" i="43" s="1"/>
  <c r="Q69" i="43" s="1"/>
  <c r="D68" i="42"/>
  <c r="Z69" i="42"/>
  <c r="E44" i="43"/>
  <c r="N44" i="43" s="1"/>
  <c r="Q44" i="43" s="1"/>
  <c r="Z44" i="42"/>
  <c r="G26" i="43"/>
  <c r="N26" i="43" s="1"/>
  <c r="Q26" i="43" s="1"/>
  <c r="L25" i="42"/>
  <c r="G25" i="43" s="1"/>
  <c r="Z26" i="42"/>
  <c r="C32" i="43"/>
  <c r="N32" i="43" s="1"/>
  <c r="Q32" i="43" s="1"/>
  <c r="Z32" i="42"/>
  <c r="C48" i="43"/>
  <c r="N48" i="43" s="1"/>
  <c r="Q48" i="43" s="1"/>
  <c r="Z48" i="42"/>
  <c r="D46" i="42"/>
  <c r="C97" i="43"/>
  <c r="N97" i="43" s="1"/>
  <c r="Q97" i="43" s="1"/>
  <c r="Z97" i="42"/>
  <c r="D95" i="42"/>
  <c r="D63" i="43"/>
  <c r="N63" i="43" s="1"/>
  <c r="Q63" i="43" s="1"/>
  <c r="Z63" i="42"/>
  <c r="F62" i="42"/>
  <c r="D62" i="43" s="1"/>
  <c r="E70" i="43"/>
  <c r="N70" i="43" s="1"/>
  <c r="Q70" i="43" s="1"/>
  <c r="Z70" i="42"/>
  <c r="H68" i="42"/>
  <c r="E68" i="43" s="1"/>
  <c r="K78" i="43"/>
  <c r="Z78" i="42"/>
  <c r="C120" i="43"/>
  <c r="N120" i="43" s="1"/>
  <c r="Q120" i="43" s="1"/>
  <c r="D118" i="42"/>
  <c r="Z120" i="42"/>
  <c r="C130" i="43"/>
  <c r="Z130" i="42"/>
  <c r="D93" i="43"/>
  <c r="N93" i="43" s="1"/>
  <c r="Q93" i="43" s="1"/>
  <c r="F90" i="42"/>
  <c r="E100" i="43"/>
  <c r="N100" i="43" s="1"/>
  <c r="Q100" i="43" s="1"/>
  <c r="H99" i="42"/>
  <c r="E99" i="43" s="1"/>
  <c r="C135" i="43"/>
  <c r="N135" i="43" s="1"/>
  <c r="Q135" i="43" s="1"/>
  <c r="Z135" i="42"/>
  <c r="D153" i="43"/>
  <c r="N153" i="43" s="1"/>
  <c r="Q153" i="43" s="1"/>
  <c r="Z153" i="42"/>
  <c r="F150" i="42"/>
  <c r="E241" i="43"/>
  <c r="N241" i="43" s="1"/>
  <c r="Q241" i="43" s="1"/>
  <c r="Z241" i="42"/>
  <c r="H239" i="42"/>
  <c r="E239" i="43" s="1"/>
  <c r="E248" i="43"/>
  <c r="N248" i="43" s="1"/>
  <c r="Q248" i="43" s="1"/>
  <c r="H246" i="42"/>
  <c r="Z248" i="42"/>
  <c r="E255" i="43"/>
  <c r="N255" i="43" s="1"/>
  <c r="Q255" i="43" s="1"/>
  <c r="Z255" i="42"/>
  <c r="C266" i="43"/>
  <c r="N266" i="43" s="1"/>
  <c r="Q266" i="43" s="1"/>
  <c r="Z266" i="42"/>
  <c r="E273" i="43"/>
  <c r="N273" i="43" s="1"/>
  <c r="Q273" i="43" s="1"/>
  <c r="Z273" i="42"/>
  <c r="H272" i="42"/>
  <c r="E243" i="43"/>
  <c r="N243" i="43" s="1"/>
  <c r="Q243" i="43" s="1"/>
  <c r="Z243" i="42"/>
  <c r="C256" i="43"/>
  <c r="N256" i="43" s="1"/>
  <c r="Q256" i="43" s="1"/>
  <c r="Z256" i="42"/>
  <c r="E263" i="43"/>
  <c r="N263" i="43" s="1"/>
  <c r="Q263" i="43" s="1"/>
  <c r="Z263" i="42"/>
  <c r="D288" i="43"/>
  <c r="N288" i="43" s="1"/>
  <c r="Q288" i="43" s="1"/>
  <c r="F285" i="42"/>
  <c r="Z288" i="42"/>
  <c r="C244" i="43"/>
  <c r="N244" i="43" s="1"/>
  <c r="Q244" i="43" s="1"/>
  <c r="Z244" i="42"/>
  <c r="E251" i="43"/>
  <c r="N251" i="43" s="1"/>
  <c r="Q251" i="43" s="1"/>
  <c r="Z251" i="42"/>
  <c r="H250" i="42"/>
  <c r="E250" i="43" s="1"/>
  <c r="E265" i="43"/>
  <c r="N265" i="43" s="1"/>
  <c r="Q265" i="43" s="1"/>
  <c r="Z265" i="42"/>
  <c r="C361" i="43"/>
  <c r="N361" i="43" s="1"/>
  <c r="Q361" i="43" s="1"/>
  <c r="Z361" i="42"/>
  <c r="D360" i="42"/>
  <c r="D387" i="43"/>
  <c r="N387" i="43" s="1"/>
  <c r="Q387" i="43" s="1"/>
  <c r="Z387" i="42"/>
  <c r="F383" i="42"/>
  <c r="D393" i="43"/>
  <c r="N393" i="43" s="1"/>
  <c r="Q393" i="43" s="1"/>
  <c r="Z393" i="42"/>
  <c r="F392" i="42"/>
  <c r="D441" i="43"/>
  <c r="N441" i="43" s="1"/>
  <c r="Q441" i="43" s="1"/>
  <c r="Z441" i="42"/>
  <c r="D431" i="43"/>
  <c r="N431" i="43" s="1"/>
  <c r="Q431" i="43" s="1"/>
  <c r="Z431" i="42"/>
  <c r="F429" i="42"/>
  <c r="F427" i="42" s="1"/>
  <c r="D435" i="43"/>
  <c r="N435" i="43" s="1"/>
  <c r="Q435" i="43" s="1"/>
  <c r="Z435" i="42"/>
  <c r="E448" i="43"/>
  <c r="N448" i="43" s="1"/>
  <c r="Q448" i="43" s="1"/>
  <c r="H447" i="42"/>
  <c r="Z448" i="42"/>
  <c r="G71" i="35"/>
  <c r="N71" i="35" s="1"/>
  <c r="Q71" i="35" s="1"/>
  <c r="L68" i="34"/>
  <c r="G68" i="35" s="1"/>
  <c r="Z71" i="34"/>
  <c r="J471" i="43"/>
  <c r="R480" i="42"/>
  <c r="J480" i="43" s="1"/>
  <c r="F162" i="35"/>
  <c r="N162" i="35" s="1"/>
  <c r="Q162" i="35" s="1"/>
  <c r="Z162" i="34"/>
  <c r="J159" i="34"/>
  <c r="C199" i="35"/>
  <c r="N199" i="35" s="1"/>
  <c r="Q199" i="35" s="1"/>
  <c r="Z199" i="34"/>
  <c r="D197" i="34"/>
  <c r="Z201" i="34"/>
  <c r="C201" i="35"/>
  <c r="N201" i="35" s="1"/>
  <c r="Q201" i="35" s="1"/>
  <c r="C214" i="35"/>
  <c r="N214" i="35" s="1"/>
  <c r="Q214" i="35" s="1"/>
  <c r="Z214" i="34"/>
  <c r="G170" i="35"/>
  <c r="N170" i="35" s="1"/>
  <c r="Q170" i="35" s="1"/>
  <c r="L165" i="34"/>
  <c r="Z194" i="34"/>
  <c r="C194" i="35"/>
  <c r="N194" i="35" s="1"/>
  <c r="Q194" i="35" s="1"/>
  <c r="D191" i="34"/>
  <c r="Z337" i="34"/>
  <c r="D334" i="34"/>
  <c r="C337" i="35"/>
  <c r="N337" i="35" s="1"/>
  <c r="Q337" i="35" s="1"/>
  <c r="C230" i="35"/>
  <c r="N230" i="35" s="1"/>
  <c r="Q230" i="35" s="1"/>
  <c r="D229" i="34"/>
  <c r="Z230" i="34"/>
  <c r="K325" i="35"/>
  <c r="T324" i="34"/>
  <c r="K324" i="35" s="1"/>
  <c r="C363" i="35"/>
  <c r="N363" i="35" s="1"/>
  <c r="Q363" i="35" s="1"/>
  <c r="Z363" i="34"/>
  <c r="G394" i="35"/>
  <c r="N394" i="35" s="1"/>
  <c r="Q394" i="35" s="1"/>
  <c r="Z394" i="34"/>
  <c r="G453" i="35"/>
  <c r="N453" i="35" s="1"/>
  <c r="Q453" i="35" s="1"/>
  <c r="L447" i="34"/>
  <c r="C306" i="35"/>
  <c r="N306" i="35" s="1"/>
  <c r="Q306" i="35" s="1"/>
  <c r="Z306" i="34"/>
  <c r="D305" i="34"/>
  <c r="Z349" i="34"/>
  <c r="D347" i="34"/>
  <c r="C349" i="35"/>
  <c r="N349" i="35" s="1"/>
  <c r="Q349" i="35" s="1"/>
  <c r="C360" i="35"/>
  <c r="D359" i="34"/>
  <c r="Z360" i="34"/>
  <c r="M392" i="35"/>
  <c r="X409" i="34"/>
  <c r="M409" i="35" s="1"/>
  <c r="Z401" i="34"/>
  <c r="C401" i="35"/>
  <c r="N401" i="35" s="1"/>
  <c r="Q401" i="35" s="1"/>
  <c r="Z420" i="34"/>
  <c r="C420" i="35"/>
  <c r="N420" i="35" s="1"/>
  <c r="Q420" i="35" s="1"/>
  <c r="D419" i="34"/>
  <c r="Z431" i="34"/>
  <c r="C431" i="35"/>
  <c r="N431" i="35" s="1"/>
  <c r="Q431" i="35" s="1"/>
  <c r="D429" i="34"/>
  <c r="D427" i="34" s="1"/>
  <c r="Z441" i="34"/>
  <c r="C441" i="35"/>
  <c r="N441" i="35" s="1"/>
  <c r="Q441" i="35" s="1"/>
  <c r="Z206" i="34"/>
  <c r="C206" i="35"/>
  <c r="N206" i="35" s="1"/>
  <c r="Q206" i="35" s="1"/>
  <c r="D204" i="34"/>
  <c r="C234" i="35"/>
  <c r="N234" i="35" s="1"/>
  <c r="Q234" i="35" s="1"/>
  <c r="Z234" i="34"/>
  <c r="M360" i="35"/>
  <c r="X359" i="34"/>
  <c r="X370" i="34"/>
  <c r="M370" i="35" s="1"/>
  <c r="M371" i="35"/>
  <c r="F429" i="35"/>
  <c r="J427" i="34"/>
  <c r="J458" i="43"/>
  <c r="Z3" i="42"/>
  <c r="Z437" i="34"/>
  <c r="Z453" i="34"/>
  <c r="N472" i="35"/>
  <c r="Q472" i="35" s="1"/>
  <c r="C2" i="35"/>
  <c r="C7" i="43"/>
  <c r="E14" i="43"/>
  <c r="N14" i="43" s="1"/>
  <c r="Q14" i="43" s="1"/>
  <c r="Z14" i="42"/>
  <c r="E22" i="43"/>
  <c r="N22" i="43" s="1"/>
  <c r="Q22" i="43" s="1"/>
  <c r="Z22" i="42"/>
  <c r="E25" i="43"/>
  <c r="E31" i="43"/>
  <c r="N31" i="43" s="1"/>
  <c r="Q31" i="43" s="1"/>
  <c r="Z31" i="42"/>
  <c r="E17" i="43"/>
  <c r="N17" i="43" s="1"/>
  <c r="Q17" i="43" s="1"/>
  <c r="Z17" i="42"/>
  <c r="C33" i="43"/>
  <c r="J28" i="42"/>
  <c r="Z28" i="42" s="1"/>
  <c r="Z29" i="42"/>
  <c r="C50" i="43"/>
  <c r="N50" i="43" s="1"/>
  <c r="Q50" i="43" s="1"/>
  <c r="Z50" i="42"/>
  <c r="E37" i="43"/>
  <c r="N37" i="43" s="1"/>
  <c r="Q37" i="43" s="1"/>
  <c r="H35" i="42"/>
  <c r="E35" i="43" s="1"/>
  <c r="Z37" i="42"/>
  <c r="AO120" i="6"/>
  <c r="E6" i="43"/>
  <c r="F2" i="42"/>
  <c r="G9" i="43"/>
  <c r="N9" i="43" s="1"/>
  <c r="Q9" i="43" s="1"/>
  <c r="L7" i="42"/>
  <c r="E24" i="43"/>
  <c r="N24" i="43" s="1"/>
  <c r="Q24" i="43" s="1"/>
  <c r="Z24" i="42"/>
  <c r="E27" i="43"/>
  <c r="N27" i="43" s="1"/>
  <c r="Q27" i="43" s="1"/>
  <c r="Z27" i="42"/>
  <c r="C12" i="43"/>
  <c r="N12" i="43" s="1"/>
  <c r="Q12" i="43" s="1"/>
  <c r="Z12" i="42"/>
  <c r="C54" i="43"/>
  <c r="N54" i="43" s="1"/>
  <c r="Q54" i="43" s="1"/>
  <c r="Z54" i="42"/>
  <c r="J15" i="42"/>
  <c r="J6" i="42" s="1"/>
  <c r="Z16" i="42"/>
  <c r="C52" i="43"/>
  <c r="N52" i="43" s="1"/>
  <c r="Q52" i="43" s="1"/>
  <c r="Z52" i="42"/>
  <c r="E34" i="43"/>
  <c r="C64" i="43"/>
  <c r="N64" i="43" s="1"/>
  <c r="Q64" i="43" s="1"/>
  <c r="Z64" i="42"/>
  <c r="D62" i="42"/>
  <c r="D98" i="43"/>
  <c r="N98" i="43" s="1"/>
  <c r="Q98" i="43" s="1"/>
  <c r="F95" i="42"/>
  <c r="D95" i="43" s="1"/>
  <c r="E131" i="43"/>
  <c r="N131" i="43" s="1"/>
  <c r="Q131" i="43" s="1"/>
  <c r="Z131" i="42"/>
  <c r="C162" i="43"/>
  <c r="N162" i="43" s="1"/>
  <c r="Q162" i="43" s="1"/>
  <c r="Z162" i="42"/>
  <c r="D159" i="42"/>
  <c r="C137" i="43"/>
  <c r="N137" i="43" s="1"/>
  <c r="Q137" i="43" s="1"/>
  <c r="Z137" i="42"/>
  <c r="J159" i="42"/>
  <c r="F159" i="43" s="1"/>
  <c r="Z164" i="42"/>
  <c r="F164" i="43"/>
  <c r="N164" i="43" s="1"/>
  <c r="Q164" i="43" s="1"/>
  <c r="C144" i="43"/>
  <c r="N144" i="43" s="1"/>
  <c r="Q144" i="43" s="1"/>
  <c r="D143" i="42"/>
  <c r="Z144" i="42"/>
  <c r="C145" i="43"/>
  <c r="N145" i="43" s="1"/>
  <c r="Q145" i="43" s="1"/>
  <c r="Z145" i="42"/>
  <c r="E193" i="43"/>
  <c r="N193" i="43" s="1"/>
  <c r="Q193" i="43" s="1"/>
  <c r="Z193" i="42"/>
  <c r="H191" i="42"/>
  <c r="E261" i="43"/>
  <c r="N261" i="43" s="1"/>
  <c r="Q261" i="43" s="1"/>
  <c r="Z261" i="42"/>
  <c r="C252" i="43"/>
  <c r="N252" i="43" s="1"/>
  <c r="Q252" i="43" s="1"/>
  <c r="Z252" i="42"/>
  <c r="D250" i="42"/>
  <c r="E280" i="43"/>
  <c r="N280" i="43" s="1"/>
  <c r="Q280" i="43" s="1"/>
  <c r="H279" i="42"/>
  <c r="Z279" i="42" s="1"/>
  <c r="Z280" i="42"/>
  <c r="K274" i="43"/>
  <c r="N274" i="43" s="1"/>
  <c r="Q274" i="43" s="1"/>
  <c r="Z274" i="42"/>
  <c r="T272" i="42"/>
  <c r="C289" i="43"/>
  <c r="N289" i="43" s="1"/>
  <c r="Q289" i="43" s="1"/>
  <c r="Z289" i="42"/>
  <c r="D421" i="43"/>
  <c r="N421" i="43" s="1"/>
  <c r="Q421" i="43" s="1"/>
  <c r="Z421" i="42"/>
  <c r="F419" i="42"/>
  <c r="F417" i="42" s="1"/>
  <c r="D425" i="43"/>
  <c r="N425" i="43" s="1"/>
  <c r="Q425" i="43" s="1"/>
  <c r="Z425" i="42"/>
  <c r="D373" i="43"/>
  <c r="N373" i="43" s="1"/>
  <c r="Q373" i="43" s="1"/>
  <c r="Z373" i="42"/>
  <c r="F371" i="42"/>
  <c r="D380" i="43"/>
  <c r="N380" i="43" s="1"/>
  <c r="Q380" i="43" s="1"/>
  <c r="F378" i="42"/>
  <c r="Z380" i="42"/>
  <c r="D400" i="43"/>
  <c r="N400" i="43" s="1"/>
  <c r="Q400" i="43" s="1"/>
  <c r="Z400" i="42"/>
  <c r="D405" i="43"/>
  <c r="N405" i="43" s="1"/>
  <c r="Q405" i="43" s="1"/>
  <c r="Z405" i="42"/>
  <c r="D478" i="43"/>
  <c r="N478" i="43" s="1"/>
  <c r="Q478" i="43" s="1"/>
  <c r="F476" i="42"/>
  <c r="Z478" i="42"/>
  <c r="F471" i="42"/>
  <c r="K471" i="43"/>
  <c r="T480" i="42"/>
  <c r="K480" i="43" s="1"/>
  <c r="D78" i="34"/>
  <c r="Z79" i="34"/>
  <c r="C79" i="35"/>
  <c r="N79" i="35" s="1"/>
  <c r="Q79" i="35" s="1"/>
  <c r="D39" i="35"/>
  <c r="N39" i="35" s="1"/>
  <c r="Q39" i="35" s="1"/>
  <c r="F35" i="34"/>
  <c r="Z39" i="34"/>
  <c r="G51" i="35"/>
  <c r="N51" i="35" s="1"/>
  <c r="Q51" i="35" s="1"/>
  <c r="L46" i="34"/>
  <c r="Z51" i="34"/>
  <c r="C91" i="35"/>
  <c r="N91" i="35" s="1"/>
  <c r="Q91" i="35" s="1"/>
  <c r="D90" i="34"/>
  <c r="Z91" i="34"/>
  <c r="Z169" i="34"/>
  <c r="C169" i="35"/>
  <c r="N169" i="35" s="1"/>
  <c r="Q169" i="35" s="1"/>
  <c r="D165" i="34"/>
  <c r="F172" i="35"/>
  <c r="N172" i="35" s="1"/>
  <c r="Q172" i="35" s="1"/>
  <c r="Z172" i="34"/>
  <c r="J171" i="34"/>
  <c r="F171" i="35" s="1"/>
  <c r="C217" i="35"/>
  <c r="N217" i="35" s="1"/>
  <c r="Q217" i="35" s="1"/>
  <c r="Z217" i="34"/>
  <c r="F203" i="35"/>
  <c r="N203" i="35" s="1"/>
  <c r="Q203" i="35" s="1"/>
  <c r="Z203" i="34"/>
  <c r="J197" i="34"/>
  <c r="F197" i="35" s="1"/>
  <c r="E211" i="35"/>
  <c r="N211" i="35" s="1"/>
  <c r="Q211" i="35" s="1"/>
  <c r="Z211" i="34"/>
  <c r="H210" i="34"/>
  <c r="Z164" i="34"/>
  <c r="C164" i="35"/>
  <c r="N164" i="35" s="1"/>
  <c r="Q164" i="35" s="1"/>
  <c r="G190" i="35"/>
  <c r="N190" i="35" s="1"/>
  <c r="Q190" i="35" s="1"/>
  <c r="L181" i="34"/>
  <c r="G181" i="35" s="1"/>
  <c r="G202" i="35"/>
  <c r="N202" i="35" s="1"/>
  <c r="Q202" i="35" s="1"/>
  <c r="L197" i="34"/>
  <c r="G197" i="35" s="1"/>
  <c r="C308" i="35"/>
  <c r="N308" i="35" s="1"/>
  <c r="Q308" i="35" s="1"/>
  <c r="Z308" i="34"/>
  <c r="Z331" i="34"/>
  <c r="D329" i="34"/>
  <c r="C331" i="35"/>
  <c r="N331" i="35" s="1"/>
  <c r="Q331" i="35" s="1"/>
  <c r="Z170" i="34"/>
  <c r="Z202" i="34"/>
  <c r="F304" i="35"/>
  <c r="N304" i="35" s="1"/>
  <c r="Q304" i="35" s="1"/>
  <c r="Z304" i="34"/>
  <c r="J302" i="34"/>
  <c r="G381" i="35"/>
  <c r="N381" i="35" s="1"/>
  <c r="Q381" i="35" s="1"/>
  <c r="L378" i="34"/>
  <c r="G397" i="35"/>
  <c r="N397" i="35" s="1"/>
  <c r="Q397" i="35" s="1"/>
  <c r="L396" i="34"/>
  <c r="G396" i="35" s="1"/>
  <c r="G432" i="35"/>
  <c r="N432" i="35" s="1"/>
  <c r="Q432" i="35" s="1"/>
  <c r="L429" i="34"/>
  <c r="Z432" i="34"/>
  <c r="G456" i="35"/>
  <c r="N456" i="35" s="1"/>
  <c r="Q456" i="35" s="1"/>
  <c r="Z456" i="34"/>
  <c r="F307" i="35"/>
  <c r="N307" i="35" s="1"/>
  <c r="Q307" i="35" s="1"/>
  <c r="J305" i="34"/>
  <c r="F305" i="35" s="1"/>
  <c r="Z307" i="34"/>
  <c r="C314" i="35"/>
  <c r="N314" i="35" s="1"/>
  <c r="Q314" i="35" s="1"/>
  <c r="Z314" i="34"/>
  <c r="D312" i="34"/>
  <c r="F319" i="35"/>
  <c r="N319" i="35" s="1"/>
  <c r="Q319" i="35" s="1"/>
  <c r="Z319" i="34"/>
  <c r="J316" i="34"/>
  <c r="F316" i="35" s="1"/>
  <c r="K320" i="35"/>
  <c r="Z344" i="34"/>
  <c r="C344" i="35"/>
  <c r="N344" i="35" s="1"/>
  <c r="Q344" i="35" s="1"/>
  <c r="D343" i="34"/>
  <c r="N361" i="35"/>
  <c r="Q361" i="35" s="1"/>
  <c r="D392" i="34"/>
  <c r="Z393" i="34"/>
  <c r="C393" i="35"/>
  <c r="N393" i="35" s="1"/>
  <c r="Q393" i="35" s="1"/>
  <c r="F402" i="35"/>
  <c r="J409" i="34"/>
  <c r="F409" i="35" s="1"/>
  <c r="C408" i="35"/>
  <c r="N408" i="35" s="1"/>
  <c r="Q408" i="35" s="1"/>
  <c r="Z408" i="34"/>
  <c r="D406" i="34"/>
  <c r="Z455" i="34"/>
  <c r="C455" i="35"/>
  <c r="N455" i="35" s="1"/>
  <c r="Q455" i="35" s="1"/>
  <c r="F179" i="35"/>
  <c r="N179" i="35" s="1"/>
  <c r="Q179" i="35" s="1"/>
  <c r="J176" i="34"/>
  <c r="F176" i="35" s="1"/>
  <c r="C216" i="35"/>
  <c r="N216" i="35" s="1"/>
  <c r="Q216" i="35" s="1"/>
  <c r="Z216" i="34"/>
  <c r="D215" i="34"/>
  <c r="C317" i="35"/>
  <c r="N317" i="35" s="1"/>
  <c r="Q317" i="35" s="1"/>
  <c r="D316" i="34"/>
  <c r="Z317" i="34"/>
  <c r="G338" i="35"/>
  <c r="L333" i="34"/>
  <c r="I360" i="35"/>
  <c r="P359" i="34"/>
  <c r="N430" i="35"/>
  <c r="Q430" i="35" s="1"/>
  <c r="E444" i="35"/>
  <c r="E371" i="35"/>
  <c r="H370" i="34"/>
  <c r="E370" i="35" s="1"/>
  <c r="Z371" i="34"/>
  <c r="N389" i="35"/>
  <c r="Q389" i="35" s="1"/>
  <c r="I444" i="35"/>
  <c r="D406" i="35"/>
  <c r="F409" i="34"/>
  <c r="D409" i="35" s="1"/>
  <c r="N422" i="35"/>
  <c r="Q422" i="35" s="1"/>
  <c r="H427" i="34"/>
  <c r="E429" i="35"/>
  <c r="M444" i="35"/>
  <c r="J480" i="34"/>
  <c r="F480" i="35" s="1"/>
  <c r="F471" i="35"/>
  <c r="I429" i="35"/>
  <c r="P427" i="34"/>
  <c r="I427" i="35" s="1"/>
  <c r="N475" i="35"/>
  <c r="Q475" i="35" s="1"/>
  <c r="F427" i="43"/>
  <c r="I154" i="43"/>
  <c r="I504" i="43" s="1"/>
  <c r="H113" i="42"/>
  <c r="L33" i="42"/>
  <c r="G33" i="43" s="1"/>
  <c r="G34" i="43"/>
  <c r="AL425" i="6"/>
  <c r="E19" i="43"/>
  <c r="Z21" i="42"/>
  <c r="E15" i="43"/>
  <c r="N15" i="43" s="1"/>
  <c r="Q15" i="43" s="1"/>
  <c r="C43" i="43"/>
  <c r="N43" i="43" s="1"/>
  <c r="Q43" i="43" s="1"/>
  <c r="Z43" i="42"/>
  <c r="C23" i="43"/>
  <c r="N23" i="43" s="1"/>
  <c r="Q23" i="43" s="1"/>
  <c r="Z23" i="42"/>
  <c r="C38" i="43"/>
  <c r="N38" i="43" s="1"/>
  <c r="Q38" i="43" s="1"/>
  <c r="Z38" i="42"/>
  <c r="C66" i="43"/>
  <c r="N66" i="43" s="1"/>
  <c r="Q66" i="43" s="1"/>
  <c r="Z66" i="42"/>
  <c r="E30" i="43"/>
  <c r="N30" i="43" s="1"/>
  <c r="Q30" i="43" s="1"/>
  <c r="Z30" i="42"/>
  <c r="C56" i="43"/>
  <c r="N56" i="43" s="1"/>
  <c r="Q56" i="43" s="1"/>
  <c r="Z56" i="42"/>
  <c r="C28" i="43"/>
  <c r="N28" i="43" s="1"/>
  <c r="Q28" i="43" s="1"/>
  <c r="E47" i="43"/>
  <c r="N47" i="43" s="1"/>
  <c r="Q47" i="43" s="1"/>
  <c r="Z47" i="42"/>
  <c r="H46" i="42"/>
  <c r="E46" i="43" s="1"/>
  <c r="C45" i="43"/>
  <c r="N45" i="43" s="1"/>
  <c r="Q45" i="43" s="1"/>
  <c r="Z45" i="42"/>
  <c r="E51" i="43"/>
  <c r="N51" i="43" s="1"/>
  <c r="Q51" i="43" s="1"/>
  <c r="Z51" i="42"/>
  <c r="D83" i="43"/>
  <c r="N83" i="43" s="1"/>
  <c r="Q83" i="43" s="1"/>
  <c r="Z83" i="42"/>
  <c r="F81" i="42"/>
  <c r="C92" i="43"/>
  <c r="N92" i="43" s="1"/>
  <c r="Q92" i="43" s="1"/>
  <c r="Z92" i="42"/>
  <c r="D90" i="42"/>
  <c r="C71" i="43"/>
  <c r="N71" i="43" s="1"/>
  <c r="Q71" i="43" s="1"/>
  <c r="Z71" i="42"/>
  <c r="E67" i="43"/>
  <c r="N67" i="43" s="1"/>
  <c r="Q67" i="43" s="1"/>
  <c r="Z67" i="42"/>
  <c r="D75" i="43"/>
  <c r="N75" i="43" s="1"/>
  <c r="Q75" i="43" s="1"/>
  <c r="Z75" i="42"/>
  <c r="F68" i="42"/>
  <c r="D68" i="43" s="1"/>
  <c r="C102" i="43"/>
  <c r="N102" i="43" s="1"/>
  <c r="Q102" i="43" s="1"/>
  <c r="Z102" i="42"/>
  <c r="D99" i="42"/>
  <c r="C117" i="43"/>
  <c r="N117" i="43" s="1"/>
  <c r="Q117" i="43" s="1"/>
  <c r="Z117" i="42"/>
  <c r="C123" i="43"/>
  <c r="Z123" i="42"/>
  <c r="D122" i="42"/>
  <c r="C133" i="43"/>
  <c r="N133" i="43" s="1"/>
  <c r="Q133" i="43" s="1"/>
  <c r="Z133" i="42"/>
  <c r="D132" i="42"/>
  <c r="D86" i="43"/>
  <c r="N86" i="43" s="1"/>
  <c r="Q86" i="43" s="1"/>
  <c r="Z86" i="42"/>
  <c r="F85" i="42"/>
  <c r="D85" i="43" s="1"/>
  <c r="Z100" i="42"/>
  <c r="E134" i="43"/>
  <c r="N134" i="43" s="1"/>
  <c r="Q134" i="43" s="1"/>
  <c r="H132" i="42"/>
  <c r="E132" i="43" s="1"/>
  <c r="Z134" i="42"/>
  <c r="C139" i="43"/>
  <c r="N139" i="43" s="1"/>
  <c r="Q139" i="43" s="1"/>
  <c r="Z139" i="42"/>
  <c r="E189" i="43"/>
  <c r="N189" i="43" s="1"/>
  <c r="Q189" i="43" s="1"/>
  <c r="Z189" i="42"/>
  <c r="H185" i="42"/>
  <c r="C190" i="43"/>
  <c r="N190" i="43" s="1"/>
  <c r="Q190" i="43" s="1"/>
  <c r="Z190" i="42"/>
  <c r="D181" i="42"/>
  <c r="C240" i="43"/>
  <c r="N240" i="43" s="1"/>
  <c r="Q240" i="43" s="1"/>
  <c r="D239" i="42"/>
  <c r="Z240" i="42"/>
  <c r="C247" i="43"/>
  <c r="N247" i="43" s="1"/>
  <c r="Q247" i="43" s="1"/>
  <c r="D246" i="42"/>
  <c r="Z247" i="42"/>
  <c r="C254" i="43"/>
  <c r="N254" i="43" s="1"/>
  <c r="Q254" i="43" s="1"/>
  <c r="Z254" i="42"/>
  <c r="E259" i="43"/>
  <c r="N259" i="43" s="1"/>
  <c r="Q259" i="43" s="1"/>
  <c r="Z259" i="42"/>
  <c r="E267" i="43"/>
  <c r="N267" i="43" s="1"/>
  <c r="Q267" i="43" s="1"/>
  <c r="Z267" i="42"/>
  <c r="C242" i="43"/>
  <c r="N242" i="43" s="1"/>
  <c r="Q242" i="43" s="1"/>
  <c r="Z242" i="42"/>
  <c r="C249" i="43"/>
  <c r="N249" i="43" s="1"/>
  <c r="Q249" i="43" s="1"/>
  <c r="Z249" i="42"/>
  <c r="C262" i="43"/>
  <c r="N262" i="43" s="1"/>
  <c r="Q262" i="43" s="1"/>
  <c r="Z262" i="42"/>
  <c r="E270" i="43"/>
  <c r="N270" i="43" s="1"/>
  <c r="Q270" i="43" s="1"/>
  <c r="Z270" i="42"/>
  <c r="H269" i="42"/>
  <c r="E269" i="43" s="1"/>
  <c r="E503" i="43" s="1"/>
  <c r="E245" i="43"/>
  <c r="N245" i="43" s="1"/>
  <c r="Q245" i="43" s="1"/>
  <c r="Z245" i="42"/>
  <c r="C264" i="43"/>
  <c r="N264" i="43" s="1"/>
  <c r="Q264" i="43" s="1"/>
  <c r="Z264" i="42"/>
  <c r="D297" i="43"/>
  <c r="N297" i="43" s="1"/>
  <c r="Q297" i="43" s="1"/>
  <c r="Z297" i="42"/>
  <c r="E275" i="43"/>
  <c r="N275" i="43" s="1"/>
  <c r="Q275" i="43" s="1"/>
  <c r="Z275" i="42"/>
  <c r="E284" i="43"/>
  <c r="N284" i="43" s="1"/>
  <c r="Q284" i="43" s="1"/>
  <c r="Z284" i="42"/>
  <c r="D295" i="43"/>
  <c r="N295" i="43" s="1"/>
  <c r="Q295" i="43" s="1"/>
  <c r="F292" i="42"/>
  <c r="Z295" i="42"/>
  <c r="C353" i="43"/>
  <c r="N353" i="43" s="1"/>
  <c r="Q353" i="43" s="1"/>
  <c r="Z353" i="42"/>
  <c r="D351" i="42"/>
  <c r="E381" i="43"/>
  <c r="N381" i="43" s="1"/>
  <c r="Q381" i="43" s="1"/>
  <c r="Z381" i="42"/>
  <c r="H378" i="42"/>
  <c r="E378" i="43" s="1"/>
  <c r="D389" i="43"/>
  <c r="N389" i="43" s="1"/>
  <c r="Q389" i="43" s="1"/>
  <c r="Z389" i="42"/>
  <c r="D395" i="43"/>
  <c r="N395" i="43" s="1"/>
  <c r="Q395" i="43" s="1"/>
  <c r="Z395" i="42"/>
  <c r="E372" i="43"/>
  <c r="N372" i="43" s="1"/>
  <c r="Q372" i="43" s="1"/>
  <c r="Z372" i="42"/>
  <c r="H371" i="42"/>
  <c r="D408" i="43"/>
  <c r="N408" i="43" s="1"/>
  <c r="Q408" i="43" s="1"/>
  <c r="F406" i="42"/>
  <c r="Z408" i="42"/>
  <c r="D414" i="43"/>
  <c r="N414" i="43" s="1"/>
  <c r="Q414" i="43" s="1"/>
  <c r="Z414" i="42"/>
  <c r="N472" i="43"/>
  <c r="Q472" i="43" s="1"/>
  <c r="D433" i="43"/>
  <c r="N433" i="43" s="1"/>
  <c r="Q433" i="43" s="1"/>
  <c r="Z433" i="42"/>
  <c r="D437" i="43"/>
  <c r="N437" i="43" s="1"/>
  <c r="Q437" i="43" s="1"/>
  <c r="Z437" i="42"/>
  <c r="D43" i="35"/>
  <c r="N43" i="35" s="1"/>
  <c r="Q43" i="35" s="1"/>
  <c r="Z43" i="34"/>
  <c r="F471" i="43"/>
  <c r="J480" i="42"/>
  <c r="F480" i="43" s="1"/>
  <c r="D63" i="35"/>
  <c r="N63" i="35" s="1"/>
  <c r="Q63" i="35" s="1"/>
  <c r="Z63" i="34"/>
  <c r="F62" i="34"/>
  <c r="G471" i="43"/>
  <c r="L480" i="42"/>
  <c r="G480" i="43" s="1"/>
  <c r="V480" i="42"/>
  <c r="L480" i="43" s="1"/>
  <c r="L471" i="43"/>
  <c r="D75" i="35"/>
  <c r="N75" i="35" s="1"/>
  <c r="Q75" i="35" s="1"/>
  <c r="Z75" i="34"/>
  <c r="F68" i="34"/>
  <c r="H471" i="43"/>
  <c r="N480" i="42"/>
  <c r="H480" i="43" s="1"/>
  <c r="L81" i="35"/>
  <c r="V76" i="34"/>
  <c r="L76" i="35" s="1"/>
  <c r="F184" i="35"/>
  <c r="N184" i="35" s="1"/>
  <c r="Q184" i="35" s="1"/>
  <c r="Z184" i="34"/>
  <c r="C227" i="35"/>
  <c r="N227" i="35" s="1"/>
  <c r="Q227" i="35" s="1"/>
  <c r="D221" i="34"/>
  <c r="Z227" i="34"/>
  <c r="C212" i="35"/>
  <c r="N212" i="35" s="1"/>
  <c r="Q212" i="35" s="1"/>
  <c r="D210" i="34"/>
  <c r="Z212" i="34"/>
  <c r="Z160" i="34"/>
  <c r="C160" i="35"/>
  <c r="N160" i="35" s="1"/>
  <c r="Q160" i="35" s="1"/>
  <c r="D159" i="34"/>
  <c r="D154" i="34" s="1"/>
  <c r="Z182" i="34"/>
  <c r="C182" i="35"/>
  <c r="N182" i="35" s="1"/>
  <c r="Q182" i="35" s="1"/>
  <c r="Z196" i="34"/>
  <c r="D325" i="34"/>
  <c r="C326" i="35"/>
  <c r="N326" i="35" s="1"/>
  <c r="Q326" i="35" s="1"/>
  <c r="Z326" i="34"/>
  <c r="E219" i="35"/>
  <c r="Z219" i="34"/>
  <c r="H215" i="34"/>
  <c r="E215" i="35" s="1"/>
  <c r="G387" i="35"/>
  <c r="N387" i="35" s="1"/>
  <c r="Q387" i="35" s="1"/>
  <c r="L383" i="34"/>
  <c r="G383" i="35" s="1"/>
  <c r="Z387" i="34"/>
  <c r="G404" i="35"/>
  <c r="N404" i="35" s="1"/>
  <c r="Q404" i="35" s="1"/>
  <c r="Z404" i="34"/>
  <c r="L402" i="34"/>
  <c r="G402" i="35" s="1"/>
  <c r="G463" i="35"/>
  <c r="N463" i="35" s="1"/>
  <c r="Q463" i="35" s="1"/>
  <c r="L460" i="34"/>
  <c r="Z463" i="34"/>
  <c r="R11" i="17"/>
  <c r="R11" i="27" s="1"/>
  <c r="F187" i="35"/>
  <c r="N187" i="35" s="1"/>
  <c r="Q187" i="35" s="1"/>
  <c r="J185" i="34"/>
  <c r="F185" i="35" s="1"/>
  <c r="C228" i="35"/>
  <c r="N228" i="35" s="1"/>
  <c r="Q228" i="35" s="1"/>
  <c r="Z228" i="34"/>
  <c r="J250" i="35"/>
  <c r="F315" i="35"/>
  <c r="N315" i="35" s="1"/>
  <c r="Q315" i="35" s="1"/>
  <c r="Z315" i="34"/>
  <c r="G364" i="35"/>
  <c r="N364" i="35" s="1"/>
  <c r="Q364" i="35" s="1"/>
  <c r="Z364" i="34"/>
  <c r="E392" i="35"/>
  <c r="H409" i="34"/>
  <c r="E409" i="35" s="1"/>
  <c r="J402" i="35"/>
  <c r="R409" i="34"/>
  <c r="J409" i="35" s="1"/>
  <c r="D412" i="34"/>
  <c r="C411" i="35"/>
  <c r="N411" i="35" s="1"/>
  <c r="Q411" i="35" s="1"/>
  <c r="Z411" i="34"/>
  <c r="Z434" i="34"/>
  <c r="C434" i="35"/>
  <c r="N434" i="35" s="1"/>
  <c r="Q434" i="35" s="1"/>
  <c r="Z446" i="34"/>
  <c r="C446" i="35"/>
  <c r="N446" i="35" s="1"/>
  <c r="Q446" i="35" s="1"/>
  <c r="C467" i="35"/>
  <c r="N467" i="35" s="1"/>
  <c r="Q467" i="35" s="1"/>
  <c r="Z467" i="34"/>
  <c r="D318" i="35"/>
  <c r="N318" i="35" s="1"/>
  <c r="Q318" i="35" s="1"/>
  <c r="Z318" i="34"/>
  <c r="F316" i="34"/>
  <c r="G343" i="35"/>
  <c r="L342" i="34"/>
  <c r="G342" i="35" s="1"/>
  <c r="E360" i="35"/>
  <c r="H359" i="34"/>
  <c r="K360" i="35"/>
  <c r="T359" i="34"/>
  <c r="X427" i="34"/>
  <c r="M429" i="35"/>
  <c r="L46" i="35"/>
  <c r="V34" i="34"/>
  <c r="Z389" i="34"/>
  <c r="M471" i="35"/>
  <c r="X480" i="34"/>
  <c r="M480" i="35" s="1"/>
  <c r="Z381" i="34"/>
  <c r="N425" i="35"/>
  <c r="Q425" i="35" s="1"/>
  <c r="N433" i="35"/>
  <c r="Q433" i="35" s="1"/>
  <c r="H406" i="35"/>
  <c r="N409" i="34"/>
  <c r="H409" i="35" s="1"/>
  <c r="N465" i="35"/>
  <c r="Q465" i="35" s="1"/>
  <c r="E471" i="35"/>
  <c r="H480" i="34"/>
  <c r="E480" i="35" s="1"/>
  <c r="H46" i="35"/>
  <c r="N34" i="34"/>
  <c r="C20" i="43"/>
  <c r="N20" i="43" s="1"/>
  <c r="Q20" i="43" s="1"/>
  <c r="Z20" i="42"/>
  <c r="E18" i="43"/>
  <c r="N18" i="43" s="1"/>
  <c r="Q18" i="43" s="1"/>
  <c r="Z18" i="42"/>
  <c r="C36" i="43"/>
  <c r="N36" i="43" s="1"/>
  <c r="Q36" i="43" s="1"/>
  <c r="D35" i="42"/>
  <c r="Z36" i="42"/>
  <c r="K21" i="43"/>
  <c r="N21" i="43" s="1"/>
  <c r="Q21" i="43" s="1"/>
  <c r="T19" i="42"/>
  <c r="Z19" i="42" s="1"/>
  <c r="E55" i="43"/>
  <c r="N55" i="43" s="1"/>
  <c r="Q55" i="43" s="1"/>
  <c r="Z55" i="42"/>
  <c r="E13" i="43"/>
  <c r="N13" i="43" s="1"/>
  <c r="Q13" i="43" s="1"/>
  <c r="Z13" i="42"/>
  <c r="D39" i="43"/>
  <c r="N39" i="43" s="1"/>
  <c r="Q39" i="43" s="1"/>
  <c r="Z39" i="42"/>
  <c r="F35" i="42"/>
  <c r="D35" i="43" s="1"/>
  <c r="E72" i="43"/>
  <c r="N72" i="43" s="1"/>
  <c r="Q72" i="43" s="1"/>
  <c r="Z72" i="42"/>
  <c r="C85" i="43"/>
  <c r="Z93" i="42"/>
  <c r="C104" i="43"/>
  <c r="N104" i="43" s="1"/>
  <c r="Q104" i="43" s="1"/>
  <c r="Z104" i="42"/>
  <c r="C109" i="43"/>
  <c r="N109" i="43" s="1"/>
  <c r="Q109" i="43" s="1"/>
  <c r="Z109" i="42"/>
  <c r="D107" i="42"/>
  <c r="C115" i="43"/>
  <c r="N115" i="43" s="1"/>
  <c r="Q115" i="43" s="1"/>
  <c r="D114" i="42"/>
  <c r="Z115" i="42"/>
  <c r="E136" i="43"/>
  <c r="N136" i="43" s="1"/>
  <c r="Q136" i="43" s="1"/>
  <c r="Z136" i="42"/>
  <c r="G138" i="43"/>
  <c r="N138" i="43" s="1"/>
  <c r="Q138" i="43" s="1"/>
  <c r="Z138" i="42"/>
  <c r="L132" i="42"/>
  <c r="D160" i="43"/>
  <c r="N160" i="43" s="1"/>
  <c r="Q160" i="43" s="1"/>
  <c r="Z160" i="42"/>
  <c r="F159" i="42"/>
  <c r="C260" i="43"/>
  <c r="N260" i="43" s="1"/>
  <c r="Q260" i="43" s="1"/>
  <c r="Z260" i="42"/>
  <c r="C268" i="43"/>
  <c r="N268" i="43" s="1"/>
  <c r="Q268" i="43" s="1"/>
  <c r="Z268" i="42"/>
  <c r="E253" i="43"/>
  <c r="N253" i="43" s="1"/>
  <c r="Q253" i="43" s="1"/>
  <c r="Z253" i="42"/>
  <c r="E293" i="43"/>
  <c r="N293" i="43" s="1"/>
  <c r="Q293" i="43" s="1"/>
  <c r="Z293" i="42"/>
  <c r="H292" i="42"/>
  <c r="E292" i="43" s="1"/>
  <c r="C271" i="43"/>
  <c r="N271" i="43" s="1"/>
  <c r="Q271" i="43" s="1"/>
  <c r="D269" i="42"/>
  <c r="D258" i="42" s="1"/>
  <c r="Z271" i="42"/>
  <c r="D276" i="42"/>
  <c r="C279" i="43"/>
  <c r="C368" i="43"/>
  <c r="N368" i="43" s="1"/>
  <c r="Q368" i="43" s="1"/>
  <c r="D367" i="42"/>
  <c r="Z368" i="42"/>
  <c r="D423" i="43"/>
  <c r="N423" i="43" s="1"/>
  <c r="Q423" i="43" s="1"/>
  <c r="Z423" i="42"/>
  <c r="D428" i="43"/>
  <c r="N428" i="43" s="1"/>
  <c r="Q428" i="43" s="1"/>
  <c r="Z428" i="42"/>
  <c r="D411" i="43"/>
  <c r="N411" i="43" s="1"/>
  <c r="Q411" i="43" s="1"/>
  <c r="Z411" i="42"/>
  <c r="D418" i="43"/>
  <c r="N418" i="43" s="1"/>
  <c r="Q418" i="43" s="1"/>
  <c r="Z418" i="42"/>
  <c r="C369" i="43"/>
  <c r="N369" i="43" s="1"/>
  <c r="Q369" i="43" s="1"/>
  <c r="Z369" i="42"/>
  <c r="D398" i="43"/>
  <c r="N398" i="43" s="1"/>
  <c r="Q398" i="43" s="1"/>
  <c r="F396" i="42"/>
  <c r="Z398" i="42"/>
  <c r="D403" i="43"/>
  <c r="N403" i="43" s="1"/>
  <c r="Q403" i="43" s="1"/>
  <c r="Z403" i="42"/>
  <c r="F402" i="42"/>
  <c r="D446" i="43"/>
  <c r="N446" i="43" s="1"/>
  <c r="Q446" i="43" s="1"/>
  <c r="Z446" i="42"/>
  <c r="F444" i="42"/>
  <c r="D104" i="35"/>
  <c r="N104" i="35" s="1"/>
  <c r="Q104" i="35" s="1"/>
  <c r="Z104" i="34"/>
  <c r="F99" i="34"/>
  <c r="D55" i="35"/>
  <c r="N55" i="35" s="1"/>
  <c r="Q55" i="35" s="1"/>
  <c r="Z55" i="34"/>
  <c r="F46" i="34"/>
  <c r="Z189" i="34"/>
  <c r="C189" i="35"/>
  <c r="N189" i="35" s="1"/>
  <c r="Q189" i="35" s="1"/>
  <c r="D185" i="34"/>
  <c r="F192" i="35"/>
  <c r="N192" i="35" s="1"/>
  <c r="Q192" i="35" s="1"/>
  <c r="Z192" i="34"/>
  <c r="J191" i="34"/>
  <c r="F191" i="35" s="1"/>
  <c r="C247" i="35"/>
  <c r="N247" i="35" s="1"/>
  <c r="Q247" i="35" s="1"/>
  <c r="D246" i="34"/>
  <c r="Z247" i="34"/>
  <c r="C120" i="35"/>
  <c r="N120" i="35" s="1"/>
  <c r="Q120" i="35" s="1"/>
  <c r="Z120" i="34"/>
  <c r="D118" i="34"/>
  <c r="D208" i="35"/>
  <c r="N208" i="35" s="1"/>
  <c r="Q208" i="35" s="1"/>
  <c r="F204" i="34"/>
  <c r="D204" i="35" s="1"/>
  <c r="Z174" i="34"/>
  <c r="C174" i="35"/>
  <c r="N174" i="35" s="1"/>
  <c r="Q174" i="35" s="1"/>
  <c r="D171" i="34"/>
  <c r="D177" i="35"/>
  <c r="N177" i="35" s="1"/>
  <c r="Q177" i="35" s="1"/>
  <c r="F176" i="34"/>
  <c r="N196" i="35"/>
  <c r="Q196" i="35" s="1"/>
  <c r="E256" i="35"/>
  <c r="N256" i="35" s="1"/>
  <c r="Q256" i="35" s="1"/>
  <c r="Z256" i="34"/>
  <c r="F313" i="35"/>
  <c r="N313" i="35" s="1"/>
  <c r="Q313" i="35" s="1"/>
  <c r="Z313" i="34"/>
  <c r="J312" i="34"/>
  <c r="C353" i="35"/>
  <c r="N353" i="35" s="1"/>
  <c r="Q353" i="35" s="1"/>
  <c r="D351" i="34"/>
  <c r="Z353" i="34"/>
  <c r="D276" i="34"/>
  <c r="C285" i="35"/>
  <c r="Z285" i="34"/>
  <c r="G423" i="35"/>
  <c r="N423" i="35" s="1"/>
  <c r="Q423" i="35" s="1"/>
  <c r="L419" i="34"/>
  <c r="Z423" i="34"/>
  <c r="G442" i="35"/>
  <c r="N442" i="35" s="1"/>
  <c r="Q442" i="35" s="1"/>
  <c r="Z442" i="34"/>
  <c r="R15" i="17"/>
  <c r="R15" i="27" s="1"/>
  <c r="F167" i="35"/>
  <c r="N167" i="35" s="1"/>
  <c r="Q167" i="35" s="1"/>
  <c r="J165" i="34"/>
  <c r="F165" i="35" s="1"/>
  <c r="C232" i="35"/>
  <c r="N232" i="35" s="1"/>
  <c r="Q232" i="35" s="1"/>
  <c r="Z232" i="34"/>
  <c r="E321" i="35"/>
  <c r="N321" i="35" s="1"/>
  <c r="Q321" i="35" s="1"/>
  <c r="Z321" i="34"/>
  <c r="H320" i="34"/>
  <c r="C323" i="35"/>
  <c r="N323" i="35" s="1"/>
  <c r="Q323" i="35" s="1"/>
  <c r="Z323" i="34"/>
  <c r="D320" i="34"/>
  <c r="F334" i="35"/>
  <c r="J333" i="34"/>
  <c r="F333" i="35" s="1"/>
  <c r="C340" i="35"/>
  <c r="N340" i="35" s="1"/>
  <c r="Q340" i="35" s="1"/>
  <c r="Z340" i="34"/>
  <c r="D338" i="34"/>
  <c r="C368" i="35"/>
  <c r="N368" i="35" s="1"/>
  <c r="Q368" i="35" s="1"/>
  <c r="Z368" i="34"/>
  <c r="D367" i="34"/>
  <c r="D383" i="34"/>
  <c r="C384" i="35"/>
  <c r="N384" i="35" s="1"/>
  <c r="Q384" i="35" s="1"/>
  <c r="Z384" i="34"/>
  <c r="I392" i="35"/>
  <c r="P409" i="34"/>
  <c r="I409" i="35" s="1"/>
  <c r="C399" i="35"/>
  <c r="N399" i="35" s="1"/>
  <c r="Q399" i="35" s="1"/>
  <c r="Z399" i="34"/>
  <c r="Z416" i="34"/>
  <c r="C416" i="35"/>
  <c r="N416" i="35" s="1"/>
  <c r="Q416" i="35" s="1"/>
  <c r="Z428" i="34"/>
  <c r="C428" i="35"/>
  <c r="N428" i="35" s="1"/>
  <c r="Q428" i="35" s="1"/>
  <c r="D449" i="34"/>
  <c r="C450" i="35"/>
  <c r="N450" i="35" s="1"/>
  <c r="Q450" i="35" s="1"/>
  <c r="Z450" i="34"/>
  <c r="C459" i="35"/>
  <c r="N459" i="35" s="1"/>
  <c r="Q459" i="35" s="1"/>
  <c r="Z459" i="34"/>
  <c r="D458" i="34"/>
  <c r="H354" i="35"/>
  <c r="Z354" i="34"/>
  <c r="N351" i="34"/>
  <c r="H351" i="35" s="1"/>
  <c r="G360" i="35"/>
  <c r="L359" i="34"/>
  <c r="L406" i="35"/>
  <c r="V409" i="34"/>
  <c r="L409" i="35" s="1"/>
  <c r="F447" i="35"/>
  <c r="K460" i="35"/>
  <c r="T458" i="34"/>
  <c r="K471" i="35"/>
  <c r="T480" i="34"/>
  <c r="K480" i="35" s="1"/>
  <c r="L392" i="34"/>
  <c r="J429" i="35"/>
  <c r="R427" i="34"/>
  <c r="R443" i="34"/>
  <c r="J447" i="35"/>
  <c r="K383" i="35"/>
  <c r="T370" i="34"/>
  <c r="K370" i="35" s="1"/>
  <c r="Z425" i="34"/>
  <c r="N437" i="35"/>
  <c r="Q437" i="35" s="1"/>
  <c r="C471" i="35"/>
  <c r="D480" i="34"/>
  <c r="Z397" i="34"/>
  <c r="I419" i="35"/>
  <c r="P417" i="34"/>
  <c r="D444" i="34"/>
  <c r="Z465" i="34"/>
  <c r="H458" i="43"/>
  <c r="T33" i="42"/>
  <c r="K33" i="43" s="1"/>
  <c r="H21" i="17" l="1"/>
  <c r="F499" i="35"/>
  <c r="H26" i="26"/>
  <c r="K504" i="35"/>
  <c r="H27" i="15"/>
  <c r="E505" i="35"/>
  <c r="H6" i="17"/>
  <c r="F490" i="35"/>
  <c r="N490" i="35" s="1"/>
  <c r="H28" i="24"/>
  <c r="D506" i="35"/>
  <c r="H28" i="19"/>
  <c r="J506" i="35"/>
  <c r="H27" i="23"/>
  <c r="M505" i="35"/>
  <c r="H35" i="20"/>
  <c r="H21" i="46"/>
  <c r="M35" i="20"/>
  <c r="M33" i="19"/>
  <c r="M34" i="19"/>
  <c r="N6" i="15"/>
  <c r="M6" i="15"/>
  <c r="M23" i="19"/>
  <c r="N23" i="19"/>
  <c r="H23" i="46"/>
  <c r="N23" i="20"/>
  <c r="M23" i="20"/>
  <c r="H28" i="18"/>
  <c r="L506" i="35"/>
  <c r="H27" i="18"/>
  <c r="L505" i="35"/>
  <c r="H28" i="17"/>
  <c r="N28" i="17" s="1"/>
  <c r="F506" i="35"/>
  <c r="Q39" i="17"/>
  <c r="M23" i="26"/>
  <c r="N23" i="26"/>
  <c r="N23" i="24"/>
  <c r="M23" i="24"/>
  <c r="M23" i="21"/>
  <c r="N23" i="21"/>
  <c r="F501" i="35"/>
  <c r="H23" i="17"/>
  <c r="H20" i="15"/>
  <c r="M20" i="15" s="1"/>
  <c r="E498" i="35"/>
  <c r="H33" i="17"/>
  <c r="F507" i="35"/>
  <c r="H26" i="20"/>
  <c r="H30" i="20" s="1"/>
  <c r="I504" i="35"/>
  <c r="C503" i="35"/>
  <c r="I25" i="25"/>
  <c r="H26" i="21"/>
  <c r="N26" i="21" s="1"/>
  <c r="H504" i="35"/>
  <c r="H26" i="22"/>
  <c r="G504" i="35"/>
  <c r="O28" i="25"/>
  <c r="I28" i="25"/>
  <c r="H28" i="45" s="1"/>
  <c r="C506" i="35"/>
  <c r="H26" i="15"/>
  <c r="M26" i="15" s="1"/>
  <c r="E504" i="35"/>
  <c r="H28" i="21"/>
  <c r="M28" i="21" s="1"/>
  <c r="H506" i="35"/>
  <c r="M23" i="15"/>
  <c r="N23" i="15"/>
  <c r="N498" i="35"/>
  <c r="H34" i="17"/>
  <c r="M34" i="17" s="1"/>
  <c r="F508" i="35"/>
  <c r="H26" i="19"/>
  <c r="J504" i="35"/>
  <c r="H27" i="20"/>
  <c r="M27" i="20" s="1"/>
  <c r="I505" i="35"/>
  <c r="H11" i="24"/>
  <c r="D493" i="35"/>
  <c r="N23" i="22"/>
  <c r="M23" i="22"/>
  <c r="M23" i="23"/>
  <c r="N23" i="23"/>
  <c r="M23" i="18"/>
  <c r="N23" i="18"/>
  <c r="M33" i="17"/>
  <c r="N33" i="17"/>
  <c r="M26" i="21"/>
  <c r="M26" i="26"/>
  <c r="N26" i="26"/>
  <c r="M27" i="15"/>
  <c r="N27" i="15"/>
  <c r="M26" i="22"/>
  <c r="N26" i="22"/>
  <c r="M6" i="17"/>
  <c r="N6" i="17"/>
  <c r="M28" i="24"/>
  <c r="N28" i="24"/>
  <c r="M28" i="19"/>
  <c r="N28" i="19"/>
  <c r="N26" i="15"/>
  <c r="M27" i="23"/>
  <c r="N27" i="23"/>
  <c r="M10" i="22"/>
  <c r="N10" i="22"/>
  <c r="N35" i="15"/>
  <c r="M35" i="18"/>
  <c r="M35" i="22"/>
  <c r="M21" i="17"/>
  <c r="N21" i="17"/>
  <c r="N34" i="17"/>
  <c r="J39" i="24"/>
  <c r="L39" i="24"/>
  <c r="M28" i="18"/>
  <c r="N28" i="18"/>
  <c r="M26" i="19"/>
  <c r="N26" i="19"/>
  <c r="M27" i="18"/>
  <c r="N27" i="18"/>
  <c r="N30" i="18" s="1"/>
  <c r="M11" i="24"/>
  <c r="N11" i="24"/>
  <c r="M28" i="17"/>
  <c r="M22" i="22"/>
  <c r="N22" i="22"/>
  <c r="M35" i="15"/>
  <c r="N35" i="18"/>
  <c r="N35" i="22"/>
  <c r="M10" i="45"/>
  <c r="N10" i="45"/>
  <c r="M12" i="45"/>
  <c r="N12" i="45"/>
  <c r="M34" i="45"/>
  <c r="N34" i="45"/>
  <c r="M11" i="46"/>
  <c r="N11" i="46"/>
  <c r="M33" i="46"/>
  <c r="N33" i="46"/>
  <c r="M6" i="46"/>
  <c r="N6" i="46"/>
  <c r="M21" i="46"/>
  <c r="N21" i="46"/>
  <c r="M10" i="46"/>
  <c r="N10" i="46"/>
  <c r="M34" i="46"/>
  <c r="N34" i="46"/>
  <c r="M22" i="46"/>
  <c r="N22" i="46"/>
  <c r="AD14" i="27"/>
  <c r="M14" i="27"/>
  <c r="N14" i="27"/>
  <c r="M9" i="27"/>
  <c r="N9" i="27"/>
  <c r="AD12" i="27"/>
  <c r="M12" i="27"/>
  <c r="N12" i="27"/>
  <c r="H6" i="45"/>
  <c r="O6" i="25"/>
  <c r="S10" i="17"/>
  <c r="S10" i="27" s="1"/>
  <c r="N165" i="43"/>
  <c r="Q165" i="43" s="1"/>
  <c r="C499" i="43"/>
  <c r="N499" i="43" s="1"/>
  <c r="N123" i="43"/>
  <c r="Q123" i="43" s="1"/>
  <c r="C492" i="43"/>
  <c r="N492" i="43" s="1"/>
  <c r="N130" i="43"/>
  <c r="Q130" i="43" s="1"/>
  <c r="C494" i="43"/>
  <c r="N494" i="43" s="1"/>
  <c r="N171" i="43"/>
  <c r="Q171" i="43" s="1"/>
  <c r="C507" i="43"/>
  <c r="N507" i="43" s="1"/>
  <c r="N176" i="43"/>
  <c r="Q176" i="43" s="1"/>
  <c r="C508" i="43"/>
  <c r="N508" i="43" s="1"/>
  <c r="S36" i="24"/>
  <c r="H22" i="27"/>
  <c r="H22" i="45"/>
  <c r="H35" i="46"/>
  <c r="H26" i="46"/>
  <c r="R17" i="17"/>
  <c r="R39" i="17" s="1"/>
  <c r="H20" i="27"/>
  <c r="I35" i="27"/>
  <c r="I39" i="27" s="1"/>
  <c r="H30" i="18"/>
  <c r="AD9" i="27"/>
  <c r="Q17" i="27"/>
  <c r="Q39" i="27" s="1"/>
  <c r="S36" i="18"/>
  <c r="H10" i="27"/>
  <c r="S9" i="17"/>
  <c r="R9" i="27"/>
  <c r="R38" i="17"/>
  <c r="R13" i="27"/>
  <c r="T310" i="34"/>
  <c r="L310" i="34"/>
  <c r="G310" i="35" s="1"/>
  <c r="V415" i="42"/>
  <c r="N6" i="25"/>
  <c r="H6" i="27"/>
  <c r="N22" i="25"/>
  <c r="N28" i="25"/>
  <c r="R112" i="42"/>
  <c r="N285" i="35"/>
  <c r="Q285" i="35" s="1"/>
  <c r="N357" i="34"/>
  <c r="H357" i="35" s="1"/>
  <c r="N150" i="35"/>
  <c r="Q150" i="35" s="1"/>
  <c r="H417" i="43"/>
  <c r="H311" i="35"/>
  <c r="T76" i="42"/>
  <c r="K76" i="43" s="1"/>
  <c r="P34" i="34"/>
  <c r="P33" i="34" s="1"/>
  <c r="V310" i="34"/>
  <c r="V309" i="34" s="1"/>
  <c r="L309" i="35" s="1"/>
  <c r="J447" i="43"/>
  <c r="P443" i="42"/>
  <c r="I443" i="43" s="1"/>
  <c r="Z150" i="34"/>
  <c r="N449" i="43"/>
  <c r="Q449" i="43" s="1"/>
  <c r="X2" i="34"/>
  <c r="M2" i="35" s="1"/>
  <c r="N85" i="35"/>
  <c r="Q85" i="35" s="1"/>
  <c r="F113" i="35"/>
  <c r="M113" i="35"/>
  <c r="R76" i="34"/>
  <c r="J76" i="35" s="1"/>
  <c r="T257" i="34"/>
  <c r="K257" i="35" s="1"/>
  <c r="T443" i="34"/>
  <c r="K443" i="35" s="1"/>
  <c r="H112" i="34"/>
  <c r="E112" i="35" s="1"/>
  <c r="K258" i="35"/>
  <c r="X440" i="42"/>
  <c r="R415" i="42"/>
  <c r="J415" i="42"/>
  <c r="F415" i="43" s="1"/>
  <c r="AN426" i="6"/>
  <c r="AN438" i="6" s="1"/>
  <c r="N78" i="43"/>
  <c r="Q78" i="43" s="1"/>
  <c r="H35" i="15"/>
  <c r="X112" i="42"/>
  <c r="M112" i="43" s="1"/>
  <c r="Z132" i="34"/>
  <c r="T440" i="42"/>
  <c r="H257" i="34"/>
  <c r="E257" i="35" s="1"/>
  <c r="J443" i="42"/>
  <c r="N221" i="43"/>
  <c r="Q221" i="43" s="1"/>
  <c r="H443" i="34"/>
  <c r="X2" i="42"/>
  <c r="M2" i="43" s="1"/>
  <c r="Z25" i="34"/>
  <c r="V257" i="34"/>
  <c r="L257" i="35" s="1"/>
  <c r="M46" i="43"/>
  <c r="T112" i="42"/>
  <c r="K112" i="43" s="1"/>
  <c r="L112" i="34"/>
  <c r="G112" i="35" s="1"/>
  <c r="N440" i="42"/>
  <c r="N438" i="42" s="1"/>
  <c r="H438" i="43" s="1"/>
  <c r="R141" i="34"/>
  <c r="N239" i="35"/>
  <c r="Q239" i="35" s="1"/>
  <c r="J34" i="34"/>
  <c r="J33" i="34" s="1"/>
  <c r="Z171" i="42"/>
  <c r="Z15" i="34"/>
  <c r="Z320" i="42"/>
  <c r="X257" i="34"/>
  <c r="M257" i="35" s="1"/>
  <c r="P2" i="34"/>
  <c r="I2" i="35" s="1"/>
  <c r="F112" i="34"/>
  <c r="D112" i="35" s="1"/>
  <c r="V112" i="34"/>
  <c r="L112" i="35" s="1"/>
  <c r="L113" i="35"/>
  <c r="H113" i="35"/>
  <c r="N112" i="34"/>
  <c r="H112" i="35" s="1"/>
  <c r="H7" i="35"/>
  <c r="N7" i="35" s="1"/>
  <c r="Q7" i="35" s="1"/>
  <c r="N6" i="34"/>
  <c r="H6" i="35" s="1"/>
  <c r="C114" i="35"/>
  <c r="C493" i="35" s="1"/>
  <c r="N493" i="35" s="1"/>
  <c r="Z114" i="34"/>
  <c r="F90" i="35"/>
  <c r="J89" i="34"/>
  <c r="H142" i="34"/>
  <c r="E142" i="35" s="1"/>
  <c r="E143" i="35"/>
  <c r="N143" i="35" s="1"/>
  <c r="Q143" i="35" s="1"/>
  <c r="N354" i="43"/>
  <c r="Q354" i="43" s="1"/>
  <c r="N357" i="42"/>
  <c r="H357" i="43" s="1"/>
  <c r="N85" i="43"/>
  <c r="Q85" i="43" s="1"/>
  <c r="P257" i="34"/>
  <c r="I257" i="35" s="1"/>
  <c r="Z221" i="42"/>
  <c r="D359" i="35"/>
  <c r="F357" i="34"/>
  <c r="D357" i="35" s="1"/>
  <c r="L34" i="43"/>
  <c r="V33" i="42"/>
  <c r="L33" i="43" s="1"/>
  <c r="Z250" i="34"/>
  <c r="N309" i="34"/>
  <c r="H309" i="35" s="1"/>
  <c r="P141" i="42"/>
  <c r="I141" i="43" s="1"/>
  <c r="N354" i="35"/>
  <c r="Q354" i="35" s="1"/>
  <c r="AO426" i="6"/>
  <c r="AO438" i="6" s="1"/>
  <c r="N305" i="43"/>
  <c r="Q305" i="43" s="1"/>
  <c r="L415" i="42"/>
  <c r="L413" i="42" s="1"/>
  <c r="N443" i="34"/>
  <c r="N440" i="34" s="1"/>
  <c r="AM426" i="6"/>
  <c r="AM438" i="6" s="1"/>
  <c r="N81" i="35"/>
  <c r="Q81" i="35" s="1"/>
  <c r="V141" i="34"/>
  <c r="V140" i="34" s="1"/>
  <c r="AL426" i="6"/>
  <c r="AL438" i="6" s="1"/>
  <c r="N476" i="35"/>
  <c r="Q476" i="35" s="1"/>
  <c r="AK426" i="6"/>
  <c r="AK438" i="6" s="1"/>
  <c r="Z25" i="42"/>
  <c r="N312" i="43"/>
  <c r="Q312" i="43" s="1"/>
  <c r="E419" i="43"/>
  <c r="H417" i="42"/>
  <c r="E417" i="43" s="1"/>
  <c r="P141" i="34"/>
  <c r="P140" i="34" s="1"/>
  <c r="I140" i="35" s="1"/>
  <c r="N4" i="35"/>
  <c r="Q4" i="35" s="1"/>
  <c r="N34" i="42"/>
  <c r="N33" i="42" s="1"/>
  <c r="H33" i="43" s="1"/>
  <c r="L443" i="42"/>
  <c r="G443" i="43" s="1"/>
  <c r="J311" i="35"/>
  <c r="R310" i="34"/>
  <c r="N371" i="35"/>
  <c r="Q371" i="35" s="1"/>
  <c r="J357" i="34"/>
  <c r="F357" i="35" s="1"/>
  <c r="F359" i="35"/>
  <c r="S14" i="17"/>
  <c r="S14" i="27" s="1"/>
  <c r="S15" i="17"/>
  <c r="S15" i="27" s="1"/>
  <c r="G3" i="35"/>
  <c r="L2" i="34"/>
  <c r="G2" i="35" s="1"/>
  <c r="P415" i="42"/>
  <c r="P413" i="42" s="1"/>
  <c r="J154" i="42"/>
  <c r="F154" i="43" s="1"/>
  <c r="F504" i="43" s="1"/>
  <c r="L141" i="42"/>
  <c r="G141" i="43" s="1"/>
  <c r="N316" i="43"/>
  <c r="Q316" i="43" s="1"/>
  <c r="N320" i="43"/>
  <c r="Q320" i="43" s="1"/>
  <c r="S11" i="17"/>
  <c r="S11" i="27" s="1"/>
  <c r="Z81" i="34"/>
  <c r="X443" i="34"/>
  <c r="X440" i="34" s="1"/>
  <c r="R440" i="42"/>
  <c r="J440" i="43" s="1"/>
  <c r="N302" i="43"/>
  <c r="Q302" i="43" s="1"/>
  <c r="N58" i="43"/>
  <c r="Q58" i="43" s="1"/>
  <c r="X34" i="34"/>
  <c r="M46" i="35"/>
  <c r="N458" i="43"/>
  <c r="Q458" i="43" s="1"/>
  <c r="Z15" i="42"/>
  <c r="P443" i="34"/>
  <c r="I443" i="35" s="1"/>
  <c r="V257" i="42"/>
  <c r="L257" i="43" s="1"/>
  <c r="L497" i="43" s="1"/>
  <c r="D185" i="43"/>
  <c r="F181" i="42"/>
  <c r="D181" i="43" s="1"/>
  <c r="H6" i="43"/>
  <c r="N2" i="42"/>
  <c r="C311" i="43"/>
  <c r="D310" i="42"/>
  <c r="N300" i="43"/>
  <c r="Q300" i="43" s="1"/>
  <c r="J257" i="42"/>
  <c r="F257" i="43" s="1"/>
  <c r="F497" i="43" s="1"/>
  <c r="F258" i="43"/>
  <c r="F505" i="43" s="1"/>
  <c r="C417" i="43"/>
  <c r="D415" i="42"/>
  <c r="L310" i="35"/>
  <c r="L443" i="43"/>
  <c r="V440" i="42"/>
  <c r="D324" i="43"/>
  <c r="N324" i="43" s="1"/>
  <c r="Q324" i="43" s="1"/>
  <c r="Z324" i="42"/>
  <c r="K181" i="43"/>
  <c r="T141" i="42"/>
  <c r="K141" i="43" s="1"/>
  <c r="I6" i="43"/>
  <c r="P2" i="42"/>
  <c r="T112" i="34"/>
  <c r="K112" i="35" s="1"/>
  <c r="K113" i="35"/>
  <c r="N460" i="43"/>
  <c r="Q460" i="43" s="1"/>
  <c r="Z333" i="42"/>
  <c r="C333" i="43"/>
  <c r="N333" i="43" s="1"/>
  <c r="Q333" i="43" s="1"/>
  <c r="I89" i="35"/>
  <c r="P76" i="34"/>
  <c r="I76" i="35" s="1"/>
  <c r="L311" i="43"/>
  <c r="V310" i="42"/>
  <c r="J359" i="43"/>
  <c r="R357" i="42"/>
  <c r="J357" i="43" s="1"/>
  <c r="G258" i="43"/>
  <c r="G505" i="43" s="1"/>
  <c r="L257" i="42"/>
  <c r="G257" i="43" s="1"/>
  <c r="G497" i="43" s="1"/>
  <c r="M417" i="43"/>
  <c r="X415" i="42"/>
  <c r="Z300" i="42"/>
  <c r="P309" i="34"/>
  <c r="I309" i="35" s="1"/>
  <c r="I310" i="35"/>
  <c r="M311" i="43"/>
  <c r="X310" i="42"/>
  <c r="N347" i="43"/>
  <c r="Q347" i="43" s="1"/>
  <c r="N325" i="43"/>
  <c r="Q325" i="43" s="1"/>
  <c r="N112" i="42"/>
  <c r="H112" i="43" s="1"/>
  <c r="H113" i="43"/>
  <c r="J311" i="43"/>
  <c r="R310" i="42"/>
  <c r="J258" i="35"/>
  <c r="R257" i="34"/>
  <c r="J257" i="35" s="1"/>
  <c r="R34" i="42"/>
  <c r="J46" i="43"/>
  <c r="J258" i="43"/>
  <c r="J505" i="43" s="1"/>
  <c r="R257" i="42"/>
  <c r="J257" i="43" s="1"/>
  <c r="J497" i="43" s="1"/>
  <c r="L6" i="35"/>
  <c r="V2" i="34"/>
  <c r="L2" i="35" s="1"/>
  <c r="N334" i="43"/>
  <c r="Q334" i="43" s="1"/>
  <c r="T415" i="42"/>
  <c r="R76" i="42"/>
  <c r="J76" i="43" s="1"/>
  <c r="J89" i="43"/>
  <c r="N257" i="34"/>
  <c r="H257" i="35" s="1"/>
  <c r="H258" i="35"/>
  <c r="J142" i="43"/>
  <c r="J506" i="43" s="1"/>
  <c r="R141" i="42"/>
  <c r="K2" i="35"/>
  <c r="Z458" i="42"/>
  <c r="N25" i="43"/>
  <c r="Q25" i="43" s="1"/>
  <c r="H258" i="43"/>
  <c r="H505" i="43" s="1"/>
  <c r="N257" i="42"/>
  <c r="H257" i="43" s="1"/>
  <c r="H497" i="43" s="1"/>
  <c r="D359" i="43"/>
  <c r="F357" i="42"/>
  <c r="D357" i="43" s="1"/>
  <c r="L6" i="43"/>
  <c r="V2" i="42"/>
  <c r="N343" i="43"/>
  <c r="Q343" i="43" s="1"/>
  <c r="F311" i="43"/>
  <c r="J310" i="42"/>
  <c r="M142" i="43"/>
  <c r="M506" i="43" s="1"/>
  <c r="X141" i="42"/>
  <c r="G311" i="43"/>
  <c r="L310" i="42"/>
  <c r="K142" i="35"/>
  <c r="T141" i="34"/>
  <c r="H311" i="43"/>
  <c r="N310" i="42"/>
  <c r="I34" i="43"/>
  <c r="P33" i="42"/>
  <c r="I33" i="43" s="1"/>
  <c r="G142" i="35"/>
  <c r="R2" i="34"/>
  <c r="J6" i="35"/>
  <c r="I311" i="43"/>
  <c r="P310" i="42"/>
  <c r="K34" i="35"/>
  <c r="T33" i="34"/>
  <c r="K33" i="35" s="1"/>
  <c r="C443" i="43"/>
  <c r="D440" i="42"/>
  <c r="G89" i="35"/>
  <c r="L76" i="34"/>
  <c r="G76" i="35" s="1"/>
  <c r="R34" i="34"/>
  <c r="J46" i="35"/>
  <c r="E89" i="43"/>
  <c r="H76" i="42"/>
  <c r="E76" i="43" s="1"/>
  <c r="N471" i="35"/>
  <c r="Q471" i="35" s="1"/>
  <c r="Z85" i="42"/>
  <c r="N250" i="35"/>
  <c r="Q250" i="35" s="1"/>
  <c r="F310" i="42"/>
  <c r="D311" i="43"/>
  <c r="G258" i="35"/>
  <c r="L257" i="34"/>
  <c r="G257" i="35" s="1"/>
  <c r="J113" i="35"/>
  <c r="R112" i="34"/>
  <c r="J112" i="35" s="1"/>
  <c r="E427" i="43"/>
  <c r="D342" i="43"/>
  <c r="N342" i="43" s="1"/>
  <c r="Q342" i="43" s="1"/>
  <c r="Z342" i="42"/>
  <c r="Z311" i="42"/>
  <c r="H310" i="42"/>
  <c r="E311" i="43"/>
  <c r="M154" i="35"/>
  <c r="X141" i="34"/>
  <c r="H357" i="42"/>
  <c r="E357" i="43" s="1"/>
  <c r="E359" i="43"/>
  <c r="K311" i="43"/>
  <c r="T310" i="42"/>
  <c r="F2" i="35"/>
  <c r="J112" i="42"/>
  <c r="F112" i="43" s="1"/>
  <c r="F113" i="43"/>
  <c r="M359" i="43"/>
  <c r="X357" i="42"/>
  <c r="M357" i="43" s="1"/>
  <c r="P257" i="42"/>
  <c r="I257" i="43" s="1"/>
  <c r="I497" i="43" s="1"/>
  <c r="I258" i="43"/>
  <c r="I505" i="43" s="1"/>
  <c r="D113" i="43"/>
  <c r="F112" i="42"/>
  <c r="D112" i="43" s="1"/>
  <c r="X257" i="42"/>
  <c r="M257" i="43" s="1"/>
  <c r="M497" i="43" s="1"/>
  <c r="M258" i="43"/>
  <c r="M505" i="43" s="1"/>
  <c r="L142" i="43"/>
  <c r="L506" i="43" s="1"/>
  <c r="V141" i="42"/>
  <c r="J6" i="43"/>
  <c r="R2" i="42"/>
  <c r="X309" i="34"/>
  <c r="M309" i="35" s="1"/>
  <c r="D258" i="35"/>
  <c r="F257" i="34"/>
  <c r="D257" i="35" s="1"/>
  <c r="L113" i="43"/>
  <c r="V112" i="42"/>
  <c r="H142" i="43"/>
  <c r="H506" i="43" s="1"/>
  <c r="N141" i="42"/>
  <c r="S13" i="17"/>
  <c r="C258" i="35"/>
  <c r="I34" i="35"/>
  <c r="C292" i="35"/>
  <c r="N292" i="35" s="1"/>
  <c r="Q292" i="35" s="1"/>
  <c r="Z292" i="34"/>
  <c r="H171" i="35"/>
  <c r="N141" i="34"/>
  <c r="K417" i="35"/>
  <c r="T415" i="34"/>
  <c r="L447" i="35"/>
  <c r="V443" i="34"/>
  <c r="E3" i="35"/>
  <c r="H2" i="34"/>
  <c r="Z3" i="34"/>
  <c r="D417" i="35"/>
  <c r="F415" i="34"/>
  <c r="V415" i="34"/>
  <c r="L417" i="35"/>
  <c r="F269" i="35"/>
  <c r="F503" i="35" s="1"/>
  <c r="N503" i="35" s="1"/>
  <c r="J258" i="34"/>
  <c r="D447" i="35"/>
  <c r="F443" i="34"/>
  <c r="H417" i="35"/>
  <c r="N415" i="34"/>
  <c r="C272" i="35"/>
  <c r="N272" i="35" s="1"/>
  <c r="Q272" i="35" s="1"/>
  <c r="Z272" i="34"/>
  <c r="J2" i="42"/>
  <c r="C154" i="35"/>
  <c r="Z480" i="34"/>
  <c r="C480" i="35"/>
  <c r="N480" i="35" s="1"/>
  <c r="Q480" i="35" s="1"/>
  <c r="G392" i="35"/>
  <c r="L409" i="34"/>
  <c r="G409" i="35" s="1"/>
  <c r="F443" i="35"/>
  <c r="J440" i="34"/>
  <c r="C427" i="35"/>
  <c r="Z383" i="34"/>
  <c r="C383" i="35"/>
  <c r="N383" i="35" s="1"/>
  <c r="Q383" i="35" s="1"/>
  <c r="D370" i="34"/>
  <c r="Z338" i="34"/>
  <c r="C338" i="35"/>
  <c r="N338" i="35" s="1"/>
  <c r="Q338" i="35" s="1"/>
  <c r="E320" i="35"/>
  <c r="H310" i="34"/>
  <c r="Z351" i="34"/>
  <c r="C351" i="35"/>
  <c r="N351" i="35" s="1"/>
  <c r="Q351" i="35" s="1"/>
  <c r="Z176" i="34"/>
  <c r="D176" i="35"/>
  <c r="F141" i="34"/>
  <c r="Z185" i="34"/>
  <c r="C185" i="35"/>
  <c r="N185" i="35" s="1"/>
  <c r="Q185" i="35" s="1"/>
  <c r="D402" i="43"/>
  <c r="N402" i="43" s="1"/>
  <c r="Q402" i="43" s="1"/>
  <c r="Z402" i="42"/>
  <c r="D396" i="43"/>
  <c r="N396" i="43" s="1"/>
  <c r="Q396" i="43" s="1"/>
  <c r="Z396" i="42"/>
  <c r="D417" i="43"/>
  <c r="F415" i="42"/>
  <c r="G132" i="43"/>
  <c r="L112" i="42"/>
  <c r="C107" i="43"/>
  <c r="N107" i="43" s="1"/>
  <c r="Q107" i="43" s="1"/>
  <c r="Z107" i="42"/>
  <c r="J141" i="35"/>
  <c r="N219" i="35"/>
  <c r="Q219" i="35" s="1"/>
  <c r="Z325" i="34"/>
  <c r="D324" i="34"/>
  <c r="C325" i="35"/>
  <c r="N325" i="35" s="1"/>
  <c r="Q325" i="35" s="1"/>
  <c r="Z221" i="34"/>
  <c r="C221" i="35"/>
  <c r="N221" i="35" s="1"/>
  <c r="Q221" i="35" s="1"/>
  <c r="Z239" i="42"/>
  <c r="C239" i="43"/>
  <c r="N239" i="43" s="1"/>
  <c r="Q239" i="43" s="1"/>
  <c r="Z90" i="42"/>
  <c r="D89" i="42"/>
  <c r="C90" i="43"/>
  <c r="K440" i="43"/>
  <c r="T438" i="42"/>
  <c r="Z215" i="34"/>
  <c r="C215" i="35"/>
  <c r="N215" i="35" s="1"/>
  <c r="Q215" i="35" s="1"/>
  <c r="Z402" i="34"/>
  <c r="G429" i="35"/>
  <c r="L427" i="34"/>
  <c r="G427" i="35" s="1"/>
  <c r="Z378" i="34"/>
  <c r="G378" i="35"/>
  <c r="N378" i="35" s="1"/>
  <c r="Q378" i="35" s="1"/>
  <c r="L370" i="34"/>
  <c r="G370" i="35" s="1"/>
  <c r="C329" i="35"/>
  <c r="N329" i="35" s="1"/>
  <c r="Q329" i="35" s="1"/>
  <c r="Z329" i="34"/>
  <c r="F480" i="42"/>
  <c r="D471" i="43"/>
  <c r="N471" i="43" s="1"/>
  <c r="Q471" i="43" s="1"/>
  <c r="D419" i="43"/>
  <c r="Z419" i="42"/>
  <c r="Z191" i="42"/>
  <c r="E191" i="43"/>
  <c r="D333" i="34"/>
  <c r="C334" i="35"/>
  <c r="N334" i="35" s="1"/>
  <c r="Q334" i="35" s="1"/>
  <c r="Z334" i="34"/>
  <c r="Z383" i="42"/>
  <c r="D383" i="43"/>
  <c r="N383" i="43" s="1"/>
  <c r="Q383" i="43" s="1"/>
  <c r="C118" i="43"/>
  <c r="N118" i="43" s="1"/>
  <c r="Q118" i="43" s="1"/>
  <c r="Z118" i="42"/>
  <c r="E2" i="43"/>
  <c r="Z396" i="34"/>
  <c r="M440" i="43"/>
  <c r="X438" i="42"/>
  <c r="M438" i="43" s="1"/>
  <c r="C444" i="35"/>
  <c r="N444" i="35" s="1"/>
  <c r="Q444" i="35" s="1"/>
  <c r="Z444" i="34"/>
  <c r="J443" i="35"/>
  <c r="R440" i="34"/>
  <c r="T440" i="34"/>
  <c r="K458" i="35"/>
  <c r="C367" i="35"/>
  <c r="N367" i="35" s="1"/>
  <c r="Q367" i="35" s="1"/>
  <c r="Z367" i="34"/>
  <c r="Z320" i="34"/>
  <c r="C320" i="35"/>
  <c r="F443" i="42"/>
  <c r="Z444" i="42"/>
  <c r="D444" i="43"/>
  <c r="N444" i="43" s="1"/>
  <c r="Q444" i="43" s="1"/>
  <c r="D427" i="43"/>
  <c r="Z427" i="42"/>
  <c r="C269" i="43"/>
  <c r="Z269" i="42"/>
  <c r="D159" i="43"/>
  <c r="F154" i="42"/>
  <c r="D154" i="43" s="1"/>
  <c r="D504" i="43" s="1"/>
  <c r="Z35" i="42"/>
  <c r="C35" i="43"/>
  <c r="N35" i="43" s="1"/>
  <c r="Q35" i="43" s="1"/>
  <c r="H34" i="35"/>
  <c r="N33" i="34"/>
  <c r="E359" i="35"/>
  <c r="H357" i="34"/>
  <c r="E357" i="35" s="1"/>
  <c r="F311" i="34"/>
  <c r="D316" i="35"/>
  <c r="C159" i="35"/>
  <c r="Z159" i="34"/>
  <c r="Z210" i="34"/>
  <c r="C210" i="35"/>
  <c r="Z62" i="34"/>
  <c r="D62" i="35"/>
  <c r="N62" i="35" s="1"/>
  <c r="Q62" i="35" s="1"/>
  <c r="Z406" i="42"/>
  <c r="D406" i="43"/>
  <c r="N406" i="43" s="1"/>
  <c r="Q406" i="43" s="1"/>
  <c r="Z351" i="42"/>
  <c r="C351" i="43"/>
  <c r="N351" i="43" s="1"/>
  <c r="Q351" i="43" s="1"/>
  <c r="D292" i="43"/>
  <c r="N292" i="43" s="1"/>
  <c r="Q292" i="43" s="1"/>
  <c r="Z292" i="42"/>
  <c r="C246" i="43"/>
  <c r="D236" i="42"/>
  <c r="Z246" i="42"/>
  <c r="H181" i="42"/>
  <c r="E185" i="43"/>
  <c r="Z185" i="42"/>
  <c r="Z122" i="42"/>
  <c r="C122" i="43"/>
  <c r="N122" i="43" s="1"/>
  <c r="Q122" i="43" s="1"/>
  <c r="M34" i="43"/>
  <c r="X33" i="42"/>
  <c r="P357" i="34"/>
  <c r="I359" i="35"/>
  <c r="C406" i="35"/>
  <c r="N406" i="35" s="1"/>
  <c r="Q406" i="35" s="1"/>
  <c r="Z406" i="34"/>
  <c r="C392" i="35"/>
  <c r="N392" i="35" s="1"/>
  <c r="Q392" i="35" s="1"/>
  <c r="D409" i="34"/>
  <c r="Z392" i="34"/>
  <c r="Z35" i="34"/>
  <c r="D35" i="35"/>
  <c r="N35" i="35" s="1"/>
  <c r="Q35" i="35" s="1"/>
  <c r="Z78" i="34"/>
  <c r="C78" i="35"/>
  <c r="N78" i="35" s="1"/>
  <c r="Q78" i="35" s="1"/>
  <c r="D378" i="43"/>
  <c r="N378" i="43" s="1"/>
  <c r="Q378" i="43" s="1"/>
  <c r="Z378" i="42"/>
  <c r="K272" i="43"/>
  <c r="T258" i="42"/>
  <c r="H276" i="42"/>
  <c r="E276" i="43" s="1"/>
  <c r="E279" i="43"/>
  <c r="N279" i="43" s="1"/>
  <c r="Q279" i="43" s="1"/>
  <c r="G7" i="43"/>
  <c r="N7" i="43" s="1"/>
  <c r="Q7" i="43" s="1"/>
  <c r="L6" i="42"/>
  <c r="D2" i="43"/>
  <c r="Z7" i="42"/>
  <c r="F427" i="35"/>
  <c r="J415" i="34"/>
  <c r="X357" i="34"/>
  <c r="M357" i="35" s="1"/>
  <c r="M359" i="35"/>
  <c r="Z204" i="34"/>
  <c r="C204" i="35"/>
  <c r="N204" i="35" s="1"/>
  <c r="Q204" i="35" s="1"/>
  <c r="C347" i="35"/>
  <c r="N347" i="35" s="1"/>
  <c r="Q347" i="35" s="1"/>
  <c r="Z347" i="34"/>
  <c r="G165" i="35"/>
  <c r="L141" i="34"/>
  <c r="Z392" i="42"/>
  <c r="D392" i="43"/>
  <c r="N392" i="43" s="1"/>
  <c r="Q392" i="43" s="1"/>
  <c r="F409" i="42"/>
  <c r="C68" i="43"/>
  <c r="N68" i="43" s="1"/>
  <c r="Q68" i="43" s="1"/>
  <c r="Z68" i="42"/>
  <c r="H440" i="43"/>
  <c r="I417" i="35"/>
  <c r="P415" i="34"/>
  <c r="R415" i="34"/>
  <c r="J427" i="35"/>
  <c r="C458" i="35"/>
  <c r="G419" i="35"/>
  <c r="L417" i="34"/>
  <c r="C276" i="35"/>
  <c r="N276" i="35" s="1"/>
  <c r="Q276" i="35" s="1"/>
  <c r="Z276" i="34"/>
  <c r="D257" i="34"/>
  <c r="F312" i="35"/>
  <c r="J311" i="34"/>
  <c r="Z171" i="34"/>
  <c r="C171" i="35"/>
  <c r="D99" i="35"/>
  <c r="N99" i="35" s="1"/>
  <c r="Q99" i="35" s="1"/>
  <c r="F111" i="34"/>
  <c r="Z99" i="34"/>
  <c r="C276" i="43"/>
  <c r="C258" i="43"/>
  <c r="C505" i="43" s="1"/>
  <c r="D257" i="42"/>
  <c r="Z114" i="42"/>
  <c r="D113" i="42"/>
  <c r="C114" i="43"/>
  <c r="K19" i="43"/>
  <c r="N19" i="43" s="1"/>
  <c r="Q19" i="43" s="1"/>
  <c r="T2" i="42"/>
  <c r="M427" i="35"/>
  <c r="X415" i="34"/>
  <c r="C412" i="35"/>
  <c r="N412" i="35" s="1"/>
  <c r="Q412" i="35" s="1"/>
  <c r="Z412" i="34"/>
  <c r="G460" i="35"/>
  <c r="N460" i="35" s="1"/>
  <c r="Q460" i="35" s="1"/>
  <c r="L458" i="34"/>
  <c r="G458" i="35" s="1"/>
  <c r="D181" i="34"/>
  <c r="J181" i="34"/>
  <c r="F181" i="35" s="1"/>
  <c r="Z68" i="34"/>
  <c r="D68" i="35"/>
  <c r="N68" i="35" s="1"/>
  <c r="Q68" i="35" s="1"/>
  <c r="C181" i="43"/>
  <c r="Z132" i="42"/>
  <c r="C132" i="43"/>
  <c r="C99" i="43"/>
  <c r="N99" i="43" s="1"/>
  <c r="Q99" i="43" s="1"/>
  <c r="Z99" i="42"/>
  <c r="J415" i="43"/>
  <c r="R413" i="42"/>
  <c r="E443" i="35"/>
  <c r="H440" i="34"/>
  <c r="Z316" i="34"/>
  <c r="C316" i="35"/>
  <c r="N402" i="35"/>
  <c r="Q402" i="35" s="1"/>
  <c r="T309" i="34"/>
  <c r="K310" i="35"/>
  <c r="J300" i="34"/>
  <c r="F300" i="35" s="1"/>
  <c r="Z302" i="34"/>
  <c r="F302" i="35"/>
  <c r="N302" i="35" s="1"/>
  <c r="Q302" i="35" s="1"/>
  <c r="G46" i="35"/>
  <c r="L34" i="34"/>
  <c r="D476" i="43"/>
  <c r="N476" i="43" s="1"/>
  <c r="Q476" i="43" s="1"/>
  <c r="Z476" i="42"/>
  <c r="C143" i="43"/>
  <c r="N143" i="43" s="1"/>
  <c r="Q143" i="43" s="1"/>
  <c r="Z143" i="42"/>
  <c r="D142" i="42"/>
  <c r="C159" i="43"/>
  <c r="Z159" i="42"/>
  <c r="D154" i="42"/>
  <c r="Z62" i="42"/>
  <c r="C62" i="43"/>
  <c r="N62" i="43" s="1"/>
  <c r="Q62" i="43" s="1"/>
  <c r="D417" i="34"/>
  <c r="C419" i="35"/>
  <c r="Z419" i="34"/>
  <c r="Z359" i="34"/>
  <c r="C359" i="35"/>
  <c r="D357" i="34"/>
  <c r="G447" i="35"/>
  <c r="L443" i="34"/>
  <c r="Z191" i="34"/>
  <c r="C191" i="35"/>
  <c r="F159" i="35"/>
  <c r="J154" i="34"/>
  <c r="Z154" i="34" s="1"/>
  <c r="D285" i="43"/>
  <c r="N285" i="43" s="1"/>
  <c r="Q285" i="43" s="1"/>
  <c r="F276" i="42"/>
  <c r="Z285" i="42"/>
  <c r="Z272" i="42"/>
  <c r="H258" i="42"/>
  <c r="E272" i="43"/>
  <c r="E246" i="43"/>
  <c r="H236" i="42"/>
  <c r="E236" i="43" s="1"/>
  <c r="D90" i="43"/>
  <c r="F89" i="42"/>
  <c r="D89" i="43" s="1"/>
  <c r="C46" i="43"/>
  <c r="Z46" i="42"/>
  <c r="J112" i="43"/>
  <c r="G359" i="35"/>
  <c r="L357" i="34"/>
  <c r="G357" i="35" s="1"/>
  <c r="D447" i="34"/>
  <c r="D443" i="34" s="1"/>
  <c r="Z449" i="34"/>
  <c r="C449" i="35"/>
  <c r="N449" i="35" s="1"/>
  <c r="Q449" i="35" s="1"/>
  <c r="D113" i="34"/>
  <c r="Z118" i="34"/>
  <c r="C118" i="35"/>
  <c r="N118" i="35" s="1"/>
  <c r="Q118" i="35" s="1"/>
  <c r="C246" i="35"/>
  <c r="N246" i="35" s="1"/>
  <c r="Q246" i="35" s="1"/>
  <c r="D236" i="34"/>
  <c r="Z246" i="34"/>
  <c r="D46" i="35"/>
  <c r="Z46" i="34"/>
  <c r="C367" i="43"/>
  <c r="N367" i="43" s="1"/>
  <c r="Q367" i="43" s="1"/>
  <c r="Z367" i="42"/>
  <c r="H415" i="43"/>
  <c r="N413" i="42"/>
  <c r="L34" i="35"/>
  <c r="V33" i="34"/>
  <c r="K359" i="35"/>
  <c r="T357" i="34"/>
  <c r="K357" i="35" s="1"/>
  <c r="E371" i="43"/>
  <c r="H370" i="42"/>
  <c r="E370" i="43" s="1"/>
  <c r="D81" i="43"/>
  <c r="N81" i="43" s="1"/>
  <c r="Q81" i="43" s="1"/>
  <c r="Z81" i="42"/>
  <c r="E113" i="43"/>
  <c r="H112" i="42"/>
  <c r="H415" i="34"/>
  <c r="E427" i="35"/>
  <c r="G333" i="35"/>
  <c r="L309" i="34"/>
  <c r="G309" i="35" s="1"/>
  <c r="C343" i="35"/>
  <c r="N343" i="35" s="1"/>
  <c r="Q343" i="35" s="1"/>
  <c r="Z343" i="34"/>
  <c r="D342" i="34"/>
  <c r="Z312" i="34"/>
  <c r="C312" i="35"/>
  <c r="D311" i="34"/>
  <c r="E210" i="35"/>
  <c r="Z165" i="34"/>
  <c r="C165" i="35"/>
  <c r="Z90" i="34"/>
  <c r="C90" i="35"/>
  <c r="D89" i="34"/>
  <c r="D371" i="43"/>
  <c r="F370" i="42"/>
  <c r="Z371" i="42"/>
  <c r="Z250" i="42"/>
  <c r="C250" i="43"/>
  <c r="N250" i="43" s="1"/>
  <c r="Q250" i="43" s="1"/>
  <c r="Z429" i="34"/>
  <c r="C429" i="35"/>
  <c r="N360" i="35"/>
  <c r="Q360" i="35" s="1"/>
  <c r="D300" i="34"/>
  <c r="Z305" i="34"/>
  <c r="C305" i="35"/>
  <c r="N305" i="35" s="1"/>
  <c r="Q305" i="35" s="1"/>
  <c r="Z229" i="34"/>
  <c r="C229" i="35"/>
  <c r="N229" i="35" s="1"/>
  <c r="Q229" i="35" s="1"/>
  <c r="Z197" i="34"/>
  <c r="C197" i="35"/>
  <c r="N197" i="35" s="1"/>
  <c r="Q197" i="35" s="1"/>
  <c r="Z447" i="42"/>
  <c r="E447" i="43"/>
  <c r="N447" i="43" s="1"/>
  <c r="Q447" i="43" s="1"/>
  <c r="H443" i="42"/>
  <c r="Z429" i="42"/>
  <c r="D429" i="43"/>
  <c r="N429" i="43" s="1"/>
  <c r="Q429" i="43" s="1"/>
  <c r="C360" i="43"/>
  <c r="N360" i="43" s="1"/>
  <c r="Q360" i="43" s="1"/>
  <c r="D359" i="42"/>
  <c r="Z360" i="42"/>
  <c r="D150" i="43"/>
  <c r="Z150" i="42"/>
  <c r="C95" i="43"/>
  <c r="N95" i="43" s="1"/>
  <c r="Q95" i="43" s="1"/>
  <c r="Z95" i="42"/>
  <c r="N396" i="35"/>
  <c r="Q396" i="35" s="1"/>
  <c r="Z460" i="34"/>
  <c r="H34" i="24" l="1"/>
  <c r="D508" i="35"/>
  <c r="H33" i="21"/>
  <c r="H507" i="35"/>
  <c r="I27" i="25"/>
  <c r="C505" i="35"/>
  <c r="H13" i="23"/>
  <c r="M495" i="35"/>
  <c r="H27" i="21"/>
  <c r="H505" i="35"/>
  <c r="H15" i="19"/>
  <c r="J497" i="35"/>
  <c r="H15" i="15"/>
  <c r="E497" i="35"/>
  <c r="M23" i="46"/>
  <c r="N23" i="46"/>
  <c r="H13" i="22"/>
  <c r="G495" i="35"/>
  <c r="H26" i="23"/>
  <c r="M504" i="35"/>
  <c r="H28" i="26"/>
  <c r="K506" i="35"/>
  <c r="H15" i="21"/>
  <c r="H497" i="35"/>
  <c r="H27" i="19"/>
  <c r="J505" i="35"/>
  <c r="H15" i="20"/>
  <c r="I497" i="35"/>
  <c r="H15" i="26"/>
  <c r="H15" i="46" s="1"/>
  <c r="K497" i="35"/>
  <c r="H35" i="17"/>
  <c r="M30" i="18"/>
  <c r="N28" i="21"/>
  <c r="N26" i="20"/>
  <c r="N20" i="15"/>
  <c r="H25" i="45"/>
  <c r="H25" i="27"/>
  <c r="O25" i="25"/>
  <c r="N25" i="25"/>
  <c r="N507" i="35"/>
  <c r="M23" i="17"/>
  <c r="N23" i="17"/>
  <c r="N191" i="35"/>
  <c r="Q191" i="35" s="1"/>
  <c r="I23" i="25"/>
  <c r="C501" i="35"/>
  <c r="N501" i="35" s="1"/>
  <c r="I33" i="25"/>
  <c r="C507" i="35"/>
  <c r="I26" i="25"/>
  <c r="N26" i="25" s="1"/>
  <c r="C504" i="35"/>
  <c r="H15" i="24"/>
  <c r="D497" i="35"/>
  <c r="H15" i="22"/>
  <c r="M15" i="22" s="1"/>
  <c r="G497" i="35"/>
  <c r="H13" i="21"/>
  <c r="H495" i="35"/>
  <c r="H28" i="15"/>
  <c r="M28" i="15" s="1"/>
  <c r="M30" i="15" s="1"/>
  <c r="E506" i="35"/>
  <c r="H15" i="18"/>
  <c r="L497" i="35"/>
  <c r="H27" i="26"/>
  <c r="M27" i="26" s="1"/>
  <c r="K505" i="35"/>
  <c r="N27" i="20"/>
  <c r="M26" i="20"/>
  <c r="M30" i="20" s="1"/>
  <c r="M35" i="19"/>
  <c r="I21" i="25"/>
  <c r="H21" i="45" s="1"/>
  <c r="C499" i="35"/>
  <c r="N499" i="35" s="1"/>
  <c r="H21" i="22"/>
  <c r="G499" i="35"/>
  <c r="H27" i="24"/>
  <c r="M27" i="24" s="1"/>
  <c r="M30" i="24" s="1"/>
  <c r="D505" i="35"/>
  <c r="H27" i="22"/>
  <c r="G505" i="35"/>
  <c r="H28" i="22"/>
  <c r="N28" i="22" s="1"/>
  <c r="G506" i="35"/>
  <c r="N506" i="35" s="1"/>
  <c r="H13" i="20"/>
  <c r="N13" i="20" s="1"/>
  <c r="I495" i="35"/>
  <c r="H15" i="23"/>
  <c r="N15" i="23" s="1"/>
  <c r="M497" i="35"/>
  <c r="H13" i="18"/>
  <c r="N13" i="18" s="1"/>
  <c r="L495" i="35"/>
  <c r="N508" i="35"/>
  <c r="H34" i="27"/>
  <c r="AD34" i="27" s="1"/>
  <c r="M34" i="24"/>
  <c r="M35" i="24" s="1"/>
  <c r="N34" i="24"/>
  <c r="N35" i="24" s="1"/>
  <c r="M33" i="21"/>
  <c r="M35" i="21" s="1"/>
  <c r="N33" i="21"/>
  <c r="N35" i="21" s="1"/>
  <c r="M15" i="24"/>
  <c r="N15" i="24"/>
  <c r="M13" i="23"/>
  <c r="N13" i="23"/>
  <c r="M27" i="21"/>
  <c r="N27" i="21"/>
  <c r="N30" i="21" s="1"/>
  <c r="M15" i="19"/>
  <c r="N15" i="19"/>
  <c r="M13" i="21"/>
  <c r="N13" i="21"/>
  <c r="M15" i="18"/>
  <c r="N15" i="18"/>
  <c r="M15" i="15"/>
  <c r="N15" i="15"/>
  <c r="M30" i="21"/>
  <c r="M35" i="17"/>
  <c r="M13" i="22"/>
  <c r="N13" i="22"/>
  <c r="H30" i="22"/>
  <c r="M21" i="22"/>
  <c r="N21" i="22"/>
  <c r="N27" i="24"/>
  <c r="N30" i="24" s="1"/>
  <c r="H30" i="23"/>
  <c r="M26" i="23"/>
  <c r="M30" i="23" s="1"/>
  <c r="N26" i="23"/>
  <c r="N30" i="23" s="1"/>
  <c r="M27" i="22"/>
  <c r="N27" i="22"/>
  <c r="M28" i="22"/>
  <c r="M28" i="26"/>
  <c r="N28" i="26"/>
  <c r="M15" i="21"/>
  <c r="N15" i="21"/>
  <c r="M27" i="19"/>
  <c r="M30" i="19" s="1"/>
  <c r="N27" i="19"/>
  <c r="N30" i="19" s="1"/>
  <c r="M13" i="20"/>
  <c r="M15" i="20"/>
  <c r="N15" i="20"/>
  <c r="M15" i="23"/>
  <c r="M15" i="26"/>
  <c r="N15" i="26"/>
  <c r="M13" i="18"/>
  <c r="L39" i="27"/>
  <c r="J39" i="27"/>
  <c r="N30" i="20"/>
  <c r="N35" i="17"/>
  <c r="M22" i="45"/>
  <c r="N22" i="45"/>
  <c r="M6" i="45"/>
  <c r="N6" i="45"/>
  <c r="M28" i="45"/>
  <c r="N28" i="45"/>
  <c r="N35" i="46"/>
  <c r="M26" i="46"/>
  <c r="N26" i="46"/>
  <c r="M35" i="46"/>
  <c r="N34" i="27"/>
  <c r="AD6" i="27"/>
  <c r="M6" i="27"/>
  <c r="N6" i="27"/>
  <c r="M20" i="27"/>
  <c r="N20" i="27"/>
  <c r="AD10" i="27"/>
  <c r="M10" i="27"/>
  <c r="N10" i="27"/>
  <c r="AD22" i="27"/>
  <c r="M22" i="27"/>
  <c r="N22" i="27"/>
  <c r="H27" i="45"/>
  <c r="O27" i="25"/>
  <c r="O21" i="25"/>
  <c r="H33" i="45"/>
  <c r="O33" i="25"/>
  <c r="O35" i="25" s="1"/>
  <c r="N269" i="43"/>
  <c r="Q269" i="43" s="1"/>
  <c r="C503" i="43"/>
  <c r="N503" i="43" s="1"/>
  <c r="N150" i="43"/>
  <c r="Q150" i="43" s="1"/>
  <c r="D490" i="43"/>
  <c r="N490" i="43" s="1"/>
  <c r="N114" i="43"/>
  <c r="Q114" i="43" s="1"/>
  <c r="C493" i="43"/>
  <c r="N493" i="43" s="1"/>
  <c r="N191" i="43"/>
  <c r="Q191" i="43" s="1"/>
  <c r="E501" i="43"/>
  <c r="N501" i="43" s="1"/>
  <c r="H17" i="20"/>
  <c r="H27" i="46"/>
  <c r="H28" i="46"/>
  <c r="H17" i="21"/>
  <c r="H30" i="19"/>
  <c r="S9" i="27"/>
  <c r="S17" i="17"/>
  <c r="R17" i="27"/>
  <c r="R39" i="27" s="1"/>
  <c r="H30" i="24"/>
  <c r="H21" i="27"/>
  <c r="H30" i="21"/>
  <c r="H30" i="15"/>
  <c r="H17" i="23"/>
  <c r="AD20" i="27"/>
  <c r="H33" i="27"/>
  <c r="H28" i="27"/>
  <c r="H38" i="20"/>
  <c r="S38" i="17"/>
  <c r="S13" i="27"/>
  <c r="H38" i="21"/>
  <c r="H38" i="23"/>
  <c r="H38" i="22"/>
  <c r="L415" i="43"/>
  <c r="V413" i="42"/>
  <c r="L413" i="43" s="1"/>
  <c r="N269" i="35"/>
  <c r="Q269" i="35" s="1"/>
  <c r="H35" i="21"/>
  <c r="N27" i="25"/>
  <c r="P440" i="42"/>
  <c r="J413" i="42"/>
  <c r="F413" i="43" s="1"/>
  <c r="N429" i="35"/>
  <c r="Q429" i="35" s="1"/>
  <c r="N2" i="34"/>
  <c r="H2" i="35" s="1"/>
  <c r="J440" i="42"/>
  <c r="F443" i="43"/>
  <c r="Z6" i="34"/>
  <c r="G415" i="43"/>
  <c r="L440" i="42"/>
  <c r="G440" i="43" s="1"/>
  <c r="P440" i="34"/>
  <c r="P438" i="34" s="1"/>
  <c r="I438" i="35" s="1"/>
  <c r="H141" i="34"/>
  <c r="H34" i="43"/>
  <c r="Z142" i="34"/>
  <c r="N90" i="35"/>
  <c r="Q90" i="35" s="1"/>
  <c r="H111" i="42"/>
  <c r="J141" i="42"/>
  <c r="F141" i="43" s="1"/>
  <c r="N6" i="35"/>
  <c r="Q6" i="35" s="1"/>
  <c r="N427" i="43"/>
  <c r="Q427" i="43" s="1"/>
  <c r="F89" i="35"/>
  <c r="J76" i="34"/>
  <c r="I11" i="25"/>
  <c r="N114" i="35"/>
  <c r="Q114" i="35" s="1"/>
  <c r="L141" i="35"/>
  <c r="I141" i="35"/>
  <c r="Z417" i="42"/>
  <c r="Z34" i="42"/>
  <c r="N46" i="43"/>
  <c r="Q46" i="43" s="1"/>
  <c r="H415" i="42"/>
  <c r="E415" i="43" s="1"/>
  <c r="N132" i="43"/>
  <c r="Q132" i="43" s="1"/>
  <c r="H443" i="35"/>
  <c r="N185" i="43"/>
  <c r="Q185" i="43" s="1"/>
  <c r="M443" i="35"/>
  <c r="R140" i="34"/>
  <c r="J140" i="35" s="1"/>
  <c r="N417" i="43"/>
  <c r="Q417" i="43" s="1"/>
  <c r="L140" i="42"/>
  <c r="G140" i="43" s="1"/>
  <c r="N90" i="43"/>
  <c r="Q90" i="43" s="1"/>
  <c r="F141" i="42"/>
  <c r="D141" i="43" s="1"/>
  <c r="Z181" i="42"/>
  <c r="R438" i="42"/>
  <c r="J438" i="43" s="1"/>
  <c r="N419" i="43"/>
  <c r="Q419" i="43" s="1"/>
  <c r="N3" i="35"/>
  <c r="Q3" i="35" s="1"/>
  <c r="N142" i="35"/>
  <c r="Q142" i="35" s="1"/>
  <c r="J310" i="35"/>
  <c r="R309" i="34"/>
  <c r="J309" i="35" s="1"/>
  <c r="N316" i="35"/>
  <c r="Q316" i="35" s="1"/>
  <c r="N371" i="43"/>
  <c r="Q371" i="43" s="1"/>
  <c r="F76" i="42"/>
  <c r="D76" i="43" s="1"/>
  <c r="Z276" i="42"/>
  <c r="N33" i="25"/>
  <c r="N35" i="25" s="1"/>
  <c r="I35" i="25"/>
  <c r="I415" i="43"/>
  <c r="M34" i="35"/>
  <c r="X33" i="34"/>
  <c r="N46" i="35"/>
  <c r="Q46" i="35" s="1"/>
  <c r="N159" i="43"/>
  <c r="Q159" i="43" s="1"/>
  <c r="H141" i="43"/>
  <c r="N140" i="42"/>
  <c r="J2" i="43"/>
  <c r="K310" i="43"/>
  <c r="T309" i="42"/>
  <c r="K309" i="43" s="1"/>
  <c r="K495" i="43" s="1"/>
  <c r="M141" i="35"/>
  <c r="X140" i="34"/>
  <c r="J34" i="35"/>
  <c r="R33" i="34"/>
  <c r="J33" i="35" s="1"/>
  <c r="K141" i="35"/>
  <c r="T140" i="34"/>
  <c r="K140" i="35" s="1"/>
  <c r="X140" i="42"/>
  <c r="M141" i="43"/>
  <c r="G413" i="43"/>
  <c r="V438" i="42"/>
  <c r="L440" i="43"/>
  <c r="N311" i="43"/>
  <c r="Q311" i="43" s="1"/>
  <c r="T111" i="34"/>
  <c r="K111" i="35" s="1"/>
  <c r="T413" i="42"/>
  <c r="K413" i="43" s="1"/>
  <c r="K415" i="43"/>
  <c r="J34" i="43"/>
  <c r="R33" i="42"/>
  <c r="R111" i="42" s="1"/>
  <c r="J111" i="43" s="1"/>
  <c r="V309" i="42"/>
  <c r="L309" i="43" s="1"/>
  <c r="L495" i="43" s="1"/>
  <c r="L310" i="43"/>
  <c r="N111" i="42"/>
  <c r="H111" i="43" s="1"/>
  <c r="H2" i="43"/>
  <c r="L141" i="43"/>
  <c r="V140" i="42"/>
  <c r="L140" i="43" s="1"/>
  <c r="F309" i="42"/>
  <c r="D309" i="43" s="1"/>
  <c r="D310" i="43"/>
  <c r="H310" i="43"/>
  <c r="N309" i="42"/>
  <c r="H309" i="43" s="1"/>
  <c r="H495" i="43" s="1"/>
  <c r="G310" i="43"/>
  <c r="L309" i="42"/>
  <c r="G309" i="43" s="1"/>
  <c r="G495" i="43" s="1"/>
  <c r="J309" i="42"/>
  <c r="F309" i="43" s="1"/>
  <c r="F495" i="43" s="1"/>
  <c r="F310" i="43"/>
  <c r="L2" i="43"/>
  <c r="V111" i="42"/>
  <c r="R309" i="42"/>
  <c r="J309" i="43" s="1"/>
  <c r="J495" i="43" s="1"/>
  <c r="J310" i="43"/>
  <c r="M310" i="43"/>
  <c r="X309" i="42"/>
  <c r="M309" i="43" s="1"/>
  <c r="M495" i="43" s="1"/>
  <c r="I2" i="43"/>
  <c r="P111" i="42"/>
  <c r="I111" i="43" s="1"/>
  <c r="D413" i="42"/>
  <c r="C415" i="43"/>
  <c r="N272" i="43"/>
  <c r="Q272" i="43" s="1"/>
  <c r="N419" i="35"/>
  <c r="Q419" i="35" s="1"/>
  <c r="P140" i="42"/>
  <c r="I140" i="43" s="1"/>
  <c r="L112" i="43"/>
  <c r="H309" i="42"/>
  <c r="E309" i="43" s="1"/>
  <c r="E495" i="43" s="1"/>
  <c r="E310" i="43"/>
  <c r="C440" i="43"/>
  <c r="D438" i="42"/>
  <c r="C438" i="43" s="1"/>
  <c r="I310" i="43"/>
  <c r="P309" i="42"/>
  <c r="I309" i="43" s="1"/>
  <c r="I495" i="43" s="1"/>
  <c r="J2" i="35"/>
  <c r="J141" i="43"/>
  <c r="R140" i="42"/>
  <c r="M415" i="43"/>
  <c r="X413" i="42"/>
  <c r="D309" i="42"/>
  <c r="C310" i="43"/>
  <c r="Z310" i="42"/>
  <c r="H415" i="35"/>
  <c r="N413" i="34"/>
  <c r="J257" i="34"/>
  <c r="F257" i="35" s="1"/>
  <c r="F258" i="35"/>
  <c r="V440" i="34"/>
  <c r="L443" i="35"/>
  <c r="L415" i="35"/>
  <c r="V413" i="34"/>
  <c r="N438" i="34"/>
  <c r="H438" i="35" s="1"/>
  <c r="H440" i="35"/>
  <c r="L140" i="35"/>
  <c r="V391" i="34"/>
  <c r="L391" i="35" s="1"/>
  <c r="I33" i="35"/>
  <c r="P111" i="34"/>
  <c r="I111" i="35" s="1"/>
  <c r="N312" i="35"/>
  <c r="Q312" i="35" s="1"/>
  <c r="N320" i="35"/>
  <c r="Q320" i="35" s="1"/>
  <c r="D443" i="35"/>
  <c r="F440" i="34"/>
  <c r="F413" i="34"/>
  <c r="D415" i="35"/>
  <c r="H111" i="34"/>
  <c r="E111" i="35" s="1"/>
  <c r="E2" i="35"/>
  <c r="N2" i="35" s="1"/>
  <c r="Z2" i="34"/>
  <c r="K415" i="35"/>
  <c r="T413" i="34"/>
  <c r="K413" i="35" s="1"/>
  <c r="H141" i="35"/>
  <c r="N140" i="34"/>
  <c r="Z258" i="34"/>
  <c r="C443" i="35"/>
  <c r="Z443" i="34"/>
  <c r="D440" i="34"/>
  <c r="D370" i="43"/>
  <c r="N370" i="43" s="1"/>
  <c r="Q370" i="43" s="1"/>
  <c r="Z370" i="42"/>
  <c r="C359" i="43"/>
  <c r="N359" i="43" s="1"/>
  <c r="Q359" i="43" s="1"/>
  <c r="Z359" i="42"/>
  <c r="D357" i="42"/>
  <c r="E443" i="43"/>
  <c r="H440" i="42"/>
  <c r="C89" i="35"/>
  <c r="N89" i="35" s="1"/>
  <c r="Q89" i="35" s="1"/>
  <c r="Z89" i="34"/>
  <c r="E415" i="35"/>
  <c r="H413" i="34"/>
  <c r="Z236" i="34"/>
  <c r="C236" i="35"/>
  <c r="D112" i="34"/>
  <c r="Z113" i="34"/>
  <c r="C113" i="35"/>
  <c r="N113" i="35" s="1"/>
  <c r="Q113" i="35" s="1"/>
  <c r="E258" i="43"/>
  <c r="E505" i="43" s="1"/>
  <c r="H257" i="42"/>
  <c r="E257" i="43" s="1"/>
  <c r="E497" i="43" s="1"/>
  <c r="N359" i="35"/>
  <c r="Q359" i="35" s="1"/>
  <c r="Z417" i="34"/>
  <c r="C417" i="35"/>
  <c r="D415" i="34"/>
  <c r="Z154" i="42"/>
  <c r="C154" i="43"/>
  <c r="G34" i="35"/>
  <c r="Z34" i="34"/>
  <c r="L33" i="34"/>
  <c r="C181" i="35"/>
  <c r="N181" i="35" s="1"/>
  <c r="Q181" i="35" s="1"/>
  <c r="Z181" i="34"/>
  <c r="C113" i="43"/>
  <c r="N113" i="43" s="1"/>
  <c r="Q113" i="43" s="1"/>
  <c r="Z113" i="42"/>
  <c r="D112" i="42"/>
  <c r="Z258" i="42"/>
  <c r="D111" i="35"/>
  <c r="F311" i="35"/>
  <c r="J310" i="34"/>
  <c r="Z458" i="34"/>
  <c r="P413" i="34"/>
  <c r="I415" i="35"/>
  <c r="N246" i="43"/>
  <c r="Q246" i="43" s="1"/>
  <c r="N159" i="35"/>
  <c r="Q159" i="35" s="1"/>
  <c r="T438" i="34"/>
  <c r="K440" i="35"/>
  <c r="E111" i="43"/>
  <c r="Z333" i="34"/>
  <c r="C333" i="35"/>
  <c r="N333" i="35" s="1"/>
  <c r="Q333" i="35" s="1"/>
  <c r="K438" i="43"/>
  <c r="G112" i="43"/>
  <c r="N176" i="35"/>
  <c r="Q176" i="35" s="1"/>
  <c r="E310" i="35"/>
  <c r="H309" i="34"/>
  <c r="E309" i="35" s="1"/>
  <c r="Z370" i="34"/>
  <c r="C370" i="35"/>
  <c r="N370" i="35" s="1"/>
  <c r="Q370" i="35" s="1"/>
  <c r="Z427" i="34"/>
  <c r="E112" i="43"/>
  <c r="N469" i="42"/>
  <c r="H469" i="43" s="1"/>
  <c r="H413" i="43"/>
  <c r="F154" i="35"/>
  <c r="J141" i="34"/>
  <c r="G443" i="35"/>
  <c r="L440" i="34"/>
  <c r="M415" i="35"/>
  <c r="X413" i="34"/>
  <c r="K2" i="43"/>
  <c r="T111" i="42"/>
  <c r="G417" i="35"/>
  <c r="L415" i="34"/>
  <c r="C409" i="35"/>
  <c r="N409" i="35" s="1"/>
  <c r="Q409" i="35" s="1"/>
  <c r="Z409" i="34"/>
  <c r="I440" i="43"/>
  <c r="P438" i="42"/>
  <c r="I438" i="43" s="1"/>
  <c r="E181" i="43"/>
  <c r="N181" i="43" s="1"/>
  <c r="Q181" i="43" s="1"/>
  <c r="H141" i="42"/>
  <c r="N210" i="35"/>
  <c r="Q210" i="35" s="1"/>
  <c r="R438" i="34"/>
  <c r="J438" i="35" s="1"/>
  <c r="J440" i="35"/>
  <c r="Z480" i="42"/>
  <c r="D480" i="43"/>
  <c r="N480" i="43" s="1"/>
  <c r="Q480" i="43" s="1"/>
  <c r="I413" i="43"/>
  <c r="F440" i="35"/>
  <c r="J438" i="34"/>
  <c r="F438" i="35" s="1"/>
  <c r="D141" i="34"/>
  <c r="E141" i="35"/>
  <c r="H140" i="34"/>
  <c r="Z342" i="34"/>
  <c r="C342" i="35"/>
  <c r="N342" i="35" s="1"/>
  <c r="Q342" i="35" s="1"/>
  <c r="K309" i="35"/>
  <c r="C257" i="43"/>
  <c r="C497" i="43" s="1"/>
  <c r="N171" i="35"/>
  <c r="Q171" i="35" s="1"/>
  <c r="C257" i="35"/>
  <c r="G141" i="35"/>
  <c r="L140" i="34"/>
  <c r="F415" i="35"/>
  <c r="J413" i="34"/>
  <c r="G6" i="43"/>
  <c r="N6" i="43" s="1"/>
  <c r="Q6" i="43" s="1"/>
  <c r="L2" i="42"/>
  <c r="Z2" i="42" s="1"/>
  <c r="I357" i="35"/>
  <c r="P391" i="34"/>
  <c r="H33" i="35"/>
  <c r="N111" i="34"/>
  <c r="C324" i="35"/>
  <c r="N324" i="35" s="1"/>
  <c r="Q324" i="35" s="1"/>
  <c r="Z324" i="34"/>
  <c r="Z6" i="42"/>
  <c r="C300" i="35"/>
  <c r="N300" i="35" s="1"/>
  <c r="Q300" i="35" s="1"/>
  <c r="Z300" i="34"/>
  <c r="N165" i="35"/>
  <c r="Q165" i="35" s="1"/>
  <c r="C311" i="35"/>
  <c r="D310" i="34"/>
  <c r="Z311" i="34"/>
  <c r="L33" i="35"/>
  <c r="V111" i="34"/>
  <c r="C447" i="35"/>
  <c r="N447" i="35" s="1"/>
  <c r="Q447" i="35" s="1"/>
  <c r="Z447" i="34"/>
  <c r="D276" i="43"/>
  <c r="N276" i="43" s="1"/>
  <c r="Q276" i="43" s="1"/>
  <c r="F257" i="42"/>
  <c r="D257" i="43" s="1"/>
  <c r="D497" i="43" s="1"/>
  <c r="C357" i="35"/>
  <c r="Z357" i="34"/>
  <c r="D141" i="42"/>
  <c r="C142" i="43"/>
  <c r="Z142" i="42"/>
  <c r="E440" i="35"/>
  <c r="H438" i="34"/>
  <c r="E438" i="35" s="1"/>
  <c r="J413" i="43"/>
  <c r="N458" i="35"/>
  <c r="Q458" i="35" s="1"/>
  <c r="J415" i="35"/>
  <c r="R413" i="34"/>
  <c r="D409" i="43"/>
  <c r="N409" i="43" s="1"/>
  <c r="Q409" i="43" s="1"/>
  <c r="Z409" i="42"/>
  <c r="K258" i="43"/>
  <c r="K505" i="43" s="1"/>
  <c r="T257" i="42"/>
  <c r="D76" i="34"/>
  <c r="X111" i="42"/>
  <c r="M33" i="43"/>
  <c r="Z236" i="42"/>
  <c r="C236" i="43"/>
  <c r="N236" i="43" s="1"/>
  <c r="Q236" i="43" s="1"/>
  <c r="D311" i="35"/>
  <c r="F310" i="34"/>
  <c r="Z443" i="42"/>
  <c r="D443" i="43"/>
  <c r="F440" i="42"/>
  <c r="M440" i="35"/>
  <c r="X438" i="34"/>
  <c r="M438" i="35" s="1"/>
  <c r="C89" i="43"/>
  <c r="N89" i="43" s="1"/>
  <c r="Q89" i="43" s="1"/>
  <c r="Z89" i="42"/>
  <c r="D76" i="42"/>
  <c r="D415" i="43"/>
  <c r="F413" i="42"/>
  <c r="F140" i="34"/>
  <c r="D141" i="35"/>
  <c r="N427" i="35"/>
  <c r="Q427" i="35" s="1"/>
  <c r="J111" i="42"/>
  <c r="F2" i="43"/>
  <c r="N27" i="26" l="1"/>
  <c r="N30" i="26" s="1"/>
  <c r="H26" i="17"/>
  <c r="F504" i="35"/>
  <c r="N504" i="35" s="1"/>
  <c r="H13" i="15"/>
  <c r="H17" i="15" s="1"/>
  <c r="E495" i="35"/>
  <c r="H38" i="18"/>
  <c r="H30" i="26"/>
  <c r="H17" i="18"/>
  <c r="H39" i="18" s="1"/>
  <c r="O26" i="25"/>
  <c r="M34" i="27"/>
  <c r="M30" i="26"/>
  <c r="I15" i="25"/>
  <c r="H15" i="45" s="1"/>
  <c r="C497" i="35"/>
  <c r="H15" i="17"/>
  <c r="F497" i="35"/>
  <c r="N497" i="35" s="1"/>
  <c r="H23" i="45"/>
  <c r="H23" i="27"/>
  <c r="O23" i="25"/>
  <c r="N23" i="25"/>
  <c r="M25" i="45"/>
  <c r="N25" i="45"/>
  <c r="D495" i="43"/>
  <c r="H13" i="19"/>
  <c r="N13" i="19" s="1"/>
  <c r="J495" i="35"/>
  <c r="N21" i="25"/>
  <c r="I30" i="25"/>
  <c r="S39" i="17"/>
  <c r="H26" i="45"/>
  <c r="N28" i="15"/>
  <c r="N30" i="15" s="1"/>
  <c r="N15" i="22"/>
  <c r="H13" i="26"/>
  <c r="M13" i="26" s="1"/>
  <c r="K495" i="35"/>
  <c r="I440" i="35"/>
  <c r="N505" i="43"/>
  <c r="H41" i="18"/>
  <c r="H42" i="18" s="1"/>
  <c r="L509" i="35"/>
  <c r="H27" i="17"/>
  <c r="F505" i="35"/>
  <c r="N505" i="35" s="1"/>
  <c r="H17" i="22"/>
  <c r="N25" i="27"/>
  <c r="M25" i="27"/>
  <c r="AD25" i="27"/>
  <c r="H17" i="26"/>
  <c r="M15" i="17"/>
  <c r="N15" i="17"/>
  <c r="M13" i="19"/>
  <c r="H39" i="21"/>
  <c r="H39" i="20"/>
  <c r="M38" i="18"/>
  <c r="M17" i="18"/>
  <c r="M36" i="18" s="1"/>
  <c r="M17" i="20"/>
  <c r="M36" i="20" s="1"/>
  <c r="M38" i="20"/>
  <c r="N30" i="22"/>
  <c r="M38" i="22"/>
  <c r="M17" i="22"/>
  <c r="M38" i="21"/>
  <c r="M17" i="21"/>
  <c r="M36" i="21" s="1"/>
  <c r="M38" i="23"/>
  <c r="M17" i="23"/>
  <c r="M36" i="23" s="1"/>
  <c r="M26" i="17"/>
  <c r="N26" i="17"/>
  <c r="N13" i="15"/>
  <c r="M27" i="17"/>
  <c r="N27" i="17"/>
  <c r="H39" i="23"/>
  <c r="H39" i="22"/>
  <c r="N17" i="18"/>
  <c r="N38" i="18"/>
  <c r="N38" i="20"/>
  <c r="N17" i="20"/>
  <c r="M30" i="22"/>
  <c r="N38" i="22"/>
  <c r="N17" i="22"/>
  <c r="N17" i="21"/>
  <c r="N38" i="21"/>
  <c r="N38" i="23"/>
  <c r="N17" i="23"/>
  <c r="M26" i="45"/>
  <c r="N26" i="45"/>
  <c r="M21" i="45"/>
  <c r="N21" i="45"/>
  <c r="H35" i="45"/>
  <c r="M33" i="45"/>
  <c r="M35" i="45" s="1"/>
  <c r="N33" i="45"/>
  <c r="N35" i="45" s="1"/>
  <c r="M27" i="45"/>
  <c r="N27" i="45"/>
  <c r="M28" i="46"/>
  <c r="N28" i="46"/>
  <c r="M27" i="46"/>
  <c r="N27" i="46"/>
  <c r="M15" i="46"/>
  <c r="N15" i="46"/>
  <c r="AD21" i="27"/>
  <c r="M21" i="27"/>
  <c r="N21" i="27"/>
  <c r="AD28" i="27"/>
  <c r="M28" i="27"/>
  <c r="N28" i="27"/>
  <c r="AD33" i="27"/>
  <c r="M33" i="27"/>
  <c r="M35" i="27" s="1"/>
  <c r="N33" i="27"/>
  <c r="N35" i="27" s="1"/>
  <c r="H30" i="45"/>
  <c r="H11" i="45"/>
  <c r="O11" i="25"/>
  <c r="O15" i="25"/>
  <c r="O30" i="25"/>
  <c r="S36" i="17"/>
  <c r="N142" i="43"/>
  <c r="Q142" i="43" s="1"/>
  <c r="C506" i="43"/>
  <c r="N506" i="43" s="1"/>
  <c r="N154" i="43"/>
  <c r="Q154" i="43" s="1"/>
  <c r="C504" i="43"/>
  <c r="N504" i="43" s="1"/>
  <c r="H30" i="46"/>
  <c r="H17" i="19"/>
  <c r="S17" i="27"/>
  <c r="S39" i="27" s="1"/>
  <c r="H11" i="27"/>
  <c r="H30" i="17"/>
  <c r="H15" i="27"/>
  <c r="H27" i="27"/>
  <c r="H26" i="27"/>
  <c r="H38" i="19"/>
  <c r="H38" i="15"/>
  <c r="N236" i="35"/>
  <c r="Q236" i="35" s="1"/>
  <c r="N11" i="25"/>
  <c r="J140" i="42"/>
  <c r="J391" i="42" s="1"/>
  <c r="F391" i="43" s="1"/>
  <c r="F509" i="43" s="1"/>
  <c r="N34" i="43"/>
  <c r="Q34" i="43" s="1"/>
  <c r="L438" i="42"/>
  <c r="G438" i="43" s="1"/>
  <c r="T469" i="42"/>
  <c r="K469" i="43" s="1"/>
  <c r="F440" i="43"/>
  <c r="J438" i="42"/>
  <c r="R111" i="34"/>
  <c r="J111" i="35" s="1"/>
  <c r="N258" i="43"/>
  <c r="Q258" i="43" s="1"/>
  <c r="T391" i="34"/>
  <c r="K391" i="35" s="1"/>
  <c r="F76" i="35"/>
  <c r="J111" i="34"/>
  <c r="F111" i="35" s="1"/>
  <c r="Z415" i="42"/>
  <c r="N443" i="43"/>
  <c r="Q443" i="43" s="1"/>
  <c r="R469" i="42"/>
  <c r="J469" i="43" s="1"/>
  <c r="R391" i="34"/>
  <c r="J391" i="35" s="1"/>
  <c r="P391" i="42"/>
  <c r="I391" i="43" s="1"/>
  <c r="I509" i="43" s="1"/>
  <c r="L391" i="42"/>
  <c r="G391" i="43" s="1"/>
  <c r="G509" i="43" s="1"/>
  <c r="H413" i="42"/>
  <c r="E413" i="43" s="1"/>
  <c r="N154" i="35"/>
  <c r="Q154" i="35" s="1"/>
  <c r="N357" i="35"/>
  <c r="Q357" i="35" s="1"/>
  <c r="F111" i="42"/>
  <c r="D111" i="43" s="1"/>
  <c r="M33" i="35"/>
  <c r="X111" i="34"/>
  <c r="M111" i="35" s="1"/>
  <c r="Z257" i="34"/>
  <c r="Q2" i="35"/>
  <c r="N310" i="43"/>
  <c r="Q310" i="43" s="1"/>
  <c r="N415" i="43"/>
  <c r="Q415" i="43" s="1"/>
  <c r="N34" i="35"/>
  <c r="Q34" i="35" s="1"/>
  <c r="V391" i="42"/>
  <c r="L391" i="43" s="1"/>
  <c r="L509" i="43" s="1"/>
  <c r="Z257" i="42"/>
  <c r="P469" i="42"/>
  <c r="I469" i="43" s="1"/>
  <c r="M413" i="43"/>
  <c r="X469" i="42"/>
  <c r="M469" i="43" s="1"/>
  <c r="L438" i="43"/>
  <c r="V469" i="42"/>
  <c r="L469" i="43" s="1"/>
  <c r="C309" i="43"/>
  <c r="Z309" i="42"/>
  <c r="J140" i="43"/>
  <c r="R391" i="42"/>
  <c r="J391" i="43" s="1"/>
  <c r="J509" i="43" s="1"/>
  <c r="L111" i="43"/>
  <c r="X391" i="34"/>
  <c r="M391" i="35" s="1"/>
  <c r="M140" i="35"/>
  <c r="C413" i="43"/>
  <c r="D469" i="42"/>
  <c r="C469" i="43" s="1"/>
  <c r="J33" i="43"/>
  <c r="N33" i="43" s="1"/>
  <c r="Q33" i="43" s="1"/>
  <c r="Z33" i="42"/>
  <c r="N391" i="42"/>
  <c r="H391" i="43" s="1"/>
  <c r="H509" i="43" s="1"/>
  <c r="H140" i="43"/>
  <c r="M140" i="43"/>
  <c r="X391" i="42"/>
  <c r="M391" i="43" s="1"/>
  <c r="M509" i="43" s="1"/>
  <c r="L413" i="35"/>
  <c r="H140" i="35"/>
  <c r="N391" i="34"/>
  <c r="H391" i="35" s="1"/>
  <c r="D413" i="35"/>
  <c r="F438" i="34"/>
  <c r="D438" i="35" s="1"/>
  <c r="D440" i="35"/>
  <c r="N469" i="34"/>
  <c r="H469" i="35" s="1"/>
  <c r="H413" i="35"/>
  <c r="N258" i="35"/>
  <c r="Q258" i="35" s="1"/>
  <c r="V438" i="34"/>
  <c r="L438" i="35" s="1"/>
  <c r="L440" i="35"/>
  <c r="D309" i="34"/>
  <c r="C310" i="35"/>
  <c r="Z310" i="34"/>
  <c r="F111" i="43"/>
  <c r="C141" i="43"/>
  <c r="Z141" i="42"/>
  <c r="D140" i="42"/>
  <c r="D391" i="42" s="1"/>
  <c r="H111" i="35"/>
  <c r="G2" i="43"/>
  <c r="N2" i="43" s="1"/>
  <c r="Q2" i="43" s="1"/>
  <c r="L111" i="42"/>
  <c r="L391" i="34"/>
  <c r="G391" i="35" s="1"/>
  <c r="G140" i="35"/>
  <c r="H35" i="24"/>
  <c r="H35" i="27" s="1"/>
  <c r="G33" i="35"/>
  <c r="L111" i="34"/>
  <c r="Z33" i="34"/>
  <c r="H469" i="34"/>
  <c r="E469" i="35" s="1"/>
  <c r="E413" i="35"/>
  <c r="E440" i="43"/>
  <c r="H438" i="42"/>
  <c r="D413" i="43"/>
  <c r="M111" i="43"/>
  <c r="L111" i="35"/>
  <c r="C76" i="35"/>
  <c r="Z76" i="34"/>
  <c r="D111" i="34"/>
  <c r="D140" i="35"/>
  <c r="C76" i="43"/>
  <c r="N76" i="43" s="1"/>
  <c r="Q76" i="43" s="1"/>
  <c r="Z76" i="42"/>
  <c r="D111" i="42"/>
  <c r="K257" i="43"/>
  <c r="T140" i="42"/>
  <c r="J413" i="35"/>
  <c r="R469" i="34"/>
  <c r="J469" i="35" s="1"/>
  <c r="F140" i="43"/>
  <c r="C141" i="35"/>
  <c r="Z141" i="34"/>
  <c r="D140" i="34"/>
  <c r="H140" i="42"/>
  <c r="E141" i="43"/>
  <c r="K111" i="43"/>
  <c r="G440" i="35"/>
  <c r="L438" i="34"/>
  <c r="G438" i="35" s="1"/>
  <c r="F310" i="35"/>
  <c r="J309" i="34"/>
  <c r="F309" i="35" s="1"/>
  <c r="Z415" i="34"/>
  <c r="D413" i="34"/>
  <c r="C415" i="35"/>
  <c r="C112" i="35"/>
  <c r="N112" i="35" s="1"/>
  <c r="Q112" i="35" s="1"/>
  <c r="Z112" i="34"/>
  <c r="C440" i="35"/>
  <c r="D438" i="34"/>
  <c r="Z440" i="34"/>
  <c r="F309" i="34"/>
  <c r="D309" i="35" s="1"/>
  <c r="D310" i="35"/>
  <c r="I391" i="35"/>
  <c r="F413" i="35"/>
  <c r="J469" i="34"/>
  <c r="F469" i="35" s="1"/>
  <c r="N257" i="35"/>
  <c r="Q257" i="35" s="1"/>
  <c r="L413" i="34"/>
  <c r="G415" i="35"/>
  <c r="C112" i="43"/>
  <c r="N112" i="43" s="1"/>
  <c r="Q112" i="43" s="1"/>
  <c r="Z112" i="42"/>
  <c r="N417" i="35"/>
  <c r="Q417" i="35" s="1"/>
  <c r="C357" i="43"/>
  <c r="N357" i="43" s="1"/>
  <c r="Q357" i="43" s="1"/>
  <c r="Z357" i="42"/>
  <c r="F140" i="42"/>
  <c r="F438" i="42"/>
  <c r="D440" i="43"/>
  <c r="Z440" i="42"/>
  <c r="N311" i="35"/>
  <c r="Q311" i="35" s="1"/>
  <c r="E140" i="35"/>
  <c r="H391" i="34"/>
  <c r="X469" i="34"/>
  <c r="M413" i="35"/>
  <c r="J140" i="34"/>
  <c r="F141" i="35"/>
  <c r="K438" i="35"/>
  <c r="T469" i="34"/>
  <c r="K469" i="35" s="1"/>
  <c r="P469" i="34"/>
  <c r="I469" i="35" s="1"/>
  <c r="I413" i="35"/>
  <c r="N443" i="35"/>
  <c r="Q443" i="35" s="1"/>
  <c r="H13" i="24" l="1"/>
  <c r="H17" i="24" s="1"/>
  <c r="D495" i="35"/>
  <c r="H41" i="19"/>
  <c r="J509" i="35"/>
  <c r="H13" i="17"/>
  <c r="M13" i="17" s="1"/>
  <c r="F495" i="35"/>
  <c r="N15" i="25"/>
  <c r="N42" i="18"/>
  <c r="M13" i="15"/>
  <c r="M17" i="15" s="1"/>
  <c r="M36" i="15" s="1"/>
  <c r="H41" i="20"/>
  <c r="I509" i="35"/>
  <c r="H41" i="21"/>
  <c r="H42" i="21" s="1"/>
  <c r="H509" i="35"/>
  <c r="H41" i="23"/>
  <c r="M42" i="23" s="1"/>
  <c r="M509" i="35"/>
  <c r="H41" i="26"/>
  <c r="H36" i="26" s="1"/>
  <c r="K509" i="35"/>
  <c r="M42" i="18"/>
  <c r="N13" i="26"/>
  <c r="N38" i="26" s="1"/>
  <c r="N23" i="27"/>
  <c r="AD23" i="27"/>
  <c r="M23" i="27"/>
  <c r="H41" i="22"/>
  <c r="M42" i="22" s="1"/>
  <c r="G509" i="35"/>
  <c r="H38" i="26"/>
  <c r="H13" i="46"/>
  <c r="N23" i="45"/>
  <c r="N30" i="45" s="1"/>
  <c r="M23" i="45"/>
  <c r="H42" i="20"/>
  <c r="M42" i="20"/>
  <c r="N42" i="20"/>
  <c r="H17" i="17"/>
  <c r="M39" i="18"/>
  <c r="N39" i="18"/>
  <c r="M38" i="15"/>
  <c r="N30" i="17"/>
  <c r="M36" i="22"/>
  <c r="M39" i="21"/>
  <c r="N39" i="21"/>
  <c r="M38" i="19"/>
  <c r="M17" i="19"/>
  <c r="M36" i="19" s="1"/>
  <c r="M17" i="26"/>
  <c r="M36" i="26" s="1"/>
  <c r="M38" i="26"/>
  <c r="M13" i="24"/>
  <c r="N13" i="24"/>
  <c r="N42" i="21"/>
  <c r="H42" i="23"/>
  <c r="N42" i="23"/>
  <c r="H42" i="19"/>
  <c r="M42" i="19"/>
  <c r="N42" i="19"/>
  <c r="M42" i="26"/>
  <c r="N42" i="26"/>
  <c r="H39" i="19"/>
  <c r="M39" i="22"/>
  <c r="N39" i="22"/>
  <c r="M39" i="23"/>
  <c r="N39" i="23"/>
  <c r="N38" i="15"/>
  <c r="N17" i="15"/>
  <c r="H39" i="15"/>
  <c r="M30" i="17"/>
  <c r="M39" i="20"/>
  <c r="N39" i="20"/>
  <c r="N38" i="19"/>
  <c r="N17" i="19"/>
  <c r="N17" i="26"/>
  <c r="H39" i="26"/>
  <c r="M11" i="45"/>
  <c r="N11" i="45"/>
  <c r="M30" i="45"/>
  <c r="M15" i="45"/>
  <c r="N15" i="45"/>
  <c r="N30" i="46"/>
  <c r="M30" i="46"/>
  <c r="M13" i="46"/>
  <c r="N13" i="46"/>
  <c r="M26" i="27"/>
  <c r="N26" i="27"/>
  <c r="M11" i="27"/>
  <c r="N11" i="27"/>
  <c r="AD15" i="27"/>
  <c r="M15" i="27"/>
  <c r="N15" i="27"/>
  <c r="AD27" i="27"/>
  <c r="M27" i="27"/>
  <c r="N27" i="27"/>
  <c r="N257" i="43"/>
  <c r="Q257" i="43" s="1"/>
  <c r="K497" i="43"/>
  <c r="N497" i="43" s="1"/>
  <c r="N309" i="43"/>
  <c r="Q309" i="43" s="1"/>
  <c r="C495" i="43"/>
  <c r="N495" i="43" s="1"/>
  <c r="H36" i="20"/>
  <c r="H36" i="19"/>
  <c r="H41" i="46"/>
  <c r="H38" i="46"/>
  <c r="H17" i="46"/>
  <c r="H39" i="46" s="1"/>
  <c r="S36" i="27"/>
  <c r="AD11" i="27"/>
  <c r="AD26" i="27"/>
  <c r="H30" i="27"/>
  <c r="H38" i="17"/>
  <c r="H38" i="24"/>
  <c r="L469" i="42"/>
  <c r="G469" i="43" s="1"/>
  <c r="N24" i="25"/>
  <c r="N30" i="25" s="1"/>
  <c r="F438" i="43"/>
  <c r="J469" i="42"/>
  <c r="F469" i="43" s="1"/>
  <c r="N76" i="35"/>
  <c r="Q76" i="35" s="1"/>
  <c r="R470" i="42"/>
  <c r="R481" i="42" s="1"/>
  <c r="J481" i="43" s="1"/>
  <c r="N33" i="35"/>
  <c r="Q33" i="35" s="1"/>
  <c r="Z413" i="42"/>
  <c r="N413" i="43"/>
  <c r="Q413" i="43" s="1"/>
  <c r="N470" i="42"/>
  <c r="H470" i="43" s="1"/>
  <c r="P470" i="42"/>
  <c r="I470" i="43" s="1"/>
  <c r="D391" i="34"/>
  <c r="C391" i="35" s="1"/>
  <c r="N440" i="43"/>
  <c r="Q440" i="43" s="1"/>
  <c r="X470" i="42"/>
  <c r="M470" i="43" s="1"/>
  <c r="N470" i="34"/>
  <c r="H470" i="35" s="1"/>
  <c r="V470" i="42"/>
  <c r="F469" i="34"/>
  <c r="D469" i="35" s="1"/>
  <c r="V469" i="34"/>
  <c r="F140" i="35"/>
  <c r="J391" i="34"/>
  <c r="D438" i="43"/>
  <c r="Z438" i="42"/>
  <c r="C391" i="43"/>
  <c r="C509" i="43" s="1"/>
  <c r="N440" i="35"/>
  <c r="Q440" i="35" s="1"/>
  <c r="N415" i="35"/>
  <c r="Q415" i="35" s="1"/>
  <c r="Z140" i="34"/>
  <c r="C140" i="35"/>
  <c r="N140" i="35" s="1"/>
  <c r="Q140" i="35" s="1"/>
  <c r="R470" i="34"/>
  <c r="K140" i="43"/>
  <c r="T391" i="42"/>
  <c r="G111" i="35"/>
  <c r="Z140" i="42"/>
  <c r="C140" i="43"/>
  <c r="T470" i="34"/>
  <c r="Z413" i="34"/>
  <c r="D469" i="34"/>
  <c r="C413" i="35"/>
  <c r="N481" i="42"/>
  <c r="H481" i="43" s="1"/>
  <c r="F391" i="34"/>
  <c r="C111" i="35"/>
  <c r="Z111" i="34"/>
  <c r="F469" i="42"/>
  <c r="L470" i="42"/>
  <c r="G111" i="43"/>
  <c r="M469" i="35"/>
  <c r="X470" i="34"/>
  <c r="E391" i="35"/>
  <c r="H470" i="34"/>
  <c r="D140" i="43"/>
  <c r="F391" i="42"/>
  <c r="P470" i="34"/>
  <c r="N141" i="35"/>
  <c r="Q141" i="35" s="1"/>
  <c r="C111" i="43"/>
  <c r="D470" i="42"/>
  <c r="Z111" i="42"/>
  <c r="J470" i="43"/>
  <c r="N141" i="43"/>
  <c r="Q141" i="43" s="1"/>
  <c r="N310" i="35"/>
  <c r="Q310" i="35" s="1"/>
  <c r="L469" i="34"/>
  <c r="G469" i="35" s="1"/>
  <c r="G413" i="35"/>
  <c r="C438" i="35"/>
  <c r="N438" i="35" s="1"/>
  <c r="Q438" i="35" s="1"/>
  <c r="Z438" i="34"/>
  <c r="E140" i="43"/>
  <c r="H391" i="42"/>
  <c r="E438" i="43"/>
  <c r="H469" i="42"/>
  <c r="E469" i="43" s="1"/>
  <c r="J470" i="42"/>
  <c r="Z309" i="34"/>
  <c r="C309" i="35"/>
  <c r="H41" i="15" l="1"/>
  <c r="N42" i="15" s="1"/>
  <c r="E509" i="35"/>
  <c r="H42" i="22"/>
  <c r="H42" i="26"/>
  <c r="M42" i="21"/>
  <c r="N13" i="17"/>
  <c r="I13" i="25"/>
  <c r="H13" i="45" s="1"/>
  <c r="C495" i="35"/>
  <c r="N495" i="35" s="1"/>
  <c r="N42" i="22"/>
  <c r="I41" i="25"/>
  <c r="I42" i="25" s="1"/>
  <c r="C509" i="35"/>
  <c r="M39" i="26"/>
  <c r="N39" i="26"/>
  <c r="M39" i="15"/>
  <c r="N39" i="15"/>
  <c r="N38" i="24"/>
  <c r="N17" i="24"/>
  <c r="H39" i="24"/>
  <c r="N38" i="17"/>
  <c r="N17" i="17"/>
  <c r="H39" i="17"/>
  <c r="H42" i="15"/>
  <c r="M42" i="15"/>
  <c r="M39" i="19"/>
  <c r="N39" i="19"/>
  <c r="M17" i="24"/>
  <c r="M36" i="24" s="1"/>
  <c r="M38" i="24"/>
  <c r="M38" i="17"/>
  <c r="M17" i="17"/>
  <c r="M36" i="17" s="1"/>
  <c r="M39" i="46"/>
  <c r="N39" i="46"/>
  <c r="M17" i="46"/>
  <c r="M36" i="46" s="1"/>
  <c r="M38" i="46"/>
  <c r="H42" i="46"/>
  <c r="M42" i="46"/>
  <c r="N42" i="46"/>
  <c r="N17" i="46"/>
  <c r="N38" i="46"/>
  <c r="N30" i="27"/>
  <c r="M30" i="27"/>
  <c r="I17" i="25"/>
  <c r="H36" i="46"/>
  <c r="H13" i="27"/>
  <c r="P481" i="42"/>
  <c r="I481" i="43" s="1"/>
  <c r="X481" i="42"/>
  <c r="M481" i="43" s="1"/>
  <c r="N481" i="34"/>
  <c r="H481" i="35" s="1"/>
  <c r="L470" i="43"/>
  <c r="V481" i="42"/>
  <c r="L481" i="43" s="1"/>
  <c r="L469" i="35"/>
  <c r="V470" i="34"/>
  <c r="N438" i="43"/>
  <c r="Q438" i="43" s="1"/>
  <c r="J481" i="42"/>
  <c r="F481" i="43" s="1"/>
  <c r="F470" i="43"/>
  <c r="D481" i="42"/>
  <c r="C470" i="43"/>
  <c r="D391" i="43"/>
  <c r="D509" i="43" s="1"/>
  <c r="F470" i="42"/>
  <c r="M470" i="35"/>
  <c r="X481" i="34"/>
  <c r="D469" i="43"/>
  <c r="N469" i="43" s="1"/>
  <c r="Q469" i="43" s="1"/>
  <c r="Z469" i="42"/>
  <c r="D391" i="35"/>
  <c r="F470" i="34"/>
  <c r="C469" i="35"/>
  <c r="Z469" i="34"/>
  <c r="J470" i="35"/>
  <c r="R481" i="34"/>
  <c r="E391" i="43"/>
  <c r="E509" i="43" s="1"/>
  <c r="H470" i="42"/>
  <c r="N111" i="43"/>
  <c r="Q111" i="43" s="1"/>
  <c r="D470" i="34"/>
  <c r="Z391" i="42"/>
  <c r="F391" i="35"/>
  <c r="J470" i="34"/>
  <c r="N309" i="35"/>
  <c r="Q309" i="35" s="1"/>
  <c r="E470" i="35"/>
  <c r="H481" i="34"/>
  <c r="Z391" i="34"/>
  <c r="K470" i="35"/>
  <c r="T481" i="34"/>
  <c r="N140" i="43"/>
  <c r="Q140" i="43" s="1"/>
  <c r="K391" i="43"/>
  <c r="K509" i="43" s="1"/>
  <c r="T470" i="42"/>
  <c r="P481" i="34"/>
  <c r="I470" i="35"/>
  <c r="G470" i="43"/>
  <c r="L481" i="42"/>
  <c r="G481" i="43" s="1"/>
  <c r="N111" i="35"/>
  <c r="Q111" i="35" s="1"/>
  <c r="N413" i="35"/>
  <c r="Q413" i="35" s="1"/>
  <c r="L470" i="34"/>
  <c r="H36" i="15" l="1"/>
  <c r="O13" i="25"/>
  <c r="H41" i="17"/>
  <c r="H42" i="17" s="1"/>
  <c r="F509" i="35"/>
  <c r="N13" i="25"/>
  <c r="N38" i="25" s="1"/>
  <c r="O42" i="25"/>
  <c r="H41" i="45"/>
  <c r="N42" i="45" s="1"/>
  <c r="H41" i="24"/>
  <c r="M42" i="24" s="1"/>
  <c r="D509" i="35"/>
  <c r="I38" i="25"/>
  <c r="H38" i="27" s="1"/>
  <c r="N42" i="25"/>
  <c r="H42" i="24"/>
  <c r="N42" i="24"/>
  <c r="M39" i="17"/>
  <c r="N39" i="17"/>
  <c r="M42" i="17"/>
  <c r="N42" i="17"/>
  <c r="M39" i="24"/>
  <c r="N39" i="24"/>
  <c r="H42" i="45"/>
  <c r="M42" i="45"/>
  <c r="M13" i="45"/>
  <c r="N13" i="45"/>
  <c r="M13" i="27"/>
  <c r="N13" i="27"/>
  <c r="H36" i="45"/>
  <c r="H41" i="27"/>
  <c r="N509" i="43"/>
  <c r="H17" i="45"/>
  <c r="N17" i="25"/>
  <c r="AD13" i="27"/>
  <c r="H17" i="27"/>
  <c r="H36" i="24"/>
  <c r="I36" i="25"/>
  <c r="N484" i="34"/>
  <c r="N469" i="35"/>
  <c r="Q469" i="35" s="1"/>
  <c r="N391" i="35"/>
  <c r="Q391" i="35" s="1"/>
  <c r="N391" i="43"/>
  <c r="Q391" i="43" s="1"/>
  <c r="V481" i="34"/>
  <c r="L470" i="35"/>
  <c r="Z470" i="42"/>
  <c r="K481" i="35"/>
  <c r="T484" i="34"/>
  <c r="J481" i="34"/>
  <c r="F470" i="35"/>
  <c r="D470" i="43"/>
  <c r="F481" i="42"/>
  <c r="D481" i="43" s="1"/>
  <c r="C481" i="43"/>
  <c r="I481" i="35"/>
  <c r="P484" i="34"/>
  <c r="K470" i="43"/>
  <c r="T481" i="42"/>
  <c r="K481" i="43" s="1"/>
  <c r="C470" i="35"/>
  <c r="D481" i="34"/>
  <c r="Z470" i="34"/>
  <c r="R484" i="34"/>
  <c r="J481" i="35"/>
  <c r="F481" i="34"/>
  <c r="D470" i="35"/>
  <c r="M481" i="35"/>
  <c r="X484" i="34"/>
  <c r="G470" i="35"/>
  <c r="L481" i="34"/>
  <c r="H484" i="34"/>
  <c r="E481" i="35"/>
  <c r="H481" i="42"/>
  <c r="E481" i="43" s="1"/>
  <c r="E470" i="43"/>
  <c r="I39" i="25" l="1"/>
  <c r="N509" i="35"/>
  <c r="O38" i="25"/>
  <c r="O17" i="25"/>
  <c r="H39" i="27"/>
  <c r="M39" i="27" s="1"/>
  <c r="H38" i="45"/>
  <c r="H39" i="45" s="1"/>
  <c r="N39" i="27"/>
  <c r="M38" i="45"/>
  <c r="M17" i="45"/>
  <c r="M36" i="45" s="1"/>
  <c r="N38" i="45"/>
  <c r="N17" i="45"/>
  <c r="H42" i="27"/>
  <c r="M42" i="27"/>
  <c r="N42" i="27"/>
  <c r="N17" i="27"/>
  <c r="N38" i="27"/>
  <c r="M17" i="27"/>
  <c r="M36" i="27" s="1"/>
  <c r="M38" i="27"/>
  <c r="AD41" i="27"/>
  <c r="N39" i="25"/>
  <c r="O39" i="25"/>
  <c r="N36" i="25"/>
  <c r="H36" i="27"/>
  <c r="V484" i="34"/>
  <c r="L481" i="35"/>
  <c r="N470" i="43"/>
  <c r="Q470" i="43" s="1"/>
  <c r="N481" i="43"/>
  <c r="Q481" i="43" s="1"/>
  <c r="J484" i="34"/>
  <c r="F481" i="35"/>
  <c r="G481" i="35"/>
  <c r="L484" i="34"/>
  <c r="D481" i="35"/>
  <c r="F484" i="34"/>
  <c r="C481" i="35"/>
  <c r="I36" i="15" s="1"/>
  <c r="I36" i="27" s="1"/>
  <c r="D484" i="34"/>
  <c r="Z481" i="34"/>
  <c r="N470" i="35"/>
  <c r="Q470" i="35" s="1"/>
  <c r="Z481" i="42"/>
  <c r="M39" i="45" l="1"/>
  <c r="N39" i="45"/>
  <c r="N481" i="35"/>
  <c r="Q481" i="35" s="1"/>
  <c r="Z484" i="34"/>
</calcChain>
</file>

<file path=xl/comments1.xml><?xml version="1.0" encoding="utf-8"?>
<comments xmlns="http://schemas.openxmlformats.org/spreadsheetml/2006/main">
  <authors>
    <author>Rossana Cadeddu</author>
  </authors>
  <commentList>
    <comment ref="B10" authorId="0" shapeId="0">
      <text>
        <r>
          <rPr>
            <b/>
            <sz val="9"/>
            <color indexed="81"/>
            <rFont val="Tahoma"/>
            <family val="2"/>
          </rPr>
          <t>Rossana Cadeddu:</t>
        </r>
        <r>
          <rPr>
            <sz val="9"/>
            <color indexed="81"/>
            <rFont val="Tahoma"/>
            <family val="2"/>
          </rPr>
          <t xml:space="preserve">
La ASL 3 riporta la somma delle voci BA0220+BA0230 dispositivi medici + impiantabili attivi </t>
        </r>
      </text>
    </comment>
  </commentList>
</comments>
</file>

<file path=xl/sharedStrings.xml><?xml version="1.0" encoding="utf-8"?>
<sst xmlns="http://schemas.openxmlformats.org/spreadsheetml/2006/main" count="22452" uniqueCount="2259">
  <si>
    <t>B.1.A.3) Dispositivi medici</t>
  </si>
  <si>
    <t>B.1.A.3.2)  Dispositivi medici impiantabili attivi</t>
  </si>
  <si>
    <t>A.1.B.1.4)  Contributi da Regione o Prov. Aut. (extra fondo) - Altro</t>
  </si>
  <si>
    <t>A.1.B.3.2)  Contributi da altri soggetti pubblici (extra fondo) L. 210/92</t>
  </si>
  <si>
    <t>A.4.A.3.9) Altre prestazioni sanitarie e sociosanitarie a rilevanza sanitaria Extraregione</t>
  </si>
  <si>
    <t>A.4.A.3.10) Ricavi per cessione di emocomponenti e cellule staminali Extraregione</t>
  </si>
  <si>
    <t>B.1.A.2.1) da pubblico (Aziende sanitarie pubbliche della Regione) – Mobilità intraregionale</t>
  </si>
  <si>
    <t>B.1.A.2.2) da pubblico (Aziende sanitarie pubbliche extra Regione) – Mobilità extraregionale</t>
  </si>
  <si>
    <t>B.1.A.2.3) da altri soggetti</t>
  </si>
  <si>
    <t>B.2.A.12)   Acquisto prestazioni Socio-Sanitarie a rilevanza sanitaria</t>
  </si>
  <si>
    <t>B.2.A.12.2) - da pubblico (altri soggetti pubblici della Regione)</t>
  </si>
  <si>
    <t>B.2.A.12.3) - da pubblico (Extraregione) non soggette a compensazione</t>
  </si>
  <si>
    <t>B05000</t>
  </si>
  <si>
    <t>B.5)   Personale del ruolo sanitario</t>
  </si>
  <si>
    <t>B05005</t>
  </si>
  <si>
    <t>B.5.A) Costo del personale dirigente ruolo sanitario</t>
  </si>
  <si>
    <t>B05010</t>
  </si>
  <si>
    <t>B.5.A.1) Costo del personale dirigente medico</t>
  </si>
  <si>
    <t>B05015</t>
  </si>
  <si>
    <t>B.5.A.2) Costo del personale dirigente non medico</t>
  </si>
  <si>
    <t>B05020</t>
  </si>
  <si>
    <t>B.5.B) Costo del personale comparto ruolo sanitario</t>
  </si>
  <si>
    <t>B06000</t>
  </si>
  <si>
    <t>E.2.B.5) Altri oneri straordinari</t>
  </si>
  <si>
    <t>E99999</t>
  </si>
  <si>
    <t>Totale proventi e oneri straordinari (E)</t>
  </si>
  <si>
    <t>X01000</t>
  </si>
  <si>
    <t>A.5.D.1) Rimborso degli oneri stipendiali del personale dipendente dell'azienda in posizione di comando presso altri soggetti pubblici</t>
  </si>
  <si>
    <t>A.5.D.2) Rimborsi per acquisto beni da parte di altri soggetti pubblici</t>
  </si>
  <si>
    <t>A.5.D.3) Altri concorsi, recuperi e rimborsi da parte di altri soggetti pubblici</t>
  </si>
  <si>
    <t>A.5.E) Concorsi, recuperi e rimborsi da privati</t>
  </si>
  <si>
    <t>A.5.E.1) Rimborso da aziende farmaceutiche per Pay back</t>
  </si>
  <si>
    <t>A.5.E.2) Altri concorsi, recuperi e rimborsi da privati</t>
  </si>
  <si>
    <t>A.5) Concorsi, recuperi e rimborsi</t>
  </si>
  <si>
    <t>A.6.A)  Compartecipazione alla spesa per prestazioni sanitarie - Ticket sulle prestazioni di specialistica ambulatoriale</t>
  </si>
  <si>
    <t>A.6.B)  Compartecipazione alla spesa per prestazioni sanitarie - Ticket sul pronto soccorso</t>
  </si>
  <si>
    <t>ASL 1</t>
  </si>
  <si>
    <t>B.2.A.12.5) - da privato (extraregionale)</t>
  </si>
  <si>
    <t>B.2.A.13)  Compartecipazione al personale per att. libero-prof. (intramoenia)</t>
  </si>
  <si>
    <t>B.2.A.13.1)  Compartecipazione al personale per att. libero professionale intramoenia - Area ospedaliera</t>
  </si>
  <si>
    <t>Y00000</t>
  </si>
  <si>
    <t xml:space="preserve">Imposte e tasse </t>
  </si>
  <si>
    <t>Y01000</t>
  </si>
  <si>
    <t>Y.1) IRAP</t>
  </si>
  <si>
    <t>Y01005</t>
  </si>
  <si>
    <t>Y.1.A) IRAP relativa a personale dipendente</t>
  </si>
  <si>
    <t>Y01010</t>
  </si>
  <si>
    <t>Y.1.B) IRAP relativa a collaboratori e personale assimilato a lavoro dipendente</t>
  </si>
  <si>
    <t>Y01015</t>
  </si>
  <si>
    <t>Y.1.C) IRAP relativa ad attività di libera professione (intramoenia)</t>
  </si>
  <si>
    <t>Y01020</t>
  </si>
  <si>
    <t>Y.1.D) IRAP relativa ad attività commerciali</t>
  </si>
  <si>
    <t>Y02000</t>
  </si>
  <si>
    <t>Y.2) IRES</t>
  </si>
  <si>
    <t>Y02005</t>
  </si>
  <si>
    <t>Y.2.A) IRES su attività istituzionale</t>
  </si>
  <si>
    <t>Y02010</t>
  </si>
  <si>
    <t>Y.2.B) IRES su attività commerciale</t>
  </si>
  <si>
    <t>Y03000</t>
  </si>
  <si>
    <t>Y.3) Accantonamento a F.do Imposte (Accertamenti, condoni, ecc.)</t>
  </si>
  <si>
    <t>Y99999</t>
  </si>
  <si>
    <t>Totale imposte e tasse</t>
  </si>
  <si>
    <t>Z</t>
  </si>
  <si>
    <t>Z99999</t>
  </si>
  <si>
    <t>RISULTATO DI ESERCIZIO</t>
  </si>
  <si>
    <t>PERIODO DI RILEVAZIONE</t>
  </si>
  <si>
    <t>Totale Ammortamenti</t>
  </si>
  <si>
    <t>B.3.A)  Manutenzione e riparazione ai fabbricati e loro pertinenze</t>
  </si>
  <si>
    <t>B.3.B)  Manutenzione e riparazione agli impianti e macchinari</t>
  </si>
  <si>
    <t>B.3.C)  Manutenzione e riparazione alle attrezzature sanitarie e scientifiche</t>
  </si>
  <si>
    <t>B.3.D)  Manutenzione e riparazione ai mobili e arredi</t>
  </si>
  <si>
    <t>B.3.F)  Altre manutenzioni e riparazioni</t>
  </si>
  <si>
    <t>E.1.B.2.2.A) Sopravvenienze attive v/terzi relative alla mobilità extraregionale</t>
  </si>
  <si>
    <t>A.5.B.2) Altri concorsi, recuperi e rimborsi da parte della Regione</t>
  </si>
  <si>
    <t>A.5.C) Concorsi, recuperi e rimborsi da Aziende sanitarie pubbliche della Regione</t>
  </si>
  <si>
    <t>A.5.C.1) Rimborso degli oneri stipendiali del personale dipendente dell'azienda in posizione di comando presso Aziende sanitarie pubbliche della Regione</t>
  </si>
  <si>
    <t>A.5.C.2) Rimborsi per acquisto beni da parte di Aziende sanitarie pubbliche della Regione</t>
  </si>
  <si>
    <t>A.5.C.3) Altri concorsi, recuperi e rimborsi da parte di Aziende sanitarie pubbliche della Regione</t>
  </si>
  <si>
    <t>B.9.A)  Imposte e tasse (escluso Irap e Ires)</t>
  </si>
  <si>
    <t>B09010</t>
  </si>
  <si>
    <t>B.9.B)  Perdite su crediti</t>
  </si>
  <si>
    <t>B09015</t>
  </si>
  <si>
    <t>B.9.C) Altri oneri diversi di gestione</t>
  </si>
  <si>
    <t>B09020</t>
  </si>
  <si>
    <t>B.9.C.1)  Indennità, rimborso spese e oneri sociali per gli Organi Direttivi e Collegio Sindacale</t>
  </si>
  <si>
    <t>90</t>
  </si>
  <si>
    <t>B09025</t>
  </si>
  <si>
    <t>B.9.C.2)  Altri oneri diversi di gestione</t>
  </si>
  <si>
    <t>07</t>
  </si>
  <si>
    <t>B10000</t>
  </si>
  <si>
    <t>B.10) Ammortamenti delle immobilizzazioni immateriali</t>
  </si>
  <si>
    <t>08</t>
  </si>
  <si>
    <t>B11129</t>
  </si>
  <si>
    <t>Totale Ammortamenti delle immobilizzazioni materiali</t>
  </si>
  <si>
    <t>B11000</t>
  </si>
  <si>
    <t>B.11) Ammortamento dei fabbricati</t>
  </si>
  <si>
    <t>B11005</t>
  </si>
  <si>
    <t>B.11.A) Ammortamenti fabbricati non strumentali (disponibili)</t>
  </si>
  <si>
    <t>B11010</t>
  </si>
  <si>
    <t>B.11.B) Ammortamenti fabbricati strumentali (indisponibili)</t>
  </si>
  <si>
    <t>B12000</t>
  </si>
  <si>
    <t>B.12) Ammortamenti delle altre immobilizzazioni materiali</t>
  </si>
  <si>
    <t>09</t>
  </si>
  <si>
    <t>B13000</t>
  </si>
  <si>
    <t>B.13) Svalutazione dei crediti</t>
  </si>
  <si>
    <t>B14000</t>
  </si>
  <si>
    <t>B.14) Variazione delle rimanenze</t>
  </si>
  <si>
    <t>B14005</t>
  </si>
  <si>
    <t>B.14.A) Variazione rimanenze sanitarie</t>
  </si>
  <si>
    <t>B14010</t>
  </si>
  <si>
    <t>B.14.B) Variazione rimanenze non sanitarie</t>
  </si>
  <si>
    <t>B15000</t>
  </si>
  <si>
    <t>B.15) Accantonamenti tipici dell’esercizio</t>
  </si>
  <si>
    <t>B15005</t>
  </si>
  <si>
    <t>B.15.A) Accantonamenti per rischi</t>
  </si>
  <si>
    <t>B15010</t>
  </si>
  <si>
    <t>B.15.A.1)  Accantonamenti per cause civili ed oneri processuali</t>
  </si>
  <si>
    <t>B15015</t>
  </si>
  <si>
    <t>B.2.A.6.1)  - da pubblico (Asl-AO, IRCCS, Policlinici della Regione)</t>
  </si>
  <si>
    <t>B02185</t>
  </si>
  <si>
    <t>B.2.A.6.2)  - da pubblico (altri soggetti pubbl. della Regione)</t>
  </si>
  <si>
    <t>B02190</t>
  </si>
  <si>
    <t>B.2.A.6.3)  - da pubblico (extra Regione)</t>
  </si>
  <si>
    <t>B02195</t>
  </si>
  <si>
    <t>B.2.A.6.4)  - da privato</t>
  </si>
  <si>
    <t>B02200</t>
  </si>
  <si>
    <t>B.2.A.6.4.A) Servizi sanitari per assistenza ospedaliera da IRCCS Privati e Policlinici privati</t>
  </si>
  <si>
    <t>B02205</t>
  </si>
  <si>
    <t>B.2.A.6.4.B) Servizi sanitari per assistenza ospedaliera da Ospedali Classificati Privati</t>
  </si>
  <si>
    <t>B02210</t>
  </si>
  <si>
    <t>B.2.A.6.4.C) Servizi sanitari per assistenza ospedaliera da Case di Cura Private</t>
  </si>
  <si>
    <t>B02215</t>
  </si>
  <si>
    <t>B.2.A.6.4.D) Servizi sanitari per assistenza ospedaliera da altri soggetti privati</t>
  </si>
  <si>
    <t>B02220</t>
  </si>
  <si>
    <t>B.2.A.6.5)  - da privato per cittadini non residenti - extraregione (mobilità attiva in compensazione)</t>
  </si>
  <si>
    <t>B02225</t>
  </si>
  <si>
    <t>B.2.A.7)   Acquisto prestazioni di psichiatria residenziale e semiresidenziale</t>
  </si>
  <si>
    <t>B02230</t>
  </si>
  <si>
    <t>B.2.A.7.1)  - da pubblico (Asl-AO, IRCCS, Policlinici della Regione)</t>
  </si>
  <si>
    <t>B02235</t>
  </si>
  <si>
    <t>B.2.A.7.2)  - da pubblico (altri soggetti pubbl. della Regione)</t>
  </si>
  <si>
    <t>B02240</t>
  </si>
  <si>
    <t>B.2.A.7.3)  - da pubblico (extra Regione) - non soggette a compensazione</t>
  </si>
  <si>
    <t>B02245</t>
  </si>
  <si>
    <t>B.2.A.7.4)  - da privato</t>
  </si>
  <si>
    <t>B02250</t>
  </si>
  <si>
    <t>B.2.A.8)   Acquisto prestazioni di distribuzione farmaci File F</t>
  </si>
  <si>
    <t>B02255</t>
  </si>
  <si>
    <t>B.2.A.8.1)  - da pubblico (Asl-AO, IRCCS, Policlinici della Regione)</t>
  </si>
  <si>
    <t>B02260</t>
  </si>
  <si>
    <t>B.2.A.8.2) - da pubblico (altri soggetti pubbl. della Regione)</t>
  </si>
  <si>
    <t>B02265</t>
  </si>
  <si>
    <t>E.1.B.3.2.D) Insussistenze attive v/terzi relative alle convenzioni per la specialistica</t>
  </si>
  <si>
    <t>E01105</t>
  </si>
  <si>
    <t>RIC. ASL 1</t>
  </si>
  <si>
    <t>RIC. ASL 2</t>
  </si>
  <si>
    <t>RIC. ASL 3</t>
  </si>
  <si>
    <t>RIC. ASL 4</t>
  </si>
  <si>
    <t>RIC. ASL 5</t>
  </si>
  <si>
    <t>RIC. ASL 6</t>
  </si>
  <si>
    <t>RIC. ASL 7</t>
  </si>
  <si>
    <t>RIC. ASL 8</t>
  </si>
  <si>
    <t>BZ</t>
  </si>
  <si>
    <t>RIC. BZ</t>
  </si>
  <si>
    <t>RIC. AOU SS</t>
  </si>
  <si>
    <t>RIC. AOU CA</t>
  </si>
  <si>
    <t>TOTALI</t>
  </si>
  <si>
    <t xml:space="preserve">NO  </t>
  </si>
  <si>
    <t>A T T I V I T A'</t>
  </si>
  <si>
    <t>(migliaia di euro)</t>
  </si>
  <si>
    <t>L1</t>
  </si>
  <si>
    <t>L2</t>
  </si>
  <si>
    <t xml:space="preserve">                       D.X.3.a) Debiti v/dipendenti</t>
  </si>
  <si>
    <t>PD1014</t>
  </si>
  <si>
    <t xml:space="preserve">                       D.X.3.b) Debiti v/gestioni liquidatorie</t>
  </si>
  <si>
    <t>PD1016</t>
  </si>
  <si>
    <t xml:space="preserve">                       D.X.3.c) Altri debiti diversi</t>
  </si>
  <si>
    <t>PD1018</t>
  </si>
  <si>
    <t xml:space="preserve">                       D.X.3.d) di cui debiti al 31/12/2005</t>
  </si>
  <si>
    <t>PE9999</t>
  </si>
  <si>
    <t>E)  RATEI E RISCONTI PASSIVI</t>
  </si>
  <si>
    <t>PE0100</t>
  </si>
  <si>
    <t xml:space="preserve">     E.I) RATEI PASSIVI</t>
  </si>
  <si>
    <t>80</t>
  </si>
  <si>
    <t>PE0102</t>
  </si>
  <si>
    <t>C03010</t>
  </si>
  <si>
    <t>C.3.B) Interessi passivi su mutui</t>
  </si>
  <si>
    <t>C03015</t>
  </si>
  <si>
    <t>C.3.C) Altri interessi passivi</t>
  </si>
  <si>
    <t>C04000</t>
  </si>
  <si>
    <t>C.4) Altri oneri</t>
  </si>
  <si>
    <t>C04005</t>
  </si>
  <si>
    <t>C.4.A) Altri oneri finanziari</t>
  </si>
  <si>
    <t>C04010</t>
  </si>
  <si>
    <t>C.4.B) Perdite su cambi</t>
  </si>
  <si>
    <t>C99999</t>
  </si>
  <si>
    <t>Totale proventi e oneri finanziari (C)</t>
  </si>
  <si>
    <t>D00000</t>
  </si>
  <si>
    <t>D)  Rettifiche di valore di attività finanziarie</t>
  </si>
  <si>
    <t>D01000</t>
  </si>
  <si>
    <t>D.1)  Rivalutazioni</t>
  </si>
  <si>
    <t>D02000</t>
  </si>
  <si>
    <t>D.2)  Svalutazioni</t>
  </si>
  <si>
    <t>D99999</t>
  </si>
  <si>
    <t>Totale rettifiche di valore di attività finanziarie (D)</t>
  </si>
  <si>
    <t>E00000</t>
  </si>
  <si>
    <t>E)  Proventi e oneri straordinari</t>
  </si>
  <si>
    <t>E01000</t>
  </si>
  <si>
    <t>E.1) Proventi straordinari</t>
  </si>
  <si>
    <t>E01005</t>
  </si>
  <si>
    <t>E.1.A) Plusvalenze</t>
  </si>
  <si>
    <t>E01010</t>
  </si>
  <si>
    <t>E.1.B) Altri proventi straordinari</t>
  </si>
  <si>
    <t>E01015</t>
  </si>
  <si>
    <t>E.1.B.1) Proventi da donazioni e liberalità diverse</t>
  </si>
  <si>
    <t>E01020</t>
  </si>
  <si>
    <t>E.1.B.2) Sopravvenienze attive</t>
  </si>
  <si>
    <t>E01025</t>
  </si>
  <si>
    <t>E.1.B.2.1) Sopravvenienze Attive v/Asl-AO, IRCCS, Policlinici</t>
  </si>
  <si>
    <t>E01030</t>
  </si>
  <si>
    <t>E.1.B.2.2) Sopravvenienze Attive v/terzi</t>
  </si>
  <si>
    <t>E01035</t>
  </si>
  <si>
    <t>E.1.B.2.2.A) Sopravvenienze attive v/terzi relative alla mobilità</t>
  </si>
  <si>
    <t>E01040</t>
  </si>
  <si>
    <t>E.1.B.2.2.B) Sopravvenienze attive v/terzi relative al personale</t>
  </si>
  <si>
    <t>E01045</t>
  </si>
  <si>
    <t>E.1.B.2.2.C) Sopravvenienze attive v/terzi relative alle convenzioni con medici di base</t>
  </si>
  <si>
    <t>E01050</t>
  </si>
  <si>
    <t>BA1180</t>
  </si>
  <si>
    <t>BA1190</t>
  </si>
  <si>
    <t>BA1200</t>
  </si>
  <si>
    <t>BA1210</t>
  </si>
  <si>
    <t>BA1220</t>
  </si>
  <si>
    <t>BA1230</t>
  </si>
  <si>
    <t>BA1240</t>
  </si>
  <si>
    <t>BA1250</t>
  </si>
  <si>
    <t>BA1260</t>
  </si>
  <si>
    <t>BA1270</t>
  </si>
  <si>
    <t>BA1280</t>
  </si>
  <si>
    <t>BA1290</t>
  </si>
  <si>
    <t>BA1300</t>
  </si>
  <si>
    <t>BA1310</t>
  </si>
  <si>
    <t>BA1320</t>
  </si>
  <si>
    <t>BA1330</t>
  </si>
  <si>
    <t>BA1340</t>
  </si>
  <si>
    <t>BA1350</t>
  </si>
  <si>
    <t>BA1360</t>
  </si>
  <si>
    <t>BA1370</t>
  </si>
  <si>
    <t>BA1380</t>
  </si>
  <si>
    <t>BA1390</t>
  </si>
  <si>
    <t>BA1400</t>
  </si>
  <si>
    <t>BA1410</t>
  </si>
  <si>
    <t>BA1420</t>
  </si>
  <si>
    <t>BA1430</t>
  </si>
  <si>
    <t>BA1440</t>
  </si>
  <si>
    <t>BA1450</t>
  </si>
  <si>
    <t>BA1460</t>
  </si>
  <si>
    <t>BA1470</t>
  </si>
  <si>
    <t>BA1480</t>
  </si>
  <si>
    <t>BA1490</t>
  </si>
  <si>
    <t>BA1500</t>
  </si>
  <si>
    <t>BA1510</t>
  </si>
  <si>
    <t>BA1520</t>
  </si>
  <si>
    <t>BA1530</t>
  </si>
  <si>
    <t>BA1540</t>
  </si>
  <si>
    <t>BA1550</t>
  </si>
  <si>
    <t>BA1560</t>
  </si>
  <si>
    <t>BA1570</t>
  </si>
  <si>
    <t>BA1580</t>
  </si>
  <si>
    <t>BA1590</t>
  </si>
  <si>
    <t>BA1600</t>
  </si>
  <si>
    <t>BA1610</t>
  </si>
  <si>
    <t>BA1620</t>
  </si>
  <si>
    <t>BA1630</t>
  </si>
  <si>
    <t>BA1640</t>
  </si>
  <si>
    <t>BA1650</t>
  </si>
  <si>
    <t>BA1660</t>
  </si>
  <si>
    <t>BA1670</t>
  </si>
  <si>
    <t>BA1680</t>
  </si>
  <si>
    <t>BA1690</t>
  </si>
  <si>
    <t>BA1700</t>
  </si>
  <si>
    <t>BA1710</t>
  </si>
  <si>
    <t>BA1720</t>
  </si>
  <si>
    <t>BA1730</t>
  </si>
  <si>
    <t>BA1740</t>
  </si>
  <si>
    <t>BA1750</t>
  </si>
  <si>
    <t>BA1760</t>
  </si>
  <si>
    <t>BA1770</t>
  </si>
  <si>
    <t>BA1780</t>
  </si>
  <si>
    <t>BA1790</t>
  </si>
  <si>
    <t>BA1800</t>
  </si>
  <si>
    <t>BA1810</t>
  </si>
  <si>
    <t>BA1820</t>
  </si>
  <si>
    <t>BA1830</t>
  </si>
  <si>
    <t>BA1840</t>
  </si>
  <si>
    <t>BA1850</t>
  </si>
  <si>
    <t>BA1860</t>
  </si>
  <si>
    <t>BA1870</t>
  </si>
  <si>
    <t>BA1880</t>
  </si>
  <si>
    <t>BA1890</t>
  </si>
  <si>
    <t>BA1900</t>
  </si>
  <si>
    <t>BA1910</t>
  </si>
  <si>
    <t>B.3.F)  Manutentioni e riparazioni da Asl-AO, IRCCS, Policlinici della Regione</t>
  </si>
  <si>
    <t>B04000</t>
  </si>
  <si>
    <t>B.4)   Godimento di beni di terzi</t>
  </si>
  <si>
    <t>B04005</t>
  </si>
  <si>
    <t>B.4.A)  Affitti passivi</t>
  </si>
  <si>
    <t>B04010</t>
  </si>
  <si>
    <t>B.4.B)  Canoni di noleggio</t>
  </si>
  <si>
    <t>B04015</t>
  </si>
  <si>
    <t>B.4.B.1) Canoni di noleggio - area sanitaria</t>
  </si>
  <si>
    <t>B04020</t>
  </si>
  <si>
    <t>B.5.A.1.1) Costo del personale dirigente medico - tempo indeterminato</t>
  </si>
  <si>
    <t>B.5.A.1.2) Costo del personale dirigente medico - tempo determinato</t>
  </si>
  <si>
    <t>B.5.A.1.3) Costo del personale dirigente medico - altro</t>
  </si>
  <si>
    <t>B.5.B.1) Costo del personale comparto ruolo sanitario - tempo indeterminato</t>
  </si>
  <si>
    <t>B.5.B.2) Costo del personale comparto ruolo sanitario - tempo determinato</t>
  </si>
  <si>
    <t>B.5.B.3) Costo del personale comparto ruolo sanitario - altro</t>
  </si>
  <si>
    <t>B.7.A.1) Costo del personale dirigente ruolo tecnico - tempo indeterminato</t>
  </si>
  <si>
    <t>B.7.A.2) Costo del personale dirigente ruolo tecnico - tempo determinato</t>
  </si>
  <si>
    <t>B.7.A.3) Costo del personale dirigente ruolo tecnico - altro</t>
  </si>
  <si>
    <t>B.7.B.1) Costo del personale comparto ruolo tecnico - tempo indeterminato</t>
  </si>
  <si>
    <t>A.4.A.1)  Ricavi per prestaz. sanitarie  e sociosanitarie a rilevanza sanitaria erogate ad Aziende sanitarie pubbliche della Regione</t>
  </si>
  <si>
    <t>A.4.A.1.2) Prestazioni di specialistica ambulatoriale</t>
  </si>
  <si>
    <t>A.4.A.1.3) Prestazioni di psichiatria residenziale e semiresidenziale</t>
  </si>
  <si>
    <t>B.2.A.7.4) - da privato</t>
  </si>
  <si>
    <t>B.2.A.7.2) - da pubblico (altri soggetti pubbl. della Regione)</t>
  </si>
  <si>
    <t>B.2.A.7.1) - da pubblico (Aziende sanitarie pubbliche della Regione)</t>
  </si>
  <si>
    <t>B.2.A.6.4) - da privato</t>
  </si>
  <si>
    <t>B.6)   Personale del ruolo professionale</t>
  </si>
  <si>
    <t>B06005</t>
  </si>
  <si>
    <t>B.6.A) Costo del personale dirigente ruolo professionale</t>
  </si>
  <si>
    <t>B06010</t>
  </si>
  <si>
    <t>B.6.B) Costo del personale comparto ruolo professionale</t>
  </si>
  <si>
    <t>B07000</t>
  </si>
  <si>
    <t>B.7)   Personale del ruolo tecnico</t>
  </si>
  <si>
    <t>B07005</t>
  </si>
  <si>
    <t>B.7.A) Costo del personale dirigente ruolo tecnico</t>
  </si>
  <si>
    <t>B07010</t>
  </si>
  <si>
    <t>B.7.B) Costo del personale comparto ruolo tecnico</t>
  </si>
  <si>
    <t>B08000</t>
  </si>
  <si>
    <t>B.8)   Personale del ruolo amministrativo</t>
  </si>
  <si>
    <t>B08005</t>
  </si>
  <si>
    <t>B.8.A) Costo del personale dirigente ruolo amministrativo</t>
  </si>
  <si>
    <t>B08010</t>
  </si>
  <si>
    <t>B.8.B) Costo del personale comparto ruolo amministrativo</t>
  </si>
  <si>
    <t>06</t>
  </si>
  <si>
    <t>B09000</t>
  </si>
  <si>
    <t>B.9)   Oneri diversi di gestione</t>
  </si>
  <si>
    <t>B09005</t>
  </si>
  <si>
    <t>A.4.A.1.4) Prestazioni di File F</t>
  </si>
  <si>
    <t>A.4.A.1.5) Prestazioni servizi MMG, PLS, Contin. assistenziale</t>
  </si>
  <si>
    <t>A.4.A.1.6) Prestazioni servizi farmaceutica convenzionata</t>
  </si>
  <si>
    <t>A.4.A.1.7) Prestazioni termali</t>
  </si>
  <si>
    <t>A.4.A.1.8) Prestazioni trasporto ambulanze ed elisoccorso</t>
  </si>
  <si>
    <t xml:space="preserve">A.4.A.1.9) Altre prestazioni sanitarie e socio-sanitarie a rilevanza sanitaria </t>
  </si>
  <si>
    <t>A.4)  Compartecipazione alla spesa per prestazioni sanitarie (ticket)</t>
  </si>
  <si>
    <t>A04005</t>
  </si>
  <si>
    <t>A.4.A)  Compartecipazione alla spesa per prestazioni sanitarie - Ticket sulle prestazioni di specialistica ambulatoriale</t>
  </si>
  <si>
    <t>A04010</t>
  </si>
  <si>
    <t>A.4.B)  Compartecipazione alla spesa per prestazioni sanitarie - Ticket sul pronto soccorso</t>
  </si>
  <si>
    <t>A04015</t>
  </si>
  <si>
    <t>A.4.C)  Compartecipazione alla spesa per prestazioni sanitarie (ticket)- Altro</t>
  </si>
  <si>
    <t>A05000</t>
  </si>
  <si>
    <t xml:space="preserve">A.5)  Costi capitalizzati </t>
  </si>
  <si>
    <t>A05005</t>
  </si>
  <si>
    <t>A.5.A)  Costi capitalizzati da utilizzo finanziamenti per investimenti// [Costi Sterilizzati]</t>
  </si>
  <si>
    <t>A05010</t>
  </si>
  <si>
    <t>A.5.A.1)  Costi capitalizzati da utilizzo finanziamenti per investimenti da Regione</t>
  </si>
  <si>
    <t>A05015</t>
  </si>
  <si>
    <t>A.5.A.2)  Costi capitalizzati da utilizzo finanziamenti per investimenti dallo Stato</t>
  </si>
  <si>
    <t>A05020</t>
  </si>
  <si>
    <t>A.5.A.3)  Costi capitalizzati da utilizzo altre poste del patrimonio netto</t>
  </si>
  <si>
    <t>A05025</t>
  </si>
  <si>
    <t>A.5.B)  Costi capitalizzati per costi sostenuti in economia</t>
  </si>
  <si>
    <t>A99999</t>
  </si>
  <si>
    <t>Totale valore della produzione (A)</t>
  </si>
  <si>
    <t>B00000</t>
  </si>
  <si>
    <t>B)  Costi della produzione</t>
  </si>
  <si>
    <t>B01000</t>
  </si>
  <si>
    <t>B.1)  Acquisti di beni</t>
  </si>
  <si>
    <t>B01005</t>
  </si>
  <si>
    <t>B.1.A)  Acquisti di beni sanitari</t>
  </si>
  <si>
    <t>B01010</t>
  </si>
  <si>
    <t>B.1.A.1)  Prodotti farmaceutici ed emoderivati</t>
  </si>
  <si>
    <t>B01015</t>
  </si>
  <si>
    <t>B.1.A.2)  Ossigeno</t>
  </si>
  <si>
    <t>B01020</t>
  </si>
  <si>
    <t>B.1.A.3)  Prodotti dietetici</t>
  </si>
  <si>
    <t>B01025</t>
  </si>
  <si>
    <t xml:space="preserve">                            B.II.1.a.3)  Crediti v/ Stato per mobilità attiva privata</t>
  </si>
  <si>
    <t>AB0212</t>
  </si>
  <si>
    <t xml:space="preserve">                            B.II.1.a.4)  Crediti v/ Stato per finanziamenti per investimenti</t>
  </si>
  <si>
    <t>AB0214</t>
  </si>
  <si>
    <t xml:space="preserve">                       B.II.1.b)  Crediti v/ Regione o Provincia autonoma per spesa corrente</t>
  </si>
  <si>
    <t>AB0216</t>
  </si>
  <si>
    <t xml:space="preserve">                            B.II.1.b.1)  Crediti v/ Regione o Provincia autonoma per spesa corrente</t>
  </si>
  <si>
    <t>AB0218</t>
  </si>
  <si>
    <t xml:space="preserve">                            B.II.1.b.2)  Crediti v/ Regione o Provincia autonoma per mobilità attiva da Asl-Ao intraregionale</t>
  </si>
  <si>
    <t>AB0220</t>
  </si>
  <si>
    <t>B.2.A.7.5) - da privato per cittadini non residenti - Extraregione (mobilità attiva in compensazione)</t>
  </si>
  <si>
    <t xml:space="preserve">                               A.II.2.A.1) Fabbricati strumentali (indisponibili)</t>
  </si>
  <si>
    <t>AA0216</t>
  </si>
  <si>
    <t xml:space="preserve">                               A.II.2.A.2) F.do Amm.to Fabbricati strumentali (indisponibili)</t>
  </si>
  <si>
    <t>D</t>
  </si>
  <si>
    <t>AA0218</t>
  </si>
  <si>
    <t xml:space="preserve">            A.II.3) Impianti e macchinari</t>
  </si>
  <si>
    <t>E</t>
  </si>
  <si>
    <t>AA0220</t>
  </si>
  <si>
    <t xml:space="preserve">                       A.II.3.a) Impianti e macchinari</t>
  </si>
  <si>
    <t>AA0222</t>
  </si>
  <si>
    <t xml:space="preserve">                       A.II.3.b) F.do Amm.to Impianti e macchinari</t>
  </si>
  <si>
    <t>AA0224</t>
  </si>
  <si>
    <t xml:space="preserve">            A.II.4) Attrezzature sanitarie e scientifiche</t>
  </si>
  <si>
    <t>AA0226</t>
  </si>
  <si>
    <t xml:space="preserve">                       A.II.4.a) Attrezzature sanitarie e scientifiche</t>
  </si>
  <si>
    <t>AA0228</t>
  </si>
  <si>
    <t xml:space="preserve">                       A.II.4.b) F.do Amm.to Attrezzature sanitarie e scientifiche</t>
  </si>
  <si>
    <t>AA0230</t>
  </si>
  <si>
    <t xml:space="preserve">            A.II.5) Mobili e arredi</t>
  </si>
  <si>
    <t>AA0232</t>
  </si>
  <si>
    <t xml:space="preserve">                       A.II.5.a) Mobili e arredi</t>
  </si>
  <si>
    <t>30</t>
  </si>
  <si>
    <t>AA0234</t>
  </si>
  <si>
    <t xml:space="preserve">                       A.II.5.b) F.do Amm.to Mobili e arredi</t>
  </si>
  <si>
    <t>S</t>
  </si>
  <si>
    <t>AA0236</t>
  </si>
  <si>
    <t xml:space="preserve">            A.II.6) Automezzi</t>
  </si>
  <si>
    <t>AA0238</t>
  </si>
  <si>
    <t xml:space="preserve">                       A.II.6.a) Automezzi</t>
  </si>
  <si>
    <t>SS</t>
  </si>
  <si>
    <t>AA0240</t>
  </si>
  <si>
    <t xml:space="preserve">                       A.II.6.b) F.do Amm.to Automezzi</t>
  </si>
  <si>
    <t>AA0242</t>
  </si>
  <si>
    <t xml:space="preserve">            A.II.7) Altri beni materiali</t>
  </si>
  <si>
    <t>AA0244</t>
  </si>
  <si>
    <t xml:space="preserve">                       A.II.7.a) Altri beni materiali</t>
  </si>
  <si>
    <t>AA0246</t>
  </si>
  <si>
    <t xml:space="preserve">                       A.II.7.b) F.do Amm.to Altri beni materiali</t>
  </si>
  <si>
    <t>AA0248</t>
  </si>
  <si>
    <t xml:space="preserve">            A.II.8) Immobilizzazioni materiali in corso e acconti</t>
  </si>
  <si>
    <t>AA0300</t>
  </si>
  <si>
    <t>E.2.B.3.2.B.2) Soprav. passive v/terzi relative al personale - dirigenza non medica</t>
  </si>
  <si>
    <t>E.2.B.3.2.B.2) Soprav. passive v/terzi relative al personale - ruolo sanitario - dirigenza non medica</t>
  </si>
  <si>
    <t>E02070</t>
  </si>
  <si>
    <t>E.2.B.3.2.B.3) Soprav. passive v/terzi relative al personale - comparto</t>
  </si>
  <si>
    <t>E.1.B.3.2) Insussistenze attive v/terzi</t>
  </si>
  <si>
    <t>Y.1.D) IRAP relativa ad attività commerciale</t>
  </si>
  <si>
    <t>B.2.A.1.1.A) Costi per assistenza MMG</t>
  </si>
  <si>
    <t>B.2.A.1.1.B) Costi per assistenza PLS</t>
  </si>
  <si>
    <t>B.2.A.1.1.C) Costi per assistenza Continuità assistenziale</t>
  </si>
  <si>
    <t>B.3.E)  Manutenzione e riparazione agli automezzi</t>
  </si>
  <si>
    <t xml:space="preserve">E.1.B.3) Insussistenze attive </t>
  </si>
  <si>
    <t>E.1.B.3.2.A) Insussistenze attive v/terzi relative alla mobilità extraregionale</t>
  </si>
  <si>
    <t>E.1.B.2.2.E) Sopravvenienze attive v/terzi relative all'acquisto prestaz. sanitarie da operatori accreditati</t>
  </si>
  <si>
    <t>E.1.B.2.2) Sopravvenienze attive v/terzi</t>
  </si>
  <si>
    <t>E.1.B.3.2.E) Insussistenze attive v/terzi relative all'acquisto prestaz. sanitarie da operatori accreditati</t>
  </si>
  <si>
    <t>E.2.B.3.2.E) Sopravvenienze passive v/terzi relative all'acquisto prestaz. sanitarie da operatori accreditati</t>
  </si>
  <si>
    <t>E.2.B.4.2.E) Insussistenze passive v/terzi relative all'acquisto prestaz. sanitarie da operatori accreditati</t>
  </si>
  <si>
    <t>B.1.A.1.3) Emoderivati di produzione regionale</t>
  </si>
  <si>
    <t>B.1.A.1.1) Medicinali con AIC, ad eccezione di vaccini ed emoderivati di produzione regionale</t>
  </si>
  <si>
    <t>E.2.B.2) Oneri da cause civili ed oneri processuali</t>
  </si>
  <si>
    <t xml:space="preserve">            E.I.1) Ratei passivi</t>
  </si>
  <si>
    <t>PE0104</t>
  </si>
  <si>
    <t xml:space="preserve">            E.I.2) Ratei passivi v/Asl-Ao della Regione</t>
  </si>
  <si>
    <t>PE0200</t>
  </si>
  <si>
    <t xml:space="preserve">     E.II) RISCONTI PASSIVI</t>
  </si>
  <si>
    <t>PE0202</t>
  </si>
  <si>
    <t xml:space="preserve">            E.II.1)   Risconti passivi su FSR per Funzioni</t>
  </si>
  <si>
    <t>PE0204</t>
  </si>
  <si>
    <t xml:space="preserve">            E.II.2)   Risconti passivi su altri contributi vincolati ASSI da FSR</t>
  </si>
  <si>
    <t>PE0206</t>
  </si>
  <si>
    <t xml:space="preserve">            E.II.3)   Risconti passivi obiettivi PSN (parte corrente)</t>
  </si>
  <si>
    <t>PE0208</t>
  </si>
  <si>
    <t xml:space="preserve">            E.II.4)   Risconti passivi altri contributi FSR c/esercizio</t>
  </si>
  <si>
    <t>PE0210</t>
  </si>
  <si>
    <t xml:space="preserve">            E.II.5)   Risconti passivi altri contributi FSR vincolati</t>
  </si>
  <si>
    <t>PE0212</t>
  </si>
  <si>
    <t xml:space="preserve">            E.II.6)   Risconti passivi su altri contributi da Regione</t>
  </si>
  <si>
    <t>PE0214</t>
  </si>
  <si>
    <t xml:space="preserve">            E.II.7)   Risconti passivi contrib. san. regionali extra FSR</t>
  </si>
  <si>
    <t>PE0216</t>
  </si>
  <si>
    <t xml:space="preserve">            E.II.8)   Risconti passivi contrib. altri fin. Reg.li extra FSR</t>
  </si>
  <si>
    <t xml:space="preserve">                       A.I.2.a) Costi di ricerca, sviluppo</t>
  </si>
  <si>
    <t>AA0112</t>
  </si>
  <si>
    <t xml:space="preserve">                       A.I.2.b) F.do Amm.to costi di ricerca, sviluppo</t>
  </si>
  <si>
    <t>AA0114</t>
  </si>
  <si>
    <t xml:space="preserve">            A.I.3) Diritti di brevetto e diritti di utilizzazione delle opere d'ingegno</t>
  </si>
  <si>
    <t>20</t>
  </si>
  <si>
    <t>R</t>
  </si>
  <si>
    <t>AA0116</t>
  </si>
  <si>
    <t xml:space="preserve">                       A.I.3.a) Diritti di brevetto e diritti di utilizzazione delle opere d'ingegno</t>
  </si>
  <si>
    <t>AA0118</t>
  </si>
  <si>
    <t xml:space="preserve">                       A.I.3.b) F.do Amm.to diritti di brevetto e diritti di utilizzazione delle opere d'ingegno</t>
  </si>
  <si>
    <t>AA0120</t>
  </si>
  <si>
    <t xml:space="preserve">            A.I.4) Immobilizzazioni immateriali in corso e acconti</t>
  </si>
  <si>
    <t>AA0122</t>
  </si>
  <si>
    <t xml:space="preserve">            A.I.5) Altre immobilizzazioni immateriali</t>
  </si>
  <si>
    <t>AA0124</t>
  </si>
  <si>
    <t xml:space="preserve">                       A.I.5.a) Altre immobilizzazioni immateriali</t>
  </si>
  <si>
    <t>AA0126</t>
  </si>
  <si>
    <t xml:space="preserve">                       A.I.5.b) F.do Amm.to altre immobilizzazioni immateriali</t>
  </si>
  <si>
    <t>AA0200</t>
  </si>
  <si>
    <t xml:space="preserve">     A.II)  IMMOBILIZZAZIONI MATERIALI</t>
  </si>
  <si>
    <t>C</t>
  </si>
  <si>
    <t>AA0202</t>
  </si>
  <si>
    <t xml:space="preserve">            A.II.1) Terreni</t>
  </si>
  <si>
    <t>02</t>
  </si>
  <si>
    <t>AA0204</t>
  </si>
  <si>
    <t xml:space="preserve">            A.II.2) Fabbricati</t>
  </si>
  <si>
    <t>AA0206</t>
  </si>
  <si>
    <t xml:space="preserve">                       A.II.2.a) Fabbricati non strumentali (disponibili)</t>
  </si>
  <si>
    <t>AA0208</t>
  </si>
  <si>
    <t xml:space="preserve">                               A.II.2.a.1) Fabbricati non strumentali (disponibili)</t>
  </si>
  <si>
    <t>AA0210</t>
  </si>
  <si>
    <t xml:space="preserve">                               A.II.2.a.2) F.do Amm.to Fabbricati non strumentali (disponibili)</t>
  </si>
  <si>
    <t>AA0212</t>
  </si>
  <si>
    <t xml:space="preserve">                       A.II.2.b) Fabbricati strumentali (indisponibili)</t>
  </si>
  <si>
    <t>AA0214</t>
  </si>
  <si>
    <t>A.2.A.4.7)  Ricavi per prestazioni sanitarie intramoenia - Altro (Asl - Ao, Irccs e Policlinici della Regione)</t>
  </si>
  <si>
    <t>B.8.A.2) Costo del personale dirigente ruolo amministrativo - tempo determinato</t>
  </si>
  <si>
    <t>B.8.A.3) Costo del personale dirigente ruolo amministrativo - altro</t>
  </si>
  <si>
    <t>BA1920</t>
  </si>
  <si>
    <t>BA1930</t>
  </si>
  <si>
    <t>BA1940</t>
  </si>
  <si>
    <t>BA1950</t>
  </si>
  <si>
    <t>BA1960</t>
  </si>
  <si>
    <t>BA1970</t>
  </si>
  <si>
    <t>BA1980</t>
  </si>
  <si>
    <t>BA1990</t>
  </si>
  <si>
    <t>BA2000</t>
  </si>
  <si>
    <t>BA2010</t>
  </si>
  <si>
    <t>BA2020</t>
  </si>
  <si>
    <t>BA2030</t>
  </si>
  <si>
    <t>BA2040</t>
  </si>
  <si>
    <t>BA2050</t>
  </si>
  <si>
    <t>BA2060</t>
  </si>
  <si>
    <t>BA2070</t>
  </si>
  <si>
    <t>BA2080</t>
  </si>
  <si>
    <t>BA2090</t>
  </si>
  <si>
    <t>BA2100</t>
  </si>
  <si>
    <t>BA2110</t>
  </si>
  <si>
    <t>BA2120</t>
  </si>
  <si>
    <t>BA2130</t>
  </si>
  <si>
    <t>BA2140</t>
  </si>
  <si>
    <t>BA2150</t>
  </si>
  <si>
    <t>BA2160</t>
  </si>
  <si>
    <t>BA2170</t>
  </si>
  <si>
    <t>BA2180</t>
  </si>
  <si>
    <t>B.2.A.16.1)  Altri servizi sanitari e sociosanitari a rilevanza sanitaria da pubblico - Aziende sanitarie pubbliche della Regione</t>
  </si>
  <si>
    <t>B.2.A.16.2)  Altri servizi sanitari e sociosanitari  a rilevanza sanitaria da pubblico - Altri soggetti pubblici della Regione</t>
  </si>
  <si>
    <t>B.2.A.16.3) Altri servizi sanitari e sociosanitari a rilevanza sanitaria da pubblico (Extraregione)</t>
  </si>
  <si>
    <t>B.2.A.16.4)  Altri servizi sanitari da privato</t>
  </si>
  <si>
    <t>B.2.A.16.5)  Costi per servizi sanitari - Mobilità internazionale passiva</t>
  </si>
  <si>
    <t>A.1.B.3.3)  Contributi da altri soggetti pubblici (extra fondo) altro</t>
  </si>
  <si>
    <t>A.4.A.3.11) Ricavi per differenziale tariffe TUC</t>
  </si>
  <si>
    <t>A.4.A.3.12) Altre prestazioni sanitarie e sociosanitarie a rilevanza sanitaria non soggette a compensazione Extraregione</t>
  </si>
  <si>
    <t>A.4.A.3.12.A) Prestazioni di assistenza riabilitativa non soggette a compensazione Extraregione</t>
  </si>
  <si>
    <t>A.4.A.3.12.B) Altre prestazioni sanitarie e socio-sanitarie a rilevanza sanitaria non soggette a compensazione Extraregione</t>
  </si>
  <si>
    <t>A.4.A.3.13) Altre prestazioni sanitarie a rilevanza sanitaria - Mobilità attiva Internazionale</t>
  </si>
  <si>
    <t xml:space="preserve">B.1.A.3.1)  Dispositivi medici </t>
  </si>
  <si>
    <t>B.1.A.3.3)  Dispositivi medico diagnostici in vitro (IVD)</t>
  </si>
  <si>
    <t>B.2.A.4.4) - da privato (intraregionale)</t>
  </si>
  <si>
    <t xml:space="preserve">     B.III )  ATTIVITA' FINANZIARIE CHE NON COSTITUISCONO IMMOBILIZZAZIONI</t>
  </si>
  <si>
    <t>AB0302</t>
  </si>
  <si>
    <t xml:space="preserve">            B.III.1)  Partecipazioni che non costituiscono immobilizzazioni</t>
  </si>
  <si>
    <t>AB0304</t>
  </si>
  <si>
    <t xml:space="preserve">                       B.III.1.a) Partecipazioni in imprese controllate e collegate</t>
  </si>
  <si>
    <t>AB0306</t>
  </si>
  <si>
    <t xml:space="preserve">                       B.III.1.b) Partecipazioni in altre imprese</t>
  </si>
  <si>
    <t>AB0308</t>
  </si>
  <si>
    <t xml:space="preserve">            B.III.2)  Titoli che non costituiscono immobilizzazioni</t>
  </si>
  <si>
    <t>AB0400</t>
  </si>
  <si>
    <t xml:space="preserve">     B.IV)  DISPONIBILITA' LIQUIDE</t>
  </si>
  <si>
    <t>AB0402</t>
  </si>
  <si>
    <t xml:space="preserve">            B.IV.1)  Cassa</t>
  </si>
  <si>
    <t>AB0404</t>
  </si>
  <si>
    <t xml:space="preserve">            B.IV.2)  Istituto tesoriere</t>
  </si>
  <si>
    <t>AB0406</t>
  </si>
  <si>
    <t xml:space="preserve">            B.IV.3)  Conto corrente postale</t>
  </si>
  <si>
    <t>AC9999</t>
  </si>
  <si>
    <t>C)  RATEI E RISCONTI ATTIVI</t>
  </si>
  <si>
    <t>AC0100</t>
  </si>
  <si>
    <t xml:space="preserve">     C.I) RATEI ATTIVI</t>
  </si>
  <si>
    <t>AC0102</t>
  </si>
  <si>
    <t xml:space="preserve">            C.I.1) Ratei attivi</t>
  </si>
  <si>
    <t>AC0104</t>
  </si>
  <si>
    <t xml:space="preserve">            C.I.2) Ratei attivi v/Asl-AO della Regione</t>
  </si>
  <si>
    <t>AC0200</t>
  </si>
  <si>
    <t xml:space="preserve">     C.II) RISCONTI ATTIVI</t>
  </si>
  <si>
    <t>AC0202</t>
  </si>
  <si>
    <t xml:space="preserve">            C.II.1) Risconti attivi</t>
  </si>
  <si>
    <t>AC0204</t>
  </si>
  <si>
    <t xml:space="preserve">            C.II.2) Risconti attivi v/Asl-AO della Regione</t>
  </si>
  <si>
    <t>AF9999</t>
  </si>
  <si>
    <t>F)  CONTI D'ORDINE</t>
  </si>
  <si>
    <t>AF0100</t>
  </si>
  <si>
    <t xml:space="preserve">     F.I) CANONI LEASING ANCORA DA PAGARE</t>
  </si>
  <si>
    <t>AF0200</t>
  </si>
  <si>
    <t xml:space="preserve">     F.II) DEPOSITI CAUZIONALI</t>
  </si>
  <si>
    <t>AF0202</t>
  </si>
  <si>
    <t>CA0170</t>
  </si>
  <si>
    <t>CZ9999</t>
  </si>
  <si>
    <t>DA0010</t>
  </si>
  <si>
    <t>DA0020</t>
  </si>
  <si>
    <t>DZ9999</t>
  </si>
  <si>
    <t>EA0010</t>
  </si>
  <si>
    <t>EA0020</t>
  </si>
  <si>
    <t>EA0030</t>
  </si>
  <si>
    <t>EA0040</t>
  </si>
  <si>
    <t>EA0050</t>
  </si>
  <si>
    <t>EA0060</t>
  </si>
  <si>
    <t>EA0070</t>
  </si>
  <si>
    <t>EA0080</t>
  </si>
  <si>
    <t>EA0090</t>
  </si>
  <si>
    <t>EA0100</t>
  </si>
  <si>
    <t>EA0110</t>
  </si>
  <si>
    <t>EA0120</t>
  </si>
  <si>
    <t>EA0130</t>
  </si>
  <si>
    <t>EA0140</t>
  </si>
  <si>
    <t>EA0150</t>
  </si>
  <si>
    <t>EA0160</t>
  </si>
  <si>
    <t>EA0170</t>
  </si>
  <si>
    <t>EA0180</t>
  </si>
  <si>
    <t>EA0190</t>
  </si>
  <si>
    <t>EA0200</t>
  </si>
  <si>
    <t>EA0210</t>
  </si>
  <si>
    <t>EA0220</t>
  </si>
  <si>
    <t>EA0230</t>
  </si>
  <si>
    <t>EA0240</t>
  </si>
  <si>
    <t>EA0250</t>
  </si>
  <si>
    <t>EA0260</t>
  </si>
  <si>
    <t>EA0270</t>
  </si>
  <si>
    <t>EA0280</t>
  </si>
  <si>
    <t>EA0290</t>
  </si>
  <si>
    <t>EA0300</t>
  </si>
  <si>
    <t>EA0310</t>
  </si>
  <si>
    <t>EA0320</t>
  </si>
  <si>
    <t>EA0330</t>
  </si>
  <si>
    <t>EA0340</t>
  </si>
  <si>
    <t>EA0350</t>
  </si>
  <si>
    <t>EA0360</t>
  </si>
  <si>
    <t>EA0370</t>
  </si>
  <si>
    <t>EA0380</t>
  </si>
  <si>
    <t>EA0390</t>
  </si>
  <si>
    <t>EA0400</t>
  </si>
  <si>
    <t>EA0410</t>
  </si>
  <si>
    <t>EA0420</t>
  </si>
  <si>
    <t>EA0430</t>
  </si>
  <si>
    <t>EA0440</t>
  </si>
  <si>
    <t>EA0450</t>
  </si>
  <si>
    <t>EA0460</t>
  </si>
  <si>
    <t>EA0470</t>
  </si>
  <si>
    <t>EA0480</t>
  </si>
  <si>
    <t>EA0490</t>
  </si>
  <si>
    <t>EA0500</t>
  </si>
  <si>
    <t>EA0510</t>
  </si>
  <si>
    <t>EA0520</t>
  </si>
  <si>
    <t>EA0530</t>
  </si>
  <si>
    <t>EA0540</t>
  </si>
  <si>
    <t>EA0550</t>
  </si>
  <si>
    <t>EA0560</t>
  </si>
  <si>
    <t>EZ9999</t>
  </si>
  <si>
    <t>XA0000</t>
  </si>
  <si>
    <t>YA0010</t>
  </si>
  <si>
    <t>YA0020</t>
  </si>
  <si>
    <t>YA0030</t>
  </si>
  <si>
    <t>YA0040</t>
  </si>
  <si>
    <t>YA0050</t>
  </si>
  <si>
    <t>YA0060</t>
  </si>
  <si>
    <t>YA0070</t>
  </si>
  <si>
    <t>YA0080</t>
  </si>
  <si>
    <t>YA0090</t>
  </si>
  <si>
    <t>YZ9999</t>
  </si>
  <si>
    <t>ZZ9999</t>
  </si>
  <si>
    <t>B.1.A.5)  Materiali per la profilassi (vaccini)</t>
  </si>
  <si>
    <t>B.1.A.6)  Prodotti chimici</t>
  </si>
  <si>
    <t>B.1.A.8)  Altri beni e prodotti sanitari</t>
  </si>
  <si>
    <t>B.1.A.9)  Beni e prodotti sanitari da Aziende sanitarie pubbliche della Regione</t>
  </si>
  <si>
    <t>B.2.A.7)   Acquisti servizi sanitari per assistenza ospedaliera</t>
  </si>
  <si>
    <t>E.2.B.4.2.G) Altre insussistenze passive v/terzi</t>
  </si>
  <si>
    <t>B.9.A)  Imposte e tasse (escluso IRAP e IRES)</t>
  </si>
  <si>
    <t>B.2.A.11.1) - da pubblico (Aziende sanitarie pubbliche della Regione) - Mobilità intraregionale</t>
  </si>
  <si>
    <t>A.5.A) Rimborsi assicurativi</t>
  </si>
  <si>
    <t>A.5.B) Concorsi, recuperi e rimborsi da Regione</t>
  </si>
  <si>
    <t>A.5.B.1) Rimborso degli oneri stipendiali del personale dell'azienda in posizione di comando presso la Regione</t>
  </si>
  <si>
    <t>B.2.B.2.4.A) Rimborso oneri stipendiale personale non sanitario in comando da Asl-AO, IRCCS, Policlinici della Regione</t>
  </si>
  <si>
    <t>B02645</t>
  </si>
  <si>
    <t xml:space="preserve">     D.VII) DEBITI V/ISTITUTO TESORIERE</t>
  </si>
  <si>
    <t>PD0800</t>
  </si>
  <si>
    <t xml:space="preserve">     D.VIII) DEBITI TRIBUTARI</t>
  </si>
  <si>
    <t>PD0900</t>
  </si>
  <si>
    <t xml:space="preserve">     D.IX) DEBITI V/ISTITUTI PREVIDENZIALI, ASSISTENZIALI E SICUREZZA SOCIALE</t>
  </si>
  <si>
    <t>PD1000</t>
  </si>
  <si>
    <t xml:space="preserve">     D.X) ALTRI DEBITI</t>
  </si>
  <si>
    <t>PD1002</t>
  </si>
  <si>
    <t xml:space="preserve">            D.X.1) Debiti v/altri finanziatori</t>
  </si>
  <si>
    <t>75</t>
  </si>
  <si>
    <t>B.15.B) Accantonamenti per premio di operosità (SUMAI)</t>
  </si>
  <si>
    <t>B15030</t>
  </si>
  <si>
    <t>B.15.C) Altri accantonamenti</t>
  </si>
  <si>
    <t>B15035</t>
  </si>
  <si>
    <t>B.15.C.1)  Accantonamenti per interessi di mora</t>
  </si>
  <si>
    <t>B15040</t>
  </si>
  <si>
    <t>B.15.C.2)  Acc. Rinnovi convenzioni MMG/Pls/MCA ed altri</t>
  </si>
  <si>
    <t>B15045</t>
  </si>
  <si>
    <t>B.15.C.3)  Acc. Rinnovi contratt.: dirigenza medica</t>
  </si>
  <si>
    <t>B.15.C.3)  Acc. Rinnovi contratt.: ruolo sanitario - dirigenza medica</t>
  </si>
  <si>
    <t>B15050</t>
  </si>
  <si>
    <t xml:space="preserve">            B.II.2)  Crediti v/Comuni</t>
  </si>
  <si>
    <t>AB0236</t>
  </si>
  <si>
    <t xml:space="preserve">            B.II.3) Crediti v/Aziende sanitarie pubbliche</t>
  </si>
  <si>
    <t>AB0238</t>
  </si>
  <si>
    <t xml:space="preserve">                       B.II.3.a) Crediti v/ASL-USL della regione</t>
  </si>
  <si>
    <t>AB0240</t>
  </si>
  <si>
    <t xml:space="preserve">                            B.II.3.a.1) Crediti v/ASL-USL della regione</t>
  </si>
  <si>
    <t>AB0242</t>
  </si>
  <si>
    <t xml:space="preserve">                            B.II.3.a.2) Crediti v/ASL-USL della regione per mobilità intraregionale</t>
  </si>
  <si>
    <t>AB0244</t>
  </si>
  <si>
    <t xml:space="preserve">                       B.II.3.b) Crediti v/AO della regione</t>
  </si>
  <si>
    <t>AB0246</t>
  </si>
  <si>
    <t xml:space="preserve">                            B.II.3.b.1) Crediti v/AO della regione</t>
  </si>
  <si>
    <t>AB0248</t>
  </si>
  <si>
    <t xml:space="preserve">                            B.II.3.b.2) Crediti v/AO della regione intraregionale</t>
  </si>
  <si>
    <t>35</t>
  </si>
  <si>
    <t>AB0250</t>
  </si>
  <si>
    <t xml:space="preserve">                       B.II.3.c) Crediti v/IRCCS - Policlinici - Fondazioni della Regione</t>
  </si>
  <si>
    <t>AB0252</t>
  </si>
  <si>
    <t xml:space="preserve">                            B.II.3.c.1) Crediti v/IRCCS - Policlinici - Fondazioni della Regione</t>
  </si>
  <si>
    <t>45</t>
  </si>
  <si>
    <t>AB0254</t>
  </si>
  <si>
    <t xml:space="preserve">                            B.II.3.c.2) Crediti v/IRCCS - Policlinici - Fondazioni della Regione per mobilità intraregionale</t>
  </si>
  <si>
    <t>50</t>
  </si>
  <si>
    <t>AB0256</t>
  </si>
  <si>
    <t xml:space="preserve">                       A.III.2.a) Partecipazioni</t>
  </si>
  <si>
    <t>AA0316</t>
  </si>
  <si>
    <t xml:space="preserve">                            A.III.2.a.1) Partecipazioni in imprese controllate e collegate</t>
  </si>
  <si>
    <t>AA0318</t>
  </si>
  <si>
    <t xml:space="preserve">                            A.III.2.a.2) Partecipazioni in altre imprese</t>
  </si>
  <si>
    <t>40</t>
  </si>
  <si>
    <t>AA0320</t>
  </si>
  <si>
    <t xml:space="preserve">                       A.III.2.b) Altri titoli</t>
  </si>
  <si>
    <t>15</t>
  </si>
  <si>
    <t>B02315</t>
  </si>
  <si>
    <t>B.2.A.10.1)  - da pubblico (Asl-AO, IRCCS, Policlinici della Regione)</t>
  </si>
  <si>
    <t>B02320</t>
  </si>
  <si>
    <t>B.2.A.10.2) - da pubblico (altri soggetti pubbl. della Regione)</t>
  </si>
  <si>
    <t>B02325</t>
  </si>
  <si>
    <t>B.2.A.10.3) - da pubblico (extra Regione)</t>
  </si>
  <si>
    <t>B02330</t>
  </si>
  <si>
    <t>B.2.A.10.4) - da privato</t>
  </si>
  <si>
    <t>B02335</t>
  </si>
  <si>
    <t>B.2.A.11)   Acquisto prestazioni Socio-Sanitarie a rilevanza sanitaria</t>
  </si>
  <si>
    <t>B02340</t>
  </si>
  <si>
    <t>B.2.A.11.1)  - da pubblico (Asl-AO, IRCCS, Policlinici della Regione)</t>
  </si>
  <si>
    <t>B02345</t>
  </si>
  <si>
    <t>B.2.A.11.2)  - da pubblico (altri enti pubblici)</t>
  </si>
  <si>
    <t>B02350</t>
  </si>
  <si>
    <t>B.2.A.11.3) - da pubblico (extra Regione) non soggette a compensazione</t>
  </si>
  <si>
    <t>B02355</t>
  </si>
  <si>
    <t>B.2.A.11.4) - da privato (intraregionale ed extraregionale)</t>
  </si>
  <si>
    <t>B02360</t>
  </si>
  <si>
    <t>B.2.A.12)  Compartecipazione al personale per att. libero-prof. (intramoenia)</t>
  </si>
  <si>
    <t>B02365</t>
  </si>
  <si>
    <t>B.2.A.13)  Rimborsi, assegni e contributi sanitari</t>
  </si>
  <si>
    <t>B02370</t>
  </si>
  <si>
    <t>B.2.A.13.1)  Contributi ad associazioni di volontariato</t>
  </si>
  <si>
    <t>B02375</t>
  </si>
  <si>
    <t>B.2.A.13.2)  Rimborsi per cure all'estero</t>
  </si>
  <si>
    <t>B02380</t>
  </si>
  <si>
    <t>B.2.A.13.3)  Contributi per ARPA</t>
  </si>
  <si>
    <t>B02385</t>
  </si>
  <si>
    <t>B.2.A.13.4)  Contributi per Agenzie Regionali</t>
  </si>
  <si>
    <t>B.2.A.13.5)  Contributo allevatori</t>
  </si>
  <si>
    <t>B02390</t>
  </si>
  <si>
    <t>B.2.A.13.5)  Contributo Legge 210/92</t>
  </si>
  <si>
    <t>B02395</t>
  </si>
  <si>
    <t>B.2.A.13.6)  Altri rimborsi, assegni e contributi</t>
  </si>
  <si>
    <t>B02400</t>
  </si>
  <si>
    <t xml:space="preserve">                       B.I.2.a)  Acconti su forniture materiale non sanitario</t>
  </si>
  <si>
    <t>AB0121</t>
  </si>
  <si>
    <t xml:space="preserve">                       B.I.2.b)  Altro</t>
  </si>
  <si>
    <t>AB0200</t>
  </si>
  <si>
    <t xml:space="preserve">     B.II)  CREDITI </t>
  </si>
  <si>
    <t>AB0202</t>
  </si>
  <si>
    <t xml:space="preserve">            B.II.1)  Crediti v/Stato, Regione e Prov. autonoma</t>
  </si>
  <si>
    <t>AB0204</t>
  </si>
  <si>
    <t xml:space="preserve">                       B.II.1.a)  Crediti v/ Stato</t>
  </si>
  <si>
    <t>AB0206</t>
  </si>
  <si>
    <t xml:space="preserve">                            B.II.1.a.1)  Crediti v/ Stato per spesa corrente</t>
  </si>
  <si>
    <t>04</t>
  </si>
  <si>
    <t>AB0208</t>
  </si>
  <si>
    <t xml:space="preserve">                            B.II.1.a.2)  Crediti v/ Stato per mobilità attiva pubblica</t>
  </si>
  <si>
    <t>AB0210</t>
  </si>
  <si>
    <t>B.2.A.13.7)  Compartecipazione al personale per att. libero  professionale intramoenia - Altro (Aziende sanitarie pubbliche della Regione)</t>
  </si>
  <si>
    <t>B.2.A.14)  Rimborsi, assegni e contributi sanitari</t>
  </si>
  <si>
    <t>B.2.A.14.1)  Contributi ad associazioni di volontariato</t>
  </si>
  <si>
    <t>B.2.A.14.2)  Rimborsi per cure all'estero</t>
  </si>
  <si>
    <t>B.2.A.14.3)  Contributi a società partecipate e/o enti dipendenti della Regione</t>
  </si>
  <si>
    <t>BA2860</t>
  </si>
  <si>
    <t>BA2870</t>
  </si>
  <si>
    <t>BA2880</t>
  </si>
  <si>
    <t>BA2890</t>
  </si>
  <si>
    <t>BZ9999</t>
  </si>
  <si>
    <t>CA0010</t>
  </si>
  <si>
    <t>CA0020</t>
  </si>
  <si>
    <t>CA0030</t>
  </si>
  <si>
    <t>B.2.A.6.2) - da pubblico (altri soggetti pubbl. della Regione)</t>
  </si>
  <si>
    <t>B.2.A.6.1) - da pubblico (Aziende sanitarie pubbliche della Regione)</t>
  </si>
  <si>
    <t>B.2.A.5.4) - da privato</t>
  </si>
  <si>
    <t>B.2.A.5.2) - da pubblico (altri soggetti pubbl. della Regione)</t>
  </si>
  <si>
    <t>B.2.A.5.1) - da pubblico (Aziende sanitarie pubbliche della Regione)</t>
  </si>
  <si>
    <t>B.2.A.4.2) - da pubblico (altri soggetti pubbl. della Regione)</t>
  </si>
  <si>
    <t>B.2.A.4.1) - da pubblico (Aziende sanitarie pubbliche della Regione)</t>
  </si>
  <si>
    <t>B.2.A.3.5) - da privato</t>
  </si>
  <si>
    <t>B.2.A.3.4) - da privato - Medici SUMAI</t>
  </si>
  <si>
    <t>B.2.A.3.2) - da pubblico (altri soggetti pubbl. della Regione)</t>
  </si>
  <si>
    <t>B.2.A.3.1) - da pubblico (Aziende sanitarie pubbliche della Regione)</t>
  </si>
  <si>
    <t>B.2.A.2.2) - da pubblico (Aziende sanitarie pubbliche della Regione)- Mobilità intraregionale</t>
  </si>
  <si>
    <t>B.2.A.1.2) - da pubblico (Aziende sanitarie pubbliche della Regione) - Mobilità intraregionale</t>
  </si>
  <si>
    <t>A.1.D)  Contributi c/esercizio da privati</t>
  </si>
  <si>
    <t>A.1.B.3.1)  Contributi da altri soggetti pubblici (extra fondo) vincolati</t>
  </si>
  <si>
    <t>B.2.A.3.5.A) Servizi sanitari per assistenza specialistica da IRCCS privati e Policlinici privati</t>
  </si>
  <si>
    <t>B.2.A.3.5.B) Servizi sanitari per assistenza specialistica da Ospedali Classificati privati</t>
  </si>
  <si>
    <t>B.2.A.3.5.C) Servizi sanitari per assistenza specialistica da Case di Cura private</t>
  </si>
  <si>
    <t>B.2.A.7.4.A) Servizi sanitari per assistenza ospedaliera da IRCCS privati e Policlinici privati</t>
  </si>
  <si>
    <t>B.2.A.7.4.B) Servizi sanitari per assistenza ospedaliera da Ospedali Classificati privati</t>
  </si>
  <si>
    <t>B.2.A.7.4.C) Servizi sanitari per assistenza ospedaliera da Case di Cura private</t>
  </si>
  <si>
    <t>PD0410</t>
  </si>
  <si>
    <t xml:space="preserve">            D.IV.2) Debiti v/AO della Regione</t>
  </si>
  <si>
    <t>PD0412</t>
  </si>
  <si>
    <t xml:space="preserve">                       D.IV.2.a) Debiti v/AO della Regione</t>
  </si>
  <si>
    <t>PD0414</t>
  </si>
  <si>
    <t xml:space="preserve">                       D.IV.2.b) Debiti v/AO della Regione per mobilità passiva intraregionale</t>
  </si>
  <si>
    <t>PD0416</t>
  </si>
  <si>
    <t xml:space="preserve">            D.IV.3) Debiti v/IRCCS - Policlinici - Fondazioni della Regione</t>
  </si>
  <si>
    <t>PD0418</t>
  </si>
  <si>
    <t xml:space="preserve">                       D.IV.3.a) Debiti v/IRCCS - Policlinici - Fondazioni della Regione</t>
  </si>
  <si>
    <t>PD0420</t>
  </si>
  <si>
    <t>PD9999</t>
  </si>
  <si>
    <t>D)  DEBITI</t>
  </si>
  <si>
    <t>PD0100</t>
  </si>
  <si>
    <t xml:space="preserve">     D.I) DEBITI PER MUTUI PASSIVI</t>
  </si>
  <si>
    <t>PD0200</t>
  </si>
  <si>
    <t xml:space="preserve">     D.II) DEBITI V/STATO, REGIONE O PROVINCIA AUTONOMA</t>
  </si>
  <si>
    <t>PD0202</t>
  </si>
  <si>
    <t xml:space="preserve">            D.II.1) Debiti v/Stato</t>
  </si>
  <si>
    <t>PD0204</t>
  </si>
  <si>
    <t xml:space="preserve">                       D.II.1.a) Debiti v/Stato per mobilità passiva</t>
  </si>
  <si>
    <t>PD0206</t>
  </si>
  <si>
    <t xml:space="preserve">                       D.II.1.b) Altri debiti v/Stato</t>
  </si>
  <si>
    <t>PD0208</t>
  </si>
  <si>
    <t xml:space="preserve">            D.II.2) Debiti v/Regione o Provincia autonoma</t>
  </si>
  <si>
    <t>PD0210</t>
  </si>
  <si>
    <t xml:space="preserve">                       D.II.2.a) Debiti v/Regione per finanziamenti</t>
  </si>
  <si>
    <t>PD0212</t>
  </si>
  <si>
    <t xml:space="preserve">                       D.II.2.c) Debiti v/Regione per mobilità passiva intraregione</t>
  </si>
  <si>
    <t>PD0214</t>
  </si>
  <si>
    <t xml:space="preserve">                       D.II.2.b) Debiti v/Regione per mobilità passiva extraregione</t>
  </si>
  <si>
    <t>PD0216</t>
  </si>
  <si>
    <t xml:space="preserve">                       D.II.2.d) Altri debiti v/Regione</t>
  </si>
  <si>
    <t>PD0300</t>
  </si>
  <si>
    <t xml:space="preserve">     D.III) DEBITI V/COMUNI</t>
  </si>
  <si>
    <t>PD0400</t>
  </si>
  <si>
    <t xml:space="preserve">     D.IV) DEBITI V/AZIENDE SANITARIE PUBBLICHE</t>
  </si>
  <si>
    <t>PD0402</t>
  </si>
  <si>
    <t xml:space="preserve">            D.IV.1) Debiti v/ASL-USL della Regione</t>
  </si>
  <si>
    <t>PD0404</t>
  </si>
  <si>
    <t xml:space="preserve">                       D.IV.1.a) Debiti v/ASL-USL della Regione</t>
  </si>
  <si>
    <t>PD0406</t>
  </si>
  <si>
    <t xml:space="preserve">                       D.IV.1.b) Debiti v/ASL-USL della Regione per mobilità passiva intraregionale</t>
  </si>
  <si>
    <t>PD0408</t>
  </si>
  <si>
    <t xml:space="preserve">                       D.IV.1.c) Debiti v/ASL-USL della Regione per anticipi mobilità attiva privata extraregione</t>
  </si>
  <si>
    <t>AOU SS</t>
  </si>
  <si>
    <t>AOU CA</t>
  </si>
  <si>
    <t xml:space="preserve">                       D.IV.3.b) Debiti v/IRCCS - Policlinici - Fondazioni della Regione per mobilità passiva intraregionale</t>
  </si>
  <si>
    <t>PD0422</t>
  </si>
  <si>
    <t xml:space="preserve">            D.IV.4) Debiti v/aziende sanitarie pubbliche fuori Regione (mobilità pubblica non in compensazione)</t>
  </si>
  <si>
    <t>PD0424</t>
  </si>
  <si>
    <t xml:space="preserve">            D.IV.5) Debiti v/Asl-AO della Regione per versamenti c/patrimonio netto</t>
  </si>
  <si>
    <t>70</t>
  </si>
  <si>
    <t>PD0500</t>
  </si>
  <si>
    <t xml:space="preserve">     D.V) DEBITI V/ARPA</t>
  </si>
  <si>
    <t>PD0600</t>
  </si>
  <si>
    <t xml:space="preserve">     D.VI) DEBITI V/FORNITORI</t>
  </si>
  <si>
    <t>PD0602</t>
  </si>
  <si>
    <t xml:space="preserve">            D.VI.1) Debiti verso fornitori</t>
  </si>
  <si>
    <t>PD0604</t>
  </si>
  <si>
    <t xml:space="preserve">            D.VI.2) Debiti verso erogatori sanitari privati per mobilità attiva privata extraregione</t>
  </si>
  <si>
    <t>PD0700</t>
  </si>
  <si>
    <t>PA0508</t>
  </si>
  <si>
    <t xml:space="preserve">                       A.V.1.c) Altre riserve</t>
  </si>
  <si>
    <t>PA0510</t>
  </si>
  <si>
    <t xml:space="preserve">            A.V.2) Utili (perdite) portate a nuovo</t>
  </si>
  <si>
    <t>PA0600</t>
  </si>
  <si>
    <t xml:space="preserve">     A.VI) UTILE (PERDITA) D'ESERCIZIO</t>
  </si>
  <si>
    <t>PB9999</t>
  </si>
  <si>
    <t>B)  FONDI PER RISCHI E ONERI</t>
  </si>
  <si>
    <t>PB0100</t>
  </si>
  <si>
    <t xml:space="preserve">     B.I)  FONDI PER IMPOSTE, ANCHE DIFFERITE</t>
  </si>
  <si>
    <t>PB0200</t>
  </si>
  <si>
    <t xml:space="preserve">     B.II)  FONDI PER RISCHI</t>
  </si>
  <si>
    <t>PB0300</t>
  </si>
  <si>
    <t xml:space="preserve">     B.III)  ALTRI FONDI PER ONERI E SPESE</t>
  </si>
  <si>
    <t>PB0302</t>
  </si>
  <si>
    <t xml:space="preserve">            B.III.1) Fondi integrativi pensione</t>
  </si>
  <si>
    <t>PB0304</t>
  </si>
  <si>
    <t xml:space="preserve">            B.III.2) Fondo rinnovi contrattuali</t>
  </si>
  <si>
    <t>PB0306</t>
  </si>
  <si>
    <t xml:space="preserve">            B.III.3) Altri fondi per oneri e spese</t>
  </si>
  <si>
    <t>PC9999</t>
  </si>
  <si>
    <t>C)  TRATTAMENTO FINE RAPPORTO</t>
  </si>
  <si>
    <t>PC0100</t>
  </si>
  <si>
    <t xml:space="preserve">     C.I)  FONDO PER PREMI OPEROSITA' MEDICI SUMAI</t>
  </si>
  <si>
    <t>PC0200</t>
  </si>
  <si>
    <t xml:space="preserve">     C.II)  FONDO PER TRATTAMENTO DI FINE RAPPORTO DIPENDENTI</t>
  </si>
  <si>
    <t>B.7.B.2) Costo del personale comparto ruolo tecnico - tempo determinato</t>
  </si>
  <si>
    <t>B.7.B.3) Costo del personale comparto ruolo tecnico - altro</t>
  </si>
  <si>
    <t>B.8.A.1) Costo del personale dirigente ruolo amministrativo - tempo indeterminato</t>
  </si>
  <si>
    <t>A.2.A.1.3.F.1) Prestazioni di assistenza riabilitativa non soggetta a compenzazione Extraregione</t>
  </si>
  <si>
    <t>A02140</t>
  </si>
  <si>
    <t>A.2.A.1.3.F.2) Altre prestazioni sanitarie e socio-sanitarie non soggetta a compenzazione Extraregione</t>
  </si>
  <si>
    <t>A02145</t>
  </si>
  <si>
    <t>A.2.A.1.3.G) Altre prestazioni sanitarie - Mobilità attiva Internazionale</t>
  </si>
  <si>
    <t>A02150</t>
  </si>
  <si>
    <t>A.2.A.2)  Ricavi per prestazioni sanitarie erogate da soggetti privati v/ residenti extraregione in compensazione (mobilità attiva)</t>
  </si>
  <si>
    <t>A02155</t>
  </si>
  <si>
    <t>A.2.A.2.1)  Prestazioni di ricovero da priv. extraregione in compensazione (mobilità attiva)</t>
  </si>
  <si>
    <t>A02160</t>
  </si>
  <si>
    <t>A.2.A.2.2)  Prestazioni di ambulatoriali da priv. extraregione in compensazione  (mobilità attiva)</t>
  </si>
  <si>
    <t>A02165</t>
  </si>
  <si>
    <t>A.2.A.2.3)  Prestazioni di File F da priv. extraregione in compensazione (mobilità attiva)</t>
  </si>
  <si>
    <t>A02170</t>
  </si>
  <si>
    <t>A.2.A.2.4)  Altre prestazioni sanitarie erogate da privati v/residenti extraregione in compensazione (mobilità attiva)</t>
  </si>
  <si>
    <t>A02175</t>
  </si>
  <si>
    <t xml:space="preserve">A.2.A.3)  Ricavi per prestazioni sanitarie erogate a soggetti privati </t>
  </si>
  <si>
    <t>A02180</t>
  </si>
  <si>
    <t>A.2.A.4)  Ricavi per prestazioni sanitarie erogate in regime di intramoenia</t>
  </si>
  <si>
    <t>A02185</t>
  </si>
  <si>
    <t>A.2.A.4.1)  Ricavi per prestazioni sanitarie intramoenia - Area ospedaliera</t>
  </si>
  <si>
    <t>A02190</t>
  </si>
  <si>
    <t>B.2.A.4.3) - da pubblico (Extraregione) non soggetti a compensazione</t>
  </si>
  <si>
    <t>B.2.A.8.4) - da privato (intraregionale)</t>
  </si>
  <si>
    <t>B.2.A.9.4) - da privato (intraregionale)</t>
  </si>
  <si>
    <t>B.2.A.12.4) - da privato (intraregionale)</t>
  </si>
  <si>
    <t>B.2.A.8.3) - da pubblico (Extraregione) - non soggette a compensazione</t>
  </si>
  <si>
    <t>B.2.A.9.3) - da pubblico (Extraregione)</t>
  </si>
  <si>
    <t>B.2.A.10.3) - da pubblico (Extraregione)</t>
  </si>
  <si>
    <t>B.2.A.10.5) - da privato per cittadini non residenti - Extraregione (mobilità attiva in compensazione)</t>
  </si>
  <si>
    <t>B.2.A.11.3) - da pubblico (Extraregione)</t>
  </si>
  <si>
    <t>B.2.B.2.4.C) Rimborso oneri stipendiali personale non sanitario in comando da aziende di altre Regioni (Extraregione)</t>
  </si>
  <si>
    <t>B.4.A)  Fitti passivi</t>
  </si>
  <si>
    <t>B.16.C) Accantonamenti per quote inutilizzate di contributi vincolati</t>
  </si>
  <si>
    <t>B.16.C.4)  Accantonamenti per quote inutilizzate contributi vincolati da privati</t>
  </si>
  <si>
    <t>BA2190</t>
  </si>
  <si>
    <t>BA2200</t>
  </si>
  <si>
    <t>BA2210</t>
  </si>
  <si>
    <t>BA2220</t>
  </si>
  <si>
    <t>BA2230</t>
  </si>
  <si>
    <t>BA2240</t>
  </si>
  <si>
    <t>BA2250</t>
  </si>
  <si>
    <t>BA2260</t>
  </si>
  <si>
    <t>BA2270</t>
  </si>
  <si>
    <t>BA2280</t>
  </si>
  <si>
    <t>BA2290</t>
  </si>
  <si>
    <t>BA2300</t>
  </si>
  <si>
    <t>BA2310</t>
  </si>
  <si>
    <t>BA2320</t>
  </si>
  <si>
    <t>BA2330</t>
  </si>
  <si>
    <t>BA2340</t>
  </si>
  <si>
    <t>BA2350</t>
  </si>
  <si>
    <t>BA2360</t>
  </si>
  <si>
    <t>BA2370</t>
  </si>
  <si>
    <t xml:space="preserve">                       B.II.3.d) Crediti v/aziende sanitarie pubbliche fuori regione (mobilità pubblica non in compensazione)</t>
  </si>
  <si>
    <t>55</t>
  </si>
  <si>
    <t>AB0258</t>
  </si>
  <si>
    <t xml:space="preserve">            B.II.4) Crediti v/ARPA</t>
  </si>
  <si>
    <t>60</t>
  </si>
  <si>
    <t>AB0260</t>
  </si>
  <si>
    <t xml:space="preserve">            B.II.5) Crediti v/Erario</t>
  </si>
  <si>
    <t>AB0262</t>
  </si>
  <si>
    <t xml:space="preserve">            B.II.6) Crediti v/altri</t>
  </si>
  <si>
    <t>AB0264</t>
  </si>
  <si>
    <t xml:space="preserve">                       B.II.6.a) Crediti v/clienti privati</t>
  </si>
  <si>
    <t>AB0266</t>
  </si>
  <si>
    <t xml:space="preserve">                            B.II.6.a.1) Crediti v/clienti privati</t>
  </si>
  <si>
    <t>AB0268</t>
  </si>
  <si>
    <t xml:space="preserve">                            B.II.6.a.2) Crediti v/clienti privati per anticipi mobilità attiva</t>
  </si>
  <si>
    <t>AB0270</t>
  </si>
  <si>
    <t xml:space="preserve">                       B.II.6.b) Crediti v/società controllate e collegate</t>
  </si>
  <si>
    <t>AB0272</t>
  </si>
  <si>
    <t xml:space="preserve">                       B.II.6.c) Crediti v/sperimentazioni gestionali</t>
  </si>
  <si>
    <t>AB0274</t>
  </si>
  <si>
    <t xml:space="preserve">                       B.II.6.d) Crediti v/gestioni liquidatorie</t>
  </si>
  <si>
    <t>AB0276</t>
  </si>
  <si>
    <t xml:space="preserve">                       B.II.6.e) Crediti v/prefetture</t>
  </si>
  <si>
    <t>AB0278</t>
  </si>
  <si>
    <t xml:space="preserve">                       B.II.6.f) Crediti v/altri soggetti pubblici</t>
  </si>
  <si>
    <t>AB0280</t>
  </si>
  <si>
    <t xml:space="preserve">                       B.II.6.g) Altri crediti diversi</t>
  </si>
  <si>
    <t>AB0300</t>
  </si>
  <si>
    <t>B.2.B.1.7)   Smaltimento rifiuti</t>
  </si>
  <si>
    <t>B02545</t>
  </si>
  <si>
    <t>B.2.B.1.8)   Utenze telefoniche</t>
  </si>
  <si>
    <t>B02550</t>
  </si>
  <si>
    <t>B.2.B.1.9)   Utenze elettricità</t>
  </si>
  <si>
    <t>B02555</t>
  </si>
  <si>
    <t>B.2.B.1.10)   Altre utenze</t>
  </si>
  <si>
    <t>B02560</t>
  </si>
  <si>
    <t>B.2.B.1.11)  Premi di assicurazione</t>
  </si>
  <si>
    <t>B02565</t>
  </si>
  <si>
    <t xml:space="preserve">B.2.B.1.11.A)  Premi di assicurazione - R.C. Professionale </t>
  </si>
  <si>
    <t>B02570</t>
  </si>
  <si>
    <t>B.2.B.1.11.B)  Premi di assicurazione - Altri premi assicurativi</t>
  </si>
  <si>
    <t>B02575</t>
  </si>
  <si>
    <t>B.2.B.1.12) Altri servizi non sanitari</t>
  </si>
  <si>
    <t>B02580</t>
  </si>
  <si>
    <t>B.2.B.1.12.A) Altri servizi non sanitari da pubblico (Asl-AO, IRCCS, Policlinici della Regione)</t>
  </si>
  <si>
    <t>B02585</t>
  </si>
  <si>
    <t>B.2.B.1.12.B) Altri servizi non sanitari da pubblico</t>
  </si>
  <si>
    <t>B02590</t>
  </si>
  <si>
    <t>B.2.B.1.12.C) Altri servizi non sanitari da privato</t>
  </si>
  <si>
    <t>B02595</t>
  </si>
  <si>
    <t>B.2.B.2)  Consulenze, Collaborazioni,  Interinale e altre prestazioni di lavoro non sanitarie</t>
  </si>
  <si>
    <t>B02600</t>
  </si>
  <si>
    <t>B.2.B.2.1) Consulenze non sanitarie  V/Asl-AO, IRCCS, Policlinici della Regione</t>
  </si>
  <si>
    <t>B02605</t>
  </si>
  <si>
    <t>B.2.B.2.2) Consulenze non sanitarie  da Terzi - Altri enti pubblici</t>
  </si>
  <si>
    <t>B02610</t>
  </si>
  <si>
    <t>CA0040</t>
  </si>
  <si>
    <t>CA0050</t>
  </si>
  <si>
    <t>CA0060</t>
  </si>
  <si>
    <t>CA0070</t>
  </si>
  <si>
    <t>CA0080</t>
  </si>
  <si>
    <t>CA0090</t>
  </si>
  <si>
    <t>CA0100</t>
  </si>
  <si>
    <t>CA0110</t>
  </si>
  <si>
    <t>CA0120</t>
  </si>
  <si>
    <t>CA0130</t>
  </si>
  <si>
    <t>CA0140</t>
  </si>
  <si>
    <t>CA0150</t>
  </si>
  <si>
    <t>CA0160</t>
  </si>
  <si>
    <t>B.3.A)  Manutenzione e riparazione agli immobili e loro pertinenze</t>
  </si>
  <si>
    <t>B03010</t>
  </si>
  <si>
    <t>B.3.B)  Manutenzione e riparazione ai mobili e macchine</t>
  </si>
  <si>
    <t>B03015</t>
  </si>
  <si>
    <t>B.3.C)  Manutenzione e riparazione alle attrezzature tecnico-scientifico sanitarie</t>
  </si>
  <si>
    <t>B03020</t>
  </si>
  <si>
    <t>B.16.C.1)  Accantonamenti per quote inutilizzate contributi da Regione e Prov. Aut. per quota F.S. vincolato</t>
  </si>
  <si>
    <t>B.16.C.2)  Accantonamenti per quote inutilizzate contributi da soggetti pubblici (extra fondo) vincolati</t>
  </si>
  <si>
    <t>B.16.C.3)  Accantonamenti per quote inutilizzate contributi da soggetti pubblici per ricerca</t>
  </si>
  <si>
    <t>B.16.D.3)  Acc. Rinnovi convenzioni Medici Sumai</t>
  </si>
  <si>
    <t>B.2.B.1.12.B) Altri servizi non sanitari da altri soggetti pubblici</t>
  </si>
  <si>
    <t>B.2.A.5)   Acquisti servizi sanitari per assistenza integrativa</t>
  </si>
  <si>
    <t>B.2.A.6)   Acquisti servizi sanitari per assistenza protesica</t>
  </si>
  <si>
    <t>B.2.A.17) Costi per differenziale tariffe TUC</t>
  </si>
  <si>
    <t>B.1.A.2)  Sangue ed emocomponenti</t>
  </si>
  <si>
    <t>B.1.A.1.2) Medicinali senza AIC</t>
  </si>
  <si>
    <t>B.16.D.4)  Acc. Rinnovi contratt.: dirigenza medica</t>
  </si>
  <si>
    <t>A.4.A.1.1) Prestazioni di ricovero</t>
  </si>
  <si>
    <t>A.9.B) Fitti attivi ed altri proventi da attività immobiliari</t>
  </si>
  <si>
    <t>C02000</t>
  </si>
  <si>
    <t>C.2) Altri proventi</t>
  </si>
  <si>
    <t>C02005</t>
  </si>
  <si>
    <t>C.2.A) Proventi da partecipazioni</t>
  </si>
  <si>
    <t>C02010</t>
  </si>
  <si>
    <t>C.2.B) Proventi finanziari da crediti iscritti nelle immobilizzazioni</t>
  </si>
  <si>
    <t>C02015</t>
  </si>
  <si>
    <t>C.2.C) Proventi finanziari da titoli iscritti nelle immobilizzazioni</t>
  </si>
  <si>
    <t>C02020</t>
  </si>
  <si>
    <t>C.2.D) Altri proventi finanziari diversi dai precedenti</t>
  </si>
  <si>
    <t>C02025</t>
  </si>
  <si>
    <t>C.2.E) Utili su cambi</t>
  </si>
  <si>
    <t>C03000</t>
  </si>
  <si>
    <t>C.3)  Interessi passivi</t>
  </si>
  <si>
    <t>C03005</t>
  </si>
  <si>
    <t>C.3.A) Interessi passivi su c/c tesoreria</t>
  </si>
  <si>
    <t>B.2.A.7.4.D) Servizi sanitari per assistenza ospedaliera da altri privati</t>
  </si>
  <si>
    <t>B.2.A.8)   Acquisto prestazioni di psichiatria residenziale e semiresidenziale</t>
  </si>
  <si>
    <t>B.2.A.9)   Acquisto prestazioni di distribuzione farmaci File F</t>
  </si>
  <si>
    <t>B.2.A.10)   Acquisto prestazioni termali in convenzione</t>
  </si>
  <si>
    <t>B.2.A.11)   Acquisto prestazioni di trasporto sanitario</t>
  </si>
  <si>
    <t>B.2.A.11.2) - da pubblico (altri soggetti pubbl. della Regione)</t>
  </si>
  <si>
    <t>B.2.A.11.4) - da privato</t>
  </si>
  <si>
    <t>B.15.C.4)  Acc. Rinnovi contratt.: dirigenza non medica</t>
  </si>
  <si>
    <t>B.15.C.4)  Acc. Rinnovi contratt.: ruolo sanitario - dirigenza non medica</t>
  </si>
  <si>
    <t>B15055</t>
  </si>
  <si>
    <t>B.15.C.5)  Acc. Rinnovi contratt.: comparto</t>
  </si>
  <si>
    <t>B.15.C.5)  Acc. Rinnovi contratt.: ruolo sanitario - comparto</t>
  </si>
  <si>
    <t>B.15.C.12) Acc. F.do Imposte (Imposte future, accertamenti, condoni, ecc.)</t>
  </si>
  <si>
    <t>B15060</t>
  </si>
  <si>
    <t>B.15.C.6) Altri accantonamenti</t>
  </si>
  <si>
    <t>B.15.C.13) Altri accantonamenti</t>
  </si>
  <si>
    <t>B99999</t>
  </si>
  <si>
    <t>Totale costi della produzione (B)</t>
  </si>
  <si>
    <t>C00000</t>
  </si>
  <si>
    <t>C)  Proventi e oneri finanziari</t>
  </si>
  <si>
    <t>C01000</t>
  </si>
  <si>
    <t>C.1) Interessi attivi</t>
  </si>
  <si>
    <t>C01005</t>
  </si>
  <si>
    <t>C.1.A) Interessi attivi su c/tesoreria</t>
  </si>
  <si>
    <t>C01010</t>
  </si>
  <si>
    <t>C.1.B) Interessi attivi su c/c postali e bancari</t>
  </si>
  <si>
    <t>C01015</t>
  </si>
  <si>
    <t>C.1.C) Altri interessi attivi</t>
  </si>
  <si>
    <t>BA2380</t>
  </si>
  <si>
    <t>BA2390</t>
  </si>
  <si>
    <t>BA2400</t>
  </si>
  <si>
    <t>BA2410</t>
  </si>
  <si>
    <t>BA2420</t>
  </si>
  <si>
    <t>BA2430</t>
  </si>
  <si>
    <t>BA2440</t>
  </si>
  <si>
    <t>BA2450</t>
  </si>
  <si>
    <t>BA2460</t>
  </si>
  <si>
    <t>BA2470</t>
  </si>
  <si>
    <t>BA2480</t>
  </si>
  <si>
    <t>BA2490</t>
  </si>
  <si>
    <t>BA2500</t>
  </si>
  <si>
    <t>BA2510</t>
  </si>
  <si>
    <t>BA2520</t>
  </si>
  <si>
    <t>BA2530</t>
  </si>
  <si>
    <t>BA2540</t>
  </si>
  <si>
    <t>BA2550</t>
  </si>
  <si>
    <t>BA2560</t>
  </si>
  <si>
    <t>BA2570</t>
  </si>
  <si>
    <t>BA2580</t>
  </si>
  <si>
    <t>BA2590</t>
  </si>
  <si>
    <t>BA2600</t>
  </si>
  <si>
    <t>BA2610</t>
  </si>
  <si>
    <t>BA2620</t>
  </si>
  <si>
    <t>B.2.A.8.3) - da pubblico (extra Regione)</t>
  </si>
  <si>
    <t>B02270</t>
  </si>
  <si>
    <t>B.2.A.8.4) - da privato (intraregionale ed extraregionale)</t>
  </si>
  <si>
    <t>B02275</t>
  </si>
  <si>
    <t>B.2.A.8.5) - da privato per cittadini non residenti - extraregione (mobilità attiva in compensazione)</t>
  </si>
  <si>
    <t>B02280</t>
  </si>
  <si>
    <t>B.2.A.9)   Acquisto prestazioni termali in convenzione</t>
  </si>
  <si>
    <t>B02285</t>
  </si>
  <si>
    <t>B.2.A.9.1)  - da pubblico (Asl-AO, IRCCS, Policlinici della Regione)</t>
  </si>
  <si>
    <t>B02290</t>
  </si>
  <si>
    <t>B.2.A.9.2) - da pubblico (altri soggetti pubbl. della Regione)</t>
  </si>
  <si>
    <t>B02295</t>
  </si>
  <si>
    <t>B.2.A.9.3) - da pubblico (extra Regione)</t>
  </si>
  <si>
    <t>B02300</t>
  </si>
  <si>
    <t>B.2.A.9.4) - da privato</t>
  </si>
  <si>
    <t>B02305</t>
  </si>
  <si>
    <t>B.2.A.9.5) - da privato  per cittadini non residenti - extraregione (mobilità attiva in compensazione)</t>
  </si>
  <si>
    <t>B02310</t>
  </si>
  <si>
    <t>B.2.A.10)   Acquisto prestazioni trasporto in emergenza ed urgenza</t>
  </si>
  <si>
    <t>E.2.B.4.1) Insussistenze passive v/Asl-AO, IRCCS, Policlinici</t>
  </si>
  <si>
    <t>E02110</t>
  </si>
  <si>
    <t>E.2.B.4.2) Insussistenze passive v/terzi</t>
  </si>
  <si>
    <t>E02115</t>
  </si>
  <si>
    <t>E.2.B.4.2.A) Insussistenze passive v/terzi relative alla mobilità extraregionale</t>
  </si>
  <si>
    <t>E02120</t>
  </si>
  <si>
    <t>E.2.B.4.2.B) Insussistenze passive v/terzi relative al personale</t>
  </si>
  <si>
    <t>E02125</t>
  </si>
  <si>
    <t>E.2.B.4.2.C) Insussistenze passive v/terzi relative alle convenzioni con medici di base</t>
  </si>
  <si>
    <t>E02130</t>
  </si>
  <si>
    <t>E.2.B.4.2.D) Insussistenze passive v/terzi relative alle convenzioni per la specialistica</t>
  </si>
  <si>
    <t>E02135</t>
  </si>
  <si>
    <t>E.2.B.4.2.E) Insussistenze passive v/terzi relative all'acquisto prestaz. Sanitarie da operatori accreditati</t>
  </si>
  <si>
    <t>E02140</t>
  </si>
  <si>
    <t>E.2.B.4.2.F) Insussistenze passive v/terzi relative all'acquisto di beni e servizi</t>
  </si>
  <si>
    <t>E02145</t>
  </si>
  <si>
    <t>E.2.B.4.2.G) Altre Insussistenze passive v/terzi</t>
  </si>
  <si>
    <t>E02150</t>
  </si>
  <si>
    <t>A.6)  Compartecipazione alla spesa per prestazioni sanitarie (Ticket)</t>
  </si>
  <si>
    <t>A.6.C)  Compartecipazione alla spesa per prestazioni sanitarie (Ticket) - Altro</t>
  </si>
  <si>
    <t>B.1.B.6)  Altri beni e prodotti non sanitari</t>
  </si>
  <si>
    <t>B.1.B.7)  Beni e prodotti non sanitari da Aziende sanitarie pubbliche della Regione</t>
  </si>
  <si>
    <t xml:space="preserve">B.2.B.2.3.C) Indennità a personale universitario - area non sanitaria </t>
  </si>
  <si>
    <t xml:space="preserve">B.2.B.2.3.D) Lavoro interinale - area non sanitaria </t>
  </si>
  <si>
    <t>B.2.A.13.7)  Rimborsi, assegni e contributi v/Asl-AO, IRCCS, Policlinici della Regione</t>
  </si>
  <si>
    <t>B02405</t>
  </si>
  <si>
    <t>B.2.A.14)  Consulenze, Collaborazioni,  Interinale e altre prestazioni di lavoro sanitarie e sociosanitarie</t>
  </si>
  <si>
    <t>B02410</t>
  </si>
  <si>
    <t>B.2.A.14.1) Consulenze sanitarie e sociosan. v/Asl-AO, IRCCS, Policlinici della Regione</t>
  </si>
  <si>
    <t>B02415</t>
  </si>
  <si>
    <t>B.2.A.14.2) Consulenze sanitarie e sociosanit. da Terzi - Altri enti pubblici</t>
  </si>
  <si>
    <t>B02420</t>
  </si>
  <si>
    <t>B.2.A.14.3) Consulenze, Collaborazioni,  Interinale e altre prestazioni di lavoro sanitarie e socios. da privato</t>
  </si>
  <si>
    <t>B02425</t>
  </si>
  <si>
    <t>B.2.A.14.3.A) Consulenze sanitarie e sociosanitarie da privato</t>
  </si>
  <si>
    <t>B02430</t>
  </si>
  <si>
    <t>B.2.A.14.3.B) Collaborazioni coordinate e continuative sanitarie e socios. da privato</t>
  </si>
  <si>
    <t>B02435</t>
  </si>
  <si>
    <t>PD1004</t>
  </si>
  <si>
    <t xml:space="preserve">            D.X.2) Debiti v/società controllate, collegate, sperimentazioni gestionali</t>
  </si>
  <si>
    <t>PD1006</t>
  </si>
  <si>
    <t xml:space="preserve">                       D.X.2.a) Debiti v/società controllate e collegate</t>
  </si>
  <si>
    <t>PD1008</t>
  </si>
  <si>
    <t xml:space="preserve">                       D.X.3.b) Debiti v/sperimentazioni gestionali</t>
  </si>
  <si>
    <t>PD1010</t>
  </si>
  <si>
    <t xml:space="preserve">            D.X.3) Debiti v/altri</t>
  </si>
  <si>
    <t>PD1012</t>
  </si>
  <si>
    <t>BA2630</t>
  </si>
  <si>
    <t>BA2640</t>
  </si>
  <si>
    <t>BA2650</t>
  </si>
  <si>
    <t>BA2660</t>
  </si>
  <si>
    <t>BA2670</t>
  </si>
  <si>
    <t>BA2680</t>
  </si>
  <si>
    <t>BA2690</t>
  </si>
  <si>
    <t>BA2700</t>
  </si>
  <si>
    <t>BA2710</t>
  </si>
  <si>
    <t>BA2720</t>
  </si>
  <si>
    <t>BA2730</t>
  </si>
  <si>
    <t>BA2740</t>
  </si>
  <si>
    <t>BA2750</t>
  </si>
  <si>
    <t>BA2760</t>
  </si>
  <si>
    <t>BA2770</t>
  </si>
  <si>
    <t>BA2780</t>
  </si>
  <si>
    <t>BA2790</t>
  </si>
  <si>
    <t>BA2800</t>
  </si>
  <si>
    <t>BA2810</t>
  </si>
  <si>
    <t>BA2820</t>
  </si>
  <si>
    <t>BA2830</t>
  </si>
  <si>
    <t>BA2840</t>
  </si>
  <si>
    <t>BA2850</t>
  </si>
  <si>
    <t>A.1.B.1.2)  Contributi da Regione o Prov. Aut. (extra fondo) - Risorse aggiuntive da bilancio regionale a titolo di copertura LEA</t>
  </si>
  <si>
    <t>A.1.B.1.3)  Contributi da Regione o Prov. Aut. (extra fondo) - Risorse aggiuntive da bilancio regionale a titolo di copertura extra LEA</t>
  </si>
  <si>
    <t>A.3.C)  Utilizzo fondi per quote inutilizzate contributi di esercizi precedenti per ricerca</t>
  </si>
  <si>
    <t>A.3.D) Utilizzo fondi per quote inutilizzate contributi vincolati di esercizi precedenti da privati</t>
  </si>
  <si>
    <t>A.4)  Ricavi per prestazioni sanitarie e sociosanitarie a rilevanza sanitaria</t>
  </si>
  <si>
    <t>B.2.A.1.1.C) Spese per assistenza Continuità assistenziale</t>
  </si>
  <si>
    <t>B02035</t>
  </si>
  <si>
    <t>B.2.A.1.1.D) Altro (medicina dei servizi, psicologi, medici 118, ecc)</t>
  </si>
  <si>
    <t>B02040</t>
  </si>
  <si>
    <t>B.2.A.1.2) – da pubblico (Asl-AO, IRCCS, Policlinici della Regione) - Mobilità intraregionale</t>
  </si>
  <si>
    <t>B02045</t>
  </si>
  <si>
    <t>B.2.A.1.3) – da pubblico (Asl-AO, IRCCS, Policlinici  Extra Regione)</t>
  </si>
  <si>
    <t>B02050</t>
  </si>
  <si>
    <t>B.2.A.2)   Acquisti servizi sanitari per farmaceutica</t>
  </si>
  <si>
    <t>B02055</t>
  </si>
  <si>
    <t>B.2.A.2.1) - da convenzione</t>
  </si>
  <si>
    <t>B02060</t>
  </si>
  <si>
    <t>B.2.A.2.2) – da pubblico (Asl-AO, IRCCS, Policlinici  della Regione)- Mobilità intraregionale</t>
  </si>
  <si>
    <t>B02065</t>
  </si>
  <si>
    <t>B.2.A.2.3) – da pubblico (Asl-AO, IRCCS, Policlinici  extra Regione)</t>
  </si>
  <si>
    <t>B02070</t>
  </si>
  <si>
    <t>B.2.A.3)   Acquisti servizi sanitari per assistenza specialistica ambulatoriale</t>
  </si>
  <si>
    <t>B02075</t>
  </si>
  <si>
    <t>B.2.A.3.1)  - da pubblico (Asl-AO, IRCCS, Policlinici della Regione)</t>
  </si>
  <si>
    <t>B02080</t>
  </si>
  <si>
    <t>B.2.B.2.2) Consulenze non sanitarie da Terzi - Altri soggetti pubblici</t>
  </si>
  <si>
    <t>B.2.B.2)  Consulenze, Collaborazioni, Interinale e altre prestazioni di lavoro non sanitarie</t>
  </si>
  <si>
    <t>B.2.B.2.3) Consulenze, Collaborazioni, Interinale e altre prestazioni di lavoro non sanitarie da privato</t>
  </si>
  <si>
    <t>B.16.A.4)  Accantonamenti per copertura diretta dei rischi (autoassicurazione)</t>
  </si>
  <si>
    <t>E.1.B.3.2.G) Altre insussistenze attive v/terzi</t>
  </si>
  <si>
    <t xml:space="preserve">A.4.A)  Ricavi per prestazioni sanitarie e sociosanitarie a rilevanza sanitaria erogate a soggetti pubblici </t>
  </si>
  <si>
    <t>A.2.A.1.1)  Ricavi per prestaz. sanitarie  e sociosanitarie erogate ad  ASL, A.O., IRCCS e Policlinici della Regione</t>
  </si>
  <si>
    <t>A02020</t>
  </si>
  <si>
    <t>A.2.A.1.1.A) Prestazioni di ricovero</t>
  </si>
  <si>
    <t>A02025</t>
  </si>
  <si>
    <t>A.2.A.1.1.B) Prestazioni di specialistica ambulatoriale</t>
  </si>
  <si>
    <t>A02030</t>
  </si>
  <si>
    <t>A.2.A.1.1.C) Prestazioni di psichiatria residenziale e semiresidenziale</t>
  </si>
  <si>
    <t>A02035</t>
  </si>
  <si>
    <t>A.2.A.1.1.D) Prestazioni di File F</t>
  </si>
  <si>
    <t>A02040</t>
  </si>
  <si>
    <t>A.2.A.1.1.E) Altre prestazioni sanitarie e sociosanitarie</t>
  </si>
  <si>
    <t>A02045</t>
  </si>
  <si>
    <t>A.2.A.1.1.E.1) Prestazioni servizi MMG, PLS, Contin. Assistenziale</t>
  </si>
  <si>
    <t>A02050</t>
  </si>
  <si>
    <t>A.2.A.1.1.E.2) Prestazioni servizi farmaceutica convenzionata</t>
  </si>
  <si>
    <t>A02055</t>
  </si>
  <si>
    <t>A.2.A.1.1.E.3) Prestazioni termali</t>
  </si>
  <si>
    <t>A02060</t>
  </si>
  <si>
    <t>A.2.A.1.1.E.4) Prestazioni trasporto ambulanze ed elisoccorso</t>
  </si>
  <si>
    <t>A02065</t>
  </si>
  <si>
    <t>A.2.A.1.1.E.5) Altre prestazioni sanitarie e socio-sanitarie</t>
  </si>
  <si>
    <t>A02070</t>
  </si>
  <si>
    <t>A.2.A.1.2)   Ricavi per prestaz. sanitarie  e sociosanitarie  erogate ad altri soggetti pubblici della Regione</t>
  </si>
  <si>
    <t>A02075</t>
  </si>
  <si>
    <t>A.2.A.1.3)    Ricavi per prestaz. sanitarie e sociosanitarie erogate a soggetti pubblici extra Regione</t>
  </si>
  <si>
    <t>A02080</t>
  </si>
  <si>
    <t>A.2.A.1.3.A) Prestazioni di ricovero</t>
  </si>
  <si>
    <t>A02085</t>
  </si>
  <si>
    <t>A.2.A.1.3.B) Prestazioni ambulatoriali</t>
  </si>
  <si>
    <t>A02090</t>
  </si>
  <si>
    <t>A.2.A.1.3.C) Prestazioni di psichiatria non soggetta a compensazione (resid. e semiresid.)</t>
  </si>
  <si>
    <t>A02095</t>
  </si>
  <si>
    <t>A.2.A.1.3.D) Prestazioni di File F</t>
  </si>
  <si>
    <t>A02100</t>
  </si>
  <si>
    <t>A.2.A.1.3.E) Altre prestazioni sanitarie soggette a compensazione Extraregione</t>
  </si>
  <si>
    <t>A02105</t>
  </si>
  <si>
    <t>A.2.A.1.3.E.1) Prestazioni servizi MMG, PLS, Contin. assistenziale Extraregione</t>
  </si>
  <si>
    <t>A02110</t>
  </si>
  <si>
    <t>A.2.A.1.3.E.2) Prestazioni servizi farmaceutica conv enzionata Extraregione</t>
  </si>
  <si>
    <t>A02115</t>
  </si>
  <si>
    <t>A.2.A.1.3.E.3) Prestazioni termali Extraregione</t>
  </si>
  <si>
    <t>A02120</t>
  </si>
  <si>
    <t>A.2.A.1.3.E.4) Prestazioni trasporto ambulanze ed elisoccorso Extraregione</t>
  </si>
  <si>
    <t>A02125</t>
  </si>
  <si>
    <t>A.2.A.1.3.E.5) Altre prestazioni sanitarie Extraregione</t>
  </si>
  <si>
    <t>A02130</t>
  </si>
  <si>
    <t>A.2.A.1.3.F) Altre prestazioni sanitarie e sociosanitarie non soggette a compensazione Extraregione</t>
  </si>
  <si>
    <t>A02135</t>
  </si>
  <si>
    <t>A.2.A.4.4)  Ricavi per prestazioni sanitarie intramoenia - Consulenze (ex art. 55 c.1 lett. c), d) ed ex Art. 57-58)</t>
  </si>
  <si>
    <t>A02205</t>
  </si>
  <si>
    <t>A.2.A.4.5)  Ricavi per prestazioni sanitarie intramoenia - Consulenze (ex art. 55 c.1 lett. c), d) ed ex Art. 57-58) (Asl - Ao, Irccs e Policlinici della Regione)</t>
  </si>
  <si>
    <t>A02210</t>
  </si>
  <si>
    <t>A.2.A.4.6)  Ricavi per prestazioni sanitarie intramoenia - Altro</t>
  </si>
  <si>
    <t>A02215</t>
  </si>
  <si>
    <t>B.2.A.3.6)  - da privato per cittadini non residenti - extraregione (mobilità attiva in compensazione)</t>
  </si>
  <si>
    <t>B02125</t>
  </si>
  <si>
    <t>B.2.A.4)   Acquisti servizi sanitari per assistenza riabilitativa</t>
  </si>
  <si>
    <t>B02130</t>
  </si>
  <si>
    <t>B.2.A.4.1)  - da pubblico (Asl-AO, IRCCS, Policlinici della Regione)</t>
  </si>
  <si>
    <t>B02135</t>
  </si>
  <si>
    <t>B.2.A.4.2)  - da pubblico (altri soggetti pubbl. della Regione)</t>
  </si>
  <si>
    <t>B02140</t>
  </si>
  <si>
    <t>B.2.A.4.3)  - da pubblico (extra Regione) non soggetto a compensazione</t>
  </si>
  <si>
    <t>B02145</t>
  </si>
  <si>
    <t>B.2.A.4.4)  - da privato (intraregionale ed extraregionale)</t>
  </si>
  <si>
    <t>B.2.A.4.4.A) Servizi sanitari per assistenza specialistica da IRCCS Privati e Policl.privati</t>
  </si>
  <si>
    <t>B.2.A.4.4.B) Servizi sanitari per assistenza specialistica da Ospedali Classificati Privati</t>
  </si>
  <si>
    <t>B.2.A.4.4.C) Servizi sanitari per assistenza specialistica da Case di Cura Private</t>
  </si>
  <si>
    <t>B.2.A.4.4.D) Servizi sanitari per assistenza specialistica da altro privato</t>
  </si>
  <si>
    <t>B02150</t>
  </si>
  <si>
    <t>B.2.A.5)   Acquisti servizi sanitari per assistenza integrativa e protesica</t>
  </si>
  <si>
    <t>B02155</t>
  </si>
  <si>
    <t>B.2.A.5.1)  - da pubblico (Asl-AO, IRCCS, Policlinici della Regione)</t>
  </si>
  <si>
    <t>B02160</t>
  </si>
  <si>
    <t>B.2.A.5.2)  - da pubblico (altri soggetti pubbl. della Regione)</t>
  </si>
  <si>
    <t>B02165</t>
  </si>
  <si>
    <t>B.2.A.5.3)  - da pubblico (extra Regione)</t>
  </si>
  <si>
    <t>B02170</t>
  </si>
  <si>
    <t>B.2.A.5.4)  - da privato</t>
  </si>
  <si>
    <t>A.7.F) Quota imputata all'esercizio di altre poste del patrimonio netto</t>
  </si>
  <si>
    <t>A.5.E.1.1) Pay-back per il superamento del tetto della spesa farmaceutica territoriale</t>
  </si>
  <si>
    <t>A.5.E.1.2) Pay-back per superamento del tetto della spesa farmaceutica ospedaliera</t>
  </si>
  <si>
    <t>A.5.E.1.3) Ulteriore Pay-back</t>
  </si>
  <si>
    <t>B.2.A.4.5) - da privato (extraregionale)</t>
  </si>
  <si>
    <t>B.2.A.8.5) - da privato (extraregionale)</t>
  </si>
  <si>
    <t>B.2.A.9.5) - da privato (extraregionale)</t>
  </si>
  <si>
    <t xml:space="preserve">E.1.B.2.1) Sopravvenienze attive v/Aziende sanitarie pubbliche della Regione </t>
  </si>
  <si>
    <t>E.1.B.3.1) Insussistenze attive v/Aziende sanitarie pubbliche della Regione</t>
  </si>
  <si>
    <t>E.2.B.3.1) Sopravvenienze passive v/Aziende sanitarie pubbliche della Regione</t>
  </si>
  <si>
    <t>E.2.B.3.1.B) Altre sopravvenienze passive v/Aziende sanitarie pubbliche della Regione</t>
  </si>
  <si>
    <t>E.2.B.4.1) Insussistenze passive v/Aziende sanitarie pubbliche della Regione</t>
  </si>
  <si>
    <t>A.3) Utilizzo fondi per quote inutilizzate contributi vincolati di esercizi precedenti</t>
  </si>
  <si>
    <t>A.3.B) Utilizzo fondi per quote inutilizzate contributi di esercizi precedenti da soggetti pubblici (extra fondo) vincolati</t>
  </si>
  <si>
    <t>A.1.A.1)  da Regione e Prov. Aut. per quota F.S. regionale indistinto</t>
  </si>
  <si>
    <t>A01015</t>
  </si>
  <si>
    <t>A.1.A.2)  da Regione e Prov. Aut. per quota F.S. vincolato</t>
  </si>
  <si>
    <t>A01020</t>
  </si>
  <si>
    <t>A.1.B)  Contributi c/esercizio da enti pubblici  (EXTRA FONDO)</t>
  </si>
  <si>
    <t>A01025</t>
  </si>
  <si>
    <t>A.1.B.1)  da altri enti pubblici (extra fondo) vincolati</t>
  </si>
  <si>
    <t>A01030</t>
  </si>
  <si>
    <t>A.1.B.1.1)  Contributi da Regione (extra fondo) vincolati</t>
  </si>
  <si>
    <t>A01035</t>
  </si>
  <si>
    <t>A.1.B.1.2)  Contributi da altri enti pubblici (extra fondo) vincolati</t>
  </si>
  <si>
    <t>A01040</t>
  </si>
  <si>
    <t>A.1.B.1.3)  Contributi da ASL, A.O., IRCCS e Policlinici (extra fondo) vincolati</t>
  </si>
  <si>
    <t>A01045</t>
  </si>
  <si>
    <t>A.1.B.1.4)  Contributi in conto esercizio per ricerca corrente</t>
  </si>
  <si>
    <t>A01050</t>
  </si>
  <si>
    <t>A.1.B.1.5)  Contributi in conto esercizio per ricerca finalizzata</t>
  </si>
  <si>
    <t>A01055</t>
  </si>
  <si>
    <t>A.1.B.2)  da altri enti pubblici (extra fondo) - Altro</t>
  </si>
  <si>
    <t>A.5.D) Concorsi, recuperi e rimborsi da altri soggetti pubblici</t>
  </si>
  <si>
    <t>B.2.B.2.4.B) Rimborso oneri stipendiale personale non sanitario in comando da Regione, Enti Pubblici e da Università</t>
  </si>
  <si>
    <t>B.2.B.2.4.B) Rimborso oneri stipendiale personale non sanitario in comando da Enti Pubblici</t>
  </si>
  <si>
    <t>B02650</t>
  </si>
  <si>
    <t>B.2.B.2.4.C) Rimborso oneri stipendiale personale non sanitario in comando da aziende di altre Regioni (Extraregione)</t>
  </si>
  <si>
    <t>B.2.B.2.4.E) Rimborso oneri stipendiale personale non sanitario in comando da aziende di altre Regioni (Extraregione)</t>
  </si>
  <si>
    <t>B02655</t>
  </si>
  <si>
    <t>B.2.B.3) Formazione (esternalizzata e non)</t>
  </si>
  <si>
    <t>B02660</t>
  </si>
  <si>
    <t>B.2.B.3.1) Formazione (esternalizzata e non) da pubblico</t>
  </si>
  <si>
    <t>B02665</t>
  </si>
  <si>
    <t>B.2.B.3.2) Formazione (esternalizzata e non) da privato</t>
  </si>
  <si>
    <t>B03000</t>
  </si>
  <si>
    <t>B.3)  Manutenzione e riparazione (ordinaria esternalizzata)</t>
  </si>
  <si>
    <t>B03005</t>
  </si>
  <si>
    <t>B.2.A.13.2)  Compartecipazione al personale per att. libero professionale intramoenia- Area specialistica</t>
  </si>
  <si>
    <t>B.2.A.13.3)  Compartecipazione al personale per att. libero professionale intramoenia - Area sanità pubblica</t>
  </si>
  <si>
    <t>B.2.A.13.4)  Compartecipazione al personale per att. libero professionale intramoenia - Consulenze (ex art. 55 c.1 lett. c), d) ed ex Art. 57-58)</t>
  </si>
  <si>
    <t>B.2.A.13.5)  Compartecipazione al personale per att. libero professionale intramoenia - Consulenze (ex art. 55 c.1 lett. c), d) ed ex Art. 57-58) (Aziende sanitarie pubbliche della Regione)</t>
  </si>
  <si>
    <t>B.2.A.13.6)  Compartecipazione al personale per att. libero professionale intramoenia - Altro</t>
  </si>
  <si>
    <t>B.1.A.4)  Materiali per la profilassi (vaccini)</t>
  </si>
  <si>
    <t>B01030</t>
  </si>
  <si>
    <t>B.1.A.5)  Materiali diagnostici prodotti chimici</t>
  </si>
  <si>
    <t>B01035</t>
  </si>
  <si>
    <t>B.1.A.6)  Materiali diagnostici, lastre RX, mezzi di contrasto per RX, carta per ECG, ECG, etc.</t>
  </si>
  <si>
    <t>B01040</t>
  </si>
  <si>
    <t>B.1.A.7)   Presidi chirurgici e materiali sanitari</t>
  </si>
  <si>
    <t>B01045</t>
  </si>
  <si>
    <t>B.1.A.8)  Materiali protesici</t>
  </si>
  <si>
    <t>B01050</t>
  </si>
  <si>
    <t xml:space="preserve">B.1.A.9)  Materiali per emodialisi </t>
  </si>
  <si>
    <t>B01055</t>
  </si>
  <si>
    <t>B.1.A.10)  Materiali e Prodotti per uso veterinario</t>
  </si>
  <si>
    <t>B01060</t>
  </si>
  <si>
    <t>B.1.A.11)  Altri beni e prodotti sanitari</t>
  </si>
  <si>
    <t>B01065</t>
  </si>
  <si>
    <t>B.1.A.12)  Beni e prodotti sanitari da Asl-AO, IRCCS, Policlinici della Regione</t>
  </si>
  <si>
    <t>B01070</t>
  </si>
  <si>
    <t>B.1.B)  Acquisti di beni non sanitari</t>
  </si>
  <si>
    <t>B01075</t>
  </si>
  <si>
    <t>B.1.B.1)  Prodotti alimentari</t>
  </si>
  <si>
    <t>B01080</t>
  </si>
  <si>
    <t>B.1.B.2)  Materiali di guardaroba, di pulizia e di convivenza in genere</t>
  </si>
  <si>
    <t>B01085</t>
  </si>
  <si>
    <t>B.1.B.3)  Combustibili, carburanti e lubrificanti</t>
  </si>
  <si>
    <t>B01090</t>
  </si>
  <si>
    <t>B.1.B.4)  Supporti informatici e cancelleria</t>
  </si>
  <si>
    <t>B01095</t>
  </si>
  <si>
    <t>B.1.B.5)  Materiale per la manutenzione</t>
  </si>
  <si>
    <t>B01100</t>
  </si>
  <si>
    <t>B.1.B.6)  Altri beni non sanitari</t>
  </si>
  <si>
    <t>B01105</t>
  </si>
  <si>
    <t>B.1.B.7)  Beni non sanitari da Asl-AO, IRCCS, Policlinici della Regione</t>
  </si>
  <si>
    <t>B02000</t>
  </si>
  <si>
    <t>B.2)  Acquisti di servizi</t>
  </si>
  <si>
    <t>B02005</t>
  </si>
  <si>
    <t>B.2.A)   Acquisti servizi sanitari</t>
  </si>
  <si>
    <t>B02010</t>
  </si>
  <si>
    <t>B.2.A.1)   Acquisti servizi sanitari per medicina di base</t>
  </si>
  <si>
    <t>B02015</t>
  </si>
  <si>
    <t>B.2.A.1.1) - da convenzione</t>
  </si>
  <si>
    <t>B02020</t>
  </si>
  <si>
    <t>B.2.A.1.1.A) Spese per assistenza MMG</t>
  </si>
  <si>
    <t>B02025</t>
  </si>
  <si>
    <t>B.2.A.1.1.B) Spese per assistenza PLS</t>
  </si>
  <si>
    <t>B02030</t>
  </si>
  <si>
    <t>B.2.A.15.5)  Costi per servizi sanitari - Mobilità internazionale passiva</t>
  </si>
  <si>
    <t>B02500</t>
  </si>
  <si>
    <t>B.2.B) Acquisti di servizi non sanitari</t>
  </si>
  <si>
    <t>B02505</t>
  </si>
  <si>
    <t xml:space="preserve">B.2.B.1) Servizi non sanitari </t>
  </si>
  <si>
    <t>B02510</t>
  </si>
  <si>
    <t>B.2.B.1.1)   Lavanderia</t>
  </si>
  <si>
    <t>B02515</t>
  </si>
  <si>
    <t>B.2.B.1.2)   Pulizia</t>
  </si>
  <si>
    <t>B02520</t>
  </si>
  <si>
    <t>B.2.B.1.3)   Mensa</t>
  </si>
  <si>
    <t>B02525</t>
  </si>
  <si>
    <t>B.2.B.1.4)   Riscaldamento</t>
  </si>
  <si>
    <t>B02530</t>
  </si>
  <si>
    <t>B.2.B.1.5)   Elaborazione dati</t>
  </si>
  <si>
    <t>B02535</t>
  </si>
  <si>
    <t>B.2.B.1.6)   Servizi trasporti (non sanitari)</t>
  </si>
  <si>
    <t>B02540</t>
  </si>
  <si>
    <t>B.2.B.1.12.A) Altri servizi non sanitari da pubblico (Aziende sanitarie pubbliche della Regione)</t>
  </si>
  <si>
    <t>B.2.B.2.1) Consulenze non sanitarie da Aziende sanitarie pubbliche della Regione</t>
  </si>
  <si>
    <t>B.2.B.2.4.A) Rimborso oneri stipendiali personale non sanitario in comando da Aziende sanitarie pubbliche della Regione</t>
  </si>
  <si>
    <t>B.3.G)  Manutenzioni e riparazioni da Aziende sanitarie pubbliche della Regione</t>
  </si>
  <si>
    <t>B.4.D)  Locazioni e noleggi da Aziende sanitarie pubbliche della Regione</t>
  </si>
  <si>
    <t>B.12) Ammortamento dei fabbricati</t>
  </si>
  <si>
    <t>B.12.A) Ammortamenti fabbricati non strumentali (disponibili)</t>
  </si>
  <si>
    <t>B.12.B) Ammortamenti fabbricati strumentali (indisponibili)</t>
  </si>
  <si>
    <t>B.13) Ammortamenti delle altre immobilizzazioni materiali</t>
  </si>
  <si>
    <t>B.14) Svalutazione delle immobilizzazioni e dei crediti</t>
  </si>
  <si>
    <t>B.15) Variazione delle rimanenze</t>
  </si>
  <si>
    <t>B.15.A) Variazione rimanenze sanitarie</t>
  </si>
  <si>
    <t>B.15.B) Variazione rimanenze non sanitarie</t>
  </si>
  <si>
    <t>B.16) Accantonamenti dell’esercizio</t>
  </si>
  <si>
    <t>B.16.A) Accantonamenti per rischi</t>
  </si>
  <si>
    <t>B.16.A.1)  Accantonamenti per cause civili ed oneri processuali</t>
  </si>
  <si>
    <t>B.16.A.2)  Accantonamenti per contenzioso personale dipendente</t>
  </si>
  <si>
    <t>B.3.D)  Manutenzione e riparazione per la manut. di automezzi (sanitari e non)</t>
  </si>
  <si>
    <t>B03025</t>
  </si>
  <si>
    <t>B.3.E)  Altre manutenzioni e riparazioni</t>
  </si>
  <si>
    <t>B03030</t>
  </si>
  <si>
    <t>E.2.B.3.2.B.3) Soprav. passive v/terzi relative al personale - ruolo sanitario - comparto</t>
  </si>
  <si>
    <t>E02075</t>
  </si>
  <si>
    <t>E.2.B.3.2.C) Sopravvenienze passive v/terzi relative alle convenzioni con medici di base</t>
  </si>
  <si>
    <t>E02080</t>
  </si>
  <si>
    <t>E.2.B.3.2.D) Sopravvenienze passive v/terzi relative alle convenzioni per la specialistica</t>
  </si>
  <si>
    <t>E02085</t>
  </si>
  <si>
    <t>E.2.B.3.2.E) Sopravvenienze passive v/terzi relative all'acquisto prestaz. Sanitarie da operatori accreditati</t>
  </si>
  <si>
    <t>E02090</t>
  </si>
  <si>
    <t>E.2.B.3.2.F) Sopravvenienze passive v/terzi relative all'acquisto di beni e servizi</t>
  </si>
  <si>
    <t>E02095</t>
  </si>
  <si>
    <t>E.2.B.3.2.G) Altre sopravvenienze passive v/terzi</t>
  </si>
  <si>
    <t>E02100</t>
  </si>
  <si>
    <t>E.2.B.4) Insussistenze passive</t>
  </si>
  <si>
    <t>E02105</t>
  </si>
  <si>
    <t>E.1.B.3.2.E) Insussistenze attive v/terzi relative all'acquisto prestaz. Sanitarie da operatori accreditati</t>
  </si>
  <si>
    <t>E01110</t>
  </si>
  <si>
    <t>E.1.B.3.2.F) Insussistenze attive v/terzi relative all'acquisto di beni e servizi</t>
  </si>
  <si>
    <t>E01115</t>
  </si>
  <si>
    <t>E.1.B.3.2.G) Altre Insussistenze attive v/terzi</t>
  </si>
  <si>
    <t>E01120</t>
  </si>
  <si>
    <t>E.1.B.4) Altri proventi straordinari</t>
  </si>
  <si>
    <t>E02000</t>
  </si>
  <si>
    <t>E.2) Oneri straordinari</t>
  </si>
  <si>
    <t>E02005</t>
  </si>
  <si>
    <t>E.2.A) Minusvalenze</t>
  </si>
  <si>
    <t>E02010</t>
  </si>
  <si>
    <t>E.2.B) Altri oneri straordinari</t>
  </si>
  <si>
    <t>E02015</t>
  </si>
  <si>
    <t>E.2.B.1) Oneri tributari da esercizi precedenti</t>
  </si>
  <si>
    <t>E02020</t>
  </si>
  <si>
    <t>E.2.B.2) Oneri da cause civili</t>
  </si>
  <si>
    <t>E02025</t>
  </si>
  <si>
    <t>E.2.B.3) Sopravvenienze passive</t>
  </si>
  <si>
    <t>E02030</t>
  </si>
  <si>
    <t>E.2.B.3.1) Sopravvenienze passive v/Asl-AO, IRCCS, Policlinici</t>
  </si>
  <si>
    <t>RR</t>
  </si>
  <si>
    <t>E02035</t>
  </si>
  <si>
    <t>E.2.B.3.1.A) Sopravvenienze passive v/Asl-Ao,Irccs,Pol. relative alla mobilità extraregionale</t>
  </si>
  <si>
    <t>E02040</t>
  </si>
  <si>
    <t>E.2.B.3.1.B) Sopravvenienze passive v/Asl-Ao,Irccs,Pol. relative al personale</t>
  </si>
  <si>
    <t>E02045</t>
  </si>
  <si>
    <t>E.2.B.3.2) Sopravvenienze passive v/terzi</t>
  </si>
  <si>
    <t>E02050</t>
  </si>
  <si>
    <t>E.2.B.3.2.A) Sopravvenienze passive v/terzi relative alla mobilità extraregionale</t>
  </si>
  <si>
    <t>E02055</t>
  </si>
  <si>
    <t>E.2.B.3.2.B) Sopravvenienze passive v/terzi relative al personale</t>
  </si>
  <si>
    <t>E02060</t>
  </si>
  <si>
    <t>E.2.B.3.2.B.1) Soprav. passive v/terzi relative al personale - dirigenza medica</t>
  </si>
  <si>
    <t>B.16.D.5)  Acc. Rinnovi contratt.: dirigenza non medica</t>
  </si>
  <si>
    <t>A.1.A)  Contributi da Regione o Prov. Aut. per quota F.S. regionale</t>
  </si>
  <si>
    <t>BA0560</t>
  </si>
  <si>
    <t>BA0570</t>
  </si>
  <si>
    <t>BA0580</t>
  </si>
  <si>
    <t>BA0590</t>
  </si>
  <si>
    <t>BA0600</t>
  </si>
  <si>
    <t>BA0610</t>
  </si>
  <si>
    <t>BA0620</t>
  </si>
  <si>
    <t>BA0630</t>
  </si>
  <si>
    <t>BA0640</t>
  </si>
  <si>
    <t>BA0650</t>
  </si>
  <si>
    <t>BA0660</t>
  </si>
  <si>
    <t>BA0670</t>
  </si>
  <si>
    <t>BA0680</t>
  </si>
  <si>
    <t>BA0690</t>
  </si>
  <si>
    <t>BA0700</t>
  </si>
  <si>
    <t>BA0710</t>
  </si>
  <si>
    <t>BA0720</t>
  </si>
  <si>
    <t>BA0730</t>
  </si>
  <si>
    <t>BA0740</t>
  </si>
  <si>
    <t>BA0750</t>
  </si>
  <si>
    <t>BA0760</t>
  </si>
  <si>
    <t>BA0770</t>
  </si>
  <si>
    <t>BA0780</t>
  </si>
  <si>
    <t>BA0790</t>
  </si>
  <si>
    <t>BA0800</t>
  </si>
  <si>
    <t>BA0810</t>
  </si>
  <si>
    <t>BA0820</t>
  </si>
  <si>
    <t>BA0830</t>
  </si>
  <si>
    <t>BA0840</t>
  </si>
  <si>
    <t>BA0850</t>
  </si>
  <si>
    <t>BA0860</t>
  </si>
  <si>
    <t>BA0870</t>
  </si>
  <si>
    <t>BA0880</t>
  </si>
  <si>
    <t>BA0890</t>
  </si>
  <si>
    <t>BA0900</t>
  </si>
  <si>
    <t>BA0910</t>
  </si>
  <si>
    <t>BA0920</t>
  </si>
  <si>
    <t>BA0930</t>
  </si>
  <si>
    <t>BA0940</t>
  </si>
  <si>
    <t>BA0950</t>
  </si>
  <si>
    <t>BA0960</t>
  </si>
  <si>
    <t>BA0970</t>
  </si>
  <si>
    <t>BA0980</t>
  </si>
  <si>
    <t>BA0990</t>
  </si>
  <si>
    <t>BA1000</t>
  </si>
  <si>
    <t>BA1010</t>
  </si>
  <si>
    <t>BA1020</t>
  </si>
  <si>
    <t>BA1030</t>
  </si>
  <si>
    <t>BA1040</t>
  </si>
  <si>
    <t>BA1050</t>
  </si>
  <si>
    <t>BA1060</t>
  </si>
  <si>
    <t>BA1070</t>
  </si>
  <si>
    <t>BA1080</t>
  </si>
  <si>
    <t>BA1090</t>
  </si>
  <si>
    <t>BA1100</t>
  </si>
  <si>
    <t>BA1110</t>
  </si>
  <si>
    <t>BA1120</t>
  </si>
  <si>
    <t>BA1130</t>
  </si>
  <si>
    <t>BA1140</t>
  </si>
  <si>
    <t>BA1150</t>
  </si>
  <si>
    <t>BA1160</t>
  </si>
  <si>
    <t>BA1170</t>
  </si>
  <si>
    <t xml:space="preserve">B.2.B.2.3.E) Altre collaborazioni e prestazioni di lavoro - area non sanitaria </t>
  </si>
  <si>
    <t>B.16.D.7) Altri accantonamenti</t>
  </si>
  <si>
    <t>B.1.A.7)  Materiali e prodotti per uso veterinario</t>
  </si>
  <si>
    <t>A.9) Altri ricavi e proventi</t>
  </si>
  <si>
    <t>A.9.A) Ricavi per prestazioni non sanitarie</t>
  </si>
  <si>
    <t>A.9.C) Altri proventi diversi</t>
  </si>
  <si>
    <t>A.7.D) Quota imputata all'esercizio dei contributi in c/ esercizio FSR destinati ad investimenti</t>
  </si>
  <si>
    <t>A.7.E) Quota imputata all'esercizio degli altri contributi in c/ esercizio destinati ad investimenti</t>
  </si>
  <si>
    <t xml:space="preserve">A.1.B.2)  Contributi da Aziende sanitarie pubbliche della Regione o Prov. Aut. (extra fondo) </t>
  </si>
  <si>
    <t>A.1.B.2.1)  Contributi da Aziende sanitarie pubbliche della Regione o Prov. Aut. (extra fondo) vincolati</t>
  </si>
  <si>
    <t>A.1.B.2.2)  Contributi da Aziende sanitarie pubbliche della Regione o Prov. Aut. (extra fondo) altro</t>
  </si>
  <si>
    <t>A.2.A)  Rettifica contributi in c/esercizio per destinazione ad investimenti - da Regione o Prov. Aut. per quota F.S. regionale</t>
  </si>
  <si>
    <t>A.2.B)  Rettifica contributi in c/esercizio per destinazione ad investimenti - altri contributi</t>
  </si>
  <si>
    <t>A.3.A)  Utilizzo fondi per quote inutilizzate contributi di esercizi precedenti da Regione o Prov. Aut. per quota F.S. regionale vincolato</t>
  </si>
  <si>
    <t>B.4.B.2) Canoni di noleggio - area non sanitaria</t>
  </si>
  <si>
    <t>B04025</t>
  </si>
  <si>
    <t>B.4.C)  Canoni di leasing</t>
  </si>
  <si>
    <t>B04030</t>
  </si>
  <si>
    <t>B.4.C.1) Canoni di leasing - area sanitaria</t>
  </si>
  <si>
    <t>B04035</t>
  </si>
  <si>
    <t>B.4.C.2) Canoni di leasing - area non sanitaria</t>
  </si>
  <si>
    <t>B04040</t>
  </si>
  <si>
    <t>B.4.D)  Locazioni e noleggi da Asl-Ao della Regione</t>
  </si>
  <si>
    <t>B05089</t>
  </si>
  <si>
    <t>Totale Costo del personale</t>
  </si>
  <si>
    <t>B.16.B) Accantonamenti per premio di operosità (SUMAI)</t>
  </si>
  <si>
    <t>B.16.D) Altri accantonamenti</t>
  </si>
  <si>
    <t>B.16.D.1)  Accantonamenti per interessi di mora</t>
  </si>
  <si>
    <t>B.16.D.2)  Acc. Rinnovi convenzioni MMG/PLS/MCA</t>
  </si>
  <si>
    <t>B.16.D.6)  Acc. Rinnovi contratt.: comparto</t>
  </si>
  <si>
    <t>E.2.B.3.1.A) Sopravvenienze passive v/Aziende sanitarie pubbliche relative alla mobilità intraregionale</t>
  </si>
  <si>
    <t>B.2.A.12.1) - da pubblico (Aziende sanitarie pubbliche della Regione) - Mobilità intraregionale</t>
  </si>
  <si>
    <t>B.2.A.10.1) - da pubblico (Aziende sanitarie pubbliche della Regione) - Mobilità intraregionale</t>
  </si>
  <si>
    <t>B.2.A.9.1) - da pubblico (Aziende sanitarie pubbliche della Regione) - Mobilità intraregionale</t>
  </si>
  <si>
    <t>B.2.A.8.1) - da pubblico (Aziende sanitarie pubbliche della Regione)</t>
  </si>
  <si>
    <t>B.2.A.3.2)  - da pubblico (altri soggetti pubbl. della Regione)</t>
  </si>
  <si>
    <t>B02085</t>
  </si>
  <si>
    <t>B.2.A.3.3)  - da pubblico (extra Regione)</t>
  </si>
  <si>
    <t>B02090</t>
  </si>
  <si>
    <t>B.2.A.3.4)  - da privato - Medici SUMAI</t>
  </si>
  <si>
    <t>B02095</t>
  </si>
  <si>
    <t>B.2.A.3.5)  - da privato</t>
  </si>
  <si>
    <t>B02100</t>
  </si>
  <si>
    <t>B.2.A.3.5.A) Servizi sanitari per assistenza specialistica da IRCCS Privati e Policl.privati</t>
  </si>
  <si>
    <t>B02105</t>
  </si>
  <si>
    <t>B.2.A.3.5.B) Servizi sanitari per assistenza specialistica da Ospedali Classificati Privati</t>
  </si>
  <si>
    <t>B02110</t>
  </si>
  <si>
    <t>B.2.A.3.5.C) Servizi sanitari per assistenza specialistica da Case di Cura Private</t>
  </si>
  <si>
    <t>B.2.A.3.5.D) Servizi sanitari per assistenza specialistica da altro privato</t>
  </si>
  <si>
    <t>B02120</t>
  </si>
  <si>
    <t>B.2.A.9.6) - da privato per cittadini non residenti - Extraregione (mobilità attiva in compensazione)</t>
  </si>
  <si>
    <t>B.2.B.1.5)   Servizi di assistenza informatica</t>
  </si>
  <si>
    <t>C.1.A) Interessi attivi su c/tesoreria unica</t>
  </si>
  <si>
    <t>C.3.A) Interessi passivi su anticipazioni di cassa</t>
  </si>
  <si>
    <t>AA0010</t>
  </si>
  <si>
    <t>AA0020</t>
  </si>
  <si>
    <t>AA0030</t>
  </si>
  <si>
    <t>AA0040</t>
  </si>
  <si>
    <t>AA0050</t>
  </si>
  <si>
    <t>AA0060</t>
  </si>
  <si>
    <t>AA0070</t>
  </si>
  <si>
    <t>AA0080</t>
  </si>
  <si>
    <t>AA0090</t>
  </si>
  <si>
    <t>AA0130</t>
  </si>
  <si>
    <t>AA0140</t>
  </si>
  <si>
    <t>AA0150</t>
  </si>
  <si>
    <t>AA0160</t>
  </si>
  <si>
    <t>AA0170</t>
  </si>
  <si>
    <t>AA0180</t>
  </si>
  <si>
    <t>AA0190</t>
  </si>
  <si>
    <t>AA0250</t>
  </si>
  <si>
    <t>AA0260</t>
  </si>
  <si>
    <t>AA0270</t>
  </si>
  <si>
    <t>AA0280</t>
  </si>
  <si>
    <t>AA0290</t>
  </si>
  <si>
    <t>AA0330</t>
  </si>
  <si>
    <t>AA0340</t>
  </si>
  <si>
    <t>AA0350</t>
  </si>
  <si>
    <t>AA0360</t>
  </si>
  <si>
    <t>AA0370</t>
  </si>
  <si>
    <t>AA0380</t>
  </si>
  <si>
    <t>AA0390</t>
  </si>
  <si>
    <t>AA0400</t>
  </si>
  <si>
    <t>AA0410</t>
  </si>
  <si>
    <t>AA0420</t>
  </si>
  <si>
    <t>AA0430</t>
  </si>
  <si>
    <t>AA0440</t>
  </si>
  <si>
    <t>AA0450</t>
  </si>
  <si>
    <t>AA0460</t>
  </si>
  <si>
    <t>AA0470</t>
  </si>
  <si>
    <t>AA0480</t>
  </si>
  <si>
    <t>AA0490</t>
  </si>
  <si>
    <t>AA0500</t>
  </si>
  <si>
    <t>AA0510</t>
  </si>
  <si>
    <t>AA0520</t>
  </si>
  <si>
    <t>AA0530</t>
  </si>
  <si>
    <t>AA0540</t>
  </si>
  <si>
    <t>AA0550</t>
  </si>
  <si>
    <t>AA0560</t>
  </si>
  <si>
    <t>AA0570</t>
  </si>
  <si>
    <t>AA0580</t>
  </si>
  <si>
    <t>AA0590</t>
  </si>
  <si>
    <t>AA0600</t>
  </si>
  <si>
    <t>AA0610</t>
  </si>
  <si>
    <t>AA0620</t>
  </si>
  <si>
    <t>AA0630</t>
  </si>
  <si>
    <t>AA0640</t>
  </si>
  <si>
    <t>AA0650</t>
  </si>
  <si>
    <t>AA0660</t>
  </si>
  <si>
    <t>AA0670</t>
  </si>
  <si>
    <t>AA0680</t>
  </si>
  <si>
    <t>AA0690</t>
  </si>
  <si>
    <t>AA0700</t>
  </si>
  <si>
    <t>AA0710</t>
  </si>
  <si>
    <t>AA0720</t>
  </si>
  <si>
    <t>AA0730</t>
  </si>
  <si>
    <t>AA0740</t>
  </si>
  <si>
    <t>AA0750</t>
  </si>
  <si>
    <t>AA0760</t>
  </si>
  <si>
    <t>AA0770</t>
  </si>
  <si>
    <t>AA0780</t>
  </si>
  <si>
    <t>AA0790</t>
  </si>
  <si>
    <t>AA0800</t>
  </si>
  <si>
    <t>AA0810</t>
  </si>
  <si>
    <t>AA0820</t>
  </si>
  <si>
    <t>AA0830</t>
  </si>
  <si>
    <t>AA0840</t>
  </si>
  <si>
    <t>AA0850</t>
  </si>
  <si>
    <t>AA0860</t>
  </si>
  <si>
    <t>AA0870</t>
  </si>
  <si>
    <t>AA0880</t>
  </si>
  <si>
    <t>AA0890</t>
  </si>
  <si>
    <t>AA0900</t>
  </si>
  <si>
    <t>AA0910</t>
  </si>
  <si>
    <t>AA0920</t>
  </si>
  <si>
    <t>AA0930</t>
  </si>
  <si>
    <t>AA0940</t>
  </si>
  <si>
    <t>AA0950</t>
  </si>
  <si>
    <t>AA0960</t>
  </si>
  <si>
    <t>AA0970</t>
  </si>
  <si>
    <t>AA0980</t>
  </si>
  <si>
    <t>AA0990</t>
  </si>
  <si>
    <t>AA1000</t>
  </si>
  <si>
    <t>AA1010</t>
  </si>
  <si>
    <t>AA1020</t>
  </si>
  <si>
    <t>AA1030</t>
  </si>
  <si>
    <t>AA1040</t>
  </si>
  <si>
    <t>AA1050</t>
  </si>
  <si>
    <t>AA1060</t>
  </si>
  <si>
    <t>AA1070</t>
  </si>
  <si>
    <t>AA1080</t>
  </si>
  <si>
    <t>AA1090</t>
  </si>
  <si>
    <t>AZ9999</t>
  </si>
  <si>
    <t>BA0010</t>
  </si>
  <si>
    <t>BA0020</t>
  </si>
  <si>
    <t>BA0030</t>
  </si>
  <si>
    <t>BA0040</t>
  </si>
  <si>
    <t>BA0050</t>
  </si>
  <si>
    <t>BA0060</t>
  </si>
  <si>
    <t>BA0070</t>
  </si>
  <si>
    <t>BA0080</t>
  </si>
  <si>
    <t>BA0090</t>
  </si>
  <si>
    <t>BA0100</t>
  </si>
  <si>
    <t>BA0210</t>
  </si>
  <si>
    <t>BA0220</t>
  </si>
  <si>
    <t>BA0230</t>
  </si>
  <si>
    <t>BA0240</t>
  </si>
  <si>
    <t>BA0250</t>
  </si>
  <si>
    <t>BA0260</t>
  </si>
  <si>
    <t>BA0270</t>
  </si>
  <si>
    <t>BA0280</t>
  </si>
  <si>
    <t>BA0290</t>
  </si>
  <si>
    <t>BA0300</t>
  </si>
  <si>
    <t>BA0310</t>
  </si>
  <si>
    <t>BA0320</t>
  </si>
  <si>
    <t>BA0330</t>
  </si>
  <si>
    <t>BA0340</t>
  </si>
  <si>
    <t>BA0350</t>
  </si>
  <si>
    <t>BA0360</t>
  </si>
  <si>
    <t>BA0370</t>
  </si>
  <si>
    <t>BA0380</t>
  </si>
  <si>
    <t>BA0390</t>
  </si>
  <si>
    <t>BA0400</t>
  </si>
  <si>
    <t>BA0410</t>
  </si>
  <si>
    <t>BA0420</t>
  </si>
  <si>
    <t>BA0430</t>
  </si>
  <si>
    <t>BA0440</t>
  </si>
  <si>
    <t>BA0450</t>
  </si>
  <si>
    <t>BA0460</t>
  </si>
  <si>
    <t>BA0470</t>
  </si>
  <si>
    <t>BA0480</t>
  </si>
  <si>
    <t>BA0490</t>
  </si>
  <si>
    <t>BA0500</t>
  </si>
  <si>
    <t>BA0510</t>
  </si>
  <si>
    <t>BA0520</t>
  </si>
  <si>
    <t>BA0530</t>
  </si>
  <si>
    <t>BA0540</t>
  </si>
  <si>
    <t>BA0550</t>
  </si>
  <si>
    <t>A.2.A.4.2)  Ricavi per prestazioni sanitarie intramoenia - Area specialistica</t>
  </si>
  <si>
    <t>A02195</t>
  </si>
  <si>
    <t>A.2.A.4.3)  Ricavi per prestazioni sanitarie intramoenia - Area sanità pubblica</t>
  </si>
  <si>
    <t>A02200</t>
  </si>
  <si>
    <t xml:space="preserve">A.4.A.2)   Ricavi per prestaz. sanitarie e sociosanitarie a rilevanza sanitaria erogate ad altri soggetti pubblici </t>
  </si>
  <si>
    <t>A.4.A.3)   Ricavi per prestaz. sanitarie e sociosanitarie a rilevanza sanitaria erogate a soggetti pubblici Extraregione</t>
  </si>
  <si>
    <t>A.4.A.3.1) Prestazioni di ricovero</t>
  </si>
  <si>
    <t>A.4.A.3.2) Prestazioni ambulatoriali</t>
  </si>
  <si>
    <t>A.4.A.3.3) Prestazioni di psichiatria non soggetta a compensazione (resid. e semiresid.)</t>
  </si>
  <si>
    <t>A.4.A.3.4) Prestazioni di File F</t>
  </si>
  <si>
    <t>A.4.A.3.5) Prestazioni servizi MMG, PLS, Contin. assistenziale Extraregione</t>
  </si>
  <si>
    <t>A.4.A.3.6) Prestazioni servizi farmaceutica convenzionata Extraregione</t>
  </si>
  <si>
    <t>A.4.A.3.7) Prestazioni termali Extraregione</t>
  </si>
  <si>
    <t>A.4.A.3.8) Prestazioni trasporto ambulanze ed elisoccorso Extraregione</t>
  </si>
  <si>
    <t>A.4.B)  Ricavi per prestazioni sanitarie e sociosanitarie a rilevanza sanitaria erogate da privati v/residenti Extraregione in compensazione (mobilità attiva)</t>
  </si>
  <si>
    <t>A.4.B.1)  Prestazioni di ricovero da priv. Extraregione in compensazione (mobilità attiva)</t>
  </si>
  <si>
    <t>A.4.B.2)  Prestazioni ambulatoriali da priv. Extraregione in compensazione  (mobilità attiva)</t>
  </si>
  <si>
    <t>A.4.B.3)  Prestazioni di File F da priv. Extraregione in compensazione (mobilità attiva)</t>
  </si>
  <si>
    <t>A.4.B.4)  Altre prestazioni sanitarie e sociosanitarie a rilevanza sanitaria erogate da privati v/residenti Extraregione in compensazione (mobilità attiva)</t>
  </si>
  <si>
    <t xml:space="preserve">A.4.C)  Ricavi per prestazioni sanitarie e sociosanitarie a rilevanza sanitaria erogate a privati </t>
  </si>
  <si>
    <t>A.4.D.6)  Ricavi per prestazioni sanitarie intramoenia - Altro</t>
  </si>
  <si>
    <t>A.4.D)  Ricavi per prestazioni sanitarie erogate in regime di intramoenia</t>
  </si>
  <si>
    <t>A.4.D.1)  Ricavi per prestazioni sanitarie intramoenia - Area ospedaliera</t>
  </si>
  <si>
    <t>A.4.D.2)  Ricavi per prestazioni sanitarie intramoenia - Area specialistica</t>
  </si>
  <si>
    <t>A.4.D.3)  Ricavi per prestazioni sanitarie intramoenia - Area sanità pubblica</t>
  </si>
  <si>
    <t>A.4.D.4)  Ricavi per prestazioni sanitarie intramoenia - Consulenze (ex art. 55 c.1 lett. c), d) ed ex art. 57-58)</t>
  </si>
  <si>
    <t>A.4.D.5)  Ricavi per prestazioni sanitarie intramoenia - Consulenze (ex art. 55 c.1 lett. c), d) ed ex art. 57-58) (Aziende sanitarie pubbliche della Regione)</t>
  </si>
  <si>
    <t>A.4.D.7)  Ricavi per prestazioni sanitarie intramoenia - Altro (Aziende sanitarie pubbliche della Regione)</t>
  </si>
  <si>
    <t>A.7)  Quota contributi c/capitale imputata all'esercizio</t>
  </si>
  <si>
    <t>A.7.A) Quota imputata all'esercizio dei finanziamenti per investimenti dallo Stato</t>
  </si>
  <si>
    <t xml:space="preserve">A.7.B)  Quota imputata all'esercizio dei finanziamenti per investimenti da Regione </t>
  </si>
  <si>
    <t>A.7.C)  Quota imputata all'esercizio dei finanziamenti per beni di prima dotazione</t>
  </si>
  <si>
    <t>A.8)  Incrementi delle immobilizzazioni per lavori interni</t>
  </si>
  <si>
    <t>B.2.A.1.3) - da pubblico (Aziende sanitarie pubbliche Extraregione) - Mobilità extraregionale</t>
  </si>
  <si>
    <t>B.2.A.2.3) - da pubblico (Extraregione)</t>
  </si>
  <si>
    <t>B.2.A.3.3) - da pubblico (Extraregione)</t>
  </si>
  <si>
    <t>B.2.A.3.6) - da privato per cittadini non residenti - Extraregione (mobilità attiva in compensazione)</t>
  </si>
  <si>
    <t>B.2.A.5.3) - da pubblico (Extraregione)</t>
  </si>
  <si>
    <t>B.2.A.6.3) - da pubblico (Extraregione)</t>
  </si>
  <si>
    <t>B.2.A.7.3) - da pubblico (Extraregione)</t>
  </si>
  <si>
    <t>E.2.B.3.2.B.1) Soprav. passive v/terzi relative al personale - ruolo sanitario - dirigenza medica</t>
  </si>
  <si>
    <t>E02065</t>
  </si>
  <si>
    <t>Risultato prima delle imposte (A - B +/- C +/- D +/- E)</t>
  </si>
  <si>
    <t>Y</t>
  </si>
  <si>
    <t>PE0218</t>
  </si>
  <si>
    <t xml:space="preserve">            E.II.9)   Risconti passivi su altri contributi vincolati da altri soggetti</t>
  </si>
  <si>
    <t>PE0220</t>
  </si>
  <si>
    <t xml:space="preserve">            E.II.10)   Risconti passivi v/Asl-AO Regione</t>
  </si>
  <si>
    <t>PE0222</t>
  </si>
  <si>
    <t xml:space="preserve">            E.II.11)   Altri risconti passivi v/terzi</t>
  </si>
  <si>
    <t>PF9999</t>
  </si>
  <si>
    <t>PF0100</t>
  </si>
  <si>
    <t>PF0200</t>
  </si>
  <si>
    <t>PF0202</t>
  </si>
  <si>
    <t>PF0204</t>
  </si>
  <si>
    <t>65</t>
  </si>
  <si>
    <t>PF0300</t>
  </si>
  <si>
    <t xml:space="preserve">Data </t>
  </si>
  <si>
    <t>……………………</t>
  </si>
  <si>
    <t>Il Funzionario responsabile dell'area economico-finanziaria</t>
  </si>
  <si>
    <t>………………………………………………………………………..</t>
  </si>
  <si>
    <t>Il Direttore Generale</t>
  </si>
  <si>
    <t>CE</t>
  </si>
  <si>
    <t>MODELLO DI RILEVAZIONE DEL CONTO ECONOMICO
AZIENDE UNITA' SANITARIE LOCALI - AZIENDE OSPEDALIERE
IRCCS - AZIENDE OSPEDALIERE UNIVERSITARIE</t>
  </si>
  <si>
    <t xml:space="preserve">            ANNO</t>
  </si>
  <si>
    <t>CONSUNTIVO</t>
  </si>
  <si>
    <t xml:space="preserve">                                                            VOCE MODELLO CE</t>
  </si>
  <si>
    <t>A00000</t>
  </si>
  <si>
    <t>A)  Valore della produzione</t>
  </si>
  <si>
    <t>A01000</t>
  </si>
  <si>
    <t>A.1)  Contributi in c/esercizio</t>
  </si>
  <si>
    <t>A01005</t>
  </si>
  <si>
    <t>A.1.A)  Contributi da Regione e Prov. Aut. per quota F.S. regionale</t>
  </si>
  <si>
    <t>A01010</t>
  </si>
  <si>
    <t>A.1.C)  Contributi c/esercizio per ricerca</t>
  </si>
  <si>
    <t>A.1.C.1)  Contributi da Ministero della Salute per ricerca corrente</t>
  </si>
  <si>
    <t>A.1.C.2)  Contributi da Ministero della Salute per ricerca finalizzata</t>
  </si>
  <si>
    <t>ASL 2</t>
  </si>
  <si>
    <t>ASL 3</t>
  </si>
  <si>
    <t>ASL 4</t>
  </si>
  <si>
    <t>ASL 5</t>
  </si>
  <si>
    <t>ASL 6</t>
  </si>
  <si>
    <t>ASL 7</t>
  </si>
  <si>
    <t>ASL 8</t>
  </si>
  <si>
    <t>REGIONE</t>
  </si>
  <si>
    <t>A02220</t>
  </si>
  <si>
    <t>A.2.B) Ricavi per prestazioni non sanitarie</t>
  </si>
  <si>
    <t>A02225</t>
  </si>
  <si>
    <t>A.2.C) Altri proventi</t>
  </si>
  <si>
    <t>A02230</t>
  </si>
  <si>
    <t>A.2.C.1)  Proventi non sanitari</t>
  </si>
  <si>
    <t>A02235</t>
  </si>
  <si>
    <t>A.2.C.1.1) Affitti attivi ed altri proventi da attività immobiliari</t>
  </si>
  <si>
    <t>A02240</t>
  </si>
  <si>
    <t>A.2.C.2) Altri proventi diversi</t>
  </si>
  <si>
    <t>A03000</t>
  </si>
  <si>
    <t>A.3)  Concorsi, recuperi e rimborsi per attività tipiche</t>
  </si>
  <si>
    <t>A03005</t>
  </si>
  <si>
    <t>A.3.A) Rimborsi assicurativi</t>
  </si>
  <si>
    <t>A03010</t>
  </si>
  <si>
    <t>A.3.B) Altri concorsi, recuperi e rimborsi per attività tipiche</t>
  </si>
  <si>
    <t>A03015</t>
  </si>
  <si>
    <t>A.3.B.1) Concorsi, recuperi e rimborsi v/Asl-AO, IRCCS, Policlinici della Regione</t>
  </si>
  <si>
    <t>A03020</t>
  </si>
  <si>
    <t>B.2.A.15.4) Rimborso oneri stipendiali del personale sanitario in comando</t>
  </si>
  <si>
    <t>B.2.A.15.4.A) Rimborso oneri stipendiali personale sanitario in comando da Aziende sanitarie pubbliche della Regione</t>
  </si>
  <si>
    <t>B.2.A.15.4.B) Rimborso oneri stipendiali personale sanitario in comando da Regioni, soggetti pubblici e da Università</t>
  </si>
  <si>
    <t>B.2.A.15.4.C) Rimborso oneri stipendiali personale sanitario in comando da aziende di altre Regioni (Extraregione)</t>
  </si>
  <si>
    <t>B.2.A.16) Altri servizi sanitari e sociosanitari a rilevanza sanitaria</t>
  </si>
  <si>
    <t>B.15.A.2)  Accantonamenti per contenzioso personale dipendente</t>
  </si>
  <si>
    <t>B15020</t>
  </si>
  <si>
    <t>B.15.A.3)  Altri accantonamenti per rischi</t>
  </si>
  <si>
    <t>B15025</t>
  </si>
  <si>
    <t xml:space="preserve">B.2.A.14.3.C) Indennità a personale universitario - area sanitaria </t>
  </si>
  <si>
    <t>B02440</t>
  </si>
  <si>
    <t xml:space="preserve">B.2.A.14.3.D) Lavoro interninale - area sanitaria </t>
  </si>
  <si>
    <t>B02445</t>
  </si>
  <si>
    <t xml:space="preserve">B.2.A.14.3.E) Altre collaborazioni e prestazioni di lavoro - area sanitaria </t>
  </si>
  <si>
    <t>B02450</t>
  </si>
  <si>
    <t>B.2.A.14.4) Rimborso oneri stipendiali del personale sanitario in comando</t>
  </si>
  <si>
    <t>B02455</t>
  </si>
  <si>
    <t>B.2.A.14.4.A) Rimborso oneri stipendiale personale sanitario in comando da Asl-AO, IRCCS, Policlinici della Regione</t>
  </si>
  <si>
    <t>B02460</t>
  </si>
  <si>
    <t>B.2.A.14.4.B) Rimborso oneri stipendiale personale sanitario in comando da Regioni, Enti Pubblici e da Università</t>
  </si>
  <si>
    <t>B.2.A.14.4.B) Rimborso oneri stipendiale personale sanitario in comando da Enti Pubblici</t>
  </si>
  <si>
    <t>B02465</t>
  </si>
  <si>
    <t>B.2.A.14.4.E) Rimborso oneri stipendiale personale sanitario in comando da aziende di altre Regioni (Extraregione)</t>
  </si>
  <si>
    <t>B02470</t>
  </si>
  <si>
    <t>B.2.A.15) Altri servizi sanitari e sociosanitari a rilevanza sanitaria</t>
  </si>
  <si>
    <t>B02475</t>
  </si>
  <si>
    <t>B.2.A.15.1)  Altri servizi sanitari e sociosanitari da pubblico v/Asl-AO, IRCCS, Policlinici d/Regione</t>
  </si>
  <si>
    <t>B02480</t>
  </si>
  <si>
    <t>B.2.A.15.2)  Altri servizi sanitari e sociosanitari da pubblico - Altri enti</t>
  </si>
  <si>
    <t>B02485</t>
  </si>
  <si>
    <t>B.2.A.15.3) Altri servizi sanitari e sociosanitari da pubblico (extra Regione)</t>
  </si>
  <si>
    <t>B02490</t>
  </si>
  <si>
    <t>B.2.A.15.4)  Altri servizi sanitari da privato</t>
  </si>
  <si>
    <t>B02495</t>
  </si>
  <si>
    <t>A.1.A.1)  da Regione o Prov. Aut. per quota F.S. regionale indistinto</t>
  </si>
  <si>
    <t>A.1.A.2)  da Regione o Prov. Aut. per quota F.S. regionale vincolato</t>
  </si>
  <si>
    <t>A.1.B)  Contributi c/esercizio (extra fondo)</t>
  </si>
  <si>
    <t>A.1.B.1.1)  Contributi da Regione o Prov. Aut. (extra fondo) vincolati</t>
  </si>
  <si>
    <t>B.1.A.4)  Prodotti dietetici</t>
  </si>
  <si>
    <t>MINISTERO DELLA SALUTE</t>
  </si>
  <si>
    <t>SP</t>
  </si>
  <si>
    <t>Direzione Generale della Programmazione sanitaria, dei livelli di assistenza e dei principi etici di sistema</t>
  </si>
  <si>
    <t>Direzione Generale del Sistema Informativo</t>
  </si>
  <si>
    <t>MODELLO DI RILEVAZIONE DELLO STATO PATRIMONIALE
AZIENDE UNITA' SANITARIE LOCALI - AZIENDE OSPEDALIERE
IRCCS - AZIENDE OSPEDALIERE UNIVERSITARIE</t>
  </si>
  <si>
    <t>STRUTTURA RILEVATA</t>
  </si>
  <si>
    <t>OGGETTO DELLA RILEVAZIONE</t>
  </si>
  <si>
    <t xml:space="preserve"> REGIONE</t>
  </si>
  <si>
    <t>AZIENDA / ISTITUTO</t>
  </si>
  <si>
    <t xml:space="preserve">                  CONSUNTIVO 31/12 ANNO</t>
  </si>
  <si>
    <t xml:space="preserve">    TRIMESTRE:</t>
  </si>
  <si>
    <t>X</t>
  </si>
  <si>
    <t xml:space="preserve">    PREVENTIVO</t>
  </si>
  <si>
    <t xml:space="preserve">CONSUNTIVO </t>
  </si>
  <si>
    <t>APPROVAZIONE BILANCIO DA PARTE DEL COLLEGIO SINDACALE</t>
  </si>
  <si>
    <t xml:space="preserve">SI </t>
  </si>
  <si>
    <t xml:space="preserve">            F.II.1) Beni in comodato</t>
  </si>
  <si>
    <t>AF0204</t>
  </si>
  <si>
    <t xml:space="preserve">            F.II.2) Altri depositi cauzionali</t>
  </si>
  <si>
    <t>AF0300</t>
  </si>
  <si>
    <t xml:space="preserve">     F.III) ALTRI CONTI D'ORDINE</t>
  </si>
  <si>
    <t>P A S S I V I T A'</t>
  </si>
  <si>
    <t>PA9999</t>
  </si>
  <si>
    <t>A)  PATRIMONIO NETTO</t>
  </si>
  <si>
    <t>PA0100</t>
  </si>
  <si>
    <t xml:space="preserve">     A.I) FINANZIAMENTI PER INVESTIMENTI</t>
  </si>
  <si>
    <t>PA0200</t>
  </si>
  <si>
    <t xml:space="preserve">     A.II) RISERVE DA DONAZIONI E LASCITI VINCOLATI AD INVESTIMENTI</t>
  </si>
  <si>
    <t>PA0300</t>
  </si>
  <si>
    <t xml:space="preserve">     A.III) FONDO DI DOTAZIONE</t>
  </si>
  <si>
    <t>PA0400</t>
  </si>
  <si>
    <t xml:space="preserve">     A.IV) VERSAMENTI PER RIPIANI PERDITE</t>
  </si>
  <si>
    <t>PA0402</t>
  </si>
  <si>
    <t xml:space="preserve">            A.IV.a) di cui versamenti per copertura debiti al 31/12/2005</t>
  </si>
  <si>
    <t>PA0403</t>
  </si>
  <si>
    <t xml:space="preserve">            A.IV.b) Altro</t>
  </si>
  <si>
    <t>PA0500</t>
  </si>
  <si>
    <t xml:space="preserve">     A.V) UTILI (PERDITE) PORTATE A NUOVO</t>
  </si>
  <si>
    <t>PA0502</t>
  </si>
  <si>
    <t xml:space="preserve">            A.V.1) Riserve</t>
  </si>
  <si>
    <t>PA0504</t>
  </si>
  <si>
    <t xml:space="preserve">                       A.V.1.a) Riserve da rivalutazioni</t>
  </si>
  <si>
    <t>PA0506</t>
  </si>
  <si>
    <t xml:space="preserve">                       A.V.1.b) Riserve da plusvalenze da reinvestire</t>
  </si>
  <si>
    <t xml:space="preserve">                            B.II.1.b.3)  Crediti v/ Regione o Provincia autonoma per mobilità attiva da Asl-Ao extraregione</t>
  </si>
  <si>
    <t>AB0222</t>
  </si>
  <si>
    <t xml:space="preserve">                            B.II.1.b.4)  Crediti v/ Regione o Provincia autonoma per mobilità attiva da privato</t>
  </si>
  <si>
    <t>AB0224</t>
  </si>
  <si>
    <t xml:space="preserve">                       B.II.1.c) Crediti v/Regione o Provincia autonoma per versamenti a patrimonio netto</t>
  </si>
  <si>
    <t>AB0226</t>
  </si>
  <si>
    <t xml:space="preserve">                            B.II.1.c.1) Crediti v/Regione per finanziamenti per investimenti</t>
  </si>
  <si>
    <t>99</t>
  </si>
  <si>
    <t>AB0228</t>
  </si>
  <si>
    <t xml:space="preserve">                            B.II.1.c.2) Crediti v/Regione per aumento fondo dotazione</t>
  </si>
  <si>
    <t>AB0230</t>
  </si>
  <si>
    <t xml:space="preserve">                            B.II.1.c.3) Crediti v/Regione per ripiano perdite</t>
  </si>
  <si>
    <t>AB0232</t>
  </si>
  <si>
    <t xml:space="preserve">                            B.II.1.c.4) dicui Crediti v/Regione per copertura debiti al 31/12/2005</t>
  </si>
  <si>
    <t>AB0234</t>
  </si>
  <si>
    <t>E.1.B.2.2.D) Sopravvenienze attive v/terzi relative alle convenzioni per la specialistica</t>
  </si>
  <si>
    <t>E01055</t>
  </si>
  <si>
    <t>E.1.B.2.2.E) Sopravvenienze attive v/terzi relative all'acquisto prestaz. Sanitarie da operatori accreditati</t>
  </si>
  <si>
    <t>E01060</t>
  </si>
  <si>
    <t>E.1.B.2.2.F) Sopravvenienze attive v/terzi relative all'acquisto di beni e servizi</t>
  </si>
  <si>
    <t>G</t>
  </si>
  <si>
    <t>E01065</t>
  </si>
  <si>
    <t>E.1.B.2.2.G) Altre sopravvenienze attive v/terzi</t>
  </si>
  <si>
    <t>E01070</t>
  </si>
  <si>
    <t>E.1.B.3) Insussistenze attive straordinarie</t>
  </si>
  <si>
    <t>E01075</t>
  </si>
  <si>
    <t>E.1.B.3.1) Insussistenze Attive v/Asl-AO, IRCCS, Policlinici</t>
  </si>
  <si>
    <t>E01080</t>
  </si>
  <si>
    <t>E.1.B.3.2) Insussistenze Attive v/terzi</t>
  </si>
  <si>
    <t>E01085</t>
  </si>
  <si>
    <t>E.1.B.3.2.A) Insussistenze attive v/terzi relative alla mobilità</t>
  </si>
  <si>
    <t>E01090</t>
  </si>
  <si>
    <t>E.1.B.3.2.B) Insussistenze attive v/terzi relative al personale</t>
  </si>
  <si>
    <t>E01095</t>
  </si>
  <si>
    <t>E.1.B.3.2.C) Insussistenze attive v/terzi relative alle convenzioni con medici di base</t>
  </si>
  <si>
    <t>E01100</t>
  </si>
  <si>
    <t>B.16.A.3)  Accantonamenti per rischi connessi all'acquisto di prestazioni sanitarie da privato</t>
  </si>
  <si>
    <t>B.16.A.5)  Altri accantonamenti per rischi</t>
  </si>
  <si>
    <t>AO BROTZU</t>
  </si>
  <si>
    <t>A.1.C.3)  Contributi da Regione ed altri soggetti pubblici per ricerca</t>
  </si>
  <si>
    <t>A.1.C.4)  Contributi da privati per ricerca</t>
  </si>
  <si>
    <t>A.2)  Rettifica contributi c/esercizio per destinazione ad investimenti</t>
  </si>
  <si>
    <t xml:space="preserve">A.1.B.1)  da Regione o Prov. Aut. (extra fondo) </t>
  </si>
  <si>
    <t>B.6.A.1) Costo del personale dirigente ruolo professionale - tempo indeterminato</t>
  </si>
  <si>
    <t>B.6.A.2) Costo del personale dirigente ruolo professionale - tempo determinato</t>
  </si>
  <si>
    <t>B.6.A.3) Costo del personale dirigente ruolo professionale - altro</t>
  </si>
  <si>
    <t>B.6.B.1) Costo del personale comparto ruolo professionale - tempo indeterminato</t>
  </si>
  <si>
    <t>B.6.B.2) Costo del personale comparto ruolo professionale - tempo determinato</t>
  </si>
  <si>
    <t>B.6.B.3) Costo del personale comparto ruolo professionale - altro</t>
  </si>
  <si>
    <t>AA0322</t>
  </si>
  <si>
    <t xml:space="preserve">                            A.III.2.b.1) Titoli di Stato</t>
  </si>
  <si>
    <t>AA0324</t>
  </si>
  <si>
    <t xml:space="preserve">                            A.III.2.b.2) Altre Obbligazioni</t>
  </si>
  <si>
    <t>AA0326</t>
  </si>
  <si>
    <t xml:space="preserve">                            A.III.2.b.3) Titoli azionari quotati in Borsa</t>
  </si>
  <si>
    <t>AA0328</t>
  </si>
  <si>
    <t xml:space="preserve">                            A.III.2.b.4) Altri titoli</t>
  </si>
  <si>
    <t>AB9999</t>
  </si>
  <si>
    <t>B)  ATTIVO CIRCOLANTE</t>
  </si>
  <si>
    <t>25</t>
  </si>
  <si>
    <t>AB0100</t>
  </si>
  <si>
    <t xml:space="preserve">     B.I)  RIMANENZE</t>
  </si>
  <si>
    <t>AB0102</t>
  </si>
  <si>
    <t xml:space="preserve">            B.I.1) Rimanenze materiale sanitario</t>
  </si>
  <si>
    <t>AB0104</t>
  </si>
  <si>
    <t xml:space="preserve">                       B.I.1.a)  Prodotti farmaceutici ed emoderivati</t>
  </si>
  <si>
    <t>AB0106</t>
  </si>
  <si>
    <t xml:space="preserve">                       B.I.1.b)  Materiali diagnostici prodotti chimici</t>
  </si>
  <si>
    <t>AB0108</t>
  </si>
  <si>
    <t xml:space="preserve">                       B.I.1.c)   Materiali diagnostici, lastre RX, mezzi di contrasto per RX, carta per ECG, ECG, ecc.</t>
  </si>
  <si>
    <t>AB0110</t>
  </si>
  <si>
    <t xml:space="preserve">                       B.I.1.d)  Presidi chirurgici e materiali sanitari</t>
  </si>
  <si>
    <t>03</t>
  </si>
  <si>
    <t>AB0112</t>
  </si>
  <si>
    <t xml:space="preserve">                       B.I.1.e)  Materiali protesici</t>
  </si>
  <si>
    <t>AB0114</t>
  </si>
  <si>
    <t xml:space="preserve">                       B.I.1.f)  Altri beni e prodotti sanitari</t>
  </si>
  <si>
    <t>AB0116</t>
  </si>
  <si>
    <t xml:space="preserve">                       B.I.1.g)  Acconti su forniture materiale sanitario</t>
  </si>
  <si>
    <t>AB0118</t>
  </si>
  <si>
    <t xml:space="preserve">            B.I.2) Rimanenze materiale non sanitario</t>
  </si>
  <si>
    <t>AB0120</t>
  </si>
  <si>
    <t>A.3.B.1.1) Rimborso degli oneri stipendiali del personale sanitario dipendente dell' azienda in posizione di comando in Asl-AO, IRCCS, Policlinici della Regione</t>
  </si>
  <si>
    <t>A03025</t>
  </si>
  <si>
    <t>A.3.B.1.2) Rimborsi per acquisto beni sanitari per Asl-AO, IRCCS, Policlinici della Regione</t>
  </si>
  <si>
    <t>A03030</t>
  </si>
  <si>
    <t>A.3.B.1.3) Altri concorsi, recuperi e rimborsi per attività tipiche da parte di Asl-AO, IRCCS, Policlinici della Regione</t>
  </si>
  <si>
    <t>A.3.B.1.4) Altri concorsi, recuperi e rimborsi per attività tipiche da parte di Asl-AO, IRCCS, Policlinici della Regione</t>
  </si>
  <si>
    <t>A03035</t>
  </si>
  <si>
    <t>A.3.B.2) Concorsi, recuperi e rimborsi v/altri Enti Pubblici</t>
  </si>
  <si>
    <t>A03040</t>
  </si>
  <si>
    <t>A.3.B.2.1) Rimborso degli oneri stipendiali del personale  dipendente dell'azienda in posizione di comando v/altri Enti Pubblici</t>
  </si>
  <si>
    <t>A.2.B.2.1) Rimborso degli oneri stipendiali del personale  dipendente dell'azienda in posizione di comando v/altri Enti Pubblici</t>
  </si>
  <si>
    <t>A03045</t>
  </si>
  <si>
    <t>A.3.B.2.2) Rimborsi per acquisto beni sanitari v/altri Enti Pubblici</t>
  </si>
  <si>
    <t>A03050</t>
  </si>
  <si>
    <t>A.3.B.2.3) Altri concorsi, recuperi e rimborsi per attività tipiche v/Altri Enti Pubblici</t>
  </si>
  <si>
    <t>A.3.B.2.4) Altri concorsi, recuperi e rimborsi per attività tipiche v/Altri Enti Pubblici</t>
  </si>
  <si>
    <t>A03055</t>
  </si>
  <si>
    <t>A.3.B.3) Concorsi, recuperi e rimborsi v/Regione</t>
  </si>
  <si>
    <t>A03060</t>
  </si>
  <si>
    <t>A.3.B.3.1) Rimborso degli oneri stipendiali del personale dell'azienda in posizione di comando v/Regione</t>
  </si>
  <si>
    <t>A03065</t>
  </si>
  <si>
    <t>A.3.B.3.2) Altri concorsi, recuperi e rimborsi per attività tipiche v/Regione</t>
  </si>
  <si>
    <t>A03070</t>
  </si>
  <si>
    <t>A.3.B.4) Concorsi, recuperi e rimborsi v/privati</t>
  </si>
  <si>
    <t>A03075</t>
  </si>
  <si>
    <t>A.3.B.4.1) Rimborso da aziende farmaceutiche per Pay back</t>
  </si>
  <si>
    <t>A03080</t>
  </si>
  <si>
    <t>A.3.B.4.2) Altri concorsi, recuperi e rimborsi v/privati</t>
  </si>
  <si>
    <t>A04000</t>
  </si>
  <si>
    <t>B.2.A.14.4)  Contributo Legge 210/92</t>
  </si>
  <si>
    <t>B.2.A.14.5)  Altri rimborsi, assegni e contributi</t>
  </si>
  <si>
    <t>B.2.A.14.6)  Rimborsi, assegni e contributi v/Aziende sanitarie pubbliche della Regione</t>
  </si>
  <si>
    <t>B.2.A.15)  Consulenze, Collaborazioni,  Interinale e altre prestazioni di lavoro sanitarie e sociosanitarie</t>
  </si>
  <si>
    <t>B.2.A.15.1) Consulenze sanitarie e sociosan. da Aziende sanitarie pubbliche della Regione</t>
  </si>
  <si>
    <t>B.2.A.15.2) Consulenze sanitarie e sociosanit. da terzi - Altri soggetti pubblici</t>
  </si>
  <si>
    <t>B.2.A.15.3) Consulenze, Collaborazioni,  Interinale e altre prestazioni di lavoro sanitarie e socios. da privato</t>
  </si>
  <si>
    <t>B.2.A.15.3.A) Consulenze sanitarie da privato - articolo 55, comma 2, CCNL 8 giugno 2000</t>
  </si>
  <si>
    <t>B.2.A.15.3.B) Altre consulenze sanitarie e sociosanitarie da privato</t>
  </si>
  <si>
    <t>B.2.A.15.3.C) Collaborazioni coordinate e continuative sanitarie e socios. da privato</t>
  </si>
  <si>
    <t xml:space="preserve">B.2.A.15.3.D) Indennità a personale universitario - area sanitaria </t>
  </si>
  <si>
    <t xml:space="preserve">B.2.A.15.3.E) Lavoro interinale - area sanitaria </t>
  </si>
  <si>
    <t xml:space="preserve">B.2.A.15.3.F) Altre collaborazioni e prestazioni di lavoro - area sanitaria </t>
  </si>
  <si>
    <t>B.2.B.2.3) Consulenze, Collaborazioni,  Interinale e altre prestazioni di lavoro non sanitarie da privato</t>
  </si>
  <si>
    <t>B02615</t>
  </si>
  <si>
    <t>B.2.B.2.3.A) Consulenze non sanitarie da privato</t>
  </si>
  <si>
    <t>B02620</t>
  </si>
  <si>
    <t>B.2.B.2.3.B) Collaborazioni coordinate e continuative non sanitarie da privato</t>
  </si>
  <si>
    <t>B02625</t>
  </si>
  <si>
    <t xml:space="preserve">B.2.B.2.3.C) Lavoro interninale - area non sanitaria </t>
  </si>
  <si>
    <t>B02630</t>
  </si>
  <si>
    <t xml:space="preserve">B.2.B.2.3.D) Altre collaborazioni e prestazioni di lavoro - area non sanitaria </t>
  </si>
  <si>
    <t>B02635</t>
  </si>
  <si>
    <t>B.2.B.2.4) Rimborso oneri stipendiali del personale non sanitario in comando</t>
  </si>
  <si>
    <t>B02640</t>
  </si>
  <si>
    <t>B02175</t>
  </si>
  <si>
    <t>B.2.A.6)   Acquisti servizi sanitari per assistenza ospedaliera</t>
  </si>
  <si>
    <t>B02180</t>
  </si>
  <si>
    <t>B.8.B.1) Costo del personale comparto ruolo amministrativo - tempo indeterminato</t>
  </si>
  <si>
    <t>B.8.B.2) Costo del personale comparto ruolo amministrativo - tempo determinato</t>
  </si>
  <si>
    <t>B.8.B.3) Costo del personale comparto ruolo amministrativo - altro</t>
  </si>
  <si>
    <t>B.5.A.2.1) Costo del personale dirigente non medico - tempo indeterminato</t>
  </si>
  <si>
    <t>B.5.A.2.2) Costo del personale dirigente non medico - tempo determinato</t>
  </si>
  <si>
    <t>B.5.A.2.3) Costo del personale dirigente non medico - altro</t>
  </si>
  <si>
    <t>B.11) Ammortamenti delle immobilizzazioni materiali</t>
  </si>
  <si>
    <t>B.14.A) Svalutazione delle immobilizzazioni immateriali e materiali</t>
  </si>
  <si>
    <t>B.14.B) Svalutazione dei crediti</t>
  </si>
  <si>
    <t xml:space="preserve">     A.III)  IMMOBILIZZAZIONI FINANZIARIE</t>
  </si>
  <si>
    <t>AA3002</t>
  </si>
  <si>
    <t xml:space="preserve">            A.III.1) Crediti finanziari</t>
  </si>
  <si>
    <t>AA0304</t>
  </si>
  <si>
    <t xml:space="preserve">                       A.III.1.a) Crediti finanziari v/imprese controllate</t>
  </si>
  <si>
    <t>F</t>
  </si>
  <si>
    <t>AA0306</t>
  </si>
  <si>
    <t xml:space="preserve">                       A.III.1.b) Crediti finanziari v/imprese collegate</t>
  </si>
  <si>
    <t>AA0308</t>
  </si>
  <si>
    <t xml:space="preserve">                       A.III.1.c) Crediti finanziari v/Regione</t>
  </si>
  <si>
    <t>AA0310</t>
  </si>
  <si>
    <t xml:space="preserve">                       A.III.1.d) Crediti finanziari v/altri</t>
  </si>
  <si>
    <t>AA0312</t>
  </si>
  <si>
    <t xml:space="preserve">            A.III.2) Titoli</t>
  </si>
  <si>
    <t>AA0314</t>
  </si>
  <si>
    <t>B.2.B.2.4.B) Rimborso oneri stipendiali personale non sanitario in comando da Regione, soggetti pubblici e da Università</t>
  </si>
  <si>
    <t>B.2.A.3.5.D) Servizi sanitari per assistenza specialistica da altri privati</t>
  </si>
  <si>
    <t xml:space="preserve">A.1.B.3)  Contributi da altri soggetti pubblici (extra fondo) </t>
  </si>
  <si>
    <t>A01060</t>
  </si>
  <si>
    <t>A.1.B.2.1)  Contributi da altri enti pubblici (extra fondo) vincolati</t>
  </si>
  <si>
    <t>A01065</t>
  </si>
  <si>
    <t>A.1.B.2.2)  Contributi da altri enti pubblici (extra fondo) - Altro</t>
  </si>
  <si>
    <t>A01070</t>
  </si>
  <si>
    <t>A.1.B.2.3)  Contributi da ASL, A.O., IRCCS e Policlinici (extra fondo) - Altro</t>
  </si>
  <si>
    <t>A01075</t>
  </si>
  <si>
    <t>A.1.C)  Contributi c/esercizio da enti privati</t>
  </si>
  <si>
    <t>A02000</t>
  </si>
  <si>
    <t>A.2)   Proventi e ricavi diversi</t>
  </si>
  <si>
    <t>A02005</t>
  </si>
  <si>
    <t>A.2.A)  Ricavi per prestazioni sanitarie e sociosanitarie a rilevanza sanitaria</t>
  </si>
  <si>
    <t>A02010</t>
  </si>
  <si>
    <t xml:space="preserve">A.2.A.1)  Ricavi per prestazioni sanitarie e sociosanitarie erogate a soggetti pubblici </t>
  </si>
  <si>
    <t>A02015</t>
  </si>
  <si>
    <t>L3</t>
  </si>
  <si>
    <t>L4</t>
  </si>
  <si>
    <t>L5</t>
  </si>
  <si>
    <t>L6</t>
  </si>
  <si>
    <t>L7</t>
  </si>
  <si>
    <t>Cons</t>
  </si>
  <si>
    <t>CODICE</t>
  </si>
  <si>
    <t>DESCRIZIONE</t>
  </si>
  <si>
    <t>IMPORTO</t>
  </si>
  <si>
    <t>A</t>
  </si>
  <si>
    <t>00</t>
  </si>
  <si>
    <t>AA9999</t>
  </si>
  <si>
    <t>A) IMMOBILIZZAZIONI</t>
  </si>
  <si>
    <t>01</t>
  </si>
  <si>
    <t>AA0100</t>
  </si>
  <si>
    <t xml:space="preserve">     A.I) IMMOBILIZZAZIONI IMMATERIALI</t>
  </si>
  <si>
    <t>AA0102</t>
  </si>
  <si>
    <t xml:space="preserve">            A.I.1) Costi di impianto e di ampliamento</t>
  </si>
  <si>
    <t>05</t>
  </si>
  <si>
    <t>AA0104</t>
  </si>
  <si>
    <t xml:space="preserve">                       A.I.1.a) Costi di impianto e di ampliamento</t>
  </si>
  <si>
    <t>10</t>
  </si>
  <si>
    <t>AA0106</t>
  </si>
  <si>
    <t xml:space="preserve">                       A.I.1.b) F.do Amm.to costi di impianto e di ampliamento</t>
  </si>
  <si>
    <t>B</t>
  </si>
  <si>
    <t>AA0108</t>
  </si>
  <si>
    <t xml:space="preserve">            A.I.2) Costi di ricerca, sviluppo</t>
  </si>
  <si>
    <t>AA0110</t>
  </si>
  <si>
    <t>ASSEGNAZIONI TEORICHE 2016 NOTA 10.02.2016</t>
  </si>
  <si>
    <t>101 Asl Sassari</t>
  </si>
  <si>
    <t>102 Asl Olbia</t>
  </si>
  <si>
    <t>103 Asl Nuoro</t>
  </si>
  <si>
    <t>104 Asl Lanusei</t>
  </si>
  <si>
    <t>105 Asl Oristano</t>
  </si>
  <si>
    <t>106 Asl Sanluri</t>
  </si>
  <si>
    <t>107 Asl Carbonia</t>
  </si>
  <si>
    <t>108 Asl Cagliari</t>
  </si>
  <si>
    <t>904 AO Brotzu</t>
  </si>
  <si>
    <t>905 AOU Sassari</t>
  </si>
  <si>
    <t>906 AOU Cagliari</t>
  </si>
  <si>
    <t>Totale</t>
  </si>
  <si>
    <t>asl 1</t>
  </si>
  <si>
    <t xml:space="preserve">asl 2 </t>
  </si>
  <si>
    <t>asl 3</t>
  </si>
  <si>
    <t>asl 4</t>
  </si>
  <si>
    <t>asl 5</t>
  </si>
  <si>
    <t>asl 6</t>
  </si>
  <si>
    <t>asl 7</t>
  </si>
  <si>
    <t>asl 8</t>
  </si>
  <si>
    <t>bz</t>
  </si>
  <si>
    <t>aou ss</t>
  </si>
  <si>
    <t>aou ca</t>
  </si>
  <si>
    <t>CONS. 2014</t>
  </si>
  <si>
    <t>PREC. 2015</t>
  </si>
  <si>
    <t>4° 2015</t>
  </si>
  <si>
    <t>PREV. 2016</t>
  </si>
  <si>
    <t xml:space="preserve"> VOCE CE</t>
  </si>
  <si>
    <t>assegnazione da dgr</t>
  </si>
  <si>
    <t>conti CE</t>
  </si>
  <si>
    <t>FARMACEUTICA CONVENZIONATA</t>
  </si>
  <si>
    <t>EFFICIENTAMENTO OSPEDALE</t>
  </si>
  <si>
    <t>EFFICIENTAMENTO TERRITORIO</t>
  </si>
  <si>
    <t>Totale Costo del personale + B.2.A.15)  Consulenze, Collaborazioni,  Interinale e altre prestazioni di lavoro sanitarie e sociosanitarie + B.2.B.2)  Consulenze, Collaborazioni, Interinale e altre prestazioni di lavoro non sanitarie</t>
  </si>
  <si>
    <t>BA2080+BA1350+BA1750</t>
  </si>
  <si>
    <t>B.2.A.12.4) - Acquisto prestazioni Socio-Sanitarie a rilevanza sanitaria da privato (intraregionale)</t>
  </si>
  <si>
    <t>BA2550+BA1680</t>
  </si>
  <si>
    <t>B.9.C.2)  Altri oneri diversi di gestione + B.2.B.1.11)  Premi di assicurazione</t>
  </si>
  <si>
    <t>EFFICIENTAMENTO TERRITORIO INTEGRATIVA E PROTESICA</t>
  </si>
  <si>
    <t>ba2080</t>
  </si>
  <si>
    <t>ba1750</t>
  </si>
  <si>
    <t>ba1350</t>
  </si>
  <si>
    <t>ba20550</t>
  </si>
  <si>
    <t>ba1680</t>
  </si>
  <si>
    <t>Acquisti servizi sanitari per medicina di base</t>
  </si>
  <si>
    <t>TOTALE EFFICIENTAMENTO OSPEDALE</t>
  </si>
  <si>
    <t>TOTALE EFFICIENTAMENTO TERRITORIO</t>
  </si>
  <si>
    <t>TOTALE EFFICIENTAMENTO TERRITORIO INTEGRATIVA E PROTESICA</t>
  </si>
  <si>
    <t>ALTRO</t>
  </si>
  <si>
    <t>1° 2015</t>
  </si>
  <si>
    <t>1° 2016</t>
  </si>
  <si>
    <t>TARGET</t>
  </si>
  <si>
    <t>4° trimestre /4</t>
  </si>
  <si>
    <t xml:space="preserve">ALTRO (BA1390) </t>
  </si>
  <si>
    <t>BA0220+BA0230</t>
  </si>
  <si>
    <t>B.1.A.3.1)  Dispositivi medici+B.1.A.3.2)  Dispositivi medici impiantabili attivi</t>
  </si>
  <si>
    <t>ba2550</t>
  </si>
  <si>
    <t>DATI NSIS</t>
  </si>
  <si>
    <t>TOTALI VOCI DI COSTO OGGETTO DI MONITORAGGIO</t>
  </si>
  <si>
    <t>AMMONTARE RISPARMI OBIETTIVO 2016</t>
  </si>
  <si>
    <t>ULTERIORI RISPARMI PER PEGGIORAMENTO 4° TRIM. 2015 SU PRECONSUNTIVO 2015</t>
  </si>
  <si>
    <t>ASL 8 + AOB</t>
  </si>
  <si>
    <t>COSTO OSPEDALE SCORPORATO</t>
  </si>
  <si>
    <t>TOTALE RISPARMI PREVISTI 2016</t>
  </si>
  <si>
    <t>I TRIM. 2016*4 - I TRIM. 2015*4</t>
  </si>
  <si>
    <t>I TRIM. 2016*4 - IV TRIM. 2015</t>
  </si>
  <si>
    <t>Prev. 2016 - IV TRIM. 2015</t>
  </si>
  <si>
    <t>I TRIM. 2016</t>
  </si>
  <si>
    <t>I TRIM. 2015</t>
  </si>
  <si>
    <t>IVTRIM. 2015</t>
  </si>
  <si>
    <t>CONFRONTI SU BASE ANNUA</t>
  </si>
  <si>
    <t xml:space="preserve"> I TRIM. 2016*4 - PREV. 2016</t>
  </si>
  <si>
    <t xml:space="preserve"> TARGET COSTO PRODUZ. TOTALE 2016*</t>
  </si>
  <si>
    <t>COSTO TOTALE DELLA PRODUZIONE</t>
  </si>
  <si>
    <t>COSTO TOTALE DELLA PRODUZIONE PROIETTATO SU ANNO</t>
  </si>
  <si>
    <r>
      <t>* Il target Costo produz. Totale 2016 è calcolato come somma algebrica delle voci C</t>
    </r>
    <r>
      <rPr>
        <i/>
        <sz val="8"/>
        <rFont val="Tahoma"/>
        <family val="2"/>
      </rPr>
      <t>osto della produzione 4° trim. 2015 - Costo ospedale scorporato - Ammontare ripsarmi obiettivo 2016 - Ulteriori risparmi</t>
    </r>
  </si>
  <si>
    <t>IV TRIM. 2015</t>
  </si>
  <si>
    <r>
      <t>* Il target Costo produz. Totale 2016 è calcolato come somma algebrica delle voci C</t>
    </r>
    <r>
      <rPr>
        <i/>
        <sz val="8"/>
        <rFont val="Tahoma"/>
        <family val="2"/>
      </rPr>
      <t>osto della produzione 4° trim. 2015 - Ammontare ripsarmi obiettivo 2016 - Ulteriori risparmi</t>
    </r>
  </si>
  <si>
    <r>
      <t>* Il target Costo produz. Totale 2016 è calcolato come somma algebrica delle voci C</t>
    </r>
    <r>
      <rPr>
        <i/>
        <sz val="8"/>
        <rFont val="Tahoma"/>
        <family val="2"/>
      </rPr>
      <t>osto della produzione 4° trim. 2015 + Costo ospedale scorporato - Ammontare ripsarmi obiettivo 2016 - Ulteriori risparmi</t>
    </r>
  </si>
  <si>
    <t>RISPARMI AZIENDALI PREVISTI</t>
  </si>
  <si>
    <t>II TRIM. 2016</t>
  </si>
  <si>
    <t>III TRIM. 2016</t>
  </si>
  <si>
    <t>IV TRIM. 2016</t>
  </si>
  <si>
    <t>ASL 1 + AOU SS</t>
  </si>
  <si>
    <t>CONS.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</si>
</sst>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€&quot;\ * #,##0.00_-;\-&quot;€&quot;\ * #,##0.00_-;_-&quot;€&quot;\ * &quot;-&quot;??_-;_-@_-"/>
    <numFmt numFmtId="43" formatCode="_-* #,##0.00_-;\-* #,##0.00_-;_-* &quot;-&quot;??_-;_-@_-"/>
    <numFmt numFmtId="164" formatCode="0.0"/>
    <numFmt numFmtId="165" formatCode="_ * #,##0_ ;_ * \-#,##0_ ;_ * &quot;-&quot;_ ;_ @_ "/>
    <numFmt numFmtId="166" formatCode="_ * #,##0.00_ ;_ * \-#,##0.00_ ;_ * &quot;-&quot;??_ ;_ @_ "/>
    <numFmt numFmtId="167" formatCode="_ * #,##0_ ;_ * \-#,##0_ ;_ * &quot;-&quot;??_ ;_ @_ "/>
    <numFmt numFmtId="168" formatCode="_-* #,##0_-;\-* #,##0_-;_-* &quot;-&quot;??_-;_-@_-"/>
  </numFmts>
  <fonts count="6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Times New Roman"/>
      <family val="1"/>
    </font>
    <font>
      <sz val="12"/>
      <name val="Tahoma"/>
      <family val="2"/>
    </font>
    <font>
      <b/>
      <sz val="12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b/>
      <i/>
      <sz val="12"/>
      <name val="Tahoma"/>
      <family val="2"/>
    </font>
    <font>
      <sz val="11"/>
      <color indexed="63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name val="Times New Roman"/>
      <family val="1"/>
    </font>
    <font>
      <sz val="10"/>
      <name val="Arial"/>
      <family val="2"/>
    </font>
    <font>
      <b/>
      <i/>
      <u/>
      <sz val="10"/>
      <name val="Tahoma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7"/>
      <name val="Tahoma"/>
      <family val="2"/>
    </font>
    <font>
      <sz val="8"/>
      <name val="Calibri"/>
      <family val="2"/>
    </font>
    <font>
      <sz val="6"/>
      <name val="Tahoma"/>
      <family val="2"/>
    </font>
    <font>
      <b/>
      <sz val="8"/>
      <name val="Tahoma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9"/>
      <name val="Arial"/>
      <family val="2"/>
    </font>
    <font>
      <i/>
      <u/>
      <sz val="10"/>
      <name val="Tahoma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8"/>
      <name val="Tahoma"/>
      <family val="2"/>
    </font>
    <font>
      <i/>
      <sz val="8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9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5" borderId="0" applyNumberFormat="0" applyBorder="0" applyAlignment="0" applyProtection="0"/>
    <xf numFmtId="0" fontId="14" fillId="11" borderId="0" applyNumberFormat="0" applyBorder="0" applyAlignment="0" applyProtection="0"/>
    <xf numFmtId="0" fontId="14" fillId="7" borderId="0" applyNumberFormat="0" applyBorder="0" applyAlignment="0" applyProtection="0"/>
    <xf numFmtId="0" fontId="15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7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4" borderId="0" applyNumberFormat="0" applyBorder="0" applyAlignment="0" applyProtection="0"/>
    <xf numFmtId="0" fontId="28" fillId="3" borderId="0" applyNumberFormat="0" applyBorder="0" applyAlignment="0" applyProtection="0"/>
    <xf numFmtId="0" fontId="16" fillId="8" borderId="1" applyNumberFormat="0" applyAlignment="0" applyProtection="0"/>
    <xf numFmtId="0" fontId="16" fillId="15" borderId="1" applyNumberFormat="0" applyAlignment="0" applyProtection="0"/>
    <xf numFmtId="0" fontId="17" fillId="0" borderId="2" applyNumberFormat="0" applyFill="0" applyAlignment="0" applyProtection="0"/>
    <xf numFmtId="0" fontId="18" fillId="25" borderId="3" applyNumberFormat="0" applyAlignment="0" applyProtection="0"/>
    <xf numFmtId="0" fontId="18" fillId="25" borderId="3" applyNumberFormat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19" borderId="0" applyNumberFormat="0" applyBorder="0" applyAlignment="0" applyProtection="0"/>
    <xf numFmtId="0" fontId="15" fillId="24" borderId="0" applyNumberFormat="0" applyBorder="0" applyAlignment="0" applyProtection="0"/>
    <xf numFmtId="43" fontId="7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40" fillId="0" borderId="4" applyNumberFormat="0" applyFill="0" applyAlignment="0" applyProtection="0"/>
    <xf numFmtId="0" fontId="41" fillId="0" borderId="5" applyNumberFormat="0" applyFill="0" applyAlignment="0" applyProtection="0"/>
    <xf numFmtId="0" fontId="42" fillId="0" borderId="6" applyNumberFormat="0" applyFill="0" applyAlignment="0" applyProtection="0"/>
    <xf numFmtId="0" fontId="42" fillId="0" borderId="0" applyNumberFormat="0" applyFill="0" applyBorder="0" applyAlignment="0" applyProtection="0"/>
    <xf numFmtId="0" fontId="17" fillId="0" borderId="2" applyNumberFormat="0" applyFill="0" applyAlignment="0" applyProtection="0"/>
    <xf numFmtId="43" fontId="3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0" fillId="0" borderId="0" applyFont="0" applyFill="0" applyBorder="0" applyAlignment="0" applyProtection="0"/>
    <xf numFmtId="43" fontId="5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7" fillId="0" borderId="0"/>
    <xf numFmtId="0" fontId="39" fillId="0" borderId="0"/>
    <xf numFmtId="0" fontId="7" fillId="0" borderId="0"/>
    <xf numFmtId="0" fontId="31" fillId="0" borderId="0"/>
    <xf numFmtId="0" fontId="7" fillId="0" borderId="0"/>
    <xf numFmtId="0" fontId="39" fillId="0" borderId="0"/>
    <xf numFmtId="0" fontId="39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7" fillId="9" borderId="7" applyNumberFormat="0" applyFont="0" applyAlignment="0" applyProtection="0"/>
    <xf numFmtId="0" fontId="1" fillId="9" borderId="7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5" applyNumberFormat="0" applyFill="0" applyAlignment="0" applyProtection="0"/>
    <xf numFmtId="0" fontId="25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3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487">
    <xf numFmtId="0" fontId="0" fillId="0" borderId="0" xfId="0"/>
    <xf numFmtId="0" fontId="3" fillId="27" borderId="0" xfId="79" applyFont="1" applyFill="1" applyAlignment="1">
      <alignment vertical="center"/>
    </xf>
    <xf numFmtId="0" fontId="4" fillId="27" borderId="0" xfId="79" applyFont="1" applyFill="1" applyAlignment="1">
      <alignment vertical="center"/>
    </xf>
    <xf numFmtId="0" fontId="6" fillId="27" borderId="0" xfId="79" applyFont="1" applyFill="1" applyAlignment="1">
      <alignment horizontal="center" vertical="center"/>
    </xf>
    <xf numFmtId="0" fontId="6" fillId="27" borderId="0" xfId="79" applyFont="1" applyFill="1" applyAlignment="1">
      <alignment vertical="center"/>
    </xf>
    <xf numFmtId="0" fontId="6" fillId="27" borderId="0" xfId="79" applyFont="1" applyFill="1" applyBorder="1" applyAlignment="1">
      <alignment horizontal="center" vertical="center"/>
    </xf>
    <xf numFmtId="0" fontId="4" fillId="27" borderId="0" xfId="79" applyFont="1" applyFill="1" applyBorder="1" applyAlignment="1">
      <alignment horizontal="center" vertical="center"/>
    </xf>
    <xf numFmtId="0" fontId="3" fillId="27" borderId="0" xfId="79" applyFont="1" applyFill="1" applyBorder="1" applyAlignment="1">
      <alignment vertical="center"/>
    </xf>
    <xf numFmtId="0" fontId="6" fillId="27" borderId="12" xfId="79" applyFont="1" applyFill="1" applyBorder="1" applyAlignment="1">
      <alignment horizontal="center" vertical="center"/>
    </xf>
    <xf numFmtId="0" fontId="6" fillId="27" borderId="13" xfId="79" applyFont="1" applyFill="1" applyBorder="1" applyAlignment="1">
      <alignment horizontal="center" vertical="center"/>
    </xf>
    <xf numFmtId="0" fontId="6" fillId="27" borderId="14" xfId="79" applyFont="1" applyFill="1" applyBorder="1" applyAlignment="1">
      <alignment horizontal="center" vertical="center"/>
    </xf>
    <xf numFmtId="0" fontId="6" fillId="27" borderId="0" xfId="79" applyFont="1" applyFill="1" applyBorder="1" applyAlignment="1">
      <alignment horizontal="left" vertical="center"/>
    </xf>
    <xf numFmtId="0" fontId="6" fillId="27" borderId="15" xfId="79" applyFont="1" applyFill="1" applyBorder="1" applyAlignment="1">
      <alignment horizontal="left" vertical="center"/>
    </xf>
    <xf numFmtId="0" fontId="6" fillId="27" borderId="0" xfId="79" applyFont="1" applyFill="1" applyBorder="1" applyAlignment="1">
      <alignment vertical="center"/>
    </xf>
    <xf numFmtId="0" fontId="6" fillId="27" borderId="16" xfId="79" applyFont="1" applyFill="1" applyBorder="1" applyAlignment="1">
      <alignment horizontal="center" vertical="center"/>
    </xf>
    <xf numFmtId="0" fontId="6" fillId="27" borderId="17" xfId="79" applyFont="1" applyFill="1" applyBorder="1" applyAlignment="1">
      <alignment horizontal="center" vertical="center"/>
    </xf>
    <xf numFmtId="0" fontId="6" fillId="27" borderId="15" xfId="79" applyFont="1" applyFill="1" applyBorder="1" applyAlignment="1">
      <alignment horizontal="center" vertical="center"/>
    </xf>
    <xf numFmtId="0" fontId="6" fillId="27" borderId="18" xfId="79" applyFont="1" applyFill="1" applyBorder="1" applyAlignment="1">
      <alignment horizontal="center" vertical="center"/>
    </xf>
    <xf numFmtId="0" fontId="6" fillId="27" borderId="19" xfId="79" applyFont="1" applyFill="1" applyBorder="1" applyAlignment="1">
      <alignment horizontal="center" vertical="center"/>
    </xf>
    <xf numFmtId="0" fontId="6" fillId="27" borderId="20" xfId="79" applyFont="1" applyFill="1" applyBorder="1" applyAlignment="1">
      <alignment horizontal="center" vertical="center"/>
    </xf>
    <xf numFmtId="0" fontId="4" fillId="27" borderId="12" xfId="79" applyFont="1" applyFill="1" applyBorder="1" applyAlignment="1">
      <alignment horizontal="center" vertical="center"/>
    </xf>
    <xf numFmtId="0" fontId="4" fillId="27" borderId="13" xfId="79" applyFont="1" applyFill="1" applyBorder="1" applyAlignment="1">
      <alignment horizontal="center" vertical="center"/>
    </xf>
    <xf numFmtId="0" fontId="4" fillId="27" borderId="14" xfId="79" applyFont="1" applyFill="1" applyBorder="1" applyAlignment="1">
      <alignment horizontal="center" vertical="center"/>
    </xf>
    <xf numFmtId="0" fontId="6" fillId="27" borderId="0" xfId="79" applyFont="1" applyFill="1" applyBorder="1" applyAlignment="1">
      <alignment horizontal="right" vertical="center"/>
    </xf>
    <xf numFmtId="164" fontId="6" fillId="27" borderId="0" xfId="79" applyNumberFormat="1" applyFont="1" applyFill="1" applyBorder="1" applyAlignment="1">
      <alignment horizontal="center" vertical="center"/>
    </xf>
    <xf numFmtId="0" fontId="6" fillId="27" borderId="0" xfId="79" quotePrefix="1" applyFont="1" applyFill="1" applyBorder="1" applyAlignment="1">
      <alignment horizontal="center" vertical="center"/>
    </xf>
    <xf numFmtId="0" fontId="9" fillId="27" borderId="0" xfId="79" applyFont="1" applyFill="1" applyAlignment="1">
      <alignment vertical="center"/>
    </xf>
    <xf numFmtId="0" fontId="13" fillId="27" borderId="0" xfId="79" applyFont="1" applyFill="1" applyAlignment="1">
      <alignment vertical="center"/>
    </xf>
    <xf numFmtId="166" fontId="6" fillId="27" borderId="0" xfId="68" applyFont="1" applyFill="1" applyBorder="1" applyAlignment="1">
      <alignment vertical="center"/>
    </xf>
    <xf numFmtId="43" fontId="6" fillId="27" borderId="0" xfId="55" applyFont="1" applyFill="1" applyBorder="1" applyAlignment="1">
      <alignment horizontal="center" vertical="center"/>
    </xf>
    <xf numFmtId="0" fontId="6" fillId="27" borderId="0" xfId="74" applyFont="1" applyFill="1" applyAlignment="1">
      <alignment vertical="center"/>
    </xf>
    <xf numFmtId="0" fontId="6" fillId="27" borderId="0" xfId="74" applyFont="1" applyFill="1" applyAlignment="1">
      <alignment horizontal="left" vertical="center"/>
    </xf>
    <xf numFmtId="0" fontId="6" fillId="27" borderId="0" xfId="74" applyFont="1" applyFill="1" applyBorder="1" applyAlignment="1">
      <alignment vertical="center"/>
    </xf>
    <xf numFmtId="167" fontId="6" fillId="27" borderId="0" xfId="74" applyNumberFormat="1" applyFont="1" applyFill="1" applyBorder="1" applyAlignment="1">
      <alignment vertical="center"/>
    </xf>
    <xf numFmtId="167" fontId="6" fillId="27" borderId="0" xfId="68" applyNumberFormat="1" applyFont="1" applyFill="1" applyBorder="1" applyAlignment="1">
      <alignment vertical="center"/>
    </xf>
    <xf numFmtId="0" fontId="3" fillId="27" borderId="0" xfId="79" applyFont="1" applyFill="1" applyAlignment="1">
      <alignment horizontal="left" vertical="center"/>
    </xf>
    <xf numFmtId="166" fontId="3" fillId="27" borderId="0" xfId="68" applyFont="1" applyFill="1" applyBorder="1" applyAlignment="1">
      <alignment vertical="center"/>
    </xf>
    <xf numFmtId="0" fontId="6" fillId="27" borderId="21" xfId="74" applyFont="1" applyFill="1" applyBorder="1" applyAlignment="1">
      <alignment horizontal="center" vertical="center"/>
    </xf>
    <xf numFmtId="0" fontId="6" fillId="27" borderId="22" xfId="74" applyFont="1" applyFill="1" applyBorder="1" applyAlignment="1">
      <alignment horizontal="center" vertical="center"/>
    </xf>
    <xf numFmtId="0" fontId="6" fillId="27" borderId="22" xfId="74" applyFont="1" applyFill="1" applyBorder="1" applyAlignment="1" applyProtection="1">
      <alignment horizontal="center" vertical="center"/>
    </xf>
    <xf numFmtId="0" fontId="6" fillId="27" borderId="23" xfId="74" applyFont="1" applyFill="1" applyBorder="1" applyAlignment="1" applyProtection="1">
      <alignment horizontal="center" vertical="center"/>
    </xf>
    <xf numFmtId="0" fontId="10" fillId="27" borderId="24" xfId="74" applyFont="1" applyFill="1" applyBorder="1" applyAlignment="1" applyProtection="1">
      <alignment horizontal="center" vertical="center"/>
    </xf>
    <xf numFmtId="0" fontId="12" fillId="27" borderId="22" xfId="74" applyFont="1" applyFill="1" applyBorder="1" applyAlignment="1" applyProtection="1">
      <alignment horizontal="center" vertical="center"/>
    </xf>
    <xf numFmtId="0" fontId="6" fillId="27" borderId="23" xfId="74" applyFont="1" applyFill="1" applyBorder="1" applyAlignment="1">
      <alignment horizontal="center" vertical="center"/>
    </xf>
    <xf numFmtId="0" fontId="3" fillId="27" borderId="0" xfId="80" applyFont="1" applyFill="1" applyAlignment="1">
      <alignment vertical="center"/>
    </xf>
    <xf numFmtId="0" fontId="4" fillId="27" borderId="0" xfId="80" applyFont="1" applyFill="1" applyAlignment="1">
      <alignment vertical="center"/>
    </xf>
    <xf numFmtId="0" fontId="6" fillId="27" borderId="0" xfId="80" applyFont="1" applyFill="1" applyAlignment="1">
      <alignment vertical="center"/>
    </xf>
    <xf numFmtId="0" fontId="5" fillId="27" borderId="0" xfId="80" applyFont="1" applyFill="1" applyAlignment="1">
      <alignment horizontal="center" vertical="center"/>
    </xf>
    <xf numFmtId="0" fontId="6" fillId="27" borderId="0" xfId="80" applyFont="1" applyFill="1" applyAlignment="1">
      <alignment horizontal="center" vertical="center"/>
    </xf>
    <xf numFmtId="0" fontId="6" fillId="27" borderId="0" xfId="80" applyFont="1" applyFill="1" applyAlignment="1">
      <alignment horizontal="left" vertical="center"/>
    </xf>
    <xf numFmtId="0" fontId="6" fillId="27" borderId="0" xfId="80" applyFont="1" applyFill="1" applyBorder="1" applyAlignment="1">
      <alignment horizontal="center" vertical="center"/>
    </xf>
    <xf numFmtId="0" fontId="4" fillId="27" borderId="0" xfId="80" applyFont="1" applyFill="1" applyBorder="1" applyAlignment="1">
      <alignment horizontal="center" vertical="center"/>
    </xf>
    <xf numFmtId="0" fontId="3" fillId="27" borderId="0" xfId="80" applyFont="1" applyFill="1" applyBorder="1" applyAlignment="1">
      <alignment vertical="center"/>
    </xf>
    <xf numFmtId="0" fontId="6" fillId="27" borderId="12" xfId="80" applyFont="1" applyFill="1" applyBorder="1" applyAlignment="1">
      <alignment horizontal="center" vertical="center"/>
    </xf>
    <xf numFmtId="0" fontId="6" fillId="27" borderId="13" xfId="80" applyFont="1" applyFill="1" applyBorder="1" applyAlignment="1">
      <alignment horizontal="center" vertical="center"/>
    </xf>
    <xf numFmtId="0" fontId="6" fillId="27" borderId="14" xfId="80" applyFont="1" applyFill="1" applyBorder="1" applyAlignment="1">
      <alignment horizontal="center" vertical="center"/>
    </xf>
    <xf numFmtId="0" fontId="6" fillId="27" borderId="0" xfId="80" applyFont="1" applyFill="1" applyBorder="1" applyAlignment="1">
      <alignment horizontal="left" vertical="center"/>
    </xf>
    <xf numFmtId="0" fontId="6" fillId="27" borderId="15" xfId="80" applyFont="1" applyFill="1" applyBorder="1" applyAlignment="1">
      <alignment horizontal="left" vertical="center"/>
    </xf>
    <xf numFmtId="0" fontId="6" fillId="27" borderId="0" xfId="80" applyFont="1" applyFill="1" applyBorder="1" applyAlignment="1">
      <alignment vertical="center"/>
    </xf>
    <xf numFmtId="0" fontId="6" fillId="27" borderId="16" xfId="80" quotePrefix="1" applyFont="1" applyFill="1" applyBorder="1" applyAlignment="1">
      <alignment horizontal="center" vertical="center"/>
    </xf>
    <xf numFmtId="0" fontId="6" fillId="27" borderId="16" xfId="80" applyFont="1" applyFill="1" applyBorder="1" applyAlignment="1">
      <alignment horizontal="center" vertical="center"/>
    </xf>
    <xf numFmtId="0" fontId="6" fillId="27" borderId="17" xfId="80" applyFont="1" applyFill="1" applyBorder="1" applyAlignment="1">
      <alignment horizontal="center" vertical="center"/>
    </xf>
    <xf numFmtId="0" fontId="6" fillId="27" borderId="15" xfId="80" applyFont="1" applyFill="1" applyBorder="1" applyAlignment="1">
      <alignment horizontal="center" vertical="center"/>
    </xf>
    <xf numFmtId="0" fontId="6" fillId="27" borderId="0" xfId="80" applyFont="1" applyFill="1" applyBorder="1" applyAlignment="1">
      <alignment horizontal="right" vertical="center"/>
    </xf>
    <xf numFmtId="0" fontId="6" fillId="27" borderId="18" xfId="80" applyFont="1" applyFill="1" applyBorder="1" applyAlignment="1">
      <alignment horizontal="center" vertical="center"/>
    </xf>
    <xf numFmtId="0" fontId="6" fillId="27" borderId="19" xfId="80" applyFont="1" applyFill="1" applyBorder="1" applyAlignment="1">
      <alignment horizontal="center" vertical="center"/>
    </xf>
    <xf numFmtId="0" fontId="6" fillId="27" borderId="20" xfId="80" applyFont="1" applyFill="1" applyBorder="1" applyAlignment="1">
      <alignment horizontal="center" vertical="center"/>
    </xf>
    <xf numFmtId="164" fontId="6" fillId="27" borderId="0" xfId="80" applyNumberFormat="1" applyFont="1" applyFill="1" applyAlignment="1">
      <alignment horizontal="center" vertical="center"/>
    </xf>
    <xf numFmtId="0" fontId="6" fillId="27" borderId="0" xfId="75" applyFont="1" applyFill="1" applyAlignment="1">
      <alignment vertical="center"/>
    </xf>
    <xf numFmtId="0" fontId="9" fillId="27" borderId="25" xfId="75" applyFont="1" applyFill="1" applyBorder="1" applyAlignment="1" applyProtection="1">
      <alignment horizontal="center" vertical="center"/>
    </xf>
    <xf numFmtId="0" fontId="9" fillId="27" borderId="26" xfId="75" applyFont="1" applyFill="1" applyBorder="1" applyAlignment="1" applyProtection="1">
      <alignment horizontal="center" vertical="center"/>
    </xf>
    <xf numFmtId="0" fontId="9" fillId="27" borderId="27" xfId="75" applyFont="1" applyFill="1" applyBorder="1" applyAlignment="1" applyProtection="1">
      <alignment horizontal="center" vertical="center"/>
    </xf>
    <xf numFmtId="0" fontId="10" fillId="27" borderId="21" xfId="75" applyFont="1" applyFill="1" applyBorder="1" applyAlignment="1" applyProtection="1">
      <alignment horizontal="center" vertical="center"/>
    </xf>
    <xf numFmtId="0" fontId="9" fillId="27" borderId="0" xfId="80" applyFont="1" applyFill="1" applyAlignment="1">
      <alignment vertical="center"/>
    </xf>
    <xf numFmtId="0" fontId="8" fillId="27" borderId="28" xfId="75" applyFont="1" applyFill="1" applyBorder="1" applyAlignment="1" applyProtection="1">
      <alignment horizontal="center" vertical="center"/>
    </xf>
    <xf numFmtId="0" fontId="8" fillId="27" borderId="29" xfId="75" applyFont="1" applyFill="1" applyBorder="1" applyAlignment="1" applyProtection="1">
      <alignment horizontal="center" vertical="center"/>
    </xf>
    <xf numFmtId="0" fontId="8" fillId="27" borderId="30" xfId="75" applyFont="1" applyFill="1" applyBorder="1" applyAlignment="1" applyProtection="1">
      <alignment horizontal="center" vertical="center"/>
    </xf>
    <xf numFmtId="0" fontId="6" fillId="27" borderId="22" xfId="75" applyFont="1" applyFill="1" applyBorder="1" applyAlignment="1" applyProtection="1">
      <alignment horizontal="center" vertical="center"/>
    </xf>
    <xf numFmtId="0" fontId="11" fillId="27" borderId="28" xfId="75" applyFont="1" applyFill="1" applyBorder="1" applyAlignment="1" applyProtection="1">
      <alignment horizontal="center" vertical="center"/>
    </xf>
    <xf numFmtId="0" fontId="11" fillId="27" borderId="29" xfId="75" applyFont="1" applyFill="1" applyBorder="1" applyAlignment="1" applyProtection="1">
      <alignment horizontal="center" vertical="center"/>
    </xf>
    <xf numFmtId="0" fontId="11" fillId="27" borderId="30" xfId="75" applyFont="1" applyFill="1" applyBorder="1" applyAlignment="1" applyProtection="1">
      <alignment horizontal="center" vertical="center"/>
    </xf>
    <xf numFmtId="0" fontId="12" fillId="27" borderId="22" xfId="75" applyFont="1" applyFill="1" applyBorder="1" applyAlignment="1" applyProtection="1">
      <alignment horizontal="center" vertical="center"/>
    </xf>
    <xf numFmtId="0" fontId="13" fillId="27" borderId="0" xfId="80" applyFont="1" applyFill="1" applyAlignment="1">
      <alignment vertical="center"/>
    </xf>
    <xf numFmtId="0" fontId="6" fillId="27" borderId="28" xfId="75" applyFont="1" applyFill="1" applyBorder="1" applyAlignment="1" applyProtection="1">
      <alignment horizontal="center" vertical="center"/>
    </xf>
    <xf numFmtId="0" fontId="6" fillId="27" borderId="29" xfId="75" applyFont="1" applyFill="1" applyBorder="1" applyAlignment="1" applyProtection="1">
      <alignment horizontal="center" vertical="center"/>
    </xf>
    <xf numFmtId="0" fontId="6" fillId="27" borderId="29" xfId="75" quotePrefix="1" applyFont="1" applyFill="1" applyBorder="1" applyAlignment="1" applyProtection="1">
      <alignment horizontal="center" vertical="center"/>
    </xf>
    <xf numFmtId="0" fontId="6" fillId="27" borderId="30" xfId="75" applyFont="1" applyFill="1" applyBorder="1" applyAlignment="1" applyProtection="1">
      <alignment horizontal="center" vertical="center"/>
    </xf>
    <xf numFmtId="0" fontId="11" fillId="27" borderId="29" xfId="75" quotePrefix="1" applyFont="1" applyFill="1" applyBorder="1" applyAlignment="1" applyProtection="1">
      <alignment horizontal="center" vertical="center"/>
    </xf>
    <xf numFmtId="0" fontId="8" fillId="27" borderId="29" xfId="75" quotePrefix="1" applyFont="1" applyFill="1" applyBorder="1" applyAlignment="1" applyProtection="1">
      <alignment horizontal="center" vertical="center"/>
    </xf>
    <xf numFmtId="0" fontId="6" fillId="27" borderId="22" xfId="75" applyFont="1" applyFill="1" applyBorder="1" applyAlignment="1">
      <alignment horizontal="center" vertical="center"/>
    </xf>
    <xf numFmtId="0" fontId="6" fillId="27" borderId="22" xfId="75" quotePrefix="1" applyFont="1" applyFill="1" applyBorder="1" applyAlignment="1" applyProtection="1">
      <alignment horizontal="center" vertical="center"/>
    </xf>
    <xf numFmtId="0" fontId="8" fillId="27" borderId="31" xfId="75" applyFont="1" applyFill="1" applyBorder="1" applyAlignment="1" applyProtection="1">
      <alignment horizontal="center" vertical="center"/>
    </xf>
    <xf numFmtId="0" fontId="8" fillId="27" borderId="32" xfId="75" quotePrefix="1" applyFont="1" applyFill="1" applyBorder="1" applyAlignment="1" applyProtection="1">
      <alignment horizontal="center" vertical="center"/>
    </xf>
    <xf numFmtId="0" fontId="8" fillId="27" borderId="32" xfId="75" applyFont="1" applyFill="1" applyBorder="1" applyAlignment="1" applyProtection="1">
      <alignment horizontal="center" vertical="center"/>
    </xf>
    <xf numFmtId="0" fontId="8" fillId="27" borderId="33" xfId="75" applyFont="1" applyFill="1" applyBorder="1" applyAlignment="1" applyProtection="1">
      <alignment horizontal="center" vertical="center"/>
    </xf>
    <xf numFmtId="0" fontId="6" fillId="27" borderId="23" xfId="75" applyFont="1" applyFill="1" applyBorder="1" applyAlignment="1" applyProtection="1">
      <alignment horizontal="center" vertical="center"/>
    </xf>
    <xf numFmtId="0" fontId="6" fillId="27" borderId="0" xfId="75" applyFont="1" applyFill="1" applyAlignment="1">
      <alignment horizontal="left" vertical="center"/>
    </xf>
    <xf numFmtId="0" fontId="6" fillId="27" borderId="0" xfId="75" applyFont="1" applyFill="1" applyBorder="1" applyAlignment="1">
      <alignment vertical="center"/>
    </xf>
    <xf numFmtId="166" fontId="6" fillId="27" borderId="0" xfId="69" applyFont="1" applyFill="1" applyBorder="1" applyAlignment="1">
      <alignment vertical="center"/>
    </xf>
    <xf numFmtId="0" fontId="3" fillId="27" borderId="0" xfId="80" applyFont="1" applyFill="1" applyAlignment="1">
      <alignment horizontal="left" vertical="center"/>
    </xf>
    <xf numFmtId="166" fontId="3" fillId="27" borderId="0" xfId="69" applyFont="1" applyFill="1" applyBorder="1" applyAlignment="1">
      <alignment vertical="center"/>
    </xf>
    <xf numFmtId="167" fontId="6" fillId="27" borderId="0" xfId="75" applyNumberFormat="1" applyFont="1" applyFill="1" applyBorder="1" applyAlignment="1">
      <alignment vertical="center"/>
    </xf>
    <xf numFmtId="167" fontId="6" fillId="27" borderId="0" xfId="69" applyNumberFormat="1" applyFont="1" applyFill="1" applyBorder="1" applyAlignment="1">
      <alignment vertical="center"/>
    </xf>
    <xf numFmtId="0" fontId="35" fillId="27" borderId="0" xfId="81" applyFont="1" applyFill="1" applyAlignment="1">
      <alignment vertical="center"/>
    </xf>
    <xf numFmtId="0" fontId="0" fillId="0" borderId="0" xfId="0" applyBorder="1"/>
    <xf numFmtId="0" fontId="0" fillId="0" borderId="29" xfId="0" applyBorder="1"/>
    <xf numFmtId="3" fontId="0" fillId="0" borderId="29" xfId="0" applyNumberFormat="1" applyBorder="1"/>
    <xf numFmtId="0" fontId="45" fillId="0" borderId="0" xfId="0" applyFont="1" applyBorder="1" applyAlignment="1">
      <alignment wrapText="1"/>
    </xf>
    <xf numFmtId="3" fontId="45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4" fillId="0" borderId="0" xfId="0" applyFont="1"/>
    <xf numFmtId="0" fontId="7" fillId="0" borderId="0" xfId="0" applyFont="1"/>
    <xf numFmtId="3" fontId="46" fillId="0" borderId="29" xfId="0" applyNumberFormat="1" applyFont="1" applyBorder="1"/>
    <xf numFmtId="3" fontId="45" fillId="0" borderId="29" xfId="0" applyNumberFormat="1" applyFont="1" applyBorder="1"/>
    <xf numFmtId="0" fontId="46" fillId="0" borderId="0" xfId="0" applyFont="1" applyBorder="1"/>
    <xf numFmtId="3" fontId="46" fillId="0" borderId="0" xfId="0" applyNumberFormat="1" applyFont="1" applyBorder="1"/>
    <xf numFmtId="3" fontId="44" fillId="0" borderId="0" xfId="0" applyNumberFormat="1" applyFont="1"/>
    <xf numFmtId="0" fontId="44" fillId="0" borderId="34" xfId="78" applyFont="1" applyBorder="1"/>
    <xf numFmtId="3" fontId="34" fillId="0" borderId="29" xfId="0" applyNumberFormat="1" applyFont="1" applyFill="1" applyBorder="1" applyAlignment="1">
      <alignment horizontal="right" wrapText="1"/>
    </xf>
    <xf numFmtId="3" fontId="7" fillId="0" borderId="0" xfId="0" applyNumberFormat="1" applyFont="1"/>
    <xf numFmtId="3" fontId="45" fillId="28" borderId="0" xfId="0" applyNumberFormat="1" applyFont="1" applyFill="1" applyBorder="1" applyAlignment="1">
      <alignment horizontal="center" vertical="center" wrapText="1"/>
    </xf>
    <xf numFmtId="3" fontId="46" fillId="28" borderId="29" xfId="0" applyNumberFormat="1" applyFont="1" applyFill="1" applyBorder="1"/>
    <xf numFmtId="3" fontId="45" fillId="28" borderId="29" xfId="0" applyNumberFormat="1" applyFont="1" applyFill="1" applyBorder="1"/>
    <xf numFmtId="3" fontId="46" fillId="28" borderId="0" xfId="0" applyNumberFormat="1" applyFont="1" applyFill="1" applyBorder="1"/>
    <xf numFmtId="3" fontId="0" fillId="0" borderId="0" xfId="0" applyNumberFormat="1"/>
    <xf numFmtId="43" fontId="50" fillId="0" borderId="29" xfId="67" applyFont="1" applyBorder="1"/>
    <xf numFmtId="0" fontId="0" fillId="30" borderId="0" xfId="0" applyFill="1"/>
    <xf numFmtId="0" fontId="35" fillId="27" borderId="0" xfId="81" applyFont="1" applyFill="1" applyBorder="1" applyAlignment="1">
      <alignment vertical="center"/>
    </xf>
    <xf numFmtId="0" fontId="35" fillId="0" borderId="0" xfId="81" applyFont="1" applyFill="1" applyBorder="1" applyAlignment="1">
      <alignment horizontal="center" vertical="center"/>
    </xf>
    <xf numFmtId="0" fontId="35" fillId="0" borderId="0" xfId="81" applyFont="1" applyFill="1" applyBorder="1" applyAlignment="1">
      <alignment vertical="center"/>
    </xf>
    <xf numFmtId="2" fontId="7" fillId="0" borderId="0" xfId="0" applyNumberFormat="1" applyFont="1" applyFill="1" applyBorder="1" applyAlignment="1">
      <alignment horizontal="left" vertical="center" wrapText="1"/>
    </xf>
    <xf numFmtId="0" fontId="6" fillId="27" borderId="29" xfId="75" applyFont="1" applyFill="1" applyBorder="1" applyAlignment="1" applyProtection="1">
      <alignment horizontal="center" vertical="center" wrapText="1"/>
    </xf>
    <xf numFmtId="2" fontId="7" fillId="0" borderId="29" xfId="0" applyNumberFormat="1" applyFont="1" applyFill="1" applyBorder="1" applyAlignment="1">
      <alignment horizontal="left" vertical="center" wrapText="1"/>
    </xf>
    <xf numFmtId="0" fontId="51" fillId="0" borderId="0" xfId="0" applyFont="1"/>
    <xf numFmtId="0" fontId="6" fillId="27" borderId="0" xfId="81" applyFont="1" applyFill="1" applyAlignment="1">
      <alignment vertical="center"/>
    </xf>
    <xf numFmtId="0" fontId="6" fillId="27" borderId="29" xfId="75" applyFont="1" applyFill="1" applyBorder="1" applyAlignment="1" applyProtection="1">
      <alignment vertical="center"/>
    </xf>
    <xf numFmtId="1" fontId="6" fillId="27" borderId="29" xfId="66" applyNumberFormat="1" applyFont="1" applyFill="1" applyBorder="1" applyAlignment="1">
      <alignment horizontal="center" vertical="center" wrapText="1"/>
    </xf>
    <xf numFmtId="1" fontId="51" fillId="0" borderId="29" xfId="0" applyNumberFormat="1" applyFont="1" applyBorder="1"/>
    <xf numFmtId="0" fontId="51" fillId="0" borderId="29" xfId="0" applyFont="1" applyBorder="1"/>
    <xf numFmtId="0" fontId="6" fillId="0" borderId="29" xfId="75" applyFont="1" applyFill="1" applyBorder="1" applyAlignment="1" applyProtection="1">
      <alignment horizontal="center" vertical="center" wrapText="1"/>
    </xf>
    <xf numFmtId="0" fontId="6" fillId="27" borderId="29" xfId="80" applyFont="1" applyFill="1" applyBorder="1" applyAlignment="1">
      <alignment horizontal="center" vertical="center"/>
    </xf>
    <xf numFmtId="0" fontId="6" fillId="27" borderId="29" xfId="80" applyFont="1" applyFill="1" applyBorder="1" applyAlignment="1">
      <alignment vertical="center"/>
    </xf>
    <xf numFmtId="0" fontId="12" fillId="27" borderId="29" xfId="75" applyFont="1" applyFill="1" applyBorder="1" applyAlignment="1" applyProtection="1">
      <alignment horizontal="center" vertical="center" wrapText="1"/>
    </xf>
    <xf numFmtId="0" fontId="12" fillId="0" borderId="29" xfId="75" applyFont="1" applyFill="1" applyBorder="1" applyAlignment="1" applyProtection="1">
      <alignment horizontal="center" vertical="center" wrapText="1"/>
    </xf>
    <xf numFmtId="0" fontId="48" fillId="0" borderId="29" xfId="75" applyFont="1" applyFill="1" applyBorder="1" applyAlignment="1" applyProtection="1">
      <alignment horizontal="center" vertical="center" wrapText="1"/>
    </xf>
    <xf numFmtId="0" fontId="7" fillId="0" borderId="29" xfId="0" applyFont="1" applyBorder="1" applyAlignment="1"/>
    <xf numFmtId="0" fontId="38" fillId="27" borderId="15" xfId="75" applyFont="1" applyFill="1" applyBorder="1" applyAlignment="1" applyProtection="1">
      <alignment horizontal="left" vertical="center"/>
    </xf>
    <xf numFmtId="0" fontId="6" fillId="27" borderId="28" xfId="75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/>
    </xf>
    <xf numFmtId="0" fontId="44" fillId="0" borderId="29" xfId="0" applyNumberFormat="1" applyFont="1" applyFill="1" applyBorder="1" applyAlignment="1">
      <alignment horizontal="left" vertical="center"/>
    </xf>
    <xf numFmtId="168" fontId="35" fillId="27" borderId="0" xfId="81" applyNumberFormat="1" applyFont="1" applyFill="1" applyBorder="1" applyAlignment="1">
      <alignment vertical="center"/>
    </xf>
    <xf numFmtId="0" fontId="35" fillId="27" borderId="0" xfId="82" applyFont="1" applyFill="1" applyBorder="1" applyAlignment="1">
      <alignment horizontal="center" vertical="center" wrapText="1"/>
    </xf>
    <xf numFmtId="0" fontId="3" fillId="27" borderId="0" xfId="80" applyFont="1" applyFill="1" applyBorder="1" applyAlignment="1">
      <alignment horizontal="center" vertical="center" wrapText="1"/>
    </xf>
    <xf numFmtId="0" fontId="4" fillId="27" borderId="0" xfId="82" applyFont="1" applyFill="1" applyBorder="1" applyAlignment="1">
      <alignment horizontal="left" vertical="center" wrapText="1"/>
    </xf>
    <xf numFmtId="0" fontId="3" fillId="27" borderId="0" xfId="82" applyFont="1" applyFill="1" applyBorder="1" applyAlignment="1">
      <alignment horizontal="left" vertical="center" wrapText="1"/>
    </xf>
    <xf numFmtId="0" fontId="37" fillId="27" borderId="0" xfId="80" applyFont="1" applyFill="1" applyBorder="1" applyAlignment="1">
      <alignment horizontal="left" vertical="center"/>
    </xf>
    <xf numFmtId="0" fontId="9" fillId="27" borderId="0" xfId="82" applyFont="1" applyFill="1" applyBorder="1" applyAlignment="1">
      <alignment vertical="center" wrapText="1"/>
    </xf>
    <xf numFmtId="0" fontId="38" fillId="27" borderId="29" xfId="75" applyFont="1" applyFill="1" applyBorder="1" applyAlignment="1" applyProtection="1">
      <alignment horizontal="right" wrapText="1"/>
    </xf>
    <xf numFmtId="0" fontId="38" fillId="27" borderId="29" xfId="75" applyFont="1" applyFill="1" applyBorder="1" applyAlignment="1" applyProtection="1">
      <alignment horizontal="right" vertical="center" wrapText="1"/>
    </xf>
    <xf numFmtId="0" fontId="6" fillId="27" borderId="29" xfId="81" applyFont="1" applyFill="1" applyBorder="1" applyAlignment="1">
      <alignment horizontal="center" vertical="center"/>
    </xf>
    <xf numFmtId="0" fontId="6" fillId="27" borderId="29" xfId="81" applyFont="1" applyFill="1" applyBorder="1" applyAlignment="1">
      <alignment vertical="center"/>
    </xf>
    <xf numFmtId="0" fontId="6" fillId="27" borderId="0" xfId="81" applyFont="1" applyFill="1" applyAlignment="1">
      <alignment horizontal="left" vertical="center"/>
    </xf>
    <xf numFmtId="3" fontId="45" fillId="31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wrapText="1"/>
    </xf>
    <xf numFmtId="3" fontId="46" fillId="31" borderId="29" xfId="0" applyNumberFormat="1" applyFont="1" applyFill="1" applyBorder="1"/>
    <xf numFmtId="3" fontId="46" fillId="0" borderId="29" xfId="0" applyNumberFormat="1" applyFont="1" applyFill="1" applyBorder="1"/>
    <xf numFmtId="3" fontId="45" fillId="31" borderId="29" xfId="0" applyNumberFormat="1" applyFont="1" applyFill="1" applyBorder="1"/>
    <xf numFmtId="3" fontId="46" fillId="0" borderId="0" xfId="0" applyNumberFormat="1" applyFont="1" applyFill="1" applyBorder="1"/>
    <xf numFmtId="0" fontId="46" fillId="0" borderId="0" xfId="0" applyFont="1" applyFill="1" applyBorder="1"/>
    <xf numFmtId="168" fontId="50" fillId="0" borderId="29" xfId="64" applyNumberFormat="1" applyFont="1" applyBorder="1"/>
    <xf numFmtId="0" fontId="35" fillId="27" borderId="0" xfId="81" applyFont="1" applyFill="1" applyBorder="1" applyAlignment="1">
      <alignment vertical="center" wrapText="1"/>
    </xf>
    <xf numFmtId="0" fontId="53" fillId="27" borderId="0" xfId="81" applyFont="1" applyFill="1" applyBorder="1" applyAlignment="1">
      <alignment vertical="center"/>
    </xf>
    <xf numFmtId="168" fontId="6" fillId="27" borderId="29" xfId="64" applyNumberFormat="1" applyFont="1" applyFill="1" applyBorder="1" applyAlignment="1">
      <alignment horizontal="left" vertical="center"/>
    </xf>
    <xf numFmtId="168" fontId="7" fillId="0" borderId="29" xfId="64" applyNumberFormat="1" applyFont="1" applyFill="1" applyBorder="1" applyAlignment="1">
      <alignment horizontal="left" vertical="center" wrapText="1"/>
    </xf>
    <xf numFmtId="168" fontId="6" fillId="27" borderId="29" xfId="64" applyNumberFormat="1" applyFont="1" applyFill="1" applyBorder="1" applyAlignment="1">
      <alignment vertical="center"/>
    </xf>
    <xf numFmtId="168" fontId="6" fillId="30" borderId="29" xfId="64" applyNumberFormat="1" applyFont="1" applyFill="1" applyBorder="1" applyAlignment="1">
      <alignment horizontal="left" vertical="center"/>
    </xf>
    <xf numFmtId="168" fontId="7" fillId="30" borderId="29" xfId="64" applyNumberFormat="1" applyFont="1" applyFill="1" applyBorder="1" applyAlignment="1">
      <alignment horizontal="left" vertical="center" wrapText="1"/>
    </xf>
    <xf numFmtId="164" fontId="6" fillId="27" borderId="0" xfId="81" applyNumberFormat="1" applyFont="1" applyFill="1" applyAlignment="1">
      <alignment vertical="center"/>
    </xf>
    <xf numFmtId="164" fontId="51" fillId="0" borderId="0" xfId="0" applyNumberFormat="1" applyFont="1"/>
    <xf numFmtId="3" fontId="35" fillId="27" borderId="0" xfId="81" applyNumberFormat="1" applyFont="1" applyFill="1" applyBorder="1" applyAlignment="1">
      <alignment vertical="center"/>
    </xf>
    <xf numFmtId="0" fontId="38" fillId="27" borderId="29" xfId="75" applyFont="1" applyFill="1" applyBorder="1" applyAlignment="1" applyProtection="1">
      <alignment horizontal="left" vertical="center" wrapText="1"/>
    </xf>
    <xf numFmtId="0" fontId="3" fillId="27" borderId="29" xfId="80" applyFont="1" applyFill="1" applyBorder="1" applyAlignment="1">
      <alignment horizontal="center" vertical="center" wrapText="1"/>
    </xf>
    <xf numFmtId="0" fontId="4" fillId="27" borderId="29" xfId="80" applyFont="1" applyFill="1" applyBorder="1" applyAlignment="1">
      <alignment horizontal="center" vertical="center" wrapText="1"/>
    </xf>
    <xf numFmtId="2" fontId="49" fillId="0" borderId="29" xfId="0" applyNumberFormat="1" applyFont="1" applyFill="1" applyBorder="1" applyAlignment="1">
      <alignment horizontal="left" vertical="center" wrapText="1"/>
    </xf>
    <xf numFmtId="0" fontId="4" fillId="27" borderId="29" xfId="75" applyFont="1" applyFill="1" applyBorder="1" applyAlignment="1" applyProtection="1">
      <alignment horizontal="center" vertical="center" wrapText="1"/>
    </xf>
    <xf numFmtId="0" fontId="47" fillId="27" borderId="29" xfId="76" applyFont="1" applyFill="1" applyBorder="1" applyAlignment="1" applyProtection="1">
      <alignment horizontal="center" vertical="center" wrapText="1"/>
    </xf>
    <xf numFmtId="0" fontId="4" fillId="32" borderId="29" xfId="75" applyFont="1" applyFill="1" applyBorder="1" applyAlignment="1" applyProtection="1">
      <alignment vertical="center" wrapText="1"/>
    </xf>
    <xf numFmtId="0" fontId="38" fillId="32" borderId="29" xfId="75" applyFont="1" applyFill="1" applyBorder="1" applyAlignment="1" applyProtection="1">
      <alignment horizontal="left" vertical="center" wrapText="1"/>
    </xf>
    <xf numFmtId="0" fontId="47" fillId="32" borderId="29" xfId="76" applyFont="1" applyFill="1" applyBorder="1" applyAlignment="1" applyProtection="1">
      <alignment horizontal="center" vertical="center" wrapText="1"/>
    </xf>
    <xf numFmtId="0" fontId="6" fillId="32" borderId="29" xfId="75" applyFont="1" applyFill="1" applyBorder="1" applyAlignment="1" applyProtection="1">
      <alignment horizontal="center" vertical="center" wrapText="1"/>
    </xf>
    <xf numFmtId="2" fontId="7" fillId="32" borderId="29" xfId="0" applyNumberFormat="1" applyFont="1" applyFill="1" applyBorder="1" applyAlignment="1">
      <alignment horizontal="left" vertical="center" wrapText="1"/>
    </xf>
    <xf numFmtId="0" fontId="6" fillId="31" borderId="29" xfId="75" applyFont="1" applyFill="1" applyBorder="1" applyAlignment="1" applyProtection="1">
      <alignment horizontal="center" vertical="center" wrapText="1"/>
    </xf>
    <xf numFmtId="0" fontId="38" fillId="31" borderId="29" xfId="75" applyFont="1" applyFill="1" applyBorder="1" applyAlignment="1" applyProtection="1">
      <alignment horizontal="left" vertical="center" wrapText="1"/>
    </xf>
    <xf numFmtId="2" fontId="7" fillId="31" borderId="29" xfId="0" applyNumberFormat="1" applyFont="1" applyFill="1" applyBorder="1" applyAlignment="1">
      <alignment horizontal="left" vertical="center" wrapText="1"/>
    </xf>
    <xf numFmtId="0" fontId="38" fillId="31" borderId="29" xfId="75" applyFont="1" applyFill="1" applyBorder="1" applyAlignment="1" applyProtection="1">
      <alignment horizontal="right" vertical="center" wrapText="1"/>
    </xf>
    <xf numFmtId="0" fontId="6" fillId="33" borderId="29" xfId="75" applyFont="1" applyFill="1" applyBorder="1" applyAlignment="1" applyProtection="1">
      <alignment horizontal="center" vertical="center" wrapText="1"/>
    </xf>
    <xf numFmtId="0" fontId="38" fillId="33" borderId="29" xfId="75" applyFont="1" applyFill="1" applyBorder="1" applyAlignment="1" applyProtection="1">
      <alignment horizontal="left" vertical="center" wrapText="1"/>
    </xf>
    <xf numFmtId="2" fontId="7" fillId="33" borderId="29" xfId="0" applyNumberFormat="1" applyFont="1" applyFill="1" applyBorder="1" applyAlignment="1">
      <alignment horizontal="left" vertical="center" wrapText="1"/>
    </xf>
    <xf numFmtId="0" fontId="6" fillId="33" borderId="29" xfId="75" applyFont="1" applyFill="1" applyBorder="1" applyAlignment="1" applyProtection="1">
      <alignment horizontal="left" vertical="center" wrapText="1"/>
    </xf>
    <xf numFmtId="0" fontId="3" fillId="33" borderId="29" xfId="80" applyFont="1" applyFill="1" applyBorder="1" applyAlignment="1">
      <alignment horizontal="center" vertical="center" wrapText="1"/>
    </xf>
    <xf numFmtId="0" fontId="38" fillId="33" borderId="29" xfId="75" applyFont="1" applyFill="1" applyBorder="1" applyAlignment="1" applyProtection="1">
      <alignment horizontal="right" wrapText="1"/>
    </xf>
    <xf numFmtId="0" fontId="3" fillId="34" borderId="29" xfId="80" applyFont="1" applyFill="1" applyBorder="1" applyAlignment="1">
      <alignment horizontal="center" vertical="center" wrapText="1"/>
    </xf>
    <xf numFmtId="0" fontId="38" fillId="34" borderId="29" xfId="75" applyFont="1" applyFill="1" applyBorder="1" applyAlignment="1" applyProtection="1">
      <alignment horizontal="left" vertical="center" wrapText="1"/>
    </xf>
    <xf numFmtId="0" fontId="6" fillId="34" borderId="29" xfId="75" applyFont="1" applyFill="1" applyBorder="1" applyAlignment="1" applyProtection="1">
      <alignment horizontal="center" vertical="center" wrapText="1"/>
    </xf>
    <xf numFmtId="2" fontId="7" fillId="34" borderId="29" xfId="0" applyNumberFormat="1" applyFont="1" applyFill="1" applyBorder="1" applyAlignment="1">
      <alignment horizontal="left" vertical="center" wrapText="1"/>
    </xf>
    <xf numFmtId="0" fontId="38" fillId="34" borderId="29" xfId="75" applyFont="1" applyFill="1" applyBorder="1" applyAlignment="1" applyProtection="1">
      <alignment horizontal="right" wrapText="1"/>
    </xf>
    <xf numFmtId="0" fontId="8" fillId="35" borderId="29" xfId="75" applyFont="1" applyFill="1" applyBorder="1" applyAlignment="1" applyProtection="1">
      <alignment horizontal="center" vertical="center" wrapText="1"/>
    </xf>
    <xf numFmtId="2" fontId="44" fillId="35" borderId="29" xfId="0" applyNumberFormat="1" applyFont="1" applyFill="1" applyBorder="1" applyAlignment="1">
      <alignment horizontal="left" vertical="center" wrapText="1"/>
    </xf>
    <xf numFmtId="0" fontId="8" fillId="27" borderId="29" xfId="75" applyFont="1" applyFill="1" applyBorder="1" applyAlignment="1" applyProtection="1">
      <alignment horizontal="right" wrapText="1"/>
    </xf>
    <xf numFmtId="0" fontId="4" fillId="27" borderId="16" xfId="80" applyFont="1" applyFill="1" applyBorder="1" applyAlignment="1">
      <alignment horizontal="center" vertical="center" wrapText="1"/>
    </xf>
    <xf numFmtId="0" fontId="4" fillId="27" borderId="0" xfId="75" applyFont="1" applyFill="1" applyBorder="1" applyAlignment="1" applyProtection="1">
      <alignment horizontal="center" vertical="center" wrapText="1"/>
    </xf>
    <xf numFmtId="0" fontId="4" fillId="27" borderId="0" xfId="75" applyFont="1" applyFill="1" applyBorder="1" applyAlignment="1" applyProtection="1">
      <alignment horizontal="right" wrapText="1"/>
    </xf>
    <xf numFmtId="0" fontId="8" fillId="27" borderId="16" xfId="75" applyFont="1" applyFill="1" applyBorder="1" applyAlignment="1" applyProtection="1">
      <alignment horizontal="center" vertical="center" wrapText="1"/>
    </xf>
    <xf numFmtId="0" fontId="47" fillId="27" borderId="29" xfId="76" applyFont="1" applyFill="1" applyBorder="1" applyAlignment="1" applyProtection="1">
      <alignment horizontal="center" vertical="center" wrapText="1"/>
    </xf>
    <xf numFmtId="0" fontId="57" fillId="27" borderId="29" xfId="76" applyFont="1" applyFill="1" applyBorder="1" applyAlignment="1" applyProtection="1">
      <alignment horizontal="center" vertical="center" wrapText="1"/>
    </xf>
    <xf numFmtId="0" fontId="8" fillId="27" borderId="29" xfId="75" applyFont="1" applyFill="1" applyBorder="1" applyAlignment="1" applyProtection="1">
      <alignment horizontal="center" vertical="center" wrapText="1"/>
    </xf>
    <xf numFmtId="0" fontId="8" fillId="27" borderId="29" xfId="75" applyFont="1" applyFill="1" applyBorder="1" applyAlignment="1" applyProtection="1">
      <alignment horizontal="left" wrapText="1"/>
    </xf>
    <xf numFmtId="0" fontId="8" fillId="27" borderId="16" xfId="75" applyFont="1" applyFill="1" applyBorder="1" applyAlignment="1" applyProtection="1">
      <alignment horizontal="left" wrapText="1"/>
    </xf>
    <xf numFmtId="0" fontId="58" fillId="27" borderId="0" xfId="81" applyFont="1" applyFill="1" applyBorder="1" applyAlignment="1">
      <alignment vertical="center"/>
    </xf>
    <xf numFmtId="3" fontId="58" fillId="27" borderId="0" xfId="81" applyNumberFormat="1" applyFont="1" applyFill="1" applyBorder="1" applyAlignment="1">
      <alignment vertical="center"/>
    </xf>
    <xf numFmtId="0" fontId="58" fillId="27" borderId="56" xfId="80" applyFont="1" applyFill="1" applyBorder="1" applyAlignment="1">
      <alignment horizontal="left" vertical="center" wrapText="1"/>
    </xf>
    <xf numFmtId="0" fontId="47" fillId="27" borderId="16" xfId="76" applyFont="1" applyFill="1" applyBorder="1" applyAlignment="1" applyProtection="1">
      <alignment horizontal="center" vertical="center" wrapText="1"/>
    </xf>
    <xf numFmtId="168" fontId="50" fillId="32" borderId="29" xfId="64" applyNumberFormat="1" applyFont="1" applyFill="1" applyBorder="1"/>
    <xf numFmtId="168" fontId="50" fillId="31" borderId="29" xfId="64" applyNumberFormat="1" applyFont="1" applyFill="1" applyBorder="1"/>
    <xf numFmtId="168" fontId="52" fillId="31" borderId="29" xfId="64" applyNumberFormat="1" applyFont="1" applyFill="1" applyBorder="1"/>
    <xf numFmtId="168" fontId="50" fillId="33" borderId="29" xfId="64" applyNumberFormat="1" applyFont="1" applyFill="1" applyBorder="1"/>
    <xf numFmtId="168" fontId="50" fillId="33" borderId="29" xfId="64" applyNumberFormat="1" applyFont="1" applyFill="1" applyBorder="1" applyAlignment="1">
      <alignment horizontal="right"/>
    </xf>
    <xf numFmtId="168" fontId="7" fillId="33" borderId="29" xfId="64" applyNumberFormat="1" applyFont="1" applyFill="1" applyBorder="1" applyAlignment="1">
      <alignment horizontal="right" wrapText="1"/>
    </xf>
    <xf numFmtId="168" fontId="0" fillId="33" borderId="29" xfId="64" applyNumberFormat="1" applyFont="1" applyFill="1" applyBorder="1"/>
    <xf numFmtId="168" fontId="38" fillId="33" borderId="29" xfId="64" applyNumberFormat="1" applyFont="1" applyFill="1" applyBorder="1" applyAlignment="1" applyProtection="1">
      <alignment horizontal="right" wrapText="1"/>
    </xf>
    <xf numFmtId="168" fontId="50" fillId="34" borderId="29" xfId="64" applyNumberFormat="1" applyFont="1" applyFill="1" applyBorder="1"/>
    <xf numFmtId="168" fontId="52" fillId="34" borderId="29" xfId="64" applyNumberFormat="1" applyFont="1" applyFill="1" applyBorder="1"/>
    <xf numFmtId="168" fontId="9" fillId="27" borderId="29" xfId="64" applyNumberFormat="1" applyFont="1" applyFill="1" applyBorder="1" applyAlignment="1">
      <alignment vertical="center"/>
    </xf>
    <xf numFmtId="168" fontId="52" fillId="0" borderId="29" xfId="64" applyNumberFormat="1" applyFont="1" applyBorder="1"/>
    <xf numFmtId="168" fontId="35" fillId="27" borderId="29" xfId="64" applyNumberFormat="1" applyFont="1" applyFill="1" applyBorder="1" applyAlignment="1">
      <alignment vertical="center"/>
    </xf>
    <xf numFmtId="168" fontId="52" fillId="35" borderId="29" xfId="64" applyNumberFormat="1" applyFont="1" applyFill="1" applyBorder="1"/>
    <xf numFmtId="168" fontId="56" fillId="0" borderId="29" xfId="64" applyNumberFormat="1" applyFont="1" applyBorder="1"/>
    <xf numFmtId="168" fontId="56" fillId="0" borderId="0" xfId="64" applyNumberFormat="1" applyFont="1" applyBorder="1"/>
    <xf numFmtId="168" fontId="35" fillId="0" borderId="29" xfId="64" applyNumberFormat="1" applyFont="1" applyFill="1" applyBorder="1" applyAlignment="1">
      <alignment vertical="center"/>
    </xf>
    <xf numFmtId="168" fontId="56" fillId="0" borderId="16" xfId="64" applyNumberFormat="1" applyFont="1" applyBorder="1"/>
    <xf numFmtId="0" fontId="58" fillId="27" borderId="0" xfId="80" applyFont="1" applyFill="1" applyBorder="1" applyAlignment="1">
      <alignment horizontal="left" vertical="center" wrapText="1"/>
    </xf>
    <xf numFmtId="0" fontId="47" fillId="27" borderId="55" xfId="76" applyFont="1" applyFill="1" applyBorder="1" applyAlignment="1" applyProtection="1">
      <alignment horizontal="center" vertical="center" wrapText="1"/>
    </xf>
    <xf numFmtId="0" fontId="47" fillId="27" borderId="44" xfId="76" applyFont="1" applyFill="1" applyBorder="1" applyAlignment="1" applyProtection="1">
      <alignment horizontal="center" vertical="center" wrapText="1"/>
    </xf>
    <xf numFmtId="0" fontId="47" fillId="27" borderId="46" xfId="76" applyFont="1" applyFill="1" applyBorder="1" applyAlignment="1" applyProtection="1">
      <alignment horizontal="center" vertical="center" wrapText="1"/>
    </xf>
    <xf numFmtId="0" fontId="47" fillId="27" borderId="29" xfId="76" applyFont="1" applyFill="1" applyBorder="1" applyAlignment="1" applyProtection="1">
      <alignment horizontal="center" vertical="center" wrapText="1"/>
    </xf>
    <xf numFmtId="0" fontId="58" fillId="27" borderId="56" xfId="80" applyFont="1" applyFill="1" applyBorder="1" applyAlignment="1">
      <alignment horizontal="left" vertical="center" wrapText="1"/>
    </xf>
    <xf numFmtId="0" fontId="58" fillId="27" borderId="0" xfId="80" applyFont="1" applyFill="1" applyBorder="1" applyAlignment="1">
      <alignment horizontal="left" vertical="center" wrapText="1"/>
    </xf>
    <xf numFmtId="0" fontId="8" fillId="27" borderId="31" xfId="74" applyFont="1" applyFill="1" applyBorder="1" applyAlignment="1" applyProtection="1">
      <alignment horizontal="center" vertical="center"/>
    </xf>
    <xf numFmtId="0" fontId="8" fillId="27" borderId="32" xfId="74" applyFont="1" applyFill="1" applyBorder="1" applyAlignment="1" applyProtection="1">
      <alignment horizontal="center" vertical="center"/>
    </xf>
    <xf numFmtId="0" fontId="8" fillId="27" borderId="33" xfId="74" applyFont="1" applyFill="1" applyBorder="1" applyAlignment="1" applyProtection="1">
      <alignment horizontal="center" vertical="center"/>
    </xf>
    <xf numFmtId="0" fontId="8" fillId="27" borderId="31" xfId="72" applyFont="1" applyFill="1" applyBorder="1" applyAlignment="1" applyProtection="1">
      <alignment horizontal="left" vertical="top" wrapText="1"/>
    </xf>
    <xf numFmtId="0" fontId="8" fillId="27" borderId="32" xfId="72" applyFont="1" applyFill="1" applyBorder="1" applyAlignment="1" applyProtection="1">
      <alignment horizontal="left" vertical="top" wrapText="1"/>
    </xf>
    <xf numFmtId="0" fontId="8" fillId="27" borderId="33" xfId="72" applyFont="1" applyFill="1" applyBorder="1" applyAlignment="1" applyProtection="1">
      <alignment horizontal="left" vertical="top" wrapText="1"/>
    </xf>
    <xf numFmtId="167" fontId="8" fillId="27" borderId="31" xfId="68" applyNumberFormat="1" applyFont="1" applyFill="1" applyBorder="1" applyAlignment="1" applyProtection="1">
      <alignment horizontal="center" vertical="center" wrapText="1"/>
    </xf>
    <xf numFmtId="167" fontId="8" fillId="27" borderId="32" xfId="68" applyNumberFormat="1" applyFont="1" applyFill="1" applyBorder="1" applyAlignment="1" applyProtection="1">
      <alignment horizontal="center" vertical="center" wrapText="1"/>
    </xf>
    <xf numFmtId="167" fontId="8" fillId="27" borderId="33" xfId="68" applyNumberFormat="1" applyFont="1" applyFill="1" applyBorder="1" applyAlignment="1" applyProtection="1">
      <alignment horizontal="center" vertical="center" wrapText="1"/>
    </xf>
    <xf numFmtId="0" fontId="11" fillId="27" borderId="28" xfId="74" applyFont="1" applyFill="1" applyBorder="1" applyAlignment="1" applyProtection="1">
      <alignment horizontal="center" vertical="center"/>
    </xf>
    <xf numFmtId="0" fontId="11" fillId="27" borderId="29" xfId="74" applyFont="1" applyFill="1" applyBorder="1" applyAlignment="1" applyProtection="1">
      <alignment horizontal="center" vertical="center"/>
    </xf>
    <xf numFmtId="0" fontId="11" fillId="27" borderId="30" xfId="74" applyFont="1" applyFill="1" applyBorder="1" applyAlignment="1" applyProtection="1">
      <alignment horizontal="center" vertical="center"/>
    </xf>
    <xf numFmtId="0" fontId="11" fillId="27" borderId="28" xfId="72" applyFont="1" applyFill="1" applyBorder="1" applyAlignment="1" applyProtection="1">
      <alignment horizontal="left" vertical="top" wrapText="1"/>
    </xf>
    <xf numFmtId="0" fontId="11" fillId="27" borderId="29" xfId="72" applyFont="1" applyFill="1" applyBorder="1" applyAlignment="1" applyProtection="1">
      <alignment horizontal="left" vertical="top" wrapText="1"/>
    </xf>
    <xf numFmtId="0" fontId="11" fillId="27" borderId="30" xfId="72" applyFont="1" applyFill="1" applyBorder="1" applyAlignment="1" applyProtection="1">
      <alignment horizontal="left" vertical="top" wrapText="1"/>
    </xf>
    <xf numFmtId="167" fontId="11" fillId="27" borderId="28" xfId="68" applyNumberFormat="1" applyFont="1" applyFill="1" applyBorder="1" applyAlignment="1" applyProtection="1">
      <alignment horizontal="center" vertical="center" wrapText="1"/>
    </xf>
    <xf numFmtId="167" fontId="11" fillId="27" borderId="29" xfId="68" applyNumberFormat="1" applyFont="1" applyFill="1" applyBorder="1" applyAlignment="1" applyProtection="1">
      <alignment horizontal="center" vertical="center" wrapText="1"/>
    </xf>
    <xf numFmtId="167" fontId="11" fillId="27" borderId="30" xfId="68" applyNumberFormat="1" applyFont="1" applyFill="1" applyBorder="1" applyAlignment="1" applyProtection="1">
      <alignment horizontal="center" vertical="center" wrapText="1"/>
    </xf>
    <xf numFmtId="0" fontId="8" fillId="27" borderId="28" xfId="74" applyFont="1" applyFill="1" applyBorder="1" applyAlignment="1" applyProtection="1">
      <alignment horizontal="center" vertical="center"/>
    </xf>
    <xf numFmtId="0" fontId="8" fillId="27" borderId="29" xfId="74" applyFont="1" applyFill="1" applyBorder="1" applyAlignment="1" applyProtection="1">
      <alignment horizontal="center" vertical="center"/>
    </xf>
    <xf numFmtId="0" fontId="8" fillId="27" borderId="30" xfId="74" applyFont="1" applyFill="1" applyBorder="1" applyAlignment="1" applyProtection="1">
      <alignment horizontal="center" vertical="center"/>
    </xf>
    <xf numFmtId="0" fontId="8" fillId="27" borderId="35" xfId="74" applyFont="1" applyFill="1" applyBorder="1" applyAlignment="1" applyProtection="1">
      <alignment horizontal="center" vertical="center"/>
    </xf>
    <xf numFmtId="0" fontId="8" fillId="27" borderId="16" xfId="74" applyFont="1" applyFill="1" applyBorder="1" applyAlignment="1" applyProtection="1">
      <alignment horizontal="center" vertical="center"/>
    </xf>
    <xf numFmtId="0" fontId="8" fillId="27" borderId="36" xfId="74" applyFont="1" applyFill="1" applyBorder="1" applyAlignment="1" applyProtection="1">
      <alignment horizontal="center" vertical="center"/>
    </xf>
    <xf numFmtId="0" fontId="8" fillId="27" borderId="28" xfId="72" applyFont="1" applyFill="1" applyBorder="1" applyAlignment="1" applyProtection="1">
      <alignment horizontal="left" vertical="top" wrapText="1"/>
    </xf>
    <xf numFmtId="0" fontId="8" fillId="27" borderId="29" xfId="72" applyFont="1" applyFill="1" applyBorder="1" applyAlignment="1" applyProtection="1">
      <alignment horizontal="left" vertical="top" wrapText="1"/>
    </xf>
    <xf numFmtId="0" fontId="8" fillId="27" borderId="30" xfId="72" applyFont="1" applyFill="1" applyBorder="1" applyAlignment="1" applyProtection="1">
      <alignment horizontal="left" vertical="top" wrapText="1"/>
    </xf>
    <xf numFmtId="167" fontId="8" fillId="27" borderId="28" xfId="68" applyNumberFormat="1" applyFont="1" applyFill="1" applyBorder="1" applyAlignment="1" applyProtection="1">
      <alignment horizontal="center" vertical="center" wrapText="1"/>
    </xf>
    <xf numFmtId="167" fontId="8" fillId="27" borderId="29" xfId="68" applyNumberFormat="1" applyFont="1" applyFill="1" applyBorder="1" applyAlignment="1" applyProtection="1">
      <alignment horizontal="center" vertical="center" wrapText="1"/>
    </xf>
    <xf numFmtId="167" fontId="8" fillId="27" borderId="30" xfId="68" applyNumberFormat="1" applyFont="1" applyFill="1" applyBorder="1" applyAlignment="1" applyProtection="1">
      <alignment horizontal="center" vertical="center" wrapText="1"/>
    </xf>
    <xf numFmtId="0" fontId="8" fillId="27" borderId="35" xfId="72" applyFont="1" applyFill="1" applyBorder="1" applyAlignment="1" applyProtection="1">
      <alignment horizontal="left" vertical="top" wrapText="1"/>
    </xf>
    <xf numFmtId="0" fontId="8" fillId="27" borderId="16" xfId="72" applyFont="1" applyFill="1" applyBorder="1" applyAlignment="1" applyProtection="1">
      <alignment horizontal="left" vertical="top" wrapText="1"/>
    </xf>
    <xf numFmtId="0" fontId="8" fillId="27" borderId="36" xfId="72" applyFont="1" applyFill="1" applyBorder="1" applyAlignment="1" applyProtection="1">
      <alignment horizontal="left" vertical="top" wrapText="1"/>
    </xf>
    <xf numFmtId="0" fontId="11" fillId="27" borderId="31" xfId="72" applyFont="1" applyFill="1" applyBorder="1" applyAlignment="1" applyProtection="1">
      <alignment horizontal="left" vertical="top" wrapText="1"/>
    </xf>
    <xf numFmtId="0" fontId="11" fillId="27" borderId="32" xfId="72" applyFont="1" applyFill="1" applyBorder="1" applyAlignment="1" applyProtection="1">
      <alignment horizontal="left" vertical="top" wrapText="1"/>
    </xf>
    <xf numFmtId="0" fontId="11" fillId="27" borderId="33" xfId="72" applyFont="1" applyFill="1" applyBorder="1" applyAlignment="1" applyProtection="1">
      <alignment horizontal="left" vertical="top" wrapText="1"/>
    </xf>
    <xf numFmtId="167" fontId="11" fillId="27" borderId="31" xfId="68" applyNumberFormat="1" applyFont="1" applyFill="1" applyBorder="1" applyAlignment="1" applyProtection="1">
      <alignment horizontal="center" vertical="center" wrapText="1"/>
    </xf>
    <xf numFmtId="167" fontId="11" fillId="27" borderId="32" xfId="68" applyNumberFormat="1" applyFont="1" applyFill="1" applyBorder="1" applyAlignment="1" applyProtection="1">
      <alignment horizontal="center" vertical="center" wrapText="1"/>
    </xf>
    <xf numFmtId="167" fontId="11" fillId="27" borderId="33" xfId="68" applyNumberFormat="1" applyFont="1" applyFill="1" applyBorder="1" applyAlignment="1" applyProtection="1">
      <alignment horizontal="center" vertical="center" wrapText="1"/>
    </xf>
    <xf numFmtId="167" fontId="8" fillId="27" borderId="35" xfId="68" applyNumberFormat="1" applyFont="1" applyFill="1" applyBorder="1" applyAlignment="1" applyProtection="1">
      <alignment horizontal="center" vertical="center" wrapText="1"/>
    </xf>
    <xf numFmtId="167" fontId="8" fillId="27" borderId="16" xfId="68" applyNumberFormat="1" applyFont="1" applyFill="1" applyBorder="1" applyAlignment="1" applyProtection="1">
      <alignment horizontal="center" vertical="center" wrapText="1"/>
    </xf>
    <xf numFmtId="167" fontId="8" fillId="27" borderId="36" xfId="68" applyNumberFormat="1" applyFont="1" applyFill="1" applyBorder="1" applyAlignment="1" applyProtection="1">
      <alignment horizontal="center" vertical="center" wrapText="1"/>
    </xf>
    <xf numFmtId="0" fontId="11" fillId="27" borderId="31" xfId="74" applyFont="1" applyFill="1" applyBorder="1" applyAlignment="1" applyProtection="1">
      <alignment horizontal="center" vertical="center"/>
    </xf>
    <xf numFmtId="0" fontId="11" fillId="27" borderId="32" xfId="74" applyFont="1" applyFill="1" applyBorder="1" applyAlignment="1" applyProtection="1">
      <alignment horizontal="center" vertical="center"/>
    </xf>
    <xf numFmtId="0" fontId="11" fillId="27" borderId="33" xfId="74" applyFont="1" applyFill="1" applyBorder="1" applyAlignment="1" applyProtection="1">
      <alignment horizontal="center" vertical="center"/>
    </xf>
    <xf numFmtId="0" fontId="6" fillId="27" borderId="28" xfId="74" applyFont="1" applyFill="1" applyBorder="1" applyAlignment="1" applyProtection="1">
      <alignment horizontal="center" vertical="center"/>
    </xf>
    <xf numFmtId="0" fontId="6" fillId="27" borderId="29" xfId="74" applyFont="1" applyFill="1" applyBorder="1" applyAlignment="1" applyProtection="1">
      <alignment horizontal="center" vertical="center"/>
    </xf>
    <xf numFmtId="0" fontId="6" fillId="27" borderId="30" xfId="74" applyFont="1" applyFill="1" applyBorder="1" applyAlignment="1" applyProtection="1">
      <alignment horizontal="center" vertical="center"/>
    </xf>
    <xf numFmtId="0" fontId="6" fillId="27" borderId="28" xfId="72" applyFont="1" applyFill="1" applyBorder="1" applyAlignment="1" applyProtection="1">
      <alignment horizontal="left" vertical="top" wrapText="1"/>
    </xf>
    <xf numFmtId="0" fontId="6" fillId="27" borderId="29" xfId="72" applyFont="1" applyFill="1" applyBorder="1" applyAlignment="1" applyProtection="1">
      <alignment horizontal="left" vertical="top" wrapText="1"/>
    </xf>
    <xf numFmtId="0" fontId="6" fillId="27" borderId="30" xfId="72" applyFont="1" applyFill="1" applyBorder="1" applyAlignment="1" applyProtection="1">
      <alignment horizontal="left" vertical="top" wrapText="1"/>
    </xf>
    <xf numFmtId="167" fontId="6" fillId="27" borderId="28" xfId="68" applyNumberFormat="1" applyFont="1" applyFill="1" applyBorder="1" applyAlignment="1" applyProtection="1">
      <alignment horizontal="center" vertical="center" wrapText="1"/>
    </xf>
    <xf numFmtId="167" fontId="6" fillId="27" borderId="29" xfId="68" applyNumberFormat="1" applyFont="1" applyFill="1" applyBorder="1" applyAlignment="1" applyProtection="1">
      <alignment horizontal="center" vertical="center" wrapText="1"/>
    </xf>
    <xf numFmtId="167" fontId="6" fillId="27" borderId="30" xfId="68" applyNumberFormat="1" applyFont="1" applyFill="1" applyBorder="1" applyAlignment="1" applyProtection="1">
      <alignment horizontal="center" vertical="center" wrapText="1"/>
    </xf>
    <xf numFmtId="0" fontId="6" fillId="27" borderId="31" xfId="74" applyFont="1" applyFill="1" applyBorder="1" applyAlignment="1" applyProtection="1">
      <alignment horizontal="center" vertical="center"/>
    </xf>
    <xf numFmtId="0" fontId="6" fillId="27" borderId="32" xfId="74" applyFont="1" applyFill="1" applyBorder="1" applyAlignment="1" applyProtection="1">
      <alignment horizontal="center" vertical="center"/>
    </xf>
    <xf numFmtId="0" fontId="6" fillId="27" borderId="33" xfId="74" applyFont="1" applyFill="1" applyBorder="1" applyAlignment="1" applyProtection="1">
      <alignment horizontal="center" vertical="center"/>
    </xf>
    <xf numFmtId="0" fontId="6" fillId="27" borderId="31" xfId="72" applyFont="1" applyFill="1" applyBorder="1" applyAlignment="1" applyProtection="1">
      <alignment horizontal="left" vertical="top" wrapText="1"/>
    </xf>
    <xf numFmtId="0" fontId="6" fillId="27" borderId="32" xfId="72" applyFont="1" applyFill="1" applyBorder="1" applyAlignment="1" applyProtection="1">
      <alignment horizontal="left" vertical="top" wrapText="1"/>
    </xf>
    <xf numFmtId="0" fontId="6" fillId="27" borderId="33" xfId="72" applyFont="1" applyFill="1" applyBorder="1" applyAlignment="1" applyProtection="1">
      <alignment horizontal="left" vertical="top" wrapText="1"/>
    </xf>
    <xf numFmtId="167" fontId="6" fillId="27" borderId="31" xfId="68" applyNumberFormat="1" applyFont="1" applyFill="1" applyBorder="1" applyAlignment="1" applyProtection="1">
      <alignment horizontal="center" vertical="center" wrapText="1"/>
    </xf>
    <xf numFmtId="167" fontId="6" fillId="27" borderId="32" xfId="68" applyNumberFormat="1" applyFont="1" applyFill="1" applyBorder="1" applyAlignment="1" applyProtection="1">
      <alignment horizontal="center" vertical="center" wrapText="1"/>
    </xf>
    <xf numFmtId="167" fontId="6" fillId="27" borderId="33" xfId="68" applyNumberFormat="1" applyFont="1" applyFill="1" applyBorder="1" applyAlignment="1" applyProtection="1">
      <alignment horizontal="center" vertical="center" wrapText="1"/>
    </xf>
    <xf numFmtId="0" fontId="6" fillId="27" borderId="35" xfId="74" applyFont="1" applyFill="1" applyBorder="1" applyAlignment="1" applyProtection="1">
      <alignment horizontal="center" vertical="center"/>
    </xf>
    <xf numFmtId="0" fontId="6" fillId="27" borderId="16" xfId="74" applyFont="1" applyFill="1" applyBorder="1" applyAlignment="1" applyProtection="1">
      <alignment horizontal="center" vertical="center"/>
    </xf>
    <xf numFmtId="0" fontId="6" fillId="27" borderId="36" xfId="74" applyFont="1" applyFill="1" applyBorder="1" applyAlignment="1" applyProtection="1">
      <alignment horizontal="center" vertical="center"/>
    </xf>
    <xf numFmtId="0" fontId="6" fillId="27" borderId="35" xfId="72" applyFont="1" applyFill="1" applyBorder="1" applyAlignment="1" applyProtection="1">
      <alignment horizontal="left" vertical="top" wrapText="1"/>
    </xf>
    <xf numFmtId="0" fontId="6" fillId="27" borderId="16" xfId="72" applyFont="1" applyFill="1" applyBorder="1" applyAlignment="1" applyProtection="1">
      <alignment horizontal="left" vertical="top" wrapText="1"/>
    </xf>
    <xf numFmtId="0" fontId="6" fillId="27" borderId="36" xfId="72" applyFont="1" applyFill="1" applyBorder="1" applyAlignment="1" applyProtection="1">
      <alignment horizontal="left" vertical="top" wrapText="1"/>
    </xf>
    <xf numFmtId="0" fontId="11" fillId="27" borderId="35" xfId="74" applyFont="1" applyFill="1" applyBorder="1" applyAlignment="1" applyProtection="1">
      <alignment horizontal="center" vertical="center"/>
    </xf>
    <xf numFmtId="0" fontId="11" fillId="27" borderId="16" xfId="74" applyFont="1" applyFill="1" applyBorder="1" applyAlignment="1" applyProtection="1">
      <alignment horizontal="center" vertical="center"/>
    </xf>
    <xf numFmtId="0" fontId="11" fillId="27" borderId="36" xfId="74" applyFont="1" applyFill="1" applyBorder="1" applyAlignment="1" applyProtection="1">
      <alignment horizontal="center" vertical="center"/>
    </xf>
    <xf numFmtId="0" fontId="11" fillId="27" borderId="35" xfId="72" applyFont="1" applyFill="1" applyBorder="1" applyAlignment="1" applyProtection="1">
      <alignment horizontal="left" vertical="top" wrapText="1"/>
    </xf>
    <xf numFmtId="0" fontId="11" fillId="27" borderId="16" xfId="72" applyFont="1" applyFill="1" applyBorder="1" applyAlignment="1" applyProtection="1">
      <alignment horizontal="left" vertical="top" wrapText="1"/>
    </xf>
    <xf numFmtId="0" fontId="11" fillId="27" borderId="36" xfId="72" applyFont="1" applyFill="1" applyBorder="1" applyAlignment="1" applyProtection="1">
      <alignment horizontal="left" vertical="top" wrapText="1"/>
    </xf>
    <xf numFmtId="167" fontId="11" fillId="27" borderId="35" xfId="68" applyNumberFormat="1" applyFont="1" applyFill="1" applyBorder="1" applyAlignment="1" applyProtection="1">
      <alignment horizontal="center" vertical="center" wrapText="1"/>
    </xf>
    <xf numFmtId="167" fontId="11" fillId="27" borderId="16" xfId="68" applyNumberFormat="1" applyFont="1" applyFill="1" applyBorder="1" applyAlignment="1" applyProtection="1">
      <alignment horizontal="center" vertical="center" wrapText="1"/>
    </xf>
    <xf numFmtId="167" fontId="11" fillId="27" borderId="36" xfId="68" applyNumberFormat="1" applyFont="1" applyFill="1" applyBorder="1" applyAlignment="1" applyProtection="1">
      <alignment horizontal="center" vertical="center" wrapText="1"/>
    </xf>
    <xf numFmtId="167" fontId="6" fillId="27" borderId="35" xfId="68" applyNumberFormat="1" applyFont="1" applyFill="1" applyBorder="1" applyAlignment="1" applyProtection="1">
      <alignment horizontal="center" vertical="center" wrapText="1"/>
    </xf>
    <xf numFmtId="167" fontId="6" fillId="27" borderId="16" xfId="68" applyNumberFormat="1" applyFont="1" applyFill="1" applyBorder="1" applyAlignment="1" applyProtection="1">
      <alignment horizontal="center" vertical="center" wrapText="1"/>
    </xf>
    <xf numFmtId="167" fontId="6" fillId="27" borderId="36" xfId="68" applyNumberFormat="1" applyFont="1" applyFill="1" applyBorder="1" applyAlignment="1" applyProtection="1">
      <alignment horizontal="center" vertical="center" wrapText="1"/>
    </xf>
    <xf numFmtId="0" fontId="12" fillId="27" borderId="28" xfId="74" applyFont="1" applyFill="1" applyBorder="1" applyAlignment="1" applyProtection="1">
      <alignment horizontal="center" vertical="center"/>
    </xf>
    <xf numFmtId="0" fontId="12" fillId="27" borderId="29" xfId="74" applyFont="1" applyFill="1" applyBorder="1" applyAlignment="1" applyProtection="1">
      <alignment horizontal="center" vertical="center"/>
    </xf>
    <xf numFmtId="0" fontId="12" fillId="27" borderId="30" xfId="74" applyFont="1" applyFill="1" applyBorder="1" applyAlignment="1" applyProtection="1">
      <alignment horizontal="center" vertical="center"/>
    </xf>
    <xf numFmtId="0" fontId="12" fillId="27" borderId="28" xfId="72" applyFont="1" applyFill="1" applyBorder="1" applyAlignment="1" applyProtection="1">
      <alignment horizontal="left" vertical="top" wrapText="1"/>
    </xf>
    <xf numFmtId="0" fontId="12" fillId="27" borderId="29" xfId="72" applyFont="1" applyFill="1" applyBorder="1" applyAlignment="1" applyProtection="1">
      <alignment horizontal="left" vertical="top" wrapText="1"/>
    </xf>
    <xf numFmtId="0" fontId="12" fillId="27" borderId="30" xfId="72" applyFont="1" applyFill="1" applyBorder="1" applyAlignment="1" applyProtection="1">
      <alignment horizontal="left" vertical="top" wrapText="1"/>
    </xf>
    <xf numFmtId="167" fontId="12" fillId="27" borderId="28" xfId="68" applyNumberFormat="1" applyFont="1" applyFill="1" applyBorder="1" applyAlignment="1" applyProtection="1">
      <alignment horizontal="center" vertical="center" wrapText="1"/>
    </xf>
    <xf numFmtId="167" fontId="12" fillId="27" borderId="29" xfId="68" applyNumberFormat="1" applyFont="1" applyFill="1" applyBorder="1" applyAlignment="1" applyProtection="1">
      <alignment horizontal="center" vertical="center" wrapText="1"/>
    </xf>
    <xf numFmtId="167" fontId="12" fillId="27" borderId="30" xfId="68" applyNumberFormat="1" applyFont="1" applyFill="1" applyBorder="1" applyAlignment="1" applyProtection="1">
      <alignment horizontal="center" vertical="center" wrapText="1"/>
    </xf>
    <xf numFmtId="0" fontId="8" fillId="28" borderId="21" xfId="74" applyFont="1" applyFill="1" applyBorder="1" applyAlignment="1" applyProtection="1">
      <alignment horizontal="center" vertical="center"/>
    </xf>
    <xf numFmtId="0" fontId="8" fillId="28" borderId="23" xfId="74" applyFont="1" applyFill="1" applyBorder="1" applyAlignment="1" applyProtection="1">
      <alignment horizontal="center" vertical="center"/>
    </xf>
    <xf numFmtId="0" fontId="8" fillId="27" borderId="12" xfId="74" applyFont="1" applyFill="1" applyBorder="1" applyAlignment="1" applyProtection="1">
      <alignment horizontal="center" vertical="center"/>
    </xf>
    <xf numFmtId="0" fontId="8" fillId="27" borderId="13" xfId="74" applyFont="1" applyFill="1" applyBorder="1" applyAlignment="1" applyProtection="1">
      <alignment horizontal="center" vertical="center"/>
    </xf>
    <xf numFmtId="0" fontId="8" fillId="27" borderId="18" xfId="74" applyFont="1" applyFill="1" applyBorder="1" applyAlignment="1" applyProtection="1">
      <alignment horizontal="center" vertical="center"/>
    </xf>
    <xf numFmtId="0" fontId="8" fillId="27" borderId="19" xfId="74" applyFont="1" applyFill="1" applyBorder="1" applyAlignment="1" applyProtection="1">
      <alignment horizontal="center" vertical="center"/>
    </xf>
    <xf numFmtId="0" fontId="8" fillId="27" borderId="12" xfId="74" applyFont="1" applyFill="1" applyBorder="1" applyAlignment="1" applyProtection="1">
      <alignment horizontal="center" vertical="center" wrapText="1"/>
    </xf>
    <xf numFmtId="0" fontId="8" fillId="27" borderId="13" xfId="74" applyFont="1" applyFill="1" applyBorder="1" applyAlignment="1" applyProtection="1">
      <alignment horizontal="center" vertical="center" wrapText="1"/>
    </xf>
    <xf numFmtId="0" fontId="8" fillId="27" borderId="14" xfId="74" applyFont="1" applyFill="1" applyBorder="1" applyAlignment="1" applyProtection="1">
      <alignment horizontal="center" vertical="center" wrapText="1"/>
    </xf>
    <xf numFmtId="0" fontId="8" fillId="27" borderId="18" xfId="74" applyFont="1" applyFill="1" applyBorder="1" applyAlignment="1" applyProtection="1">
      <alignment horizontal="center" vertical="center" wrapText="1"/>
    </xf>
    <xf numFmtId="0" fontId="8" fillId="27" borderId="19" xfId="74" applyFont="1" applyFill="1" applyBorder="1" applyAlignment="1" applyProtection="1">
      <alignment horizontal="center" vertical="center" wrapText="1"/>
    </xf>
    <xf numFmtId="0" fontId="8" fillId="27" borderId="20" xfId="74" applyFont="1" applyFill="1" applyBorder="1" applyAlignment="1" applyProtection="1">
      <alignment horizontal="center" vertical="center" wrapText="1"/>
    </xf>
    <xf numFmtId="4" fontId="8" fillId="27" borderId="12" xfId="65" applyNumberFormat="1" applyFont="1" applyFill="1" applyBorder="1" applyAlignment="1">
      <alignment horizontal="center" vertical="center" wrapText="1"/>
    </xf>
    <xf numFmtId="4" fontId="8" fillId="27" borderId="13" xfId="65" applyNumberFormat="1" applyFont="1" applyFill="1" applyBorder="1" applyAlignment="1">
      <alignment horizontal="center" vertical="center" wrapText="1"/>
    </xf>
    <xf numFmtId="4" fontId="8" fillId="27" borderId="14" xfId="65" applyNumberFormat="1" applyFont="1" applyFill="1" applyBorder="1" applyAlignment="1">
      <alignment horizontal="center" vertical="center" wrapText="1"/>
    </xf>
    <xf numFmtId="4" fontId="8" fillId="27" borderId="18" xfId="65" applyNumberFormat="1" applyFont="1" applyFill="1" applyBorder="1" applyAlignment="1">
      <alignment horizontal="center" vertical="center" wrapText="1"/>
    </xf>
    <xf numFmtId="4" fontId="8" fillId="27" borderId="19" xfId="65" applyNumberFormat="1" applyFont="1" applyFill="1" applyBorder="1" applyAlignment="1">
      <alignment horizontal="center" vertical="center" wrapText="1"/>
    </xf>
    <xf numFmtId="4" fontId="8" fillId="27" borderId="20" xfId="65" applyNumberFormat="1" applyFont="1" applyFill="1" applyBorder="1" applyAlignment="1">
      <alignment horizontal="center" vertical="center" wrapText="1"/>
    </xf>
    <xf numFmtId="0" fontId="6" fillId="27" borderId="15" xfId="79" applyFont="1" applyFill="1" applyBorder="1" applyAlignment="1">
      <alignment horizontal="left" vertical="center"/>
    </xf>
    <xf numFmtId="0" fontId="6" fillId="27" borderId="0" xfId="79" applyFont="1" applyFill="1" applyBorder="1" applyAlignment="1">
      <alignment horizontal="left" vertical="center"/>
    </xf>
    <xf numFmtId="0" fontId="6" fillId="27" borderId="0" xfId="79" applyFont="1" applyFill="1" applyBorder="1" applyAlignment="1">
      <alignment horizontal="right" vertical="center"/>
    </xf>
    <xf numFmtId="0" fontId="6" fillId="27" borderId="40" xfId="79" applyFont="1" applyFill="1" applyBorder="1" applyAlignment="1">
      <alignment horizontal="right" vertical="center"/>
    </xf>
    <xf numFmtId="0" fontId="6" fillId="27" borderId="0" xfId="79" applyFont="1" applyFill="1" applyBorder="1" applyAlignment="1">
      <alignment horizontal="center" vertical="center"/>
    </xf>
    <xf numFmtId="0" fontId="5" fillId="29" borderId="12" xfId="79" applyFont="1" applyFill="1" applyBorder="1" applyAlignment="1">
      <alignment horizontal="center" vertical="center"/>
    </xf>
    <xf numFmtId="0" fontId="5" fillId="29" borderId="13" xfId="79" applyFont="1" applyFill="1" applyBorder="1" applyAlignment="1">
      <alignment horizontal="center" vertical="center"/>
    </xf>
    <xf numFmtId="0" fontId="5" fillId="29" borderId="14" xfId="79" applyFont="1" applyFill="1" applyBorder="1" applyAlignment="1">
      <alignment horizontal="center" vertical="center"/>
    </xf>
    <xf numFmtId="0" fontId="5" fillId="29" borderId="18" xfId="79" applyFont="1" applyFill="1" applyBorder="1" applyAlignment="1">
      <alignment horizontal="center" vertical="center"/>
    </xf>
    <xf numFmtId="0" fontId="5" fillId="29" borderId="19" xfId="79" applyFont="1" applyFill="1" applyBorder="1" applyAlignment="1">
      <alignment horizontal="center" vertical="center"/>
    </xf>
    <xf numFmtId="0" fontId="5" fillId="29" borderId="20" xfId="79" applyFont="1" applyFill="1" applyBorder="1" applyAlignment="1">
      <alignment horizontal="center" vertical="center"/>
    </xf>
    <xf numFmtId="0" fontId="5" fillId="27" borderId="0" xfId="79" applyFont="1" applyFill="1" applyAlignment="1">
      <alignment horizontal="center" vertical="center" wrapText="1"/>
    </xf>
    <xf numFmtId="0" fontId="4" fillId="29" borderId="37" xfId="79" applyFont="1" applyFill="1" applyBorder="1" applyAlignment="1">
      <alignment horizontal="center" vertical="center"/>
    </xf>
    <xf numFmtId="0" fontId="4" fillId="29" borderId="38" xfId="79" applyFont="1" applyFill="1" applyBorder="1" applyAlignment="1">
      <alignment horizontal="center" vertical="center"/>
    </xf>
    <xf numFmtId="0" fontId="4" fillId="29" borderId="39" xfId="79" applyFont="1" applyFill="1" applyBorder="1" applyAlignment="1">
      <alignment horizontal="center" vertical="center"/>
    </xf>
    <xf numFmtId="0" fontId="8" fillId="27" borderId="25" xfId="74" applyFont="1" applyFill="1" applyBorder="1" applyAlignment="1" applyProtection="1">
      <alignment horizontal="center" vertical="center"/>
    </xf>
    <xf numFmtId="0" fontId="8" fillId="27" borderId="26" xfId="74" applyFont="1" applyFill="1" applyBorder="1" applyAlignment="1" applyProtection="1">
      <alignment horizontal="center" vertical="center"/>
    </xf>
    <xf numFmtId="0" fontId="8" fillId="27" borderId="27" xfId="74" applyFont="1" applyFill="1" applyBorder="1" applyAlignment="1" applyProtection="1">
      <alignment horizontal="center" vertical="center"/>
    </xf>
    <xf numFmtId="0" fontId="8" fillId="27" borderId="25" xfId="72" applyFont="1" applyFill="1" applyBorder="1" applyAlignment="1" applyProtection="1">
      <alignment horizontal="left" vertical="top" wrapText="1"/>
    </xf>
    <xf numFmtId="0" fontId="8" fillId="27" borderId="26" xfId="72" applyFont="1" applyFill="1" applyBorder="1" applyAlignment="1" applyProtection="1">
      <alignment horizontal="left" vertical="top" wrapText="1"/>
    </xf>
    <xf numFmtId="0" fontId="8" fillId="27" borderId="27" xfId="72" applyFont="1" applyFill="1" applyBorder="1" applyAlignment="1" applyProtection="1">
      <alignment horizontal="left" vertical="top" wrapText="1"/>
    </xf>
    <xf numFmtId="167" fontId="8" fillId="27" borderId="25" xfId="68" applyNumberFormat="1" applyFont="1" applyFill="1" applyBorder="1" applyAlignment="1" applyProtection="1">
      <alignment horizontal="center" vertical="center" wrapText="1"/>
    </xf>
    <xf numFmtId="167" fontId="8" fillId="27" borderId="26" xfId="68" applyNumberFormat="1" applyFont="1" applyFill="1" applyBorder="1" applyAlignment="1" applyProtection="1">
      <alignment horizontal="center" vertical="center" wrapText="1"/>
    </xf>
    <xf numFmtId="167" fontId="8" fillId="27" borderId="27" xfId="68" applyNumberFormat="1" applyFont="1" applyFill="1" applyBorder="1" applyAlignment="1" applyProtection="1">
      <alignment horizontal="center" vertical="center" wrapText="1"/>
    </xf>
    <xf numFmtId="0" fontId="4" fillId="29" borderId="37" xfId="79" applyFont="1" applyFill="1" applyBorder="1" applyAlignment="1">
      <alignment horizontal="center" vertical="center" wrapText="1"/>
    </xf>
    <xf numFmtId="0" fontId="4" fillId="29" borderId="38" xfId="79" applyFont="1" applyFill="1" applyBorder="1" applyAlignment="1">
      <alignment horizontal="center" vertical="center" wrapText="1"/>
    </xf>
    <xf numFmtId="0" fontId="4" fillId="29" borderId="39" xfId="79" applyFont="1" applyFill="1" applyBorder="1" applyAlignment="1">
      <alignment horizontal="center" vertical="center" wrapText="1"/>
    </xf>
    <xf numFmtId="0" fontId="6" fillId="27" borderId="13" xfId="79" applyFont="1" applyFill="1" applyBorder="1" applyAlignment="1">
      <alignment horizontal="center" vertical="center"/>
    </xf>
    <xf numFmtId="164" fontId="4" fillId="27" borderId="0" xfId="79" applyNumberFormat="1" applyFont="1" applyFill="1" applyBorder="1" applyAlignment="1">
      <alignment horizontal="center" vertical="center"/>
    </xf>
    <xf numFmtId="0" fontId="6" fillId="27" borderId="0" xfId="79" quotePrefix="1" applyFont="1" applyFill="1" applyBorder="1" applyAlignment="1">
      <alignment horizontal="center" vertical="center"/>
    </xf>
    <xf numFmtId="0" fontId="8" fillId="28" borderId="41" xfId="74" applyFont="1" applyFill="1" applyBorder="1" applyAlignment="1" applyProtection="1">
      <alignment horizontal="center" vertical="center"/>
    </xf>
    <xf numFmtId="0" fontId="8" fillId="28" borderId="42" xfId="74" applyFont="1" applyFill="1" applyBorder="1" applyAlignment="1" applyProtection="1">
      <alignment horizontal="center" vertical="center"/>
    </xf>
    <xf numFmtId="0" fontId="8" fillId="27" borderId="14" xfId="74" applyFont="1" applyFill="1" applyBorder="1" applyAlignment="1" applyProtection="1">
      <alignment horizontal="center" vertical="center"/>
    </xf>
    <xf numFmtId="0" fontId="8" fillId="27" borderId="20" xfId="74" applyFont="1" applyFill="1" applyBorder="1" applyAlignment="1" applyProtection="1">
      <alignment horizontal="center" vertical="center"/>
    </xf>
    <xf numFmtId="0" fontId="6" fillId="27" borderId="0" xfId="80" applyFont="1" applyFill="1" applyBorder="1" applyAlignment="1">
      <alignment horizontal="center" vertical="center"/>
    </xf>
    <xf numFmtId="0" fontId="8" fillId="27" borderId="43" xfId="75" applyFont="1" applyFill="1" applyBorder="1" applyAlignment="1" applyProtection="1">
      <alignment horizontal="center" vertical="center"/>
    </xf>
    <xf numFmtId="0" fontId="8" fillId="27" borderId="44" xfId="75" applyFont="1" applyFill="1" applyBorder="1" applyAlignment="1" applyProtection="1">
      <alignment horizontal="center" vertical="center"/>
    </xf>
    <xf numFmtId="0" fontId="8" fillId="27" borderId="43" xfId="75" applyFont="1" applyFill="1" applyBorder="1" applyAlignment="1" applyProtection="1">
      <alignment horizontal="left" vertical="center" wrapText="1"/>
    </xf>
    <xf numFmtId="0" fontId="8" fillId="27" borderId="44" xfId="75" applyFont="1" applyFill="1" applyBorder="1" applyAlignment="1" applyProtection="1">
      <alignment horizontal="left" vertical="center" wrapText="1"/>
    </xf>
    <xf numFmtId="0" fontId="8" fillId="27" borderId="45" xfId="75" applyFont="1" applyFill="1" applyBorder="1" applyAlignment="1" applyProtection="1">
      <alignment horizontal="left" vertical="center" wrapText="1"/>
    </xf>
    <xf numFmtId="167" fontId="8" fillId="27" borderId="46" xfId="69" applyNumberFormat="1" applyFont="1" applyFill="1" applyBorder="1" applyAlignment="1" applyProtection="1">
      <alignment horizontal="center" vertical="center" wrapText="1"/>
    </xf>
    <xf numFmtId="167" fontId="8" fillId="27" borderId="29" xfId="69" applyNumberFormat="1" applyFont="1" applyFill="1" applyBorder="1" applyAlignment="1" applyProtection="1">
      <alignment horizontal="center" vertical="center" wrapText="1"/>
    </xf>
    <xf numFmtId="167" fontId="8" fillId="27" borderId="30" xfId="69" applyNumberFormat="1" applyFont="1" applyFill="1" applyBorder="1" applyAlignment="1" applyProtection="1">
      <alignment horizontal="center" vertical="center" wrapText="1"/>
    </xf>
    <xf numFmtId="0" fontId="8" fillId="27" borderId="47" xfId="75" applyFont="1" applyFill="1" applyBorder="1" applyAlignment="1" applyProtection="1">
      <alignment horizontal="center" vertical="center"/>
    </xf>
    <xf numFmtId="0" fontId="8" fillId="27" borderId="48" xfId="75" applyFont="1" applyFill="1" applyBorder="1" applyAlignment="1" applyProtection="1">
      <alignment horizontal="center" vertical="center"/>
    </xf>
    <xf numFmtId="0" fontId="8" fillId="27" borderId="47" xfId="75" applyFont="1" applyFill="1" applyBorder="1" applyAlignment="1" applyProtection="1">
      <alignment horizontal="left" vertical="center" wrapText="1"/>
    </xf>
    <xf numFmtId="0" fontId="8" fillId="27" borderId="48" xfId="75" applyFont="1" applyFill="1" applyBorder="1" applyAlignment="1" applyProtection="1">
      <alignment horizontal="left" vertical="center" wrapText="1"/>
    </xf>
    <xf numFmtId="0" fontId="8" fillId="27" borderId="49" xfId="75" applyFont="1" applyFill="1" applyBorder="1" applyAlignment="1" applyProtection="1">
      <alignment horizontal="left" vertical="center" wrapText="1"/>
    </xf>
    <xf numFmtId="167" fontId="8" fillId="27" borderId="50" xfId="69" applyNumberFormat="1" applyFont="1" applyFill="1" applyBorder="1" applyAlignment="1" applyProtection="1">
      <alignment horizontal="center" vertical="center" wrapText="1"/>
    </xf>
    <xf numFmtId="167" fontId="8" fillId="27" borderId="32" xfId="69" applyNumberFormat="1" applyFont="1" applyFill="1" applyBorder="1" applyAlignment="1" applyProtection="1">
      <alignment horizontal="center" vertical="center" wrapText="1"/>
    </xf>
    <xf numFmtId="167" fontId="8" fillId="27" borderId="33" xfId="69" applyNumberFormat="1" applyFont="1" applyFill="1" applyBorder="1" applyAlignment="1" applyProtection="1">
      <alignment horizontal="center" vertical="center" wrapText="1"/>
    </xf>
    <xf numFmtId="0" fontId="6" fillId="27" borderId="0" xfId="80" applyFont="1" applyFill="1" applyBorder="1" applyAlignment="1">
      <alignment horizontal="left" vertical="center"/>
    </xf>
    <xf numFmtId="0" fontId="11" fillId="27" borderId="43" xfId="75" applyFont="1" applyFill="1" applyBorder="1" applyAlignment="1" applyProtection="1">
      <alignment horizontal="center" vertical="center"/>
    </xf>
    <xf numFmtId="0" fontId="11" fillId="27" borderId="44" xfId="75" applyFont="1" applyFill="1" applyBorder="1" applyAlignment="1" applyProtection="1">
      <alignment horizontal="center" vertical="center"/>
    </xf>
    <xf numFmtId="0" fontId="11" fillId="27" borderId="43" xfId="75" applyFont="1" applyFill="1" applyBorder="1" applyAlignment="1" applyProtection="1">
      <alignment horizontal="left" vertical="center" wrapText="1"/>
    </xf>
    <xf numFmtId="0" fontId="11" fillId="27" borderId="44" xfId="75" applyFont="1" applyFill="1" applyBorder="1" applyAlignment="1" applyProtection="1">
      <alignment horizontal="left" vertical="center" wrapText="1"/>
    </xf>
    <xf numFmtId="0" fontId="11" fillId="27" borderId="45" xfId="75" applyFont="1" applyFill="1" applyBorder="1" applyAlignment="1" applyProtection="1">
      <alignment horizontal="left" vertical="center" wrapText="1"/>
    </xf>
    <xf numFmtId="167" fontId="11" fillId="27" borderId="46" xfId="69" applyNumberFormat="1" applyFont="1" applyFill="1" applyBorder="1" applyAlignment="1" applyProtection="1">
      <alignment horizontal="center" vertical="center" wrapText="1"/>
    </xf>
    <xf numFmtId="167" fontId="11" fillId="27" borderId="29" xfId="69" applyNumberFormat="1" applyFont="1" applyFill="1" applyBorder="1" applyAlignment="1" applyProtection="1">
      <alignment horizontal="center" vertical="center" wrapText="1"/>
    </xf>
    <xf numFmtId="167" fontId="11" fillId="27" borderId="30" xfId="69" applyNumberFormat="1" applyFont="1" applyFill="1" applyBorder="1" applyAlignment="1" applyProtection="1">
      <alignment horizontal="center" vertical="center" wrapText="1"/>
    </xf>
    <xf numFmtId="0" fontId="6" fillId="27" borderId="43" xfId="75" applyFont="1" applyFill="1" applyBorder="1" applyAlignment="1" applyProtection="1">
      <alignment horizontal="center" vertical="center"/>
    </xf>
    <xf numFmtId="0" fontId="6" fillId="27" borderId="44" xfId="75" applyFont="1" applyFill="1" applyBorder="1" applyAlignment="1" applyProtection="1">
      <alignment horizontal="center" vertical="center"/>
    </xf>
    <xf numFmtId="0" fontId="12" fillId="27" borderId="43" xfId="75" applyFont="1" applyFill="1" applyBorder="1" applyAlignment="1" applyProtection="1">
      <alignment horizontal="left" vertical="center" wrapText="1"/>
    </xf>
    <xf numFmtId="0" fontId="12" fillId="27" borderId="44" xfId="75" applyFont="1" applyFill="1" applyBorder="1" applyAlignment="1" applyProtection="1">
      <alignment horizontal="left" vertical="center" wrapText="1"/>
    </xf>
    <xf numFmtId="0" fontId="12" fillId="27" borderId="45" xfId="75" applyFont="1" applyFill="1" applyBorder="1" applyAlignment="1" applyProtection="1">
      <alignment horizontal="left" vertical="center" wrapText="1"/>
    </xf>
    <xf numFmtId="167" fontId="12" fillId="27" borderId="46" xfId="69" applyNumberFormat="1" applyFont="1" applyFill="1" applyBorder="1" applyAlignment="1" applyProtection="1">
      <alignment horizontal="center" vertical="center" wrapText="1"/>
    </xf>
    <xf numFmtId="167" fontId="12" fillId="27" borderId="29" xfId="69" applyNumberFormat="1" applyFont="1" applyFill="1" applyBorder="1" applyAlignment="1" applyProtection="1">
      <alignment horizontal="center" vertical="center" wrapText="1"/>
    </xf>
    <xf numFmtId="167" fontId="12" fillId="27" borderId="30" xfId="69" applyNumberFormat="1" applyFont="1" applyFill="1" applyBorder="1" applyAlignment="1" applyProtection="1">
      <alignment horizontal="center" vertical="center" wrapText="1"/>
    </xf>
    <xf numFmtId="167" fontId="12" fillId="27" borderId="44" xfId="69" applyNumberFormat="1" applyFont="1" applyFill="1" applyBorder="1" applyAlignment="1" applyProtection="1">
      <alignment horizontal="center" vertical="center" wrapText="1"/>
    </xf>
    <xf numFmtId="167" fontId="12" fillId="27" borderId="45" xfId="69" applyNumberFormat="1" applyFont="1" applyFill="1" applyBorder="1" applyAlignment="1" applyProtection="1">
      <alignment horizontal="center" vertical="center" wrapText="1"/>
    </xf>
    <xf numFmtId="0" fontId="32" fillId="27" borderId="43" xfId="75" applyFont="1" applyFill="1" applyBorder="1" applyAlignment="1" applyProtection="1">
      <alignment horizontal="left" vertical="center" wrapText="1"/>
    </xf>
    <xf numFmtId="0" fontId="32" fillId="27" borderId="44" xfId="75" applyFont="1" applyFill="1" applyBorder="1" applyAlignment="1" applyProtection="1">
      <alignment horizontal="left" vertical="center" wrapText="1"/>
    </xf>
    <xf numFmtId="0" fontId="32" fillId="27" borderId="45" xfId="75" applyFont="1" applyFill="1" applyBorder="1" applyAlignment="1" applyProtection="1">
      <alignment horizontal="left" vertical="center" wrapText="1"/>
    </xf>
    <xf numFmtId="0" fontId="4" fillId="27" borderId="43" xfId="75" applyFont="1" applyFill="1" applyBorder="1" applyAlignment="1" applyProtection="1">
      <alignment horizontal="left" vertical="center" wrapText="1"/>
    </xf>
    <xf numFmtId="0" fontId="4" fillId="27" borderId="44" xfId="75" applyFont="1" applyFill="1" applyBorder="1" applyAlignment="1" applyProtection="1">
      <alignment horizontal="left" vertical="center" wrapText="1"/>
    </xf>
    <xf numFmtId="0" fontId="4" fillId="27" borderId="45" xfId="75" applyFont="1" applyFill="1" applyBorder="1" applyAlignment="1" applyProtection="1">
      <alignment horizontal="left" vertical="center" wrapText="1"/>
    </xf>
    <xf numFmtId="0" fontId="6" fillId="27" borderId="43" xfId="75" applyFont="1" applyFill="1" applyBorder="1" applyAlignment="1" applyProtection="1">
      <alignment horizontal="left" vertical="center" wrapText="1"/>
    </xf>
    <xf numFmtId="0" fontId="6" fillId="27" borderId="44" xfId="75" applyFont="1" applyFill="1" applyBorder="1" applyAlignment="1" applyProtection="1">
      <alignment horizontal="left" vertical="center" wrapText="1"/>
    </xf>
    <xf numFmtId="0" fontId="6" fillId="27" borderId="45" xfId="75" applyFont="1" applyFill="1" applyBorder="1" applyAlignment="1" applyProtection="1">
      <alignment horizontal="left" vertical="center" wrapText="1"/>
    </xf>
    <xf numFmtId="167" fontId="6" fillId="27" borderId="46" xfId="69" applyNumberFormat="1" applyFont="1" applyFill="1" applyBorder="1" applyAlignment="1" applyProtection="1">
      <alignment horizontal="center" vertical="center" wrapText="1"/>
    </xf>
    <xf numFmtId="167" fontId="6" fillId="27" borderId="29" xfId="69" applyNumberFormat="1" applyFont="1" applyFill="1" applyBorder="1" applyAlignment="1" applyProtection="1">
      <alignment horizontal="center" vertical="center" wrapText="1"/>
    </xf>
    <xf numFmtId="167" fontId="6" fillId="27" borderId="30" xfId="69" applyNumberFormat="1" applyFont="1" applyFill="1" applyBorder="1" applyAlignment="1" applyProtection="1">
      <alignment horizontal="center" vertical="center" wrapText="1"/>
    </xf>
    <xf numFmtId="0" fontId="5" fillId="29" borderId="12" xfId="80" applyFont="1" applyFill="1" applyBorder="1" applyAlignment="1">
      <alignment horizontal="center" vertical="center"/>
    </xf>
    <xf numFmtId="0" fontId="5" fillId="29" borderId="13" xfId="80" applyFont="1" applyFill="1" applyBorder="1" applyAlignment="1">
      <alignment horizontal="center" vertical="center"/>
    </xf>
    <xf numFmtId="0" fontId="5" fillId="29" borderId="14" xfId="80" applyFont="1" applyFill="1" applyBorder="1" applyAlignment="1">
      <alignment horizontal="center" vertical="center"/>
    </xf>
    <xf numFmtId="0" fontId="5" fillId="29" borderId="18" xfId="80" applyFont="1" applyFill="1" applyBorder="1" applyAlignment="1">
      <alignment horizontal="center" vertical="center"/>
    </xf>
    <xf numFmtId="0" fontId="5" fillId="29" borderId="19" xfId="80" applyFont="1" applyFill="1" applyBorder="1" applyAlignment="1">
      <alignment horizontal="center" vertical="center"/>
    </xf>
    <xf numFmtId="0" fontId="5" fillId="29" borderId="20" xfId="80" applyFont="1" applyFill="1" applyBorder="1" applyAlignment="1">
      <alignment horizontal="center" vertical="center"/>
    </xf>
    <xf numFmtId="0" fontId="5" fillId="27" borderId="0" xfId="80" applyFont="1" applyFill="1" applyAlignment="1">
      <alignment horizontal="center" vertical="center" wrapText="1"/>
    </xf>
    <xf numFmtId="0" fontId="4" fillId="29" borderId="37" xfId="80" applyFont="1" applyFill="1" applyBorder="1" applyAlignment="1">
      <alignment horizontal="center" vertical="center"/>
    </xf>
    <xf numFmtId="0" fontId="4" fillId="29" borderId="38" xfId="80" applyFont="1" applyFill="1" applyBorder="1" applyAlignment="1">
      <alignment horizontal="center" vertical="center"/>
    </xf>
    <xf numFmtId="0" fontId="4" fillId="29" borderId="39" xfId="80" applyFont="1" applyFill="1" applyBorder="1" applyAlignment="1">
      <alignment horizontal="center" vertical="center"/>
    </xf>
    <xf numFmtId="0" fontId="6" fillId="27" borderId="15" xfId="80" applyFont="1" applyFill="1" applyBorder="1" applyAlignment="1">
      <alignment horizontal="left" vertical="center"/>
    </xf>
    <xf numFmtId="0" fontId="6" fillId="27" borderId="13" xfId="80" applyFont="1" applyFill="1" applyBorder="1" applyAlignment="1">
      <alignment horizontal="center" vertical="center"/>
    </xf>
    <xf numFmtId="4" fontId="8" fillId="27" borderId="12" xfId="66" applyNumberFormat="1" applyFont="1" applyFill="1" applyBorder="1" applyAlignment="1">
      <alignment horizontal="center" vertical="center" wrapText="1"/>
    </xf>
    <xf numFmtId="4" fontId="8" fillId="27" borderId="13" xfId="66" applyNumberFormat="1" applyFont="1" applyFill="1" applyBorder="1" applyAlignment="1">
      <alignment horizontal="center" vertical="center" wrapText="1"/>
    </xf>
    <xf numFmtId="4" fontId="8" fillId="27" borderId="14" xfId="66" applyNumberFormat="1" applyFont="1" applyFill="1" applyBorder="1" applyAlignment="1">
      <alignment horizontal="center" vertical="center" wrapText="1"/>
    </xf>
    <xf numFmtId="4" fontId="8" fillId="27" borderId="15" xfId="66" applyNumberFormat="1" applyFont="1" applyFill="1" applyBorder="1" applyAlignment="1">
      <alignment horizontal="center" vertical="center" wrapText="1"/>
    </xf>
    <xf numFmtId="4" fontId="8" fillId="27" borderId="0" xfId="66" applyNumberFormat="1" applyFont="1" applyFill="1" applyBorder="1" applyAlignment="1">
      <alignment horizontal="center" vertical="center" wrapText="1"/>
    </xf>
    <xf numFmtId="4" fontId="8" fillId="27" borderId="17" xfId="66" applyNumberFormat="1" applyFont="1" applyFill="1" applyBorder="1" applyAlignment="1">
      <alignment horizontal="center" vertical="center" wrapText="1"/>
    </xf>
    <xf numFmtId="0" fontId="6" fillId="27" borderId="19" xfId="80" quotePrefix="1" applyFont="1" applyFill="1" applyBorder="1" applyAlignment="1">
      <alignment horizontal="center" vertical="center"/>
    </xf>
    <xf numFmtId="0" fontId="8" fillId="27" borderId="51" xfId="75" applyFont="1" applyFill="1" applyBorder="1" applyAlignment="1" applyProtection="1">
      <alignment horizontal="center" vertical="center"/>
    </xf>
    <xf numFmtId="0" fontId="8" fillId="27" borderId="52" xfId="75" applyFont="1" applyFill="1" applyBorder="1" applyAlignment="1" applyProtection="1">
      <alignment horizontal="center" vertical="center"/>
    </xf>
    <xf numFmtId="0" fontId="4" fillId="27" borderId="51" xfId="75" applyFont="1" applyFill="1" applyBorder="1" applyAlignment="1" applyProtection="1">
      <alignment horizontal="left" vertical="center" wrapText="1"/>
    </xf>
    <xf numFmtId="0" fontId="4" fillId="27" borderId="52" xfId="75" applyFont="1" applyFill="1" applyBorder="1" applyAlignment="1" applyProtection="1">
      <alignment horizontal="left" vertical="center" wrapText="1"/>
    </xf>
    <xf numFmtId="0" fontId="4" fillId="27" borderId="53" xfId="75" applyFont="1" applyFill="1" applyBorder="1" applyAlignment="1" applyProtection="1">
      <alignment horizontal="left" vertical="center" wrapText="1"/>
    </xf>
    <xf numFmtId="167" fontId="9" fillId="27" borderId="54" xfId="69" applyNumberFormat="1" applyFont="1" applyFill="1" applyBorder="1" applyAlignment="1" applyProtection="1">
      <alignment horizontal="center" vertical="center" wrapText="1"/>
    </xf>
    <xf numFmtId="167" fontId="9" fillId="27" borderId="26" xfId="69" applyNumberFormat="1" applyFont="1" applyFill="1" applyBorder="1" applyAlignment="1" applyProtection="1">
      <alignment horizontal="center" vertical="center" wrapText="1"/>
    </xf>
    <xf numFmtId="167" fontId="9" fillId="27" borderId="27" xfId="69" applyNumberFormat="1" applyFont="1" applyFill="1" applyBorder="1" applyAlignment="1" applyProtection="1">
      <alignment horizontal="center" vertical="center" wrapText="1"/>
    </xf>
    <xf numFmtId="0" fontId="8" fillId="27" borderId="45" xfId="75" applyFont="1" applyFill="1" applyBorder="1" applyAlignment="1" applyProtection="1">
      <alignment horizontal="center" vertical="center"/>
    </xf>
    <xf numFmtId="0" fontId="8" fillId="27" borderId="25" xfId="75" applyFont="1" applyFill="1" applyBorder="1" applyAlignment="1" applyProtection="1">
      <alignment horizontal="center" vertical="center"/>
    </xf>
    <xf numFmtId="0" fontId="8" fillId="27" borderId="31" xfId="75" applyFont="1" applyFill="1" applyBorder="1" applyAlignment="1" applyProtection="1">
      <alignment horizontal="center" vertical="center"/>
    </xf>
    <xf numFmtId="0" fontId="8" fillId="27" borderId="26" xfId="75" applyFont="1" applyFill="1" applyBorder="1" applyAlignment="1" applyProtection="1">
      <alignment horizontal="center" vertical="center"/>
    </xf>
    <xf numFmtId="0" fontId="8" fillId="27" borderId="32" xfId="75" applyFont="1" applyFill="1" applyBorder="1" applyAlignment="1" applyProtection="1">
      <alignment horizontal="center" vertical="center"/>
    </xf>
    <xf numFmtId="0" fontId="8" fillId="27" borderId="27" xfId="75" applyFont="1" applyFill="1" applyBorder="1" applyAlignment="1" applyProtection="1">
      <alignment horizontal="center" vertical="center"/>
    </xf>
    <xf numFmtId="0" fontId="8" fillId="27" borderId="33" xfId="75" applyFont="1" applyFill="1" applyBorder="1" applyAlignment="1" applyProtection="1">
      <alignment horizontal="center" vertical="center"/>
    </xf>
    <xf numFmtId="0" fontId="8" fillId="27" borderId="21" xfId="75" applyFont="1" applyFill="1" applyBorder="1" applyAlignment="1" applyProtection="1">
      <alignment horizontal="center" vertical="center"/>
    </xf>
    <xf numFmtId="0" fontId="8" fillId="27" borderId="23" xfId="75" applyFont="1" applyFill="1" applyBorder="1" applyAlignment="1" applyProtection="1">
      <alignment horizontal="center" vertical="center"/>
    </xf>
    <xf numFmtId="0" fontId="4" fillId="29" borderId="18" xfId="80" applyFont="1" applyFill="1" applyBorder="1" applyAlignment="1">
      <alignment horizontal="center" vertical="center" wrapText="1"/>
    </xf>
    <xf numFmtId="0" fontId="4" fillId="27" borderId="12" xfId="80" applyFont="1" applyFill="1" applyBorder="1" applyAlignment="1">
      <alignment horizontal="center" vertical="center"/>
    </xf>
    <xf numFmtId="0" fontId="4" fillId="27" borderId="13" xfId="80" applyFont="1" applyFill="1" applyBorder="1" applyAlignment="1">
      <alignment horizontal="center" vertical="center"/>
    </xf>
    <xf numFmtId="0" fontId="4" fillId="27" borderId="14" xfId="80" applyFont="1" applyFill="1" applyBorder="1" applyAlignment="1">
      <alignment horizontal="center" vertical="center"/>
    </xf>
    <xf numFmtId="0" fontId="8" fillId="27" borderId="12" xfId="75" applyFont="1" applyFill="1" applyBorder="1" applyAlignment="1" applyProtection="1">
      <alignment horizontal="center" vertical="center"/>
    </xf>
    <xf numFmtId="0" fontId="8" fillId="27" borderId="13" xfId="75" applyFont="1" applyFill="1" applyBorder="1" applyAlignment="1" applyProtection="1">
      <alignment horizontal="center" vertical="center"/>
    </xf>
    <xf numFmtId="0" fontId="8" fillId="27" borderId="18" xfId="75" applyFont="1" applyFill="1" applyBorder="1" applyAlignment="1" applyProtection="1">
      <alignment horizontal="center" vertical="center"/>
    </xf>
    <xf numFmtId="0" fontId="8" fillId="27" borderId="19" xfId="75" applyFont="1" applyFill="1" applyBorder="1" applyAlignment="1" applyProtection="1">
      <alignment horizontal="center" vertical="center"/>
    </xf>
    <xf numFmtId="0" fontId="8" fillId="27" borderId="12" xfId="75" applyFont="1" applyFill="1" applyBorder="1" applyAlignment="1" applyProtection="1">
      <alignment horizontal="left" vertical="center" wrapText="1"/>
    </xf>
    <xf numFmtId="0" fontId="8" fillId="27" borderId="13" xfId="75" applyFont="1" applyFill="1" applyBorder="1" applyAlignment="1" applyProtection="1">
      <alignment horizontal="left" vertical="center" wrapText="1"/>
    </xf>
    <xf numFmtId="0" fontId="8" fillId="27" borderId="14" xfId="75" applyFont="1" applyFill="1" applyBorder="1" applyAlignment="1" applyProtection="1">
      <alignment horizontal="left" vertical="center" wrapText="1"/>
    </xf>
    <xf numFmtId="0" fontId="8" fillId="27" borderId="18" xfId="75" applyFont="1" applyFill="1" applyBorder="1" applyAlignment="1" applyProtection="1">
      <alignment horizontal="left" vertical="center" wrapText="1"/>
    </xf>
    <xf numFmtId="0" fontId="8" fillId="27" borderId="19" xfId="75" applyFont="1" applyFill="1" applyBorder="1" applyAlignment="1" applyProtection="1">
      <alignment horizontal="left" vertical="center" wrapText="1"/>
    </xf>
    <xf numFmtId="0" fontId="8" fillId="27" borderId="20" xfId="75" applyFont="1" applyFill="1" applyBorder="1" applyAlignment="1" applyProtection="1">
      <alignment horizontal="left" vertical="center" wrapText="1"/>
    </xf>
  </cellXfs>
  <cellStyles count="9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Colore 1" xfId="7"/>
    <cellStyle name="20% - Colore 2" xfId="8"/>
    <cellStyle name="20% - Colore 3" xfId="9"/>
    <cellStyle name="20% - Colore 4" xfId="10"/>
    <cellStyle name="20% - Colore 5" xfId="11"/>
    <cellStyle name="20% - Colore 6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Colore 1" xfId="19"/>
    <cellStyle name="40% - Colore 2" xfId="20"/>
    <cellStyle name="40% - Colore 3" xfId="21"/>
    <cellStyle name="40% - Colore 4" xfId="22"/>
    <cellStyle name="40% - Colore 5" xfId="23"/>
    <cellStyle name="40% - Colore 6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Colore 1" xfId="31"/>
    <cellStyle name="60% - Colore 2" xfId="32"/>
    <cellStyle name="60% - Colore 3" xfId="33"/>
    <cellStyle name="60% - Colore 4" xfId="34"/>
    <cellStyle name="60% - Colore 5" xfId="35"/>
    <cellStyle name="60% - Colore 6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olo" xfId="44"/>
    <cellStyle name="Calculation" xfId="45"/>
    <cellStyle name="Cella collegata" xfId="46"/>
    <cellStyle name="Cella da controllare" xfId="47"/>
    <cellStyle name="Check Cell" xfId="48"/>
    <cellStyle name="Colore 1" xfId="49"/>
    <cellStyle name="Colore 2" xfId="50"/>
    <cellStyle name="Colore 3" xfId="51"/>
    <cellStyle name="Colore 4" xfId="52"/>
    <cellStyle name="Colore 5" xfId="53"/>
    <cellStyle name="Colore 6" xfId="54"/>
    <cellStyle name="Comma 2" xfId="55"/>
    <cellStyle name="Euro" xfId="56"/>
    <cellStyle name="Explanatory Text" xfId="57"/>
    <cellStyle name="Good" xfId="58"/>
    <cellStyle name="Heading 1" xfId="59"/>
    <cellStyle name="Heading 2" xfId="60"/>
    <cellStyle name="Heading 3" xfId="61"/>
    <cellStyle name="Heading 4" xfId="62"/>
    <cellStyle name="Linked Cell" xfId="63"/>
    <cellStyle name="Migliaia" xfId="64" builtinId="3"/>
    <cellStyle name="Migliaia [0]_Mattone CE_Budget 2008 (v. 0.5 del 12.02.2008)" xfId="65"/>
    <cellStyle name="Migliaia [0]_Mattone CE_Budget 2008 (v. 0.5 del 12.02.2008) 2" xfId="66"/>
    <cellStyle name="Migliaia 2" xfId="67"/>
    <cellStyle name="Migliaia_Mattone CE_Budget 2008 (v. 0.5 del 12.02.2008)" xfId="68"/>
    <cellStyle name="Migliaia_Mattone CE_Budget 2008 (v. 0.5 del 12.02.2008) 2" xfId="69"/>
    <cellStyle name="Neutral" xfId="70"/>
    <cellStyle name="Neutrale" xfId="71"/>
    <cellStyle name="Normal 2" xfId="72"/>
    <cellStyle name="Normal_Informazioni Regione Sardegna" xfId="73"/>
    <cellStyle name="Normal_Sheet1" xfId="74"/>
    <cellStyle name="Normal_Sheet1 2" xfId="75"/>
    <cellStyle name="Normal_Sheet1 2_RIEPILOGO PRECONS. 2012" xfId="76"/>
    <cellStyle name="Normale" xfId="0" builtinId="0"/>
    <cellStyle name="Normale 2" xfId="77"/>
    <cellStyle name="Normale_4° 2012" xfId="78"/>
    <cellStyle name="Normale_Mattone CE_Budget 2008 (v. 0.5 del 12.02.2008)" xfId="79"/>
    <cellStyle name="Normale_Mattone CE_Budget 2008 (v. 0.5 del 12.02.2008) 2" xfId="80"/>
    <cellStyle name="Normale_Mattone CE_Budget 2008 (v. 0.5 del 12.02.2008) 2 2" xfId="81"/>
    <cellStyle name="Normale_Mattone CE_Budget 2008 (v. 0.5 del 12.02.2008) 2_RIEPILOGO PRECONS. 2012" xfId="82"/>
    <cellStyle name="Nota" xfId="83"/>
    <cellStyle name="Note" xfId="84"/>
    <cellStyle name="Testo avviso" xfId="85"/>
    <cellStyle name="Testo descrittivo" xfId="86"/>
    <cellStyle name="Title" xfId="87"/>
    <cellStyle name="Titolo" xfId="88"/>
    <cellStyle name="Titolo 1" xfId="89"/>
    <cellStyle name="Titolo 2" xfId="90"/>
    <cellStyle name="Titolo 3" xfId="91"/>
    <cellStyle name="Titolo 4" xfId="92"/>
    <cellStyle name="Titolo_Asl 6_Analisi al 31 dicembre 2008 (v. FINALE_A3 del 26.01.2009)" xfId="93"/>
    <cellStyle name="Total" xfId="94"/>
    <cellStyle name="Totale" xfId="95"/>
    <cellStyle name="Valore non valido" xfId="96"/>
    <cellStyle name="Valore valido" xfId="97"/>
    <cellStyle name="Warning Text" xfId="98"/>
  </cellStyles>
  <dxfs count="0"/>
  <tableStyles count="0" defaultTableStyle="TableStyleMedium9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1" name="Line 1"/>
        <xdr:cNvSpPr>
          <a:spLocks noChangeShapeType="1"/>
        </xdr:cNvSpPr>
      </xdr:nvSpPr>
      <xdr:spPr bwMode="auto">
        <a:xfrm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2" name="Line 2"/>
        <xdr:cNvSpPr>
          <a:spLocks noChangeShapeType="1"/>
        </xdr:cNvSpPr>
      </xdr:nvSpPr>
      <xdr:spPr bwMode="auto">
        <a:xfrm flipV="1"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3" name="Line 3"/>
        <xdr:cNvSpPr>
          <a:spLocks noChangeShapeType="1"/>
        </xdr:cNvSpPr>
      </xdr:nvSpPr>
      <xdr:spPr bwMode="auto">
        <a:xfrm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4" name="Line 4"/>
        <xdr:cNvSpPr>
          <a:spLocks noChangeShapeType="1"/>
        </xdr:cNvSpPr>
      </xdr:nvSpPr>
      <xdr:spPr bwMode="auto">
        <a:xfrm flipV="1"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5" name="Line 5"/>
        <xdr:cNvSpPr>
          <a:spLocks noChangeShapeType="1"/>
        </xdr:cNvSpPr>
      </xdr:nvSpPr>
      <xdr:spPr bwMode="auto">
        <a:xfrm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162</xdr:row>
      <xdr:rowOff>0</xdr:rowOff>
    </xdr:from>
    <xdr:to>
      <xdr:col>33</xdr:col>
      <xdr:colOff>0</xdr:colOff>
      <xdr:row>162</xdr:row>
      <xdr:rowOff>0</xdr:rowOff>
    </xdr:to>
    <xdr:sp macro="" textlink="">
      <xdr:nvSpPr>
        <xdr:cNvPr id="35076" name="Line 6"/>
        <xdr:cNvSpPr>
          <a:spLocks noChangeShapeType="1"/>
        </xdr:cNvSpPr>
      </xdr:nvSpPr>
      <xdr:spPr bwMode="auto">
        <a:xfrm flipV="1">
          <a:off x="9620250" y="32346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31</xdr:row>
      <xdr:rowOff>0</xdr:rowOff>
    </xdr:from>
    <xdr:to>
      <xdr:col>33</xdr:col>
      <xdr:colOff>0</xdr:colOff>
      <xdr:row>31</xdr:row>
      <xdr:rowOff>0</xdr:rowOff>
    </xdr:to>
    <xdr:sp macro="" textlink="">
      <xdr:nvSpPr>
        <xdr:cNvPr id="36095" name="Line 1"/>
        <xdr:cNvSpPr>
          <a:spLocks noChangeShapeType="1"/>
        </xdr:cNvSpPr>
      </xdr:nvSpPr>
      <xdr:spPr bwMode="auto">
        <a:xfrm>
          <a:off x="9010650" y="550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31</xdr:row>
      <xdr:rowOff>0</xdr:rowOff>
    </xdr:from>
    <xdr:to>
      <xdr:col>33</xdr:col>
      <xdr:colOff>0</xdr:colOff>
      <xdr:row>31</xdr:row>
      <xdr:rowOff>0</xdr:rowOff>
    </xdr:to>
    <xdr:sp macro="" textlink="">
      <xdr:nvSpPr>
        <xdr:cNvPr id="36096" name="Line 2"/>
        <xdr:cNvSpPr>
          <a:spLocks noChangeShapeType="1"/>
        </xdr:cNvSpPr>
      </xdr:nvSpPr>
      <xdr:spPr bwMode="auto">
        <a:xfrm flipV="1">
          <a:off x="9010650" y="5505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119</xdr:row>
      <xdr:rowOff>38100</xdr:rowOff>
    </xdr:from>
    <xdr:to>
      <xdr:col>33</xdr:col>
      <xdr:colOff>0</xdr:colOff>
      <xdr:row>120</xdr:row>
      <xdr:rowOff>0</xdr:rowOff>
    </xdr:to>
    <xdr:sp macro="" textlink="">
      <xdr:nvSpPr>
        <xdr:cNvPr id="36097" name="Line 3"/>
        <xdr:cNvSpPr>
          <a:spLocks noChangeShapeType="1"/>
        </xdr:cNvSpPr>
      </xdr:nvSpPr>
      <xdr:spPr bwMode="auto">
        <a:xfrm>
          <a:off x="9010650" y="23145750"/>
          <a:ext cx="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119</xdr:row>
      <xdr:rowOff>28575</xdr:rowOff>
    </xdr:from>
    <xdr:to>
      <xdr:col>33</xdr:col>
      <xdr:colOff>0</xdr:colOff>
      <xdr:row>120</xdr:row>
      <xdr:rowOff>0</xdr:rowOff>
    </xdr:to>
    <xdr:sp macro="" textlink="">
      <xdr:nvSpPr>
        <xdr:cNvPr id="36098" name="Line 4"/>
        <xdr:cNvSpPr>
          <a:spLocks noChangeShapeType="1"/>
        </xdr:cNvSpPr>
      </xdr:nvSpPr>
      <xdr:spPr bwMode="auto">
        <a:xfrm flipV="1">
          <a:off x="9010650" y="23136225"/>
          <a:ext cx="0" cy="95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120</xdr:row>
      <xdr:rowOff>0</xdr:rowOff>
    </xdr:from>
    <xdr:to>
      <xdr:col>33</xdr:col>
      <xdr:colOff>0</xdr:colOff>
      <xdr:row>122</xdr:row>
      <xdr:rowOff>57150</xdr:rowOff>
    </xdr:to>
    <xdr:sp macro="" textlink="">
      <xdr:nvSpPr>
        <xdr:cNvPr id="36099" name="Line 5"/>
        <xdr:cNvSpPr>
          <a:spLocks noChangeShapeType="1"/>
        </xdr:cNvSpPr>
      </xdr:nvSpPr>
      <xdr:spPr bwMode="auto">
        <a:xfrm>
          <a:off x="9010650" y="23231475"/>
          <a:ext cx="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120</xdr:row>
      <xdr:rowOff>0</xdr:rowOff>
    </xdr:from>
    <xdr:to>
      <xdr:col>33</xdr:col>
      <xdr:colOff>0</xdr:colOff>
      <xdr:row>122</xdr:row>
      <xdr:rowOff>47625</xdr:rowOff>
    </xdr:to>
    <xdr:sp macro="" textlink="">
      <xdr:nvSpPr>
        <xdr:cNvPr id="36100" name="Line 6"/>
        <xdr:cNvSpPr>
          <a:spLocks noChangeShapeType="1"/>
        </xdr:cNvSpPr>
      </xdr:nvSpPr>
      <xdr:spPr bwMode="auto">
        <a:xfrm flipV="1">
          <a:off x="9010650" y="23231475"/>
          <a:ext cx="0" cy="4476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438</xdr:row>
      <xdr:rowOff>38100</xdr:rowOff>
    </xdr:from>
    <xdr:to>
      <xdr:col>41</xdr:col>
      <xdr:colOff>0</xdr:colOff>
      <xdr:row>441</xdr:row>
      <xdr:rowOff>57150</xdr:rowOff>
    </xdr:to>
    <xdr:sp macro="" textlink="">
      <xdr:nvSpPr>
        <xdr:cNvPr id="4523" name="Line 2"/>
        <xdr:cNvSpPr>
          <a:spLocks noChangeShapeType="1"/>
        </xdr:cNvSpPr>
      </xdr:nvSpPr>
      <xdr:spPr bwMode="auto">
        <a:xfrm>
          <a:off x="8705850" y="88534875"/>
          <a:ext cx="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438</xdr:row>
      <xdr:rowOff>28575</xdr:rowOff>
    </xdr:from>
    <xdr:to>
      <xdr:col>41</xdr:col>
      <xdr:colOff>0</xdr:colOff>
      <xdr:row>441</xdr:row>
      <xdr:rowOff>47625</xdr:rowOff>
    </xdr:to>
    <xdr:sp macro="" textlink="">
      <xdr:nvSpPr>
        <xdr:cNvPr id="4524" name="Line 3"/>
        <xdr:cNvSpPr>
          <a:spLocks noChangeShapeType="1"/>
        </xdr:cNvSpPr>
      </xdr:nvSpPr>
      <xdr:spPr bwMode="auto">
        <a:xfrm flipV="1">
          <a:off x="8705850" y="88525350"/>
          <a:ext cx="0" cy="542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rganizzazione_Sanita/2Servizio/3Settore/Settore%202.3/KOMITATO/PDR/Incontri%20komitato/2014-2015-2016%20dett.%20confronti%20con%20ricostruzione%20%2011.05.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L 1"/>
      <sheetName val="ASL 2"/>
      <sheetName val="ASL 3"/>
      <sheetName val="ASL 4"/>
      <sheetName val="ASL 5"/>
      <sheetName val="ASL 6"/>
      <sheetName val="ASL 7"/>
      <sheetName val="ASL 8"/>
      <sheetName val="AO BZ"/>
      <sheetName val="AOU SS"/>
      <sheetName val="AOU CA"/>
      <sheetName val="REGIONE"/>
      <sheetName val="CONS. 2014"/>
      <sheetName val="prec. 2015"/>
      <sheetName val="4° trim. 2015"/>
      <sheetName val="ass. teorica 10.02.2016"/>
      <sheetName val="prev. 2016"/>
      <sheetName val="ricostruz."/>
      <sheetName val="prev. 2016 ric"/>
      <sheetName val="Modello SP_Attivo (OLD)"/>
      <sheetName val="Modello SP_Passivo (OLD)"/>
      <sheetName val="Modello CE (OL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F2">
            <v>336522.62930562842</v>
          </cell>
          <cell r="G2">
            <v>210645.22667377506</v>
          </cell>
          <cell r="H2">
            <v>274186.52795503527</v>
          </cell>
          <cell r="I2">
            <v>86709.030683629884</v>
          </cell>
          <cell r="J2">
            <v>235271.22126660371</v>
          </cell>
          <cell r="K2">
            <v>108070.77225975251</v>
          </cell>
          <cell r="L2">
            <v>184323.00355169206</v>
          </cell>
          <cell r="M2">
            <v>712823.57292261207</v>
          </cell>
          <cell r="N2">
            <v>281533.39679707907</v>
          </cell>
          <cell r="O2">
            <v>264709.01900949172</v>
          </cell>
          <cell r="P2">
            <v>136445.13938470033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T49"/>
  <sheetViews>
    <sheetView zoomScaleNormal="100" workbookViewId="0">
      <pane xSplit="3" ySplit="4" topLeftCell="D5" activePane="bottomRight" state="frozen"/>
      <selection activeCell="H29" sqref="H29"/>
      <selection pane="topRight" activeCell="H29" sqref="H29"/>
      <selection pane="bottomLeft" activeCell="H29" sqref="H29"/>
      <selection pane="bottomRight" activeCell="E41" sqref="E41"/>
    </sheetView>
  </sheetViews>
  <sheetFormatPr defaultColWidth="17.85546875" defaultRowHeight="15" x14ac:dyDescent="0.25"/>
  <cols>
    <col min="1" max="1" width="0.28515625" style="127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6" style="127" customWidth="1"/>
    <col min="9" max="9" width="12.7109375" style="127" bestFit="1" customWidth="1"/>
    <col min="10" max="10" width="14.5703125" style="127" bestFit="1" customWidth="1"/>
    <col min="11" max="11" width="9.85546875" style="127" bestFit="1" customWidth="1"/>
    <col min="12" max="12" width="8.42578125" style="127" hidden="1" customWidth="1"/>
    <col min="13" max="13" width="13.140625" style="127" customWidth="1"/>
    <col min="14" max="15" width="10.28515625" style="127" customWidth="1"/>
    <col min="16" max="20" width="10.7109375" style="127" customWidth="1"/>
    <col min="21" max="16384" width="17.85546875" style="127"/>
  </cols>
  <sheetData>
    <row r="2" spans="1:20" x14ac:dyDescent="0.25">
      <c r="B2" s="156" t="s">
        <v>36</v>
      </c>
      <c r="C2" s="153"/>
    </row>
    <row r="3" spans="1:20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2"/>
      <c r="J3" s="243"/>
      <c r="K3" s="244" t="s">
        <v>2244</v>
      </c>
      <c r="L3" s="244"/>
      <c r="M3" s="244"/>
      <c r="N3" s="244"/>
      <c r="O3" s="244"/>
      <c r="P3" s="241" t="s">
        <v>2253</v>
      </c>
      <c r="Q3" s="242"/>
      <c r="R3" s="242"/>
      <c r="S3" s="242"/>
      <c r="T3" s="243"/>
    </row>
    <row r="4" spans="1:20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2243</v>
      </c>
      <c r="H4" s="221" t="s">
        <v>2258</v>
      </c>
      <c r="I4" s="221" t="s">
        <v>2200</v>
      </c>
      <c r="J4" s="221" t="s">
        <v>2241</v>
      </c>
      <c r="K4" s="213" t="s">
        <v>2239</v>
      </c>
      <c r="L4" s="185" t="s">
        <v>2225</v>
      </c>
      <c r="M4" s="185" t="s">
        <v>2238</v>
      </c>
      <c r="N4" s="185" t="s">
        <v>2240</v>
      </c>
      <c r="O4" s="213" t="s">
        <v>2245</v>
      </c>
      <c r="P4" s="214" t="s">
        <v>2241</v>
      </c>
      <c r="Q4" s="214" t="s">
        <v>2254</v>
      </c>
      <c r="R4" s="214" t="s">
        <v>2255</v>
      </c>
      <c r="S4" s="214" t="s">
        <v>2256</v>
      </c>
      <c r="T4" s="214" t="s">
        <v>2237</v>
      </c>
    </row>
    <row r="5" spans="1:20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</row>
    <row r="6" spans="1:20" s="104" customFormat="1" x14ac:dyDescent="0.25">
      <c r="B6" s="189" t="s">
        <v>1770</v>
      </c>
      <c r="C6" s="190" t="s">
        <v>1232</v>
      </c>
      <c r="D6" s="222">
        <f>SUMIF('CONS. 2014'!$A:$A,'ASL 1'!$B:$B,'CONS. 2014'!$C:$C)</f>
        <v>59014</v>
      </c>
      <c r="E6" s="222">
        <f>SUMIF('1° trim. 2015'!$A:$A,'ASL 1'!$B:$B,'1° trim. 2015'!$C:$C)</f>
        <v>15138</v>
      </c>
      <c r="F6" s="222">
        <f>SUMIF('prec. 2015'!$A:$A,'ASL 1'!$B:$B,'prec. 2015'!$C:$C)</f>
        <v>59433.330430000002</v>
      </c>
      <c r="G6" s="222">
        <f>SUMIF('4° trim. 2015'!A:A,'ASL 1'!B:B,'4° trim. 2015'!$C:$C)</f>
        <v>57151</v>
      </c>
      <c r="H6" s="222">
        <f>SUMIF('cons. 2015'!A:A,'ASL 1'!B:B,'cons. 2015'!$C:$C)</f>
        <v>57151</v>
      </c>
      <c r="I6" s="222">
        <f>SUMIF('prev. 2016 ric'!A:A,'ASL 1'!B:B,'prev. 2016 ric'!$C:$C)</f>
        <v>52866</v>
      </c>
      <c r="J6" s="222">
        <f>SUMIF('1° trim 2016'!$A:$A,'ASL 1'!$B:$B,'1° trim 2016'!$C:$C)</f>
        <v>13217</v>
      </c>
      <c r="K6" s="222">
        <f>+J6*4-G6</f>
        <v>-4283</v>
      </c>
      <c r="L6" s="222"/>
      <c r="M6" s="222">
        <f>+J6*4-E6*4</f>
        <v>-7684</v>
      </c>
      <c r="N6" s="222">
        <f>+I6-G6</f>
        <v>-4285</v>
      </c>
      <c r="O6" s="222">
        <f>+J6*4-I6</f>
        <v>2</v>
      </c>
      <c r="P6" s="222"/>
      <c r="Q6" s="222"/>
      <c r="R6" s="222"/>
      <c r="S6" s="222"/>
      <c r="T6" s="222"/>
    </row>
    <row r="7" spans="1:20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</row>
    <row r="8" spans="1:20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</row>
    <row r="9" spans="1:20" s="104" customFormat="1" x14ac:dyDescent="0.25">
      <c r="B9" s="191" t="s">
        <v>1745</v>
      </c>
      <c r="C9" s="193" t="s">
        <v>561</v>
      </c>
      <c r="D9" s="223">
        <f>SUMIF('CONS. 2014'!$A:$A,'ASL 1'!$B:$B,'CONS. 2014'!$C:$C)</f>
        <v>0</v>
      </c>
      <c r="E9" s="223">
        <f>SUMIF('1° trim. 2015'!$A:$A,'ASL 1'!$B:$B,'1° trim. 2015'!$C:$C)</f>
        <v>1959</v>
      </c>
      <c r="F9" s="223">
        <f>SUMIF('prec. 2015'!$A:$A,'ASL 1'!$B:$B,'prec. 2015'!$C:$C)</f>
        <v>0</v>
      </c>
      <c r="G9" s="223">
        <f>SUMIF('4° trim. 2015'!A:A,'ASL 1'!B:B,'4° trim. 2015'!$C:$C)</f>
        <v>7916</v>
      </c>
      <c r="H9" s="223">
        <f>SUMIF('cons. 2015'!A:A,'ASL 1'!B:B,'cons. 2015'!$C:$C)</f>
        <v>7821</v>
      </c>
      <c r="I9" s="223">
        <f>SUMIF('prev. 2016 ric'!A:A,'ASL 1'!B:B,'prev. 2016 ric'!$C:$C)</f>
        <v>1400</v>
      </c>
      <c r="J9" s="223">
        <f>SUMIF('1° trim 2016'!$A:$A,'ASL 1'!$B:$B,'1° trim 2016'!$C:$C)</f>
        <v>835</v>
      </c>
      <c r="K9" s="223">
        <f t="shared" ref="K9:K15" si="0">+J9*4-G9</f>
        <v>-4576</v>
      </c>
      <c r="L9" s="223"/>
      <c r="M9" s="223">
        <f t="shared" ref="M9:M15" si="1">+J9*4-E9*4</f>
        <v>-4496</v>
      </c>
      <c r="N9" s="223">
        <f t="shared" ref="N9:N16" si="2">+I9-G9</f>
        <v>-6516</v>
      </c>
      <c r="O9" s="223">
        <f t="shared" ref="O9:O16" si="3">+J9*4-I9</f>
        <v>1940</v>
      </c>
      <c r="P9" s="223"/>
      <c r="Q9" s="223"/>
      <c r="R9" s="223"/>
      <c r="S9" s="223"/>
      <c r="T9" s="223"/>
    </row>
    <row r="10" spans="1:20" s="104" customFormat="1" x14ac:dyDescent="0.25">
      <c r="B10" s="191" t="s">
        <v>1743</v>
      </c>
      <c r="C10" s="193" t="s">
        <v>560</v>
      </c>
      <c r="D10" s="223">
        <f>SUMIF('CONS. 2014'!$A:$A,'ASL 1'!$B:$B,'CONS. 2014'!$C:$C)</f>
        <v>25770</v>
      </c>
      <c r="E10" s="223">
        <f>SUMIF('1° trim. 2015'!$A:$A,'ASL 1'!$B:$B,'1° trim. 2015'!$C:$C)</f>
        <v>7019</v>
      </c>
      <c r="F10" s="223">
        <f>SUMIF('prec. 2015'!$A:$A,'ASL 1'!$B:$B,'prec. 2015'!$C:$C)</f>
        <v>26833.4517354118</v>
      </c>
      <c r="G10" s="223">
        <f>SUMIF('4° trim. 2015'!A:A,'ASL 1'!B:B,'4° trim. 2015'!$C:$C)</f>
        <v>23461</v>
      </c>
      <c r="H10" s="223">
        <f>SUMIF('cons. 2015'!A:A,'ASL 1'!B:B,'cons. 2015'!$C:$C)</f>
        <v>23949</v>
      </c>
      <c r="I10" s="223">
        <f>SUMIF('prev. 2016 ric'!A:A,'ASL 1'!B:B,'prev. 2016 ric'!$C:$C)</f>
        <v>8104</v>
      </c>
      <c r="J10" s="223">
        <f>SUMIF('1° trim 2016'!$A:$A,'ASL 1'!$B:$B,'1° trim 2016'!$C:$C)</f>
        <v>1856</v>
      </c>
      <c r="K10" s="223">
        <f t="shared" si="0"/>
        <v>-16037</v>
      </c>
      <c r="L10" s="223"/>
      <c r="M10" s="223">
        <f t="shared" si="1"/>
        <v>-20652</v>
      </c>
      <c r="N10" s="223">
        <f t="shared" si="2"/>
        <v>-15357</v>
      </c>
      <c r="O10" s="223">
        <f t="shared" si="3"/>
        <v>-680</v>
      </c>
      <c r="P10" s="223"/>
      <c r="Q10" s="223"/>
      <c r="R10" s="223"/>
      <c r="S10" s="223"/>
      <c r="T10" s="223"/>
    </row>
    <row r="11" spans="1:20" s="129" customFormat="1" x14ac:dyDescent="0.25">
      <c r="B11" s="191" t="s">
        <v>1734</v>
      </c>
      <c r="C11" s="193" t="s">
        <v>384</v>
      </c>
      <c r="D11" s="223">
        <f>SUMIF('CONS. 2014'!$A:$A,'ASL 1'!$B:$B,'CONS. 2014'!$C:$C)</f>
        <v>39342</v>
      </c>
      <c r="E11" s="223">
        <f>SUMIF('1° trim. 2015'!$A:$A,'ASL 1'!$B:$B,'1° trim. 2015'!$C:$C)</f>
        <v>14913</v>
      </c>
      <c r="F11" s="223">
        <f>SUMIF('prec. 2015'!$A:$A,'ASL 1'!$B:$B,'prec. 2015'!$C:$C)</f>
        <v>48055.262043882307</v>
      </c>
      <c r="G11" s="223">
        <f>SUMIF('4° trim. 2015'!A:A,'ASL 1'!B:B,'4° trim. 2015'!$C:$C)</f>
        <v>49797</v>
      </c>
      <c r="H11" s="223">
        <f>SUMIF('cons. 2015'!A:A,'ASL 1'!B:B,'cons. 2015'!$C:$C)</f>
        <v>51843</v>
      </c>
      <c r="I11" s="223">
        <f>SUMIF('prev. 2016 ric'!A:A,'ASL 1'!B:B,'prev. 2016 ric'!$C:$C)</f>
        <v>25444</v>
      </c>
      <c r="J11" s="223">
        <f>SUMIF('1° trim 2016'!$A:$A,'ASL 1'!$B:$B,'1° trim 2016'!$C:$C)</f>
        <v>7065</v>
      </c>
      <c r="K11" s="223">
        <f t="shared" si="0"/>
        <v>-21537</v>
      </c>
      <c r="L11" s="223"/>
      <c r="M11" s="223">
        <f t="shared" si="1"/>
        <v>-31392</v>
      </c>
      <c r="N11" s="223">
        <f t="shared" si="2"/>
        <v>-24353</v>
      </c>
      <c r="O11" s="223">
        <f t="shared" si="3"/>
        <v>2816</v>
      </c>
      <c r="P11" s="223"/>
      <c r="Q11" s="223"/>
      <c r="R11" s="223"/>
      <c r="S11" s="223"/>
      <c r="T11" s="223"/>
    </row>
    <row r="12" spans="1:20" s="129" customFormat="1" ht="16.5" customHeight="1" x14ac:dyDescent="0.25">
      <c r="A12" s="129" t="s">
        <v>2213</v>
      </c>
      <c r="B12" s="191" t="s">
        <v>1750</v>
      </c>
      <c r="C12" s="193" t="s">
        <v>677</v>
      </c>
      <c r="D12" s="223">
        <f>SUMIF('CONS. 2014'!$A:$A,'ASL 1'!$B:$B,'CONS. 2014'!$C:$C)</f>
        <v>30</v>
      </c>
      <c r="E12" s="223">
        <f>SUMIF('1° trim. 2015'!$A:$A,'ASL 1'!$B:$B,'1° trim. 2015'!$C:$C)</f>
        <v>10</v>
      </c>
      <c r="F12" s="223">
        <f>SUMIF('prec. 2015'!$A:$A,'ASL 1'!$B:$B,'prec. 2015'!$C:$C)</f>
        <v>33.040559999999999</v>
      </c>
      <c r="G12" s="223">
        <f>SUMIF('4° trim. 2015'!A:A,'ASL 1'!B:B,'4° trim. 2015'!$C:$C)</f>
        <v>420</v>
      </c>
      <c r="H12" s="223">
        <f>SUMIF('cons. 2015'!A:A,'ASL 1'!B:B,'cons. 2015'!$C:$C)</f>
        <v>410</v>
      </c>
      <c r="I12" s="223">
        <f>SUMIF('prev. 2016 ric'!A:A,'ASL 1'!B:B,'prev. 2016 ric'!$C:$C)</f>
        <v>8</v>
      </c>
      <c r="J12" s="223">
        <f>SUMIF('1° trim 2016'!$A:$A,'ASL 1'!$B:$B,'1° trim 2016'!$C:$C)</f>
        <v>94</v>
      </c>
      <c r="K12" s="223">
        <f t="shared" si="0"/>
        <v>-44</v>
      </c>
      <c r="L12" s="223"/>
      <c r="M12" s="223">
        <f t="shared" si="1"/>
        <v>336</v>
      </c>
      <c r="N12" s="223">
        <f t="shared" si="2"/>
        <v>-412</v>
      </c>
      <c r="O12" s="223">
        <f t="shared" si="3"/>
        <v>368</v>
      </c>
      <c r="P12" s="223"/>
      <c r="Q12" s="223"/>
      <c r="R12" s="223"/>
      <c r="S12" s="223"/>
      <c r="T12" s="223"/>
    </row>
    <row r="13" spans="1:20" s="104" customFormat="1" ht="63.75" customHeight="1" x14ac:dyDescent="0.25">
      <c r="A13" s="104" t="s">
        <v>2215</v>
      </c>
      <c r="B13" s="191" t="s">
        <v>2208</v>
      </c>
      <c r="C13" s="193" t="s">
        <v>2207</v>
      </c>
      <c r="D13" s="223">
        <f>+'CONS. 2014'!C309+'CONS. 2014'!C236+'CONS. 2014'!C276</f>
        <v>201385</v>
      </c>
      <c r="E13" s="223">
        <f>'1° trim. 2015'!$C309+'1° trim. 2015'!$C236+'1° trim. 2015'!$C276</f>
        <v>48498</v>
      </c>
      <c r="F13" s="223">
        <f>'prec. 2015'!$C309+'prec. 2015'!$C236+'prec. 2015'!$C276</f>
        <v>203525.29782571422</v>
      </c>
      <c r="G13" s="223">
        <f>'4° trim. 2015'!$C309+'4° trim. 2015'!$C236+'4° trim. 2015'!$C276</f>
        <v>203467</v>
      </c>
      <c r="H13" s="223">
        <f>'cons. 2015'!$C309+'cons. 2015'!$C236+'cons. 2015'!$C276</f>
        <v>203443</v>
      </c>
      <c r="I13" s="223">
        <f>'prev. 2016 ric'!$C309+'prev. 2016 ric'!$C236+'prev. 2016 ric'!$C276</f>
        <v>137470</v>
      </c>
      <c r="J13" s="223">
        <f>'1° trim 2016'!$C309+'1° trim 2016'!$C236+'1° trim 2016'!$C276</f>
        <v>34336</v>
      </c>
      <c r="K13" s="223">
        <f t="shared" si="0"/>
        <v>-66123</v>
      </c>
      <c r="L13" s="223"/>
      <c r="M13" s="223">
        <f t="shared" si="1"/>
        <v>-56648</v>
      </c>
      <c r="N13" s="223">
        <f t="shared" si="2"/>
        <v>-65997</v>
      </c>
      <c r="O13" s="223">
        <f t="shared" si="3"/>
        <v>-126</v>
      </c>
      <c r="P13" s="223"/>
      <c r="Q13" s="223"/>
      <c r="R13" s="223"/>
      <c r="S13" s="223"/>
      <c r="T13" s="223"/>
    </row>
    <row r="14" spans="1:20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SUMIF('CONS. 2014'!$A:$A,'ASL 1'!$B:$B,'CONS. 2014'!$C:$C)</f>
        <v>4224</v>
      </c>
      <c r="E14" s="223">
        <f>SUMIF('1° trim. 2015'!$A:$A,'ASL 1'!$B:$B,'1° trim. 2015'!$C:$C)</f>
        <v>1137</v>
      </c>
      <c r="F14" s="223">
        <f>SUMIF('prec. 2015'!$A:$A,'ASL 1'!$B:$B,'prec. 2015'!$C:$C)</f>
        <v>4056.1702400000004</v>
      </c>
      <c r="G14" s="223">
        <f>SUMIF('4° trim. 2015'!A:A,'ASL 1'!B:B,'4° trim. 2015'!$C:$C)</f>
        <v>4339</v>
      </c>
      <c r="H14" s="223">
        <f>SUMIF('cons. 2015'!A:A,'ASL 1'!B:B,'cons. 2015'!$C:$C)</f>
        <v>5162</v>
      </c>
      <c r="I14" s="223">
        <f>SUMIF('prev. 2016 ric'!A:A,'ASL 1'!B:B,'prev. 2016 ric'!$C:$C)</f>
        <v>1715</v>
      </c>
      <c r="J14" s="223">
        <f>SUMIF('1° trim 2016'!$A:$A,'ASL 1'!$B:$B,'1° trim 2016'!$C:$C)</f>
        <v>405</v>
      </c>
      <c r="K14" s="223">
        <f t="shared" si="0"/>
        <v>-2719</v>
      </c>
      <c r="L14" s="223"/>
      <c r="M14" s="223">
        <f t="shared" si="1"/>
        <v>-2928</v>
      </c>
      <c r="N14" s="223">
        <f t="shared" si="2"/>
        <v>-2624</v>
      </c>
      <c r="O14" s="223">
        <f t="shared" si="3"/>
        <v>-95</v>
      </c>
      <c r="P14" s="223"/>
      <c r="Q14" s="223"/>
      <c r="R14" s="223"/>
      <c r="S14" s="223"/>
      <c r="T14" s="223"/>
    </row>
    <row r="15" spans="1:20" s="129" customFormat="1" x14ac:dyDescent="0.25">
      <c r="B15" s="191" t="s">
        <v>266</v>
      </c>
      <c r="C15" s="193" t="s">
        <v>1430</v>
      </c>
      <c r="D15" s="223">
        <f>SUMIF('CONS. 2014'!$A:$A,'ASL 1'!$B:$B,'CONS. 2014'!$C:$C)</f>
        <v>37838</v>
      </c>
      <c r="E15" s="223">
        <f>SUMIF('1° trim. 2015'!$A:$A,'ASL 1'!$B:$B,'1° trim. 2015'!$C:$C)</f>
        <v>9679</v>
      </c>
      <c r="F15" s="223">
        <f>SUMIF('prec. 2015'!$A:$A,'ASL 1'!$B:$B,'prec. 2015'!$C:$C)</f>
        <v>36726.731359999998</v>
      </c>
      <c r="G15" s="223">
        <f>SUMIF('4° trim. 2015'!A:A,'ASL 1'!B:B,'4° trim. 2015'!$C:$C)</f>
        <v>38941</v>
      </c>
      <c r="H15" s="223">
        <f>SUMIF('cons. 2015'!A:A,'ASL 1'!B:B,'cons. 2015'!$C:$C)</f>
        <v>37912</v>
      </c>
      <c r="I15" s="223">
        <f>SUMIF('prev. 2016 ric'!A:A,'ASL 1'!B:B,'prev. 2016 ric'!$C:$C)</f>
        <v>24678</v>
      </c>
      <c r="J15" s="223">
        <f>SUMIF('1° trim 2016'!$A:$A,'ASL 1'!$B:$B,'1° trim 2016'!$C:$C)</f>
        <v>6976</v>
      </c>
      <c r="K15" s="223">
        <f t="shared" si="0"/>
        <v>-11037</v>
      </c>
      <c r="L15" s="223"/>
      <c r="M15" s="223">
        <f t="shared" si="1"/>
        <v>-10812</v>
      </c>
      <c r="N15" s="223">
        <f t="shared" si="2"/>
        <v>-14263</v>
      </c>
      <c r="O15" s="223">
        <f t="shared" si="3"/>
        <v>3226</v>
      </c>
      <c r="P15" s="223"/>
      <c r="Q15" s="223"/>
      <c r="R15" s="223"/>
      <c r="S15" s="223"/>
      <c r="T15" s="223"/>
    </row>
    <row r="16" spans="1:20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/>
      <c r="M16" s="223">
        <f>+J16-E16</f>
        <v>0</v>
      </c>
      <c r="N16" s="223">
        <f t="shared" si="2"/>
        <v>0</v>
      </c>
      <c r="O16" s="223">
        <f t="shared" si="3"/>
        <v>0</v>
      </c>
      <c r="P16" s="223"/>
      <c r="Q16" s="223"/>
      <c r="R16" s="223"/>
      <c r="S16" s="223"/>
      <c r="T16" s="223"/>
    </row>
    <row r="17" spans="1:20" s="129" customFormat="1" x14ac:dyDescent="0.25">
      <c r="B17" s="191"/>
      <c r="C17" s="194" t="s">
        <v>2219</v>
      </c>
      <c r="D17" s="224">
        <f t="shared" ref="D17:T17" si="4">SUM(D9:D16)-D13</f>
        <v>107204</v>
      </c>
      <c r="E17" s="224">
        <f>SUM(E9:E16)-E13</f>
        <v>34717</v>
      </c>
      <c r="F17" s="224">
        <f t="shared" si="4"/>
        <v>115704.65593929408</v>
      </c>
      <c r="G17" s="224">
        <f>SUM(G9:G16)-G13</f>
        <v>124874</v>
      </c>
      <c r="H17" s="224">
        <f>SUM(H9:H16)-H13</f>
        <v>127097</v>
      </c>
      <c r="I17" s="224">
        <f t="shared" si="4"/>
        <v>61349</v>
      </c>
      <c r="J17" s="224">
        <f t="shared" si="4"/>
        <v>17231</v>
      </c>
      <c r="K17" s="224">
        <f t="shared" si="4"/>
        <v>-55950</v>
      </c>
      <c r="L17" s="224">
        <f t="shared" si="4"/>
        <v>0</v>
      </c>
      <c r="M17" s="224">
        <f t="shared" si="4"/>
        <v>-69944</v>
      </c>
      <c r="N17" s="224">
        <f t="shared" si="4"/>
        <v>-63525</v>
      </c>
      <c r="O17" s="224">
        <f t="shared" si="4"/>
        <v>7575</v>
      </c>
      <c r="P17" s="224">
        <f t="shared" si="4"/>
        <v>0</v>
      </c>
      <c r="Q17" s="224">
        <f t="shared" si="4"/>
        <v>0</v>
      </c>
      <c r="R17" s="224">
        <f t="shared" si="4"/>
        <v>0</v>
      </c>
      <c r="S17" s="224">
        <f t="shared" si="4"/>
        <v>0</v>
      </c>
      <c r="T17" s="224">
        <f t="shared" si="4"/>
        <v>0</v>
      </c>
    </row>
    <row r="18" spans="1:20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</row>
    <row r="19" spans="1:20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</row>
    <row r="20" spans="1:20" s="129" customFormat="1" ht="25.5" x14ac:dyDescent="0.25">
      <c r="B20" s="195" t="s">
        <v>228</v>
      </c>
      <c r="C20" s="197" t="s">
        <v>2209</v>
      </c>
      <c r="D20" s="226">
        <f>SUMIF('CONS. 2014'!$A:$A,'ASL 1'!$B:$B,'CONS. 2014'!$C:$C)</f>
        <v>12243</v>
      </c>
      <c r="E20" s="225">
        <f>SUMIF('1° trim. 2015'!$A:$A,'ASL 1'!$B:$B,'1° trim. 2015'!$C:$C)</f>
        <v>3158</v>
      </c>
      <c r="F20" s="225">
        <f>SUMIF('prec. 2015'!$A:$A,'ASL 1'!$B:$B,'prec. 2015'!$C:$C)</f>
        <v>13020.71335</v>
      </c>
      <c r="G20" s="225">
        <f>SUMIF('4° trim. 2015'!A:A,'ASL 1'!B:B,'4° trim. 2015'!$C:$C)</f>
        <v>14069</v>
      </c>
      <c r="H20" s="225">
        <f>SUMIF('cons. 2015'!A:A,'ASL 1'!B:B,'cons. 2015'!$C:$C)</f>
        <v>9814</v>
      </c>
      <c r="I20" s="225">
        <f>SUMIF('prev. 2016 ric'!A:A,'ASL 1'!B:B,'prev. 2016 ric'!$C:$C)</f>
        <v>13744</v>
      </c>
      <c r="J20" s="225">
        <f>SUMIF('1° trim 2016'!$A:$A,'ASL 1'!$B:$B,'1° trim 2016'!$C:$C)</f>
        <v>3669</v>
      </c>
      <c r="K20" s="225">
        <f t="shared" ref="K20:K28" si="5">+J20*4-G20</f>
        <v>607</v>
      </c>
      <c r="L20" s="225"/>
      <c r="M20" s="225">
        <f t="shared" ref="M20:M28" si="6">+J20*4-E20*4</f>
        <v>2044</v>
      </c>
      <c r="N20" s="225">
        <f t="shared" ref="N20:N28" si="7">+I20-G20</f>
        <v>-325</v>
      </c>
      <c r="O20" s="225">
        <f t="shared" ref="O20:O29" si="8">+J20*4-I20</f>
        <v>932</v>
      </c>
      <c r="P20" s="225"/>
      <c r="Q20" s="225"/>
      <c r="R20" s="225"/>
      <c r="S20" s="225"/>
      <c r="T20" s="225"/>
    </row>
    <row r="21" spans="1:20" s="129" customFormat="1" x14ac:dyDescent="0.25">
      <c r="B21" s="195" t="s">
        <v>1525</v>
      </c>
      <c r="C21" s="198" t="s">
        <v>1306</v>
      </c>
      <c r="D21" s="226">
        <f>SUMIF('CONS. 2014'!$A:$A,'ASL 1'!$B:$B,'CONS. 2014'!$C:$C)</f>
        <v>10007</v>
      </c>
      <c r="E21" s="225">
        <f>SUMIF('1° trim. 2015'!$A:$A,'ASL 1'!$B:$B,'1° trim. 2015'!$C:$C)</f>
        <v>4029</v>
      </c>
      <c r="F21" s="225">
        <f>SUMIF('prec. 2015'!$A:$A,'ASL 1'!$B:$B,'prec. 2015'!$C:$C)</f>
        <v>10029.440059999999</v>
      </c>
      <c r="G21" s="225">
        <f>SUMIF('4° trim. 2015'!A:A,'ASL 1'!B:B,'4° trim. 2015'!$C:$C)</f>
        <v>10967</v>
      </c>
      <c r="H21" s="225">
        <f>SUMIF('cons. 2015'!A:A,'ASL 1'!B:B,'cons. 2015'!$C:$C)</f>
        <v>10268</v>
      </c>
      <c r="I21" s="225">
        <f>SUMIF('prev. 2016 ric'!A:A,'ASL 1'!B:B,'prev. 2016 ric'!$C:$C)</f>
        <v>10069</v>
      </c>
      <c r="J21" s="225">
        <f>SUMIF('1° trim 2016'!$A:$A,'ASL 1'!$B:$B,'1° trim 2016'!$C:$C)</f>
        <v>2742</v>
      </c>
      <c r="K21" s="225">
        <f t="shared" si="5"/>
        <v>1</v>
      </c>
      <c r="L21" s="225"/>
      <c r="M21" s="225">
        <f t="shared" si="6"/>
        <v>-5148</v>
      </c>
      <c r="N21" s="225">
        <f t="shared" si="7"/>
        <v>-898</v>
      </c>
      <c r="O21" s="225">
        <f t="shared" si="8"/>
        <v>899</v>
      </c>
      <c r="P21" s="225"/>
      <c r="Q21" s="225"/>
      <c r="R21" s="225"/>
      <c r="S21" s="225"/>
      <c r="T21" s="225"/>
    </row>
    <row r="22" spans="1:20" s="129" customFormat="1" x14ac:dyDescent="0.25">
      <c r="A22" s="129" t="s">
        <v>2230</v>
      </c>
      <c r="B22" s="195" t="s">
        <v>1743</v>
      </c>
      <c r="C22" s="198" t="s">
        <v>560</v>
      </c>
      <c r="D22" s="226">
        <f>SUMIF('CONS. 2014'!$A:$A,'ASL 1'!$B:$B,'CONS. 2014'!$C:$C)</f>
        <v>25770</v>
      </c>
      <c r="E22" s="225">
        <f>SUMIF('1° trim. 2015'!$A:$A,'ASL 1'!$B:$B,'1° trim. 2015'!$C:$C)</f>
        <v>7019</v>
      </c>
      <c r="F22" s="225">
        <f>SUMIF('prec. 2015'!$A:$A,'ASL 1'!$B:$B,'prec. 2015'!$C:$C)</f>
        <v>26833.4517354118</v>
      </c>
      <c r="G22" s="225">
        <f>SUMIF('4° trim. 2015'!A:A,'ASL 1'!B:B,'4° trim. 2015'!$C:$C)</f>
        <v>23461</v>
      </c>
      <c r="H22" s="225">
        <f>SUMIF('cons. 2015'!A:A,'ASL 1'!B:B,'cons. 2015'!$C:$C)</f>
        <v>23949</v>
      </c>
      <c r="I22" s="225">
        <f>SUMIF('prev. 2016 ric'!A:A,'ASL 1'!B:B,'prev. 2016 ric'!$C:$C)</f>
        <v>8104</v>
      </c>
      <c r="J22" s="225">
        <f>SUMIF('1° trim 2016'!$A:$A,'ASL 1'!$B:$B,'1° trim 2016'!$C:$C)</f>
        <v>1856</v>
      </c>
      <c r="K22" s="225">
        <f t="shared" si="5"/>
        <v>-16037</v>
      </c>
      <c r="L22" s="225"/>
      <c r="M22" s="225">
        <f t="shared" si="6"/>
        <v>-20652</v>
      </c>
      <c r="N22" s="225">
        <f t="shared" si="7"/>
        <v>-15357</v>
      </c>
      <c r="O22" s="225">
        <f t="shared" si="8"/>
        <v>-680</v>
      </c>
      <c r="P22" s="225"/>
      <c r="Q22" s="225"/>
      <c r="R22" s="225"/>
      <c r="S22" s="225"/>
      <c r="T22" s="225"/>
    </row>
    <row r="23" spans="1:20" s="129" customFormat="1" ht="25.5" x14ac:dyDescent="0.25">
      <c r="A23" s="129" t="s">
        <v>2217</v>
      </c>
      <c r="B23" s="195" t="s">
        <v>1551</v>
      </c>
      <c r="C23" s="198" t="s">
        <v>1078</v>
      </c>
      <c r="D23" s="226">
        <f>SUMIF('CONS. 2014'!$A:$A,'ASL 1'!$B:$B,'CONS. 2014'!$C:$C)</f>
        <v>4582</v>
      </c>
      <c r="E23" s="225">
        <f>SUMIF('1° trim. 2015'!$A:$A,'ASL 1'!$B:$B,'1° trim. 2015'!$C:$C)</f>
        <v>1132</v>
      </c>
      <c r="F23" s="225">
        <f>SUMIF('prec. 2015'!$A:$A,'ASL 1'!$B:$B,'prec. 2015'!$C:$C)</f>
        <v>4241.5194199999987</v>
      </c>
      <c r="G23" s="225">
        <f>SUMIF('4° trim. 2015'!A:A,'ASL 1'!B:B,'4° trim. 2015'!$C:$C)</f>
        <v>4497</v>
      </c>
      <c r="H23" s="225">
        <f>SUMIF('cons. 2015'!A:A,'ASL 1'!B:B,'cons. 2015'!$C:$C)</f>
        <v>4516</v>
      </c>
      <c r="I23" s="225">
        <f>SUMIF('prev. 2016 ric'!A:A,'ASL 1'!B:B,'prev. 2016 ric'!$C:$C)</f>
        <v>3589</v>
      </c>
      <c r="J23" s="225">
        <f>SUMIF('1° trim 2016'!$A:$A,'ASL 1'!$B:$B,'1° trim 2016'!$C:$C)</f>
        <v>958</v>
      </c>
      <c r="K23" s="225">
        <f t="shared" si="5"/>
        <v>-665</v>
      </c>
      <c r="L23" s="225"/>
      <c r="M23" s="225">
        <f t="shared" si="6"/>
        <v>-696</v>
      </c>
      <c r="N23" s="225">
        <f t="shared" si="7"/>
        <v>-908</v>
      </c>
      <c r="O23" s="225">
        <f t="shared" si="8"/>
        <v>243</v>
      </c>
      <c r="P23" s="225"/>
      <c r="Q23" s="225"/>
      <c r="R23" s="225"/>
      <c r="S23" s="225"/>
      <c r="T23" s="225"/>
    </row>
    <row r="24" spans="1:20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6">
        <f>SUMIF('CONS. 2014'!$A:$A,'ASL 1'!$B:$B,'CONS. 2014'!$C:$C)</f>
        <v>0</v>
      </c>
      <c r="E24" s="225">
        <v>48498</v>
      </c>
      <c r="F24" s="225">
        <f>SUMIF('prec. 2015'!$A:$A,'ASL 1'!$B:$B,'prec. 2015'!$C:$C)</f>
        <v>0</v>
      </c>
      <c r="G24" s="225">
        <f>SUMIF('4° trim. 2015'!A:A,'ASL 1'!B:B,'4° trim. 2015'!$C:$C)</f>
        <v>0</v>
      </c>
      <c r="H24" s="225">
        <f>SUMIF('cons. 2015'!A:A,'ASL 1'!B:B,'cons. 2015'!$C:$C)</f>
        <v>0</v>
      </c>
      <c r="I24" s="225">
        <f>SUMIF('prev. 2016 ric'!A:A,'ASL 1'!B:B,'prev. 2016 ric'!$C:$C)</f>
        <v>0</v>
      </c>
      <c r="J24" s="225">
        <f>SUMIF('1° trim 2016'!$A:$A,'ASL 1'!$B:$B,'1° trim 2016'!$C:$C)</f>
        <v>0</v>
      </c>
      <c r="K24" s="225">
        <f t="shared" si="5"/>
        <v>0</v>
      </c>
      <c r="L24" s="225"/>
      <c r="M24" s="225">
        <f t="shared" si="6"/>
        <v>-193992</v>
      </c>
      <c r="N24" s="225">
        <f t="shared" si="7"/>
        <v>0</v>
      </c>
      <c r="O24" s="225">
        <f t="shared" si="8"/>
        <v>0</v>
      </c>
      <c r="P24" s="225"/>
      <c r="Q24" s="225"/>
      <c r="R24" s="225"/>
      <c r="S24" s="225"/>
      <c r="T24" s="225"/>
    </row>
    <row r="25" spans="1:20" s="129" customFormat="1" ht="25.5" x14ac:dyDescent="0.25">
      <c r="B25" s="195" t="s">
        <v>2210</v>
      </c>
      <c r="C25" s="197" t="s">
        <v>2211</v>
      </c>
      <c r="D25" s="226">
        <f>+'CONS. 2014'!$C$356+'CONS. 2014'!$C$269</f>
        <v>3273</v>
      </c>
      <c r="E25" s="226">
        <f>+'1° trim. 2015'!$C$356+'1° trim. 2015'!$C$269</f>
        <v>954</v>
      </c>
      <c r="F25" s="226">
        <f>+'prec. 2015'!$C$356+'prec. 2015'!$C$269</f>
        <v>3226.34078</v>
      </c>
      <c r="G25" s="226">
        <f>+'4° trim. 2015'!$C$356+'4° trim. 2015'!$C$269</f>
        <v>3176</v>
      </c>
      <c r="H25" s="226">
        <f>+'cons. 2015'!$C$356+'cons. 2015'!$C$269</f>
        <v>3373</v>
      </c>
      <c r="I25" s="226">
        <f>+'prev. 2016 ric'!$C$356+'prev. 2016 ric'!$C$269</f>
        <v>3595</v>
      </c>
      <c r="J25" s="226">
        <f>+'1° trim 2016'!$C$356+'1° trim 2016'!$C$269</f>
        <v>1688</v>
      </c>
      <c r="K25" s="225">
        <f t="shared" si="5"/>
        <v>3576</v>
      </c>
      <c r="L25" s="225"/>
      <c r="M25" s="225">
        <f t="shared" si="6"/>
        <v>2936</v>
      </c>
      <c r="N25" s="225">
        <f t="shared" si="7"/>
        <v>419</v>
      </c>
      <c r="O25" s="225">
        <f t="shared" si="8"/>
        <v>3157</v>
      </c>
      <c r="P25" s="225"/>
      <c r="Q25" s="228"/>
      <c r="R25" s="225"/>
      <c r="S25" s="225"/>
      <c r="T25" s="225"/>
    </row>
    <row r="26" spans="1:20" s="129" customFormat="1" ht="25.5" x14ac:dyDescent="0.25">
      <c r="B26" s="195" t="s">
        <v>1774</v>
      </c>
      <c r="C26" s="197" t="s">
        <v>1240</v>
      </c>
      <c r="D26" s="226">
        <f>SUMIF('CONS. 2014'!$A:$A,'ASL 1'!$B:$B,'CONS. 2014'!$C:$C)</f>
        <v>15982</v>
      </c>
      <c r="E26" s="225">
        <f>SUMIF('1° trim. 2015'!$A:$A,'ASL 1'!$B:$B,'1° trim. 2015'!$C:$C)</f>
        <v>3626</v>
      </c>
      <c r="F26" s="225">
        <f>SUMIF('prec. 2015'!$A:$A,'ASL 1'!$B:$B,'prec. 2015'!$C:$C)</f>
        <v>15785.445119999998</v>
      </c>
      <c r="G26" s="225">
        <f>SUMIF('4° trim. 2015'!A:A,'ASL 1'!B:B,'4° trim. 2015'!$C:$C)</f>
        <v>15874</v>
      </c>
      <c r="H26" s="225">
        <f>SUMIF('cons. 2015'!A:A,'ASL 1'!B:B,'cons. 2015'!$C:$C)</f>
        <v>15297</v>
      </c>
      <c r="I26" s="225">
        <f>SUMIF('prev. 2016 ric'!A:A,'ASL 1'!B:B,'prev. 2016 ric'!$C:$C)</f>
        <v>15636</v>
      </c>
      <c r="J26" s="225">
        <f>SUMIF('1° trim 2016'!$A:$A,'ASL 1'!$B:$B,'1° trim 2016'!$C:$C)</f>
        <v>3941</v>
      </c>
      <c r="K26" s="225">
        <f t="shared" si="5"/>
        <v>-110</v>
      </c>
      <c r="L26" s="225"/>
      <c r="M26" s="225">
        <f t="shared" si="6"/>
        <v>1260</v>
      </c>
      <c r="N26" s="225">
        <f t="shared" si="7"/>
        <v>-238</v>
      </c>
      <c r="O26" s="225">
        <f t="shared" si="8"/>
        <v>128</v>
      </c>
      <c r="P26" s="225"/>
      <c r="Q26" s="225"/>
      <c r="R26" s="225"/>
      <c r="S26" s="225"/>
      <c r="T26" s="225"/>
    </row>
    <row r="27" spans="1:20" s="129" customFormat="1" x14ac:dyDescent="0.25">
      <c r="B27" s="195" t="s">
        <v>267</v>
      </c>
      <c r="C27" s="197" t="s">
        <v>1432</v>
      </c>
      <c r="D27" s="226">
        <f>SUMIF('CONS. 2014'!$A:$A,'ASL 1'!$B:$B,'CONS. 2014'!$C:$C)</f>
        <v>36360</v>
      </c>
      <c r="E27" s="225">
        <f>SUMIF('1° trim. 2015'!$A:$A,'ASL 1'!$B:$B,'1° trim. 2015'!$C:$C)</f>
        <v>9303</v>
      </c>
      <c r="F27" s="225">
        <f>SUMIF('prec. 2015'!$A:$A,'ASL 1'!$B:$B,'prec. 2015'!$C:$C)</f>
        <v>35268.861119999994</v>
      </c>
      <c r="G27" s="225">
        <f>SUMIF('4° trim. 2015'!A:A,'ASL 1'!B:B,'4° trim. 2015'!$C:$C)</f>
        <v>36948</v>
      </c>
      <c r="H27" s="225">
        <f>SUMIF('cons. 2015'!A:A,'ASL 1'!B:B,'cons. 2015'!$C:$C)</f>
        <v>36045</v>
      </c>
      <c r="I27" s="225">
        <f>SUMIF('prev. 2016 ric'!A:A,'ASL 1'!B:B,'prev. 2016 ric'!$C:$C)</f>
        <v>23510</v>
      </c>
      <c r="J27" s="225">
        <f>SUMIF('1° trim 2016'!$A:$A,'ASL 1'!$B:$B,'1° trim 2016'!$C:$C)</f>
        <v>6602</v>
      </c>
      <c r="K27" s="225">
        <f t="shared" si="5"/>
        <v>-10540</v>
      </c>
      <c r="L27" s="225"/>
      <c r="M27" s="225">
        <f t="shared" si="6"/>
        <v>-10804</v>
      </c>
      <c r="N27" s="225">
        <f t="shared" si="7"/>
        <v>-13438</v>
      </c>
      <c r="O27" s="225">
        <f t="shared" si="8"/>
        <v>2898</v>
      </c>
      <c r="P27" s="225"/>
      <c r="Q27" s="225"/>
      <c r="R27" s="225"/>
      <c r="S27" s="225"/>
      <c r="T27" s="225"/>
    </row>
    <row r="28" spans="1:20" s="129" customFormat="1" x14ac:dyDescent="0.25">
      <c r="B28" s="195" t="s">
        <v>1762</v>
      </c>
      <c r="C28" s="197" t="s">
        <v>2218</v>
      </c>
      <c r="D28" s="226">
        <f>SUMIF('CONS. 2014'!$A:$A,'ASL 1'!$B:$B,'CONS. 2014'!$C:$C)</f>
        <v>39725</v>
      </c>
      <c r="E28" s="225">
        <f>SUMIF('1° trim. 2015'!$A:$A,'ASL 1'!$B:$B,'1° trim. 2015'!$C:$C)</f>
        <v>10479</v>
      </c>
      <c r="F28" s="225">
        <f>SUMIF('prec. 2015'!$A:$A,'ASL 1'!$B:$B,'prec. 2015'!$C:$C)</f>
        <v>39940.065030000005</v>
      </c>
      <c r="G28" s="225">
        <f>SUMIF('4° trim. 2015'!A:A,'ASL 1'!B:B,'4° trim. 2015'!$C:$C)</f>
        <v>39957</v>
      </c>
      <c r="H28" s="225">
        <f>SUMIF('cons. 2015'!A:A,'ASL 1'!B:B,'cons. 2015'!$C:$C)</f>
        <v>39481</v>
      </c>
      <c r="I28" s="225">
        <f>SUMIF('prev. 2016 ric'!A:A,'ASL 1'!B:B,'prev. 2016 ric'!$C:$C)</f>
        <v>39940</v>
      </c>
      <c r="J28" s="225">
        <f>SUMIF('1° trim 2016'!$A:$A,'ASL 1'!$B:$B,'1° trim 2016'!$C:$C)</f>
        <v>9989</v>
      </c>
      <c r="K28" s="225">
        <f t="shared" si="5"/>
        <v>-1</v>
      </c>
      <c r="L28" s="225"/>
      <c r="M28" s="225">
        <f t="shared" si="6"/>
        <v>-1960</v>
      </c>
      <c r="N28" s="225">
        <f t="shared" si="7"/>
        <v>-17</v>
      </c>
      <c r="O28" s="225">
        <f t="shared" si="8"/>
        <v>16</v>
      </c>
      <c r="P28" s="225"/>
      <c r="Q28" s="225"/>
      <c r="R28" s="225"/>
      <c r="S28" s="225"/>
      <c r="T28" s="225"/>
    </row>
    <row r="29" spans="1:20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>
        <f t="shared" si="8"/>
        <v>0</v>
      </c>
      <c r="P29" s="225"/>
      <c r="Q29" s="225"/>
      <c r="R29" s="225"/>
      <c r="S29" s="225"/>
      <c r="T29" s="225"/>
    </row>
    <row r="30" spans="1:20" s="129" customFormat="1" x14ac:dyDescent="0.15">
      <c r="B30" s="199"/>
      <c r="C30" s="200" t="s">
        <v>2220</v>
      </c>
      <c r="D30" s="229">
        <f t="shared" ref="D30:T30" si="9">SUM(D20:D29)-D24</f>
        <v>147942</v>
      </c>
      <c r="E30" s="229">
        <f>SUM(E20:E29)-E24</f>
        <v>39700</v>
      </c>
      <c r="F30" s="229">
        <f t="shared" si="9"/>
        <v>148345.8366154118</v>
      </c>
      <c r="G30" s="229">
        <f t="shared" si="9"/>
        <v>148949</v>
      </c>
      <c r="H30" s="229"/>
      <c r="I30" s="229">
        <f t="shared" si="9"/>
        <v>118187</v>
      </c>
      <c r="J30" s="229">
        <f t="shared" si="9"/>
        <v>31445</v>
      </c>
      <c r="K30" s="229">
        <f t="shared" si="9"/>
        <v>-23169</v>
      </c>
      <c r="L30" s="229">
        <f t="shared" si="9"/>
        <v>0</v>
      </c>
      <c r="M30" s="229">
        <f t="shared" si="9"/>
        <v>-33020</v>
      </c>
      <c r="N30" s="229">
        <f t="shared" si="9"/>
        <v>-30762</v>
      </c>
      <c r="O30" s="229">
        <f t="shared" si="9"/>
        <v>7593</v>
      </c>
      <c r="P30" s="229">
        <f t="shared" si="9"/>
        <v>0</v>
      </c>
      <c r="Q30" s="229">
        <f t="shared" si="9"/>
        <v>0</v>
      </c>
      <c r="R30" s="229">
        <f t="shared" si="9"/>
        <v>0</v>
      </c>
      <c r="S30" s="229">
        <f t="shared" si="9"/>
        <v>0</v>
      </c>
      <c r="T30" s="229">
        <f t="shared" si="9"/>
        <v>0</v>
      </c>
    </row>
    <row r="31" spans="1:20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</row>
    <row r="32" spans="1:20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</row>
    <row r="33" spans="1:20" s="129" customFormat="1" x14ac:dyDescent="0.25">
      <c r="B33" s="203" t="s">
        <v>1531</v>
      </c>
      <c r="C33" s="204" t="s">
        <v>1053</v>
      </c>
      <c r="D33" s="230">
        <f>SUMIF('CONS. 2014'!$A:$A,'ASL 1'!$B:$B,'CONS. 2014'!$C:$C)</f>
        <v>9277</v>
      </c>
      <c r="E33" s="230">
        <f>SUMIF('1° trim. 2015'!$A:$A,'ASL 1'!$B:$B,'1° trim. 2015'!$C:$C)</f>
        <v>3377</v>
      </c>
      <c r="F33" s="230">
        <f>SUMIF('prec. 2015'!$A:$A,'ASL 1'!$B:$B,'prec. 2015'!$C:$C)</f>
        <v>9469.7908599999992</v>
      </c>
      <c r="G33" s="230">
        <f>SUMIF('4° trim. 2015'!A:A,'ASL 1'!B:B,'4° trim. 2015'!$C:$C)</f>
        <v>9430</v>
      </c>
      <c r="H33" s="230">
        <f>SUMIF('cons. 2015'!A:A,'ASL 1'!B:B,'cons. 2015'!$C:$C)</f>
        <v>9484</v>
      </c>
      <c r="I33" s="230">
        <f>SUMIF('prev. 2016 ric'!A:A,'ASL 1'!B:B,'prev. 2016 ric'!$C:$C)</f>
        <v>9282</v>
      </c>
      <c r="J33" s="230">
        <f>SUMIF('1° trim 2016'!$A:$A,'ASL 1'!$B:$B,'1° trim 2016'!$C:$C)</f>
        <v>2358</v>
      </c>
      <c r="K33" s="230">
        <f>+J33*4-G33</f>
        <v>2</v>
      </c>
      <c r="L33" s="230"/>
      <c r="M33" s="230">
        <f>+J33*4-E33*4</f>
        <v>-4076</v>
      </c>
      <c r="N33" s="230">
        <f>+I33-G33</f>
        <v>-148</v>
      </c>
      <c r="O33" s="230">
        <f>+J33*4-I33</f>
        <v>150</v>
      </c>
      <c r="P33" s="230"/>
      <c r="Q33" s="230"/>
      <c r="R33" s="230"/>
      <c r="S33" s="230"/>
      <c r="T33" s="230"/>
    </row>
    <row r="34" spans="1:20" s="129" customFormat="1" x14ac:dyDescent="0.25">
      <c r="B34" s="203" t="s">
        <v>1536</v>
      </c>
      <c r="C34" s="204" t="s">
        <v>1054</v>
      </c>
      <c r="D34" s="230">
        <f>SUMIF('CONS. 2014'!$A:$A,'ASL 1'!$B:$B,'CONS. 2014'!$C:$C)</f>
        <v>6536</v>
      </c>
      <c r="E34" s="230">
        <f>SUMIF('1° trim. 2015'!$A:$A,'ASL 1'!$B:$B,'1° trim. 2015'!$C:$C)</f>
        <v>1441</v>
      </c>
      <c r="F34" s="230">
        <f>SUMIF('prec. 2015'!$A:$A,'ASL 1'!$B:$B,'prec. 2015'!$C:$C)</f>
        <v>4105.0660500000004</v>
      </c>
      <c r="G34" s="230">
        <f>SUMIF('4° trim. 2015'!A:A,'ASL 1'!B:B,'4° trim. 2015'!$C:$C)</f>
        <v>4889</v>
      </c>
      <c r="H34" s="230">
        <f>SUMIF('cons. 2015'!A:A,'ASL 1'!B:B,'cons. 2015'!$C:$C)</f>
        <v>5410</v>
      </c>
      <c r="I34" s="230">
        <f>SUMIF('prev. 2016 ric'!A:A,'ASL 1'!B:B,'prev. 2016 ric'!$C:$C)</f>
        <v>4055</v>
      </c>
      <c r="J34" s="230">
        <f>SUMIF('1° trim 2016'!$A:$A,'ASL 1'!$B:$B,'1° trim 2016'!$C:$C)</f>
        <v>1087</v>
      </c>
      <c r="K34" s="230">
        <f>+J34*4-G34</f>
        <v>-541</v>
      </c>
      <c r="L34" s="230"/>
      <c r="M34" s="230">
        <f>+J34*4-E34*4</f>
        <v>-1416</v>
      </c>
      <c r="N34" s="230">
        <f>+I34-G34</f>
        <v>-834</v>
      </c>
      <c r="O34" s="230">
        <f>+J34*4-I34</f>
        <v>293</v>
      </c>
      <c r="P34" s="230"/>
      <c r="Q34" s="230"/>
      <c r="R34" s="230"/>
      <c r="S34" s="230"/>
      <c r="T34" s="230"/>
    </row>
    <row r="35" spans="1:20" s="129" customFormat="1" ht="22.5" x14ac:dyDescent="0.25">
      <c r="B35" s="203"/>
      <c r="C35" s="205" t="s">
        <v>2221</v>
      </c>
      <c r="D35" s="231">
        <f t="shared" ref="D35:T35" si="10">SUM(D33:D34)</f>
        <v>15813</v>
      </c>
      <c r="E35" s="231">
        <f>SUM(E33:E34)</f>
        <v>4818</v>
      </c>
      <c r="F35" s="231">
        <f t="shared" si="10"/>
        <v>13574.856909999999</v>
      </c>
      <c r="G35" s="231">
        <f t="shared" si="10"/>
        <v>14319</v>
      </c>
      <c r="H35" s="231">
        <f t="shared" si="10"/>
        <v>14894</v>
      </c>
      <c r="I35" s="231">
        <f t="shared" si="10"/>
        <v>13337</v>
      </c>
      <c r="J35" s="231">
        <f t="shared" si="10"/>
        <v>3445</v>
      </c>
      <c r="K35" s="231">
        <f t="shared" si="10"/>
        <v>-539</v>
      </c>
      <c r="L35" s="231">
        <f t="shared" si="10"/>
        <v>0</v>
      </c>
      <c r="M35" s="231">
        <f t="shared" si="10"/>
        <v>-5492</v>
      </c>
      <c r="N35" s="231">
        <f t="shared" si="10"/>
        <v>-982</v>
      </c>
      <c r="O35" s="231">
        <f t="shared" si="10"/>
        <v>443</v>
      </c>
      <c r="P35" s="231">
        <f t="shared" si="10"/>
        <v>0</v>
      </c>
      <c r="Q35" s="231">
        <f t="shared" si="10"/>
        <v>0</v>
      </c>
      <c r="R35" s="231">
        <f t="shared" si="10"/>
        <v>0</v>
      </c>
      <c r="S35" s="231">
        <f t="shared" si="10"/>
        <v>0</v>
      </c>
      <c r="T35" s="231">
        <f t="shared" si="10"/>
        <v>0</v>
      </c>
    </row>
    <row r="36" spans="1:20" s="171" customFormat="1" ht="15" hidden="1" customHeight="1" x14ac:dyDescent="0.25">
      <c r="B36" s="182"/>
      <c r="C36" s="183" t="s">
        <v>166</v>
      </c>
      <c r="D36" s="232">
        <f t="shared" ref="D36:J36" si="11">+D6+D17+D30+D35</f>
        <v>329973</v>
      </c>
      <c r="E36" s="232">
        <f>+E6+E17+E30+E35</f>
        <v>94373</v>
      </c>
      <c r="F36" s="232">
        <f t="shared" si="11"/>
        <v>337058.67989470589</v>
      </c>
      <c r="G36" s="232">
        <f t="shared" si="11"/>
        <v>345293</v>
      </c>
      <c r="H36" s="232"/>
      <c r="I36" s="233">
        <f t="shared" si="11"/>
        <v>245739</v>
      </c>
      <c r="J36" s="232">
        <f t="shared" si="11"/>
        <v>65338</v>
      </c>
      <c r="K36" s="232"/>
      <c r="L36" s="232">
        <f t="shared" ref="L36:T36" si="12">+L6+L17+L30+L35</f>
        <v>0</v>
      </c>
      <c r="M36" s="233">
        <f t="shared" si="12"/>
        <v>-116140</v>
      </c>
      <c r="N36" s="233">
        <f t="shared" si="12"/>
        <v>-99554</v>
      </c>
      <c r="O36" s="233"/>
      <c r="P36" s="233">
        <f t="shared" si="12"/>
        <v>0</v>
      </c>
      <c r="Q36" s="233">
        <f t="shared" si="12"/>
        <v>0</v>
      </c>
      <c r="R36" s="233">
        <f t="shared" si="12"/>
        <v>0</v>
      </c>
      <c r="S36" s="233">
        <f t="shared" si="12"/>
        <v>0</v>
      </c>
      <c r="T36" s="233">
        <f t="shared" si="12"/>
        <v>0</v>
      </c>
    </row>
    <row r="37" spans="1:20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169"/>
    </row>
    <row r="38" spans="1:20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201385</v>
      </c>
      <c r="E38" s="235">
        <f>+E13</f>
        <v>48498</v>
      </c>
      <c r="F38" s="235">
        <f t="shared" ref="F38:O38" si="13">+F13</f>
        <v>203525.29782571422</v>
      </c>
      <c r="G38" s="235">
        <f>+G13</f>
        <v>203467</v>
      </c>
      <c r="H38" s="235">
        <f>+H13</f>
        <v>203443</v>
      </c>
      <c r="I38" s="235">
        <f t="shared" si="13"/>
        <v>137470</v>
      </c>
      <c r="J38" s="235">
        <f t="shared" si="13"/>
        <v>34336</v>
      </c>
      <c r="K38" s="235">
        <f>+K13</f>
        <v>-66123</v>
      </c>
      <c r="L38" s="235">
        <f t="shared" si="13"/>
        <v>0</v>
      </c>
      <c r="M38" s="235">
        <f t="shared" si="13"/>
        <v>-56648</v>
      </c>
      <c r="N38" s="235">
        <f>+N13</f>
        <v>-65997</v>
      </c>
      <c r="O38" s="235">
        <f t="shared" si="13"/>
        <v>-126</v>
      </c>
      <c r="P38" s="235">
        <f>+P13+P24</f>
        <v>0</v>
      </c>
      <c r="Q38" s="235">
        <f>+Q13+Q24</f>
        <v>0</v>
      </c>
      <c r="R38" s="235">
        <f>+R13+R24</f>
        <v>0</v>
      </c>
      <c r="S38" s="235">
        <f>+S13+S24</f>
        <v>0</v>
      </c>
      <c r="T38" s="235">
        <f>+T13+T24</f>
        <v>0</v>
      </c>
    </row>
    <row r="39" spans="1:20" s="129" customFormat="1" ht="28.5" customHeight="1" x14ac:dyDescent="0.25">
      <c r="B39" s="209"/>
      <c r="C39" s="216" t="s">
        <v>2232</v>
      </c>
      <c r="D39" s="236">
        <f>+D17+D6+D35+D38+D30-D15-D10</f>
        <v>467750</v>
      </c>
      <c r="E39" s="236">
        <f t="shared" ref="E39:J39" si="14">+E17+E6+E35+E38+E30-E15-E10</f>
        <v>126173</v>
      </c>
      <c r="F39" s="236">
        <f t="shared" si="14"/>
        <v>477023.79462500836</v>
      </c>
      <c r="G39" s="236">
        <f t="shared" si="14"/>
        <v>486358</v>
      </c>
      <c r="H39" s="236">
        <f t="shared" ref="H39" si="15">+H17+H6+H35+H38+H30-H15-H10</f>
        <v>340724</v>
      </c>
      <c r="I39" s="236">
        <f t="shared" si="14"/>
        <v>350427</v>
      </c>
      <c r="J39" s="236">
        <f t="shared" si="14"/>
        <v>90842</v>
      </c>
      <c r="K39" s="236">
        <f>+J39*4-G39</f>
        <v>-122990</v>
      </c>
      <c r="L39" s="236">
        <f>+L17+L6+L35+L38+L30-L38</f>
        <v>0</v>
      </c>
      <c r="M39" s="236">
        <f>+J39*4-E39*4</f>
        <v>-141324</v>
      </c>
      <c r="N39" s="236">
        <f>+I39-G39</f>
        <v>-135931</v>
      </c>
      <c r="O39" s="236">
        <f>+J39*4-I39</f>
        <v>12941</v>
      </c>
      <c r="P39" s="236">
        <f>+P17+P6+P35+P38+P30</f>
        <v>0</v>
      </c>
      <c r="Q39" s="236">
        <f>+Q17+Q6+Q35+Q38+Q30</f>
        <v>0</v>
      </c>
      <c r="R39" s="236">
        <f>+R17+R6+R35+R38+R30</f>
        <v>0</v>
      </c>
      <c r="S39" s="236">
        <f>+S17+S6+S35+S38+S30</f>
        <v>0</v>
      </c>
      <c r="T39" s="236">
        <f>+T17+T6+T35+T38+T30</f>
        <v>0</v>
      </c>
    </row>
    <row r="40" spans="1:20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</row>
    <row r="41" spans="1:20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2014'!$C:$C)</f>
        <v>537818</v>
      </c>
      <c r="E41" s="236">
        <f>SUMIF('1° trim. 2015'!$A:$A,'ASL 1'!$B:$B,'1° trim. 2015'!$C:$C)</f>
        <v>139458</v>
      </c>
      <c r="F41" s="236">
        <f>SUMIF('prec. 2015'!$A:$A,'ASL 1'!$B:$B,'prec. 2015'!$C:$C)</f>
        <v>552474.20984375826</v>
      </c>
      <c r="G41" s="236">
        <f>SUMIF('4° trim. 2015'!A:A,'ASL 1'!B:B,'4° trim. 2015'!$C:$C)</f>
        <v>550074</v>
      </c>
      <c r="H41" s="236">
        <f>SUMIF('cons. 2015'!A:A,'ASL 1'!B:B,'cons. 2015'!$C:$C)</f>
        <v>549784</v>
      </c>
      <c r="I41" s="236">
        <f>SUMIF('prev. 2016 ric'!A:A,'ASL 1'!B:B,'prev. 2016 ric'!$C:$C)</f>
        <v>394137</v>
      </c>
      <c r="J41" s="236">
        <f>SUMIF('1° trim 2016'!$A:$A,'ASL 1'!$B:$B,'1° trim 2016'!$C:$C)</f>
        <v>101249</v>
      </c>
      <c r="K41" s="238"/>
      <c r="L41" s="238"/>
      <c r="M41" s="238"/>
      <c r="N41" s="238"/>
      <c r="O41" s="238"/>
      <c r="P41" s="236"/>
      <c r="Q41" s="236"/>
      <c r="R41" s="236"/>
      <c r="S41" s="236"/>
      <c r="T41" s="236"/>
    </row>
    <row r="42" spans="1:20" s="129" customFormat="1" ht="30.75" customHeight="1" x14ac:dyDescent="0.25">
      <c r="B42" s="212"/>
      <c r="C42" s="208" t="s">
        <v>2248</v>
      </c>
      <c r="D42" s="236">
        <f>+D41</f>
        <v>537818</v>
      </c>
      <c r="E42" s="236">
        <f>+E41*4</f>
        <v>557832</v>
      </c>
      <c r="F42" s="236">
        <f t="shared" ref="F42:I42" si="16">+F41</f>
        <v>552474.20984375826</v>
      </c>
      <c r="G42" s="236">
        <f t="shared" si="16"/>
        <v>550074</v>
      </c>
      <c r="H42" s="236"/>
      <c r="I42" s="236">
        <f t="shared" si="16"/>
        <v>394137</v>
      </c>
      <c r="J42" s="236">
        <f>+J41*4</f>
        <v>404996</v>
      </c>
      <c r="K42" s="236">
        <f>+J41*4-G41</f>
        <v>-145078</v>
      </c>
      <c r="L42" s="236">
        <f>+L19+L8+L37+L40+L32-L40</f>
        <v>0</v>
      </c>
      <c r="M42" s="236">
        <f>+J41*4-E41*4</f>
        <v>-152836</v>
      </c>
      <c r="N42" s="236">
        <f>+I41-G41</f>
        <v>-155937</v>
      </c>
      <c r="O42" s="236">
        <f>+J41*4-I41</f>
        <v>10859</v>
      </c>
      <c r="P42" s="236"/>
      <c r="Q42" s="236"/>
      <c r="R42" s="236"/>
      <c r="S42" s="236"/>
      <c r="T42" s="236"/>
    </row>
    <row r="43" spans="1:20" s="129" customFormat="1" ht="30.75" customHeight="1" x14ac:dyDescent="0.25">
      <c r="B43" s="209"/>
      <c r="C43" s="216" t="s">
        <v>2236</v>
      </c>
      <c r="D43" s="236"/>
      <c r="E43" s="236">
        <f>+G43</f>
        <v>153700</v>
      </c>
      <c r="F43" s="236"/>
      <c r="G43" s="236">
        <v>153700</v>
      </c>
      <c r="H43" s="236"/>
      <c r="I43" s="238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</row>
    <row r="44" spans="1:20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5140</v>
      </c>
      <c r="H44" s="236"/>
      <c r="I44" s="238"/>
      <c r="J44" s="236"/>
      <c r="K44" s="236"/>
      <c r="L44" s="238"/>
      <c r="M44" s="236"/>
      <c r="N44" s="236"/>
      <c r="O44" s="236"/>
      <c r="P44" s="236"/>
      <c r="Q44" s="236"/>
      <c r="R44" s="236"/>
      <c r="S44" s="236"/>
      <c r="T44" s="236"/>
    </row>
    <row r="45" spans="1:20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6"/>
      <c r="I45" s="238"/>
      <c r="J45" s="236"/>
      <c r="K45" s="236"/>
      <c r="L45" s="238"/>
      <c r="M45" s="236"/>
      <c r="N45" s="236"/>
      <c r="O45" s="236"/>
      <c r="P45" s="236"/>
      <c r="Q45" s="236"/>
      <c r="R45" s="236"/>
      <c r="S45" s="236"/>
      <c r="T45" s="236"/>
    </row>
    <row r="46" spans="1:20" s="129" customFormat="1" ht="30.75" customHeight="1" x14ac:dyDescent="0.25">
      <c r="B46" s="184"/>
      <c r="C46" s="217" t="s">
        <v>2246</v>
      </c>
      <c r="D46" s="239"/>
      <c r="E46" s="239">
        <f>+E41*4-G43</f>
        <v>404132</v>
      </c>
      <c r="F46" s="239"/>
      <c r="G46" s="239">
        <f>+G42-G43-G44-G45</f>
        <v>391234</v>
      </c>
      <c r="H46" s="239"/>
      <c r="I46" s="238"/>
      <c r="J46" s="239"/>
      <c r="K46" s="239"/>
      <c r="L46" s="239">
        <v>394137</v>
      </c>
      <c r="M46" s="239"/>
      <c r="N46" s="239"/>
      <c r="O46" s="239"/>
      <c r="P46" s="239"/>
      <c r="Q46" s="239"/>
      <c r="R46" s="239"/>
      <c r="S46" s="239"/>
      <c r="T46" s="239"/>
    </row>
    <row r="47" spans="1:20" s="218" customFormat="1" ht="32.25" customHeight="1" x14ac:dyDescent="0.25">
      <c r="B47" s="245" t="s">
        <v>2249</v>
      </c>
      <c r="C47" s="245"/>
      <c r="D47" s="220"/>
      <c r="F47" s="220"/>
      <c r="G47" s="220"/>
      <c r="H47" s="240"/>
      <c r="I47" s="219"/>
    </row>
    <row r="48" spans="1:20" x14ac:dyDescent="0.25">
      <c r="D48" s="179"/>
      <c r="R48" s="150"/>
    </row>
    <row r="49" spans="9:9" x14ac:dyDescent="0.25">
      <c r="I49" s="179"/>
    </row>
  </sheetData>
  <mergeCells count="4">
    <mergeCell ref="P3:T3"/>
    <mergeCell ref="D3:J3"/>
    <mergeCell ref="K3:O3"/>
    <mergeCell ref="B47:C47"/>
  </mergeCells>
  <phoneticPr fontId="36" type="noConversion"/>
  <pageMargins left="0" right="0" top="0.15748031496062992" bottom="0.15748031496062992" header="0" footer="0"/>
  <pageSetup paperSize="9" scale="51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X50"/>
  <sheetViews>
    <sheetView topLeftCell="B1" zoomScaleNormal="100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1.570312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24" ht="28.5" x14ac:dyDescent="0.25">
      <c r="B2" s="156" t="s">
        <v>2235</v>
      </c>
      <c r="C2" s="153"/>
    </row>
    <row r="3" spans="1:24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24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24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24" s="104" customFormat="1" x14ac:dyDescent="0.25">
      <c r="B6" s="189" t="s">
        <v>1770</v>
      </c>
      <c r="C6" s="190" t="s">
        <v>1232</v>
      </c>
      <c r="D6" s="222">
        <f>+'ASL 8'!D6+'AO BZ'!D6</f>
        <v>99991</v>
      </c>
      <c r="E6" s="222">
        <f>+'ASL 8'!E6+'AO BZ'!E6</f>
        <v>26309</v>
      </c>
      <c r="F6" s="222">
        <f>+'ASL 8'!F6+'AO BZ'!F6</f>
        <v>101536</v>
      </c>
      <c r="G6" s="222">
        <f>+'ASL 8'!G6+'AO BZ'!G6</f>
        <v>98823</v>
      </c>
      <c r="H6" s="222">
        <f>+'ASL 8'!H6+'AO BZ'!H6</f>
        <v>88576</v>
      </c>
      <c r="I6" s="222">
        <f>+'ASL 8'!I6+'AO BZ'!I6</f>
        <v>23535</v>
      </c>
      <c r="J6" s="222">
        <f>+I6*4-G6</f>
        <v>-4683</v>
      </c>
      <c r="K6" s="222"/>
      <c r="L6" s="222">
        <f>+I6*4-E6*4</f>
        <v>-11096</v>
      </c>
      <c r="M6" s="222">
        <f>+H6-G6</f>
        <v>-10247</v>
      </c>
      <c r="N6" s="222">
        <f>+I6*4-H6</f>
        <v>5564</v>
      </c>
      <c r="O6" s="222">
        <v>129.83000000000001</v>
      </c>
      <c r="P6" s="222">
        <v>259.66000000000003</v>
      </c>
      <c r="Q6" s="222">
        <v>519.33000000000004</v>
      </c>
      <c r="R6" s="222">
        <v>649.16</v>
      </c>
      <c r="S6" s="222">
        <f>SUM(O6:R6)</f>
        <v>1557.98</v>
      </c>
    </row>
    <row r="7" spans="1:24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24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24" s="104" customFormat="1" x14ac:dyDescent="0.25">
      <c r="B9" s="191" t="s">
        <v>1745</v>
      </c>
      <c r="C9" s="193" t="s">
        <v>561</v>
      </c>
      <c r="D9" s="223">
        <f>+'ASL 8'!D9+'AO BZ'!D9</f>
        <v>15366</v>
      </c>
      <c r="E9" s="223">
        <f>+'ASL 8'!E9+'AO BZ'!E9</f>
        <v>3541</v>
      </c>
      <c r="F9" s="223">
        <f>+'ASL 8'!F9+'AO BZ'!F9</f>
        <v>15539.916239999999</v>
      </c>
      <c r="G9" s="223">
        <f>+'ASL 8'!G9+'AO BZ'!G9</f>
        <v>13982</v>
      </c>
      <c r="H9" s="223">
        <f>+'ASL 8'!H9+'AO BZ'!H9</f>
        <v>15338</v>
      </c>
      <c r="I9" s="223">
        <f>+'ASL 8'!I9+'AO BZ'!I9</f>
        <v>3488</v>
      </c>
      <c r="J9" s="223">
        <f t="shared" ref="J9:J15" si="0">+I9*4-G9</f>
        <v>-30</v>
      </c>
      <c r="K9" s="223"/>
      <c r="L9" s="223">
        <f t="shared" ref="L9:L15" si="1">+I9*4-E9*4</f>
        <v>-212</v>
      </c>
      <c r="M9" s="223">
        <f t="shared" ref="M9:M16" si="2">+H9-G9</f>
        <v>1356</v>
      </c>
      <c r="N9" s="223">
        <f t="shared" ref="N9:N16" si="3">+I9*4-H9</f>
        <v>-1386</v>
      </c>
      <c r="O9" s="223"/>
      <c r="P9" s="223"/>
      <c r="Q9" s="223"/>
      <c r="R9" s="223"/>
      <c r="S9" s="223">
        <f>SUM(O9:R9)</f>
        <v>0</v>
      </c>
    </row>
    <row r="10" spans="1:24" s="104" customFormat="1" x14ac:dyDescent="0.25">
      <c r="B10" s="191" t="s">
        <v>1743</v>
      </c>
      <c r="C10" s="193" t="s">
        <v>560</v>
      </c>
      <c r="D10" s="223">
        <f>+'ASL 8'!D10+'AO BZ'!D10</f>
        <v>46181</v>
      </c>
      <c r="E10" s="223">
        <f>+'ASL 8'!E10+'AO BZ'!E10</f>
        <v>10658</v>
      </c>
      <c r="F10" s="223">
        <f>+'ASL 8'!F10+'AO BZ'!F10</f>
        <v>44777.309550000005</v>
      </c>
      <c r="G10" s="223">
        <f>+'ASL 8'!G10+'AO BZ'!G10</f>
        <v>49218</v>
      </c>
      <c r="H10" s="223">
        <f>+'ASL 8'!H10+'AO BZ'!H10</f>
        <v>46855</v>
      </c>
      <c r="I10" s="223">
        <f>+'ASL 8'!I10+'AO BZ'!I10</f>
        <v>12056</v>
      </c>
      <c r="J10" s="223">
        <f t="shared" si="0"/>
        <v>-994</v>
      </c>
      <c r="K10" s="223"/>
      <c r="L10" s="223">
        <f t="shared" si="1"/>
        <v>5592</v>
      </c>
      <c r="M10" s="223">
        <f t="shared" si="2"/>
        <v>-2363</v>
      </c>
      <c r="N10" s="223">
        <f t="shared" si="3"/>
        <v>1369</v>
      </c>
      <c r="O10" s="223"/>
      <c r="P10" s="223"/>
      <c r="Q10" s="223"/>
      <c r="R10" s="223"/>
      <c r="S10" s="223">
        <f>SUM(O10:R10)</f>
        <v>0</v>
      </c>
    </row>
    <row r="11" spans="1:24" s="129" customFormat="1" x14ac:dyDescent="0.25">
      <c r="B11" s="191" t="s">
        <v>1734</v>
      </c>
      <c r="C11" s="193" t="s">
        <v>384</v>
      </c>
      <c r="D11" s="223">
        <f>+'ASL 8'!D11+'AO BZ'!D11</f>
        <v>118739</v>
      </c>
      <c r="E11" s="223">
        <f>+'ASL 8'!E11+'AO BZ'!E11</f>
        <v>29641</v>
      </c>
      <c r="F11" s="223">
        <f>+'ASL 8'!F11+'AO BZ'!F11</f>
        <v>145969</v>
      </c>
      <c r="G11" s="223">
        <f>+'ASL 8'!G11+'AO BZ'!G11</f>
        <v>138616</v>
      </c>
      <c r="H11" s="223">
        <f>+'ASL 8'!H11+'AO BZ'!H11</f>
        <v>134949</v>
      </c>
      <c r="I11" s="223">
        <f>+'ASL 8'!I11+'AO BZ'!I11</f>
        <v>33505</v>
      </c>
      <c r="J11" s="223">
        <f t="shared" si="0"/>
        <v>-4596</v>
      </c>
      <c r="K11" s="223"/>
      <c r="L11" s="223">
        <f t="shared" si="1"/>
        <v>15456</v>
      </c>
      <c r="M11" s="223">
        <f t="shared" si="2"/>
        <v>-3667</v>
      </c>
      <c r="N11" s="223">
        <f t="shared" si="3"/>
        <v>-929</v>
      </c>
      <c r="O11" s="223"/>
      <c r="P11" s="223"/>
      <c r="Q11" s="223"/>
      <c r="R11" s="223"/>
      <c r="S11" s="223">
        <f t="shared" ref="S11:S34" si="4">SUM(O11:R11)</f>
        <v>0</v>
      </c>
    </row>
    <row r="12" spans="1:24" s="129" customFormat="1" x14ac:dyDescent="0.25">
      <c r="A12" s="129" t="s">
        <v>2213</v>
      </c>
      <c r="B12" s="191" t="s">
        <v>1750</v>
      </c>
      <c r="C12" s="193" t="s">
        <v>677</v>
      </c>
      <c r="D12" s="223">
        <f>+'ASL 8'!D12+'AO BZ'!D12</f>
        <v>1862</v>
      </c>
      <c r="E12" s="223">
        <f>+'ASL 8'!E12+'AO BZ'!E12</f>
        <v>330</v>
      </c>
      <c r="F12" s="223">
        <f>+'ASL 8'!F12+'AO BZ'!F12</f>
        <v>1756.7580399999999</v>
      </c>
      <c r="G12" s="223">
        <f>+'ASL 8'!G12+'AO BZ'!G12</f>
        <v>1403</v>
      </c>
      <c r="H12" s="223">
        <f>+'ASL 8'!H12+'AO BZ'!H12</f>
        <v>1643</v>
      </c>
      <c r="I12" s="223">
        <f>+'ASL 8'!I12+'AO BZ'!I12</f>
        <v>628</v>
      </c>
      <c r="J12" s="223">
        <f t="shared" si="0"/>
        <v>1109</v>
      </c>
      <c r="K12" s="223"/>
      <c r="L12" s="223">
        <f t="shared" si="1"/>
        <v>1192</v>
      </c>
      <c r="M12" s="223">
        <f t="shared" si="2"/>
        <v>240</v>
      </c>
      <c r="N12" s="223">
        <f t="shared" si="3"/>
        <v>869</v>
      </c>
      <c r="O12" s="223"/>
      <c r="P12" s="223"/>
      <c r="Q12" s="223"/>
      <c r="R12" s="223"/>
      <c r="S12" s="223">
        <f t="shared" si="4"/>
        <v>0</v>
      </c>
    </row>
    <row r="13" spans="1:24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+'ASL 8'!D13+'AO BZ'!D13</f>
        <v>386477</v>
      </c>
      <c r="E13" s="223">
        <f>+'ASL 8'!E13+'AO BZ'!E13</f>
        <v>94554</v>
      </c>
      <c r="F13" s="223">
        <f>+'ASL 8'!F13+'AO BZ'!F13</f>
        <v>380096.02997999999</v>
      </c>
      <c r="G13" s="223">
        <f>+'ASL 8'!G13+'AO BZ'!G13</f>
        <v>383498</v>
      </c>
      <c r="H13" s="223">
        <f>+'ASL 8'!H13+'AO BZ'!H13</f>
        <v>378183</v>
      </c>
      <c r="I13" s="223">
        <f>+'ASL 8'!I13+'AO BZ'!I13</f>
        <v>93898</v>
      </c>
      <c r="J13" s="223">
        <f t="shared" si="0"/>
        <v>-7906</v>
      </c>
      <c r="K13" s="223"/>
      <c r="L13" s="223">
        <f t="shared" si="1"/>
        <v>-2624</v>
      </c>
      <c r="M13" s="223">
        <f t="shared" si="2"/>
        <v>-5315</v>
      </c>
      <c r="N13" s="223">
        <f t="shared" si="3"/>
        <v>-2591</v>
      </c>
      <c r="O13" s="223">
        <v>70</v>
      </c>
      <c r="P13" s="223">
        <v>141</v>
      </c>
      <c r="Q13" s="223">
        <v>282</v>
      </c>
      <c r="R13" s="223">
        <v>352</v>
      </c>
      <c r="S13" s="223">
        <f t="shared" si="4"/>
        <v>845</v>
      </c>
      <c r="T13" s="104">
        <f>+S13+S24</f>
        <v>960.92</v>
      </c>
      <c r="U13" s="104">
        <f>-5120-8544.21+75953.7-52602.41-18251.83-79.08+14628.04-64074.69+24.27-10.9+6486.82-18792.51</f>
        <v>-70382.800000000017</v>
      </c>
      <c r="V13" s="104">
        <f>-10240-17088.42+151907.4+29256.07+48.55+12973.63-105204.83-36503.66-158.15-128149.38-37385.02</f>
        <v>-140543.81000000003</v>
      </c>
      <c r="W13" s="104">
        <f>-20480-34176.84+303814.79-210409.65-73007.31-316.31+58512.15-256298.77+97.09-43.62+25947.27-75170.05</f>
        <v>-281531.25</v>
      </c>
      <c r="X13" s="104">
        <f>-25600-42721.05+379768.49-263012.07-91259.14-395.38+73140.18-320373.46+121.36-54.52+32434.09-93962.56</f>
        <v>-351914.06000000006</v>
      </c>
    </row>
    <row r="14" spans="1:24" s="129" customFormat="1" x14ac:dyDescent="0.25">
      <c r="A14" s="129" t="s">
        <v>2214</v>
      </c>
      <c r="B14" s="191" t="s">
        <v>532</v>
      </c>
      <c r="C14" s="193" t="s">
        <v>310</v>
      </c>
      <c r="D14" s="223">
        <f>+'ASL 8'!D14+'AO BZ'!D14</f>
        <v>6158</v>
      </c>
      <c r="E14" s="223">
        <f>+'ASL 8'!E14+'AO BZ'!E14</f>
        <v>1579</v>
      </c>
      <c r="F14" s="223">
        <f>+'ASL 8'!F14+'AO BZ'!F14</f>
        <v>6217</v>
      </c>
      <c r="G14" s="223">
        <f>+'ASL 8'!G14+'AO BZ'!G14</f>
        <v>6625</v>
      </c>
      <c r="H14" s="223">
        <f>+'ASL 8'!H14+'AO BZ'!H14</f>
        <v>7460</v>
      </c>
      <c r="I14" s="223">
        <f>+'ASL 8'!I14+'AO BZ'!I14</f>
        <v>1728</v>
      </c>
      <c r="J14" s="223">
        <f t="shared" si="0"/>
        <v>287</v>
      </c>
      <c r="K14" s="223"/>
      <c r="L14" s="223">
        <f t="shared" si="1"/>
        <v>596</v>
      </c>
      <c r="M14" s="223">
        <f t="shared" si="2"/>
        <v>835</v>
      </c>
      <c r="N14" s="223">
        <f t="shared" si="3"/>
        <v>-548</v>
      </c>
      <c r="O14" s="223">
        <v>9</v>
      </c>
      <c r="P14" s="223">
        <v>18</v>
      </c>
      <c r="Q14" s="223">
        <v>35</v>
      </c>
      <c r="R14" s="223">
        <v>44</v>
      </c>
      <c r="S14" s="223">
        <f t="shared" si="4"/>
        <v>106</v>
      </c>
      <c r="U14" s="129">
        <f>1473.12+7250.5+6990.9+242.85+683.43+5331.77</f>
        <v>21972.57</v>
      </c>
      <c r="V14" s="129">
        <f>2946.23+14501.01+13981.81+485.71+1366.86+10663.54</f>
        <v>43945.16</v>
      </c>
      <c r="W14" s="129">
        <f>5892.47+29002.01+27963.61+971.41+2733.71+21327.07</f>
        <v>87890.28</v>
      </c>
      <c r="X14" s="129">
        <f>7365.58+36252.52+34954.52+1214.27+3417.14+26658.84</f>
        <v>109862.87</v>
      </c>
    </row>
    <row r="15" spans="1:24" s="129" customFormat="1" x14ac:dyDescent="0.25">
      <c r="B15" s="191" t="s">
        <v>266</v>
      </c>
      <c r="C15" s="193" t="s">
        <v>1430</v>
      </c>
      <c r="D15" s="223">
        <f>+'ASL 8'!D15+'AO BZ'!D15</f>
        <v>67989</v>
      </c>
      <c r="E15" s="223">
        <f>+'ASL 8'!E15+'AO BZ'!E15</f>
        <v>17105</v>
      </c>
      <c r="F15" s="223">
        <f>+'ASL 8'!F15+'AO BZ'!F15</f>
        <v>70852.906149999995</v>
      </c>
      <c r="G15" s="223">
        <f>+'ASL 8'!G15+'AO BZ'!G15</f>
        <v>71187</v>
      </c>
      <c r="H15" s="223">
        <f>+'ASL 8'!H15+'AO BZ'!H15</f>
        <v>70530</v>
      </c>
      <c r="I15" s="223">
        <f>+'ASL 8'!I15+'AO BZ'!I15</f>
        <v>17932</v>
      </c>
      <c r="J15" s="223">
        <f t="shared" si="0"/>
        <v>541</v>
      </c>
      <c r="K15" s="223"/>
      <c r="L15" s="223">
        <f t="shared" si="1"/>
        <v>3308</v>
      </c>
      <c r="M15" s="223">
        <f t="shared" si="2"/>
        <v>-657</v>
      </c>
      <c r="N15" s="223">
        <f t="shared" si="3"/>
        <v>1198</v>
      </c>
      <c r="O15" s="223">
        <v>22</v>
      </c>
      <c r="P15" s="223">
        <v>43</v>
      </c>
      <c r="Q15" s="223">
        <v>88</v>
      </c>
      <c r="R15" s="223">
        <v>110</v>
      </c>
      <c r="S15" s="223">
        <f t="shared" si="4"/>
        <v>263</v>
      </c>
      <c r="U15" s="129">
        <f>16.29+15524.59+8482.28-13619.66-1311.18-40127.09+53939.42</f>
        <v>22904.650000000005</v>
      </c>
      <c r="V15" s="129">
        <f>32.5+16964.55+31049.18-27239.31-2622.36-80254.19+107878.84</f>
        <v>45809.209999999992</v>
      </c>
      <c r="W15" s="129">
        <f>65.14+33929.1+62098.35-54478.62-5244.72-160508.37+215757.68</f>
        <v>91618.559999999998</v>
      </c>
      <c r="X15" s="129">
        <f>81.43+42411.38+77622.94-68098.28-6555.9-200635.46+269697.1</f>
        <v>114523.20999999999</v>
      </c>
    </row>
    <row r="16" spans="1:24" s="129" customFormat="1" x14ac:dyDescent="0.25">
      <c r="B16" s="191"/>
      <c r="C16" s="193" t="s">
        <v>2222</v>
      </c>
      <c r="D16" s="223">
        <f>+'ASL 8'!D16+'AO BZ'!D16</f>
        <v>0</v>
      </c>
      <c r="E16" s="223">
        <f>+'ASL 8'!E16+'AO BZ'!E16</f>
        <v>0</v>
      </c>
      <c r="F16" s="223">
        <f>+'ASL 8'!F16+'AO BZ'!F16</f>
        <v>0</v>
      </c>
      <c r="G16" s="223">
        <f>+'ASL 8'!G16+'AO BZ'!G16</f>
        <v>0</v>
      </c>
      <c r="H16" s="223">
        <f>+'ASL 8'!H16+'AO BZ'!H16</f>
        <v>0</v>
      </c>
      <c r="I16" s="223">
        <f>+'ASL 8'!I16+'AO BZ'!I16</f>
        <v>0</v>
      </c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>
        <v>23</v>
      </c>
      <c r="P16" s="223">
        <v>46</v>
      </c>
      <c r="Q16" s="223">
        <v>92</v>
      </c>
      <c r="R16" s="223">
        <v>115</v>
      </c>
      <c r="S16" s="223">
        <f t="shared" si="4"/>
        <v>276</v>
      </c>
      <c r="T16" s="129">
        <f>+S16+S27</f>
        <v>861.54</v>
      </c>
    </row>
    <row r="17" spans="1:23" s="129" customFormat="1" x14ac:dyDescent="0.25">
      <c r="B17" s="191"/>
      <c r="C17" s="194" t="s">
        <v>2219</v>
      </c>
      <c r="D17" s="224">
        <f t="shared" ref="D17:S17" si="5">SUM(D9:D16)-D13</f>
        <v>256295</v>
      </c>
      <c r="E17" s="224">
        <f>SUM(E9:E16)-E13</f>
        <v>62854</v>
      </c>
      <c r="F17" s="224">
        <f t="shared" si="5"/>
        <v>285112.88997999986</v>
      </c>
      <c r="G17" s="224">
        <f t="shared" si="5"/>
        <v>281031</v>
      </c>
      <c r="H17" s="224">
        <f t="shared" si="5"/>
        <v>276775</v>
      </c>
      <c r="I17" s="224">
        <f t="shared" si="5"/>
        <v>69337</v>
      </c>
      <c r="J17" s="224">
        <f t="shared" ref="J17:N17" si="6">SUM(J9:J16)-J13</f>
        <v>-3683</v>
      </c>
      <c r="K17" s="224">
        <f t="shared" si="6"/>
        <v>0</v>
      </c>
      <c r="L17" s="224">
        <f t="shared" si="6"/>
        <v>25932</v>
      </c>
      <c r="M17" s="224">
        <f t="shared" si="6"/>
        <v>-4256</v>
      </c>
      <c r="N17" s="224">
        <f t="shared" si="6"/>
        <v>573</v>
      </c>
      <c r="O17" s="224">
        <f t="shared" si="5"/>
        <v>54</v>
      </c>
      <c r="P17" s="224">
        <f t="shared" si="5"/>
        <v>107</v>
      </c>
      <c r="Q17" s="224">
        <f t="shared" si="5"/>
        <v>215</v>
      </c>
      <c r="R17" s="224">
        <f t="shared" si="5"/>
        <v>269</v>
      </c>
      <c r="S17" s="224">
        <f t="shared" si="5"/>
        <v>645</v>
      </c>
    </row>
    <row r="18" spans="1:23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U18" s="129">
        <f>124-138</f>
        <v>-14</v>
      </c>
      <c r="W18" s="129">
        <f>496-435</f>
        <v>61</v>
      </c>
    </row>
    <row r="19" spans="1:23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3" s="129" customFormat="1" ht="25.5" x14ac:dyDescent="0.25">
      <c r="B20" s="195" t="s">
        <v>228</v>
      </c>
      <c r="C20" s="197" t="s">
        <v>2209</v>
      </c>
      <c r="D20" s="226">
        <f>+'ASL 8'!D20+'AO BZ'!D20</f>
        <v>37555</v>
      </c>
      <c r="E20" s="225">
        <f>+'ASL 8'!E20+'AO BZ'!E20</f>
        <v>9171</v>
      </c>
      <c r="F20" s="225">
        <f>+'ASL 8'!F20+'AO BZ'!F20</f>
        <v>37058</v>
      </c>
      <c r="G20" s="225">
        <f>+'ASL 8'!G20+'AO BZ'!G20</f>
        <v>37549</v>
      </c>
      <c r="H20" s="225">
        <f>+'ASL 8'!H20+'AO BZ'!H20</f>
        <v>40100</v>
      </c>
      <c r="I20" s="225">
        <f>+'ASL 8'!I20+'AO BZ'!I20</f>
        <v>10017</v>
      </c>
      <c r="J20" s="225">
        <f t="shared" ref="J20:J28" si="7">+I20*4-G20</f>
        <v>2519</v>
      </c>
      <c r="K20" s="225"/>
      <c r="L20" s="225">
        <f t="shared" ref="L20:L28" si="8">+I20*4-E20*4</f>
        <v>3384</v>
      </c>
      <c r="M20" s="225">
        <f t="shared" ref="M20:M28" si="9">+H20-G20</f>
        <v>2551</v>
      </c>
      <c r="N20" s="225">
        <f t="shared" ref="N20:N29" si="10">+I20*4-H20</f>
        <v>-32</v>
      </c>
      <c r="O20" s="225">
        <v>25</v>
      </c>
      <c r="P20" s="225">
        <v>49</v>
      </c>
      <c r="Q20" s="225">
        <v>99</v>
      </c>
      <c r="R20" s="225">
        <v>123</v>
      </c>
      <c r="S20" s="225">
        <f t="shared" si="4"/>
        <v>296</v>
      </c>
      <c r="U20" s="129">
        <v>-16.29</v>
      </c>
    </row>
    <row r="21" spans="1:23" s="129" customFormat="1" x14ac:dyDescent="0.25">
      <c r="B21" s="195" t="s">
        <v>1525</v>
      </c>
      <c r="C21" s="198" t="s">
        <v>1306</v>
      </c>
      <c r="D21" s="227">
        <f>+'ASL 8'!D21+'AO BZ'!D21</f>
        <v>22302</v>
      </c>
      <c r="E21" s="225">
        <f>+'ASL 8'!E21+'AO BZ'!E21</f>
        <v>6695</v>
      </c>
      <c r="F21" s="225">
        <f>+'ASL 8'!F21+'AO BZ'!F21</f>
        <v>22700</v>
      </c>
      <c r="G21" s="225">
        <f>+'ASL 8'!G21+'AO BZ'!G21</f>
        <v>22003</v>
      </c>
      <c r="H21" s="225">
        <f>+'ASL 8'!H21+'AO BZ'!H21</f>
        <v>22560</v>
      </c>
      <c r="I21" s="225">
        <f>+'ASL 8'!I21+'AO BZ'!I21</f>
        <v>5609</v>
      </c>
      <c r="J21" s="225">
        <f t="shared" si="7"/>
        <v>433</v>
      </c>
      <c r="K21" s="225"/>
      <c r="L21" s="225">
        <f t="shared" si="8"/>
        <v>-4344</v>
      </c>
      <c r="M21" s="225">
        <f t="shared" si="9"/>
        <v>557</v>
      </c>
      <c r="N21" s="225">
        <f t="shared" si="10"/>
        <v>-124</v>
      </c>
      <c r="O21" s="225">
        <v>-47</v>
      </c>
      <c r="P21" s="225">
        <v>-94</v>
      </c>
      <c r="Q21" s="225">
        <v>-187</v>
      </c>
      <c r="R21" s="225">
        <v>-234</v>
      </c>
      <c r="S21" s="225">
        <f t="shared" si="4"/>
        <v>-562</v>
      </c>
      <c r="U21" s="129">
        <v>-5120</v>
      </c>
    </row>
    <row r="22" spans="1:23" s="129" customFormat="1" x14ac:dyDescent="0.25">
      <c r="A22" s="129" t="s">
        <v>2216</v>
      </c>
      <c r="B22" s="195" t="s">
        <v>1743</v>
      </c>
      <c r="C22" s="198" t="s">
        <v>560</v>
      </c>
      <c r="D22" s="227">
        <f>+'ASL 8'!D22+'AO BZ'!D22</f>
        <v>46181</v>
      </c>
      <c r="E22" s="225">
        <f>+'ASL 8'!E22+'AO BZ'!E22</f>
        <v>10658</v>
      </c>
      <c r="F22" s="225">
        <f>+'ASL 8'!F22+'AO BZ'!F22</f>
        <v>44777.309550000005</v>
      </c>
      <c r="G22" s="225">
        <f>+'ASL 8'!G22+'AO BZ'!G22</f>
        <v>49218</v>
      </c>
      <c r="H22" s="225">
        <f>+'ASL 8'!H22+'AO BZ'!H22</f>
        <v>46855</v>
      </c>
      <c r="I22" s="225">
        <f>+'ASL 8'!I22+'AO BZ'!I22</f>
        <v>12056</v>
      </c>
      <c r="J22" s="225">
        <f t="shared" si="7"/>
        <v>-994</v>
      </c>
      <c r="K22" s="225"/>
      <c r="L22" s="225">
        <f t="shared" si="8"/>
        <v>5592</v>
      </c>
      <c r="M22" s="225">
        <f t="shared" si="9"/>
        <v>-2363</v>
      </c>
      <c r="N22" s="225">
        <f t="shared" si="10"/>
        <v>1369</v>
      </c>
      <c r="O22" s="225">
        <v>0.88</v>
      </c>
      <c r="P22" s="225">
        <v>2</v>
      </c>
      <c r="Q22" s="225">
        <v>4</v>
      </c>
      <c r="R22" s="225">
        <v>4</v>
      </c>
      <c r="S22" s="225">
        <f t="shared" si="4"/>
        <v>10.879999999999999</v>
      </c>
      <c r="U22" s="129">
        <v>-8544</v>
      </c>
    </row>
    <row r="23" spans="1:23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+'ASL 8'!D23+'AO BZ'!D23</f>
        <v>7828</v>
      </c>
      <c r="E23" s="225">
        <f>+'ASL 8'!E23+'AO BZ'!E23</f>
        <v>1861</v>
      </c>
      <c r="F23" s="225">
        <f>+'ASL 8'!F23+'AO BZ'!F23</f>
        <v>8000</v>
      </c>
      <c r="G23" s="225">
        <f>+'ASL 8'!G23+'AO BZ'!G23</f>
        <v>7999</v>
      </c>
      <c r="H23" s="225">
        <f>+'ASL 8'!H23+'AO BZ'!H23</f>
        <v>8400</v>
      </c>
      <c r="I23" s="225">
        <f>+'ASL 8'!I23+'AO BZ'!I23</f>
        <v>1818</v>
      </c>
      <c r="J23" s="225">
        <f t="shared" si="7"/>
        <v>-727</v>
      </c>
      <c r="K23" s="225"/>
      <c r="L23" s="225">
        <f t="shared" si="8"/>
        <v>-172</v>
      </c>
      <c r="M23" s="225">
        <f t="shared" si="9"/>
        <v>401</v>
      </c>
      <c r="N23" s="225">
        <f t="shared" si="10"/>
        <v>-1128</v>
      </c>
      <c r="O23" s="225">
        <v>4</v>
      </c>
      <c r="P23" s="225">
        <v>8</v>
      </c>
      <c r="Q23" s="225">
        <v>16</v>
      </c>
      <c r="R23" s="225">
        <v>20</v>
      </c>
      <c r="S23" s="225">
        <f t="shared" si="4"/>
        <v>48</v>
      </c>
    </row>
    <row r="24" spans="1:23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f>+'ASL 8'!D24+'AO BZ'!D24</f>
        <v>386477</v>
      </c>
      <c r="E24" s="225">
        <f>+'ASL 8'!E24+'AO BZ'!E24</f>
        <v>94554</v>
      </c>
      <c r="F24" s="225">
        <f>+'ASL 8'!F24+'AO BZ'!F24</f>
        <v>380096.02997999999</v>
      </c>
      <c r="G24" s="225">
        <f>+'ASL 8'!G24+'AO BZ'!G24</f>
        <v>383498</v>
      </c>
      <c r="H24" s="225">
        <f>+'ASL 8'!H24+'AO BZ'!H24</f>
        <v>378183</v>
      </c>
      <c r="I24" s="225">
        <f>+'ASL 8'!I24+'AO BZ'!I24</f>
        <v>93898</v>
      </c>
      <c r="J24" s="225">
        <f t="shared" si="7"/>
        <v>-7906</v>
      </c>
      <c r="K24" s="225"/>
      <c r="L24" s="225">
        <f t="shared" si="8"/>
        <v>-2624</v>
      </c>
      <c r="M24" s="225">
        <f t="shared" si="9"/>
        <v>-5315</v>
      </c>
      <c r="N24" s="225">
        <f t="shared" si="10"/>
        <v>-2591</v>
      </c>
      <c r="O24" s="225">
        <f>22.34+0.1+0.22-13</f>
        <v>9.66</v>
      </c>
      <c r="P24" s="225">
        <f>44.68+0.2+0.44-26</f>
        <v>19.32</v>
      </c>
      <c r="Q24" s="225">
        <f>89.36+0.4+0.88-52</f>
        <v>38.64</v>
      </c>
      <c r="R24" s="225">
        <f>111.7+0.5+1.1-65</f>
        <v>48.3</v>
      </c>
      <c r="S24" s="225">
        <f t="shared" ref="S24" si="11">SUM(O24:R24)</f>
        <v>115.92</v>
      </c>
    </row>
    <row r="25" spans="1:23" s="129" customFormat="1" ht="25.5" x14ac:dyDescent="0.25">
      <c r="B25" s="195" t="s">
        <v>2210</v>
      </c>
      <c r="C25" s="197" t="s">
        <v>2211</v>
      </c>
      <c r="D25" s="225">
        <f>+'ASL 8'!D25+'AO BZ'!D25</f>
        <v>11304</v>
      </c>
      <c r="E25" s="225">
        <f>+'ASL 8'!E25+'AO BZ'!E25</f>
        <v>2769</v>
      </c>
      <c r="F25" s="225">
        <f>+'ASL 8'!F25+'AO BZ'!F25</f>
        <v>11384</v>
      </c>
      <c r="G25" s="225">
        <f>+'ASL 8'!G25+'AO BZ'!G25</f>
        <v>12477</v>
      </c>
      <c r="H25" s="225">
        <f>+'ASL 8'!H25+'AO BZ'!H25</f>
        <v>13497</v>
      </c>
      <c r="I25" s="225">
        <f>+'ASL 8'!I25+'AO BZ'!I25</f>
        <v>3189</v>
      </c>
      <c r="J25" s="225">
        <f t="shared" si="7"/>
        <v>279</v>
      </c>
      <c r="K25" s="225"/>
      <c r="L25" s="225">
        <f t="shared" si="8"/>
        <v>1680</v>
      </c>
      <c r="M25" s="225">
        <f t="shared" si="9"/>
        <v>1020</v>
      </c>
      <c r="N25" s="225">
        <f t="shared" si="10"/>
        <v>-741</v>
      </c>
      <c r="O25" s="225">
        <v>13</v>
      </c>
      <c r="P25" s="228">
        <v>25.96</v>
      </c>
      <c r="Q25" s="225">
        <v>51.92</v>
      </c>
      <c r="R25" s="225">
        <v>64.91</v>
      </c>
      <c r="S25" s="225">
        <f t="shared" si="4"/>
        <v>155.79</v>
      </c>
    </row>
    <row r="26" spans="1:23" s="129" customFormat="1" ht="25.5" x14ac:dyDescent="0.25">
      <c r="B26" s="195" t="s">
        <v>1774</v>
      </c>
      <c r="C26" s="197" t="s">
        <v>1240</v>
      </c>
      <c r="D26" s="226">
        <f>+'ASL 8'!D26+'AO BZ'!D26</f>
        <v>65429</v>
      </c>
      <c r="E26" s="225">
        <f>+'ASL 8'!E26+'AO BZ'!E26</f>
        <v>17303</v>
      </c>
      <c r="F26" s="225">
        <f>+'ASL 8'!F26+'AO BZ'!F26</f>
        <v>64861</v>
      </c>
      <c r="G26" s="225">
        <f>+'ASL 8'!G26+'AO BZ'!G26</f>
        <v>65569</v>
      </c>
      <c r="H26" s="225">
        <f>+'ASL 8'!H26+'AO BZ'!H26</f>
        <v>64978</v>
      </c>
      <c r="I26" s="225">
        <f>+'ASL 8'!I26+'AO BZ'!I26</f>
        <v>15719</v>
      </c>
      <c r="J26" s="225">
        <f t="shared" si="7"/>
        <v>-2693</v>
      </c>
      <c r="K26" s="225"/>
      <c r="L26" s="225">
        <f t="shared" si="8"/>
        <v>-6336</v>
      </c>
      <c r="M26" s="225">
        <f t="shared" si="9"/>
        <v>-591</v>
      </c>
      <c r="N26" s="225">
        <f t="shared" si="10"/>
        <v>-2102</v>
      </c>
      <c r="O26" s="225">
        <v>12</v>
      </c>
      <c r="P26" s="225">
        <v>23</v>
      </c>
      <c r="Q26" s="225">
        <v>47</v>
      </c>
      <c r="R26" s="225">
        <v>59</v>
      </c>
      <c r="S26" s="225">
        <f t="shared" si="4"/>
        <v>141</v>
      </c>
    </row>
    <row r="27" spans="1:23" s="129" customFormat="1" x14ac:dyDescent="0.25">
      <c r="B27" s="195" t="s">
        <v>267</v>
      </c>
      <c r="C27" s="197" t="s">
        <v>1432</v>
      </c>
      <c r="D27" s="225">
        <f>+'ASL 8'!D27+'AO BZ'!D27</f>
        <v>61728</v>
      </c>
      <c r="E27" s="225">
        <f>+'ASL 8'!E27+'AO BZ'!E27</f>
        <v>16218</v>
      </c>
      <c r="F27" s="225">
        <f>+'ASL 8'!F27+'AO BZ'!F27</f>
        <v>66857.906149999995</v>
      </c>
      <c r="G27" s="225">
        <f>+'ASL 8'!G27+'AO BZ'!G27</f>
        <v>67108</v>
      </c>
      <c r="H27" s="225">
        <f>+'ASL 8'!H27+'AO BZ'!H27</f>
        <v>66797</v>
      </c>
      <c r="I27" s="225">
        <f>+'ASL 8'!I27+'AO BZ'!I27</f>
        <v>16949</v>
      </c>
      <c r="J27" s="225">
        <f t="shared" si="7"/>
        <v>688</v>
      </c>
      <c r="K27" s="225"/>
      <c r="L27" s="225">
        <f t="shared" si="8"/>
        <v>2924</v>
      </c>
      <c r="M27" s="225">
        <f t="shared" si="9"/>
        <v>-311</v>
      </c>
      <c r="N27" s="225">
        <f t="shared" si="10"/>
        <v>999</v>
      </c>
      <c r="O27" s="225">
        <f>7.44+4.5+0.26+0.76+22.34</f>
        <v>35.299999999999997</v>
      </c>
      <c r="P27" s="225">
        <f>+O27*2+32.37</f>
        <v>102.97</v>
      </c>
      <c r="Q27" s="225">
        <f>+P27*2+64.74</f>
        <v>270.68</v>
      </c>
      <c r="R27" s="225">
        <f>37.2+1.34+3.81+22.54+111.7</f>
        <v>176.59000000000003</v>
      </c>
      <c r="S27" s="225">
        <f t="shared" si="4"/>
        <v>585.54</v>
      </c>
    </row>
    <row r="28" spans="1:23" s="129" customFormat="1" x14ac:dyDescent="0.25">
      <c r="B28" s="195" t="s">
        <v>1762</v>
      </c>
      <c r="C28" s="197" t="s">
        <v>2218</v>
      </c>
      <c r="D28" s="225">
        <f>+'ASL 8'!D28+'AO BZ'!D28</f>
        <v>63084</v>
      </c>
      <c r="E28" s="225">
        <f>+'ASL 8'!E28+'AO BZ'!E28</f>
        <v>14498</v>
      </c>
      <c r="F28" s="225">
        <f>+'ASL 8'!F28+'AO BZ'!F28</f>
        <v>63100</v>
      </c>
      <c r="G28" s="225">
        <f>+'ASL 8'!G28+'AO BZ'!G28</f>
        <v>62365</v>
      </c>
      <c r="H28" s="225">
        <f>+'ASL 8'!H28+'AO BZ'!H28</f>
        <v>62450</v>
      </c>
      <c r="I28" s="225">
        <f>+'ASL 8'!I28+'AO BZ'!I28</f>
        <v>15143</v>
      </c>
      <c r="J28" s="225">
        <f t="shared" si="7"/>
        <v>-1793</v>
      </c>
      <c r="K28" s="225"/>
      <c r="L28" s="225">
        <f t="shared" si="8"/>
        <v>2580</v>
      </c>
      <c r="M28" s="225">
        <f t="shared" si="9"/>
        <v>85</v>
      </c>
      <c r="N28" s="225">
        <f t="shared" si="10"/>
        <v>-1878</v>
      </c>
      <c r="O28" s="225"/>
      <c r="P28" s="225"/>
      <c r="Q28" s="225"/>
      <c r="R28" s="225"/>
      <c r="S28" s="225">
        <f t="shared" si="4"/>
        <v>0</v>
      </c>
    </row>
    <row r="29" spans="1:23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10"/>
        <v>0</v>
      </c>
      <c r="O29" s="225">
        <f>-1.33-2.5+16.18+5.85</f>
        <v>18.2</v>
      </c>
      <c r="P29" s="225">
        <f>-2.66+5.01+32.37+11.7</f>
        <v>46.42</v>
      </c>
      <c r="Q29" s="225">
        <f>-5.33-10.02+64.74+23.4</f>
        <v>72.789999999999992</v>
      </c>
      <c r="R29" s="225">
        <f>-6.66-12.53+80.93+29.25</f>
        <v>90.990000000000009</v>
      </c>
      <c r="S29" s="225">
        <f t="shared" si="4"/>
        <v>228.4</v>
      </c>
    </row>
    <row r="30" spans="1:23" s="129" customFormat="1" x14ac:dyDescent="0.15">
      <c r="B30" s="199"/>
      <c r="C30" s="200" t="s">
        <v>2220</v>
      </c>
      <c r="D30" s="229">
        <f t="shared" ref="D30:S30" si="12">SUM(D20:D29)-D24</f>
        <v>315411</v>
      </c>
      <c r="E30" s="229">
        <f>SUM(E20:E29)-E24</f>
        <v>79173</v>
      </c>
      <c r="F30" s="229">
        <f t="shared" si="12"/>
        <v>318738.21569999994</v>
      </c>
      <c r="G30" s="229">
        <f t="shared" si="12"/>
        <v>324288</v>
      </c>
      <c r="H30" s="229">
        <f t="shared" si="12"/>
        <v>325637</v>
      </c>
      <c r="I30" s="229">
        <f t="shared" si="12"/>
        <v>80500</v>
      </c>
      <c r="J30" s="229">
        <f t="shared" ref="J30:N30" si="13">SUM(J20:J29)-J24</f>
        <v>-2288</v>
      </c>
      <c r="K30" s="229">
        <f t="shared" si="13"/>
        <v>0</v>
      </c>
      <c r="L30" s="229">
        <f t="shared" si="13"/>
        <v>5308</v>
      </c>
      <c r="M30" s="229">
        <f t="shared" si="13"/>
        <v>1349</v>
      </c>
      <c r="N30" s="229">
        <f t="shared" si="13"/>
        <v>-3637</v>
      </c>
      <c r="O30" s="229">
        <f t="shared" si="12"/>
        <v>61.379999999999995</v>
      </c>
      <c r="P30" s="229">
        <f t="shared" si="12"/>
        <v>163.35000000000002</v>
      </c>
      <c r="Q30" s="229">
        <f t="shared" si="12"/>
        <v>374.39</v>
      </c>
      <c r="R30" s="229">
        <f t="shared" si="12"/>
        <v>304.49</v>
      </c>
      <c r="S30" s="229">
        <f t="shared" si="12"/>
        <v>903.6099999999999</v>
      </c>
    </row>
    <row r="31" spans="1:23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23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24" s="129" customFormat="1" x14ac:dyDescent="0.25">
      <c r="B33" s="203" t="s">
        <v>1531</v>
      </c>
      <c r="C33" s="204" t="s">
        <v>1053</v>
      </c>
      <c r="D33" s="230">
        <f>+'ASL 8'!D33+'AO BZ'!D33</f>
        <v>10833</v>
      </c>
      <c r="E33" s="230">
        <f>+'ASL 8'!E33+'AO BZ'!E33</f>
        <v>2643</v>
      </c>
      <c r="F33" s="230">
        <f>+'ASL 8'!F33+'AO BZ'!F33</f>
        <v>10571</v>
      </c>
      <c r="G33" s="230">
        <f>+'ASL 8'!G33+'AO BZ'!G33</f>
        <v>10827</v>
      </c>
      <c r="H33" s="230">
        <f>+'ASL 8'!H33+'AO BZ'!H33</f>
        <v>10787</v>
      </c>
      <c r="I33" s="230">
        <f>+'ASL 8'!I33+'AO BZ'!I33</f>
        <v>2825</v>
      </c>
      <c r="J33" s="230">
        <f>+I33*4-G33</f>
        <v>473</v>
      </c>
      <c r="K33" s="230"/>
      <c r="L33" s="230">
        <f>+I33*4-E33*4</f>
        <v>728</v>
      </c>
      <c r="M33" s="230">
        <f>+H33-G33</f>
        <v>-40</v>
      </c>
      <c r="N33" s="230">
        <f>+I33*4-H33</f>
        <v>513</v>
      </c>
      <c r="O33" s="230"/>
      <c r="P33" s="230"/>
      <c r="Q33" s="230"/>
      <c r="R33" s="230"/>
      <c r="S33" s="230">
        <f>SUM(O33:R33)</f>
        <v>0</v>
      </c>
    </row>
    <row r="34" spans="1:24" s="129" customFormat="1" x14ac:dyDescent="0.25">
      <c r="B34" s="203" t="s">
        <v>1536</v>
      </c>
      <c r="C34" s="204" t="s">
        <v>1054</v>
      </c>
      <c r="D34" s="230">
        <f>+'ASL 8'!D34+'AO BZ'!D34</f>
        <v>12592</v>
      </c>
      <c r="E34" s="230">
        <f>+'ASL 8'!E34+'AO BZ'!E34</f>
        <v>3030</v>
      </c>
      <c r="F34" s="230">
        <f>+'ASL 8'!F34+'AO BZ'!F34</f>
        <v>12429</v>
      </c>
      <c r="G34" s="230">
        <f>+'ASL 8'!G34+'AO BZ'!G34</f>
        <v>12067</v>
      </c>
      <c r="H34" s="230">
        <f>+'ASL 8'!H34+'AO BZ'!H34</f>
        <v>11757</v>
      </c>
      <c r="I34" s="230">
        <f>+'ASL 8'!I34+'AO BZ'!I34</f>
        <v>2919</v>
      </c>
      <c r="J34" s="230">
        <f>+I34*4-G34</f>
        <v>-391</v>
      </c>
      <c r="K34" s="230"/>
      <c r="L34" s="230">
        <f>+I34*4-E34*4</f>
        <v>-444</v>
      </c>
      <c r="M34" s="230">
        <f>+H34-G34</f>
        <v>-310</v>
      </c>
      <c r="N34" s="230">
        <f>+I34*4-H34</f>
        <v>-81</v>
      </c>
      <c r="O34" s="230">
        <v>-25</v>
      </c>
      <c r="P34" s="230">
        <v>-50</v>
      </c>
      <c r="Q34" s="230">
        <v>-100</v>
      </c>
      <c r="R34" s="230">
        <v>-125</v>
      </c>
      <c r="S34" s="230">
        <f t="shared" si="4"/>
        <v>-300</v>
      </c>
    </row>
    <row r="35" spans="1:24" s="129" customFormat="1" ht="22.5" x14ac:dyDescent="0.25">
      <c r="B35" s="203"/>
      <c r="C35" s="205" t="s">
        <v>2221</v>
      </c>
      <c r="D35" s="231">
        <f t="shared" ref="D35:H35" si="14">SUM(D33:D34)</f>
        <v>23425</v>
      </c>
      <c r="E35" s="231">
        <f>SUM(E33:E34)</f>
        <v>5673</v>
      </c>
      <c r="F35" s="231">
        <f t="shared" si="14"/>
        <v>23000</v>
      </c>
      <c r="G35" s="231">
        <f t="shared" si="14"/>
        <v>22894</v>
      </c>
      <c r="H35" s="231">
        <f t="shared" si="14"/>
        <v>22544</v>
      </c>
      <c r="I35" s="231">
        <f t="shared" ref="I35:S35" si="15">SUM(I33:I34)</f>
        <v>5744</v>
      </c>
      <c r="J35" s="231">
        <f t="shared" ref="J35:N35" si="16">SUM(J33:J34)</f>
        <v>82</v>
      </c>
      <c r="K35" s="231">
        <f t="shared" si="16"/>
        <v>0</v>
      </c>
      <c r="L35" s="231">
        <f t="shared" si="16"/>
        <v>284</v>
      </c>
      <c r="M35" s="231">
        <f t="shared" si="16"/>
        <v>-350</v>
      </c>
      <c r="N35" s="231">
        <f t="shared" si="16"/>
        <v>432</v>
      </c>
      <c r="O35" s="231">
        <f t="shared" si="15"/>
        <v>-25</v>
      </c>
      <c r="P35" s="231">
        <f t="shared" si="15"/>
        <v>-50</v>
      </c>
      <c r="Q35" s="231">
        <f t="shared" si="15"/>
        <v>-100</v>
      </c>
      <c r="R35" s="231">
        <f t="shared" si="15"/>
        <v>-125</v>
      </c>
      <c r="S35" s="231">
        <f t="shared" si="15"/>
        <v>-300</v>
      </c>
    </row>
    <row r="36" spans="1:24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+G46-H41</f>
        <v>-25827</v>
      </c>
      <c r="I36" s="232"/>
      <c r="J36" s="232"/>
      <c r="K36" s="232">
        <f t="shared" ref="K36:M36" si="17">+K6+K17+K30+K35</f>
        <v>0</v>
      </c>
      <c r="L36" s="233">
        <f t="shared" si="17"/>
        <v>20428</v>
      </c>
      <c r="M36" s="233">
        <f t="shared" si="17"/>
        <v>-13504</v>
      </c>
      <c r="N36" s="233"/>
      <c r="O36" s="233"/>
      <c r="P36" s="233"/>
      <c r="Q36" s="233"/>
      <c r="R36" s="233"/>
      <c r="S36" s="233">
        <f>+S6+S17+S30+S35</f>
        <v>2806.59</v>
      </c>
    </row>
    <row r="37" spans="1:24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24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386477</v>
      </c>
      <c r="E38" s="235">
        <f>+E13</f>
        <v>94554</v>
      </c>
      <c r="F38" s="235">
        <f t="shared" ref="F38:I38" si="18">+F13</f>
        <v>380096.02997999999</v>
      </c>
      <c r="G38" s="235">
        <f t="shared" si="18"/>
        <v>383498</v>
      </c>
      <c r="H38" s="235">
        <f t="shared" si="18"/>
        <v>378183</v>
      </c>
      <c r="I38" s="235">
        <f t="shared" si="18"/>
        <v>93898</v>
      </c>
      <c r="J38" s="235">
        <f>+J13</f>
        <v>-7906</v>
      </c>
      <c r="K38" s="235">
        <f t="shared" ref="K38:N38" si="19">+K13</f>
        <v>0</v>
      </c>
      <c r="L38" s="235">
        <f t="shared" si="19"/>
        <v>-2624</v>
      </c>
      <c r="M38" s="235">
        <f>+M13</f>
        <v>-5315</v>
      </c>
      <c r="N38" s="235">
        <f t="shared" si="19"/>
        <v>-2591</v>
      </c>
      <c r="O38" s="235">
        <f>+O13+O24</f>
        <v>79.66</v>
      </c>
      <c r="P38" s="235">
        <f t="shared" ref="P38:S38" si="20">+P13+P24</f>
        <v>160.32</v>
      </c>
      <c r="Q38" s="235">
        <f t="shared" si="20"/>
        <v>320.64</v>
      </c>
      <c r="R38" s="235">
        <f t="shared" si="20"/>
        <v>400.3</v>
      </c>
      <c r="S38" s="235">
        <f t="shared" si="20"/>
        <v>960.92</v>
      </c>
      <c r="T38" s="104">
        <f>+S38+S57</f>
        <v>960.92</v>
      </c>
      <c r="U38" s="104">
        <f>-5120-8544.21+75953.7-52602.41-18251.83-79.08+14628.04-64074.69+24.27-10.9+6486.82-18792.51</f>
        <v>-70382.800000000017</v>
      </c>
      <c r="V38" s="104">
        <f>-10240-17088.42+151907.4+29256.07+48.55+12973.63-105204.83-36503.66-158.15-128149.38-37385.02</f>
        <v>-140543.81000000003</v>
      </c>
      <c r="W38" s="104">
        <f>-20480-34176.84+303814.79-210409.65-73007.31-316.31+58512.15-256298.77+97.09-43.62+25947.27-75170.05</f>
        <v>-281531.25</v>
      </c>
      <c r="X38" s="104">
        <f>-25600-42721.05+379768.49-263012.07-91259.14-395.38+73140.18-320373.46+121.36-54.52+32434.09-93962.56</f>
        <v>-351914.06000000006</v>
      </c>
    </row>
    <row r="39" spans="1:24" s="129" customFormat="1" ht="28.5" customHeight="1" x14ac:dyDescent="0.25">
      <c r="B39" s="209"/>
      <c r="C39" s="216" t="s">
        <v>2232</v>
      </c>
      <c r="D39" s="236">
        <f>+D17+D6+D35+D38+D30-D15-D10</f>
        <v>967429</v>
      </c>
      <c r="E39" s="236">
        <f t="shared" ref="E39:I39" si="21">+E17+E6+E35+E38+E30-E15-E10</f>
        <v>240800</v>
      </c>
      <c r="F39" s="236">
        <f t="shared" si="21"/>
        <v>992852.91995999974</v>
      </c>
      <c r="G39" s="236">
        <f t="shared" si="21"/>
        <v>990129</v>
      </c>
      <c r="H39" s="236">
        <f t="shared" si="21"/>
        <v>974330</v>
      </c>
      <c r="I39" s="236">
        <f t="shared" si="21"/>
        <v>243026</v>
      </c>
      <c r="J39" s="236">
        <f>+I39*4-G39</f>
        <v>-18025</v>
      </c>
      <c r="K39" s="236">
        <f>+K17+K6+K35+K38+K30-K38</f>
        <v>0</v>
      </c>
      <c r="L39" s="236">
        <f>+I39*4-E39*4</f>
        <v>8904</v>
      </c>
      <c r="M39" s="236">
        <f>+H39-G39</f>
        <v>-15799</v>
      </c>
      <c r="N39" s="236">
        <f>+I39*4-H39</f>
        <v>-2226</v>
      </c>
      <c r="O39" s="236">
        <f>+O17+O6+O35+O38+O30</f>
        <v>299.87</v>
      </c>
      <c r="P39" s="236">
        <f>+P17+P6+P35+P38+P30</f>
        <v>640.33000000000004</v>
      </c>
      <c r="Q39" s="236">
        <f>+Q17+Q6+Q35+Q38+Q30</f>
        <v>1329.3600000000001</v>
      </c>
      <c r="R39" s="236">
        <f>+R17+R6+R35+R38+R30</f>
        <v>1497.95</v>
      </c>
      <c r="S39" s="236">
        <f>+S17+S6+S35+S38+S30</f>
        <v>3767.51</v>
      </c>
    </row>
    <row r="40" spans="1:24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24" s="129" customFormat="1" ht="30.75" customHeight="1" x14ac:dyDescent="0.25">
      <c r="B41" s="215" t="s">
        <v>803</v>
      </c>
      <c r="C41" s="208" t="s">
        <v>2247</v>
      </c>
      <c r="D41" s="236">
        <f>+'ASL 8'!D41+'AO BZ'!D41</f>
        <v>1120874</v>
      </c>
      <c r="E41" s="236">
        <f>+'ASL 8'!E41+'AO BZ'!E41</f>
        <v>278216</v>
      </c>
      <c r="F41" s="236">
        <f>+'ASL 8'!F41+'AO BZ'!F41</f>
        <v>1156208.15692</v>
      </c>
      <c r="G41" s="236">
        <f>+'ASL 8'!G41+'AO BZ'!G41</f>
        <v>1134620</v>
      </c>
      <c r="H41" s="236">
        <f>+'ASL 8'!H41+'AO BZ'!H41</f>
        <v>1138531</v>
      </c>
      <c r="I41" s="236">
        <f>+'ASL 8'!I41+'AO BZ'!I41</f>
        <v>284204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24" s="129" customFormat="1" ht="30.75" customHeight="1" x14ac:dyDescent="0.25">
      <c r="B42" s="212"/>
      <c r="C42" s="208" t="s">
        <v>2248</v>
      </c>
      <c r="D42" s="236">
        <f>+D41</f>
        <v>1120874</v>
      </c>
      <c r="E42" s="236">
        <f>+E41*4</f>
        <v>1112864</v>
      </c>
      <c r="F42" s="236">
        <f t="shared" ref="F42:H42" si="22">+F41</f>
        <v>1156208.15692</v>
      </c>
      <c r="G42" s="236">
        <f t="shared" si="22"/>
        <v>1134620</v>
      </c>
      <c r="H42" s="236">
        <f t="shared" si="22"/>
        <v>1138531</v>
      </c>
      <c r="I42" s="236">
        <f>+I41*4</f>
        <v>1136816</v>
      </c>
      <c r="J42" s="236">
        <f>+I41*4-G41</f>
        <v>2196</v>
      </c>
      <c r="K42" s="236">
        <f>+K19+K8+K37+K40+K32-K40</f>
        <v>0</v>
      </c>
      <c r="L42" s="236">
        <f>+I41*4-E41*4</f>
        <v>23952</v>
      </c>
      <c r="M42" s="236">
        <f>+H41-G41</f>
        <v>3911</v>
      </c>
      <c r="N42" s="236">
        <f>+I41*4-H41</f>
        <v>-1715</v>
      </c>
      <c r="O42" s="236"/>
      <c r="P42" s="236"/>
      <c r="Q42" s="236"/>
      <c r="R42" s="236"/>
      <c r="S42" s="236"/>
    </row>
    <row r="43" spans="1:24" s="129" customFormat="1" ht="30.75" customHeight="1" x14ac:dyDescent="0.25">
      <c r="B43" s="209"/>
      <c r="C43" s="216"/>
      <c r="D43" s="236"/>
      <c r="E43" s="236"/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24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f>+'ASL 8'!G44+'AO BZ'!G44</f>
        <v>21916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24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f>+'ASL 8'!G45+'AO BZ'!G45</f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24" s="129" customFormat="1" ht="30.75" customHeight="1" x14ac:dyDescent="0.25">
      <c r="B46" s="184"/>
      <c r="C46" s="217" t="s">
        <v>2246</v>
      </c>
      <c r="D46" s="239"/>
      <c r="E46" s="239">
        <f>+E41*4-G43</f>
        <v>1112864</v>
      </c>
      <c r="F46" s="239"/>
      <c r="G46" s="239">
        <f>+G42-G43-G44</f>
        <v>1112704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24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24" s="218" customFormat="1" ht="32.25" customHeight="1" x14ac:dyDescent="0.25">
      <c r="B48" s="246"/>
      <c r="C48" s="246"/>
      <c r="D48" s="240"/>
      <c r="F48" s="240"/>
      <c r="G48" s="240"/>
      <c r="H48" s="219"/>
    </row>
    <row r="49" spans="4:17" x14ac:dyDescent="0.25">
      <c r="D49" s="179"/>
      <c r="Q49" s="150"/>
    </row>
    <row r="50" spans="4:17" x14ac:dyDescent="0.25">
      <c r="H50" s="179"/>
    </row>
  </sheetData>
  <mergeCells count="5">
    <mergeCell ref="O3:S3"/>
    <mergeCell ref="D3:I3"/>
    <mergeCell ref="J3:N3"/>
    <mergeCell ref="B48:C48"/>
    <mergeCell ref="B47:C47"/>
  </mergeCells>
  <pageMargins left="0" right="0" top="0.15748031496062992" bottom="0.15748031496062992" header="0" footer="0"/>
  <pageSetup paperSize="9" scale="5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26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873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2014'!$L:$L)</f>
        <v>0</v>
      </c>
      <c r="E6" s="222">
        <f>SUMIF('1° trim. 2015'!$A:$A,'ASL 1'!$B:$B,'1° trim. 2015'!$L:$L)</f>
        <v>0</v>
      </c>
      <c r="F6" s="222">
        <f>SUMIF('prec. 2015'!$A:$A,'ASL 1'!$B:$B,'prec. 2015'!$L:$L)</f>
        <v>0</v>
      </c>
      <c r="G6" s="222">
        <f>SUMIF('4° trim. 2015'!A:A,'ASL 1'!B:B,'4° trim. 2015'!$L:$L)</f>
        <v>0</v>
      </c>
      <c r="H6" s="222">
        <f>SUMIF('prev. 2016 ric'!A:A,'ASL 1'!B:B,'prev. 2016 ric'!$L:$L)</f>
        <v>0</v>
      </c>
      <c r="I6" s="222">
        <f>SUMIF('1° trim 2016'!$A:$A,'ASL 1'!$B:$B,'1° trim 2016'!$L:$L)</f>
        <v>0</v>
      </c>
      <c r="J6" s="222">
        <f>+I6*4-G6</f>
        <v>0</v>
      </c>
      <c r="K6" s="222"/>
      <c r="L6" s="222">
        <f>+I6*4-E6*4</f>
        <v>0</v>
      </c>
      <c r="M6" s="222">
        <f>+H6-G6</f>
        <v>0</v>
      </c>
      <c r="N6" s="222">
        <f>+I6*4-H6</f>
        <v>0</v>
      </c>
      <c r="O6" s="222"/>
      <c r="P6" s="222"/>
      <c r="Q6" s="222"/>
      <c r="R6" s="222"/>
      <c r="S6" s="222">
        <f>SUM(O6:R6)</f>
        <v>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2014'!$L:$L)</f>
        <v>0</v>
      </c>
      <c r="E9" s="223">
        <f>SUMIF('1° trim. 2015'!$A:$A,'ASL 1'!$B:$B,'1° trim. 2015'!$L:$L)</f>
        <v>0</v>
      </c>
      <c r="F9" s="223">
        <f>SUMIF('prec. 2015'!$A:$A,'ASL 1'!$B:$B,'prec. 2015'!$L:$L)</f>
        <v>2572.6379999999999</v>
      </c>
      <c r="G9" s="223">
        <f>SUMIF('4° trim. 2015'!A:A,'ASL 1'!B:B,'4° trim. 2015'!$L:$L)</f>
        <v>2835</v>
      </c>
      <c r="H9" s="223">
        <f>SUMIF('prev. 2016 ric'!A:A,'ASL 1'!B:B,'prev. 2016 ric'!$L:$L)</f>
        <v>2300</v>
      </c>
      <c r="I9" s="223">
        <f>SUMIF('1° trim 2016'!$A:$A,'ASL 1'!$B:$B,'1° trim 2016'!$L:$L)</f>
        <v>1484</v>
      </c>
      <c r="J9" s="223">
        <f t="shared" ref="J9:J15" si="0">+I9*4-G9</f>
        <v>3101</v>
      </c>
      <c r="K9" s="223"/>
      <c r="L9" s="223">
        <f t="shared" ref="L9:L15" si="1">+I9*4-E9*4</f>
        <v>5936</v>
      </c>
      <c r="M9" s="223">
        <f t="shared" ref="M9:M16" si="2">+H9-G9</f>
        <v>-535</v>
      </c>
      <c r="N9" s="223">
        <f t="shared" ref="N9:N16" si="3">+I9*4-H9</f>
        <v>3636</v>
      </c>
      <c r="O9" s="223"/>
      <c r="P9" s="223">
        <f>70+25+25</f>
        <v>120</v>
      </c>
      <c r="Q9" s="223">
        <f>70+25+25</f>
        <v>120</v>
      </c>
      <c r="R9" s="223">
        <f>70+25+25</f>
        <v>120</v>
      </c>
      <c r="S9" s="223">
        <f>SUM(O9:R9)</f>
        <v>360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2014'!$L:$L)</f>
        <v>0</v>
      </c>
      <c r="E10" s="223">
        <f>SUMIF('1° trim. 2015'!$A:$A,'ASL 1'!$B:$B,'1° trim. 2015'!$L:$L)</f>
        <v>0</v>
      </c>
      <c r="F10" s="223">
        <f>SUMIF('prec. 2015'!$A:$A,'ASL 1'!$B:$B,'prec. 2015'!$L:$L)</f>
        <v>11412.304</v>
      </c>
      <c r="G10" s="223">
        <f>SUMIF('4° trim. 2015'!A:A,'ASL 1'!B:B,'4° trim. 2015'!$L:$L)</f>
        <v>10501</v>
      </c>
      <c r="H10" s="223">
        <f>SUMIF('prev. 2016 ric'!A:A,'ASL 1'!B:B,'prev. 2016 ric'!$L:$L)</f>
        <v>12000</v>
      </c>
      <c r="I10" s="223">
        <f>SUMIF('1° trim 2016'!$A:$A,'ASL 1'!$B:$B,'1° trim 2016'!$L:$L)</f>
        <v>5227</v>
      </c>
      <c r="J10" s="223">
        <f t="shared" si="0"/>
        <v>10407</v>
      </c>
      <c r="K10" s="223"/>
      <c r="L10" s="223">
        <f t="shared" si="1"/>
        <v>20908</v>
      </c>
      <c r="M10" s="223">
        <f t="shared" si="2"/>
        <v>1499</v>
      </c>
      <c r="N10" s="223">
        <f t="shared" si="3"/>
        <v>8908</v>
      </c>
      <c r="O10" s="223"/>
      <c r="P10" s="223"/>
      <c r="Q10" s="223"/>
      <c r="R10" s="223"/>
      <c r="S10" s="223">
        <f>SUM(O10:R10)</f>
        <v>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2014'!$L:$L)</f>
        <v>27464</v>
      </c>
      <c r="E11" s="223">
        <f>SUMIF('1° trim. 2015'!$A:$A,'ASL 1'!$B:$B,'1° trim. 2015'!$L:$L)</f>
        <v>6500</v>
      </c>
      <c r="F11" s="223">
        <f>SUMIF('prec. 2015'!$A:$A,'ASL 1'!$B:$B,'prec. 2015'!$L:$L)</f>
        <v>36632.837999999996</v>
      </c>
      <c r="G11" s="223">
        <f>SUMIF('4° trim. 2015'!A:A,'ASL 1'!B:B,'4° trim. 2015'!$L:$L)</f>
        <v>38237</v>
      </c>
      <c r="H11" s="223">
        <f>SUMIF('prev. 2016 ric'!A:A,'ASL 1'!B:B,'prev. 2016 ric'!$L:$L)</f>
        <v>36757</v>
      </c>
      <c r="I11" s="223">
        <f>SUMIF('1° trim 2016'!$A:$A,'ASL 1'!$B:$B,'1° trim 2016'!$L:$L)</f>
        <v>18457</v>
      </c>
      <c r="J11" s="223">
        <f t="shared" si="0"/>
        <v>35591</v>
      </c>
      <c r="K11" s="223"/>
      <c r="L11" s="223">
        <f t="shared" si="1"/>
        <v>47828</v>
      </c>
      <c r="M11" s="223">
        <f t="shared" si="2"/>
        <v>-1480</v>
      </c>
      <c r="N11" s="223">
        <f t="shared" si="3"/>
        <v>37071</v>
      </c>
      <c r="O11" s="223">
        <f>15+25</f>
        <v>40</v>
      </c>
      <c r="P11" s="223">
        <f>45+13+25</f>
        <v>83</v>
      </c>
      <c r="Q11" s="223">
        <f>45+15+26.25+25</f>
        <v>111.25</v>
      </c>
      <c r="R11" s="223">
        <f>45+15+26.25+25</f>
        <v>111.25</v>
      </c>
      <c r="S11" s="223">
        <f t="shared" ref="S11:S34" si="4">SUM(O11:R11)</f>
        <v>345.5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2014'!$L:$L)</f>
        <v>10846</v>
      </c>
      <c r="E12" s="223">
        <f>SUMIF('1° trim. 2015'!$A:$A,'ASL 1'!$B:$B,'1° trim. 2015'!$L:$L)</f>
        <v>2471</v>
      </c>
      <c r="F12" s="223">
        <f>SUMIF('prec. 2015'!$A:$A,'ASL 1'!$B:$B,'prec. 2015'!$L:$L)</f>
        <v>188.072</v>
      </c>
      <c r="G12" s="223">
        <f>SUMIF('4° trim. 2015'!A:A,'ASL 1'!B:B,'4° trim. 2015'!$L:$L)</f>
        <v>289</v>
      </c>
      <c r="H12" s="223">
        <f>SUMIF('prev. 2016 ric'!A:A,'ASL 1'!B:B,'prev. 2016 ric'!$L:$L)</f>
        <v>190</v>
      </c>
      <c r="I12" s="223">
        <f>SUMIF('1° trim 2016'!$A:$A,'ASL 1'!$B:$B,'1° trim 2016'!$L:$L)</f>
        <v>5</v>
      </c>
      <c r="J12" s="223">
        <f t="shared" si="0"/>
        <v>-269</v>
      </c>
      <c r="K12" s="223"/>
      <c r="L12" s="223">
        <f t="shared" si="1"/>
        <v>-9864</v>
      </c>
      <c r="M12" s="223">
        <f t="shared" si="2"/>
        <v>-99</v>
      </c>
      <c r="N12" s="223">
        <f t="shared" si="3"/>
        <v>-170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2014'!$L:$L)+SUMIF('prec. 2015'!$A:$A,'ASL 1'!$A13:$A13,'CONS. 2014'!$L:$L)+SUMIF('prec. 2015'!$A:$A,'ASL 1'!$A14:$A14,'CONS. 2014'!$L:$L)</f>
        <v>70441</v>
      </c>
      <c r="E13" s="223">
        <f>SUMIF('1° trim. 2015'!$A:$A,'ASL 1'!$A12:$A12,'1° trim. 2015'!$L:$L)+SUMIF('1° trim. 2015'!$A:$A,'ASL 1'!$A13:$A13,'1° trim. 2015'!$L:$L)+SUMIF('1° trim. 2015'!$A:$A,'ASL 1'!$A14:$A14,'1° trim. 2015'!$L:$L)</f>
        <v>15919</v>
      </c>
      <c r="F13" s="223">
        <f>SUMIF('prec. 2015'!$A:$A,'ASL 1'!$A12:$A12,'prec. 2015'!$L:$L)+SUMIF('prec. 2015'!$A:$A,'ASL 1'!$A13:$A13,'prec. 2015'!$L:$L)+SUMIF('prec. 2015'!$A:$A,'ASL 1'!$A14:$A14,'prec. 2015'!$L:$L)</f>
        <v>69952.871000173312</v>
      </c>
      <c r="G13" s="223">
        <f>SUMIF('prec. 2015'!$A:$A,'ASL 1'!$A12:$A12,'4° trim. 2015'!$L:$L)+SUMIF('prec. 2015'!$A:$A,'ASL 1'!$A13:$A13,'4° trim. 2015'!$L:$L)+SUMIF('prec. 2015'!$A:$A,'ASL 1'!$A14:$A14,'4° trim. 2015'!$L:$L)</f>
        <v>69924</v>
      </c>
      <c r="H13" s="223">
        <f>SUMIF('prec. 2015'!$A:$A,'ASL 1'!$A12:$A12,'prev. 2016 ric'!$L:$L)+SUMIF('prec. 2015'!$A:$A,'ASL 1'!$A13:$A13,'prev. 2016 ric'!$L:$L)+SUMIF('prec. 2015'!$A:$A,'ASL 1'!$A14:$A14,'prev. 2016 ric'!$L:$L)</f>
        <v>69313</v>
      </c>
      <c r="I13" s="223">
        <f>SUMIF('1° trim 2016'!$A:$A,'ASL 1'!$A12:$A12,'1° trim 2016'!$L:$L)+SUMIF('1° trim 2016'!$A:$A,'ASL 1'!$A13:$A13,'1° trim 2016'!$L:$L)+SUMIF('1° trim 2016'!$A:$A,'ASL 1'!$A14:$A14,'1° trim 2016'!$L:$L)</f>
        <v>28660</v>
      </c>
      <c r="J13" s="223">
        <f t="shared" si="0"/>
        <v>44716</v>
      </c>
      <c r="K13" s="223"/>
      <c r="L13" s="223">
        <f t="shared" si="1"/>
        <v>50964</v>
      </c>
      <c r="M13" s="223">
        <f t="shared" si="2"/>
        <v>-611</v>
      </c>
      <c r="N13" s="223">
        <f t="shared" si="3"/>
        <v>45327</v>
      </c>
      <c r="O13" s="223"/>
      <c r="P13" s="223"/>
      <c r="Q13" s="223"/>
      <c r="R13" s="223"/>
      <c r="S13" s="223">
        <f t="shared" si="4"/>
        <v>0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2014'!$L:$L)</f>
        <v>1215</v>
      </c>
      <c r="E14" s="223">
        <f>SUMIF('1° trim. 2015'!$A:$A,'ASL 1'!$B:$B,'1° trim. 2015'!$L:$L)</f>
        <v>300</v>
      </c>
      <c r="F14" s="223">
        <f>SUMIF('prec. 2015'!$A:$A,'ASL 1'!$B:$B,'prec. 2015'!$L:$L)</f>
        <v>1250</v>
      </c>
      <c r="G14" s="223">
        <f>SUMIF('4° trim. 2015'!A:A,'ASL 1'!B:B,'4° trim. 2015'!$L:$L)</f>
        <v>1858</v>
      </c>
      <c r="H14" s="223">
        <f>SUMIF('prev. 2016 ric'!A:A,'ASL 1'!B:B,'prev. 2016 ric'!$L:$L)</f>
        <v>1985</v>
      </c>
      <c r="I14" s="223">
        <f>SUMIF('1° trim 2016'!$A:$A,'ASL 1'!$B:$B,'1° trim 2016'!$L:$L)</f>
        <v>561</v>
      </c>
      <c r="J14" s="223">
        <f t="shared" si="0"/>
        <v>386</v>
      </c>
      <c r="K14" s="223"/>
      <c r="L14" s="223">
        <f t="shared" si="1"/>
        <v>1044</v>
      </c>
      <c r="M14" s="223">
        <f t="shared" si="2"/>
        <v>127</v>
      </c>
      <c r="N14" s="223">
        <f t="shared" si="3"/>
        <v>259</v>
      </c>
      <c r="O14" s="223"/>
      <c r="P14" s="223"/>
      <c r="Q14" s="223"/>
      <c r="R14" s="223"/>
      <c r="S14" s="223">
        <f t="shared" si="4"/>
        <v>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2014'!$L:$L)</f>
        <v>15980</v>
      </c>
      <c r="E15" s="223">
        <f>SUMIF('1° trim. 2015'!$A:$A,'ASL 1'!$B:$B,'1° trim. 2015'!$L:$L)</f>
        <v>3356</v>
      </c>
      <c r="F15" s="223">
        <f>SUMIF('prec. 2015'!$A:$A,'ASL 1'!$B:$B,'prec. 2015'!$L:$L)</f>
        <v>15659.101000000001</v>
      </c>
      <c r="G15" s="223">
        <f>SUMIF('4° trim. 2015'!A:A,'ASL 1'!B:B,'4° trim. 2015'!$L:$L)</f>
        <v>14988</v>
      </c>
      <c r="H15" s="223">
        <f>SUMIF('prev. 2016 ric'!A:A,'ASL 1'!B:B,'prev. 2016 ric'!$L:$L)</f>
        <v>17994</v>
      </c>
      <c r="I15" s="223">
        <f>SUMIF('1° trim 2016'!$A:$A,'ASL 1'!$B:$B,'1° trim 2016'!$L:$L)</f>
        <v>3952</v>
      </c>
      <c r="J15" s="223">
        <f t="shared" si="0"/>
        <v>820</v>
      </c>
      <c r="K15" s="223"/>
      <c r="L15" s="223">
        <f t="shared" si="1"/>
        <v>2384</v>
      </c>
      <c r="M15" s="223">
        <f t="shared" si="2"/>
        <v>3006</v>
      </c>
      <c r="N15" s="223">
        <f t="shared" si="3"/>
        <v>-2186</v>
      </c>
      <c r="O15" s="223"/>
      <c r="P15" s="223">
        <f>125+87.5</f>
        <v>212.5</v>
      </c>
      <c r="Q15" s="223">
        <f>125+87.5</f>
        <v>212.5</v>
      </c>
      <c r="R15" s="223">
        <f>125+87.5</f>
        <v>212.5</v>
      </c>
      <c r="S15" s="223">
        <f t="shared" si="4"/>
        <v>637.5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>
        <f>250+875</f>
        <v>1125</v>
      </c>
      <c r="P16" s="223">
        <f>75+15+250+875</f>
        <v>1215</v>
      </c>
      <c r="Q16" s="223">
        <f>75+15+250+875</f>
        <v>1215</v>
      </c>
      <c r="R16" s="223">
        <f>75+15+250+875</f>
        <v>1215</v>
      </c>
      <c r="S16" s="223">
        <f t="shared" si="4"/>
        <v>4770</v>
      </c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55505</v>
      </c>
      <c r="E17" s="224">
        <f>SUM(E9:E16)-E13</f>
        <v>12627</v>
      </c>
      <c r="F17" s="224">
        <f t="shared" si="5"/>
        <v>67714.952999999994</v>
      </c>
      <c r="G17" s="224">
        <f t="shared" si="5"/>
        <v>68708</v>
      </c>
      <c r="H17" s="224">
        <f t="shared" si="5"/>
        <v>71226</v>
      </c>
      <c r="I17" s="224">
        <f t="shared" si="5"/>
        <v>29686</v>
      </c>
      <c r="J17" s="224">
        <f t="shared" si="5"/>
        <v>50036</v>
      </c>
      <c r="K17" s="224">
        <f t="shared" si="5"/>
        <v>0</v>
      </c>
      <c r="L17" s="224">
        <f t="shared" si="5"/>
        <v>68236</v>
      </c>
      <c r="M17" s="224">
        <f t="shared" si="5"/>
        <v>2518</v>
      </c>
      <c r="N17" s="224">
        <f t="shared" si="5"/>
        <v>47518</v>
      </c>
      <c r="O17" s="224">
        <f t="shared" si="5"/>
        <v>1165</v>
      </c>
      <c r="P17" s="224">
        <f t="shared" si="5"/>
        <v>1630.5</v>
      </c>
      <c r="Q17" s="224">
        <f t="shared" si="5"/>
        <v>1658.75</v>
      </c>
      <c r="R17" s="224">
        <f t="shared" si="5"/>
        <v>1658.75</v>
      </c>
      <c r="S17" s="224">
        <f t="shared" si="5"/>
        <v>6113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2014'!$L:$L)</f>
        <v>0</v>
      </c>
      <c r="E20" s="225">
        <f>SUMIF('1° trim. 2015'!$A:$A,'ASL 1'!$B:$B,'1° trim. 2015'!$L:$L)</f>
        <v>0</v>
      </c>
      <c r="F20" s="225">
        <f>SUMIF('prec. 2015'!$A:$A,'ASL 1'!$B:$B,'prec. 2015'!$L:$L)</f>
        <v>0</v>
      </c>
      <c r="G20" s="225">
        <f>SUMIF('4° trim. 2015'!A:A,'ASL 1'!B:B,'4° trim. 2015'!$L:$L)</f>
        <v>0</v>
      </c>
      <c r="H20" s="225">
        <f>SUMIF('prev. 2016 ric'!A:A,'ASL 1'!B:B,'prev. 2016 ric'!$L:$L)</f>
        <v>0</v>
      </c>
      <c r="I20" s="225">
        <f>SUMIF('1° trim 2016'!$A:$A,'ASL 1'!$B:$B,'1° trim 2016'!$L:$L)</f>
        <v>0</v>
      </c>
      <c r="J20" s="225">
        <f t="shared" ref="J20:J28" si="6">+I20*4-G20</f>
        <v>0</v>
      </c>
      <c r="K20" s="225"/>
      <c r="L20" s="225">
        <f t="shared" ref="L20:L28" si="7">+I20*4-E20*4</f>
        <v>0</v>
      </c>
      <c r="M20" s="225">
        <f t="shared" ref="M20:M28" si="8">+H20-G20</f>
        <v>0</v>
      </c>
      <c r="N20" s="225">
        <f t="shared" ref="N20:N29" si="9">+I20*4-H20</f>
        <v>0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2014'!$L:$L)</f>
        <v>0</v>
      </c>
      <c r="E21" s="225">
        <f>SUMIF('1° trim. 2015'!$A:$A,'ASL 1'!$B:$B,'1° trim. 2015'!$L:$L)</f>
        <v>0</v>
      </c>
      <c r="F21" s="225">
        <f>SUMIF('prec. 2015'!$A:$A,'ASL 1'!$B:$B,'prec. 2015'!$L:$L)</f>
        <v>0</v>
      </c>
      <c r="G21" s="225">
        <f>SUMIF('4° trim. 2015'!A:A,'ASL 1'!B:B,'4° trim. 2015'!$L:$L)</f>
        <v>0</v>
      </c>
      <c r="H21" s="225">
        <f>SUMIF('prev. 2016 ric'!A:A,'ASL 1'!B:B,'prev. 2016 ric'!$L:$L)</f>
        <v>0</v>
      </c>
      <c r="I21" s="225">
        <f>SUMIF('1° trim 2016'!$A:$A,'ASL 1'!$B:$B,'1° trim 2016'!$L:$L)</f>
        <v>0</v>
      </c>
      <c r="J21" s="225">
        <f t="shared" si="6"/>
        <v>0</v>
      </c>
      <c r="K21" s="225"/>
      <c r="L21" s="225">
        <f t="shared" si="7"/>
        <v>0</v>
      </c>
      <c r="M21" s="225">
        <f t="shared" si="8"/>
        <v>0</v>
      </c>
      <c r="N21" s="225">
        <f t="shared" si="9"/>
        <v>0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2014'!$L:$L)</f>
        <v>0</v>
      </c>
      <c r="E22" s="225">
        <f>SUMIF('1° trim. 2015'!$A:$A,'ASL 1'!$B:$B,'1° trim. 2015'!$L:$L)</f>
        <v>0</v>
      </c>
      <c r="F22" s="225">
        <f>SUMIF('prec. 2015'!$A:$A,'ASL 1'!$B:$B,'prec. 2015'!$L:$L)</f>
        <v>11412.304</v>
      </c>
      <c r="G22" s="225">
        <f>SUMIF('4° trim. 2015'!A:A,'ASL 1'!B:B,'4° trim. 2015'!$L:$L)</f>
        <v>10501</v>
      </c>
      <c r="H22" s="225">
        <f>SUMIF('prev. 2016 ric'!A:A,'ASL 1'!B:B,'prev. 2016 ric'!$L:$L)</f>
        <v>12000</v>
      </c>
      <c r="I22" s="225">
        <f>SUMIF('1° trim 2016'!$A:$A,'ASL 1'!$B:$B,'1° trim 2016'!$L:$L)</f>
        <v>5227</v>
      </c>
      <c r="J22" s="225">
        <f t="shared" si="6"/>
        <v>10407</v>
      </c>
      <c r="K22" s="225"/>
      <c r="L22" s="225">
        <f t="shared" si="7"/>
        <v>20908</v>
      </c>
      <c r="M22" s="225">
        <f t="shared" si="8"/>
        <v>1499</v>
      </c>
      <c r="N22" s="225">
        <f t="shared" si="9"/>
        <v>8908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2014'!$L:$L)</f>
        <v>0</v>
      </c>
      <c r="E23" s="225">
        <f>SUMIF('1° trim. 2015'!$A:$A,'ASL 1'!$B:$B,'1° trim. 2015'!$L:$L)</f>
        <v>0</v>
      </c>
      <c r="F23" s="225">
        <f>SUMIF('prec. 2015'!$A:$A,'ASL 1'!$B:$B,'prec. 2015'!$L:$L)</f>
        <v>0</v>
      </c>
      <c r="G23" s="225">
        <f>SUMIF('4° trim. 2015'!A:A,'ASL 1'!B:B,'4° trim. 2015'!$L:$L)</f>
        <v>0</v>
      </c>
      <c r="H23" s="225">
        <f>SUMIF('prev. 2016 ric'!A:A,'ASL 1'!B:B,'prev. 2016 ric'!$L:$L)</f>
        <v>0</v>
      </c>
      <c r="I23" s="225">
        <f>SUMIF('1° trim 2016'!$A:$A,'ASL 1'!$B:$B,'1° trim 2016'!$L:$L)</f>
        <v>0</v>
      </c>
      <c r="J23" s="225">
        <f t="shared" si="6"/>
        <v>0</v>
      </c>
      <c r="K23" s="225"/>
      <c r="L23" s="225">
        <f t="shared" si="7"/>
        <v>0</v>
      </c>
      <c r="M23" s="225">
        <f t="shared" si="8"/>
        <v>0</v>
      </c>
      <c r="N23" s="225">
        <f t="shared" si="9"/>
        <v>0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70441</v>
      </c>
      <c r="E24" s="225">
        <v>15919</v>
      </c>
      <c r="F24" s="225">
        <v>69952.871000173312</v>
      </c>
      <c r="G24" s="225">
        <v>69924</v>
      </c>
      <c r="H24" s="225">
        <v>69313</v>
      </c>
      <c r="I24" s="225">
        <v>28660</v>
      </c>
      <c r="J24" s="225">
        <f t="shared" si="6"/>
        <v>44716</v>
      </c>
      <c r="K24" s="225"/>
      <c r="L24" s="225">
        <f t="shared" si="7"/>
        <v>50964</v>
      </c>
      <c r="M24" s="225">
        <f t="shared" si="8"/>
        <v>-611</v>
      </c>
      <c r="N24" s="225">
        <f t="shared" si="9"/>
        <v>45327</v>
      </c>
      <c r="O24" s="225"/>
      <c r="P24" s="225"/>
      <c r="Q24" s="225"/>
      <c r="R24" s="225"/>
      <c r="S24" s="225">
        <f t="shared" ref="S24" si="10">SUM(O24:R24)</f>
        <v>0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2014'!$L:$L)+SUMIF('prec. 2015'!$A:$A,'ASL 1'!$A23:$A23,'CONS. 2014'!$L:$L)</f>
        <v>1521</v>
      </c>
      <c r="E25" s="225">
        <f>SUMIF('prec. 2015'!$A:$A,'ASL 1'!$A22:$A22,'1° trim. 2015'!$L:$L)+SUMIF('prec. 2015'!$A:$A,'ASL 1'!$A23:$A23,'1° trim. 2015'!$L:$L)</f>
        <v>253</v>
      </c>
      <c r="F25" s="225">
        <f>SUMIF('prec. 2015'!$A:$A,'ASL 1'!$A22:$A22,'prec. 2015'!$L:$L)+SUMIF('prec. 2015'!$A:$A,'ASL 1'!$A23:$A23,'prec. 2015'!$L:$L)</f>
        <v>1455.316</v>
      </c>
      <c r="G25" s="225">
        <f>SUMIF('prec. 2015'!$A:$A,'ASL 1'!$A22:$A22,'4° trim. 2015'!$L:$L)+SUMIF('prec. 2015'!$A:$A,'ASL 1'!$A23:$A23,'4° trim. 2015'!$L:$L)</f>
        <v>1223</v>
      </c>
      <c r="H25" s="225">
        <f>SUMIF('prec. 2015'!$A:$A,'ASL 1'!$A22:$A22,'prev. 2016'!$L:$L)+SUMIF('prec. 2015'!$A:$A,'ASL 1'!$A23:$A23,'prev. 2016'!$L:$L)</f>
        <v>1825</v>
      </c>
      <c r="I25" s="225">
        <f>SUMIF('prec. 2015'!$A:$A,'ASL 1'!$A22:$A22,'1° trim 2016'!$L:$L)+SUMIF('prec. 2015'!$A:$A,'ASL 1'!$A23:$A23,'1° trim 2016'!$L:$L)</f>
        <v>534</v>
      </c>
      <c r="J25" s="225">
        <f t="shared" si="6"/>
        <v>913</v>
      </c>
      <c r="K25" s="225"/>
      <c r="L25" s="225">
        <f t="shared" si="7"/>
        <v>1124</v>
      </c>
      <c r="M25" s="225">
        <f t="shared" si="8"/>
        <v>602</v>
      </c>
      <c r="N25" s="225">
        <f t="shared" si="9"/>
        <v>311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2014'!$L:$L)</f>
        <v>1967</v>
      </c>
      <c r="E26" s="225">
        <f>SUMIF('1° trim. 2015'!$A:$A,'ASL 1'!$B:$B,'1° trim. 2015'!$L:$L)</f>
        <v>475</v>
      </c>
      <c r="F26" s="225">
        <f>SUMIF('prec. 2015'!$A:$A,'ASL 1'!$B:$B,'prec. 2015'!$L:$L)</f>
        <v>1980</v>
      </c>
      <c r="G26" s="225">
        <f>SUMIF('4° trim. 2015'!A:A,'ASL 1'!B:B,'4° trim. 2015'!$L:$L)</f>
        <v>1605</v>
      </c>
      <c r="H26" s="225">
        <f>SUMIF('prev. 2016 ric'!A:A,'ASL 1'!B:B,'prev. 2016 ric'!$L:$L)</f>
        <v>710</v>
      </c>
      <c r="I26" s="225">
        <f>SUMIF('1° trim 2016'!$A:$A,'ASL 1'!$B:$B,'1° trim 2016'!$L:$L)</f>
        <v>74</v>
      </c>
      <c r="J26" s="225">
        <f t="shared" si="6"/>
        <v>-1309</v>
      </c>
      <c r="K26" s="225"/>
      <c r="L26" s="225">
        <f t="shared" si="7"/>
        <v>-1604</v>
      </c>
      <c r="M26" s="225">
        <f t="shared" si="8"/>
        <v>-895</v>
      </c>
      <c r="N26" s="225">
        <f t="shared" si="9"/>
        <v>-414</v>
      </c>
      <c r="O26" s="225"/>
      <c r="P26" s="225"/>
      <c r="Q26" s="225"/>
      <c r="R26" s="225"/>
      <c r="S26" s="225">
        <f t="shared" si="4"/>
        <v>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2014'!$L:$L)</f>
        <v>14968</v>
      </c>
      <c r="E27" s="225">
        <f>SUMIF('1° trim. 2015'!$A:$A,'ASL 1'!$B:$B,'1° trim. 2015'!$L:$L)</f>
        <v>3146</v>
      </c>
      <c r="F27" s="225">
        <f>SUMIF('prec. 2015'!$A:$A,'ASL 1'!$B:$B,'prec. 2015'!$L:$L)</f>
        <v>14842.036</v>
      </c>
      <c r="G27" s="225">
        <f>SUMIF('4° trim. 2015'!A:A,'ASL 1'!B:B,'4° trim. 2015'!$L:$L)</f>
        <v>14088</v>
      </c>
      <c r="H27" s="225">
        <f>SUMIF('prev. 2016 ric'!A:A,'ASL 1'!B:B,'prev. 2016 ric'!$L:$L)</f>
        <v>17048</v>
      </c>
      <c r="I27" s="225">
        <f>SUMIF('1° trim 2016'!$A:$A,'ASL 1'!$B:$B,'1° trim 2016'!$L:$L)</f>
        <v>3794</v>
      </c>
      <c r="J27" s="225">
        <f t="shared" si="6"/>
        <v>1088</v>
      </c>
      <c r="K27" s="225"/>
      <c r="L27" s="225">
        <f t="shared" si="7"/>
        <v>2592</v>
      </c>
      <c r="M27" s="225">
        <f t="shared" si="8"/>
        <v>2960</v>
      </c>
      <c r="N27" s="225">
        <f t="shared" si="9"/>
        <v>-1872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2014'!$L:$L)</f>
        <v>0</v>
      </c>
      <c r="E28" s="225">
        <f>SUMIF('1° trim. 2015'!$A:$A,'ASL 1'!$B:$B,'1° trim. 2015'!$L:$L)</f>
        <v>0</v>
      </c>
      <c r="F28" s="225">
        <f>SUMIF('prec. 2015'!$A:$A,'ASL 1'!$B:$B,'prec. 2015'!$L:$L)</f>
        <v>0</v>
      </c>
      <c r="G28" s="225">
        <f>SUMIF('4° trim. 2015'!A:A,'ASL 1'!B:B,'4° trim. 2015'!$L:$L)</f>
        <v>0</v>
      </c>
      <c r="H28" s="225">
        <f>SUMIF('prev. 2016 ric'!A:A,'ASL 1'!B:B,'prev. 2016 ric'!$L:$L)</f>
        <v>0</v>
      </c>
      <c r="I28" s="225">
        <f>SUMIF('1° trim 2016'!$A:$A,'ASL 1'!$B:$B,'1° trim 2016'!$L:$L)</f>
        <v>0</v>
      </c>
      <c r="J28" s="225">
        <f t="shared" si="6"/>
        <v>0</v>
      </c>
      <c r="K28" s="225"/>
      <c r="L28" s="225">
        <f t="shared" si="7"/>
        <v>0</v>
      </c>
      <c r="M28" s="225">
        <f t="shared" si="8"/>
        <v>0</v>
      </c>
      <c r="N28" s="225">
        <f t="shared" si="9"/>
        <v>0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1">SUM(D20:D29)-D24</f>
        <v>18456</v>
      </c>
      <c r="E30" s="229">
        <f>SUM(E20:E29)-E24</f>
        <v>3874</v>
      </c>
      <c r="F30" s="229">
        <f t="shared" si="11"/>
        <v>29689.656000000003</v>
      </c>
      <c r="G30" s="229">
        <f t="shared" si="11"/>
        <v>27417</v>
      </c>
      <c r="H30" s="229">
        <f t="shared" si="11"/>
        <v>31583</v>
      </c>
      <c r="I30" s="229">
        <f t="shared" si="11"/>
        <v>9629</v>
      </c>
      <c r="J30" s="229">
        <f t="shared" ref="J30:N30" si="12">SUM(J20:J29)-J24</f>
        <v>11099</v>
      </c>
      <c r="K30" s="229">
        <f t="shared" si="12"/>
        <v>0</v>
      </c>
      <c r="L30" s="229">
        <f t="shared" si="12"/>
        <v>23020</v>
      </c>
      <c r="M30" s="229">
        <f t="shared" si="12"/>
        <v>4166</v>
      </c>
      <c r="N30" s="229">
        <f t="shared" si="12"/>
        <v>6933</v>
      </c>
      <c r="O30" s="229">
        <f t="shared" si="11"/>
        <v>0</v>
      </c>
      <c r="P30" s="229">
        <f t="shared" si="11"/>
        <v>0</v>
      </c>
      <c r="Q30" s="229">
        <f t="shared" si="11"/>
        <v>0</v>
      </c>
      <c r="R30" s="229">
        <f t="shared" si="11"/>
        <v>0</v>
      </c>
      <c r="S30" s="229">
        <f t="shared" si="11"/>
        <v>0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2014'!$L:$L)</f>
        <v>0</v>
      </c>
      <c r="E33" s="230">
        <f>SUMIF('1° trim. 2015'!$A:$A,'ASL 1'!$B:$B,'1° trim. 2015'!$L:$L)</f>
        <v>0</v>
      </c>
      <c r="F33" s="230">
        <f>SUMIF('prec. 2015'!$A:$A,'ASL 1'!$B:$B,'prec. 2015'!$L:$L)</f>
        <v>0</v>
      </c>
      <c r="G33" s="230">
        <f>SUMIF('4° trim. 2015'!A:A,'ASL 1'!B:B,'4° trim. 2015'!$L:$L)</f>
        <v>0</v>
      </c>
      <c r="H33" s="230">
        <f>SUMIF('prev. 2016 ric'!A:A,'ASL 1'!B:B,'prev. 2016 ric'!$L:$L)</f>
        <v>0</v>
      </c>
      <c r="I33" s="230">
        <f>SUMIF('1° trim 2016'!$A:$A,'ASL 1'!$B:$B,'1° trim 2016'!$L:$L)</f>
        <v>0</v>
      </c>
      <c r="J33" s="230">
        <f>+I33*4-G33</f>
        <v>0</v>
      </c>
      <c r="K33" s="230"/>
      <c r="L33" s="230">
        <f>+I33*4-E33*4</f>
        <v>0</v>
      </c>
      <c r="M33" s="230">
        <f>+H33-G33</f>
        <v>0</v>
      </c>
      <c r="N33" s="230">
        <f>+I33*4-H33</f>
        <v>0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2014'!$L:$L)</f>
        <v>0</v>
      </c>
      <c r="E34" s="230">
        <f>SUMIF('1° trim. 2015'!$A:$A,'ASL 1'!$B:$B,'1° trim. 2015'!$L:$L)</f>
        <v>0</v>
      </c>
      <c r="F34" s="230">
        <f>SUMIF('prec. 2015'!$A:$A,'ASL 1'!$B:$B,'prec. 2015'!$L:$L)</f>
        <v>0</v>
      </c>
      <c r="G34" s="230">
        <f>SUMIF('4° trim. 2015'!A:A,'ASL 1'!B:B,'4° trim. 2015'!$L:$L)</f>
        <v>0</v>
      </c>
      <c r="H34" s="230">
        <f>SUMIF('prev. 2016 ric'!A:A,'ASL 1'!B:B,'prev. 2016 ric'!$L:$L)</f>
        <v>0</v>
      </c>
      <c r="I34" s="230">
        <f>SUMIF('1° trim 2016'!$A:$A,'ASL 1'!$B:$B,'1° trim 2016'!$L:$L)</f>
        <v>0</v>
      </c>
      <c r="J34" s="230">
        <f>+I34*4-G34</f>
        <v>0</v>
      </c>
      <c r="K34" s="230"/>
      <c r="L34" s="230">
        <f>+I34*4-E34*4</f>
        <v>0</v>
      </c>
      <c r="M34" s="230">
        <f>+H34-G34</f>
        <v>0</v>
      </c>
      <c r="N34" s="230">
        <f>+I34*4-H34</f>
        <v>0</v>
      </c>
      <c r="O34" s="230"/>
      <c r="P34" s="230"/>
      <c r="Q34" s="230"/>
      <c r="R34" s="230"/>
      <c r="S34" s="230">
        <f t="shared" si="4"/>
        <v>0</v>
      </c>
    </row>
    <row r="35" spans="1:19" s="129" customFormat="1" ht="22.5" x14ac:dyDescent="0.25">
      <c r="B35" s="203"/>
      <c r="C35" s="205" t="s">
        <v>2221</v>
      </c>
      <c r="D35" s="231">
        <f t="shared" ref="D35:H35" si="13">SUM(D33:D34)</f>
        <v>0</v>
      </c>
      <c r="E35" s="231">
        <f>SUM(E33:E34)</f>
        <v>0</v>
      </c>
      <c r="F35" s="231">
        <f t="shared" si="13"/>
        <v>0</v>
      </c>
      <c r="G35" s="231">
        <f t="shared" si="13"/>
        <v>0</v>
      </c>
      <c r="H35" s="231">
        <f t="shared" si="13"/>
        <v>0</v>
      </c>
      <c r="I35" s="231">
        <f t="shared" ref="I35:S35" si="14">SUM(I33:I34)</f>
        <v>0</v>
      </c>
      <c r="J35" s="231">
        <f t="shared" ref="J35:N35" si="15">SUM(J33:J34)</f>
        <v>0</v>
      </c>
      <c r="K35" s="231">
        <f t="shared" si="15"/>
        <v>0</v>
      </c>
      <c r="L35" s="231">
        <f t="shared" si="15"/>
        <v>0</v>
      </c>
      <c r="M35" s="231">
        <f t="shared" si="15"/>
        <v>0</v>
      </c>
      <c r="N35" s="231">
        <f t="shared" si="15"/>
        <v>0</v>
      </c>
      <c r="O35" s="231">
        <f t="shared" si="14"/>
        <v>0</v>
      </c>
      <c r="P35" s="231">
        <f t="shared" si="14"/>
        <v>0</v>
      </c>
      <c r="Q35" s="231">
        <f t="shared" si="14"/>
        <v>0</v>
      </c>
      <c r="R35" s="231">
        <f t="shared" si="14"/>
        <v>0</v>
      </c>
      <c r="S35" s="231">
        <f t="shared" si="14"/>
        <v>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/>
      <c r="I36" s="232"/>
      <c r="J36" s="232"/>
      <c r="K36" s="232">
        <f t="shared" ref="K36:M36" si="16">+K6+K17+K30+K35</f>
        <v>0</v>
      </c>
      <c r="L36" s="233">
        <f t="shared" si="16"/>
        <v>91256</v>
      </c>
      <c r="M36" s="233">
        <f t="shared" si="16"/>
        <v>6684</v>
      </c>
      <c r="N36" s="233"/>
      <c r="O36" s="233"/>
      <c r="P36" s="233"/>
      <c r="Q36" s="233"/>
      <c r="R36" s="233"/>
      <c r="S36" s="233">
        <f>+S6+S17+S30+S35</f>
        <v>6113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70441</v>
      </c>
      <c r="E38" s="235">
        <f>+E13</f>
        <v>15919</v>
      </c>
      <c r="F38" s="235">
        <f t="shared" ref="F38:I38" si="17">+F13</f>
        <v>69952.871000173312</v>
      </c>
      <c r="G38" s="235">
        <f t="shared" si="17"/>
        <v>69924</v>
      </c>
      <c r="H38" s="235">
        <f t="shared" si="17"/>
        <v>69313</v>
      </c>
      <c r="I38" s="235">
        <f t="shared" si="17"/>
        <v>28660</v>
      </c>
      <c r="J38" s="235">
        <f>+J13</f>
        <v>44716</v>
      </c>
      <c r="K38" s="235">
        <f t="shared" ref="K38:N38" si="18">+K13</f>
        <v>0</v>
      </c>
      <c r="L38" s="235">
        <f t="shared" si="18"/>
        <v>50964</v>
      </c>
      <c r="M38" s="235">
        <f>+M13</f>
        <v>-611</v>
      </c>
      <c r="N38" s="235">
        <f t="shared" si="18"/>
        <v>45327</v>
      </c>
      <c r="O38" s="235">
        <f>+O13+O24</f>
        <v>0</v>
      </c>
      <c r="P38" s="235">
        <f>+P13+P24</f>
        <v>0</v>
      </c>
      <c r="Q38" s="235">
        <f>+Q13+Q24</f>
        <v>0</v>
      </c>
      <c r="R38" s="235">
        <f>+R13+R24</f>
        <v>0</v>
      </c>
      <c r="S38" s="235">
        <f>+S13+S24</f>
        <v>0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128422</v>
      </c>
      <c r="E39" s="236">
        <f t="shared" ref="E39:I39" si="19">+E17+E6+E35+E38+E30-E15-E10</f>
        <v>29064</v>
      </c>
      <c r="F39" s="236">
        <f t="shared" si="19"/>
        <v>140286.07500017332</v>
      </c>
      <c r="G39" s="236">
        <f t="shared" si="19"/>
        <v>140560</v>
      </c>
      <c r="H39" s="236">
        <f t="shared" si="19"/>
        <v>142128</v>
      </c>
      <c r="I39" s="236">
        <f t="shared" si="19"/>
        <v>58796</v>
      </c>
      <c r="J39" s="236">
        <f>+I39*4-G39</f>
        <v>94624</v>
      </c>
      <c r="K39" s="236">
        <f>+K17+K6+K35+K38+K30-K38</f>
        <v>0</v>
      </c>
      <c r="L39" s="236">
        <f>+I39*4-E39*4</f>
        <v>118928</v>
      </c>
      <c r="M39" s="236">
        <f>+H39-G39</f>
        <v>1568</v>
      </c>
      <c r="N39" s="236">
        <f>+I39*4-H39</f>
        <v>93056</v>
      </c>
      <c r="O39" s="236">
        <f>+O17+O6+O35+O38+O30</f>
        <v>1165</v>
      </c>
      <c r="P39" s="236">
        <f>+P17+P6+P35+P38+P30</f>
        <v>1630.5</v>
      </c>
      <c r="Q39" s="236">
        <f>+Q17+Q6+Q35+Q38+Q30</f>
        <v>1658.75</v>
      </c>
      <c r="R39" s="236">
        <f>+R17+R6+R35+R38+R30</f>
        <v>1658.75</v>
      </c>
      <c r="S39" s="236">
        <f>+S17+S6+S35+S38+S30</f>
        <v>6113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2014'!$L:$L)</f>
        <v>141365</v>
      </c>
      <c r="E41" s="236">
        <f>SUMIF('1° trim. 2015'!$A:$A,'ASL 1'!$B:$B,'1° trim. 2015'!$L:$L)</f>
        <v>31561</v>
      </c>
      <c r="F41" s="236">
        <f>SUMIF('prec. 2015'!$A:$A,'ASL 1'!$B:$B,'prec. 2015'!$L:$L)</f>
        <v>148379.10581017332</v>
      </c>
      <c r="G41" s="236">
        <f>SUMIF('4° trim. 2015'!A:A,'ASL 1'!B:B,'4° trim. 2015'!$L:$L)</f>
        <v>149509</v>
      </c>
      <c r="H41" s="236">
        <f>SUMIF('prev. 2016 ric'!A:A,'ASL 1'!B:B,'prev. 2016 ric'!$L:$L)</f>
        <v>151244</v>
      </c>
      <c r="I41" s="236">
        <f>SUMIF('1° trim 2016'!$A:$A,'ASL 1'!$B:$B,'1° trim 2016'!$L:$L)</f>
        <v>61047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141365</v>
      </c>
      <c r="E42" s="236">
        <f>+E41*4</f>
        <v>126244</v>
      </c>
      <c r="F42" s="236">
        <f t="shared" ref="F42:H42" si="20">+F41</f>
        <v>148379.10581017332</v>
      </c>
      <c r="G42" s="236">
        <f t="shared" si="20"/>
        <v>149509</v>
      </c>
      <c r="H42" s="236">
        <f t="shared" si="20"/>
        <v>151244</v>
      </c>
      <c r="I42" s="236">
        <f>+I41*4</f>
        <v>244188</v>
      </c>
      <c r="J42" s="236">
        <f>+I41*4-G41</f>
        <v>94679</v>
      </c>
      <c r="K42" s="236">
        <f>+K19+K8+K37+K40+K32-K40</f>
        <v>0</v>
      </c>
      <c r="L42" s="236">
        <f>+I41*4-E41*4</f>
        <v>117944</v>
      </c>
      <c r="M42" s="236">
        <f>+H41-G41</f>
        <v>1735</v>
      </c>
      <c r="N42" s="236">
        <f>+I41*4-H41</f>
        <v>92944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 t="s">
        <v>2236</v>
      </c>
      <c r="D43" s="236"/>
      <c r="E43" s="236">
        <f>+G43</f>
        <v>153700</v>
      </c>
      <c r="F43" s="236"/>
      <c r="G43" s="236">
        <v>153700</v>
      </c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7978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f>+G41-F41</f>
        <v>1129.8941898266785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>
        <f>+E41*4+G43</f>
        <v>279944</v>
      </c>
      <c r="F46" s="239"/>
      <c r="G46" s="239">
        <f>+G42+G43-G44-G45</f>
        <v>294101.10581017332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2252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X50"/>
  <sheetViews>
    <sheetView topLeftCell="B27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24" x14ac:dyDescent="0.25">
      <c r="B2" s="156"/>
      <c r="C2" s="153" t="s">
        <v>2257</v>
      </c>
    </row>
    <row r="3" spans="1:24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24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24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24" s="104" customFormat="1" x14ac:dyDescent="0.25">
      <c r="B6" s="189" t="s">
        <v>1770</v>
      </c>
      <c r="C6" s="190" t="s">
        <v>1232</v>
      </c>
      <c r="D6" s="222">
        <f>+'ASL 1'!D6+'AOU SS'!D6</f>
        <v>59014</v>
      </c>
      <c r="E6" s="222">
        <f>+'ASL 1'!E6+'AOU SS'!E6</f>
        <v>15138</v>
      </c>
      <c r="F6" s="222">
        <f>+'ASL 1'!F6+'AOU SS'!F6</f>
        <v>59433.330430000002</v>
      </c>
      <c r="G6" s="222">
        <f>+'ASL 1'!G6+'AOU SS'!G6</f>
        <v>57151</v>
      </c>
      <c r="H6" s="222">
        <f>+'ASL 1'!I6+'AOU SS'!H6</f>
        <v>52866</v>
      </c>
      <c r="I6" s="222">
        <f>+'ASL 1'!J6+'AOU SS'!I6</f>
        <v>13217</v>
      </c>
      <c r="J6" s="222">
        <f>+I6*4-G6</f>
        <v>-4283</v>
      </c>
      <c r="K6" s="222"/>
      <c r="L6" s="222">
        <f>+I6*4-E6*4</f>
        <v>-7684</v>
      </c>
      <c r="M6" s="222">
        <f>+H6-G6</f>
        <v>-4285</v>
      </c>
      <c r="N6" s="222">
        <f>+I6*4-H6</f>
        <v>2</v>
      </c>
      <c r="O6" s="222">
        <v>129.83000000000001</v>
      </c>
      <c r="P6" s="222">
        <v>259.66000000000003</v>
      </c>
      <c r="Q6" s="222">
        <v>519.33000000000004</v>
      </c>
      <c r="R6" s="222">
        <v>649.16</v>
      </c>
      <c r="S6" s="222">
        <f>SUM(O6:R6)</f>
        <v>1557.98</v>
      </c>
    </row>
    <row r="7" spans="1:24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24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24" s="104" customFormat="1" x14ac:dyDescent="0.25">
      <c r="B9" s="191" t="s">
        <v>1745</v>
      </c>
      <c r="C9" s="193" t="s">
        <v>561</v>
      </c>
      <c r="D9" s="223">
        <f>+'ASL 1'!D9+'AOU SS'!D9</f>
        <v>0</v>
      </c>
      <c r="E9" s="223">
        <f>+'ASL 1'!E9+'AOU SS'!E9</f>
        <v>1959</v>
      </c>
      <c r="F9" s="223">
        <f>+'ASL 1'!F9+'AOU SS'!F9</f>
        <v>2572.6379999999999</v>
      </c>
      <c r="G9" s="223">
        <f>+'ASL 1'!G9+'AOU SS'!G9</f>
        <v>10751</v>
      </c>
      <c r="H9" s="223">
        <f>+'ASL 1'!I9+'AOU SS'!H9</f>
        <v>3700</v>
      </c>
      <c r="I9" s="223">
        <f>+'ASL 1'!J9+'AOU SS'!I9</f>
        <v>2319</v>
      </c>
      <c r="J9" s="223">
        <f t="shared" ref="J9:J15" si="0">+I9*4-G9</f>
        <v>-1475</v>
      </c>
      <c r="K9" s="223"/>
      <c r="L9" s="223">
        <f t="shared" ref="L9:L15" si="1">+I9*4-E9*4</f>
        <v>1440</v>
      </c>
      <c r="M9" s="223">
        <f t="shared" ref="M9:M16" si="2">+H9-G9</f>
        <v>-7051</v>
      </c>
      <c r="N9" s="223">
        <f t="shared" ref="N9:N16" si="3">+I9*4-H9</f>
        <v>5576</v>
      </c>
      <c r="O9" s="223"/>
      <c r="P9" s="223"/>
      <c r="Q9" s="223"/>
      <c r="R9" s="223"/>
      <c r="S9" s="223">
        <f>SUM(O9:R9)</f>
        <v>0</v>
      </c>
    </row>
    <row r="10" spans="1:24" s="104" customFormat="1" x14ac:dyDescent="0.25">
      <c r="B10" s="191" t="s">
        <v>1743</v>
      </c>
      <c r="C10" s="193" t="s">
        <v>560</v>
      </c>
      <c r="D10" s="223">
        <f>+'ASL 1'!D10+'AOU SS'!D10</f>
        <v>25770</v>
      </c>
      <c r="E10" s="223">
        <f>+'ASL 1'!E10+'AOU SS'!E10</f>
        <v>7019</v>
      </c>
      <c r="F10" s="223">
        <f>+'ASL 1'!F10+'AOU SS'!F10</f>
        <v>38245.755735411803</v>
      </c>
      <c r="G10" s="223">
        <f>+'ASL 1'!G10+'AOU SS'!G10</f>
        <v>33962</v>
      </c>
      <c r="H10" s="223">
        <f>+'ASL 1'!I10+'AOU SS'!H10</f>
        <v>20104</v>
      </c>
      <c r="I10" s="223">
        <f>+'ASL 1'!J10+'AOU SS'!I10</f>
        <v>7083</v>
      </c>
      <c r="J10" s="223">
        <f t="shared" si="0"/>
        <v>-5630</v>
      </c>
      <c r="K10" s="223"/>
      <c r="L10" s="223">
        <f t="shared" si="1"/>
        <v>256</v>
      </c>
      <c r="M10" s="223">
        <f t="shared" si="2"/>
        <v>-13858</v>
      </c>
      <c r="N10" s="223">
        <f t="shared" si="3"/>
        <v>8228</v>
      </c>
      <c r="O10" s="223"/>
      <c r="P10" s="223"/>
      <c r="Q10" s="223"/>
      <c r="R10" s="223"/>
      <c r="S10" s="223">
        <f>SUM(O10:R10)</f>
        <v>0</v>
      </c>
    </row>
    <row r="11" spans="1:24" s="129" customFormat="1" x14ac:dyDescent="0.25">
      <c r="B11" s="191" t="s">
        <v>1734</v>
      </c>
      <c r="C11" s="193" t="s">
        <v>384</v>
      </c>
      <c r="D11" s="223">
        <f>+'ASL 1'!D11+'AOU SS'!D11</f>
        <v>66806</v>
      </c>
      <c r="E11" s="223">
        <f>+'ASL 1'!E11+'AOU SS'!E11</f>
        <v>21413</v>
      </c>
      <c r="F11" s="223">
        <f>+'ASL 1'!F11+'AOU SS'!F11</f>
        <v>84688.100043882296</v>
      </c>
      <c r="G11" s="223">
        <f>+'ASL 1'!G11+'AOU SS'!G11</f>
        <v>88034</v>
      </c>
      <c r="H11" s="223">
        <f>+'ASL 1'!I11+'AOU SS'!H11</f>
        <v>62201</v>
      </c>
      <c r="I11" s="223">
        <f>+'ASL 1'!J11+'AOU SS'!I11</f>
        <v>25522</v>
      </c>
      <c r="J11" s="223">
        <f t="shared" si="0"/>
        <v>14054</v>
      </c>
      <c r="K11" s="223"/>
      <c r="L11" s="223">
        <f t="shared" si="1"/>
        <v>16436</v>
      </c>
      <c r="M11" s="223">
        <f t="shared" si="2"/>
        <v>-25833</v>
      </c>
      <c r="N11" s="223">
        <f t="shared" si="3"/>
        <v>39887</v>
      </c>
      <c r="O11" s="223"/>
      <c r="P11" s="223"/>
      <c r="Q11" s="223"/>
      <c r="R11" s="223"/>
      <c r="S11" s="223">
        <f t="shared" ref="S11:S34" si="4">SUM(O11:R11)</f>
        <v>0</v>
      </c>
    </row>
    <row r="12" spans="1:24" s="129" customFormat="1" x14ac:dyDescent="0.25">
      <c r="A12" s="129" t="s">
        <v>2213</v>
      </c>
      <c r="B12" s="191" t="s">
        <v>1750</v>
      </c>
      <c r="C12" s="193" t="s">
        <v>677</v>
      </c>
      <c r="D12" s="223">
        <f>+'ASL 1'!D12+'AOU SS'!D12</f>
        <v>10876</v>
      </c>
      <c r="E12" s="223">
        <f>+'ASL 1'!E12+'AOU SS'!E12</f>
        <v>2481</v>
      </c>
      <c r="F12" s="223">
        <f>+'ASL 1'!F12+'AOU SS'!F12</f>
        <v>221.11256</v>
      </c>
      <c r="G12" s="223">
        <f>+'ASL 1'!G12+'AOU SS'!G12</f>
        <v>709</v>
      </c>
      <c r="H12" s="223">
        <f>+'ASL 1'!I12+'AOU SS'!H12</f>
        <v>198</v>
      </c>
      <c r="I12" s="223">
        <f>+'ASL 1'!J12+'AOU SS'!I12</f>
        <v>99</v>
      </c>
      <c r="J12" s="223">
        <f t="shared" si="0"/>
        <v>-313</v>
      </c>
      <c r="K12" s="223"/>
      <c r="L12" s="223">
        <f t="shared" si="1"/>
        <v>-9528</v>
      </c>
      <c r="M12" s="223">
        <f t="shared" si="2"/>
        <v>-511</v>
      </c>
      <c r="N12" s="223">
        <f t="shared" si="3"/>
        <v>198</v>
      </c>
      <c r="O12" s="223"/>
      <c r="P12" s="223"/>
      <c r="Q12" s="223"/>
      <c r="R12" s="223"/>
      <c r="S12" s="223">
        <f t="shared" si="4"/>
        <v>0</v>
      </c>
    </row>
    <row r="13" spans="1:24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+'ASL 1'!D13+'AOU SS'!D13</f>
        <v>271826</v>
      </c>
      <c r="E13" s="223">
        <f>+'ASL 1'!E13+'AOU SS'!E13</f>
        <v>64417</v>
      </c>
      <c r="F13" s="223">
        <f>+'ASL 1'!F13+'AOU SS'!F13</f>
        <v>273478.16882588755</v>
      </c>
      <c r="G13" s="223">
        <f>+'ASL 1'!G13+'AOU SS'!G13</f>
        <v>273391</v>
      </c>
      <c r="H13" s="223">
        <f>+'ASL 1'!I13+'AOU SS'!H13</f>
        <v>206783</v>
      </c>
      <c r="I13" s="223">
        <f>+'ASL 1'!J13+'AOU SS'!I13</f>
        <v>62996</v>
      </c>
      <c r="J13" s="223">
        <f t="shared" si="0"/>
        <v>-21407</v>
      </c>
      <c r="K13" s="223"/>
      <c r="L13" s="223">
        <f t="shared" si="1"/>
        <v>-5684</v>
      </c>
      <c r="M13" s="223">
        <f t="shared" si="2"/>
        <v>-66608</v>
      </c>
      <c r="N13" s="223">
        <f t="shared" si="3"/>
        <v>45201</v>
      </c>
      <c r="O13" s="223">
        <v>70</v>
      </c>
      <c r="P13" s="223">
        <v>141</v>
      </c>
      <c r="Q13" s="223">
        <v>282</v>
      </c>
      <c r="R13" s="223">
        <v>352</v>
      </c>
      <c r="S13" s="223">
        <f t="shared" si="4"/>
        <v>845</v>
      </c>
      <c r="T13" s="104">
        <f>+S13+S24</f>
        <v>960.92</v>
      </c>
      <c r="U13" s="104">
        <f>-5120-8544.21+75953.7-52602.41-18251.83-79.08+14628.04-64074.69+24.27-10.9+6486.82-18792.51</f>
        <v>-70382.800000000017</v>
      </c>
      <c r="V13" s="104">
        <f>-10240-17088.42+151907.4+29256.07+48.55+12973.63-105204.83-36503.66-158.15-128149.38-37385.02</f>
        <v>-140543.81000000003</v>
      </c>
      <c r="W13" s="104">
        <f>-20480-34176.84+303814.79-210409.65-73007.31-316.31+58512.15-256298.77+97.09-43.62+25947.27-75170.05</f>
        <v>-281531.25</v>
      </c>
      <c r="X13" s="104">
        <f>-25600-42721.05+379768.49-263012.07-91259.14-395.38+73140.18-320373.46+121.36-54.52+32434.09-93962.56</f>
        <v>-351914.06000000006</v>
      </c>
    </row>
    <row r="14" spans="1:24" s="129" customFormat="1" x14ac:dyDescent="0.25">
      <c r="A14" s="129" t="s">
        <v>2214</v>
      </c>
      <c r="B14" s="191" t="s">
        <v>532</v>
      </c>
      <c r="C14" s="193" t="s">
        <v>310</v>
      </c>
      <c r="D14" s="223">
        <f>+'ASL 1'!D14+'AOU SS'!D14</f>
        <v>5439</v>
      </c>
      <c r="E14" s="223">
        <f>+'ASL 1'!E14+'AOU SS'!E14</f>
        <v>1437</v>
      </c>
      <c r="F14" s="223">
        <f>+'ASL 1'!F14+'AOU SS'!F14</f>
        <v>5306.1702400000004</v>
      </c>
      <c r="G14" s="223">
        <f>+'ASL 1'!G14+'AOU SS'!G14</f>
        <v>6197</v>
      </c>
      <c r="H14" s="223">
        <f>+'ASL 1'!I14+'AOU SS'!H14</f>
        <v>3700</v>
      </c>
      <c r="I14" s="223">
        <f>+'ASL 1'!J14+'AOU SS'!I14</f>
        <v>966</v>
      </c>
      <c r="J14" s="223">
        <f t="shared" si="0"/>
        <v>-2333</v>
      </c>
      <c r="K14" s="223"/>
      <c r="L14" s="223">
        <f t="shared" si="1"/>
        <v>-1884</v>
      </c>
      <c r="M14" s="223">
        <f t="shared" si="2"/>
        <v>-2497</v>
      </c>
      <c r="N14" s="223">
        <f t="shared" si="3"/>
        <v>164</v>
      </c>
      <c r="O14" s="223">
        <v>9</v>
      </c>
      <c r="P14" s="223">
        <v>18</v>
      </c>
      <c r="Q14" s="223">
        <v>35</v>
      </c>
      <c r="R14" s="223">
        <v>44</v>
      </c>
      <c r="S14" s="223">
        <f t="shared" si="4"/>
        <v>106</v>
      </c>
      <c r="U14" s="129">
        <f>1473.12+7250.5+6990.9+242.85+683.43+5331.77</f>
        <v>21972.57</v>
      </c>
      <c r="V14" s="129">
        <f>2946.23+14501.01+13981.81+485.71+1366.86+10663.54</f>
        <v>43945.16</v>
      </c>
      <c r="W14" s="129">
        <f>5892.47+29002.01+27963.61+971.41+2733.71+21327.07</f>
        <v>87890.28</v>
      </c>
      <c r="X14" s="129">
        <f>7365.58+36252.52+34954.52+1214.27+3417.14+26658.84</f>
        <v>109862.87</v>
      </c>
    </row>
    <row r="15" spans="1:24" s="129" customFormat="1" x14ac:dyDescent="0.25">
      <c r="B15" s="191" t="s">
        <v>266</v>
      </c>
      <c r="C15" s="193" t="s">
        <v>1430</v>
      </c>
      <c r="D15" s="223">
        <f>+'ASL 1'!D15+'AOU SS'!D15</f>
        <v>53818</v>
      </c>
      <c r="E15" s="223">
        <f>+'ASL 1'!E15+'AOU SS'!E15</f>
        <v>13035</v>
      </c>
      <c r="F15" s="223">
        <f>+'ASL 1'!F15+'AOU SS'!F15</f>
        <v>52385.83236</v>
      </c>
      <c r="G15" s="223">
        <f>+'ASL 1'!G15+'AOU SS'!G15</f>
        <v>53929</v>
      </c>
      <c r="H15" s="223">
        <f>+'ASL 1'!I15+'AOU SS'!H15</f>
        <v>42672</v>
      </c>
      <c r="I15" s="223">
        <f>+'ASL 1'!J15+'AOU SS'!I15</f>
        <v>10928</v>
      </c>
      <c r="J15" s="223">
        <f t="shared" si="0"/>
        <v>-10217</v>
      </c>
      <c r="K15" s="223"/>
      <c r="L15" s="223">
        <f t="shared" si="1"/>
        <v>-8428</v>
      </c>
      <c r="M15" s="223">
        <f t="shared" si="2"/>
        <v>-11257</v>
      </c>
      <c r="N15" s="223">
        <f t="shared" si="3"/>
        <v>1040</v>
      </c>
      <c r="O15" s="223">
        <v>22</v>
      </c>
      <c r="P15" s="223">
        <v>43</v>
      </c>
      <c r="Q15" s="223">
        <v>88</v>
      </c>
      <c r="R15" s="223">
        <v>110</v>
      </c>
      <c r="S15" s="223">
        <f t="shared" si="4"/>
        <v>263</v>
      </c>
      <c r="U15" s="129">
        <f>16.29+15524.59+8482.28-13619.66-1311.18-40127.09+53939.42</f>
        <v>22904.650000000005</v>
      </c>
      <c r="V15" s="129">
        <f>32.5+16964.55+31049.18-27239.31-2622.36-80254.19+107878.84</f>
        <v>45809.209999999992</v>
      </c>
      <c r="W15" s="129">
        <f>65.14+33929.1+62098.35-54478.62-5244.72-160508.37+215757.68</f>
        <v>91618.559999999998</v>
      </c>
      <c r="X15" s="129">
        <f>81.43+42411.38+77622.94-68098.28-6555.9-200635.46+269697.1</f>
        <v>114523.20999999999</v>
      </c>
    </row>
    <row r="16" spans="1:24" s="129" customFormat="1" x14ac:dyDescent="0.25">
      <c r="B16" s="191"/>
      <c r="C16" s="193" t="s">
        <v>2222</v>
      </c>
      <c r="D16" s="223">
        <f>+'ASL 1'!D16+'AOU SS'!D16</f>
        <v>0</v>
      </c>
      <c r="E16" s="223">
        <f>+'ASL 1'!E16+'AOU SS'!E16</f>
        <v>0</v>
      </c>
      <c r="F16" s="223">
        <f>+'ASL 1'!F16+'AOU SS'!F16</f>
        <v>0</v>
      </c>
      <c r="G16" s="223">
        <f>+'ASL 1'!G16+'AOU SS'!G16</f>
        <v>0</v>
      </c>
      <c r="H16" s="223">
        <f>+'ASL 1'!I16+'AOU SS'!H16</f>
        <v>0</v>
      </c>
      <c r="I16" s="223">
        <f>+'ASL 1'!J16+'AOU SS'!I16</f>
        <v>0</v>
      </c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>
        <v>23</v>
      </c>
      <c r="P16" s="223">
        <v>46</v>
      </c>
      <c r="Q16" s="223">
        <v>92</v>
      </c>
      <c r="R16" s="223">
        <v>115</v>
      </c>
      <c r="S16" s="223">
        <f t="shared" si="4"/>
        <v>276</v>
      </c>
      <c r="T16" s="129">
        <f>+S16+S27</f>
        <v>861.54</v>
      </c>
    </row>
    <row r="17" spans="1:23" s="129" customFormat="1" x14ac:dyDescent="0.25">
      <c r="B17" s="191"/>
      <c r="C17" s="194" t="s">
        <v>2219</v>
      </c>
      <c r="D17" s="224">
        <f t="shared" ref="D17:S17" si="5">SUM(D9:D16)-D13</f>
        <v>162709</v>
      </c>
      <c r="E17" s="224">
        <f>SUM(E9:E16)-E13</f>
        <v>47344</v>
      </c>
      <c r="F17" s="224">
        <f t="shared" si="5"/>
        <v>183419.60893929412</v>
      </c>
      <c r="G17" s="224">
        <f t="shared" si="5"/>
        <v>193582</v>
      </c>
      <c r="H17" s="224">
        <f t="shared" si="5"/>
        <v>132575</v>
      </c>
      <c r="I17" s="224">
        <f t="shared" si="5"/>
        <v>46917</v>
      </c>
      <c r="J17" s="224">
        <f t="shared" ref="J17:N17" si="6">SUM(J9:J16)-J13</f>
        <v>-5914</v>
      </c>
      <c r="K17" s="224">
        <f t="shared" si="6"/>
        <v>0</v>
      </c>
      <c r="L17" s="224">
        <f t="shared" si="6"/>
        <v>-1708</v>
      </c>
      <c r="M17" s="224">
        <f t="shared" si="6"/>
        <v>-61007</v>
      </c>
      <c r="N17" s="224">
        <f t="shared" si="6"/>
        <v>55093</v>
      </c>
      <c r="O17" s="224">
        <f t="shared" si="5"/>
        <v>54</v>
      </c>
      <c r="P17" s="224">
        <f t="shared" si="5"/>
        <v>107</v>
      </c>
      <c r="Q17" s="224">
        <f t="shared" si="5"/>
        <v>215</v>
      </c>
      <c r="R17" s="224">
        <f t="shared" si="5"/>
        <v>269</v>
      </c>
      <c r="S17" s="224">
        <f t="shared" si="5"/>
        <v>645</v>
      </c>
    </row>
    <row r="18" spans="1:23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U18" s="129">
        <f>124-138</f>
        <v>-14</v>
      </c>
      <c r="W18" s="129">
        <f>496-435</f>
        <v>61</v>
      </c>
    </row>
    <row r="19" spans="1:23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3" s="129" customFormat="1" ht="25.5" x14ac:dyDescent="0.25">
      <c r="B20" s="195" t="s">
        <v>228</v>
      </c>
      <c r="C20" s="197" t="s">
        <v>2209</v>
      </c>
      <c r="D20" s="226">
        <f>+'ASL 1'!D20+'AOU SS'!D20</f>
        <v>12243</v>
      </c>
      <c r="E20" s="225">
        <f>+'ASL 1'!E20+'AOU SS'!E20</f>
        <v>3158</v>
      </c>
      <c r="F20" s="225">
        <f>+'ASL 1'!F20+'AOU SS'!F20</f>
        <v>13020.71335</v>
      </c>
      <c r="G20" s="225">
        <f>+'ASL 1'!G20+'AOU SS'!G20</f>
        <v>14069</v>
      </c>
      <c r="H20" s="225">
        <f>+'ASL 1'!I20+'AOU SS'!H20</f>
        <v>13744</v>
      </c>
      <c r="I20" s="225">
        <f>+'ASL 1'!J20+'AOU SS'!I20</f>
        <v>3669</v>
      </c>
      <c r="J20" s="225">
        <f t="shared" ref="J20:J28" si="7">+I20*4-G20</f>
        <v>607</v>
      </c>
      <c r="K20" s="225"/>
      <c r="L20" s="225">
        <f t="shared" ref="L20:L28" si="8">+I20*4-E20*4</f>
        <v>2044</v>
      </c>
      <c r="M20" s="225">
        <f t="shared" ref="M20:M28" si="9">+H20-G20</f>
        <v>-325</v>
      </c>
      <c r="N20" s="225">
        <f t="shared" ref="N20:N29" si="10">+I20*4-H20</f>
        <v>932</v>
      </c>
      <c r="O20" s="225">
        <v>25</v>
      </c>
      <c r="P20" s="225">
        <v>49</v>
      </c>
      <c r="Q20" s="225">
        <v>99</v>
      </c>
      <c r="R20" s="225">
        <v>123</v>
      </c>
      <c r="S20" s="225">
        <f t="shared" si="4"/>
        <v>296</v>
      </c>
      <c r="U20" s="129">
        <v>-16.29</v>
      </c>
    </row>
    <row r="21" spans="1:23" s="129" customFormat="1" x14ac:dyDescent="0.25">
      <c r="B21" s="195" t="s">
        <v>1525</v>
      </c>
      <c r="C21" s="198" t="s">
        <v>1306</v>
      </c>
      <c r="D21" s="227">
        <f>+'ASL 1'!D21+'AOU SS'!D21</f>
        <v>10007</v>
      </c>
      <c r="E21" s="225">
        <f>+'ASL 1'!E21+'AOU SS'!E21</f>
        <v>4029</v>
      </c>
      <c r="F21" s="225">
        <f>+'ASL 1'!F21+'AOU SS'!F21</f>
        <v>10029.440059999999</v>
      </c>
      <c r="G21" s="225">
        <f>+'ASL 1'!G21+'AOU SS'!G21</f>
        <v>10967</v>
      </c>
      <c r="H21" s="225">
        <f>+'ASL 1'!I21+'AOU SS'!H21</f>
        <v>10069</v>
      </c>
      <c r="I21" s="225">
        <f>+'ASL 1'!J21+'AOU SS'!I21</f>
        <v>2742</v>
      </c>
      <c r="J21" s="225">
        <f t="shared" si="7"/>
        <v>1</v>
      </c>
      <c r="K21" s="225"/>
      <c r="L21" s="225">
        <f t="shared" si="8"/>
        <v>-5148</v>
      </c>
      <c r="M21" s="225">
        <f t="shared" si="9"/>
        <v>-898</v>
      </c>
      <c r="N21" s="225">
        <f t="shared" si="10"/>
        <v>899</v>
      </c>
      <c r="O21" s="225">
        <v>-47</v>
      </c>
      <c r="P21" s="225">
        <v>-94</v>
      </c>
      <c r="Q21" s="225">
        <v>-187</v>
      </c>
      <c r="R21" s="225">
        <v>-234</v>
      </c>
      <c r="S21" s="225">
        <f t="shared" si="4"/>
        <v>-562</v>
      </c>
      <c r="U21" s="129">
        <v>-5120</v>
      </c>
    </row>
    <row r="22" spans="1:23" s="129" customFormat="1" x14ac:dyDescent="0.25">
      <c r="A22" s="129" t="s">
        <v>2216</v>
      </c>
      <c r="B22" s="195" t="s">
        <v>1743</v>
      </c>
      <c r="C22" s="198" t="s">
        <v>560</v>
      </c>
      <c r="D22" s="227">
        <f>+'ASL 1'!D22+'AOU SS'!D22</f>
        <v>25770</v>
      </c>
      <c r="E22" s="225">
        <f>+'ASL 1'!E22+'AOU SS'!E22</f>
        <v>7019</v>
      </c>
      <c r="F22" s="225">
        <f>+'ASL 1'!F22+'AOU SS'!F22</f>
        <v>38245.755735411803</v>
      </c>
      <c r="G22" s="225">
        <f>+'ASL 1'!G22+'AOU SS'!G22</f>
        <v>33962</v>
      </c>
      <c r="H22" s="225">
        <f>+'ASL 1'!I22+'AOU SS'!H22</f>
        <v>20104</v>
      </c>
      <c r="I22" s="225">
        <f>+'ASL 1'!J22+'AOU SS'!I22</f>
        <v>7083</v>
      </c>
      <c r="J22" s="225">
        <f t="shared" si="7"/>
        <v>-5630</v>
      </c>
      <c r="K22" s="225"/>
      <c r="L22" s="225">
        <f t="shared" si="8"/>
        <v>256</v>
      </c>
      <c r="M22" s="225">
        <f t="shared" si="9"/>
        <v>-13858</v>
      </c>
      <c r="N22" s="225">
        <f t="shared" si="10"/>
        <v>8228</v>
      </c>
      <c r="O22" s="225">
        <v>0.88</v>
      </c>
      <c r="P22" s="225">
        <v>2</v>
      </c>
      <c r="Q22" s="225">
        <v>4</v>
      </c>
      <c r="R22" s="225">
        <v>4</v>
      </c>
      <c r="S22" s="225">
        <f t="shared" si="4"/>
        <v>10.879999999999999</v>
      </c>
      <c r="U22" s="129">
        <v>-8544</v>
      </c>
    </row>
    <row r="23" spans="1:23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+'ASL 1'!D23+'AOU SS'!D23</f>
        <v>4582</v>
      </c>
      <c r="E23" s="225">
        <f>+'ASL 1'!E23+'AOU SS'!E23</f>
        <v>1132</v>
      </c>
      <c r="F23" s="225">
        <f>+'ASL 1'!F23+'AOU SS'!F23</f>
        <v>4241.5194199999987</v>
      </c>
      <c r="G23" s="225">
        <f>+'ASL 1'!G23+'AOU SS'!G23</f>
        <v>4497</v>
      </c>
      <c r="H23" s="225">
        <f>+'ASL 1'!I23+'AOU SS'!H23</f>
        <v>3589</v>
      </c>
      <c r="I23" s="225">
        <f>+'ASL 1'!J23+'AOU SS'!I23</f>
        <v>958</v>
      </c>
      <c r="J23" s="225">
        <f t="shared" si="7"/>
        <v>-665</v>
      </c>
      <c r="K23" s="225"/>
      <c r="L23" s="225">
        <f t="shared" si="8"/>
        <v>-696</v>
      </c>
      <c r="M23" s="225">
        <f t="shared" si="9"/>
        <v>-908</v>
      </c>
      <c r="N23" s="225">
        <f t="shared" si="10"/>
        <v>243</v>
      </c>
      <c r="O23" s="225">
        <v>4</v>
      </c>
      <c r="P23" s="225">
        <v>8</v>
      </c>
      <c r="Q23" s="225">
        <v>16</v>
      </c>
      <c r="R23" s="225">
        <v>20</v>
      </c>
      <c r="S23" s="225">
        <f t="shared" si="4"/>
        <v>48</v>
      </c>
    </row>
    <row r="24" spans="1:23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f>+'ASL 1'!D24+'AOU SS'!D24</f>
        <v>70441</v>
      </c>
      <c r="E24" s="225">
        <f>+'ASL 1'!E24+'AOU SS'!E24</f>
        <v>64417</v>
      </c>
      <c r="F24" s="225">
        <f>+'ASL 1'!F24+'AOU SS'!F24</f>
        <v>69952.871000173312</v>
      </c>
      <c r="G24" s="225">
        <f>+'ASL 1'!G24+'AOU SS'!G24</f>
        <v>69924</v>
      </c>
      <c r="H24" s="225">
        <f>+'ASL 1'!I24+'AOU SS'!H24</f>
        <v>69313</v>
      </c>
      <c r="I24" s="225">
        <f>+'ASL 1'!J24+'AOU SS'!I24</f>
        <v>28660</v>
      </c>
      <c r="J24" s="225">
        <f t="shared" si="7"/>
        <v>44716</v>
      </c>
      <c r="K24" s="225"/>
      <c r="L24" s="225">
        <f t="shared" si="8"/>
        <v>-143028</v>
      </c>
      <c r="M24" s="225">
        <f t="shared" si="9"/>
        <v>-611</v>
      </c>
      <c r="N24" s="225">
        <f t="shared" si="10"/>
        <v>45327</v>
      </c>
      <c r="O24" s="225">
        <f>22.34+0.1+0.22-13</f>
        <v>9.66</v>
      </c>
      <c r="P24" s="225">
        <f>44.68+0.2+0.44-26</f>
        <v>19.32</v>
      </c>
      <c r="Q24" s="225">
        <f>89.36+0.4+0.88-52</f>
        <v>38.64</v>
      </c>
      <c r="R24" s="225">
        <f>111.7+0.5+1.1-65</f>
        <v>48.3</v>
      </c>
      <c r="S24" s="225">
        <f t="shared" ref="S24" si="11">SUM(O24:R24)</f>
        <v>115.92</v>
      </c>
    </row>
    <row r="25" spans="1:23" s="129" customFormat="1" ht="25.5" x14ac:dyDescent="0.25">
      <c r="B25" s="195" t="s">
        <v>2210</v>
      </c>
      <c r="C25" s="197" t="s">
        <v>2211</v>
      </c>
      <c r="D25" s="225">
        <f>+'ASL 1'!D25+'AOU SS'!D25</f>
        <v>4794</v>
      </c>
      <c r="E25" s="225">
        <f>+'ASL 1'!E25+'AOU SS'!E25</f>
        <v>1207</v>
      </c>
      <c r="F25" s="225">
        <f>+'ASL 1'!F25+'AOU SS'!F25</f>
        <v>4681.6567800000003</v>
      </c>
      <c r="G25" s="225">
        <f>+'ASL 1'!G25+'AOU SS'!G25</f>
        <v>4399</v>
      </c>
      <c r="H25" s="225">
        <f>+'ASL 1'!I25+'AOU SS'!H25</f>
        <v>5420</v>
      </c>
      <c r="I25" s="225">
        <f>+'ASL 1'!J25+'AOU SS'!I25</f>
        <v>2222</v>
      </c>
      <c r="J25" s="225">
        <f t="shared" si="7"/>
        <v>4489</v>
      </c>
      <c r="K25" s="225"/>
      <c r="L25" s="225">
        <f t="shared" si="8"/>
        <v>4060</v>
      </c>
      <c r="M25" s="225">
        <f t="shared" si="9"/>
        <v>1021</v>
      </c>
      <c r="N25" s="225">
        <f t="shared" si="10"/>
        <v>3468</v>
      </c>
      <c r="O25" s="225">
        <v>13</v>
      </c>
      <c r="P25" s="228">
        <v>25.96</v>
      </c>
      <c r="Q25" s="225">
        <v>51.92</v>
      </c>
      <c r="R25" s="225">
        <v>64.91</v>
      </c>
      <c r="S25" s="225">
        <f t="shared" si="4"/>
        <v>155.79</v>
      </c>
    </row>
    <row r="26" spans="1:23" s="129" customFormat="1" ht="25.5" x14ac:dyDescent="0.25">
      <c r="B26" s="195" t="s">
        <v>1774</v>
      </c>
      <c r="C26" s="197" t="s">
        <v>1240</v>
      </c>
      <c r="D26" s="226">
        <f>+'ASL 1'!D26+'AOU SS'!D26</f>
        <v>17949</v>
      </c>
      <c r="E26" s="225">
        <f>+'ASL 1'!E26+'AOU SS'!E26</f>
        <v>4101</v>
      </c>
      <c r="F26" s="225">
        <f>+'ASL 1'!F26+'AOU SS'!F26</f>
        <v>17765.445119999997</v>
      </c>
      <c r="G26" s="225">
        <f>+'ASL 1'!G26+'AOU SS'!G26</f>
        <v>17479</v>
      </c>
      <c r="H26" s="225">
        <f>+'ASL 1'!I26+'AOU SS'!H26</f>
        <v>16346</v>
      </c>
      <c r="I26" s="225">
        <f>+'ASL 1'!J26+'AOU SS'!I26</f>
        <v>4015</v>
      </c>
      <c r="J26" s="225">
        <f t="shared" si="7"/>
        <v>-1419</v>
      </c>
      <c r="K26" s="225"/>
      <c r="L26" s="225">
        <f t="shared" si="8"/>
        <v>-344</v>
      </c>
      <c r="M26" s="225">
        <f t="shared" si="9"/>
        <v>-1133</v>
      </c>
      <c r="N26" s="225">
        <f t="shared" si="10"/>
        <v>-286</v>
      </c>
      <c r="O26" s="225">
        <v>12</v>
      </c>
      <c r="P26" s="225">
        <v>23</v>
      </c>
      <c r="Q26" s="225">
        <v>47</v>
      </c>
      <c r="R26" s="225">
        <v>59</v>
      </c>
      <c r="S26" s="225">
        <f t="shared" si="4"/>
        <v>141</v>
      </c>
    </row>
    <row r="27" spans="1:23" s="129" customFormat="1" x14ac:dyDescent="0.25">
      <c r="B27" s="195" t="s">
        <v>267</v>
      </c>
      <c r="C27" s="197" t="s">
        <v>1432</v>
      </c>
      <c r="D27" s="225">
        <f>+'ASL 1'!D27+'AOU SS'!D27</f>
        <v>51328</v>
      </c>
      <c r="E27" s="225">
        <f>+'ASL 1'!E27+'AOU SS'!E27</f>
        <v>12449</v>
      </c>
      <c r="F27" s="225">
        <f>+'ASL 1'!F27+'AOU SS'!F27</f>
        <v>50110.897119999994</v>
      </c>
      <c r="G27" s="225">
        <f>+'ASL 1'!G27+'AOU SS'!G27</f>
        <v>51036</v>
      </c>
      <c r="H27" s="225">
        <f>+'ASL 1'!I27+'AOU SS'!H27</f>
        <v>40558</v>
      </c>
      <c r="I27" s="225">
        <f>+'ASL 1'!J27+'AOU SS'!I27</f>
        <v>10396</v>
      </c>
      <c r="J27" s="225">
        <f t="shared" si="7"/>
        <v>-9452</v>
      </c>
      <c r="K27" s="225"/>
      <c r="L27" s="225">
        <f t="shared" si="8"/>
        <v>-8212</v>
      </c>
      <c r="M27" s="225">
        <f t="shared" si="9"/>
        <v>-10478</v>
      </c>
      <c r="N27" s="225">
        <f t="shared" si="10"/>
        <v>1026</v>
      </c>
      <c r="O27" s="225">
        <f>7.44+4.5+0.26+0.76+22.34</f>
        <v>35.299999999999997</v>
      </c>
      <c r="P27" s="225">
        <f>+O27*2+32.37</f>
        <v>102.97</v>
      </c>
      <c r="Q27" s="225">
        <f>+P27*2+64.74</f>
        <v>270.68</v>
      </c>
      <c r="R27" s="225">
        <f>37.2+1.34+3.81+22.54+111.7</f>
        <v>176.59000000000003</v>
      </c>
      <c r="S27" s="225">
        <f t="shared" si="4"/>
        <v>585.54</v>
      </c>
    </row>
    <row r="28" spans="1:23" s="129" customFormat="1" x14ac:dyDescent="0.25">
      <c r="B28" s="195" t="s">
        <v>1762</v>
      </c>
      <c r="C28" s="197" t="s">
        <v>2218</v>
      </c>
      <c r="D28" s="225">
        <f>+'ASL 1'!D28+'AOU SS'!D28</f>
        <v>39725</v>
      </c>
      <c r="E28" s="225">
        <f>+'ASL 1'!E28+'AOU SS'!E28</f>
        <v>10479</v>
      </c>
      <c r="F28" s="225">
        <f>+'ASL 1'!F28+'AOU SS'!F28</f>
        <v>39940.065030000005</v>
      </c>
      <c r="G28" s="225">
        <f>+'ASL 1'!G28+'AOU SS'!G28</f>
        <v>39957</v>
      </c>
      <c r="H28" s="225">
        <f>+'ASL 1'!I28+'AOU SS'!H28</f>
        <v>39940</v>
      </c>
      <c r="I28" s="225">
        <f>+'ASL 1'!J28+'AOU SS'!I28</f>
        <v>9989</v>
      </c>
      <c r="J28" s="225">
        <f t="shared" si="7"/>
        <v>-1</v>
      </c>
      <c r="K28" s="225"/>
      <c r="L28" s="225">
        <f t="shared" si="8"/>
        <v>-1960</v>
      </c>
      <c r="M28" s="225">
        <f t="shared" si="9"/>
        <v>-17</v>
      </c>
      <c r="N28" s="225">
        <f t="shared" si="10"/>
        <v>16</v>
      </c>
      <c r="O28" s="225"/>
      <c r="P28" s="225"/>
      <c r="Q28" s="225"/>
      <c r="R28" s="225"/>
      <c r="S28" s="225">
        <f t="shared" si="4"/>
        <v>0</v>
      </c>
    </row>
    <row r="29" spans="1:23" s="129" customFormat="1" x14ac:dyDescent="0.25">
      <c r="B29" s="195"/>
      <c r="C29" s="197" t="s">
        <v>2222</v>
      </c>
      <c r="D29" s="225">
        <f>+'ASL 1'!D29+'AOU SS'!D29</f>
        <v>0</v>
      </c>
      <c r="E29" s="225">
        <f>+'ASL 1'!E29+'AOU SS'!E29</f>
        <v>0</v>
      </c>
      <c r="F29" s="225">
        <f>+'ASL 1'!F29+'AOU SS'!F29</f>
        <v>0</v>
      </c>
      <c r="G29" s="225">
        <f>+'ASL 1'!G29+'AOU SS'!G29</f>
        <v>0</v>
      </c>
      <c r="H29" s="225">
        <f>+'ASL 1'!I29+'AOU SS'!H29</f>
        <v>0</v>
      </c>
      <c r="I29" s="225">
        <f>+'ASL 1'!J29+'AOU SS'!I29</f>
        <v>0</v>
      </c>
      <c r="J29" s="225"/>
      <c r="K29" s="225"/>
      <c r="L29" s="225"/>
      <c r="M29" s="225"/>
      <c r="N29" s="225">
        <f t="shared" si="10"/>
        <v>0</v>
      </c>
      <c r="O29" s="225">
        <f>-1.33-2.5+16.18+5.85</f>
        <v>18.2</v>
      </c>
      <c r="P29" s="225">
        <f>-2.66+5.01+32.37+11.7</f>
        <v>46.42</v>
      </c>
      <c r="Q29" s="225">
        <f>-5.33-10.02+64.74+23.4</f>
        <v>72.789999999999992</v>
      </c>
      <c r="R29" s="225">
        <f>-6.66-12.53+80.93+29.25</f>
        <v>90.990000000000009</v>
      </c>
      <c r="S29" s="225">
        <f t="shared" si="4"/>
        <v>228.4</v>
      </c>
    </row>
    <row r="30" spans="1:23" s="129" customFormat="1" x14ac:dyDescent="0.15">
      <c r="B30" s="199"/>
      <c r="C30" s="200" t="s">
        <v>2220</v>
      </c>
      <c r="D30" s="229">
        <f t="shared" ref="D30:S30" si="12">SUM(D20:D29)-D24</f>
        <v>166398</v>
      </c>
      <c r="E30" s="229">
        <f>SUM(E20:E29)-E24</f>
        <v>43574</v>
      </c>
      <c r="F30" s="229">
        <f t="shared" si="12"/>
        <v>178035.49261541176</v>
      </c>
      <c r="G30" s="229">
        <f t="shared" si="12"/>
        <v>176366</v>
      </c>
      <c r="H30" s="229">
        <f t="shared" si="12"/>
        <v>149770</v>
      </c>
      <c r="I30" s="229">
        <f t="shared" si="12"/>
        <v>41074</v>
      </c>
      <c r="J30" s="229">
        <f t="shared" ref="J30:N30" si="13">SUM(J20:J29)-J24</f>
        <v>-12070</v>
      </c>
      <c r="K30" s="229">
        <f t="shared" si="13"/>
        <v>0</v>
      </c>
      <c r="L30" s="229">
        <f t="shared" si="13"/>
        <v>-10000</v>
      </c>
      <c r="M30" s="229">
        <f t="shared" si="13"/>
        <v>-26596</v>
      </c>
      <c r="N30" s="229">
        <f t="shared" si="13"/>
        <v>14526</v>
      </c>
      <c r="O30" s="229">
        <f t="shared" si="12"/>
        <v>61.379999999999995</v>
      </c>
      <c r="P30" s="229">
        <f t="shared" si="12"/>
        <v>163.35000000000002</v>
      </c>
      <c r="Q30" s="229">
        <f t="shared" si="12"/>
        <v>374.39</v>
      </c>
      <c r="R30" s="229">
        <f t="shared" si="12"/>
        <v>304.49</v>
      </c>
      <c r="S30" s="229">
        <f t="shared" si="12"/>
        <v>903.6099999999999</v>
      </c>
    </row>
    <row r="31" spans="1:23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23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24" s="129" customFormat="1" x14ac:dyDescent="0.25">
      <c r="B33" s="203" t="s">
        <v>1531</v>
      </c>
      <c r="C33" s="204" t="s">
        <v>1053</v>
      </c>
      <c r="D33" s="230">
        <f>+'ASL 1'!D33+'AOU SS'!D33</f>
        <v>9277</v>
      </c>
      <c r="E33" s="230">
        <f>+'ASL 1'!E33+'AOU SS'!E33</f>
        <v>3377</v>
      </c>
      <c r="F33" s="230">
        <f>+'ASL 1'!F33+'AOU SS'!F33</f>
        <v>9469.7908599999992</v>
      </c>
      <c r="G33" s="230">
        <f>+'ASL 1'!G33+'AOU SS'!G33</f>
        <v>9430</v>
      </c>
      <c r="H33" s="230">
        <f>+'ASL 1'!I33+'AOU SS'!H33</f>
        <v>9282</v>
      </c>
      <c r="I33" s="230">
        <f>+'ASL 1'!J33+'AOU SS'!I33</f>
        <v>2358</v>
      </c>
      <c r="J33" s="230">
        <f>+I33*4-G33</f>
        <v>2</v>
      </c>
      <c r="K33" s="230"/>
      <c r="L33" s="230">
        <f>+I33*4-E33*4</f>
        <v>-4076</v>
      </c>
      <c r="M33" s="230">
        <f>+H33-G33</f>
        <v>-148</v>
      </c>
      <c r="N33" s="230">
        <f>+I33*4-H33</f>
        <v>150</v>
      </c>
      <c r="O33" s="230"/>
      <c r="P33" s="230"/>
      <c r="Q33" s="230"/>
      <c r="R33" s="230"/>
      <c r="S33" s="230">
        <f>SUM(O33:R33)</f>
        <v>0</v>
      </c>
    </row>
    <row r="34" spans="1:24" s="129" customFormat="1" x14ac:dyDescent="0.25">
      <c r="B34" s="203" t="s">
        <v>1536</v>
      </c>
      <c r="C34" s="204" t="s">
        <v>1054</v>
      </c>
      <c r="D34" s="230">
        <f>+'ASL 1'!D34+'AOU SS'!D34</f>
        <v>6536</v>
      </c>
      <c r="E34" s="230">
        <f>+'ASL 1'!E34+'AOU SS'!E34</f>
        <v>1441</v>
      </c>
      <c r="F34" s="230">
        <f>+'ASL 1'!F34+'AOU SS'!F34</f>
        <v>4105.0660500000004</v>
      </c>
      <c r="G34" s="230">
        <f>+'ASL 1'!G34+'AOU SS'!G34</f>
        <v>4889</v>
      </c>
      <c r="H34" s="230">
        <f>+'ASL 1'!I34+'AOU SS'!H34</f>
        <v>4055</v>
      </c>
      <c r="I34" s="230">
        <f>+'ASL 1'!J34+'AOU SS'!I34</f>
        <v>1087</v>
      </c>
      <c r="J34" s="230">
        <f>+I34*4-G34</f>
        <v>-541</v>
      </c>
      <c r="K34" s="230"/>
      <c r="L34" s="230">
        <f>+I34*4-E34*4</f>
        <v>-1416</v>
      </c>
      <c r="M34" s="230">
        <f>+H34-G34</f>
        <v>-834</v>
      </c>
      <c r="N34" s="230">
        <f>+I34*4-H34</f>
        <v>293</v>
      </c>
      <c r="O34" s="230">
        <v>-25</v>
      </c>
      <c r="P34" s="230">
        <v>-50</v>
      </c>
      <c r="Q34" s="230">
        <v>-100</v>
      </c>
      <c r="R34" s="230">
        <v>-125</v>
      </c>
      <c r="S34" s="230">
        <f t="shared" si="4"/>
        <v>-300</v>
      </c>
    </row>
    <row r="35" spans="1:24" s="129" customFormat="1" ht="22.5" x14ac:dyDescent="0.25">
      <c r="B35" s="203"/>
      <c r="C35" s="205" t="s">
        <v>2221</v>
      </c>
      <c r="D35" s="231">
        <f t="shared" ref="D35:H35" si="14">SUM(D33:D34)</f>
        <v>15813</v>
      </c>
      <c r="E35" s="231">
        <f>SUM(E33:E34)</f>
        <v>4818</v>
      </c>
      <c r="F35" s="231">
        <f t="shared" si="14"/>
        <v>13574.856909999999</v>
      </c>
      <c r="G35" s="231">
        <f t="shared" si="14"/>
        <v>14319</v>
      </c>
      <c r="H35" s="231">
        <f t="shared" si="14"/>
        <v>13337</v>
      </c>
      <c r="I35" s="231">
        <f t="shared" ref="I35:S35" si="15">SUM(I33:I34)</f>
        <v>3445</v>
      </c>
      <c r="J35" s="231">
        <f t="shared" ref="J35:N35" si="16">SUM(J33:J34)</f>
        <v>-539</v>
      </c>
      <c r="K35" s="231">
        <f t="shared" si="16"/>
        <v>0</v>
      </c>
      <c r="L35" s="231">
        <f t="shared" si="16"/>
        <v>-5492</v>
      </c>
      <c r="M35" s="231">
        <f t="shared" si="16"/>
        <v>-982</v>
      </c>
      <c r="N35" s="231">
        <f t="shared" si="16"/>
        <v>443</v>
      </c>
      <c r="O35" s="231">
        <f t="shared" si="15"/>
        <v>-25</v>
      </c>
      <c r="P35" s="231">
        <f t="shared" si="15"/>
        <v>-50</v>
      </c>
      <c r="Q35" s="231">
        <f t="shared" si="15"/>
        <v>-100</v>
      </c>
      <c r="R35" s="231">
        <f t="shared" si="15"/>
        <v>-125</v>
      </c>
      <c r="S35" s="231">
        <f t="shared" si="15"/>
        <v>-300</v>
      </c>
    </row>
    <row r="36" spans="1:24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+G46-H41</f>
        <v>139954.10581017332</v>
      </c>
      <c r="I36" s="232"/>
      <c r="J36" s="232"/>
      <c r="K36" s="232">
        <f t="shared" ref="K36:M36" si="17">+K6+K17+K30+K35</f>
        <v>0</v>
      </c>
      <c r="L36" s="233">
        <f t="shared" si="17"/>
        <v>-24884</v>
      </c>
      <c r="M36" s="233">
        <f t="shared" si="17"/>
        <v>-92870</v>
      </c>
      <c r="N36" s="233"/>
      <c r="O36" s="233"/>
      <c r="P36" s="233"/>
      <c r="Q36" s="233"/>
      <c r="R36" s="233"/>
      <c r="S36" s="233">
        <f>+S6+S17+S30+S35</f>
        <v>2806.59</v>
      </c>
    </row>
    <row r="37" spans="1:24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24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+'ASL 1'!D38+'AOU SS'!D38</f>
        <v>271826</v>
      </c>
      <c r="E38" s="235">
        <f>+'ASL 1'!E38+'AOU SS'!E38</f>
        <v>64417</v>
      </c>
      <c r="F38" s="235">
        <f>+'ASL 1'!F38+'AOU SS'!F38</f>
        <v>273478.16882588755</v>
      </c>
      <c r="G38" s="235">
        <f>+'ASL 1'!G38+'AOU SS'!G38</f>
        <v>273391</v>
      </c>
      <c r="H38" s="235">
        <f>+'ASL 1'!I38+'AOU SS'!H38</f>
        <v>206783</v>
      </c>
      <c r="I38" s="235">
        <f>+'ASL 1'!J38+'AOU SS'!I38</f>
        <v>62996</v>
      </c>
      <c r="J38" s="235">
        <f>+J13</f>
        <v>-21407</v>
      </c>
      <c r="K38" s="235">
        <f t="shared" ref="K38:N38" si="18">+K13</f>
        <v>0</v>
      </c>
      <c r="L38" s="235">
        <f t="shared" si="18"/>
        <v>-5684</v>
      </c>
      <c r="M38" s="235">
        <f>+M13</f>
        <v>-66608</v>
      </c>
      <c r="N38" s="235">
        <f t="shared" si="18"/>
        <v>45201</v>
      </c>
      <c r="O38" s="235">
        <f>+O13+O24</f>
        <v>79.66</v>
      </c>
      <c r="P38" s="235">
        <f t="shared" ref="P38:S38" si="19">+P13+P24</f>
        <v>160.32</v>
      </c>
      <c r="Q38" s="235">
        <f t="shared" si="19"/>
        <v>320.64</v>
      </c>
      <c r="R38" s="235">
        <f t="shared" si="19"/>
        <v>400.3</v>
      </c>
      <c r="S38" s="235">
        <f t="shared" si="19"/>
        <v>960.92</v>
      </c>
      <c r="T38" s="104">
        <f>+S38+S57</f>
        <v>960.92</v>
      </c>
      <c r="U38" s="104">
        <f>-5120-8544.21+75953.7-52602.41-18251.83-79.08+14628.04-64074.69+24.27-10.9+6486.82-18792.51</f>
        <v>-70382.800000000017</v>
      </c>
      <c r="V38" s="104">
        <f>-10240-17088.42+151907.4+29256.07+48.55+12973.63-105204.83-36503.66-158.15-128149.38-37385.02</f>
        <v>-140543.81000000003</v>
      </c>
      <c r="W38" s="104">
        <f>-20480-34176.84+303814.79-210409.65-73007.31-316.31+58512.15-256298.77+97.09-43.62+25947.27-75170.05</f>
        <v>-281531.25</v>
      </c>
      <c r="X38" s="104">
        <f>-25600-42721.05+379768.49-263012.07-91259.14-395.38+73140.18-320373.46+121.36-54.52+32434.09-93962.56</f>
        <v>-351914.06000000006</v>
      </c>
    </row>
    <row r="39" spans="1:24" s="129" customFormat="1" ht="28.5" customHeight="1" x14ac:dyDescent="0.25">
      <c r="B39" s="209"/>
      <c r="C39" s="216" t="s">
        <v>2232</v>
      </c>
      <c r="D39" s="236">
        <f>+D17+D6+D35+D38+D30-D15-D10</f>
        <v>596172</v>
      </c>
      <c r="E39" s="236">
        <f t="shared" ref="E39:I39" si="20">+E17+E6+E35+E38+E30-E15-E10</f>
        <v>155237</v>
      </c>
      <c r="F39" s="236">
        <f t="shared" si="20"/>
        <v>617309.86962518166</v>
      </c>
      <c r="G39" s="236">
        <f t="shared" si="20"/>
        <v>626918</v>
      </c>
      <c r="H39" s="236">
        <f t="shared" si="20"/>
        <v>492555</v>
      </c>
      <c r="I39" s="236">
        <f t="shared" si="20"/>
        <v>149638</v>
      </c>
      <c r="J39" s="236">
        <f>+I39*4-G39</f>
        <v>-28366</v>
      </c>
      <c r="K39" s="236">
        <f>+K17+K6+K35+K38+K30-K38</f>
        <v>0</v>
      </c>
      <c r="L39" s="236">
        <f>+I39*4-E39*4</f>
        <v>-22396</v>
      </c>
      <c r="M39" s="236">
        <f>+H39-G39</f>
        <v>-134363</v>
      </c>
      <c r="N39" s="236">
        <f>+I39*4-H39</f>
        <v>105997</v>
      </c>
      <c r="O39" s="236">
        <f>+O17+O6+O35+O38+O30</f>
        <v>299.87</v>
      </c>
      <c r="P39" s="236">
        <f>+P17+P6+P35+P38+P30</f>
        <v>640.33000000000004</v>
      </c>
      <c r="Q39" s="236">
        <f>+Q17+Q6+Q35+Q38+Q30</f>
        <v>1329.3600000000001</v>
      </c>
      <c r="R39" s="236">
        <f>+R17+R6+R35+R38+R30</f>
        <v>1497.95</v>
      </c>
      <c r="S39" s="236">
        <f>+S17+S6+S35+S38+S30</f>
        <v>3767.51</v>
      </c>
    </row>
    <row r="40" spans="1:24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24" s="129" customFormat="1" ht="30.75" customHeight="1" x14ac:dyDescent="0.25">
      <c r="B41" s="215" t="s">
        <v>803</v>
      </c>
      <c r="C41" s="208" t="s">
        <v>2247</v>
      </c>
      <c r="D41" s="236">
        <f>+'ASL 1'!D41+'AOU SS'!D41</f>
        <v>679183</v>
      </c>
      <c r="E41" s="236">
        <f>+'ASL 1'!E41+'AOU SS'!E41</f>
        <v>171019</v>
      </c>
      <c r="F41" s="236">
        <f>+'ASL 1'!F41+'AOU SS'!F41</f>
        <v>700853.31565393158</v>
      </c>
      <c r="G41" s="236">
        <f>+'ASL 1'!G41+'AOU SS'!G41</f>
        <v>699583</v>
      </c>
      <c r="H41" s="236">
        <f>+'ASL 1'!I41+'AOU SS'!H41</f>
        <v>545381</v>
      </c>
      <c r="I41" s="236">
        <f>+'ASL 1'!J41+'AOU SS'!I41</f>
        <v>162296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24" s="129" customFormat="1" ht="30.75" customHeight="1" x14ac:dyDescent="0.25">
      <c r="B42" s="212"/>
      <c r="C42" s="208" t="s">
        <v>2248</v>
      </c>
      <c r="D42" s="236">
        <f>+D41</f>
        <v>679183</v>
      </c>
      <c r="E42" s="236">
        <f>+E41*4</f>
        <v>684076</v>
      </c>
      <c r="F42" s="236">
        <f t="shared" ref="F42:H42" si="21">+F41</f>
        <v>700853.31565393158</v>
      </c>
      <c r="G42" s="236">
        <f t="shared" si="21"/>
        <v>699583</v>
      </c>
      <c r="H42" s="236">
        <f t="shared" si="21"/>
        <v>545381</v>
      </c>
      <c r="I42" s="236">
        <f>+I41*4</f>
        <v>649184</v>
      </c>
      <c r="J42" s="236">
        <f>+I41*4-G41</f>
        <v>-50399</v>
      </c>
      <c r="K42" s="236">
        <f>+K19+K8+K37+K40+K32-K40</f>
        <v>0</v>
      </c>
      <c r="L42" s="236">
        <f>+I41*4-E41*4</f>
        <v>-34892</v>
      </c>
      <c r="M42" s="236">
        <f>+H41-G41</f>
        <v>-154202</v>
      </c>
      <c r="N42" s="236">
        <f>+I41*4-H41</f>
        <v>103803</v>
      </c>
      <c r="O42" s="236"/>
      <c r="P42" s="236"/>
      <c r="Q42" s="236"/>
      <c r="R42" s="236"/>
      <c r="S42" s="236"/>
    </row>
    <row r="43" spans="1:24" s="129" customFormat="1" ht="30.75" customHeight="1" x14ac:dyDescent="0.25">
      <c r="B43" s="209"/>
      <c r="C43" s="216"/>
      <c r="D43" s="236"/>
      <c r="E43" s="236"/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24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f>+'ASL 1'!G44+'AOU SS'!G44</f>
        <v>13118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24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f>+'ASL 1'!G45+'AOU SS'!G45</f>
        <v>1129.8941898266785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24" s="129" customFormat="1" ht="30.75" customHeight="1" x14ac:dyDescent="0.25">
      <c r="B46" s="184"/>
      <c r="C46" s="217" t="s">
        <v>2246</v>
      </c>
      <c r="D46" s="239"/>
      <c r="E46" s="239">
        <f>+E41*4-G43</f>
        <v>684076</v>
      </c>
      <c r="F46" s="239"/>
      <c r="G46" s="239">
        <f>+G42+G43-G44-G45</f>
        <v>685335.10581017332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24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24" s="218" customFormat="1" ht="32.25" customHeight="1" x14ac:dyDescent="0.25">
      <c r="B48" s="246"/>
      <c r="C48" s="246"/>
      <c r="D48" s="240"/>
      <c r="F48" s="240"/>
      <c r="G48" s="240"/>
      <c r="H48" s="219"/>
    </row>
    <row r="49" spans="4:17" x14ac:dyDescent="0.25">
      <c r="D49" s="179"/>
      <c r="Q49" s="150"/>
    </row>
    <row r="50" spans="4:17" x14ac:dyDescent="0.25">
      <c r="H50" s="179"/>
    </row>
  </sheetData>
  <mergeCells count="5">
    <mergeCell ref="O3:S3"/>
    <mergeCell ref="D3:I3"/>
    <mergeCell ref="J3:N3"/>
    <mergeCell ref="B48:C48"/>
    <mergeCell ref="B47:C47"/>
  </mergeCells>
  <pageMargins left="0" right="0" top="0.15748031496062992" bottom="0.15748031496062992" header="0" footer="0"/>
  <pageSetup paperSize="9" scale="5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workbookViewId="0">
      <pane xSplit="3" ySplit="4" topLeftCell="D30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874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2014'!$M:$M)</f>
        <v>0</v>
      </c>
      <c r="E6" s="222">
        <f>SUMIF('1° trim. 2015'!$A:$A,'ASL 1'!$B:$B,'1° trim. 2015'!$M:$M)</f>
        <v>0</v>
      </c>
      <c r="F6" s="222">
        <f>SUMIF('prec. 2015'!$A:$A,'ASL 1'!$B:$B,'prec. 2015'!$M:$M)</f>
        <v>0</v>
      </c>
      <c r="G6" s="222">
        <f>SUMIF('4° trim. 2015'!A:A,'ASL 1'!B:B,'4° trim. 2015'!$M:$M)</f>
        <v>0</v>
      </c>
      <c r="H6" s="222">
        <f>SUMIF('prev. 2016 ric'!A:A,'ASL 1'!B:B,'prev. 2016 ric'!$M:$M)</f>
        <v>0</v>
      </c>
      <c r="I6" s="222">
        <f>SUMIF('1° trim 2016'!$A:$A,'ASL 1'!$B:$B,'1° trim 2016'!$M:$M)</f>
        <v>0</v>
      </c>
      <c r="J6" s="222">
        <f>+I6*4-G6</f>
        <v>0</v>
      </c>
      <c r="K6" s="222"/>
      <c r="L6" s="222">
        <f>+I6*4-E6*4</f>
        <v>0</v>
      </c>
      <c r="M6" s="222">
        <f>+H6-G6</f>
        <v>0</v>
      </c>
      <c r="N6" s="222">
        <f>+I6*4-H6</f>
        <v>0</v>
      </c>
      <c r="O6" s="222"/>
      <c r="P6" s="222"/>
      <c r="Q6" s="222"/>
      <c r="R6" s="222"/>
      <c r="S6" s="222">
        <f>SUM(O6:R6)</f>
        <v>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2014'!$M:$M)</f>
        <v>0</v>
      </c>
      <c r="E9" s="223">
        <f>SUMIF('1° trim. 2015'!$A:$A,'ASL 1'!$B:$B,'1° trim. 2015'!$M:$M)</f>
        <v>0</v>
      </c>
      <c r="F9" s="223">
        <f>SUMIF('prec. 2015'!$A:$A,'ASL 1'!$B:$B,'prec. 2015'!$M:$M)</f>
        <v>3092.9385750000001</v>
      </c>
      <c r="G9" s="223">
        <f>SUMIF('4° trim. 2015'!A:A,'ASL 1'!B:B,'4° trim. 2015'!$M:$M)</f>
        <v>3412</v>
      </c>
      <c r="H9" s="223">
        <f>SUMIF('prev. 2016 ric'!A:A,'ASL 1'!B:B,'prev. 2016 ric'!$M:$M)</f>
        <v>3860</v>
      </c>
      <c r="I9" s="223">
        <f>SUMIF('1° trim 2016'!$A:$A,'ASL 1'!$B:$B,'1° trim 2016'!$M:$M)</f>
        <v>755</v>
      </c>
      <c r="J9" s="223">
        <f t="shared" ref="J9:J15" si="0">+I9*4-G9</f>
        <v>-392</v>
      </c>
      <c r="K9" s="223"/>
      <c r="L9" s="223">
        <f t="shared" ref="L9:L15" si="1">+I9*4-E9*4</f>
        <v>3020</v>
      </c>
      <c r="M9" s="223">
        <f t="shared" ref="M9:M16" si="2">+H9-G9</f>
        <v>448</v>
      </c>
      <c r="N9" s="223">
        <f t="shared" ref="N9:N16" si="3">+I9*4-H9</f>
        <v>-840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2014'!$M:$M)</f>
        <v>10331</v>
      </c>
      <c r="E10" s="223">
        <f>SUMIF('1° trim. 2015'!$A:$A,'ASL 1'!$B:$B,'1° trim. 2015'!$M:$M)</f>
        <v>1973</v>
      </c>
      <c r="F10" s="223">
        <f>SUMIF('prec. 2015'!$A:$A,'ASL 1'!$B:$B,'prec. 2015'!$M:$M)</f>
        <v>8314.0830899999983</v>
      </c>
      <c r="G10" s="223">
        <f>SUMIF('4° trim. 2015'!A:A,'ASL 1'!B:B,'4° trim. 2015'!$M:$M)</f>
        <v>8417</v>
      </c>
      <c r="H10" s="223">
        <f>SUMIF('prev. 2016 ric'!A:A,'ASL 1'!B:B,'prev. 2016 ric'!$M:$M)</f>
        <v>7982</v>
      </c>
      <c r="I10" s="223">
        <f>SUMIF('1° trim 2016'!$A:$A,'ASL 1'!$B:$B,'1° trim 2016'!$M:$M)</f>
        <v>1598</v>
      </c>
      <c r="J10" s="223">
        <f t="shared" si="0"/>
        <v>-2025</v>
      </c>
      <c r="K10" s="223"/>
      <c r="L10" s="223">
        <f t="shared" si="1"/>
        <v>-1500</v>
      </c>
      <c r="M10" s="223">
        <f t="shared" si="2"/>
        <v>-435</v>
      </c>
      <c r="N10" s="223">
        <f t="shared" si="3"/>
        <v>-1590</v>
      </c>
      <c r="O10" s="223"/>
      <c r="P10" s="223"/>
      <c r="Q10" s="223"/>
      <c r="R10" s="223"/>
      <c r="S10" s="223">
        <f>SUM(O10:R10)</f>
        <v>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2014'!$M:$M)</f>
        <v>25718</v>
      </c>
      <c r="E11" s="223">
        <f>SUMIF('1° trim. 2015'!$A:$A,'ASL 1'!$B:$B,'1° trim. 2015'!$M:$M)</f>
        <v>6612</v>
      </c>
      <c r="F11" s="223">
        <f>SUMIF('prec. 2015'!$A:$A,'ASL 1'!$B:$B,'prec. 2015'!$M:$M)</f>
        <v>39001.971674999993</v>
      </c>
      <c r="G11" s="223">
        <f>SUMIF('4° trim. 2015'!A:A,'ASL 1'!B:B,'4° trim. 2015'!$M:$M)</f>
        <v>38674</v>
      </c>
      <c r="H11" s="223">
        <f>SUMIF('prev. 2016 ric'!A:A,'ASL 1'!B:B,'prev. 2016 ric'!$M:$M)</f>
        <v>40777</v>
      </c>
      <c r="I11" s="223">
        <f>SUMIF('1° trim 2016'!$A:$A,'ASL 1'!$B:$B,'1° trim 2016'!$M:$M)</f>
        <v>12030</v>
      </c>
      <c r="J11" s="223">
        <f t="shared" si="0"/>
        <v>9446</v>
      </c>
      <c r="K11" s="223"/>
      <c r="L11" s="223">
        <f t="shared" si="1"/>
        <v>21672</v>
      </c>
      <c r="M11" s="223">
        <f t="shared" si="2"/>
        <v>2103</v>
      </c>
      <c r="N11" s="223">
        <f t="shared" si="3"/>
        <v>7343</v>
      </c>
      <c r="O11" s="223"/>
      <c r="P11" s="223"/>
      <c r="Q11" s="223"/>
      <c r="R11" s="223"/>
      <c r="S11" s="223">
        <f t="shared" ref="S11:S34" si="4">SUM(O11:R11)</f>
        <v>0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2014'!$M:$M)</f>
        <v>103</v>
      </c>
      <c r="E12" s="223">
        <f>SUMIF('1° trim. 2015'!$A:$A,'ASL 1'!$B:$B,'1° trim. 2015'!$M:$M)</f>
        <v>319</v>
      </c>
      <c r="F12" s="223">
        <f>SUMIF('prec. 2015'!$A:$A,'ASL 1'!$B:$B,'prec. 2015'!$M:$M)</f>
        <v>3621.4435650000005</v>
      </c>
      <c r="G12" s="223">
        <f>SUMIF('4° trim. 2015'!A:A,'ASL 1'!B:B,'4° trim. 2015'!$M:$M)</f>
        <v>965</v>
      </c>
      <c r="H12" s="223">
        <f>SUMIF('prev. 2016 ric'!A:A,'ASL 1'!B:B,'prev. 2016 ric'!$M:$M)</f>
        <v>14</v>
      </c>
      <c r="I12" s="223">
        <f>SUMIF('1° trim 2016'!$A:$A,'ASL 1'!$B:$B,'1° trim 2016'!$M:$M)</f>
        <v>756</v>
      </c>
      <c r="J12" s="223">
        <f t="shared" si="0"/>
        <v>2059</v>
      </c>
      <c r="K12" s="223"/>
      <c r="L12" s="223">
        <f t="shared" si="1"/>
        <v>1748</v>
      </c>
      <c r="M12" s="223">
        <f t="shared" si="2"/>
        <v>-951</v>
      </c>
      <c r="N12" s="223">
        <f t="shared" si="3"/>
        <v>3010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2014'!$M:$M)+SUMIF('prec. 2015'!$A:$A,'ASL 1'!$A13:$A13,'CONS. 2014'!$M:$M)+SUMIF('prec. 2015'!$A:$A,'ASL 1'!$A14:$A14,'CONS. 2014'!$M:$M)</f>
        <v>83816</v>
      </c>
      <c r="E13" s="223">
        <f>SUMIF('1° trim. 2015'!$A:$A,'ASL 1'!$A12:$A12,'1° trim. 2015'!$M:$M)+SUMIF('1° trim. 2015'!$A:$A,'ASL 1'!$A13:$A13,'1° trim. 2015'!$M:$M)+SUMIF('1° trim. 2015'!$A:$A,'ASL 1'!$A14:$A14,'1° trim. 2015'!$M:$M)</f>
        <v>21451</v>
      </c>
      <c r="F13" s="223">
        <f>SUMIF('prec. 2015'!$A:$A,'ASL 1'!$A12:$A12,'prec. 2015'!$M:$M)+SUMIF('prec. 2015'!$A:$A,'ASL 1'!$A13:$A13,'prec. 2015'!$M:$M)+SUMIF('prec. 2015'!$A:$A,'ASL 1'!$A14:$A14,'prec. 2015'!$M:$M)</f>
        <v>83577.201679964273</v>
      </c>
      <c r="G13" s="223">
        <f>SUMIF('prec. 2015'!$A:$A,'ASL 1'!$A12:$A12,'4° trim. 2015'!$M:$M)+SUMIF('prec. 2015'!$A:$A,'ASL 1'!$A13:$A13,'4° trim. 2015'!$M:$M)+SUMIF('prec. 2015'!$A:$A,'ASL 1'!$A14:$A14,'4° trim. 2015'!$M:$M)</f>
        <v>78615</v>
      </c>
      <c r="H13" s="223">
        <f>SUMIF('prec. 2015'!$A:$A,'ASL 1'!$A12:$A12,'prev. 2016 ric'!$M:$M)+SUMIF('prec. 2015'!$A:$A,'ASL 1'!$A13:$A13,'prev. 2016 ric'!$M:$M)+SUMIF('prec. 2015'!$A:$A,'ASL 1'!$A14:$A14,'prev. 2016 ric'!$M:$M)</f>
        <v>78566</v>
      </c>
      <c r="I13" s="223">
        <f>SUMIF('1° trim 2016'!$A:$A,'ASL 1'!$A12:$A12,'1° trim 2016'!$M:$M)+SUMIF('1° trim 2016'!$A:$A,'ASL 1'!$A13:$A13,'1° trim 2016'!$M:$M)+SUMIF('1° trim 2016'!$A:$A,'ASL 1'!$A14:$A14,'1° trim 2016'!$M:$M)</f>
        <v>19491</v>
      </c>
      <c r="J13" s="223">
        <f t="shared" si="0"/>
        <v>-651</v>
      </c>
      <c r="K13" s="223"/>
      <c r="L13" s="223">
        <f t="shared" si="1"/>
        <v>-7840</v>
      </c>
      <c r="M13" s="223">
        <f t="shared" si="2"/>
        <v>-49</v>
      </c>
      <c r="N13" s="223">
        <f t="shared" si="3"/>
        <v>-602</v>
      </c>
      <c r="O13" s="223"/>
      <c r="P13" s="223"/>
      <c r="Q13" s="223"/>
      <c r="R13" s="223"/>
      <c r="S13" s="223">
        <f t="shared" si="4"/>
        <v>0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2014'!$M:$M)</f>
        <v>600</v>
      </c>
      <c r="E14" s="223">
        <f>SUMIF('1° trim. 2015'!$A:$A,'ASL 1'!$B:$B,'1° trim. 2015'!$M:$M)</f>
        <v>176</v>
      </c>
      <c r="F14" s="223">
        <f>SUMIF('prec. 2015'!$A:$A,'ASL 1'!$B:$B,'prec. 2015'!$M:$M)</f>
        <v>526.75513999999987</v>
      </c>
      <c r="G14" s="223">
        <f>SUMIF('4° trim. 2015'!A:A,'ASL 1'!B:B,'4° trim. 2015'!$M:$M)</f>
        <v>925</v>
      </c>
      <c r="H14" s="223">
        <f>SUMIF('prev. 2016 ric'!A:A,'ASL 1'!B:B,'prev. 2016 ric'!$M:$M)</f>
        <v>2453</v>
      </c>
      <c r="I14" s="223">
        <f>SUMIF('1° trim 2016'!$A:$A,'ASL 1'!$B:$B,'1° trim 2016'!$M:$M)</f>
        <v>628</v>
      </c>
      <c r="J14" s="223">
        <f t="shared" si="0"/>
        <v>1587</v>
      </c>
      <c r="K14" s="223"/>
      <c r="L14" s="223">
        <f t="shared" si="1"/>
        <v>1808</v>
      </c>
      <c r="M14" s="223">
        <f t="shared" si="2"/>
        <v>1528</v>
      </c>
      <c r="N14" s="223">
        <f t="shared" si="3"/>
        <v>59</v>
      </c>
      <c r="O14" s="223"/>
      <c r="P14" s="223"/>
      <c r="Q14" s="223"/>
      <c r="R14" s="223"/>
      <c r="S14" s="223">
        <f t="shared" si="4"/>
        <v>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2014'!$M:$M)</f>
        <v>13445</v>
      </c>
      <c r="E15" s="223">
        <f>SUMIF('1° trim. 2015'!$A:$A,'ASL 1'!$B:$B,'1° trim. 2015'!$M:$M)</f>
        <v>3174</v>
      </c>
      <c r="F15" s="223">
        <f>SUMIF('prec. 2015'!$A:$A,'ASL 1'!$B:$B,'prec. 2015'!$M:$M)</f>
        <v>13280.204798714285</v>
      </c>
      <c r="G15" s="223">
        <f>SUMIF('4° trim. 2015'!A:A,'ASL 1'!B:B,'4° trim. 2015'!$M:$M)</f>
        <v>12474</v>
      </c>
      <c r="H15" s="223">
        <f>SUMIF('prev. 2016 ric'!A:A,'ASL 1'!B:B,'prev. 2016 ric'!$M:$M)</f>
        <v>12457</v>
      </c>
      <c r="I15" s="223">
        <f>SUMIF('1° trim 2016'!$A:$A,'ASL 1'!$B:$B,'1° trim 2016'!$M:$M)</f>
        <v>2979</v>
      </c>
      <c r="J15" s="223">
        <f t="shared" si="0"/>
        <v>-558</v>
      </c>
      <c r="K15" s="223"/>
      <c r="L15" s="223">
        <f t="shared" si="1"/>
        <v>-780</v>
      </c>
      <c r="M15" s="223">
        <f t="shared" si="2"/>
        <v>-17</v>
      </c>
      <c r="N15" s="223">
        <f t="shared" si="3"/>
        <v>-541</v>
      </c>
      <c r="O15" s="223"/>
      <c r="P15" s="223"/>
      <c r="Q15" s="223"/>
      <c r="R15" s="223"/>
      <c r="S15" s="223">
        <f t="shared" si="4"/>
        <v>0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50197</v>
      </c>
      <c r="E17" s="224">
        <f>SUM(E9:E16)-E13</f>
        <v>12254</v>
      </c>
      <c r="F17" s="224">
        <f t="shared" si="5"/>
        <v>67837.396843714276</v>
      </c>
      <c r="G17" s="224">
        <f t="shared" si="5"/>
        <v>64867</v>
      </c>
      <c r="H17" s="224">
        <f t="shared" si="5"/>
        <v>67543</v>
      </c>
      <c r="I17" s="224">
        <f t="shared" si="5"/>
        <v>18746</v>
      </c>
      <c r="J17" s="224">
        <f t="shared" si="5"/>
        <v>10117</v>
      </c>
      <c r="K17" s="224">
        <f t="shared" si="5"/>
        <v>0</v>
      </c>
      <c r="L17" s="224">
        <f t="shared" si="5"/>
        <v>25968</v>
      </c>
      <c r="M17" s="224">
        <f t="shared" si="5"/>
        <v>2676</v>
      </c>
      <c r="N17" s="224">
        <f t="shared" si="5"/>
        <v>7441</v>
      </c>
      <c r="O17" s="224">
        <f t="shared" si="5"/>
        <v>0</v>
      </c>
      <c r="P17" s="224">
        <f t="shared" si="5"/>
        <v>0</v>
      </c>
      <c r="Q17" s="224">
        <f t="shared" si="5"/>
        <v>0</v>
      </c>
      <c r="R17" s="224">
        <f t="shared" si="5"/>
        <v>0</v>
      </c>
      <c r="S17" s="224">
        <f t="shared" si="5"/>
        <v>0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2014'!$M:$M)</f>
        <v>30</v>
      </c>
      <c r="E20" s="225">
        <f>SUMIF('1° trim. 2015'!$A:$A,'ASL 1'!$B:$B,'1° trim. 2015'!$M:$M)</f>
        <v>8</v>
      </c>
      <c r="F20" s="225">
        <f>SUMIF('prec. 2015'!$A:$A,'ASL 1'!$B:$B,'prec. 2015'!$M:$M)</f>
        <v>21.503744999999995</v>
      </c>
      <c r="G20" s="225">
        <f>SUMIF('4° trim. 2015'!A:A,'ASL 1'!B:B,'4° trim. 2015'!$M:$M)</f>
        <v>29</v>
      </c>
      <c r="H20" s="225">
        <f>SUMIF('prev. 2016 ric'!A:A,'ASL 1'!B:B,'prev. 2016 ric'!$M:$M)</f>
        <v>22</v>
      </c>
      <c r="I20" s="225">
        <f>SUMIF('1° trim 2016'!$A:$A,'ASL 1'!$B:$B,'1° trim 2016'!$M:$M)</f>
        <v>0</v>
      </c>
      <c r="J20" s="225">
        <f t="shared" ref="J20:J28" si="6">+I20*4-G20</f>
        <v>-29</v>
      </c>
      <c r="K20" s="225"/>
      <c r="L20" s="225">
        <f t="shared" ref="L20:L28" si="7">+I20*4-E20*4</f>
        <v>-32</v>
      </c>
      <c r="M20" s="225">
        <f t="shared" ref="M20:M28" si="8">+H20-G20</f>
        <v>-7</v>
      </c>
      <c r="N20" s="225">
        <f t="shared" ref="N20:N29" si="9">+I20*4-H20</f>
        <v>-22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2014'!$M:$M)</f>
        <v>0</v>
      </c>
      <c r="E21" s="225">
        <f>SUMIF('1° trim. 2015'!$A:$A,'ASL 1'!$B:$B,'1° trim. 2015'!$M:$M)</f>
        <v>0</v>
      </c>
      <c r="F21" s="225">
        <f>SUMIF('prec. 2015'!$A:$A,'ASL 1'!$B:$B,'prec. 2015'!$M:$M)</f>
        <v>0</v>
      </c>
      <c r="G21" s="225">
        <f>SUMIF('4° trim. 2015'!A:A,'ASL 1'!B:B,'4° trim. 2015'!$M:$M)</f>
        <v>0</v>
      </c>
      <c r="H21" s="225">
        <f>SUMIF('prev. 2016 ric'!A:A,'ASL 1'!B:B,'prev. 2016 ric'!$M:$M)</f>
        <v>0</v>
      </c>
      <c r="I21" s="225">
        <f>SUMIF('1° trim 2016'!$A:$A,'ASL 1'!$B:$B,'1° trim 2016'!$M:$M)</f>
        <v>0</v>
      </c>
      <c r="J21" s="225">
        <f t="shared" si="6"/>
        <v>0</v>
      </c>
      <c r="K21" s="225"/>
      <c r="L21" s="225">
        <f t="shared" si="7"/>
        <v>0</v>
      </c>
      <c r="M21" s="225">
        <f t="shared" si="8"/>
        <v>0</v>
      </c>
      <c r="N21" s="225">
        <f t="shared" si="9"/>
        <v>0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2014'!$M:$M)</f>
        <v>10331</v>
      </c>
      <c r="E22" s="225">
        <f>SUMIF('1° trim. 2015'!$A:$A,'ASL 1'!$B:$B,'1° trim. 2015'!$M:$M)</f>
        <v>1973</v>
      </c>
      <c r="F22" s="225">
        <f>SUMIF('prec. 2015'!$A:$A,'ASL 1'!$B:$B,'prec. 2015'!$M:$M)</f>
        <v>8314.0830899999983</v>
      </c>
      <c r="G22" s="225">
        <f>SUMIF('4° trim. 2015'!A:A,'ASL 1'!B:B,'4° trim. 2015'!$M:$M)</f>
        <v>8417</v>
      </c>
      <c r="H22" s="225">
        <f>SUMIF('prev. 2016 ric'!A:A,'ASL 1'!B:B,'prev. 2016 ric'!$M:$M)</f>
        <v>7982</v>
      </c>
      <c r="I22" s="225">
        <f>SUMIF('1° trim 2016'!$A:$A,'ASL 1'!$B:$B,'1° trim 2016'!$M:$M)</f>
        <v>1598</v>
      </c>
      <c r="J22" s="225">
        <f t="shared" si="6"/>
        <v>-2025</v>
      </c>
      <c r="K22" s="225"/>
      <c r="L22" s="225">
        <f t="shared" si="7"/>
        <v>-1500</v>
      </c>
      <c r="M22" s="225">
        <f t="shared" si="8"/>
        <v>-435</v>
      </c>
      <c r="N22" s="225">
        <f t="shared" si="9"/>
        <v>-1590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2014'!$M:$M)</f>
        <v>0</v>
      </c>
      <c r="E23" s="225">
        <f>SUMIF('1° trim. 2015'!$A:$A,'ASL 1'!$B:$B,'1° trim. 2015'!$M:$M)</f>
        <v>0</v>
      </c>
      <c r="F23" s="225">
        <f>SUMIF('prec. 2015'!$A:$A,'ASL 1'!$B:$B,'prec. 2015'!$M:$M)</f>
        <v>0</v>
      </c>
      <c r="G23" s="225">
        <f>SUMIF('4° trim. 2015'!A:A,'ASL 1'!B:B,'4° trim. 2015'!$M:$M)</f>
        <v>0</v>
      </c>
      <c r="H23" s="225">
        <f>SUMIF('prev. 2016 ric'!A:A,'ASL 1'!B:B,'prev. 2016 ric'!$M:$M)</f>
        <v>0</v>
      </c>
      <c r="I23" s="225">
        <f>SUMIF('1° trim 2016'!$A:$A,'ASL 1'!$B:$B,'1° trim 2016'!$M:$M)</f>
        <v>0</v>
      </c>
      <c r="J23" s="225">
        <f t="shared" si="6"/>
        <v>0</v>
      </c>
      <c r="K23" s="225"/>
      <c r="L23" s="225">
        <f t="shared" si="7"/>
        <v>0</v>
      </c>
      <c r="M23" s="225">
        <f t="shared" si="8"/>
        <v>0</v>
      </c>
      <c r="N23" s="225">
        <f t="shared" si="9"/>
        <v>0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83816</v>
      </c>
      <c r="E24" s="225">
        <v>21451</v>
      </c>
      <c r="F24" s="225">
        <v>83577.201679964273</v>
      </c>
      <c r="G24" s="225">
        <v>78615</v>
      </c>
      <c r="H24" s="225">
        <v>78566</v>
      </c>
      <c r="I24" s="225">
        <v>19491</v>
      </c>
      <c r="J24" s="225">
        <f t="shared" si="6"/>
        <v>-651</v>
      </c>
      <c r="K24" s="225"/>
      <c r="L24" s="225">
        <f t="shared" si="7"/>
        <v>-7840</v>
      </c>
      <c r="M24" s="225">
        <f t="shared" si="8"/>
        <v>-49</v>
      </c>
      <c r="N24" s="225">
        <f t="shared" si="9"/>
        <v>-602</v>
      </c>
      <c r="O24" s="225"/>
      <c r="P24" s="225"/>
      <c r="Q24" s="225"/>
      <c r="R24" s="225"/>
      <c r="S24" s="225">
        <f t="shared" ref="S24" si="10">SUM(O24:R24)</f>
        <v>0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2014'!$M:$M)+SUMIF('prec. 2015'!$A:$A,'ASL 1'!$A23:$A23,'CONS. 2014'!$M:$M)</f>
        <v>1184</v>
      </c>
      <c r="E25" s="225">
        <f>SUMIF('prec. 2015'!$A:$A,'ASL 1'!$A22:$A22,'1° trim. 2015'!$M:$M)+SUMIF('prec. 2015'!$A:$A,'ASL 1'!$A23:$A23,'1° trim. 2015'!$M:$M)</f>
        <v>302</v>
      </c>
      <c r="F25" s="225">
        <f>SUMIF('prec. 2015'!$A:$A,'ASL 1'!$A22:$A22,'prec. 2015'!$M:$M)+SUMIF('prec. 2015'!$A:$A,'ASL 1'!$A23:$A23,'prec. 2015'!$M:$M)</f>
        <v>1211.72882</v>
      </c>
      <c r="G25" s="225">
        <f>SUMIF('prec. 2015'!$A:$A,'ASL 1'!$A22:$A22,'4° trim. 2015'!$M:$M)+SUMIF('prec. 2015'!$A:$A,'ASL 1'!$A23:$A23,'4° trim. 2015'!$M:$M)</f>
        <v>1343</v>
      </c>
      <c r="H25" s="225">
        <f>SUMIF('prec. 2015'!$A:$A,'ASL 1'!$A22:$A22,'prev. 2016'!$M:$M)+SUMIF('prec. 2015'!$A:$A,'ASL 1'!$A23:$A23,'prev. 2016'!$M:$M)</f>
        <v>1209</v>
      </c>
      <c r="I25" s="225">
        <f>SUMIF('prec. 2015'!$A:$A,'ASL 1'!$A22:$A22,'1° trim 2016'!$M:$M)+SUMIF('prec. 2015'!$A:$A,'ASL 1'!$A23:$A23,'1° trim 2016'!$M:$M)</f>
        <v>323</v>
      </c>
      <c r="J25" s="225">
        <f t="shared" si="6"/>
        <v>-51</v>
      </c>
      <c r="K25" s="225"/>
      <c r="L25" s="225">
        <f t="shared" si="7"/>
        <v>84</v>
      </c>
      <c r="M25" s="225">
        <f t="shared" si="8"/>
        <v>-134</v>
      </c>
      <c r="N25" s="225">
        <f t="shared" si="9"/>
        <v>83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2014'!$M:$M)</f>
        <v>20</v>
      </c>
      <c r="E26" s="225">
        <f>SUMIF('1° trim. 2015'!$A:$A,'ASL 1'!$B:$B,'1° trim. 2015'!$M:$M)</f>
        <v>0</v>
      </c>
      <c r="F26" s="225">
        <f>SUMIF('prec. 2015'!$A:$A,'ASL 1'!$B:$B,'prec. 2015'!$M:$M)</f>
        <v>0</v>
      </c>
      <c r="G26" s="225">
        <f>SUMIF('4° trim. 2015'!A:A,'ASL 1'!B:B,'4° trim. 2015'!$M:$M)</f>
        <v>0</v>
      </c>
      <c r="H26" s="225">
        <f>SUMIF('prev. 2016 ric'!A:A,'ASL 1'!B:B,'prev. 2016 ric'!$M:$M)</f>
        <v>0</v>
      </c>
      <c r="I26" s="225">
        <f>SUMIF('1° trim 2016'!$A:$A,'ASL 1'!$B:$B,'1° trim 2016'!$M:$M)</f>
        <v>0</v>
      </c>
      <c r="J26" s="225">
        <f t="shared" si="6"/>
        <v>0</v>
      </c>
      <c r="K26" s="225"/>
      <c r="L26" s="225">
        <f t="shared" si="7"/>
        <v>0</v>
      </c>
      <c r="M26" s="225">
        <f t="shared" si="8"/>
        <v>0</v>
      </c>
      <c r="N26" s="225">
        <f t="shared" si="9"/>
        <v>0</v>
      </c>
      <c r="O26" s="225"/>
      <c r="P26" s="225"/>
      <c r="Q26" s="225"/>
      <c r="R26" s="225"/>
      <c r="S26" s="225">
        <f t="shared" si="4"/>
        <v>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2014'!$M:$M)</f>
        <v>11752</v>
      </c>
      <c r="E27" s="225">
        <f>SUMIF('1° trim. 2015'!$A:$A,'ASL 1'!$B:$B,'1° trim. 2015'!$M:$M)</f>
        <v>2762</v>
      </c>
      <c r="F27" s="225">
        <f>SUMIF('prec. 2015'!$A:$A,'ASL 1'!$B:$B,'prec. 2015'!$M:$M)</f>
        <v>11610.671984285715</v>
      </c>
      <c r="G27" s="225">
        <f>SUMIF('4° trim. 2015'!A:A,'ASL 1'!B:B,'4° trim. 2015'!$M:$M)</f>
        <v>10767</v>
      </c>
      <c r="H27" s="225">
        <f>SUMIF('prev. 2016 ric'!A:A,'ASL 1'!B:B,'prev. 2016 ric'!$M:$M)</f>
        <v>10820</v>
      </c>
      <c r="I27" s="225">
        <f>SUMIF('1° trim 2016'!$A:$A,'ASL 1'!$B:$B,'1° trim 2016'!$M:$M)</f>
        <v>2571</v>
      </c>
      <c r="J27" s="225">
        <f t="shared" si="6"/>
        <v>-483</v>
      </c>
      <c r="K27" s="225"/>
      <c r="L27" s="225">
        <f t="shared" si="7"/>
        <v>-764</v>
      </c>
      <c r="M27" s="225">
        <f t="shared" si="8"/>
        <v>53</v>
      </c>
      <c r="N27" s="225">
        <f t="shared" si="9"/>
        <v>-536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2014'!$M:$M)</f>
        <v>0</v>
      </c>
      <c r="E28" s="225">
        <f>SUMIF('1° trim. 2015'!$A:$A,'ASL 1'!$B:$B,'1° trim. 2015'!$M:$M)</f>
        <v>0</v>
      </c>
      <c r="F28" s="225">
        <f>SUMIF('prec. 2015'!$A:$A,'ASL 1'!$B:$B,'prec. 2015'!$M:$M)</f>
        <v>0</v>
      </c>
      <c r="G28" s="225">
        <f>SUMIF('4° trim. 2015'!A:A,'ASL 1'!B:B,'4° trim. 2015'!$M:$M)</f>
        <v>0</v>
      </c>
      <c r="H28" s="225">
        <f>SUMIF('prev. 2016 ric'!A:A,'ASL 1'!B:B,'prev. 2016 ric'!$M:$M)</f>
        <v>0</v>
      </c>
      <c r="I28" s="225">
        <f>SUMIF('1° trim 2016'!$A:$A,'ASL 1'!$B:$B,'1° trim 2016'!$M:$M)</f>
        <v>0</v>
      </c>
      <c r="J28" s="225">
        <f t="shared" si="6"/>
        <v>0</v>
      </c>
      <c r="K28" s="225"/>
      <c r="L28" s="225">
        <f t="shared" si="7"/>
        <v>0</v>
      </c>
      <c r="M28" s="225">
        <f t="shared" si="8"/>
        <v>0</v>
      </c>
      <c r="N28" s="225">
        <f t="shared" si="9"/>
        <v>0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1">SUM(D20:D29)-D24</f>
        <v>23317</v>
      </c>
      <c r="E30" s="229">
        <f>SUM(E20:E29)-E24</f>
        <v>5045</v>
      </c>
      <c r="F30" s="229">
        <f t="shared" si="11"/>
        <v>21157.987639285711</v>
      </c>
      <c r="G30" s="229">
        <f t="shared" si="11"/>
        <v>20556</v>
      </c>
      <c r="H30" s="229">
        <f t="shared" si="11"/>
        <v>20033</v>
      </c>
      <c r="I30" s="229">
        <f t="shared" si="11"/>
        <v>4492</v>
      </c>
      <c r="J30" s="229">
        <f t="shared" ref="J30:N30" si="12">SUM(J20:J29)-J24</f>
        <v>-2588</v>
      </c>
      <c r="K30" s="229">
        <f t="shared" si="12"/>
        <v>0</v>
      </c>
      <c r="L30" s="229">
        <f t="shared" si="12"/>
        <v>-2212</v>
      </c>
      <c r="M30" s="229">
        <f t="shared" si="12"/>
        <v>-523</v>
      </c>
      <c r="N30" s="229">
        <f t="shared" si="12"/>
        <v>-2065</v>
      </c>
      <c r="O30" s="229">
        <f t="shared" si="11"/>
        <v>0</v>
      </c>
      <c r="P30" s="229">
        <f t="shared" si="11"/>
        <v>0</v>
      </c>
      <c r="Q30" s="229">
        <f t="shared" si="11"/>
        <v>0</v>
      </c>
      <c r="R30" s="229">
        <f t="shared" si="11"/>
        <v>0</v>
      </c>
      <c r="S30" s="229">
        <f t="shared" si="11"/>
        <v>0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2014'!$M:$M)</f>
        <v>0</v>
      </c>
      <c r="E33" s="230">
        <f>SUMIF('1° trim. 2015'!$A:$A,'ASL 1'!$B:$B,'1° trim. 2015'!$M:$M)</f>
        <v>0</v>
      </c>
      <c r="F33" s="230">
        <f>SUMIF('prec. 2015'!$A:$A,'ASL 1'!$B:$B,'prec. 2015'!$M:$M)</f>
        <v>0</v>
      </c>
      <c r="G33" s="230">
        <f>SUMIF('4° trim. 2015'!A:A,'ASL 1'!B:B,'4° trim. 2015'!$M:$M)</f>
        <v>0</v>
      </c>
      <c r="H33" s="230">
        <f>SUMIF('prev. 2016 ric'!A:A,'ASL 1'!B:B,'prev. 2016 ric'!$M:$M)</f>
        <v>0</v>
      </c>
      <c r="I33" s="230">
        <f>SUMIF('1° trim 2016'!$A:$A,'ASL 1'!$B:$B,'1° trim 2016'!$M:$M)</f>
        <v>0</v>
      </c>
      <c r="J33" s="230">
        <f>+I33*4-G33</f>
        <v>0</v>
      </c>
      <c r="K33" s="230"/>
      <c r="L33" s="230">
        <f>+I33*4-E33*4</f>
        <v>0</v>
      </c>
      <c r="M33" s="230">
        <f>+H33-G33</f>
        <v>0</v>
      </c>
      <c r="N33" s="230">
        <f>+I33*4-H33</f>
        <v>0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2014'!$M:$M)</f>
        <v>0</v>
      </c>
      <c r="E34" s="230">
        <f>SUMIF('1° trim. 2015'!$A:$A,'ASL 1'!$B:$B,'1° trim. 2015'!$M:$M)</f>
        <v>0</v>
      </c>
      <c r="F34" s="230">
        <f>SUMIF('prec. 2015'!$A:$A,'ASL 1'!$B:$B,'prec. 2015'!$M:$M)</f>
        <v>2.7154499999999997</v>
      </c>
      <c r="G34" s="230">
        <f>SUMIF('4° trim. 2015'!A:A,'ASL 1'!B:B,'4° trim. 2015'!$M:$M)</f>
        <v>0</v>
      </c>
      <c r="H34" s="230">
        <f>SUMIF('prev. 2016 ric'!A:A,'ASL 1'!B:B,'prev. 2016 ric'!$M:$M)</f>
        <v>0</v>
      </c>
      <c r="I34" s="230">
        <f>SUMIF('1° trim 2016'!$A:$A,'ASL 1'!$B:$B,'1° trim 2016'!$M:$M)</f>
        <v>0</v>
      </c>
      <c r="J34" s="230">
        <f>+I34*4-G34</f>
        <v>0</v>
      </c>
      <c r="K34" s="230"/>
      <c r="L34" s="230">
        <f>+I34*4-E34*4</f>
        <v>0</v>
      </c>
      <c r="M34" s="230">
        <f>+H34-G34</f>
        <v>0</v>
      </c>
      <c r="N34" s="230">
        <f>+I34*4-H34</f>
        <v>0</v>
      </c>
      <c r="O34" s="230"/>
      <c r="P34" s="230"/>
      <c r="Q34" s="230"/>
      <c r="R34" s="230"/>
      <c r="S34" s="230">
        <f t="shared" si="4"/>
        <v>0</v>
      </c>
    </row>
    <row r="35" spans="1:19" s="129" customFormat="1" ht="22.5" x14ac:dyDescent="0.25">
      <c r="B35" s="203"/>
      <c r="C35" s="205" t="s">
        <v>2221</v>
      </c>
      <c r="D35" s="231">
        <f t="shared" ref="D35:H35" si="13">SUM(D33:D34)</f>
        <v>0</v>
      </c>
      <c r="E35" s="231">
        <f>SUM(E33:E34)</f>
        <v>0</v>
      </c>
      <c r="F35" s="231">
        <f t="shared" si="13"/>
        <v>2.7154499999999997</v>
      </c>
      <c r="G35" s="231">
        <f t="shared" si="13"/>
        <v>0</v>
      </c>
      <c r="H35" s="231">
        <f t="shared" si="13"/>
        <v>0</v>
      </c>
      <c r="I35" s="231">
        <f t="shared" ref="I35:S35" si="14">SUM(I33:I34)</f>
        <v>0</v>
      </c>
      <c r="J35" s="231">
        <f t="shared" ref="J35:N35" si="15">SUM(J33:J34)</f>
        <v>0</v>
      </c>
      <c r="K35" s="231">
        <f t="shared" si="15"/>
        <v>0</v>
      </c>
      <c r="L35" s="231">
        <f t="shared" si="15"/>
        <v>0</v>
      </c>
      <c r="M35" s="231">
        <f t="shared" si="15"/>
        <v>0</v>
      </c>
      <c r="N35" s="231">
        <f t="shared" si="15"/>
        <v>0</v>
      </c>
      <c r="O35" s="231">
        <f t="shared" si="14"/>
        <v>0</v>
      </c>
      <c r="P35" s="231">
        <f t="shared" si="14"/>
        <v>0</v>
      </c>
      <c r="Q35" s="231">
        <f t="shared" si="14"/>
        <v>0</v>
      </c>
      <c r="R35" s="231">
        <f t="shared" si="14"/>
        <v>0</v>
      </c>
      <c r="S35" s="231">
        <f t="shared" si="14"/>
        <v>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/>
      <c r="I36" s="232"/>
      <c r="J36" s="232"/>
      <c r="K36" s="232">
        <f t="shared" ref="K36:M36" si="16">+K6+K17+K30+K35</f>
        <v>0</v>
      </c>
      <c r="L36" s="233">
        <f t="shared" si="16"/>
        <v>23756</v>
      </c>
      <c r="M36" s="233">
        <f t="shared" si="16"/>
        <v>2153</v>
      </c>
      <c r="N36" s="233"/>
      <c r="O36" s="233"/>
      <c r="P36" s="233"/>
      <c r="Q36" s="233"/>
      <c r="R36" s="233"/>
      <c r="S36" s="233">
        <f>+S6+S17+S30+S35</f>
        <v>0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83816</v>
      </c>
      <c r="E38" s="235">
        <f>+E13</f>
        <v>21451</v>
      </c>
      <c r="F38" s="235">
        <f t="shared" ref="F38:I38" si="17">+F13</f>
        <v>83577.201679964273</v>
      </c>
      <c r="G38" s="235">
        <f t="shared" si="17"/>
        <v>78615</v>
      </c>
      <c r="H38" s="235">
        <f t="shared" si="17"/>
        <v>78566</v>
      </c>
      <c r="I38" s="235">
        <f t="shared" si="17"/>
        <v>19491</v>
      </c>
      <c r="J38" s="235">
        <f>+J13</f>
        <v>-651</v>
      </c>
      <c r="K38" s="235">
        <f t="shared" ref="K38:N38" si="18">+K13</f>
        <v>0</v>
      </c>
      <c r="L38" s="235">
        <f t="shared" si="18"/>
        <v>-7840</v>
      </c>
      <c r="M38" s="235">
        <f>+M13</f>
        <v>-49</v>
      </c>
      <c r="N38" s="235">
        <f t="shared" si="18"/>
        <v>-602</v>
      </c>
      <c r="O38" s="235">
        <f>+O13+O24</f>
        <v>0</v>
      </c>
      <c r="P38" s="235">
        <f>+P13+P24</f>
        <v>0</v>
      </c>
      <c r="Q38" s="235">
        <f>+Q13+Q24</f>
        <v>0</v>
      </c>
      <c r="R38" s="235">
        <f>+R13+R24</f>
        <v>0</v>
      </c>
      <c r="S38" s="235">
        <f>+S13+S24</f>
        <v>0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133554</v>
      </c>
      <c r="E39" s="236">
        <f t="shared" ref="E39:I39" si="19">+E17+E6+E35+E38+E30-E15-E10</f>
        <v>33603</v>
      </c>
      <c r="F39" s="236">
        <f t="shared" si="19"/>
        <v>150981.01372424999</v>
      </c>
      <c r="G39" s="236">
        <f t="shared" si="19"/>
        <v>143147</v>
      </c>
      <c r="H39" s="236">
        <f t="shared" si="19"/>
        <v>145703</v>
      </c>
      <c r="I39" s="236">
        <f t="shared" si="19"/>
        <v>38152</v>
      </c>
      <c r="J39" s="236">
        <f>+I39*4-G39</f>
        <v>9461</v>
      </c>
      <c r="K39" s="236">
        <f>+K17+K6+K35+K38+K30-K38</f>
        <v>0</v>
      </c>
      <c r="L39" s="236">
        <f>+I39*4-E39*4</f>
        <v>18196</v>
      </c>
      <c r="M39" s="236">
        <f>+H39-G39</f>
        <v>2556</v>
      </c>
      <c r="N39" s="236">
        <f>+I39*4-H39</f>
        <v>6905</v>
      </c>
      <c r="O39" s="236">
        <f>+O17+O6+O35+O38+O30</f>
        <v>0</v>
      </c>
      <c r="P39" s="236">
        <f>+P17+P6+P35+P38+P30</f>
        <v>0</v>
      </c>
      <c r="Q39" s="236">
        <f>+Q17+Q6+Q35+Q38+Q30</f>
        <v>0</v>
      </c>
      <c r="R39" s="236">
        <f>+R17+R6+R35+R38+R30</f>
        <v>0</v>
      </c>
      <c r="S39" s="236">
        <f>+S17+S6+S35+S38+S30</f>
        <v>0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2014'!$M:$M)</f>
        <v>158195</v>
      </c>
      <c r="E41" s="236">
        <f>SUMIF('1° trim. 2015'!$A:$A,'ASL 1'!$B:$B,'1° trim. 2015'!$M:$M)</f>
        <v>36753</v>
      </c>
      <c r="F41" s="236">
        <f>SUMIF('prec. 2015'!$A:$A,'ASL 1'!$B:$B,'prec. 2015'!$M:$M)</f>
        <v>164239.82630996426</v>
      </c>
      <c r="G41" s="236">
        <f>SUMIF('4° trim. 2015'!A:A,'ASL 1'!B:B,'4° trim. 2015'!$M:$M)</f>
        <v>155881</v>
      </c>
      <c r="H41" s="236">
        <f>SUMIF('prev. 2016 ric'!A:A,'ASL 1'!B:B,'prev. 2016 ric'!$M:$M)</f>
        <v>158570</v>
      </c>
      <c r="I41" s="236">
        <f>SUMIF('1° trim 2016'!$A:$A,'ASL 1'!$B:$B,'1° trim 2016'!$M:$M)</f>
        <v>40846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158195</v>
      </c>
      <c r="E42" s="236">
        <f>+E41*4</f>
        <v>147012</v>
      </c>
      <c r="F42" s="236">
        <f t="shared" ref="F42:H42" si="20">+F41</f>
        <v>164239.82630996426</v>
      </c>
      <c r="G42" s="236">
        <f t="shared" si="20"/>
        <v>155881</v>
      </c>
      <c r="H42" s="236">
        <f t="shared" si="20"/>
        <v>158570</v>
      </c>
      <c r="I42" s="236">
        <f>+I41*4</f>
        <v>163384</v>
      </c>
      <c r="J42" s="236">
        <f>+I41*4-G41</f>
        <v>7503</v>
      </c>
      <c r="K42" s="236">
        <f>+K19+K8+K37+K40+K32-K40</f>
        <v>0</v>
      </c>
      <c r="L42" s="236">
        <f>+I41*4-E41*4</f>
        <v>16372</v>
      </c>
      <c r="M42" s="236">
        <f>+H41-G41</f>
        <v>2689</v>
      </c>
      <c r="N42" s="236">
        <f>+I41*4-H41</f>
        <v>4814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/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</f>
        <v>155881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fitToPage="1"/>
  </sheetPr>
  <dimension ref="A2:AG49"/>
  <sheetViews>
    <sheetView zoomScaleNormal="100" zoomScaleSheetLayoutView="40" workbookViewId="0">
      <pane xSplit="3" ySplit="4" topLeftCell="D5" activePane="bottomRight" state="frozen"/>
      <selection activeCell="N42" sqref="N42"/>
      <selection pane="topRight" activeCell="N42" sqref="N42"/>
      <selection pane="bottomLeft" activeCell="N42" sqref="N42"/>
      <selection pane="bottomRight" activeCell="B4" sqref="B4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1.570312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33" x14ac:dyDescent="0.25">
      <c r="B2" s="156" t="s">
        <v>1861</v>
      </c>
      <c r="C2" s="153"/>
    </row>
    <row r="3" spans="1:33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33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  <c r="T4" s="128" t="s">
        <v>2197</v>
      </c>
      <c r="U4" s="128" t="s">
        <v>2198</v>
      </c>
      <c r="V4" s="128" t="s">
        <v>2199</v>
      </c>
      <c r="W4" s="128" t="s">
        <v>2200</v>
      </c>
      <c r="X4" s="128" t="s">
        <v>2226</v>
      </c>
      <c r="Y4" s="128" t="s">
        <v>2223</v>
      </c>
      <c r="Z4" s="128" t="s">
        <v>2224</v>
      </c>
      <c r="AA4" s="128" t="s">
        <v>2197</v>
      </c>
      <c r="AB4" s="128" t="s">
        <v>2198</v>
      </c>
      <c r="AC4" s="128" t="s">
        <v>2199</v>
      </c>
      <c r="AD4" s="128" t="s">
        <v>2200</v>
      </c>
      <c r="AE4" s="128" t="s">
        <v>2226</v>
      </c>
      <c r="AF4" s="128" t="s">
        <v>2223</v>
      </c>
      <c r="AG4" s="128" t="s">
        <v>2224</v>
      </c>
    </row>
    <row r="5" spans="1:33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33" s="104" customFormat="1" x14ac:dyDescent="0.25">
      <c r="B6" s="189" t="s">
        <v>1770</v>
      </c>
      <c r="C6" s="190" t="s">
        <v>1232</v>
      </c>
      <c r="D6" s="222">
        <f>+'ASL 1'!D6+'ASL 2'!D6+'ASL 3'!D6+'ASL 4'!D6+'ASL 5'!D6+'ASL 6'!D6+'ASL 7'!D6+'ASL 8'!D6+'AO BZ'!D6+'AOU SS'!D6+'AOU CA'!D6</f>
        <v>295932</v>
      </c>
      <c r="E6" s="222">
        <f>+'ASL 1'!E6+'ASL 2'!E6+'ASL 3'!E6+'ASL 4'!E6+'ASL 5'!E6+'ASL 6'!E6+'ASL 7'!E6+'ASL 8'!E6+'AO BZ'!E6+'AOU SS'!E6+'AOU CA'!E6</f>
        <v>75471</v>
      </c>
      <c r="F6" s="222">
        <f>+'ASL 1'!F6+'ASL 2'!F6+'ASL 3'!F6+'ASL 4'!F6+'ASL 5'!F6+'ASL 6'!F6+'ASL 7'!F6+'ASL 8'!F6+'AO BZ'!F6+'AOU SS'!F6+'AOU CA'!F6</f>
        <v>299893.52599692915</v>
      </c>
      <c r="G6" s="222">
        <f>+'ASL 1'!G6+'ASL 2'!G6+'ASL 3'!G6+'ASL 4'!G6+'ASL 5'!G6+'ASL 6'!G6+'ASL 7'!G6+'ASL 8'!G6+'AO BZ'!G6+'AOU SS'!G6+'AOU CA'!G6</f>
        <v>292411</v>
      </c>
      <c r="H6" s="222">
        <f>+'ASL 1'!I6+'ASL 2'!H6+'ASL 3'!H6+'ASL 4'!H6+'ASL 5'!H6+'ASL 6'!H6+'ASL 7'!H6+'ASL 8'!H6+'AO BZ'!H6+'AOU SS'!H6+'AOU CA'!H6</f>
        <v>269328</v>
      </c>
      <c r="I6" s="222">
        <f>+'ASL 1'!J6+'ASL 2'!I6+'ASL 3'!I6+'ASL 4'!I6+'ASL 5'!I6+'ASL 6'!I6+'ASL 7'!I6+'ASL 8'!I6+'AO BZ'!I6+'AOU SS'!I6+'AOU CA'!I6</f>
        <v>68601</v>
      </c>
      <c r="J6" s="222">
        <f>+I6*4-G6</f>
        <v>-18007</v>
      </c>
      <c r="K6" s="222"/>
      <c r="L6" s="222">
        <f>+I6*4-E6*4</f>
        <v>-27480</v>
      </c>
      <c r="M6" s="222">
        <f>+H6-G6</f>
        <v>-23083</v>
      </c>
      <c r="N6" s="222">
        <f>+I6*4-H6</f>
        <v>5076</v>
      </c>
      <c r="O6" s="222">
        <f>+'ASL 1'!P6+'ASL 2'!O6+'ASL 3'!O6+'ASL 4'!O6+'ASL 5'!O6+'ASL 6'!O6+'ASL 7'!O6+'ASL 8'!O6+'AO BZ'!O6+'AOU SS'!O6+'AOU CA'!O6</f>
        <v>2485.83</v>
      </c>
      <c r="P6" s="222">
        <f>+'ASL 1'!Q6+'ASL 2'!P6+'ASL 3'!P6+'ASL 4'!P6+'ASL 5'!P6+'ASL 6'!P6+'ASL 7'!P6+'ASL 8'!P6+'AO BZ'!P6+'AOU SS'!P6+'AOU CA'!P6</f>
        <v>4727.41</v>
      </c>
      <c r="Q6" s="222">
        <f>+'ASL 1'!R6+'ASL 2'!Q6+'ASL 3'!Q6+'ASL 4'!Q6+'ASL 5'!Q6+'ASL 6'!Q6+'ASL 7'!Q6+'ASL 8'!Q6+'AO BZ'!Q6+'AOU SS'!Q6+'AOU CA'!Q6</f>
        <v>5961.83</v>
      </c>
      <c r="R6" s="222">
        <f>+'ASL 1'!S6+'ASL 2'!R6+'ASL 3'!R6+'ASL 4'!R6+'ASL 5'!R6+'ASL 6'!R6+'ASL 7'!R6+'ASL 8'!R6+'AO BZ'!R6+'AOU SS'!R6+'AOU CA'!R6</f>
        <v>6807.91</v>
      </c>
      <c r="S6" s="222">
        <f>+'ASL 1'!T6+'ASL 2'!S6+'ASL 3'!S6+'ASL 4'!S6+'ASL 5'!S6+'ASL 6'!S6+'ASL 7'!S6+'ASL 8'!S6+'AO BZ'!S6+'AOU SS'!S6+'AOU CA'!S6</f>
        <v>19862.98</v>
      </c>
      <c r="T6" s="104">
        <f>+'CONS. 2014'!$N490</f>
        <v>295932</v>
      </c>
      <c r="U6" s="104">
        <f>+'prec. 2015'!$N490</f>
        <v>299893.52599692915</v>
      </c>
      <c r="V6" s="104">
        <f>+'4° trim. 2015'!$N490</f>
        <v>292411</v>
      </c>
      <c r="W6" s="104">
        <f>+'prev. 2016'!$N490</f>
        <v>269328</v>
      </c>
      <c r="Y6" s="104">
        <f>+'1° trim. 2015'!$N490</f>
        <v>75471</v>
      </c>
      <c r="Z6" s="104">
        <f>+'1° trim 2016'!$N490</f>
        <v>68601</v>
      </c>
      <c r="AA6" s="104">
        <f t="shared" ref="AA6:AA16" si="0">+T6-D6</f>
        <v>0</v>
      </c>
      <c r="AB6" s="104">
        <f t="shared" ref="AB6:AB16" si="1">+U6-F6</f>
        <v>0</v>
      </c>
      <c r="AC6" s="104">
        <f t="shared" ref="AC6:AC16" si="2">+V6-G6</f>
        <v>0</v>
      </c>
      <c r="AD6" s="104">
        <f t="shared" ref="AD6:AD16" si="3">+W6-H6</f>
        <v>0</v>
      </c>
      <c r="AF6" s="104">
        <f t="shared" ref="AF6:AF16" si="4">+Y6-E6</f>
        <v>0</v>
      </c>
      <c r="AG6" s="104">
        <f>+Z6-I6</f>
        <v>0</v>
      </c>
    </row>
    <row r="7" spans="1:33" s="104" customFormat="1" x14ac:dyDescent="0.25">
      <c r="B7" s="131"/>
      <c r="C7" s="132"/>
      <c r="D7" s="169">
        <f>+'ASL 1'!D7+'ASL 2'!D7+'ASL 3'!D7+'ASL 4'!D7+'ASL 5'!D7+'ASL 6'!D7+'ASL 7'!D7+'ASL 8'!D7+'AO BZ'!D7+'AOU SS'!D7+'AOU CA'!D7</f>
        <v>0</v>
      </c>
      <c r="E7" s="169">
        <f>+'ASL 1'!E7+'ASL 2'!E7+'ASL 3'!E7+'ASL 4'!E7+'ASL 5'!E7+'ASL 6'!E7+'ASL 7'!E7+'ASL 8'!E7+'AO BZ'!E7+'AOU SS'!E7+'AOU CA'!E7</f>
        <v>0</v>
      </c>
      <c r="F7" s="169">
        <f>+'ASL 1'!F7+'ASL 2'!F7+'ASL 3'!F7+'ASL 4'!F7+'ASL 5'!F7+'ASL 6'!F7+'ASL 7'!F7+'ASL 8'!F7+'AO BZ'!F7+'AOU SS'!F7+'AOU CA'!F7</f>
        <v>0</v>
      </c>
      <c r="G7" s="169">
        <f>+'ASL 1'!G7+'ASL 2'!G7+'ASL 3'!G7+'ASL 4'!G7+'ASL 5'!G7+'ASL 6'!G7+'ASL 7'!G7+'ASL 8'!G7+'AO BZ'!G7+'AOU SS'!G7+'AOU CA'!G7</f>
        <v>0</v>
      </c>
      <c r="H7" s="169">
        <f>+'ASL 1'!I7+'ASL 2'!H7+'ASL 3'!H7+'ASL 4'!H7+'ASL 5'!H7+'ASL 6'!H7+'ASL 7'!H7+'ASL 8'!H7+'AO BZ'!H7+'AOU SS'!H7+'AOU CA'!H7</f>
        <v>0</v>
      </c>
      <c r="I7" s="169">
        <f>+'ASL 1'!J7+'ASL 2'!I7+'ASL 3'!I7+'ASL 4'!I7+'ASL 5'!I7+'ASL 6'!I7+'ASL 7'!I7+'ASL 8'!I7+'AO BZ'!I7+'AOU SS'!I7+'AOU CA'!I7</f>
        <v>0</v>
      </c>
      <c r="J7" s="169"/>
      <c r="K7" s="169"/>
      <c r="L7" s="169"/>
      <c r="M7" s="169"/>
      <c r="N7" s="169"/>
      <c r="O7" s="169"/>
      <c r="P7" s="169"/>
      <c r="Q7" s="169"/>
      <c r="R7" s="169"/>
      <c r="S7" s="169"/>
      <c r="AA7" s="104">
        <f t="shared" si="0"/>
        <v>0</v>
      </c>
      <c r="AB7" s="104">
        <f t="shared" si="1"/>
        <v>0</v>
      </c>
      <c r="AC7" s="104">
        <f t="shared" si="2"/>
        <v>0</v>
      </c>
      <c r="AD7" s="104">
        <f t="shared" si="3"/>
        <v>0</v>
      </c>
      <c r="AF7" s="104">
        <f t="shared" si="4"/>
        <v>0</v>
      </c>
      <c r="AG7" s="104">
        <f t="shared" ref="AG7:AG34" si="5">+Z7-I7</f>
        <v>0</v>
      </c>
    </row>
    <row r="8" spans="1:33" s="104" customFormat="1" x14ac:dyDescent="0.25">
      <c r="B8" s="191"/>
      <c r="C8" s="192" t="s">
        <v>2205</v>
      </c>
      <c r="D8" s="223">
        <f>+'ASL 1'!D8+'ASL 2'!D8+'ASL 3'!D8+'ASL 4'!D8+'ASL 5'!D8+'ASL 6'!D8+'ASL 7'!D8+'ASL 8'!D8+'AO BZ'!D8+'AOU SS'!D8+'AOU CA'!D8</f>
        <v>0</v>
      </c>
      <c r="E8" s="223">
        <f>+'ASL 1'!E8+'ASL 2'!E8+'ASL 3'!E8+'ASL 4'!E8+'ASL 5'!E8+'ASL 6'!E8+'ASL 7'!E8+'ASL 8'!E8+'AO BZ'!E8+'AOU SS'!E8+'AOU CA'!E8</f>
        <v>0</v>
      </c>
      <c r="F8" s="223">
        <f>+'ASL 1'!F8+'ASL 2'!F8+'ASL 3'!F8+'ASL 4'!F8+'ASL 5'!F8+'ASL 6'!F8+'ASL 7'!F8+'ASL 8'!F8+'AO BZ'!F8+'AOU SS'!F8+'AOU CA'!F8</f>
        <v>0</v>
      </c>
      <c r="G8" s="223">
        <f>+'ASL 1'!G8+'ASL 2'!G8+'ASL 3'!G8+'ASL 4'!G8+'ASL 5'!G8+'ASL 6'!G8+'ASL 7'!G8+'ASL 8'!G8+'AO BZ'!G8+'AOU SS'!G8+'AOU CA'!G8</f>
        <v>0</v>
      </c>
      <c r="H8" s="223">
        <f>+'ASL 1'!I8+'ASL 2'!H8+'ASL 3'!H8+'ASL 4'!H8+'ASL 5'!H8+'ASL 6'!H8+'ASL 7'!H8+'ASL 8'!H8+'AO BZ'!H8+'AOU SS'!H8+'AOU CA'!H8</f>
        <v>0</v>
      </c>
      <c r="I8" s="223">
        <f>+'ASL 1'!J8+'ASL 2'!I8+'ASL 3'!I8+'ASL 4'!I8+'ASL 5'!I8+'ASL 6'!I8+'ASL 7'!I8+'ASL 8'!I8+'AO BZ'!I8+'AOU SS'!I8+'AOU CA'!I8</f>
        <v>0</v>
      </c>
      <c r="J8" s="223"/>
      <c r="K8" s="223"/>
      <c r="L8" s="223"/>
      <c r="M8" s="223"/>
      <c r="N8" s="223"/>
      <c r="O8" s="223"/>
      <c r="P8" s="223"/>
      <c r="Q8" s="223"/>
      <c r="R8" s="223"/>
      <c r="S8" s="223"/>
      <c r="AA8" s="104">
        <f t="shared" si="0"/>
        <v>0</v>
      </c>
      <c r="AB8" s="104">
        <f t="shared" si="1"/>
        <v>0</v>
      </c>
      <c r="AC8" s="104">
        <f t="shared" si="2"/>
        <v>0</v>
      </c>
      <c r="AD8" s="104">
        <f t="shared" si="3"/>
        <v>0</v>
      </c>
      <c r="AF8" s="104">
        <f t="shared" si="4"/>
        <v>0</v>
      </c>
      <c r="AG8" s="104">
        <f t="shared" si="5"/>
        <v>0</v>
      </c>
    </row>
    <row r="9" spans="1:33" s="104" customFormat="1" x14ac:dyDescent="0.25">
      <c r="B9" s="191" t="s">
        <v>1745</v>
      </c>
      <c r="C9" s="193" t="s">
        <v>561</v>
      </c>
      <c r="D9" s="223">
        <f>+'ASL 1'!D9+'ASL 2'!D9+'ASL 3'!D9+'ASL 4'!D9+'ASL 5'!D9+'ASL 6'!D9+'ASL 7'!D9+'ASL 8'!D9+'AO BZ'!D9+'AOU SS'!D9+'AOU CA'!D9</f>
        <v>29485</v>
      </c>
      <c r="E9" s="223">
        <f>+'ASL 1'!E9+'ASL 2'!E9+'ASL 3'!E9+'ASL 4'!E9+'ASL 5'!E9+'ASL 6'!E9+'ASL 7'!E9+'ASL 8'!E9+'AO BZ'!E9+'AOU SS'!E9+'AOU CA'!E9</f>
        <v>9015</v>
      </c>
      <c r="F9" s="223">
        <f>+'ASL 1'!F9+'ASL 2'!F9+'ASL 3'!F9+'ASL 4'!F9+'ASL 5'!F9+'ASL 6'!F9+'ASL 7'!F9+'ASL 8'!F9+'AO BZ'!F9+'AOU SS'!F9+'AOU CA'!F9</f>
        <v>35878.763733666667</v>
      </c>
      <c r="G9" s="223">
        <f>+'ASL 1'!G9+'ASL 2'!G9+'ASL 3'!G9+'ASL 4'!G9+'ASL 5'!G9+'ASL 6'!G9+'ASL 7'!G9+'ASL 8'!G9+'AO BZ'!G9+'AOU SS'!G9+'AOU CA'!G9</f>
        <v>45082</v>
      </c>
      <c r="H9" s="223">
        <f>+'ASL 1'!I9+'ASL 2'!H9+'ASL 3'!H9+'ASL 4'!H9+'ASL 5'!H9+'ASL 6'!H9+'ASL 7'!H9+'ASL 8'!H9+'AO BZ'!H9+'AOU SS'!H9+'AOU CA'!H9</f>
        <v>39428</v>
      </c>
      <c r="I9" s="223">
        <f>+'ASL 1'!J9+'ASL 2'!I9+'ASL 3'!I9+'ASL 4'!I9+'ASL 5'!I9+'ASL 6'!I9+'ASL 7'!I9+'ASL 8'!I9+'AO BZ'!I9+'AOU SS'!I9+'AOU CA'!I9</f>
        <v>10745</v>
      </c>
      <c r="J9" s="223">
        <f t="shared" ref="J9:J15" si="6">+I9*4-G9</f>
        <v>-2102</v>
      </c>
      <c r="K9" s="223"/>
      <c r="L9" s="223">
        <f t="shared" ref="L9:L15" si="7">+I9*4-E9*4</f>
        <v>6920</v>
      </c>
      <c r="M9" s="223">
        <f t="shared" ref="M9:M16" si="8">+H9-G9</f>
        <v>-5654</v>
      </c>
      <c r="N9" s="223">
        <f t="shared" ref="N9:N16" si="9">+I9*4-H9</f>
        <v>3552</v>
      </c>
      <c r="O9" s="223">
        <f>+'ASL 1'!P9+'ASL 2'!O9+'ASL 3'!O9+'ASL 4'!O9+'ASL 5'!O9+'ASL 6'!O9+'ASL 7'!O9+'ASL 8'!O9+'AO BZ'!O9+'AOU SS'!O9+'AOU CA'!O9</f>
        <v>168</v>
      </c>
      <c r="P9" s="223">
        <f>+'ASL 1'!Q9+'ASL 2'!P9+'ASL 3'!P9+'ASL 4'!P9+'ASL 5'!P9+'ASL 6'!P9+'ASL 7'!P9+'ASL 8'!P9+'AO BZ'!P9+'AOU SS'!P9+'AOU CA'!P9</f>
        <v>286.85000000000002</v>
      </c>
      <c r="Q9" s="223">
        <f>+'ASL 1'!R9+'ASL 2'!Q9+'ASL 3'!Q9+'ASL 4'!Q9+'ASL 5'!Q9+'ASL 6'!Q9+'ASL 7'!Q9+'ASL 8'!Q9+'AO BZ'!Q9+'AOU SS'!Q9+'AOU CA'!Q9</f>
        <v>293.39999999999998</v>
      </c>
      <c r="R9" s="223">
        <f>+'ASL 1'!S9+'ASL 2'!R9+'ASL 3'!R9+'ASL 4'!R9+'ASL 5'!R9+'ASL 6'!R9+'ASL 7'!R9+'ASL 8'!R9+'AO BZ'!R9+'AOU SS'!R9+'AOU CA'!R9</f>
        <v>284</v>
      </c>
      <c r="S9" s="223">
        <f>+'ASL 1'!T9+'ASL 2'!S9+'ASL 3'!S9+'ASL 4'!S9+'ASL 5'!S9+'ASL 6'!S9+'ASL 7'!S9+'ASL 8'!S9+'AO BZ'!S9+'AOU SS'!S9+'AOU CA'!S9</f>
        <v>1032.25</v>
      </c>
      <c r="T9" s="104">
        <f>+'CONS. 2014'!$N491</f>
        <v>29485</v>
      </c>
      <c r="U9" s="104">
        <f>+'prec. 2015'!$N491</f>
        <v>35878.763733666667</v>
      </c>
      <c r="V9" s="104">
        <f>+'4° trim. 2015'!$N491</f>
        <v>45082</v>
      </c>
      <c r="W9" s="104">
        <f>+'prev. 2016'!$N491</f>
        <v>39428</v>
      </c>
      <c r="Y9" s="104">
        <f>+'1° trim. 2015'!$N491</f>
        <v>9015</v>
      </c>
      <c r="Z9" s="104">
        <f>+'1° trim 2016'!$N491</f>
        <v>10745</v>
      </c>
      <c r="AA9" s="104">
        <f t="shared" si="0"/>
        <v>0</v>
      </c>
      <c r="AB9" s="104">
        <f t="shared" si="1"/>
        <v>0</v>
      </c>
      <c r="AC9" s="104">
        <f t="shared" si="2"/>
        <v>0</v>
      </c>
      <c r="AD9" s="104">
        <f t="shared" si="3"/>
        <v>0</v>
      </c>
      <c r="AF9" s="104">
        <f t="shared" si="4"/>
        <v>0</v>
      </c>
      <c r="AG9" s="104">
        <f t="shared" si="5"/>
        <v>0</v>
      </c>
    </row>
    <row r="10" spans="1:33" s="104" customFormat="1" x14ac:dyDescent="0.25">
      <c r="B10" s="191" t="s">
        <v>1743</v>
      </c>
      <c r="C10" s="193" t="s">
        <v>560</v>
      </c>
      <c r="D10" s="223">
        <f>+'ASL 1'!D10+'ASL 2'!D10+'ASL 3'!D10+'ASL 4'!D10+'ASL 5'!D10+'ASL 6'!D10+'ASL 7'!D10+'ASL 8'!D10+'AO BZ'!D10+'AOU SS'!D10+'AOU CA'!D10</f>
        <v>132911</v>
      </c>
      <c r="E10" s="223">
        <f>+'ASL 1'!E10+'ASL 2'!E10+'ASL 3'!E10+'ASL 4'!E10+'ASL 5'!E10+'ASL 6'!E10+'ASL 7'!E10+'ASL 8'!E10+'AO BZ'!E10+'AOU SS'!E10+'AOU CA'!E10</f>
        <v>32262</v>
      </c>
      <c r="F10" s="223">
        <f>+'ASL 1'!F10+'ASL 2'!F10+'ASL 3'!F10+'ASL 4'!F10+'ASL 5'!F10+'ASL 6'!F10+'ASL 7'!F10+'ASL 8'!F10+'AO BZ'!F10+'AOU SS'!F10+'AOU CA'!F10</f>
        <v>140663.53215941181</v>
      </c>
      <c r="G10" s="223">
        <f>+'ASL 1'!G10+'ASL 2'!G10+'ASL 3'!G10+'ASL 4'!G10+'ASL 5'!G10+'ASL 6'!G10+'ASL 7'!G10+'ASL 8'!G10+'AO BZ'!G10+'AOU SS'!G10+'AOU CA'!G10</f>
        <v>142139</v>
      </c>
      <c r="H10" s="223">
        <f>+'ASL 1'!I10+'ASL 2'!H10+'ASL 3'!H10+'ASL 4'!H10+'ASL 5'!H10+'ASL 6'!H10+'ASL 7'!H10+'ASL 8'!H10+'AO BZ'!H10+'AOU SS'!H10+'AOU CA'!H10</f>
        <v>123537</v>
      </c>
      <c r="I10" s="223">
        <f>+'ASL 1'!J10+'ASL 2'!I10+'ASL 3'!I10+'ASL 4'!I10+'ASL 5'!I10+'ASL 6'!I10+'ASL 7'!I10+'ASL 8'!I10+'AO BZ'!I10+'AOU SS'!I10+'AOU CA'!I10</f>
        <v>32927</v>
      </c>
      <c r="J10" s="223">
        <f t="shared" si="6"/>
        <v>-10431</v>
      </c>
      <c r="K10" s="223"/>
      <c r="L10" s="223">
        <f t="shared" si="7"/>
        <v>2660</v>
      </c>
      <c r="M10" s="223">
        <f t="shared" si="8"/>
        <v>-18602</v>
      </c>
      <c r="N10" s="223">
        <f t="shared" si="9"/>
        <v>8171</v>
      </c>
      <c r="O10" s="223">
        <f>+'ASL 1'!P10+'ASL 2'!O10+'ASL 3'!O10+'ASL 4'!O10+'ASL 5'!O10+'ASL 6'!O10+'ASL 7'!O10+'ASL 8'!O10+'AO BZ'!O10+'AOU SS'!O10+'AOU CA'!O10</f>
        <v>324.84000000000003</v>
      </c>
      <c r="P10" s="223">
        <f>+'ASL 1'!Q10+'ASL 2'!P10+'ASL 3'!P10+'ASL 4'!P10+'ASL 5'!P10+'ASL 6'!P10+'ASL 7'!P10+'ASL 8'!P10+'AO BZ'!P10+'AOU SS'!P10+'AOU CA'!P10</f>
        <v>461.54999999999995</v>
      </c>
      <c r="Q10" s="223">
        <f>+'ASL 1'!R10+'ASL 2'!Q10+'ASL 3'!Q10+'ASL 4'!Q10+'ASL 5'!Q10+'ASL 6'!Q10+'ASL 7'!Q10+'ASL 8'!Q10+'AO BZ'!Q10+'AOU SS'!Q10+'AOU CA'!Q10</f>
        <v>534.17000000000007</v>
      </c>
      <c r="R10" s="223">
        <f>+'ASL 1'!S10+'ASL 2'!R10+'ASL 3'!R10+'ASL 4'!R10+'ASL 5'!R10+'ASL 6'!R10+'ASL 7'!R10+'ASL 8'!R10+'AO BZ'!R10+'AOU SS'!R10+'AOU CA'!R10</f>
        <v>519.71</v>
      </c>
      <c r="S10" s="223">
        <f>+'ASL 1'!T10+'ASL 2'!S10+'ASL 3'!S10+'ASL 4'!S10+'ASL 5'!S10+'ASL 6'!S10+'ASL 7'!S10+'ASL 8'!S10+'AO BZ'!S10+'AOU SS'!S10+'AOU CA'!S10</f>
        <v>1960.27</v>
      </c>
      <c r="T10" s="104">
        <f>+'CONS. 2014'!$N492</f>
        <v>132911</v>
      </c>
      <c r="U10" s="104">
        <f>+'prec. 2015'!$N492</f>
        <v>138150.53215941181</v>
      </c>
      <c r="V10" s="104">
        <f>+'4° trim. 2015'!$N492</f>
        <v>139625</v>
      </c>
      <c r="W10" s="104">
        <f>+'prev. 2016'!$N492</f>
        <v>121149</v>
      </c>
      <c r="Y10" s="104">
        <f>+'1° trim. 2015'!$N492</f>
        <v>32262</v>
      </c>
      <c r="Z10" s="104">
        <f>+'1° trim 2016'!$N492</f>
        <v>32330</v>
      </c>
      <c r="AA10" s="104">
        <f t="shared" si="0"/>
        <v>0</v>
      </c>
      <c r="AB10" s="104">
        <f t="shared" si="1"/>
        <v>-2513</v>
      </c>
      <c r="AC10" s="104">
        <f t="shared" si="2"/>
        <v>-2514</v>
      </c>
      <c r="AD10" s="104">
        <f t="shared" si="3"/>
        <v>-2388</v>
      </c>
      <c r="AF10" s="104">
        <f t="shared" si="4"/>
        <v>0</v>
      </c>
      <c r="AG10" s="104">
        <f t="shared" si="5"/>
        <v>-597</v>
      </c>
    </row>
    <row r="11" spans="1:33" s="129" customFormat="1" x14ac:dyDescent="0.25">
      <c r="B11" s="191" t="s">
        <v>1734</v>
      </c>
      <c r="C11" s="193" t="s">
        <v>384</v>
      </c>
      <c r="D11" s="223">
        <f>+'ASL 1'!D11+'ASL 2'!D11+'ASL 3'!D11+'ASL 4'!D11+'ASL 5'!D11+'ASL 6'!D11+'ASL 7'!D11+'ASL 8'!D11+'AO BZ'!D11+'AOU SS'!D11+'AOU CA'!D11</f>
        <v>307522</v>
      </c>
      <c r="E11" s="223">
        <f>+'ASL 1'!E11+'ASL 2'!E11+'ASL 3'!E11+'ASL 4'!E11+'ASL 5'!E11+'ASL 6'!E11+'ASL 7'!E11+'ASL 8'!E11+'AO BZ'!E11+'AOU SS'!E11+'AOU CA'!E11</f>
        <v>82654</v>
      </c>
      <c r="F11" s="223">
        <f>+'ASL 1'!F11+'ASL 2'!F11+'ASL 3'!F11+'ASL 4'!F11+'ASL 5'!F11+'ASL 6'!F11+'ASL 7'!F11+'ASL 8'!F11+'AO BZ'!F11+'AOU SS'!F11+'AOU CA'!F11</f>
        <v>381156.8533091846</v>
      </c>
      <c r="G11" s="223">
        <f>+'ASL 1'!G11+'ASL 2'!G11+'ASL 3'!G11+'ASL 4'!G11+'ASL 5'!G11+'ASL 6'!G11+'ASL 7'!G11+'ASL 8'!G11+'AO BZ'!G11+'AOU SS'!G11+'AOU CA'!G11</f>
        <v>372960</v>
      </c>
      <c r="H11" s="223">
        <f>+'ASL 1'!I11+'ASL 2'!H11+'ASL 3'!H11+'ASL 4'!H11+'ASL 5'!H11+'ASL 6'!H11+'ASL 7'!H11+'ASL 8'!H11+'AO BZ'!H11+'AOU SS'!H11+'AOU CA'!H11</f>
        <v>345336</v>
      </c>
      <c r="I11" s="223">
        <f>+'ASL 1'!J11+'ASL 2'!I11+'ASL 3'!I11+'ASL 4'!I11+'ASL 5'!I11+'ASL 6'!I11+'ASL 7'!I11+'ASL 8'!I11+'AO BZ'!I11+'AOU SS'!I11+'AOU CA'!I11</f>
        <v>100173</v>
      </c>
      <c r="J11" s="223">
        <f t="shared" si="6"/>
        <v>27732</v>
      </c>
      <c r="K11" s="223"/>
      <c r="L11" s="223">
        <f t="shared" si="7"/>
        <v>70076</v>
      </c>
      <c r="M11" s="223">
        <f t="shared" si="8"/>
        <v>-27624</v>
      </c>
      <c r="N11" s="223">
        <f t="shared" si="9"/>
        <v>55356</v>
      </c>
      <c r="O11" s="223">
        <f>+'ASL 1'!P11+'ASL 2'!O11+'ASL 3'!O11+'ASL 4'!O11+'ASL 5'!O11+'ASL 6'!O11+'ASL 7'!O11+'ASL 8'!O11+'AO BZ'!O11+'AOU SS'!O11+'AOU CA'!O11</f>
        <v>-328</v>
      </c>
      <c r="P11" s="223">
        <f>+'ASL 1'!Q11+'ASL 2'!P11+'ASL 3'!P11+'ASL 4'!P11+'ASL 5'!P11+'ASL 6'!P11+'ASL 7'!P11+'ASL 8'!P11+'AO BZ'!P11+'AOU SS'!P11+'AOU CA'!P11</f>
        <v>-26.660000000000025</v>
      </c>
      <c r="Q11" s="223">
        <f>+'ASL 1'!R11+'ASL 2'!Q11+'ASL 3'!Q11+'ASL 4'!Q11+'ASL 5'!Q11+'ASL 6'!Q11+'ASL 7'!Q11+'ASL 8'!Q11+'AO BZ'!Q11+'AOU SS'!Q11+'AOU CA'!Q11</f>
        <v>94.28000000000003</v>
      </c>
      <c r="R11" s="223">
        <f>+'ASL 1'!S11+'ASL 2'!R11+'ASL 3'!R11+'ASL 4'!R11+'ASL 5'!R11+'ASL 6'!R11+'ASL 7'!R11+'ASL 8'!R11+'AO BZ'!R11+'AOU SS'!R11+'AOU CA'!R11</f>
        <v>91.88</v>
      </c>
      <c r="S11" s="223">
        <f>+'ASL 1'!T11+'ASL 2'!S11+'ASL 3'!S11+'ASL 4'!S11+'ASL 5'!S11+'ASL 6'!S11+'ASL 7'!S11+'ASL 8'!S11+'AO BZ'!S11+'AOU SS'!S11+'AOU CA'!S11</f>
        <v>-168.5</v>
      </c>
      <c r="T11" s="129">
        <f>+'CONS. 2014'!$N493</f>
        <v>307522</v>
      </c>
      <c r="U11" s="129">
        <f>+'prec. 2015'!$N493</f>
        <v>381156.8533091846</v>
      </c>
      <c r="V11" s="129">
        <f>+'4° trim. 2015'!$N493</f>
        <v>372960</v>
      </c>
      <c r="W11" s="129">
        <f>+'prev. 2016'!$N493</f>
        <v>345336</v>
      </c>
      <c r="Y11" s="129">
        <f>+'1° trim. 2015'!$N493</f>
        <v>82654</v>
      </c>
      <c r="Z11" s="129">
        <f>+'1° trim 2016'!$N493</f>
        <v>100173</v>
      </c>
      <c r="AA11" s="129">
        <f t="shared" si="0"/>
        <v>0</v>
      </c>
      <c r="AB11" s="129">
        <f t="shared" si="1"/>
        <v>0</v>
      </c>
      <c r="AC11" s="129">
        <f t="shared" si="2"/>
        <v>0</v>
      </c>
      <c r="AD11" s="129">
        <f t="shared" si="3"/>
        <v>0</v>
      </c>
      <c r="AF11" s="129">
        <f t="shared" si="4"/>
        <v>0</v>
      </c>
      <c r="AG11" s="129">
        <f t="shared" si="5"/>
        <v>0</v>
      </c>
    </row>
    <row r="12" spans="1:33" s="129" customFormat="1" x14ac:dyDescent="0.25">
      <c r="A12" s="129" t="s">
        <v>2213</v>
      </c>
      <c r="B12" s="191" t="s">
        <v>1750</v>
      </c>
      <c r="C12" s="193" t="s">
        <v>677</v>
      </c>
      <c r="D12" s="223">
        <f>+'ASL 1'!D12+'ASL 2'!D12+'ASL 3'!D12+'ASL 4'!D12+'ASL 5'!D12+'ASL 6'!D12+'ASL 7'!D12+'ASL 8'!D12+'AO BZ'!D12+'AOU SS'!D12+'AOU CA'!D12</f>
        <v>14051</v>
      </c>
      <c r="E12" s="223">
        <f>+'ASL 1'!E12+'ASL 2'!E12+'ASL 3'!E12+'ASL 4'!E12+'ASL 5'!E12+'ASL 6'!E12+'ASL 7'!E12+'ASL 8'!E12+'AO BZ'!E12+'AOU SS'!E12+'AOU CA'!E12</f>
        <v>3710</v>
      </c>
      <c r="F12" s="223">
        <f>+'ASL 1'!F12+'ASL 2'!F12+'ASL 3'!F12+'ASL 4'!F12+'ASL 5'!F12+'ASL 6'!F12+'ASL 7'!F12+'ASL 8'!F12+'AO BZ'!F12+'AOU SS'!F12+'AOU CA'!F12</f>
        <v>9289.6540580000001</v>
      </c>
      <c r="G12" s="223">
        <f>+'ASL 1'!G12+'ASL 2'!G12+'ASL 3'!G12+'ASL 4'!G12+'ASL 5'!G12+'ASL 6'!G12+'ASL 7'!G12+'ASL 8'!G12+'AO BZ'!G12+'AOU SS'!G12+'AOU CA'!G12</f>
        <v>5137</v>
      </c>
      <c r="H12" s="223">
        <f>+'ASL 1'!I12+'ASL 2'!H12+'ASL 3'!H12+'ASL 4'!H12+'ASL 5'!H12+'ASL 6'!H12+'ASL 7'!H12+'ASL 8'!H12+'AO BZ'!H12+'AOU SS'!H12+'AOU CA'!H12</f>
        <v>3551</v>
      </c>
      <c r="I12" s="223">
        <f>+'ASL 1'!J12+'ASL 2'!I12+'ASL 3'!I12+'ASL 4'!I12+'ASL 5'!I12+'ASL 6'!I12+'ASL 7'!I12+'ASL 8'!I12+'AO BZ'!I12+'AOU SS'!I12+'AOU CA'!I12</f>
        <v>2213</v>
      </c>
      <c r="J12" s="223">
        <f t="shared" si="6"/>
        <v>3715</v>
      </c>
      <c r="K12" s="223"/>
      <c r="L12" s="223">
        <f t="shared" si="7"/>
        <v>-5988</v>
      </c>
      <c r="M12" s="223">
        <f t="shared" si="8"/>
        <v>-1586</v>
      </c>
      <c r="N12" s="223">
        <f t="shared" si="9"/>
        <v>5301</v>
      </c>
      <c r="O12" s="223">
        <f>+'ASL 1'!P12+'ASL 2'!O12+'ASL 3'!O12+'ASL 4'!O12+'ASL 5'!O12+'ASL 6'!O12+'ASL 7'!O12+'ASL 8'!O12+'AO BZ'!O12+'AOU SS'!O12+'AOU CA'!O12</f>
        <v>67.539999999999992</v>
      </c>
      <c r="P12" s="223">
        <f>+'ASL 1'!Q12+'ASL 2'!P12+'ASL 3'!P12+'ASL 4'!P12+'ASL 5'!P12+'ASL 6'!P12+'ASL 7'!P12+'ASL 8'!P12+'AO BZ'!P12+'AOU SS'!P12+'AOU CA'!P12</f>
        <v>66.759999999999991</v>
      </c>
      <c r="Q12" s="223">
        <f>+'ASL 1'!R12+'ASL 2'!Q12+'ASL 3'!Q12+'ASL 4'!Q12+'ASL 5'!Q12+'ASL 6'!Q12+'ASL 7'!Q12+'ASL 8'!Q12+'AO BZ'!Q12+'AOU SS'!Q12+'AOU CA'!Q12</f>
        <v>69.930000000000007</v>
      </c>
      <c r="R12" s="223">
        <f>+'ASL 1'!S12+'ASL 2'!R12+'ASL 3'!R12+'ASL 4'!R12+'ASL 5'!R12+'ASL 6'!R12+'ASL 7'!R12+'ASL 8'!R12+'AO BZ'!R12+'AOU SS'!R12+'AOU CA'!R12</f>
        <v>65.960000000000008</v>
      </c>
      <c r="S12" s="223">
        <f>+'ASL 1'!T12+'ASL 2'!S12+'ASL 3'!S12+'ASL 4'!S12+'ASL 5'!S12+'ASL 6'!S12+'ASL 7'!S12+'ASL 8'!S12+'AO BZ'!S12+'AOU SS'!S12+'AOU CA'!S12</f>
        <v>270.19</v>
      </c>
      <c r="T12" s="129">
        <f>+'CONS. 2014'!$N494</f>
        <v>14051</v>
      </c>
      <c r="U12" s="129">
        <f>+'prec. 2015'!$N494</f>
        <v>9289.6540580000001</v>
      </c>
      <c r="V12" s="129">
        <f>+'4° trim. 2015'!$N494</f>
        <v>5137</v>
      </c>
      <c r="W12" s="129">
        <f>+'prev. 2016'!$N494</f>
        <v>3551</v>
      </c>
      <c r="Y12" s="129">
        <f>+'1° trim. 2015'!$N494</f>
        <v>3710</v>
      </c>
      <c r="Z12" s="129">
        <f>+'1° trim 2016'!$N494</f>
        <v>2213</v>
      </c>
      <c r="AA12" s="129">
        <f t="shared" si="0"/>
        <v>0</v>
      </c>
      <c r="AB12" s="129">
        <f t="shared" si="1"/>
        <v>0</v>
      </c>
      <c r="AC12" s="129">
        <f t="shared" si="2"/>
        <v>0</v>
      </c>
      <c r="AD12" s="129">
        <f t="shared" si="3"/>
        <v>0</v>
      </c>
      <c r="AF12" s="129">
        <f t="shared" si="4"/>
        <v>0</v>
      </c>
      <c r="AG12" s="129">
        <f t="shared" si="5"/>
        <v>0</v>
      </c>
    </row>
    <row r="13" spans="1:33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+'ASL 1'!D13+'ASL 2'!D13+'ASL 3'!D13+'ASL 4'!D13+'ASL 5'!D13+'ASL 6'!D13+'ASL 7'!D13+'ASL 8'!D13+'AO BZ'!D13+'AOU SS'!D13+'AOU CA'!D13</f>
        <v>1233782</v>
      </c>
      <c r="E13" s="223">
        <f>+'ASL 1'!E13+'ASL 2'!E13+'ASL 3'!E13+'ASL 4'!E13+'ASL 5'!E13+'ASL 6'!E13+'ASL 7'!E13+'ASL 8'!E13+'AO BZ'!E13+'AOU SS'!E13+'AOU CA'!E13</f>
        <v>299130</v>
      </c>
      <c r="F13" s="223">
        <f>+'ASL 1'!F13+'ASL 2'!F13+'ASL 3'!F13+'ASL 4'!F13+'ASL 5'!F13+'ASL 6'!F13+'ASL 7'!F13+'ASL 8'!F13+'AO BZ'!F13+'AOU SS'!F13+'AOU CA'!F13</f>
        <v>1224356.7727821101</v>
      </c>
      <c r="G13" s="223">
        <f>+'ASL 1'!G13+'ASL 2'!G13+'ASL 3'!G13+'ASL 4'!G13+'ASL 5'!G13+'ASL 6'!G13+'ASL 7'!G13+'ASL 8'!G13+'AO BZ'!G13+'AOU SS'!G13+'AOU CA'!G13</f>
        <v>1225889</v>
      </c>
      <c r="H13" s="223">
        <f>+'ASL 1'!I13+'ASL 2'!H13+'ASL 3'!H13+'ASL 4'!H13+'ASL 5'!H13+'ASL 6'!H13+'ASL 7'!H13+'ASL 8'!H13+'AO BZ'!H13+'AOU SS'!H13+'AOU CA'!H13</f>
        <v>1148897</v>
      </c>
      <c r="I13" s="223">
        <f>+'ASL 1'!J13+'ASL 2'!I13+'ASL 3'!I13+'ASL 4'!I13+'ASL 5'!I13+'ASL 6'!I13+'ASL 7'!I13+'ASL 8'!I13+'AO BZ'!I13+'AOU SS'!I13+'AOU CA'!I13</f>
        <v>296865</v>
      </c>
      <c r="J13" s="223">
        <f t="shared" si="6"/>
        <v>-38429</v>
      </c>
      <c r="K13" s="223"/>
      <c r="L13" s="223">
        <f t="shared" si="7"/>
        <v>-9060</v>
      </c>
      <c r="M13" s="223">
        <f t="shared" si="8"/>
        <v>-76992</v>
      </c>
      <c r="N13" s="223">
        <f t="shared" si="9"/>
        <v>38563</v>
      </c>
      <c r="O13" s="223">
        <f>+'ASL 1'!P13+'ASL 2'!O13+'ASL 3'!O13+'ASL 4'!O13+'ASL 5'!O13+'ASL 6'!O13+'ASL 7'!O13+'ASL 8'!O13+'AO BZ'!O13+'AOU SS'!O13+'AOU CA'!O13</f>
        <v>1298.6500000000001</v>
      </c>
      <c r="P13" s="223">
        <f>+'ASL 1'!Q13+'ASL 2'!P13+'ASL 3'!P13+'ASL 4'!P13+'ASL 5'!P13+'ASL 6'!P13+'ASL 7'!P13+'ASL 8'!P13+'AO BZ'!P13+'AOU SS'!P13+'AOU CA'!P13</f>
        <v>913.94</v>
      </c>
      <c r="Q13" s="223">
        <f>+'ASL 1'!R13+'ASL 2'!Q13+'ASL 3'!Q13+'ASL 4'!Q13+'ASL 5'!Q13+'ASL 6'!Q13+'ASL 7'!Q13+'ASL 8'!Q13+'AO BZ'!Q13+'AOU SS'!Q13+'AOU CA'!Q13</f>
        <v>1485.1</v>
      </c>
      <c r="R13" s="223">
        <f>+'ASL 1'!S13+'ASL 2'!R13+'ASL 3'!R13+'ASL 4'!R13+'ASL 5'!R13+'ASL 6'!R13+'ASL 7'!R13+'ASL 8'!R13+'AO BZ'!R13+'AOU SS'!R13+'AOU CA'!R13</f>
        <v>1732.3400000000001</v>
      </c>
      <c r="S13" s="223">
        <f>+'ASL 1'!T13+'ASL 2'!S13+'ASL 3'!S13+'ASL 4'!S13+'ASL 5'!S13+'ASL 6'!S13+'ASL 7'!S13+'ASL 8'!S13+'AO BZ'!S13+'AOU SS'!S13+'AOU CA'!S13</f>
        <v>5430.0300000000007</v>
      </c>
      <c r="T13" s="104">
        <f>+'CONS. 2014'!$N495</f>
        <v>1233782</v>
      </c>
      <c r="U13" s="104">
        <f>+'prec. 2015'!$N495</f>
        <v>1224356.7727821101</v>
      </c>
      <c r="V13" s="104">
        <f>+'4° trim. 2015'!$N495</f>
        <v>1225889</v>
      </c>
      <c r="W13" s="104">
        <f>+'prev. 2016'!$N495</f>
        <v>1148897</v>
      </c>
      <c r="Y13" s="104">
        <f>+'1° trim. 2015'!$N495</f>
        <v>299130</v>
      </c>
      <c r="Z13" s="104">
        <f>+'1° trim 2016'!$N495</f>
        <v>296865</v>
      </c>
      <c r="AA13" s="104">
        <f t="shared" si="0"/>
        <v>0</v>
      </c>
      <c r="AB13" s="104">
        <f t="shared" si="1"/>
        <v>0</v>
      </c>
      <c r="AC13" s="104">
        <f t="shared" si="2"/>
        <v>0</v>
      </c>
      <c r="AD13" s="104">
        <f t="shared" si="3"/>
        <v>0</v>
      </c>
      <c r="AF13" s="104">
        <f t="shared" si="4"/>
        <v>0</v>
      </c>
      <c r="AG13" s="104">
        <f t="shared" si="5"/>
        <v>0</v>
      </c>
    </row>
    <row r="14" spans="1:33" s="129" customFormat="1" x14ac:dyDescent="0.25">
      <c r="A14" s="129" t="s">
        <v>2214</v>
      </c>
      <c r="B14" s="191" t="s">
        <v>532</v>
      </c>
      <c r="C14" s="193" t="s">
        <v>310</v>
      </c>
      <c r="D14" s="223">
        <f>+'ASL 1'!D14+'ASL 2'!D14+'ASL 3'!D14+'ASL 4'!D14+'ASL 5'!D14+'ASL 6'!D14+'ASL 7'!D14+'ASL 8'!D14+'AO BZ'!D14+'AOU SS'!D14+'AOU CA'!D14</f>
        <v>22205</v>
      </c>
      <c r="E14" s="223">
        <f>+'ASL 1'!E14+'ASL 2'!E14+'ASL 3'!E14+'ASL 4'!E14+'ASL 5'!E14+'ASL 6'!E14+'ASL 7'!E14+'ASL 8'!E14+'AO BZ'!E14+'AOU SS'!E14+'AOU CA'!E14</f>
        <v>5592</v>
      </c>
      <c r="F14" s="223">
        <f>+'ASL 1'!F14+'ASL 2'!F14+'ASL 3'!F14+'ASL 4'!F14+'ASL 5'!F14+'ASL 6'!F14+'ASL 7'!F14+'ASL 8'!F14+'AO BZ'!F14+'AOU SS'!F14+'AOU CA'!F14</f>
        <v>21003.516219999998</v>
      </c>
      <c r="G14" s="223">
        <f>+'ASL 1'!G14+'ASL 2'!G14+'ASL 3'!G14+'ASL 4'!G14+'ASL 5'!G14+'ASL 6'!G14+'ASL 7'!G14+'ASL 8'!G14+'AO BZ'!G14+'AOU SS'!G14+'AOU CA'!G14</f>
        <v>23812</v>
      </c>
      <c r="H14" s="223">
        <f>+'ASL 1'!I14+'ASL 2'!H14+'ASL 3'!H14+'ASL 4'!H14+'ASL 5'!H14+'ASL 6'!H14+'ASL 7'!H14+'ASL 8'!H14+'AO BZ'!H14+'AOU SS'!H14+'AOU CA'!H14</f>
        <v>23387</v>
      </c>
      <c r="I14" s="223">
        <f>+'ASL 1'!J14+'ASL 2'!I14+'ASL 3'!I14+'ASL 4'!I14+'ASL 5'!I14+'ASL 6'!I14+'ASL 7'!I14+'ASL 8'!I14+'AO BZ'!I14+'AOU SS'!I14+'AOU CA'!I14</f>
        <v>5774</v>
      </c>
      <c r="J14" s="223">
        <f t="shared" si="6"/>
        <v>-716</v>
      </c>
      <c r="K14" s="223"/>
      <c r="L14" s="223">
        <f t="shared" si="7"/>
        <v>728</v>
      </c>
      <c r="M14" s="223">
        <f t="shared" si="8"/>
        <v>-425</v>
      </c>
      <c r="N14" s="223">
        <f t="shared" si="9"/>
        <v>-291</v>
      </c>
      <c r="O14" s="223">
        <f>+'ASL 1'!P14+'ASL 2'!O14+'ASL 3'!O14+'ASL 4'!O14+'ASL 5'!O14+'ASL 6'!O14+'ASL 7'!O14+'ASL 8'!O14+'AO BZ'!O14+'AOU SS'!O14+'AOU CA'!O14</f>
        <v>69.83</v>
      </c>
      <c r="P14" s="223">
        <f>+'ASL 1'!Q14+'ASL 2'!P14+'ASL 3'!P14+'ASL 4'!P14+'ASL 5'!P14+'ASL 6'!P14+'ASL 7'!P14+'ASL 8'!P14+'AO BZ'!P14+'AOU SS'!P14+'AOU CA'!P14</f>
        <v>149.21</v>
      </c>
      <c r="Q14" s="223">
        <f>+'ASL 1'!R14+'ASL 2'!Q14+'ASL 3'!Q14+'ASL 4'!Q14+'ASL 5'!Q14+'ASL 6'!Q14+'ASL 7'!Q14+'ASL 8'!Q14+'AO BZ'!Q14+'AOU SS'!Q14+'AOU CA'!Q14</f>
        <v>371.96000000000004</v>
      </c>
      <c r="R14" s="223">
        <f>+'ASL 1'!S14+'ASL 2'!R14+'ASL 3'!R14+'ASL 4'!R14+'ASL 5'!R14+'ASL 6'!R14+'ASL 7'!R14+'ASL 8'!R14+'AO BZ'!R14+'AOU SS'!R14+'AOU CA'!R14</f>
        <v>386.33000000000004</v>
      </c>
      <c r="S14" s="223">
        <f>+'ASL 1'!T14+'ASL 2'!S14+'ASL 3'!S14+'ASL 4'!S14+'ASL 5'!S14+'ASL 6'!S14+'ASL 7'!S14+'ASL 8'!S14+'AO BZ'!S14+'AOU SS'!S14+'AOU CA'!S14</f>
        <v>977.33</v>
      </c>
      <c r="T14" s="129">
        <f>+'CONS. 2014'!$N496</f>
        <v>22205</v>
      </c>
      <c r="U14" s="129">
        <f>+'prec. 2015'!$N496</f>
        <v>21003.516219999998</v>
      </c>
      <c r="V14" s="129">
        <f>+'4° trim. 2015'!$N496</f>
        <v>23812</v>
      </c>
      <c r="W14" s="129">
        <f>+'prev. 2016'!$N496</f>
        <v>23387</v>
      </c>
      <c r="Y14" s="129">
        <f>+'1° trim. 2015'!$N496</f>
        <v>5592</v>
      </c>
      <c r="Z14" s="129">
        <f>+'1° trim 2016'!$N496</f>
        <v>5774</v>
      </c>
      <c r="AA14" s="129">
        <f t="shared" si="0"/>
        <v>0</v>
      </c>
      <c r="AB14" s="129">
        <f t="shared" si="1"/>
        <v>0</v>
      </c>
      <c r="AC14" s="129">
        <f t="shared" si="2"/>
        <v>0</v>
      </c>
      <c r="AD14" s="129">
        <f t="shared" si="3"/>
        <v>0</v>
      </c>
      <c r="AF14" s="129">
        <f t="shared" si="4"/>
        <v>0</v>
      </c>
      <c r="AG14" s="129">
        <f t="shared" si="5"/>
        <v>0</v>
      </c>
    </row>
    <row r="15" spans="1:33" s="129" customFormat="1" x14ac:dyDescent="0.25">
      <c r="B15" s="191" t="s">
        <v>266</v>
      </c>
      <c r="C15" s="193" t="s">
        <v>1430</v>
      </c>
      <c r="D15" s="223">
        <f>+'ASL 1'!D15+'ASL 2'!D15+'ASL 3'!D15+'ASL 4'!D15+'ASL 5'!D15+'ASL 6'!D15+'ASL 7'!D15+'ASL 8'!D15+'AO BZ'!D15+'AOU SS'!D15+'AOU CA'!D15</f>
        <v>245499</v>
      </c>
      <c r="E15" s="223">
        <f>+'ASL 1'!E15+'ASL 2'!E15+'ASL 3'!E15+'ASL 4'!E15+'ASL 5'!E15+'ASL 6'!E15+'ASL 7'!E15+'ASL 8'!E15+'AO BZ'!E15+'AOU SS'!E15+'AOU CA'!E15</f>
        <v>60295</v>
      </c>
      <c r="F15" s="223">
        <f>+'ASL 1'!F15+'ASL 2'!F15+'ASL 3'!F15+'ASL 4'!F15+'ASL 5'!F15+'ASL 6'!F15+'ASL 7'!F15+'ASL 8'!F15+'AO BZ'!F15+'AOU SS'!F15+'AOU CA'!F15</f>
        <v>242818.64302354449</v>
      </c>
      <c r="G15" s="223">
        <f>+'ASL 1'!G15+'ASL 2'!G15+'ASL 3'!G15+'ASL 4'!G15+'ASL 5'!G15+'ASL 6'!G15+'ASL 7'!G15+'ASL 8'!G15+'AO BZ'!G15+'AOU SS'!G15+'AOU CA'!G15</f>
        <v>241847</v>
      </c>
      <c r="H15" s="223">
        <f>+'ASL 1'!I15+'ASL 2'!H15+'ASL 3'!H15+'ASL 4'!H15+'ASL 5'!H15+'ASL 6'!H15+'ASL 7'!H15+'ASL 8'!H15+'AO BZ'!H15+'AOU SS'!H15+'AOU CA'!H15</f>
        <v>231075</v>
      </c>
      <c r="I15" s="223">
        <f>+'ASL 1'!J15+'ASL 2'!I15+'ASL 3'!I15+'ASL 4'!I15+'ASL 5'!I15+'ASL 6'!I15+'ASL 7'!I15+'ASL 8'!I15+'AO BZ'!I15+'AOU SS'!I15+'AOU CA'!I15</f>
        <v>59132</v>
      </c>
      <c r="J15" s="223">
        <f t="shared" si="6"/>
        <v>-5319</v>
      </c>
      <c r="K15" s="223"/>
      <c r="L15" s="223">
        <f t="shared" si="7"/>
        <v>-4652</v>
      </c>
      <c r="M15" s="223">
        <f t="shared" si="8"/>
        <v>-10772</v>
      </c>
      <c r="N15" s="223">
        <f t="shared" si="9"/>
        <v>5453</v>
      </c>
      <c r="O15" s="223">
        <f>+'ASL 1'!P15+'ASL 2'!O15+'ASL 3'!O15+'ASL 4'!O15+'ASL 5'!O15+'ASL 6'!O15+'ASL 7'!O15+'ASL 8'!O15+'AO BZ'!O15+'AOU SS'!O15+'AOU CA'!O15</f>
        <v>141.13999999999999</v>
      </c>
      <c r="P15" s="223">
        <f>+'ASL 1'!Q15+'ASL 2'!P15+'ASL 3'!P15+'ASL 4'!P15+'ASL 5'!P15+'ASL 6'!P15+'ASL 7'!P15+'ASL 8'!P15+'AO BZ'!P15+'AOU SS'!P15+'AOU CA'!P15</f>
        <v>452.88</v>
      </c>
      <c r="Q15" s="223">
        <f>+'ASL 1'!R15+'ASL 2'!Q15+'ASL 3'!Q15+'ASL 4'!Q15+'ASL 5'!Q15+'ASL 6'!Q15+'ASL 7'!Q15+'ASL 8'!Q15+'AO BZ'!Q15+'AOU SS'!Q15+'AOU CA'!Q15</f>
        <v>489.92</v>
      </c>
      <c r="R15" s="223">
        <f>+'ASL 1'!S15+'ASL 2'!R15+'ASL 3'!R15+'ASL 4'!R15+'ASL 5'!R15+'ASL 6'!R15+'ASL 7'!R15+'ASL 8'!R15+'AO BZ'!R15+'AOU SS'!R15+'AOU CA'!R15</f>
        <v>524.45000000000005</v>
      </c>
      <c r="S15" s="223">
        <f>+'ASL 1'!T15+'ASL 2'!S15+'ASL 3'!S15+'ASL 4'!S15+'ASL 5'!S15+'ASL 6'!S15+'ASL 7'!S15+'ASL 8'!S15+'AO BZ'!S15+'AOU SS'!S15+'AOU CA'!S15</f>
        <v>1998.3899999999999</v>
      </c>
      <c r="T15" s="129">
        <f>+'CONS. 2014'!$N497</f>
        <v>245499</v>
      </c>
      <c r="U15" s="129">
        <f>+'prec. 2015'!$N497</f>
        <v>242818.64302354449</v>
      </c>
      <c r="V15" s="129">
        <f>+'4° trim. 2015'!$N497</f>
        <v>241847</v>
      </c>
      <c r="W15" s="129">
        <f>+'prev. 2016'!$N497</f>
        <v>231075</v>
      </c>
      <c r="Y15" s="129">
        <f>+'1° trim. 2015'!$N497</f>
        <v>60295</v>
      </c>
      <c r="Z15" s="129">
        <f>+'1° trim 2016'!$N497</f>
        <v>59132</v>
      </c>
      <c r="AA15" s="129">
        <f t="shared" si="0"/>
        <v>0</v>
      </c>
      <c r="AB15" s="129">
        <f t="shared" si="1"/>
        <v>0</v>
      </c>
      <c r="AC15" s="129">
        <f t="shared" si="2"/>
        <v>0</v>
      </c>
      <c r="AD15" s="129">
        <f t="shared" si="3"/>
        <v>0</v>
      </c>
      <c r="AF15" s="129">
        <f t="shared" si="4"/>
        <v>0</v>
      </c>
      <c r="AG15" s="129">
        <f t="shared" si="5"/>
        <v>0</v>
      </c>
    </row>
    <row r="16" spans="1:33" s="129" customFormat="1" x14ac:dyDescent="0.25">
      <c r="B16" s="191"/>
      <c r="C16" s="193" t="s">
        <v>2222</v>
      </c>
      <c r="D16" s="223">
        <f>+'ASL 1'!D16+'ASL 2'!D16+'ASL 3'!D16+'ASL 4'!D16+'ASL 5'!D16+'ASL 6'!D16+'ASL 7'!D16+'ASL 8'!D16+'AO BZ'!D16+'AOU SS'!D16+'AOU CA'!D16</f>
        <v>0</v>
      </c>
      <c r="E16" s="223">
        <f>+'ASL 1'!E16+'ASL 2'!E16+'ASL 3'!E16+'ASL 4'!E16+'ASL 5'!E16+'ASL 6'!E16+'ASL 7'!E16+'ASL 8'!E16+'AO BZ'!E16+'AOU SS'!E16+'AOU CA'!E16</f>
        <v>0</v>
      </c>
      <c r="F16" s="223">
        <f>+'ASL 1'!F16+'ASL 2'!F16+'ASL 3'!F16+'ASL 4'!F16+'ASL 5'!F16+'ASL 6'!F16+'ASL 7'!F16+'ASL 8'!F16+'AO BZ'!F16+'AOU SS'!F16+'AOU CA'!F16</f>
        <v>0</v>
      </c>
      <c r="G16" s="223">
        <f>+'ASL 1'!G16+'ASL 2'!G16+'ASL 3'!G16+'ASL 4'!G16+'ASL 5'!G16+'ASL 6'!G16+'ASL 7'!G16+'ASL 8'!G16+'AO BZ'!G16+'AOU SS'!G16+'AOU CA'!G16</f>
        <v>0</v>
      </c>
      <c r="H16" s="223">
        <f>+'ASL 1'!I16+'ASL 2'!H16+'ASL 3'!H16+'ASL 4'!H16+'ASL 5'!H16+'ASL 6'!H16+'ASL 7'!H16+'ASL 8'!H16+'AO BZ'!H16+'AOU SS'!H16+'AOU CA'!H16</f>
        <v>0</v>
      </c>
      <c r="I16" s="223">
        <f>+'ASL 1'!J16+'ASL 2'!I16+'ASL 3'!I16+'ASL 4'!I16+'ASL 5'!I16+'ASL 6'!I16+'ASL 7'!I16+'ASL 8'!I16+'AO BZ'!I16+'AOU SS'!I16+'AOU CA'!I16</f>
        <v>0</v>
      </c>
      <c r="J16" s="223"/>
      <c r="K16" s="223"/>
      <c r="L16" s="223">
        <f>+I16-E16</f>
        <v>0</v>
      </c>
      <c r="M16" s="223">
        <f t="shared" si="8"/>
        <v>0</v>
      </c>
      <c r="N16" s="223">
        <f t="shared" si="9"/>
        <v>0</v>
      </c>
      <c r="O16" s="223">
        <f>+'ASL 1'!P16+'ASL 2'!O16+'ASL 3'!O16+'ASL 4'!O16+'ASL 5'!O16+'ASL 6'!O16+'ASL 7'!O16+'ASL 8'!O16+'AO BZ'!O16+'AOU SS'!O16+'AOU CA'!O16</f>
        <v>1148</v>
      </c>
      <c r="P16" s="223">
        <f>+'ASL 1'!Q16+'ASL 2'!P16+'ASL 3'!P16+'ASL 4'!P16+'ASL 5'!P16+'ASL 6'!P16+'ASL 7'!P16+'ASL 8'!P16+'AO BZ'!P16+'AOU SS'!P16+'AOU CA'!P16</f>
        <v>1302</v>
      </c>
      <c r="Q16" s="223">
        <f>+'ASL 1'!R16+'ASL 2'!Q16+'ASL 3'!Q16+'ASL 4'!Q16+'ASL 5'!Q16+'ASL 6'!Q16+'ASL 7'!Q16+'ASL 8'!Q16+'AO BZ'!Q16+'AOU SS'!Q16+'AOU CA'!Q16</f>
        <v>1348</v>
      </c>
      <c r="R16" s="223">
        <f>+'ASL 1'!S16+'ASL 2'!R16+'ASL 3'!R16+'ASL 4'!R16+'ASL 5'!R16+'ASL 6'!R16+'ASL 7'!R16+'ASL 8'!R16+'AO BZ'!R16+'AOU SS'!R16+'AOU CA'!R16</f>
        <v>1371</v>
      </c>
      <c r="S16" s="223">
        <f>+'ASL 1'!T16+'ASL 2'!S16+'ASL 3'!S16+'ASL 4'!S16+'ASL 5'!S16+'ASL 6'!S16+'ASL 7'!S16+'ASL 8'!S16+'AO BZ'!S16+'AOU SS'!S16+'AOU CA'!S16</f>
        <v>5169</v>
      </c>
      <c r="AA16" s="129">
        <f t="shared" si="0"/>
        <v>0</v>
      </c>
      <c r="AB16" s="129">
        <f t="shared" si="1"/>
        <v>0</v>
      </c>
      <c r="AC16" s="129">
        <f t="shared" si="2"/>
        <v>0</v>
      </c>
      <c r="AD16" s="129">
        <f t="shared" si="3"/>
        <v>0</v>
      </c>
      <c r="AF16" s="129">
        <f t="shared" si="4"/>
        <v>0</v>
      </c>
      <c r="AG16" s="129">
        <f t="shared" si="5"/>
        <v>0</v>
      </c>
    </row>
    <row r="17" spans="1:33" s="129" customFormat="1" x14ac:dyDescent="0.25">
      <c r="B17" s="191"/>
      <c r="C17" s="194" t="s">
        <v>2219</v>
      </c>
      <c r="D17" s="224">
        <f t="shared" ref="D17:S17" si="10">SUM(D9:D16)-D13</f>
        <v>751673</v>
      </c>
      <c r="E17" s="224">
        <f>SUM(E9:E16)-E13</f>
        <v>193528</v>
      </c>
      <c r="F17" s="224">
        <f t="shared" si="10"/>
        <v>830810.96250380762</v>
      </c>
      <c r="G17" s="224">
        <f t="shared" si="10"/>
        <v>830977</v>
      </c>
      <c r="H17" s="224">
        <f t="shared" si="10"/>
        <v>766314</v>
      </c>
      <c r="I17" s="224">
        <f t="shared" si="10"/>
        <v>210964</v>
      </c>
      <c r="J17" s="224">
        <f t="shared" ref="J17:N17" si="11">SUM(J9:J16)-J13</f>
        <v>12879</v>
      </c>
      <c r="K17" s="224">
        <f t="shared" si="11"/>
        <v>0</v>
      </c>
      <c r="L17" s="224">
        <f t="shared" si="11"/>
        <v>69744</v>
      </c>
      <c r="M17" s="224">
        <f t="shared" si="11"/>
        <v>-64663</v>
      </c>
      <c r="N17" s="224">
        <f t="shared" si="11"/>
        <v>77542</v>
      </c>
      <c r="O17" s="224">
        <f t="shared" si="10"/>
        <v>1591.35</v>
      </c>
      <c r="P17" s="224">
        <f t="shared" si="10"/>
        <v>2692.59</v>
      </c>
      <c r="Q17" s="224">
        <f t="shared" si="10"/>
        <v>3201.6600000000003</v>
      </c>
      <c r="R17" s="224">
        <f t="shared" si="10"/>
        <v>3243.33</v>
      </c>
      <c r="S17" s="224">
        <f t="shared" si="10"/>
        <v>11238.929999999998</v>
      </c>
    </row>
    <row r="18" spans="1:33" s="129" customFormat="1" x14ac:dyDescent="0.25">
      <c r="B18" s="131"/>
      <c r="C18" s="158"/>
      <c r="D18" s="169">
        <f>+'ASL 1'!D18+'ASL 2'!D18+'ASL 3'!D18+'ASL 4'!D18+'ASL 5'!D18+'ASL 6'!D18+'ASL 7'!D18+'ASL 8'!D18+'AO BZ'!D18+'AOU SS'!D18+'AOU CA'!D18</f>
        <v>0</v>
      </c>
      <c r="E18" s="169">
        <f>+'ASL 1'!E18+'ASL 2'!E18+'ASL 3'!E18+'ASL 4'!E18+'ASL 5'!E18+'ASL 6'!E18+'ASL 7'!E18+'ASL 8'!E18+'AO BZ'!E18+'AOU SS'!E18+'AOU CA'!E18</f>
        <v>0</v>
      </c>
      <c r="F18" s="169">
        <f>+'ASL 1'!F18+'ASL 2'!F18+'ASL 3'!F18+'ASL 4'!F18+'ASL 5'!F18+'ASL 6'!F18+'ASL 7'!F18+'ASL 8'!F18+'AO BZ'!F18+'AOU SS'!F18+'AOU CA'!F18</f>
        <v>0</v>
      </c>
      <c r="G18" s="169">
        <f>+'ASL 1'!G18+'ASL 2'!G18+'ASL 3'!G18+'ASL 4'!G18+'ASL 5'!G18+'ASL 6'!G18+'ASL 7'!G18+'ASL 8'!G18+'AO BZ'!G18+'AOU SS'!G18+'AOU CA'!G18</f>
        <v>0</v>
      </c>
      <c r="H18" s="169">
        <f>+'ASL 1'!I18+'ASL 2'!H18+'ASL 3'!H18+'ASL 4'!H18+'ASL 5'!H18+'ASL 6'!H18+'ASL 7'!H18+'ASL 8'!H18+'AO BZ'!H18+'AOU SS'!H18+'AOU CA'!H18</f>
        <v>0</v>
      </c>
      <c r="I18" s="169">
        <f>+'ASL 1'!J18+'ASL 2'!I18+'ASL 3'!I18+'ASL 4'!I18+'ASL 5'!I18+'ASL 6'!I18+'ASL 7'!I18+'ASL 8'!I18+'AO BZ'!I18+'AOU SS'!I18+'AOU CA'!I18</f>
        <v>0</v>
      </c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AA18" s="129">
        <f t="shared" ref="AA18:AA28" si="12">+T18-D18</f>
        <v>0</v>
      </c>
      <c r="AB18" s="129">
        <f t="shared" ref="AB18:AB28" si="13">+U18-F18</f>
        <v>0</v>
      </c>
      <c r="AC18" s="129">
        <f t="shared" ref="AC18:AC28" si="14">+V18-G18</f>
        <v>0</v>
      </c>
      <c r="AD18" s="129">
        <f t="shared" ref="AD18:AD28" si="15">+W18-H18</f>
        <v>0</v>
      </c>
      <c r="AF18" s="129">
        <f t="shared" ref="AF18:AF28" si="16">+Y18-E18</f>
        <v>0</v>
      </c>
      <c r="AG18" s="129">
        <f t="shared" si="5"/>
        <v>0</v>
      </c>
    </row>
    <row r="19" spans="1:33" s="129" customFormat="1" x14ac:dyDescent="0.25">
      <c r="B19" s="195"/>
      <c r="C19" s="196" t="s">
        <v>2206</v>
      </c>
      <c r="D19" s="225">
        <f>+'ASL 1'!D19+'ASL 2'!D19+'ASL 3'!D19+'ASL 4'!D19+'ASL 5'!D19+'ASL 6'!D19+'ASL 7'!D19+'ASL 8'!D19+'AO BZ'!D19+'AOU SS'!D19+'AOU CA'!D19</f>
        <v>0</v>
      </c>
      <c r="E19" s="225">
        <f>+'ASL 1'!E19+'ASL 2'!E19+'ASL 3'!E19+'ASL 4'!E19+'ASL 5'!E19+'ASL 6'!E19+'ASL 7'!E19+'ASL 8'!E19+'AO BZ'!E19+'AOU SS'!E19+'AOU CA'!E19</f>
        <v>0</v>
      </c>
      <c r="F19" s="225">
        <f>+'ASL 1'!F19+'ASL 2'!F19+'ASL 3'!F19+'ASL 4'!F19+'ASL 5'!F19+'ASL 6'!F19+'ASL 7'!F19+'ASL 8'!F19+'AO BZ'!F19+'AOU SS'!F19+'AOU CA'!F19</f>
        <v>0</v>
      </c>
      <c r="G19" s="225">
        <f>+'ASL 1'!G19+'ASL 2'!G19+'ASL 3'!G19+'ASL 4'!G19+'ASL 5'!G19+'ASL 6'!G19+'ASL 7'!G19+'ASL 8'!G19+'AO BZ'!G19+'AOU SS'!G19+'AOU CA'!G19</f>
        <v>0</v>
      </c>
      <c r="H19" s="225">
        <f>+'ASL 1'!I19+'ASL 2'!H19+'ASL 3'!H19+'ASL 4'!H19+'ASL 5'!H19+'ASL 6'!H19+'ASL 7'!H19+'ASL 8'!H19+'AO BZ'!H19+'AOU SS'!H19+'AOU CA'!H19</f>
        <v>0</v>
      </c>
      <c r="I19" s="225">
        <f>+'ASL 1'!J19+'ASL 2'!I19+'ASL 3'!I19+'ASL 4'!I19+'ASL 5'!I19+'ASL 6'!I19+'ASL 7'!I19+'ASL 8'!I19+'AO BZ'!I19+'AOU SS'!I19+'AOU CA'!I19</f>
        <v>0</v>
      </c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AA19" s="129">
        <f t="shared" si="12"/>
        <v>0</v>
      </c>
      <c r="AB19" s="129">
        <f t="shared" si="13"/>
        <v>0</v>
      </c>
      <c r="AC19" s="129">
        <f t="shared" si="14"/>
        <v>0</v>
      </c>
      <c r="AD19" s="129">
        <f t="shared" si="15"/>
        <v>0</v>
      </c>
      <c r="AF19" s="129">
        <f t="shared" si="16"/>
        <v>0</v>
      </c>
      <c r="AG19" s="129">
        <f t="shared" si="5"/>
        <v>0</v>
      </c>
    </row>
    <row r="20" spans="1:33" s="129" customFormat="1" ht="25.5" x14ac:dyDescent="0.25">
      <c r="B20" s="195" t="s">
        <v>228</v>
      </c>
      <c r="C20" s="197" t="s">
        <v>2209</v>
      </c>
      <c r="D20" s="226">
        <f>+'ASL 1'!D20+'ASL 2'!D20+'ASL 3'!D20+'ASL 4'!D20+'ASL 5'!D20+'ASL 6'!D20+'ASL 7'!D20+'ASL 8'!D20+'AO BZ'!D20+'AOU SS'!D20+'AOU CA'!D20</f>
        <v>77645</v>
      </c>
      <c r="E20" s="225">
        <f>+'ASL 1'!E20+'ASL 2'!E20+'ASL 3'!E20+'ASL 4'!E20+'ASL 5'!E20+'ASL 6'!E20+'ASL 7'!E20+'ASL 8'!E20+'AO BZ'!E20+'AOU SS'!E20+'AOU CA'!E20</f>
        <v>17315</v>
      </c>
      <c r="F20" s="225">
        <f>+'ASL 1'!F20+'ASL 2'!F20+'ASL 3'!F20+'ASL 4'!F20+'ASL 5'!F20+'ASL 6'!F20+'ASL 7'!F20+'ASL 8'!F20+'AO BZ'!F20+'AOU SS'!F20+'AOU CA'!F20</f>
        <v>78774.662657667519</v>
      </c>
      <c r="G20" s="225">
        <f>+'ASL 1'!G20+'ASL 2'!G20+'ASL 3'!G20+'ASL 4'!G20+'ASL 5'!G20+'ASL 6'!G20+'ASL 7'!G20+'ASL 8'!G20+'AO BZ'!G20+'AOU SS'!G20+'AOU CA'!G20</f>
        <v>79483</v>
      </c>
      <c r="H20" s="225">
        <f>+'ASL 1'!I20+'ASL 2'!H20+'ASL 3'!H20+'ASL 4'!H20+'ASL 5'!H20+'ASL 6'!H20+'ASL 7'!H20+'ASL 8'!H20+'AO BZ'!H20+'AOU SS'!H20+'AOU CA'!H20</f>
        <v>82447</v>
      </c>
      <c r="I20" s="225">
        <f>+'ASL 1'!J20+'ASL 2'!I20+'ASL 3'!I20+'ASL 4'!I20+'ASL 5'!I20+'ASL 6'!I20+'ASL 7'!I20+'ASL 8'!I20+'AO BZ'!I20+'AOU SS'!I20+'AOU CA'!I20</f>
        <v>20732</v>
      </c>
      <c r="J20" s="225">
        <f t="shared" ref="J20:J28" si="17">+I20*4-G20</f>
        <v>3445</v>
      </c>
      <c r="K20" s="225"/>
      <c r="L20" s="225">
        <f t="shared" ref="L20:L28" si="18">+I20*4-E20*4</f>
        <v>13668</v>
      </c>
      <c r="M20" s="225">
        <f t="shared" ref="M20:M28" si="19">+H20-G20</f>
        <v>2964</v>
      </c>
      <c r="N20" s="225">
        <f t="shared" ref="N20:N29" si="20">+I20*4-H20</f>
        <v>481</v>
      </c>
      <c r="O20" s="225">
        <f>+'ASL 1'!P20+'ASL 2'!O20+'ASL 3'!O20+'ASL 4'!O20+'ASL 5'!O20+'ASL 6'!O20+'ASL 7'!O20+'ASL 8'!O20+'AO BZ'!O20+'AOU SS'!O20+'AOU CA'!O20</f>
        <v>25</v>
      </c>
      <c r="P20" s="225">
        <f>+'ASL 1'!Q20+'ASL 2'!P20+'ASL 3'!P20+'ASL 4'!P20+'ASL 5'!P20+'ASL 6'!P20+'ASL 7'!P20+'ASL 8'!P20+'AO BZ'!P20+'AOU SS'!P20+'AOU CA'!P20</f>
        <v>49</v>
      </c>
      <c r="Q20" s="225">
        <f>+'ASL 1'!R20+'ASL 2'!Q20+'ASL 3'!Q20+'ASL 4'!Q20+'ASL 5'!Q20+'ASL 6'!Q20+'ASL 7'!Q20+'ASL 8'!Q20+'AO BZ'!Q20+'AOU SS'!Q20+'AOU CA'!Q20</f>
        <v>499</v>
      </c>
      <c r="R20" s="225">
        <f>+'ASL 1'!S20+'ASL 2'!R20+'ASL 3'!R20+'ASL 4'!R20+'ASL 5'!R20+'ASL 6'!R20+'ASL 7'!R20+'ASL 8'!R20+'AO BZ'!R20+'AOU SS'!R20+'AOU CA'!R20</f>
        <v>723</v>
      </c>
      <c r="S20" s="225">
        <f>+'ASL 1'!T20+'ASL 2'!S20+'ASL 3'!S20+'ASL 4'!S20+'ASL 5'!S20+'ASL 6'!S20+'ASL 7'!S20+'ASL 8'!S20+'AO BZ'!S20+'AOU SS'!S20+'AOU CA'!S20</f>
        <v>1296</v>
      </c>
      <c r="T20" s="129">
        <f>+'CONS. 2014'!$N498</f>
        <v>77645</v>
      </c>
      <c r="U20" s="129">
        <f>+'prec. 2015'!$N498</f>
        <v>78774.662657667519</v>
      </c>
      <c r="V20" s="129">
        <f>+'4° trim. 2015'!$N498</f>
        <v>79483</v>
      </c>
      <c r="W20" s="129">
        <f>+'prev. 2016'!$N498</f>
        <v>82447</v>
      </c>
      <c r="Y20" s="129">
        <f>+'1° trim. 2015'!$N498</f>
        <v>17315</v>
      </c>
      <c r="Z20" s="129">
        <f>+'1° trim 2016'!$N498</f>
        <v>20732</v>
      </c>
      <c r="AA20" s="129">
        <f t="shared" si="12"/>
        <v>0</v>
      </c>
      <c r="AB20" s="129">
        <f t="shared" si="13"/>
        <v>0</v>
      </c>
      <c r="AC20" s="129">
        <f t="shared" si="14"/>
        <v>0</v>
      </c>
      <c r="AD20" s="129">
        <f t="shared" si="15"/>
        <v>0</v>
      </c>
      <c r="AF20" s="129">
        <f t="shared" si="16"/>
        <v>0</v>
      </c>
      <c r="AG20" s="129">
        <f t="shared" si="5"/>
        <v>0</v>
      </c>
    </row>
    <row r="21" spans="1:33" s="129" customFormat="1" x14ac:dyDescent="0.25">
      <c r="B21" s="195" t="s">
        <v>1525</v>
      </c>
      <c r="C21" s="198" t="s">
        <v>1306</v>
      </c>
      <c r="D21" s="227">
        <f>+'ASL 1'!D21+'ASL 2'!D21+'ASL 3'!D21+'ASL 4'!D21+'ASL 5'!D21+'ASL 6'!D21+'ASL 7'!D21+'ASL 8'!D21+'AO BZ'!D21+'AOU SS'!D21+'AOU CA'!D21</f>
        <v>54746</v>
      </c>
      <c r="E21" s="225">
        <f>+'ASL 1'!E21+'ASL 2'!E21+'ASL 3'!E21+'ASL 4'!E21+'ASL 5'!E21+'ASL 6'!E21+'ASL 7'!E21+'ASL 8'!E21+'AO BZ'!E21+'AOU SS'!E21+'AOU CA'!E21</f>
        <v>16456</v>
      </c>
      <c r="F21" s="225">
        <f>+'ASL 1'!F21+'ASL 2'!F21+'ASL 3'!F21+'ASL 4'!F21+'ASL 5'!F21+'ASL 6'!F21+'ASL 7'!F21+'ASL 8'!F21+'AO BZ'!F21+'AOU SS'!F21+'AOU CA'!F21</f>
        <v>55166.891024872915</v>
      </c>
      <c r="G21" s="225">
        <f>+'ASL 1'!G21+'ASL 2'!G21+'ASL 3'!G21+'ASL 4'!G21+'ASL 5'!G21+'ASL 6'!G21+'ASL 7'!G21+'ASL 8'!G21+'AO BZ'!G21+'AOU SS'!G21+'AOU CA'!G21</f>
        <v>55112</v>
      </c>
      <c r="H21" s="225">
        <f>+'ASL 1'!I21+'ASL 2'!H21+'ASL 3'!H21+'ASL 4'!H21+'ASL 5'!H21+'ASL 6'!H21+'ASL 7'!H21+'ASL 8'!H21+'AO BZ'!H21+'AOU SS'!H21+'AOU CA'!H21</f>
        <v>55927</v>
      </c>
      <c r="I21" s="225">
        <f>+'ASL 1'!J21+'ASL 2'!I21+'ASL 3'!I21+'ASL 4'!I21+'ASL 5'!I21+'ASL 6'!I21+'ASL 7'!I21+'ASL 8'!I21+'AO BZ'!I21+'AOU SS'!I21+'AOU CA'!I21</f>
        <v>13934</v>
      </c>
      <c r="J21" s="225">
        <f t="shared" si="17"/>
        <v>624</v>
      </c>
      <c r="K21" s="225"/>
      <c r="L21" s="225">
        <f t="shared" si="18"/>
        <v>-10088</v>
      </c>
      <c r="M21" s="225">
        <f t="shared" si="19"/>
        <v>815</v>
      </c>
      <c r="N21" s="225">
        <f t="shared" si="20"/>
        <v>-191</v>
      </c>
      <c r="O21" s="225">
        <f>+'ASL 1'!P21+'ASL 2'!O21+'ASL 3'!O21+'ASL 4'!O21+'ASL 5'!O21+'ASL 6'!O21+'ASL 7'!O21+'ASL 8'!O21+'AO BZ'!O21+'AOU SS'!O21+'AOU CA'!O21</f>
        <v>-22</v>
      </c>
      <c r="P21" s="225">
        <f>+'ASL 1'!Q21+'ASL 2'!P21+'ASL 3'!P21+'ASL 4'!P21+'ASL 5'!P21+'ASL 6'!P21+'ASL 7'!P21+'ASL 8'!P21+'AO BZ'!P21+'AOU SS'!P21+'AOU CA'!P21</f>
        <v>-69</v>
      </c>
      <c r="Q21" s="225">
        <f>+'ASL 1'!R21+'ASL 2'!Q21+'ASL 3'!Q21+'ASL 4'!Q21+'ASL 5'!Q21+'ASL 6'!Q21+'ASL 7'!Q21+'ASL 8'!Q21+'AO BZ'!Q21+'AOU SS'!Q21+'AOU CA'!Q21</f>
        <v>-162</v>
      </c>
      <c r="R21" s="225">
        <f>+'ASL 1'!S21+'ASL 2'!R21+'ASL 3'!R21+'ASL 4'!R21+'ASL 5'!R21+'ASL 6'!R21+'ASL 7'!R21+'ASL 8'!R21+'AO BZ'!R21+'AOU SS'!R21+'AOU CA'!R21</f>
        <v>-209</v>
      </c>
      <c r="S21" s="225">
        <f>+'ASL 1'!T21+'ASL 2'!S21+'ASL 3'!S21+'ASL 4'!S21+'ASL 5'!S21+'ASL 6'!S21+'ASL 7'!S21+'ASL 8'!S21+'AO BZ'!S21+'AOU SS'!S21+'AOU CA'!S21</f>
        <v>-462</v>
      </c>
      <c r="T21" s="129">
        <f>+'CONS. 2014'!$N499</f>
        <v>54746</v>
      </c>
      <c r="U21" s="129">
        <f>+'prec. 2015'!$N499</f>
        <v>55166.891024872915</v>
      </c>
      <c r="V21" s="129">
        <f>+'4° trim. 2015'!$N499</f>
        <v>55112</v>
      </c>
      <c r="W21" s="129">
        <f>+'prev. 2016'!$N499</f>
        <v>55927</v>
      </c>
      <c r="Y21" s="129">
        <f>+'1° trim. 2015'!$N499</f>
        <v>16456</v>
      </c>
      <c r="Z21" s="129">
        <f>+'1° trim 2016'!$N499</f>
        <v>13934</v>
      </c>
      <c r="AA21" s="129">
        <f t="shared" si="12"/>
        <v>0</v>
      </c>
      <c r="AB21" s="129">
        <f t="shared" si="13"/>
        <v>0</v>
      </c>
      <c r="AC21" s="129">
        <f t="shared" si="14"/>
        <v>0</v>
      </c>
      <c r="AD21" s="129">
        <f t="shared" si="15"/>
        <v>0</v>
      </c>
      <c r="AF21" s="129">
        <f t="shared" si="16"/>
        <v>0</v>
      </c>
      <c r="AG21" s="129">
        <f t="shared" si="5"/>
        <v>0</v>
      </c>
    </row>
    <row r="22" spans="1:33" s="129" customFormat="1" x14ac:dyDescent="0.25">
      <c r="A22" s="129" t="s">
        <v>2216</v>
      </c>
      <c r="B22" s="195" t="s">
        <v>1743</v>
      </c>
      <c r="C22" s="198" t="s">
        <v>560</v>
      </c>
      <c r="D22" s="227">
        <f>+'ASL 1'!D22+'ASL 2'!D22+'ASL 3'!D22+'ASL 4'!D22+'ASL 5'!D22+'ASL 6'!D22+'ASL 7'!D22+'ASL 8'!D22+'AO BZ'!D22+'AOU SS'!D22+'AOU CA'!D22</f>
        <v>132911</v>
      </c>
      <c r="E22" s="225">
        <f>+'ASL 1'!E22+'ASL 2'!E22+'ASL 3'!E22+'ASL 4'!E22+'ASL 5'!E22+'ASL 6'!E22+'ASL 7'!E22+'ASL 8'!E22+'AO BZ'!E22+'AOU SS'!E22+'AOU CA'!E22</f>
        <v>32262</v>
      </c>
      <c r="F22" s="225">
        <f>+'ASL 1'!F22+'ASL 2'!F22+'ASL 3'!F22+'ASL 4'!F22+'ASL 5'!F22+'ASL 6'!F22+'ASL 7'!F22+'ASL 8'!F22+'AO BZ'!F22+'AOU SS'!F22+'AOU CA'!F22</f>
        <v>138150.53215941181</v>
      </c>
      <c r="G22" s="225">
        <f>+'ASL 1'!G22+'ASL 2'!G22+'ASL 3'!G22+'ASL 4'!G22+'ASL 5'!G22+'ASL 6'!G22+'ASL 7'!G22+'ASL 8'!G22+'AO BZ'!G22+'AOU SS'!G22+'AOU CA'!G22</f>
        <v>139625</v>
      </c>
      <c r="H22" s="225">
        <f>+'ASL 1'!I22+'ASL 2'!H22+'ASL 3'!H22+'ASL 4'!H22+'ASL 5'!H22+'ASL 6'!H22+'ASL 7'!H22+'ASL 8'!H22+'AO BZ'!H22+'AOU SS'!H22+'AOU CA'!H22</f>
        <v>121149</v>
      </c>
      <c r="I22" s="225">
        <f>+'ASL 1'!J22+'ASL 2'!I22+'ASL 3'!I22+'ASL 4'!I22+'ASL 5'!I22+'ASL 6'!I22+'ASL 7'!I22+'ASL 8'!I22+'AO BZ'!I22+'AOU SS'!I22+'AOU CA'!I22</f>
        <v>32330</v>
      </c>
      <c r="J22" s="225">
        <f t="shared" si="17"/>
        <v>-10305</v>
      </c>
      <c r="K22" s="225"/>
      <c r="L22" s="225">
        <f t="shared" si="18"/>
        <v>272</v>
      </c>
      <c r="M22" s="225">
        <f t="shared" si="19"/>
        <v>-18476</v>
      </c>
      <c r="N22" s="225">
        <f t="shared" si="20"/>
        <v>8171</v>
      </c>
      <c r="O22" s="225">
        <f>+'ASL 1'!P22+'ASL 2'!O22+'ASL 3'!O22+'ASL 4'!O22+'ASL 5'!O22+'ASL 6'!O22+'ASL 7'!O22+'ASL 8'!O22+'AO BZ'!O22+'AOU SS'!O22+'AOU CA'!O22</f>
        <v>10.88</v>
      </c>
      <c r="P22" s="225">
        <f>+'ASL 1'!Q22+'ASL 2'!P22+'ASL 3'!P22+'ASL 4'!P22+'ASL 5'!P22+'ASL 6'!P22+'ASL 7'!P22+'ASL 8'!P22+'AO BZ'!P22+'AOU SS'!P22+'AOU CA'!P22</f>
        <v>12</v>
      </c>
      <c r="Q22" s="225">
        <f>+'ASL 1'!R22+'ASL 2'!Q22+'ASL 3'!Q22+'ASL 4'!Q22+'ASL 5'!Q22+'ASL 6'!Q22+'ASL 7'!Q22+'ASL 8'!Q22+'AO BZ'!Q22+'AOU SS'!Q22+'AOU CA'!Q22</f>
        <v>14</v>
      </c>
      <c r="R22" s="225">
        <f>+'ASL 1'!S22+'ASL 2'!R22+'ASL 3'!R22+'ASL 4'!R22+'ASL 5'!R22+'ASL 6'!R22+'ASL 7'!R22+'ASL 8'!R22+'AO BZ'!R22+'AOU SS'!R22+'AOU CA'!R22</f>
        <v>14</v>
      </c>
      <c r="S22" s="225">
        <f>+'ASL 1'!T22+'ASL 2'!S22+'ASL 3'!S22+'ASL 4'!S22+'ASL 5'!S22+'ASL 6'!S22+'ASL 7'!S22+'ASL 8'!S22+'AO BZ'!S22+'AOU SS'!S22+'AOU CA'!S22</f>
        <v>50.879999999999995</v>
      </c>
      <c r="T22" s="129">
        <v>132911</v>
      </c>
      <c r="U22" s="129">
        <v>138150.53215941181</v>
      </c>
      <c r="V22" s="129">
        <v>139625</v>
      </c>
      <c r="W22" s="129">
        <v>121149</v>
      </c>
      <c r="Y22" s="129">
        <v>32262</v>
      </c>
      <c r="Z22" s="129">
        <v>32330</v>
      </c>
      <c r="AA22" s="129">
        <f t="shared" si="12"/>
        <v>0</v>
      </c>
      <c r="AB22" s="129">
        <f t="shared" si="13"/>
        <v>0</v>
      </c>
      <c r="AC22" s="129">
        <f t="shared" si="14"/>
        <v>0</v>
      </c>
      <c r="AD22" s="129">
        <f t="shared" si="15"/>
        <v>0</v>
      </c>
      <c r="AF22" s="129">
        <f t="shared" si="16"/>
        <v>0</v>
      </c>
      <c r="AG22" s="129">
        <f t="shared" ref="AG22:AG28" si="21">+Z22-I22</f>
        <v>0</v>
      </c>
    </row>
    <row r="23" spans="1:33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+'ASL 1'!D23+'ASL 2'!D23+'ASL 3'!D23+'ASL 4'!D23+'ASL 5'!D23+'ASL 6'!D23+'ASL 7'!D23+'ASL 8'!D23+'AO BZ'!D23+'AOU SS'!D23+'AOU CA'!D23</f>
        <v>20463</v>
      </c>
      <c r="E23" s="225">
        <f>+'ASL 1'!E23+'ASL 2'!E23+'ASL 3'!E23+'ASL 4'!E23+'ASL 5'!E23+'ASL 6'!E23+'ASL 7'!E23+'ASL 8'!E23+'AO BZ'!E23+'AOU SS'!E23+'AOU CA'!E23</f>
        <v>4849</v>
      </c>
      <c r="F23" s="225">
        <f>+'ASL 1'!F23+'ASL 2'!F23+'ASL 3'!F23+'ASL 4'!F23+'ASL 5'!F23+'ASL 6'!F23+'ASL 7'!F23+'ASL 8'!F23+'AO BZ'!F23+'AOU SS'!F23+'AOU CA'!F23</f>
        <v>19851.569850096919</v>
      </c>
      <c r="G23" s="225">
        <f>+'ASL 1'!G23+'ASL 2'!G23+'ASL 3'!G23+'ASL 4'!G23+'ASL 5'!G23+'ASL 6'!G23+'ASL 7'!G23+'ASL 8'!G23+'AO BZ'!G23+'AOU SS'!G23+'AOU CA'!G23</f>
        <v>20109</v>
      </c>
      <c r="H23" s="225">
        <f>+'ASL 1'!I23+'ASL 2'!H23+'ASL 3'!H23+'ASL 4'!H23+'ASL 5'!H23+'ASL 6'!H23+'ASL 7'!H23+'ASL 8'!H23+'AO BZ'!H23+'AOU SS'!H23+'AOU CA'!H23</f>
        <v>19839</v>
      </c>
      <c r="I23" s="225">
        <f>+'ASL 1'!J23+'ASL 2'!I23+'ASL 3'!I23+'ASL 4'!I23+'ASL 5'!I23+'ASL 6'!I23+'ASL 7'!I23+'ASL 8'!I23+'AO BZ'!I23+'AOU SS'!I23+'AOU CA'!I23</f>
        <v>4587</v>
      </c>
      <c r="J23" s="225">
        <f t="shared" si="17"/>
        <v>-1761</v>
      </c>
      <c r="K23" s="225"/>
      <c r="L23" s="225">
        <f t="shared" si="18"/>
        <v>-1048</v>
      </c>
      <c r="M23" s="225">
        <f t="shared" si="19"/>
        <v>-270</v>
      </c>
      <c r="N23" s="225">
        <f t="shared" si="20"/>
        <v>-1491</v>
      </c>
      <c r="O23" s="225">
        <f>+'ASL 1'!P23+'ASL 2'!O23+'ASL 3'!O23+'ASL 4'!O23+'ASL 5'!O23+'ASL 6'!O23+'ASL 7'!O23+'ASL 8'!O23+'AO BZ'!O23+'AOU SS'!O23+'AOU CA'!O23</f>
        <v>37.85</v>
      </c>
      <c r="P23" s="225">
        <f>+'ASL 1'!Q23+'ASL 2'!P23+'ASL 3'!P23+'ASL 4'!P23+'ASL 5'!P23+'ASL 6'!P23+'ASL 7'!P23+'ASL 8'!P23+'AO BZ'!P23+'AOU SS'!P23+'AOU CA'!P23</f>
        <v>42.87</v>
      </c>
      <c r="Q23" s="225">
        <f>+'ASL 1'!R23+'ASL 2'!Q23+'ASL 3'!Q23+'ASL 4'!Q23+'ASL 5'!Q23+'ASL 6'!Q23+'ASL 7'!Q23+'ASL 8'!Q23+'AO BZ'!Q23+'AOU SS'!Q23+'AOU CA'!Q23</f>
        <v>48.68</v>
      </c>
      <c r="R23" s="225">
        <f>+'ASL 1'!S23+'ASL 2'!R23+'ASL 3'!R23+'ASL 4'!R23+'ASL 5'!R23+'ASL 6'!R23+'ASL 7'!R23+'ASL 8'!R23+'AO BZ'!R23+'AOU SS'!R23+'AOU CA'!R23</f>
        <v>54.009999999999984</v>
      </c>
      <c r="S23" s="225">
        <f>+'ASL 1'!T23+'ASL 2'!S23+'ASL 3'!S23+'ASL 4'!S23+'ASL 5'!S23+'ASL 6'!S23+'ASL 7'!S23+'ASL 8'!S23+'AO BZ'!S23+'AOU SS'!S23+'AOU CA'!S23</f>
        <v>183.41</v>
      </c>
      <c r="T23" s="129">
        <f>+'CONS. 2014'!$N501</f>
        <v>20463</v>
      </c>
      <c r="U23" s="129">
        <f>+'prec. 2015'!$N501</f>
        <v>19851.569850096919</v>
      </c>
      <c r="V23" s="129">
        <f>+'4° trim. 2015'!$N501</f>
        <v>20109</v>
      </c>
      <c r="W23" s="129">
        <f>+'prev. 2016'!$N501</f>
        <v>19839</v>
      </c>
      <c r="Y23" s="129">
        <f>+'1° trim. 2015'!$N501</f>
        <v>4849</v>
      </c>
      <c r="Z23" s="129">
        <f>+'1° trim 2016'!$N501</f>
        <v>4587</v>
      </c>
      <c r="AA23" s="129">
        <f t="shared" si="12"/>
        <v>0</v>
      </c>
      <c r="AB23" s="129">
        <f t="shared" si="13"/>
        <v>0</v>
      </c>
      <c r="AC23" s="129">
        <f t="shared" si="14"/>
        <v>0</v>
      </c>
      <c r="AD23" s="129">
        <f t="shared" si="15"/>
        <v>0</v>
      </c>
      <c r="AF23" s="129">
        <f t="shared" si="16"/>
        <v>0</v>
      </c>
      <c r="AG23" s="129">
        <f t="shared" si="21"/>
        <v>0</v>
      </c>
    </row>
    <row r="24" spans="1:33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f>+'ASL 1'!D24+'ASL 2'!D24+'ASL 3'!D24+'ASL 4'!D24+'ASL 5'!D24+'ASL 6'!D24+'ASL 7'!D24+'ASL 8'!D24+'AO BZ'!D24+'AOU SS'!D24+'AOU CA'!D24</f>
        <v>1032397</v>
      </c>
      <c r="E24" s="225">
        <f>+'ASL 1'!E24+'ASL 2'!E24+'ASL 3'!E24+'ASL 4'!E24+'ASL 5'!E24+'ASL 6'!E24+'ASL 7'!E24+'ASL 8'!E24+'AO BZ'!E24+'AOU SS'!E24+'AOU CA'!E24</f>
        <v>299130</v>
      </c>
      <c r="F24" s="225">
        <f>+'ASL 1'!F24+'ASL 2'!F24+'ASL 3'!F24+'ASL 4'!F24+'ASL 5'!F24+'ASL 6'!F24+'ASL 7'!F24+'ASL 8'!F24+'AO BZ'!F24+'AOU SS'!F24+'AOU CA'!F24</f>
        <v>1020831.4749563959</v>
      </c>
      <c r="G24" s="225">
        <f>+'ASL 1'!G24+'ASL 2'!G24+'ASL 3'!G24+'ASL 4'!G24+'ASL 5'!G24+'ASL 6'!G24+'ASL 7'!G24+'ASL 8'!G24+'AO BZ'!G24+'AOU SS'!G24+'AOU CA'!G24</f>
        <v>1022422</v>
      </c>
      <c r="H24" s="225">
        <f>+'ASL 1'!I24+'ASL 2'!H24+'ASL 3'!H24+'ASL 4'!H24+'ASL 5'!H24+'ASL 6'!H24+'ASL 7'!H24+'ASL 8'!H24+'AO BZ'!H24+'AOU SS'!H24+'AOU CA'!H24</f>
        <v>1011427</v>
      </c>
      <c r="I24" s="225">
        <f>+'ASL 1'!J24+'ASL 2'!I24+'ASL 3'!I24+'ASL 4'!I24+'ASL 5'!I24+'ASL 6'!I24+'ASL 7'!I24+'ASL 8'!I24+'AO BZ'!I24+'AOU SS'!I24+'AOU CA'!I24</f>
        <v>262529</v>
      </c>
      <c r="J24" s="225">
        <f t="shared" si="17"/>
        <v>27694</v>
      </c>
      <c r="K24" s="225"/>
      <c r="L24" s="225">
        <f t="shared" si="18"/>
        <v>-146404</v>
      </c>
      <c r="M24" s="225">
        <f t="shared" si="19"/>
        <v>-10995</v>
      </c>
      <c r="N24" s="225">
        <f t="shared" si="20"/>
        <v>38689</v>
      </c>
      <c r="O24" s="225">
        <f>+'ASL 1'!P24+'ASL 2'!O24+'ASL 3'!O24+'ASL 4'!O24+'ASL 5'!O24+'ASL 6'!O24+'ASL 7'!O24+'ASL 8'!O24+'AO BZ'!O24+'AOU SS'!O24+'AOU CA'!O24</f>
        <v>2138.15</v>
      </c>
      <c r="P24" s="225">
        <f>+'ASL 1'!Q24+'ASL 2'!P24+'ASL 3'!P24+'ASL 4'!P24+'ASL 5'!P24+'ASL 6'!P24+'ASL 7'!P24+'ASL 8'!P24+'AO BZ'!P24+'AOU SS'!P24+'AOU CA'!P24</f>
        <v>1400.88</v>
      </c>
      <c r="Q24" s="225">
        <f>+'ASL 1'!R24+'ASL 2'!Q24+'ASL 3'!Q24+'ASL 4'!Q24+'ASL 5'!Q24+'ASL 6'!Q24+'ASL 7'!Q24+'ASL 8'!Q24+'AO BZ'!Q24+'AOU SS'!Q24+'AOU CA'!Q24</f>
        <v>1170.02</v>
      </c>
      <c r="R24" s="225">
        <f>+'ASL 1'!S24+'ASL 2'!R24+'ASL 3'!R24+'ASL 4'!R24+'ASL 5'!R24+'ASL 6'!R24+'ASL 7'!R24+'ASL 8'!R24+'AO BZ'!R24+'AOU SS'!R24+'AOU CA'!R24</f>
        <v>1166.98</v>
      </c>
      <c r="S24" s="225">
        <f>+'ASL 1'!T24+'ASL 2'!S24+'ASL 3'!S24+'ASL 4'!S24+'ASL 5'!S24+'ASL 6'!S24+'ASL 7'!S24+'ASL 8'!S24+'AO BZ'!S24+'AOU SS'!S24+'AOU CA'!S24</f>
        <v>5876.0300000000007</v>
      </c>
      <c r="T24" s="104">
        <v>1233782</v>
      </c>
      <c r="U24" s="104">
        <v>1224356.7727821101</v>
      </c>
      <c r="V24" s="104">
        <v>1225889</v>
      </c>
      <c r="W24" s="104">
        <v>1148897</v>
      </c>
      <c r="Y24" s="104">
        <v>299130</v>
      </c>
      <c r="Z24" s="104">
        <v>296865</v>
      </c>
      <c r="AA24" s="104">
        <f t="shared" si="12"/>
        <v>201385</v>
      </c>
      <c r="AB24" s="104">
        <f t="shared" si="13"/>
        <v>203525.29782571422</v>
      </c>
      <c r="AC24" s="104">
        <f t="shared" si="14"/>
        <v>203467</v>
      </c>
      <c r="AD24" s="104">
        <f t="shared" si="15"/>
        <v>137470</v>
      </c>
      <c r="AF24" s="104">
        <f t="shared" si="16"/>
        <v>0</v>
      </c>
      <c r="AG24" s="104">
        <f t="shared" si="21"/>
        <v>34336</v>
      </c>
    </row>
    <row r="25" spans="1:33" s="129" customFormat="1" ht="25.5" x14ac:dyDescent="0.25">
      <c r="B25" s="195" t="s">
        <v>2210</v>
      </c>
      <c r="C25" s="197" t="s">
        <v>2211</v>
      </c>
      <c r="D25" s="225">
        <f>+'ASL 1'!D25+'ASL 2'!D25+'ASL 3'!D25+'ASL 4'!D25+'ASL 5'!D25+'ASL 6'!D25+'ASL 7'!D25+'ASL 8'!D25+'AO BZ'!D25+'AOU SS'!D25+'AOU CA'!D25</f>
        <v>29545</v>
      </c>
      <c r="E25" s="225">
        <f>+'ASL 1'!E25+'ASL 2'!E25+'ASL 3'!E25+'ASL 4'!E25+'ASL 5'!E25+'ASL 6'!E25+'ASL 7'!E25+'ASL 8'!E25+'AO BZ'!E25+'AOU SS'!E25+'AOU CA'!E25</f>
        <v>8390</v>
      </c>
      <c r="F25" s="225">
        <f>+'ASL 1'!F25+'ASL 2'!F25+'ASL 3'!F25+'ASL 4'!F25+'ASL 5'!F25+'ASL 6'!F25+'ASL 7'!F25+'ASL 8'!F25+'AO BZ'!F25+'AOU SS'!F25+'AOU CA'!F25</f>
        <v>30390.145675000003</v>
      </c>
      <c r="G25" s="225">
        <f>+'ASL 1'!G25+'ASL 2'!G25+'ASL 3'!G25+'ASL 4'!G25+'ASL 5'!G25+'ASL 6'!G25+'ASL 7'!G25+'ASL 8'!G25+'AO BZ'!G25+'AOU SS'!G25+'AOU CA'!G25</f>
        <v>31962</v>
      </c>
      <c r="H25" s="225">
        <f>+'ASL 1'!I25+'ASL 2'!H25+'ASL 3'!H25+'ASL 4'!H25+'ASL 5'!H25+'ASL 6'!H25+'ASL 7'!H25+'ASL 8'!H25+'AO BZ'!H25+'AOU SS'!H25+'AOU CA'!H25</f>
        <v>36651</v>
      </c>
      <c r="I25" s="225">
        <f>+'ASL 1'!J25+'ASL 2'!I25+'ASL 3'!I25+'ASL 4'!I25+'ASL 5'!I25+'ASL 6'!I25+'ASL 7'!I25+'ASL 8'!I25+'AO BZ'!I25+'AOU SS'!I25+'AOU CA'!I25</f>
        <v>10133</v>
      </c>
      <c r="J25" s="225">
        <f t="shared" si="17"/>
        <v>8570</v>
      </c>
      <c r="K25" s="225"/>
      <c r="L25" s="225">
        <f t="shared" si="18"/>
        <v>6972</v>
      </c>
      <c r="M25" s="225">
        <f t="shared" si="19"/>
        <v>4689</v>
      </c>
      <c r="N25" s="225">
        <f t="shared" si="20"/>
        <v>3881</v>
      </c>
      <c r="O25" s="225">
        <f>+'ASL 1'!P25+'ASL 2'!O25+'ASL 3'!O25+'ASL 4'!O25+'ASL 5'!O25+'ASL 6'!O25+'ASL 7'!O25+'ASL 8'!O25+'AO BZ'!O25+'AOU SS'!O25+'AOU CA'!O25</f>
        <v>13</v>
      </c>
      <c r="P25" s="228">
        <f>+'ASL 1'!Q25+'ASL 2'!P25+'ASL 3'!P25+'ASL 4'!P25+'ASL 5'!P25+'ASL 6'!P25+'ASL 7'!P25+'ASL 8'!P25+'AO BZ'!P25+'AOU SS'!P25+'AOU CA'!P25</f>
        <v>25.96</v>
      </c>
      <c r="Q25" s="225">
        <f>+'ASL 1'!R25+'ASL 2'!Q25+'ASL 3'!Q25+'ASL 4'!Q25+'ASL 5'!Q25+'ASL 6'!Q25+'ASL 7'!Q25+'ASL 8'!Q25+'AO BZ'!Q25+'AOU SS'!Q25+'AOU CA'!Q25</f>
        <v>51.92</v>
      </c>
      <c r="R25" s="225">
        <f>+'ASL 1'!S25+'ASL 2'!R25+'ASL 3'!R25+'ASL 4'!R25+'ASL 5'!R25+'ASL 6'!R25+'ASL 7'!R25+'ASL 8'!R25+'AO BZ'!R25+'AOU SS'!R25+'AOU CA'!R25</f>
        <v>64.91</v>
      </c>
      <c r="S25" s="225">
        <f>+'ASL 1'!T25+'ASL 2'!S25+'ASL 3'!S25+'ASL 4'!S25+'ASL 5'!S25+'ASL 6'!S25+'ASL 7'!S25+'ASL 8'!S25+'AO BZ'!S25+'AOU SS'!S25+'AOU CA'!S25</f>
        <v>155.79</v>
      </c>
      <c r="T25" s="129">
        <f>+'CONS. 2014'!$N503</f>
        <v>29545</v>
      </c>
      <c r="U25" s="129">
        <f>+'prec. 2015'!$N503</f>
        <v>30390.145675000003</v>
      </c>
      <c r="V25" s="129">
        <f>+'4° trim. 2015'!$N503</f>
        <v>31962</v>
      </c>
      <c r="W25" s="129">
        <f>+'prev. 2016'!$N503</f>
        <v>36651</v>
      </c>
      <c r="Y25" s="129">
        <f>+'1° trim. 2015'!$N503</f>
        <v>8390</v>
      </c>
      <c r="Z25" s="129">
        <f>+'1° trim 2016'!$N503</f>
        <v>10133</v>
      </c>
      <c r="AA25" s="129">
        <f t="shared" si="12"/>
        <v>0</v>
      </c>
      <c r="AB25" s="129">
        <f t="shared" si="13"/>
        <v>0</v>
      </c>
      <c r="AC25" s="129">
        <f t="shared" si="14"/>
        <v>0</v>
      </c>
      <c r="AD25" s="129">
        <f t="shared" si="15"/>
        <v>0</v>
      </c>
      <c r="AF25" s="129">
        <f t="shared" si="16"/>
        <v>0</v>
      </c>
      <c r="AG25" s="129">
        <f t="shared" si="21"/>
        <v>0</v>
      </c>
    </row>
    <row r="26" spans="1:33" s="129" customFormat="1" ht="25.5" x14ac:dyDescent="0.25">
      <c r="B26" s="195" t="s">
        <v>1774</v>
      </c>
      <c r="C26" s="197" t="s">
        <v>1240</v>
      </c>
      <c r="D26" s="226">
        <f>+'ASL 1'!D26+'ASL 2'!D26+'ASL 3'!D26+'ASL 4'!D26+'ASL 5'!D26+'ASL 6'!D26+'ASL 7'!D26+'ASL 8'!D26+'AO BZ'!D26+'AOU SS'!D26+'AOU CA'!D26</f>
        <v>127354</v>
      </c>
      <c r="E26" s="225">
        <f>+'ASL 1'!E26+'ASL 2'!E26+'ASL 3'!E26+'ASL 4'!E26+'ASL 5'!E26+'ASL 6'!E26+'ASL 7'!E26+'ASL 8'!E26+'AO BZ'!E26+'AOU SS'!E26+'AOU CA'!E26</f>
        <v>32009</v>
      </c>
      <c r="F26" s="225">
        <f>+'ASL 1'!F26+'ASL 2'!F26+'ASL 3'!F26+'ASL 4'!F26+'ASL 5'!F26+'ASL 6'!F26+'ASL 7'!F26+'ASL 8'!F26+'AO BZ'!F26+'AOU SS'!F26+'AOU CA'!F26</f>
        <v>128018.54105571427</v>
      </c>
      <c r="G26" s="225">
        <f>+'ASL 1'!G26+'ASL 2'!G26+'ASL 3'!G26+'ASL 4'!G26+'ASL 5'!G26+'ASL 6'!G26+'ASL 7'!G26+'ASL 8'!G26+'AO BZ'!G26+'AOU SS'!G26+'AOU CA'!G26</f>
        <v>129284</v>
      </c>
      <c r="H26" s="225">
        <f>+'ASL 1'!I26+'ASL 2'!H26+'ASL 3'!H26+'ASL 4'!H26+'ASL 5'!H26+'ASL 6'!H26+'ASL 7'!H26+'ASL 8'!H26+'AO BZ'!H26+'AOU SS'!H26+'AOU CA'!H26</f>
        <v>129843</v>
      </c>
      <c r="I26" s="225">
        <f>+'ASL 1'!J26+'ASL 2'!I26+'ASL 3'!I26+'ASL 4'!I26+'ASL 5'!I26+'ASL 6'!I26+'ASL 7'!I26+'ASL 8'!I26+'AO BZ'!I26+'AOU SS'!I26+'AOU CA'!I26</f>
        <v>31470</v>
      </c>
      <c r="J26" s="225">
        <f t="shared" si="17"/>
        <v>-3404</v>
      </c>
      <c r="K26" s="225"/>
      <c r="L26" s="225">
        <f t="shared" si="18"/>
        <v>-2156</v>
      </c>
      <c r="M26" s="225">
        <f t="shared" si="19"/>
        <v>559</v>
      </c>
      <c r="N26" s="225">
        <f t="shared" si="20"/>
        <v>-3963</v>
      </c>
      <c r="O26" s="225">
        <f>+'ASL 1'!P26+'ASL 2'!O26+'ASL 3'!O26+'ASL 4'!O26+'ASL 5'!O26+'ASL 6'!O26+'ASL 7'!O26+'ASL 8'!O26+'AO BZ'!O26+'AOU SS'!O26+'AOU CA'!O26</f>
        <v>261.5</v>
      </c>
      <c r="P26" s="225">
        <f>+'ASL 1'!Q26+'ASL 2'!P26+'ASL 3'!P26+'ASL 4'!P26+'ASL 5'!P26+'ASL 6'!P26+'ASL 7'!P26+'ASL 8'!P26+'AO BZ'!P26+'AOU SS'!P26+'AOU CA'!P26</f>
        <v>290.29000000000002</v>
      </c>
      <c r="Q26" s="225">
        <f>+'ASL 1'!R26+'ASL 2'!Q26+'ASL 3'!Q26+'ASL 4'!Q26+'ASL 5'!Q26+'ASL 6'!Q26+'ASL 7'!Q26+'ASL 8'!Q26+'AO BZ'!Q26+'AOU SS'!Q26+'AOU CA'!Q26</f>
        <v>336.87</v>
      </c>
      <c r="R26" s="225">
        <f>+'ASL 1'!S26+'ASL 2'!R26+'ASL 3'!R26+'ASL 4'!R26+'ASL 5'!R26+'ASL 6'!R26+'ASL 7'!R26+'ASL 8'!R26+'AO BZ'!R26+'AOU SS'!R26+'AOU CA'!R26</f>
        <v>351.35</v>
      </c>
      <c r="S26" s="225">
        <f>+'ASL 1'!T26+'ASL 2'!S26+'ASL 3'!S26+'ASL 4'!S26+'ASL 5'!S26+'ASL 6'!S26+'ASL 7'!S26+'ASL 8'!S26+'AO BZ'!S26+'AOU SS'!S26+'AOU CA'!S26</f>
        <v>1240.01</v>
      </c>
      <c r="T26" s="129">
        <f>+'CONS. 2014'!$N504</f>
        <v>127354</v>
      </c>
      <c r="U26" s="129">
        <f>+'prec. 2015'!$N504</f>
        <v>128018.54105571427</v>
      </c>
      <c r="V26" s="129">
        <f>+'4° trim. 2015'!$N504</f>
        <v>129284</v>
      </c>
      <c r="W26" s="129">
        <f>+'prev. 2016'!$N504</f>
        <v>129843</v>
      </c>
      <c r="Y26" s="129">
        <f>+'1° trim. 2015'!$N504</f>
        <v>32009</v>
      </c>
      <c r="Z26" s="129">
        <f>+'1° trim 2016'!$N504</f>
        <v>31470</v>
      </c>
      <c r="AA26" s="129">
        <f t="shared" si="12"/>
        <v>0</v>
      </c>
      <c r="AB26" s="129">
        <f t="shared" si="13"/>
        <v>0</v>
      </c>
      <c r="AC26" s="129">
        <f t="shared" si="14"/>
        <v>0</v>
      </c>
      <c r="AD26" s="129">
        <f t="shared" si="15"/>
        <v>0</v>
      </c>
      <c r="AF26" s="129">
        <f t="shared" si="16"/>
        <v>0</v>
      </c>
      <c r="AG26" s="129">
        <f t="shared" si="21"/>
        <v>0</v>
      </c>
    </row>
    <row r="27" spans="1:33" s="129" customFormat="1" x14ac:dyDescent="0.25">
      <c r="B27" s="195" t="s">
        <v>267</v>
      </c>
      <c r="C27" s="197" t="s">
        <v>1432</v>
      </c>
      <c r="D27" s="225">
        <f>+'ASL 1'!D27+'ASL 2'!D27+'ASL 3'!D27+'ASL 4'!D27+'ASL 5'!D27+'ASL 6'!D27+'ASL 7'!D27+'ASL 8'!D27+'AO BZ'!D27+'AOU SS'!D27+'AOU CA'!D27</f>
        <v>226272</v>
      </c>
      <c r="E27" s="225">
        <f>+'ASL 1'!E27+'ASL 2'!E27+'ASL 3'!E27+'ASL 4'!E27+'ASL 5'!E27+'ASL 6'!E27+'ASL 7'!E27+'ASL 8'!E27+'AO BZ'!E27+'AOU SS'!E27+'AOU CA'!E27</f>
        <v>56872</v>
      </c>
      <c r="F27" s="225">
        <f>+'ASL 1'!F27+'ASL 2'!F27+'ASL 3'!F27+'ASL 4'!F27+'ASL 5'!F27+'ASL 6'!F27+'ASL 7'!F27+'ASL 8'!F27+'AO BZ'!F27+'AOU SS'!F27+'AOU CA'!F27</f>
        <v>228201.15300399999</v>
      </c>
      <c r="G27" s="225">
        <f>+'ASL 1'!G27+'ASL 2'!G27+'ASL 3'!G27+'ASL 4'!G27+'ASL 5'!G27+'ASL 6'!G27+'ASL 7'!G27+'ASL 8'!G27+'AO BZ'!G27+'AOU SS'!G27+'AOU CA'!G27</f>
        <v>226911</v>
      </c>
      <c r="H27" s="225">
        <f>+'ASL 1'!I27+'ASL 2'!H27+'ASL 3'!H27+'ASL 4'!H27+'ASL 5'!H27+'ASL 6'!H27+'ASL 7'!H27+'ASL 8'!H27+'AO BZ'!H27+'AOU SS'!H27+'AOU CA'!H27</f>
        <v>217839</v>
      </c>
      <c r="I27" s="225">
        <f>+'ASL 1'!J27+'ASL 2'!I27+'ASL 3'!I27+'ASL 4'!I27+'ASL 5'!I27+'ASL 6'!I27+'ASL 7'!I27+'ASL 8'!I27+'AO BZ'!I27+'AOU SS'!I27+'AOU CA'!I27</f>
        <v>55772</v>
      </c>
      <c r="J27" s="225">
        <f t="shared" si="17"/>
        <v>-3823</v>
      </c>
      <c r="K27" s="225"/>
      <c r="L27" s="225">
        <f t="shared" si="18"/>
        <v>-4400</v>
      </c>
      <c r="M27" s="225">
        <f t="shared" si="19"/>
        <v>-9072</v>
      </c>
      <c r="N27" s="225">
        <f t="shared" si="20"/>
        <v>5249</v>
      </c>
      <c r="O27" s="225">
        <f>+'ASL 1'!P27+'ASL 2'!O27+'ASL 3'!O27+'ASL 4'!O27+'ASL 5'!O27+'ASL 6'!O27+'ASL 7'!O27+'ASL 8'!O27+'AO BZ'!O27+'AOU SS'!O27+'AOU CA'!O27</f>
        <v>69.3</v>
      </c>
      <c r="P27" s="225">
        <f>+'ASL 1'!Q27+'ASL 2'!P27+'ASL 3'!P27+'ASL 4'!P27+'ASL 5'!P27+'ASL 6'!P27+'ASL 7'!P27+'ASL 8'!P27+'AO BZ'!P27+'AOU SS'!P27+'AOU CA'!P27</f>
        <v>105</v>
      </c>
      <c r="Q27" s="225">
        <f>+'ASL 1'!R27+'ASL 2'!Q27+'ASL 3'!Q27+'ASL 4'!Q27+'ASL 5'!Q27+'ASL 6'!Q27+'ASL 7'!Q27+'ASL 8'!Q27+'AO BZ'!Q27+'AOU SS'!Q27+'AOU CA'!Q27</f>
        <v>175</v>
      </c>
      <c r="R27" s="225">
        <f>+'ASL 1'!S27+'ASL 2'!R27+'ASL 3'!R27+'ASL 4'!R27+'ASL 5'!R27+'ASL 6'!R27+'ASL 7'!R27+'ASL 8'!R27+'AO BZ'!R27+'AOU SS'!R27+'AOU CA'!R27</f>
        <v>210.59000000000003</v>
      </c>
      <c r="S27" s="225">
        <f>+'ASL 1'!T27+'ASL 2'!S27+'ASL 3'!S27+'ASL 4'!S27+'ASL 5'!S27+'ASL 6'!S27+'ASL 7'!S27+'ASL 8'!S27+'AO BZ'!S27+'AOU SS'!S27+'AOU CA'!S27</f>
        <v>559.8900000000001</v>
      </c>
      <c r="T27" s="129">
        <f>+'CONS. 2014'!$N505</f>
        <v>226272</v>
      </c>
      <c r="U27" s="129">
        <f>+'prec. 2015'!$N505</f>
        <v>228201.15300399999</v>
      </c>
      <c r="V27" s="129">
        <f>+'4° trim. 2015'!$N505</f>
        <v>226911</v>
      </c>
      <c r="W27" s="129">
        <f>+'prev. 2016'!$N505</f>
        <v>217839</v>
      </c>
      <c r="Y27" s="129">
        <f>+'1° trim. 2015'!$N505</f>
        <v>56872</v>
      </c>
      <c r="Z27" s="129">
        <f>+'1° trim 2016'!$N505</f>
        <v>55772</v>
      </c>
      <c r="AA27" s="129">
        <f t="shared" si="12"/>
        <v>0</v>
      </c>
      <c r="AB27" s="129">
        <f t="shared" si="13"/>
        <v>0</v>
      </c>
      <c r="AC27" s="129">
        <f t="shared" si="14"/>
        <v>0</v>
      </c>
      <c r="AD27" s="129">
        <f t="shared" si="15"/>
        <v>0</v>
      </c>
      <c r="AF27" s="129">
        <f t="shared" si="16"/>
        <v>0</v>
      </c>
      <c r="AG27" s="129">
        <f t="shared" si="21"/>
        <v>0</v>
      </c>
    </row>
    <row r="28" spans="1:33" s="129" customFormat="1" x14ac:dyDescent="0.25">
      <c r="B28" s="195" t="s">
        <v>1762</v>
      </c>
      <c r="C28" s="197" t="s">
        <v>2218</v>
      </c>
      <c r="D28" s="225">
        <f>+'ASL 1'!D28+'ASL 2'!D28+'ASL 3'!D28+'ASL 4'!D28+'ASL 5'!D28+'ASL 6'!D28+'ASL 7'!D28+'ASL 8'!D28+'AO BZ'!D28+'AOU SS'!D28+'AOU CA'!D28</f>
        <v>203626</v>
      </c>
      <c r="E28" s="225">
        <f>+'ASL 1'!E28+'ASL 2'!E28+'ASL 3'!E28+'ASL 4'!E28+'ASL 5'!E28+'ASL 6'!E28+'ASL 7'!E28+'ASL 8'!E28+'AO BZ'!E28+'AOU SS'!E28+'AOU CA'!E28</f>
        <v>49781</v>
      </c>
      <c r="F28" s="225">
        <f>+'ASL 1'!F28+'ASL 2'!F28+'ASL 3'!F28+'ASL 4'!F28+'ASL 5'!F28+'ASL 6'!F28+'ASL 7'!F28+'ASL 8'!F28+'AO BZ'!F28+'AOU SS'!F28+'AOU CA'!F28</f>
        <v>202785.54296654114</v>
      </c>
      <c r="G28" s="225">
        <f>+'ASL 1'!G28+'ASL 2'!G28+'ASL 3'!G28+'ASL 4'!G28+'ASL 5'!G28+'ASL 6'!G28+'ASL 7'!G28+'ASL 8'!G28+'AO BZ'!G28+'AOU SS'!G28+'AOU CA'!G28</f>
        <v>201497</v>
      </c>
      <c r="H28" s="225">
        <f>+'ASL 1'!I28+'ASL 2'!H28+'ASL 3'!H28+'ASL 4'!H28+'ASL 5'!H28+'ASL 6'!H28+'ASL 7'!H28+'ASL 8'!H28+'AO BZ'!H28+'AOU SS'!H28+'AOU CA'!H28</f>
        <v>202383</v>
      </c>
      <c r="I28" s="225">
        <f>+'ASL 1'!J28+'ASL 2'!I28+'ASL 3'!I28+'ASL 4'!I28+'ASL 5'!I28+'ASL 6'!I28+'ASL 7'!I28+'ASL 8'!I28+'AO BZ'!I28+'AOU SS'!I28+'AOU CA'!I28</f>
        <v>49477</v>
      </c>
      <c r="J28" s="225">
        <f t="shared" si="17"/>
        <v>-3589</v>
      </c>
      <c r="K28" s="225"/>
      <c r="L28" s="225">
        <f t="shared" si="18"/>
        <v>-1216</v>
      </c>
      <c r="M28" s="225">
        <f t="shared" si="19"/>
        <v>886</v>
      </c>
      <c r="N28" s="225">
        <f t="shared" si="20"/>
        <v>-4475</v>
      </c>
      <c r="O28" s="225">
        <f>+'ASL 1'!P28+'ASL 2'!O28+'ASL 3'!O28+'ASL 4'!O28+'ASL 5'!O28+'ASL 6'!O28+'ASL 7'!O28+'ASL 8'!O28+'AO BZ'!O28+'AOU SS'!O28+'AOU CA'!O28</f>
        <v>0</v>
      </c>
      <c r="P28" s="225">
        <f>+'ASL 1'!Q28+'ASL 2'!P28+'ASL 3'!P28+'ASL 4'!P28+'ASL 5'!P28+'ASL 6'!P28+'ASL 7'!P28+'ASL 8'!P28+'AO BZ'!P28+'AOU SS'!P28+'AOU CA'!P28</f>
        <v>50</v>
      </c>
      <c r="Q28" s="225">
        <f>+'ASL 1'!R28+'ASL 2'!Q28+'ASL 3'!Q28+'ASL 4'!Q28+'ASL 5'!Q28+'ASL 6'!Q28+'ASL 7'!Q28+'ASL 8'!Q28+'AO BZ'!Q28+'AOU SS'!Q28+'AOU CA'!Q28</f>
        <v>100</v>
      </c>
      <c r="R28" s="225">
        <f>+'ASL 1'!S28+'ASL 2'!R28+'ASL 3'!R28+'ASL 4'!R28+'ASL 5'!R28+'ASL 6'!R28+'ASL 7'!R28+'ASL 8'!R28+'AO BZ'!R28+'AOU SS'!R28+'AOU CA'!R28</f>
        <v>100</v>
      </c>
      <c r="S28" s="225">
        <f>+'ASL 1'!T28+'ASL 2'!S28+'ASL 3'!S28+'ASL 4'!S28+'ASL 5'!S28+'ASL 6'!S28+'ASL 7'!S28+'ASL 8'!S28+'AO BZ'!S28+'AOU SS'!S28+'AOU CA'!S28</f>
        <v>250</v>
      </c>
      <c r="T28" s="129">
        <f>+'CONS. 2014'!$N506</f>
        <v>203626</v>
      </c>
      <c r="U28" s="129">
        <f>+'prec. 2015'!$N506</f>
        <v>202785.54296654114</v>
      </c>
      <c r="V28" s="129">
        <f>+'4° trim. 2015'!$N506</f>
        <v>201497</v>
      </c>
      <c r="W28" s="129">
        <f>+'prev. 2016'!$N506</f>
        <v>202383</v>
      </c>
      <c r="Y28" s="129">
        <f>+'1° trim. 2015'!$N506</f>
        <v>49781</v>
      </c>
      <c r="Z28" s="129">
        <f>+'1° trim 2016'!$N506</f>
        <v>49477</v>
      </c>
      <c r="AA28" s="129">
        <f t="shared" si="12"/>
        <v>0</v>
      </c>
      <c r="AB28" s="129">
        <f t="shared" si="13"/>
        <v>0</v>
      </c>
      <c r="AC28" s="129">
        <f t="shared" si="14"/>
        <v>0</v>
      </c>
      <c r="AD28" s="129">
        <f t="shared" si="15"/>
        <v>0</v>
      </c>
      <c r="AF28" s="129">
        <f t="shared" si="16"/>
        <v>0</v>
      </c>
      <c r="AG28" s="129">
        <f t="shared" si="21"/>
        <v>0</v>
      </c>
    </row>
    <row r="29" spans="1:33" s="129" customFormat="1" x14ac:dyDescent="0.25">
      <c r="B29" s="195"/>
      <c r="C29" s="197" t="s">
        <v>2222</v>
      </c>
      <c r="D29" s="225">
        <f>+'ASL 1'!D29+'ASL 2'!D29+'ASL 3'!D29+'ASL 4'!D29+'ASL 5'!D29+'ASL 6'!D29+'ASL 7'!D29+'ASL 8'!D29+'AO BZ'!D29+'AOU SS'!D29+'AOU CA'!D29</f>
        <v>0</v>
      </c>
      <c r="E29" s="225">
        <f>+'ASL 1'!E29+'ASL 2'!E29+'ASL 3'!E29+'ASL 4'!E29+'ASL 5'!E29+'ASL 6'!E29+'ASL 7'!E29+'ASL 8'!E29+'AO BZ'!E29+'AOU SS'!E29+'AOU CA'!E29</f>
        <v>0</v>
      </c>
      <c r="F29" s="225">
        <f>+'ASL 1'!F29+'ASL 2'!F29+'ASL 3'!F29+'ASL 4'!F29+'ASL 5'!F29+'ASL 6'!F29+'ASL 7'!F29+'ASL 8'!F29+'AO BZ'!F29+'AOU SS'!F29+'AOU CA'!F29</f>
        <v>0</v>
      </c>
      <c r="G29" s="225">
        <f>+'ASL 1'!G29+'ASL 2'!G29+'ASL 3'!G29+'ASL 4'!G29+'ASL 5'!G29+'ASL 6'!G29+'ASL 7'!G29+'ASL 8'!G29+'AO BZ'!G29+'AOU SS'!G29+'AOU CA'!G29</f>
        <v>0</v>
      </c>
      <c r="H29" s="225">
        <f>+'ASL 1'!I29+'ASL 2'!H29+'ASL 3'!H29+'ASL 4'!H29+'ASL 5'!H29+'ASL 6'!H29+'ASL 7'!H29+'ASL 8'!H29+'AO BZ'!H29+'AOU SS'!H29+'AOU CA'!H29</f>
        <v>0</v>
      </c>
      <c r="I29" s="225">
        <f>+'ASL 1'!J29+'ASL 2'!I29+'ASL 3'!I29+'ASL 4'!I29+'ASL 5'!I29+'ASL 6'!I29+'ASL 7'!I29+'ASL 8'!I29+'AO BZ'!I29+'AOU SS'!I29+'AOU CA'!I29</f>
        <v>0</v>
      </c>
      <c r="J29" s="225"/>
      <c r="K29" s="225"/>
      <c r="L29" s="225"/>
      <c r="M29" s="225"/>
      <c r="N29" s="225">
        <f t="shared" si="20"/>
        <v>0</v>
      </c>
      <c r="O29" s="225">
        <f>+'ASL 1'!P29+'ASL 2'!O29+'ASL 3'!O29+'ASL 4'!O29+'ASL 5'!O29+'ASL 6'!O29+'ASL 7'!O29+'ASL 8'!O29+'AO BZ'!O29+'AOU SS'!O29+'AOU CA'!O29</f>
        <v>18</v>
      </c>
      <c r="P29" s="225">
        <f>+'ASL 1'!Q29+'ASL 2'!P29+'ASL 3'!P29+'ASL 4'!P29+'ASL 5'!P29+'ASL 6'!P29+'ASL 7'!P29+'ASL 8'!P29+'AO BZ'!P29+'AOU SS'!P29+'AOU CA'!P29</f>
        <v>36</v>
      </c>
      <c r="Q29" s="225">
        <f>+'ASL 1'!R29+'ASL 2'!Q29+'ASL 3'!Q29+'ASL 4'!Q29+'ASL 5'!Q29+'ASL 6'!Q29+'ASL 7'!Q29+'ASL 8'!Q29+'AO BZ'!Q29+'AOU SS'!Q29+'AOU CA'!Q29</f>
        <v>73</v>
      </c>
      <c r="R29" s="225">
        <f>+'ASL 1'!S29+'ASL 2'!R29+'ASL 3'!R29+'ASL 4'!R29+'ASL 5'!R29+'ASL 6'!R29+'ASL 7'!R29+'ASL 8'!R29+'AO BZ'!R29+'AOU SS'!R29+'AOU CA'!R29</f>
        <v>91</v>
      </c>
      <c r="S29" s="225">
        <f>+'ASL 1'!T29+'ASL 2'!S29+'ASL 3'!S29+'ASL 4'!S29+'ASL 5'!S29+'ASL 6'!S29+'ASL 7'!S29+'ASL 8'!S29+'AO BZ'!S29+'AOU SS'!S29+'AOU CA'!S29</f>
        <v>218</v>
      </c>
    </row>
    <row r="30" spans="1:33" s="129" customFormat="1" x14ac:dyDescent="0.15">
      <c r="B30" s="199"/>
      <c r="C30" s="200" t="s">
        <v>2220</v>
      </c>
      <c r="D30" s="229">
        <f t="shared" ref="D30:S30" si="22">SUM(D20:D29)-D24</f>
        <v>872562</v>
      </c>
      <c r="E30" s="229">
        <f>SUM(E20:E29)-E24</f>
        <v>217934</v>
      </c>
      <c r="F30" s="229">
        <f t="shared" si="22"/>
        <v>881339.03839330457</v>
      </c>
      <c r="G30" s="229">
        <f t="shared" si="22"/>
        <v>883983</v>
      </c>
      <c r="H30" s="229">
        <f t="shared" si="22"/>
        <v>866078</v>
      </c>
      <c r="I30" s="229">
        <f t="shared" si="22"/>
        <v>218435</v>
      </c>
      <c r="J30" s="229">
        <f t="shared" ref="J30:N30" si="23">SUM(J20:J29)-J24</f>
        <v>-10243</v>
      </c>
      <c r="K30" s="229">
        <f t="shared" si="23"/>
        <v>0</v>
      </c>
      <c r="L30" s="229">
        <f t="shared" si="23"/>
        <v>2004</v>
      </c>
      <c r="M30" s="229">
        <f t="shared" si="23"/>
        <v>-17905</v>
      </c>
      <c r="N30" s="229">
        <f t="shared" si="23"/>
        <v>7662</v>
      </c>
      <c r="O30" s="229">
        <f t="shared" si="22"/>
        <v>413.5300000000002</v>
      </c>
      <c r="P30" s="229">
        <f t="shared" si="22"/>
        <v>542.11999999999989</v>
      </c>
      <c r="Q30" s="229">
        <f t="shared" si="22"/>
        <v>1136.4700000000003</v>
      </c>
      <c r="R30" s="229">
        <f t="shared" si="22"/>
        <v>1399.8600000000001</v>
      </c>
      <c r="S30" s="229">
        <f t="shared" si="22"/>
        <v>3491.9799999999996</v>
      </c>
    </row>
    <row r="31" spans="1:33" s="129" customFormat="1" x14ac:dyDescent="0.25">
      <c r="B31" s="181"/>
      <c r="C31" s="157"/>
      <c r="D31" s="169">
        <f>+'ASL 1'!D31+'ASL 2'!D31+'ASL 3'!D31+'ASL 4'!D31+'ASL 5'!D31+'ASL 6'!D31+'ASL 7'!D31+'ASL 8'!D31+'AO BZ'!D31+'AOU SS'!D31+'AOU CA'!D31</f>
        <v>0</v>
      </c>
      <c r="E31" s="169">
        <f>+'ASL 1'!E31+'ASL 2'!E31+'ASL 3'!E31+'ASL 4'!E31+'ASL 5'!E31+'ASL 6'!E31+'ASL 7'!E31+'ASL 8'!E31+'AO BZ'!E31+'AOU SS'!E31+'AOU CA'!E31</f>
        <v>0</v>
      </c>
      <c r="F31" s="169">
        <f>+'ASL 1'!F31+'ASL 2'!F31+'ASL 3'!F31+'ASL 4'!F31+'ASL 5'!F31+'ASL 6'!F31+'ASL 7'!F31+'ASL 8'!F31+'AO BZ'!F31+'AOU SS'!F31+'AOU CA'!F31</f>
        <v>0</v>
      </c>
      <c r="G31" s="169">
        <f>+'ASL 1'!G31+'ASL 2'!G31+'ASL 3'!G31+'ASL 4'!G31+'ASL 5'!G31+'ASL 6'!G31+'ASL 7'!G31+'ASL 8'!G31+'AO BZ'!G31+'AOU SS'!G31+'AOU CA'!G31</f>
        <v>0</v>
      </c>
      <c r="H31" s="169">
        <f>+'ASL 1'!I31+'ASL 2'!H31+'ASL 3'!H31+'ASL 4'!H31+'ASL 5'!H31+'ASL 6'!H31+'ASL 7'!H31+'ASL 8'!H31+'AO BZ'!H31+'AOU SS'!H31+'AOU CA'!H31</f>
        <v>0</v>
      </c>
      <c r="I31" s="169">
        <f>+'ASL 1'!J31+'ASL 2'!I31+'ASL 3'!I31+'ASL 4'!I31+'ASL 5'!I31+'ASL 6'!I31+'ASL 7'!I31+'ASL 8'!I31+'AO BZ'!I31+'AOU SS'!I31+'AOU CA'!I31</f>
        <v>0</v>
      </c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AA31" s="129">
        <f>+T31-D31</f>
        <v>0</v>
      </c>
      <c r="AB31" s="129">
        <f t="shared" ref="AB31:AD34" si="24">+U31-F31</f>
        <v>0</v>
      </c>
      <c r="AC31" s="129">
        <f t="shared" si="24"/>
        <v>0</v>
      </c>
      <c r="AD31" s="129">
        <f t="shared" si="24"/>
        <v>0</v>
      </c>
      <c r="AF31" s="129">
        <f>+Y31-E31</f>
        <v>0</v>
      </c>
      <c r="AG31" s="129">
        <f t="shared" si="5"/>
        <v>0</v>
      </c>
    </row>
    <row r="32" spans="1:33" s="129" customFormat="1" x14ac:dyDescent="0.25">
      <c r="B32" s="201"/>
      <c r="C32" s="202" t="s">
        <v>2212</v>
      </c>
      <c r="D32" s="230">
        <f>+'ASL 1'!D32+'ASL 2'!D32+'ASL 3'!D32+'ASL 4'!D32+'ASL 5'!D32+'ASL 6'!D32+'ASL 7'!D32+'ASL 8'!D32+'AO BZ'!D32+'AOU SS'!D32+'AOU CA'!D32</f>
        <v>0</v>
      </c>
      <c r="E32" s="230">
        <f>+'ASL 1'!E32+'ASL 2'!E32+'ASL 3'!E32+'ASL 4'!E32+'ASL 5'!E32+'ASL 6'!E32+'ASL 7'!E32+'ASL 8'!E32+'AO BZ'!E32+'AOU SS'!E32+'AOU CA'!E32</f>
        <v>0</v>
      </c>
      <c r="F32" s="230">
        <f>+'ASL 1'!F32+'ASL 2'!F32+'ASL 3'!F32+'ASL 4'!F32+'ASL 5'!F32+'ASL 6'!F32+'ASL 7'!F32+'ASL 8'!F32+'AO BZ'!F32+'AOU SS'!F32+'AOU CA'!F32</f>
        <v>0</v>
      </c>
      <c r="G32" s="230">
        <f>+'ASL 1'!G32+'ASL 2'!G32+'ASL 3'!G32+'ASL 4'!G32+'ASL 5'!G32+'ASL 6'!G32+'ASL 7'!G32+'ASL 8'!G32+'AO BZ'!G32+'AOU SS'!G32+'AOU CA'!G32</f>
        <v>0</v>
      </c>
      <c r="H32" s="230">
        <f>+'ASL 1'!I32+'ASL 2'!H32+'ASL 3'!H32+'ASL 4'!H32+'ASL 5'!H32+'ASL 6'!H32+'ASL 7'!H32+'ASL 8'!H32+'AO BZ'!H32+'AOU SS'!H32+'AOU CA'!H32</f>
        <v>0</v>
      </c>
      <c r="I32" s="230">
        <f>+'ASL 1'!J32+'ASL 2'!I32+'ASL 3'!I32+'ASL 4'!I32+'ASL 5'!I32+'ASL 6'!I32+'ASL 7'!I32+'ASL 8'!I32+'AO BZ'!I32+'AOU SS'!I32+'AOU CA'!I32</f>
        <v>0</v>
      </c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AA32" s="129">
        <f>+T32-D32</f>
        <v>0</v>
      </c>
      <c r="AB32" s="129">
        <f t="shared" si="24"/>
        <v>0</v>
      </c>
      <c r="AC32" s="129">
        <f t="shared" si="24"/>
        <v>0</v>
      </c>
      <c r="AD32" s="129">
        <f t="shared" si="24"/>
        <v>0</v>
      </c>
      <c r="AF32" s="129">
        <f>+Y32-E32</f>
        <v>0</v>
      </c>
      <c r="AG32" s="129">
        <f t="shared" si="5"/>
        <v>0</v>
      </c>
    </row>
    <row r="33" spans="2:33" s="129" customFormat="1" x14ac:dyDescent="0.25">
      <c r="B33" s="203" t="s">
        <v>1531</v>
      </c>
      <c r="C33" s="204" t="s">
        <v>1053</v>
      </c>
      <c r="D33" s="230">
        <f>+'ASL 1'!D33+'ASL 2'!D33+'ASL 3'!D33+'ASL 4'!D33+'ASL 5'!D33+'ASL 6'!D33+'ASL 7'!D33+'ASL 8'!D33+'AO BZ'!D33+'AOU SS'!D33+'AOU CA'!D33</f>
        <v>40806</v>
      </c>
      <c r="E33" s="230">
        <f>+'ASL 1'!E33+'ASL 2'!E33+'ASL 3'!E33+'ASL 4'!E33+'ASL 5'!E33+'ASL 6'!E33+'ASL 7'!E33+'ASL 8'!E33+'AO BZ'!E33+'AOU SS'!E33+'AOU CA'!E33</f>
        <v>11078</v>
      </c>
      <c r="F33" s="230">
        <f>+'ASL 1'!F33+'ASL 2'!F33+'ASL 3'!F33+'ASL 4'!F33+'ASL 5'!F33+'ASL 6'!F33+'ASL 7'!F33+'ASL 8'!F33+'AO BZ'!F33+'AOU SS'!F33+'AOU CA'!F33</f>
        <v>40296.785720781561</v>
      </c>
      <c r="G33" s="230">
        <f>+'ASL 1'!G33+'ASL 2'!G33+'ASL 3'!G33+'ASL 4'!G33+'ASL 5'!G33+'ASL 6'!G33+'ASL 7'!G33+'ASL 8'!G33+'AO BZ'!G33+'AOU SS'!G33+'AOU CA'!G33</f>
        <v>40230</v>
      </c>
      <c r="H33" s="230">
        <f>+'ASL 1'!I33+'ASL 2'!H33+'ASL 3'!H33+'ASL 4'!H33+'ASL 5'!H33+'ASL 6'!H33+'ASL 7'!H33+'ASL 8'!H33+'AO BZ'!H33+'AOU SS'!H33+'AOU CA'!H33</f>
        <v>39656</v>
      </c>
      <c r="I33" s="230">
        <f>+'ASL 1'!J33+'ASL 2'!I33+'ASL 3'!I33+'ASL 4'!I33+'ASL 5'!I33+'ASL 6'!I33+'ASL 7'!I33+'ASL 8'!I33+'AO BZ'!I33+'AOU SS'!I33+'AOU CA'!I33</f>
        <v>9958</v>
      </c>
      <c r="J33" s="230">
        <f>+I33*4-G33</f>
        <v>-398</v>
      </c>
      <c r="K33" s="230"/>
      <c r="L33" s="230">
        <f>+I33*4-E33*4</f>
        <v>-4480</v>
      </c>
      <c r="M33" s="230">
        <f>+H33-G33</f>
        <v>-574</v>
      </c>
      <c r="N33" s="230">
        <f>+I33*4-H33</f>
        <v>176</v>
      </c>
      <c r="O33" s="230">
        <f>+'ASL 1'!P33+'ASL 2'!O33+'ASL 3'!O33+'ASL 4'!O33+'ASL 5'!O33+'ASL 6'!O33+'ASL 7'!O33+'ASL 8'!O33+'AO BZ'!O33+'AOU SS'!O33+'AOU CA'!O33</f>
        <v>68.599999999999994</v>
      </c>
      <c r="P33" s="230">
        <f>+'ASL 1'!Q33+'ASL 2'!P33+'ASL 3'!P33+'ASL 4'!P33+'ASL 5'!P33+'ASL 6'!P33+'ASL 7'!P33+'ASL 8'!P33+'AO BZ'!P33+'AOU SS'!P33+'AOU CA'!P33</f>
        <v>25.4</v>
      </c>
      <c r="Q33" s="230">
        <f>+'ASL 1'!R33+'ASL 2'!Q33+'ASL 3'!Q33+'ASL 4'!Q33+'ASL 5'!Q33+'ASL 6'!Q33+'ASL 7'!Q33+'ASL 8'!Q33+'AO BZ'!Q33+'AOU SS'!Q33+'AOU CA'!Q33</f>
        <v>25.099999999999987</v>
      </c>
      <c r="R33" s="230">
        <f>+'ASL 1'!S33+'ASL 2'!R33+'ASL 3'!R33+'ASL 4'!R33+'ASL 5'!R33+'ASL 6'!R33+'ASL 7'!R33+'ASL 8'!R33+'AO BZ'!R33+'AOU SS'!R33+'AOU CA'!R33</f>
        <v>25.4</v>
      </c>
      <c r="S33" s="230">
        <f>+'ASL 1'!T33+'ASL 2'!S33+'ASL 3'!S33+'ASL 4'!S33+'ASL 5'!S33+'ASL 6'!S33+'ASL 7'!S33+'ASL 8'!S33+'AO BZ'!S33+'AOU SS'!S33+'AOU CA'!S33</f>
        <v>379.5</v>
      </c>
      <c r="T33" s="129">
        <f>+'CONS. 2014'!$N507</f>
        <v>40806</v>
      </c>
      <c r="U33" s="129">
        <f>+'prec. 2015'!$N507</f>
        <v>40296.785720781561</v>
      </c>
      <c r="V33" s="129">
        <f>+'4° trim. 2015'!$N507</f>
        <v>40230</v>
      </c>
      <c r="W33" s="129">
        <f>+'prev. 2016'!$N507</f>
        <v>39656</v>
      </c>
      <c r="Y33" s="129">
        <f>+'1° trim. 2015'!$N507</f>
        <v>11078</v>
      </c>
      <c r="Z33" s="129">
        <f>+'1° trim 2016'!$N507</f>
        <v>9958</v>
      </c>
      <c r="AA33" s="129">
        <f>+T33-D33</f>
        <v>0</v>
      </c>
      <c r="AB33" s="129">
        <f t="shared" si="24"/>
        <v>0</v>
      </c>
      <c r="AC33" s="129">
        <f t="shared" si="24"/>
        <v>0</v>
      </c>
      <c r="AD33" s="129">
        <f t="shared" si="24"/>
        <v>0</v>
      </c>
      <c r="AF33" s="129">
        <f>+Y33-E33</f>
        <v>0</v>
      </c>
      <c r="AG33" s="129">
        <f t="shared" si="5"/>
        <v>0</v>
      </c>
    </row>
    <row r="34" spans="2:33" s="129" customFormat="1" x14ac:dyDescent="0.25">
      <c r="B34" s="203" t="s">
        <v>1536</v>
      </c>
      <c r="C34" s="204" t="s">
        <v>1054</v>
      </c>
      <c r="D34" s="230">
        <f>+'ASL 1'!D34+'ASL 2'!D34+'ASL 3'!D34+'ASL 4'!D34+'ASL 5'!D34+'ASL 6'!D34+'ASL 7'!D34+'ASL 8'!D34+'AO BZ'!D34+'AOU SS'!D34+'AOU CA'!D34</f>
        <v>32824</v>
      </c>
      <c r="E34" s="230">
        <f>+'ASL 1'!E34+'ASL 2'!E34+'ASL 3'!E34+'ASL 4'!E34+'ASL 5'!E34+'ASL 6'!E34+'ASL 7'!E34+'ASL 8'!E34+'AO BZ'!E34+'AOU SS'!E34+'AOU CA'!E34</f>
        <v>7847</v>
      </c>
      <c r="F34" s="230">
        <f>+'ASL 1'!F34+'ASL 2'!F34+'ASL 3'!F34+'ASL 4'!F34+'ASL 5'!F34+'ASL 6'!F34+'ASL 7'!F34+'ASL 8'!F34+'AO BZ'!F34+'AOU SS'!F34+'AOU CA'!F34</f>
        <v>29015.030580000002</v>
      </c>
      <c r="G34" s="230">
        <f>+'ASL 1'!G34+'ASL 2'!G34+'ASL 3'!G34+'ASL 4'!G34+'ASL 5'!G34+'ASL 6'!G34+'ASL 7'!G34+'ASL 8'!G34+'AO BZ'!G34+'AOU SS'!G34+'AOU CA'!G34</f>
        <v>29352</v>
      </c>
      <c r="H34" s="230">
        <f>+'ASL 1'!I34+'ASL 2'!H34+'ASL 3'!H34+'ASL 4'!H34+'ASL 5'!H34+'ASL 6'!H34+'ASL 7'!H34+'ASL 8'!H34+'AO BZ'!H34+'AOU SS'!H34+'AOU CA'!H34</f>
        <v>27611</v>
      </c>
      <c r="I34" s="230">
        <f>+'ASL 1'!J34+'ASL 2'!I34+'ASL 3'!I34+'ASL 4'!I34+'ASL 5'!I34+'ASL 6'!I34+'ASL 7'!I34+'ASL 8'!I34+'AO BZ'!I34+'AOU SS'!I34+'AOU CA'!I34</f>
        <v>6713</v>
      </c>
      <c r="J34" s="230">
        <f>+I34*4-G34</f>
        <v>-2500</v>
      </c>
      <c r="K34" s="230"/>
      <c r="L34" s="230">
        <f>+I34*4-E34*4</f>
        <v>-4536</v>
      </c>
      <c r="M34" s="230">
        <f>+H34-G34</f>
        <v>-1741</v>
      </c>
      <c r="N34" s="230">
        <f>+I34*4-H34</f>
        <v>-759</v>
      </c>
      <c r="O34" s="230">
        <f>+'ASL 1'!P34+'ASL 2'!O34+'ASL 3'!O34+'ASL 4'!O34+'ASL 5'!O34+'ASL 6'!O34+'ASL 7'!O34+'ASL 8'!O34+'AO BZ'!O34+'AOU SS'!O34+'AOU CA'!O34</f>
        <v>91.37</v>
      </c>
      <c r="P34" s="230">
        <f>+'ASL 1'!Q34+'ASL 2'!P34+'ASL 3'!P34+'ASL 4'!P34+'ASL 5'!P34+'ASL 6'!P34+'ASL 7'!P34+'ASL 8'!P34+'AO BZ'!P34+'AOU SS'!P34+'AOU CA'!P34</f>
        <v>110.97</v>
      </c>
      <c r="Q34" s="230">
        <f>+'ASL 1'!R34+'ASL 2'!Q34+'ASL 3'!Q34+'ASL 4'!Q34+'ASL 5'!Q34+'ASL 6'!Q34+'ASL 7'!Q34+'ASL 8'!Q34+'AO BZ'!Q34+'AOU SS'!Q34+'AOU CA'!Q34</f>
        <v>621.37</v>
      </c>
      <c r="R34" s="230">
        <f>+'ASL 1'!S34+'ASL 2'!R34+'ASL 3'!R34+'ASL 4'!R34+'ASL 5'!R34+'ASL 6'!R34+'ASL 7'!R34+'ASL 8'!R34+'AO BZ'!R34+'AOU SS'!R34+'AOU CA'!R34</f>
        <v>732.79</v>
      </c>
      <c r="S34" s="230">
        <f>+'ASL 1'!T34+'ASL 2'!S34+'ASL 3'!S34+'ASL 4'!S34+'ASL 5'!S34+'ASL 6'!S34+'ASL 7'!S34+'ASL 8'!S34+'AO BZ'!S34+'AOU SS'!S34+'AOU CA'!S34</f>
        <v>1321.5</v>
      </c>
      <c r="T34" s="129">
        <f>+'CONS. 2014'!$N508</f>
        <v>32824</v>
      </c>
      <c r="U34" s="129">
        <f>+'prec. 2015'!$N508</f>
        <v>29015.030580000002</v>
      </c>
      <c r="V34" s="129">
        <f>+'4° trim. 2015'!$N508</f>
        <v>29352</v>
      </c>
      <c r="W34" s="129">
        <f>+'prev. 2016'!$N508</f>
        <v>27611</v>
      </c>
      <c r="Y34" s="129">
        <f>+'1° trim. 2015'!$N508</f>
        <v>7847</v>
      </c>
      <c r="Z34" s="129">
        <f>+'1° trim 2016'!$N508</f>
        <v>6713</v>
      </c>
      <c r="AA34" s="129">
        <f>+T34-D34</f>
        <v>0</v>
      </c>
      <c r="AB34" s="129">
        <f t="shared" si="24"/>
        <v>0</v>
      </c>
      <c r="AC34" s="129">
        <f t="shared" si="24"/>
        <v>0</v>
      </c>
      <c r="AD34" s="129">
        <f t="shared" si="24"/>
        <v>0</v>
      </c>
      <c r="AF34" s="129">
        <f>+Y34-E34</f>
        <v>0</v>
      </c>
      <c r="AG34" s="129">
        <f t="shared" si="5"/>
        <v>0</v>
      </c>
    </row>
    <row r="35" spans="2:33" s="129" customFormat="1" ht="22.5" x14ac:dyDescent="0.25">
      <c r="B35" s="203"/>
      <c r="C35" s="205" t="s">
        <v>2221</v>
      </c>
      <c r="D35" s="231">
        <f>+'ASL 1'!D35+'ASL 2'!D35+'ASL 3'!D35+'ASL 4'!D35+'ASL 5'!D35+'ASL 6'!D35+'ASL 7'!D35+'ASL 8'!D35+'AO BZ'!D35+'AOU SS'!D35+'AOU CA'!D35</f>
        <v>73630</v>
      </c>
      <c r="E35" s="231">
        <f>+'ASL 1'!E35+'ASL 2'!E35+'ASL 3'!E35+'ASL 4'!E35+'ASL 5'!E35+'ASL 6'!E35+'ASL 7'!E35+'ASL 8'!E35+'AO BZ'!E35+'AOU SS'!E35+'AOU CA'!E35</f>
        <v>18925</v>
      </c>
      <c r="F35" s="231">
        <f>+'ASL 1'!F35+'ASL 2'!F35+'ASL 3'!F35+'ASL 4'!F35+'ASL 5'!F35+'ASL 6'!F35+'ASL 7'!F35+'ASL 8'!F35+'AO BZ'!F35+'AOU SS'!F35+'AOU CA'!F35</f>
        <v>69311.81630078156</v>
      </c>
      <c r="G35" s="231">
        <f>+'ASL 1'!G35+'ASL 2'!G35+'ASL 3'!G35+'ASL 4'!G35+'ASL 5'!G35+'ASL 6'!G35+'ASL 7'!G35+'ASL 8'!G35+'AO BZ'!G35+'AOU SS'!G35+'AOU CA'!G35</f>
        <v>69582</v>
      </c>
      <c r="H35" s="231">
        <f>+'ASL 1'!I35+'ASL 2'!H35+'ASL 3'!H35+'ASL 4'!H35+'ASL 5'!H35+'ASL 6'!H35+'ASL 7'!H35+'ASL 8'!H35+'AO BZ'!H35+'AOU SS'!H35+'AOU CA'!H35</f>
        <v>67267</v>
      </c>
      <c r="I35" s="231">
        <f>+'ASL 1'!J35+'ASL 2'!I35+'ASL 3'!I35+'ASL 4'!I35+'ASL 5'!I35+'ASL 6'!I35+'ASL 7'!I35+'ASL 8'!I35+'AO BZ'!I35+'AOU SS'!I35+'AOU CA'!I35</f>
        <v>16671</v>
      </c>
      <c r="J35" s="231">
        <f t="shared" ref="J35:N35" si="25">SUM(J33:J34)</f>
        <v>-2898</v>
      </c>
      <c r="K35" s="231">
        <f t="shared" si="25"/>
        <v>0</v>
      </c>
      <c r="L35" s="231">
        <f t="shared" si="25"/>
        <v>-9016</v>
      </c>
      <c r="M35" s="231">
        <f t="shared" si="25"/>
        <v>-2315</v>
      </c>
      <c r="N35" s="231">
        <f t="shared" si="25"/>
        <v>-583</v>
      </c>
      <c r="O35" s="231">
        <f>+'ASL 1'!P35+'ASL 2'!O35+'ASL 3'!O35+'ASL 4'!O35+'ASL 5'!O35+'ASL 6'!O35+'ASL 7'!O35+'ASL 8'!O35+'AO BZ'!O35+'AOU SS'!O35+'AOU CA'!O35</f>
        <v>159.97</v>
      </c>
      <c r="P35" s="231">
        <f>+'ASL 1'!Q35+'ASL 2'!P35+'ASL 3'!P35+'ASL 4'!P35+'ASL 5'!P35+'ASL 6'!P35+'ASL 7'!P35+'ASL 8'!P35+'AO BZ'!P35+'AOU SS'!P35+'AOU CA'!P35</f>
        <v>136.37</v>
      </c>
      <c r="Q35" s="231">
        <f>+'ASL 1'!R35+'ASL 2'!Q35+'ASL 3'!Q35+'ASL 4'!Q35+'ASL 5'!Q35+'ASL 6'!Q35+'ASL 7'!Q35+'ASL 8'!Q35+'AO BZ'!Q35+'AOU SS'!Q35+'AOU CA'!Q35</f>
        <v>646.47</v>
      </c>
      <c r="R35" s="231">
        <f>+'ASL 1'!S35+'ASL 2'!R35+'ASL 3'!R35+'ASL 4'!R35+'ASL 5'!R35+'ASL 6'!R35+'ASL 7'!R35+'ASL 8'!R35+'AO BZ'!R35+'AOU SS'!R35+'AOU CA'!R35</f>
        <v>758.19</v>
      </c>
      <c r="S35" s="231">
        <f>+'ASL 1'!T35+'ASL 2'!S35+'ASL 3'!S35+'ASL 4'!S35+'ASL 5'!S35+'ASL 6'!S35+'ASL 7'!S35+'ASL 8'!S35+'AO BZ'!S35+'AOU SS'!S35+'AOU CA'!S35</f>
        <v>1701</v>
      </c>
    </row>
    <row r="36" spans="2:33" s="171" customFormat="1" ht="15" hidden="1" customHeight="1" x14ac:dyDescent="0.25">
      <c r="B36" s="182"/>
      <c r="C36" s="183" t="s">
        <v>166</v>
      </c>
      <c r="D36" s="232">
        <f>+'ASL 1'!D36+'ASL 2'!D36+'ASL 3'!D36+'ASL 4'!D36+'ASL 5'!D36+'ASL 6'!D36+'ASL 7'!D36+'ASL 8'!D36+'AO BZ'!D36+'AOU SS'!D36+'AOU CA'!D36</f>
        <v>329973</v>
      </c>
      <c r="E36" s="232">
        <f>+'ASL 1'!E36+'ASL 2'!E36+'ASL 3'!E36+'ASL 4'!E36+'ASL 5'!E36+'ASL 6'!E36+'ASL 7'!E36+'ASL 8'!E36+'AO BZ'!E36+'AOU SS'!E36+'AOU CA'!E36</f>
        <v>94373</v>
      </c>
      <c r="F36" s="232">
        <f>+'ASL 1'!F36+'ASL 2'!F36+'ASL 3'!F36+'ASL 4'!F36+'ASL 5'!F36+'ASL 6'!F36+'ASL 7'!F36+'ASL 8'!F36+'AO BZ'!F36+'AOU SS'!F36+'AOU CA'!F36</f>
        <v>337058.67989470589</v>
      </c>
      <c r="G36" s="232">
        <f>+'ASL 1'!G36+'ASL 2'!G36+'ASL 3'!G36+'ASL 4'!G36+'ASL 5'!G36+'ASL 6'!G36+'ASL 7'!G36+'ASL 8'!G36+'AO BZ'!G36+'AOU SS'!G36+'AOU CA'!G36</f>
        <v>345293</v>
      </c>
      <c r="H36" s="233" t="e">
        <f>+'ASL 1'!I36+'ASL 2'!H36+'ASL 3'!H36+'ASL 4'!H36+'ASL 5'!H36+'ASL 6'!H36+'ASL 7'!H36+'ASL 8'!H36+'AO BZ'!H36+'AOU SS'!H36+'AOU CA'!H36</f>
        <v>#REF!</v>
      </c>
      <c r="I36" s="232">
        <f>+'ASL 1'!J36+'ASL 2'!I36+'ASL 3'!I36+'ASL 4'!I36+'ASL 5'!I36+'ASL 6'!I36+'ASL 7'!I36+'ASL 8'!I36+'AO BZ'!I36+'AOU SS'!I36+'AOU CA'!I36</f>
        <v>-758291.02780000004</v>
      </c>
      <c r="J36" s="232"/>
      <c r="K36" s="232">
        <f t="shared" ref="K36:M36" si="26">+K6+K17+K30+K35</f>
        <v>0</v>
      </c>
      <c r="L36" s="233">
        <f t="shared" si="26"/>
        <v>35252</v>
      </c>
      <c r="M36" s="233">
        <f t="shared" si="26"/>
        <v>-107966</v>
      </c>
      <c r="N36" s="233"/>
      <c r="O36" s="233">
        <f>+'ASL 1'!P36+'ASL 2'!O36+'ASL 3'!O36+'ASL 4'!O36+'ASL 5'!O36+'ASL 6'!O36+'ASL 7'!O36+'ASL 8'!O36+'AO BZ'!O36+'AOU SS'!O36+'AOU CA'!O36</f>
        <v>456.63</v>
      </c>
      <c r="P36" s="233">
        <f>+'ASL 1'!R36+'ASL 2'!P36+'ASL 3'!P36+'ASL 4'!P36+'ASL 5'!P36+'ASL 6'!P36+'ASL 7'!P36+'ASL 8'!P36+'AO BZ'!P36+'AOU SS'!P36+'AOU CA'!P36</f>
        <v>864.91000000000008</v>
      </c>
      <c r="Q36" s="233">
        <f>+'ASL 1'!S36+'ASL 2'!Q36+'ASL 3'!Q36+'ASL 4'!Q36+'ASL 5'!Q36+'ASL 6'!Q36+'ASL 7'!Q36+'ASL 8'!Q36+'AO BZ'!Q36+'AOU SS'!Q36+'AOU CA'!Q36</f>
        <v>1287.8200000000002</v>
      </c>
      <c r="R36" s="233">
        <f>+'ASL 1'!T36+'ASL 2'!R36+'ASL 3'!R36+'ASL 4'!R36+'ASL 5'!R36+'ASL 6'!R36+'ASL 7'!R36+'ASL 8'!R36+'AO BZ'!R36+'AOU SS'!R36+'AOU CA'!R36</f>
        <v>1314.0700000000002</v>
      </c>
      <c r="S36" s="233">
        <f>+S6+S17+S30+S35</f>
        <v>36294.89</v>
      </c>
    </row>
    <row r="37" spans="2:33" x14ac:dyDescent="0.25">
      <c r="B37" s="181"/>
      <c r="C37" s="132"/>
      <c r="D37" s="234">
        <f>+'ASL 1'!D37+'ASL 2'!D37+'ASL 3'!D37+'ASL 4'!D37+'ASL 5'!D37+'ASL 6'!D37+'ASL 7'!D37+'ASL 8'!D37+'AO BZ'!D37+'AOU SS'!D37+'AOU CA'!D37</f>
        <v>0</v>
      </c>
      <c r="E37" s="234">
        <f>+'ASL 1'!E37+'ASL 2'!E37+'ASL 3'!E37+'ASL 4'!E37+'ASL 5'!E37+'ASL 6'!E37+'ASL 7'!E37+'ASL 8'!E37+'AO BZ'!E37+'AOU SS'!E37+'AOU CA'!E37</f>
        <v>0</v>
      </c>
      <c r="F37" s="234">
        <f>+'ASL 1'!F37+'ASL 2'!F37+'ASL 3'!F37+'ASL 4'!F37+'ASL 5'!F37+'ASL 6'!F37+'ASL 7'!F37+'ASL 8'!F37+'AO BZ'!F37+'AOU SS'!F37+'AOU CA'!F37</f>
        <v>0</v>
      </c>
      <c r="G37" s="234">
        <f>+'ASL 1'!G37+'ASL 2'!G37+'ASL 3'!G37+'ASL 4'!G37+'ASL 5'!G37+'ASL 6'!G37+'ASL 7'!G37+'ASL 8'!G37+'AO BZ'!G37+'AOU SS'!G37+'AOU CA'!G37</f>
        <v>0</v>
      </c>
      <c r="H37" s="234">
        <f>+'ASL 1'!I37+'ASL 2'!H37+'ASL 3'!H37+'ASL 4'!H37+'ASL 5'!H37+'ASL 6'!H37+'ASL 7'!H37+'ASL 8'!H37+'AO BZ'!H37+'AOU SS'!H37+'AOU CA'!H37</f>
        <v>0</v>
      </c>
      <c r="I37" s="234">
        <f>+'ASL 1'!J37+'ASL 2'!I37+'ASL 3'!I37+'ASL 4'!I37+'ASL 5'!I37+'ASL 6'!I37+'ASL 7'!I37+'ASL 8'!I37+'AO BZ'!I37+'AOU SS'!I37+'AOU CA'!I37</f>
        <v>0</v>
      </c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2:33" s="104" customFormat="1" ht="63.75" x14ac:dyDescent="0.25">
      <c r="B38" s="206" t="s">
        <v>2208</v>
      </c>
      <c r="C38" s="207" t="s">
        <v>2207</v>
      </c>
      <c r="D38" s="235">
        <f>+'ASL 1'!D38+'ASL 2'!D38+'ASL 3'!D38+'ASL 4'!D38+'ASL 5'!D38+'ASL 6'!D38+'ASL 7'!D38+'ASL 8'!D38+'AO BZ'!D38+'AOU SS'!D38+'AOU CA'!D38</f>
        <v>1233782</v>
      </c>
      <c r="E38" s="235">
        <f>+'ASL 1'!E38+'ASL 2'!E38+'ASL 3'!E38+'ASL 4'!E38+'ASL 5'!E38+'ASL 6'!E38+'ASL 7'!E38+'ASL 8'!E38+'AO BZ'!E38+'AOU SS'!E38+'AOU CA'!E38</f>
        <v>299130</v>
      </c>
      <c r="F38" s="235">
        <f>+'ASL 1'!F38+'ASL 2'!F38+'ASL 3'!F38+'ASL 4'!F38+'ASL 5'!F38+'ASL 6'!F38+'ASL 7'!F38+'ASL 8'!F38+'AO BZ'!F38+'AOU SS'!F38+'AOU CA'!F38</f>
        <v>1224356.7727821101</v>
      </c>
      <c r="G38" s="235">
        <f>+'ASL 1'!G38+'ASL 2'!G38+'ASL 3'!G38+'ASL 4'!G38+'ASL 5'!G38+'ASL 6'!G38+'ASL 7'!G38+'ASL 8'!G38+'AO BZ'!G38+'AOU SS'!G38+'AOU CA'!G38</f>
        <v>1225889</v>
      </c>
      <c r="H38" s="235">
        <f>+'ASL 1'!I38+'ASL 2'!H38+'ASL 3'!H38+'ASL 4'!H38+'ASL 5'!H38+'ASL 6'!H38+'ASL 7'!H38+'ASL 8'!H38+'AO BZ'!H38+'AOU SS'!H38+'AOU CA'!H38</f>
        <v>1148897</v>
      </c>
      <c r="I38" s="235">
        <f>+'ASL 1'!J38+'ASL 2'!I38+'ASL 3'!I38+'ASL 4'!I38+'ASL 5'!I38+'ASL 6'!I38+'ASL 7'!I38+'ASL 8'!I38+'AO BZ'!I38+'AOU SS'!I38+'AOU CA'!I38</f>
        <v>296865</v>
      </c>
      <c r="J38" s="235">
        <f>+J13</f>
        <v>-38429</v>
      </c>
      <c r="K38" s="235">
        <f t="shared" ref="K38:N38" si="27">+K13</f>
        <v>0</v>
      </c>
      <c r="L38" s="235">
        <f t="shared" si="27"/>
        <v>-9060</v>
      </c>
      <c r="M38" s="235">
        <f>+M13</f>
        <v>-76992</v>
      </c>
      <c r="N38" s="235">
        <f t="shared" si="27"/>
        <v>38563</v>
      </c>
      <c r="O38" s="235"/>
      <c r="P38" s="235"/>
      <c r="Q38" s="235"/>
      <c r="R38" s="235"/>
      <c r="S38" s="235"/>
    </row>
    <row r="39" spans="2:33" s="129" customFormat="1" ht="28.5" customHeight="1" x14ac:dyDescent="0.25">
      <c r="B39" s="209"/>
      <c r="C39" s="216" t="s">
        <v>2232</v>
      </c>
      <c r="D39" s="236">
        <f>+D17+D6+D35+D38+D30-D15-D10</f>
        <v>2849169</v>
      </c>
      <c r="E39" s="236">
        <f t="shared" ref="E39:I39" si="28">+E17+E6+E35+E38+E30-E15-E10</f>
        <v>712431</v>
      </c>
      <c r="F39" s="236">
        <f t="shared" si="28"/>
        <v>2922229.9407939767</v>
      </c>
      <c r="G39" s="236">
        <f t="shared" si="28"/>
        <v>2918856</v>
      </c>
      <c r="H39" s="236">
        <f t="shared" si="28"/>
        <v>2763272</v>
      </c>
      <c r="I39" s="236">
        <f t="shared" si="28"/>
        <v>719477</v>
      </c>
      <c r="J39" s="236">
        <f>+I39*4-G39</f>
        <v>-40948</v>
      </c>
      <c r="K39" s="236">
        <f>+K17+K6+K35+K38+K30-K38</f>
        <v>0</v>
      </c>
      <c r="L39" s="236">
        <f>+I39*4-E39*4</f>
        <v>28184</v>
      </c>
      <c r="M39" s="236">
        <f>+H39-G39</f>
        <v>-155584</v>
      </c>
      <c r="N39" s="236">
        <f>+I39*4-H39</f>
        <v>114636</v>
      </c>
      <c r="O39" s="236">
        <f>+O17+O6+O35+O38+O30</f>
        <v>4650.68</v>
      </c>
      <c r="P39" s="236">
        <f>+P17+P6+P35+P38+P30</f>
        <v>8098.49</v>
      </c>
      <c r="Q39" s="236">
        <f>+Q17+Q6+Q35+Q38+Q30</f>
        <v>10946.43</v>
      </c>
      <c r="R39" s="236">
        <f>+R17+R6+R35+R38+R30</f>
        <v>12209.29</v>
      </c>
      <c r="S39" s="236">
        <f>+S17+S6+S35+S38+S30</f>
        <v>36294.89</v>
      </c>
    </row>
    <row r="40" spans="2:33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2:33" s="129" customFormat="1" ht="30.75" customHeight="1" x14ac:dyDescent="0.25">
      <c r="B41" s="215" t="s">
        <v>803</v>
      </c>
      <c r="C41" s="208" t="s">
        <v>2247</v>
      </c>
      <c r="D41" s="236">
        <f>+'ASL 1'!D41+'ASL 2'!D41+'ASL 3'!D41+'ASL 4'!D41+'ASL 5'!D41+'ASL 6'!D41+'ASL 7'!D41+'ASL 8'!D41+'AO BZ'!D41+'AOU SS'!D41+'AOU CA'!D41</f>
        <v>3251482</v>
      </c>
      <c r="E41" s="236">
        <f>+'ASL 1'!E41+'ASL 2'!E41+'ASL 3'!E41+'ASL 4'!E41+'ASL 5'!E41+'ASL 6'!E41+'ASL 7'!E41+'ASL 8'!E41+'AO BZ'!E41+'AOU SS'!E41+'AOU CA'!E41</f>
        <v>799288</v>
      </c>
      <c r="F41" s="236">
        <f>+'ASL 1'!F41+'ASL 2'!F41+'ASL 3'!F41+'ASL 4'!F41+'ASL 5'!F41+'ASL 6'!F41+'ASL 7'!F41+'ASL 8'!F41+'AO BZ'!F41+'AOU SS'!F41+'AOU CA'!F41</f>
        <v>3303479.4385706433</v>
      </c>
      <c r="G41" s="236">
        <f>+'ASL 1'!G41+'ASL 2'!G41+'ASL 3'!G41+'ASL 4'!G41+'ASL 5'!G41+'ASL 6'!G41+'ASL 7'!G41+'ASL 8'!G41+'AO BZ'!G41+'AOU SS'!G41+'AOU CA'!G41</f>
        <v>3271684</v>
      </c>
      <c r="H41" s="236">
        <f>+'ASL 1'!I41+'ASL 2'!H41+'ASL 3'!H41+'ASL 4'!H41+'ASL 5'!H41+'ASL 6'!H41+'ASL 7'!H41+'ASL 8'!H41+'AO BZ'!H41+'AOU SS'!H41+'AOU CA'!H41</f>
        <v>3104769</v>
      </c>
      <c r="I41" s="236">
        <f>+'ASL 1'!J41+'ASL 2'!I41+'ASL 3'!I41+'ASL 4'!I41+'ASL 5'!I41+'ASL 6'!I41+'ASL 7'!I41+'ASL 8'!I41+'AO BZ'!I41+'AOU SS'!I41+'AOU CA'!I41</f>
        <v>804982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  <c r="T41" s="129">
        <f>+'CONS. 2014'!$N510</f>
        <v>3251482</v>
      </c>
      <c r="U41" s="129">
        <f>+'prec. 2015'!$N509</f>
        <v>3303479.4385706433</v>
      </c>
      <c r="V41" s="129">
        <f>+'4° trim. 2015'!$N509</f>
        <v>3271684</v>
      </c>
      <c r="W41" s="129">
        <f>+'prev. 2016'!$N509</f>
        <v>3104769</v>
      </c>
      <c r="Y41" s="129">
        <f>+'1° trim. 2015'!$N509</f>
        <v>799288</v>
      </c>
      <c r="Z41" s="129">
        <f>+'1° trim 2016'!$N509</f>
        <v>804982</v>
      </c>
      <c r="AA41" s="129">
        <f>+T41-D41</f>
        <v>0</v>
      </c>
      <c r="AB41" s="129">
        <f>+U41-F41</f>
        <v>0</v>
      </c>
      <c r="AC41" s="129">
        <f>+V41-G41</f>
        <v>0</v>
      </c>
      <c r="AD41" s="129">
        <f>+W41-H41</f>
        <v>0</v>
      </c>
      <c r="AF41" s="129">
        <f>+Y41-E41</f>
        <v>0</v>
      </c>
      <c r="AG41" s="129">
        <f>+Z41-I41</f>
        <v>0</v>
      </c>
    </row>
    <row r="42" spans="2:33" s="129" customFormat="1" ht="30.75" customHeight="1" x14ac:dyDescent="0.25">
      <c r="B42" s="212"/>
      <c r="C42" s="208" t="s">
        <v>2248</v>
      </c>
      <c r="D42" s="236">
        <f>+D41</f>
        <v>3251482</v>
      </c>
      <c r="E42" s="236">
        <f>+E41*4</f>
        <v>3197152</v>
      </c>
      <c r="F42" s="236">
        <f t="shared" ref="F42:H42" si="29">+F41</f>
        <v>3303479.4385706433</v>
      </c>
      <c r="G42" s="236">
        <f t="shared" si="29"/>
        <v>3271684</v>
      </c>
      <c r="H42" s="236">
        <f t="shared" si="29"/>
        <v>3104769</v>
      </c>
      <c r="I42" s="236">
        <f>+I41*4</f>
        <v>3219928</v>
      </c>
      <c r="J42" s="236">
        <f>+I41*4-G41</f>
        <v>-51756</v>
      </c>
      <c r="K42" s="236">
        <f>+K19+K8+K37+K40+K32-K40</f>
        <v>0</v>
      </c>
      <c r="L42" s="236">
        <f>+I41*4-E41*4</f>
        <v>22776</v>
      </c>
      <c r="M42" s="236">
        <f>+H41-G41</f>
        <v>-166915</v>
      </c>
      <c r="N42" s="236">
        <f>+I41*4-H41</f>
        <v>115159</v>
      </c>
      <c r="O42" s="236"/>
      <c r="P42" s="236"/>
      <c r="Q42" s="236"/>
      <c r="R42" s="236"/>
      <c r="S42" s="236"/>
    </row>
    <row r="43" spans="2:33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2:33" s="129" customFormat="1" ht="30.75" customHeight="1" x14ac:dyDescent="0.25">
      <c r="B44" s="184"/>
      <c r="C44" s="216" t="s">
        <v>2233</v>
      </c>
      <c r="D44" s="236"/>
      <c r="E44" s="236"/>
      <c r="F44" s="236"/>
      <c r="G44" s="236"/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2:33" s="129" customFormat="1" ht="30.75" customHeight="1" x14ac:dyDescent="0.25">
      <c r="B45" s="184"/>
      <c r="C45" s="216" t="s">
        <v>2234</v>
      </c>
      <c r="D45" s="236"/>
      <c r="E45" s="236"/>
      <c r="F45" s="236"/>
      <c r="G45" s="236"/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2:33" s="129" customFormat="1" ht="30.75" customHeight="1" x14ac:dyDescent="0.25">
      <c r="B46" s="184"/>
      <c r="C46" s="217" t="s">
        <v>2246</v>
      </c>
      <c r="D46" s="239"/>
      <c r="E46" s="239">
        <f>+E41*4-G43</f>
        <v>3197152</v>
      </c>
      <c r="F46" s="239"/>
      <c r="G46" s="239">
        <f>+G42-G43-G44</f>
        <v>3271684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2:33" s="218" customFormat="1" ht="32.25" customHeight="1" x14ac:dyDescent="0.25">
      <c r="B47" s="245" t="s">
        <v>2249</v>
      </c>
      <c r="C47" s="245"/>
      <c r="D47" s="220"/>
      <c r="F47" s="220"/>
      <c r="G47" s="220"/>
      <c r="H47" s="219"/>
    </row>
    <row r="48" spans="2:33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rintOptions gridLines="1"/>
  <pageMargins left="0.23622047244094491" right="0.23622047244094491" top="0.27559055118110237" bottom="0.19685039370078741" header="0.15748031496062992" footer="0.15748031496062992"/>
  <pageSetup paperSize="9" scale="18" fitToHeight="6" orientation="portrait" errors="dash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N564"/>
  <sheetViews>
    <sheetView topLeftCell="A267" workbookViewId="0">
      <selection activeCell="H29" sqref="H29"/>
    </sheetView>
  </sheetViews>
  <sheetFormatPr defaultRowHeight="12.75" x14ac:dyDescent="0.2"/>
  <cols>
    <col min="1" max="1" width="23.5703125" style="46" bestFit="1" customWidth="1"/>
    <col min="2" max="2" width="55.85546875" style="130" bestFit="1" customWidth="1"/>
    <col min="3" max="5" width="9" style="134" bestFit="1" customWidth="1"/>
    <col min="6" max="6" width="8.5703125" style="134" bestFit="1" customWidth="1"/>
    <col min="7" max="13" width="9" style="134" bestFit="1" customWidth="1"/>
    <col min="14" max="14" width="10.5703125" style="133" bestFit="1" customWidth="1"/>
    <col min="15" max="16384" width="9.140625" style="133"/>
  </cols>
  <sheetData>
    <row r="1" spans="1:14" x14ac:dyDescent="0.2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">
      <c r="A2" s="139" t="s">
        <v>1633</v>
      </c>
      <c r="B2" s="132" t="s">
        <v>1847</v>
      </c>
      <c r="C2" s="138">
        <v>498578</v>
      </c>
      <c r="D2" s="138">
        <v>215459</v>
      </c>
      <c r="E2" s="138">
        <v>289820</v>
      </c>
      <c r="F2" s="138">
        <v>90631</v>
      </c>
      <c r="G2" s="138">
        <v>261276</v>
      </c>
      <c r="H2" s="138">
        <v>141962</v>
      </c>
      <c r="I2" s="138">
        <v>204182</v>
      </c>
      <c r="J2" s="138">
        <v>857934</v>
      </c>
      <c r="K2" s="138">
        <v>164119</v>
      </c>
      <c r="L2" s="138">
        <v>116376</v>
      </c>
      <c r="M2" s="138">
        <v>135164</v>
      </c>
      <c r="N2" s="138">
        <f>SUM(C2:M2)</f>
        <v>2975501</v>
      </c>
    </row>
    <row r="3" spans="1:14" ht="25.5" x14ac:dyDescent="0.2">
      <c r="A3" s="135" t="s">
        <v>1634</v>
      </c>
      <c r="B3" s="131" t="s">
        <v>1516</v>
      </c>
      <c r="C3" s="138">
        <v>477860</v>
      </c>
      <c r="D3" s="138">
        <v>211155</v>
      </c>
      <c r="E3" s="138">
        <v>281974</v>
      </c>
      <c r="F3" s="138">
        <v>87831</v>
      </c>
      <c r="G3" s="138">
        <v>253020</v>
      </c>
      <c r="H3" s="138">
        <v>139788</v>
      </c>
      <c r="I3" s="138">
        <v>195584</v>
      </c>
      <c r="J3" s="138">
        <v>841325</v>
      </c>
      <c r="K3" s="138">
        <v>160578</v>
      </c>
      <c r="L3" s="138">
        <v>114521</v>
      </c>
      <c r="M3" s="138">
        <v>134273</v>
      </c>
      <c r="N3" s="138">
        <f t="shared" ref="N3:N66" si="0">SUM(C3:M3)</f>
        <v>2897909</v>
      </c>
    </row>
    <row r="4" spans="1:14" ht="25.5" x14ac:dyDescent="0.2">
      <c r="A4" s="131" t="s">
        <v>1635</v>
      </c>
      <c r="B4" s="132" t="s">
        <v>1915</v>
      </c>
      <c r="C4" s="138">
        <v>477860</v>
      </c>
      <c r="D4" s="138">
        <v>210663</v>
      </c>
      <c r="E4" s="138">
        <v>281974</v>
      </c>
      <c r="F4" s="138">
        <v>87831</v>
      </c>
      <c r="G4" s="138">
        <v>253020</v>
      </c>
      <c r="H4" s="138">
        <v>139788</v>
      </c>
      <c r="I4" s="138">
        <v>195584</v>
      </c>
      <c r="J4" s="138">
        <v>841325</v>
      </c>
      <c r="K4" s="138">
        <v>160578</v>
      </c>
      <c r="L4" s="138">
        <v>114521</v>
      </c>
      <c r="M4" s="138">
        <v>134273</v>
      </c>
      <c r="N4" s="138">
        <f t="shared" si="0"/>
        <v>2897417</v>
      </c>
    </row>
    <row r="5" spans="1:14" ht="25.5" x14ac:dyDescent="0.2">
      <c r="A5" s="131" t="s">
        <v>1636</v>
      </c>
      <c r="B5" s="132" t="s">
        <v>1916</v>
      </c>
      <c r="C5" s="138">
        <v>0</v>
      </c>
      <c r="D5" s="138">
        <v>492</v>
      </c>
      <c r="E5" s="138">
        <v>0</v>
      </c>
      <c r="F5" s="138">
        <v>0</v>
      </c>
      <c r="G5" s="138">
        <v>0</v>
      </c>
      <c r="H5" s="138">
        <v>0</v>
      </c>
      <c r="I5" s="138">
        <v>0</v>
      </c>
      <c r="J5" s="138">
        <v>0</v>
      </c>
      <c r="K5" s="138">
        <v>0</v>
      </c>
      <c r="L5" s="138">
        <v>0</v>
      </c>
      <c r="M5" s="138">
        <v>0</v>
      </c>
      <c r="N5" s="138">
        <f t="shared" si="0"/>
        <v>492</v>
      </c>
    </row>
    <row r="6" spans="1:14" x14ac:dyDescent="0.2">
      <c r="A6" s="131" t="s">
        <v>1637</v>
      </c>
      <c r="B6" s="132" t="s">
        <v>1917</v>
      </c>
      <c r="C6" s="138">
        <v>20715</v>
      </c>
      <c r="D6" s="138">
        <v>4304</v>
      </c>
      <c r="E6" s="138">
        <v>7846</v>
      </c>
      <c r="F6" s="138">
        <v>2800</v>
      </c>
      <c r="G6" s="138">
        <v>8256</v>
      </c>
      <c r="H6" s="138">
        <v>2174</v>
      </c>
      <c r="I6" s="138">
        <v>8582</v>
      </c>
      <c r="J6" s="138">
        <v>16522</v>
      </c>
      <c r="K6" s="138">
        <v>3541</v>
      </c>
      <c r="L6" s="138">
        <v>1855</v>
      </c>
      <c r="M6" s="138">
        <v>543</v>
      </c>
      <c r="N6" s="138">
        <f t="shared" si="0"/>
        <v>77138</v>
      </c>
    </row>
    <row r="7" spans="1:14" x14ac:dyDescent="0.2">
      <c r="A7" s="131" t="s">
        <v>1638</v>
      </c>
      <c r="B7" s="132" t="s">
        <v>2006</v>
      </c>
      <c r="C7" s="138">
        <v>17888</v>
      </c>
      <c r="D7" s="138">
        <v>4174</v>
      </c>
      <c r="E7" s="138">
        <v>6468</v>
      </c>
      <c r="F7" s="138">
        <v>2777</v>
      </c>
      <c r="G7" s="138">
        <v>8256</v>
      </c>
      <c r="H7" s="138">
        <v>1257</v>
      </c>
      <c r="I7" s="138">
        <v>8582</v>
      </c>
      <c r="J7" s="138">
        <v>16522</v>
      </c>
      <c r="K7" s="138">
        <v>3541</v>
      </c>
      <c r="L7" s="138">
        <v>1855</v>
      </c>
      <c r="M7" s="138">
        <v>543</v>
      </c>
      <c r="N7" s="138">
        <f t="shared" si="0"/>
        <v>71863</v>
      </c>
    </row>
    <row r="8" spans="1:14" ht="25.5" x14ac:dyDescent="0.2">
      <c r="A8" s="131" t="s">
        <v>1639</v>
      </c>
      <c r="B8" s="132" t="s">
        <v>1918</v>
      </c>
      <c r="C8" s="138">
        <v>15689</v>
      </c>
      <c r="D8" s="138">
        <v>2525</v>
      </c>
      <c r="E8" s="138">
        <v>3781</v>
      </c>
      <c r="F8" s="138">
        <v>1913</v>
      </c>
      <c r="G8" s="138">
        <v>8256</v>
      </c>
      <c r="H8" s="138">
        <v>0</v>
      </c>
      <c r="I8" s="138">
        <v>7011</v>
      </c>
      <c r="J8" s="138">
        <v>13532</v>
      </c>
      <c r="K8" s="138">
        <v>3541</v>
      </c>
      <c r="L8" s="138">
        <v>1176</v>
      </c>
      <c r="M8" s="138">
        <v>543</v>
      </c>
      <c r="N8" s="138">
        <f t="shared" si="0"/>
        <v>57967</v>
      </c>
    </row>
    <row r="9" spans="1:14" ht="25.5" x14ac:dyDescent="0.2">
      <c r="A9" s="131" t="s">
        <v>1640</v>
      </c>
      <c r="B9" s="132" t="s">
        <v>1219</v>
      </c>
      <c r="C9" s="138">
        <v>0</v>
      </c>
      <c r="D9" s="138">
        <v>0</v>
      </c>
      <c r="E9" s="138">
        <v>154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f t="shared" si="0"/>
        <v>154</v>
      </c>
    </row>
    <row r="10" spans="1:14" ht="38.25" x14ac:dyDescent="0.2">
      <c r="A10" s="131" t="s">
        <v>1641</v>
      </c>
      <c r="B10" s="132" t="s">
        <v>1220</v>
      </c>
      <c r="C10" s="138">
        <v>2199</v>
      </c>
      <c r="D10" s="138">
        <v>1649</v>
      </c>
      <c r="E10" s="138">
        <v>0</v>
      </c>
      <c r="F10" s="138">
        <v>864</v>
      </c>
      <c r="G10" s="138">
        <v>0</v>
      </c>
      <c r="H10" s="138">
        <v>1257</v>
      </c>
      <c r="I10" s="138">
        <v>1571</v>
      </c>
      <c r="J10" s="138">
        <v>2984</v>
      </c>
      <c r="K10" s="138">
        <v>0</v>
      </c>
      <c r="L10" s="138">
        <v>0</v>
      </c>
      <c r="M10" s="138">
        <v>0</v>
      </c>
      <c r="N10" s="138">
        <f t="shared" si="0"/>
        <v>10524</v>
      </c>
    </row>
    <row r="11" spans="1:14" ht="25.5" x14ac:dyDescent="0.2">
      <c r="A11" s="131" t="s">
        <v>2159</v>
      </c>
      <c r="B11" s="132" t="s">
        <v>2</v>
      </c>
      <c r="C11" s="138">
        <v>0</v>
      </c>
      <c r="D11" s="138">
        <v>0</v>
      </c>
      <c r="E11" s="138">
        <v>2533</v>
      </c>
      <c r="F11" s="138">
        <v>0</v>
      </c>
      <c r="G11" s="138">
        <v>0</v>
      </c>
      <c r="H11" s="138">
        <v>0</v>
      </c>
      <c r="I11" s="138">
        <v>0</v>
      </c>
      <c r="J11" s="138">
        <v>6</v>
      </c>
      <c r="K11" s="138">
        <v>0</v>
      </c>
      <c r="L11" s="138">
        <v>679</v>
      </c>
      <c r="M11" s="138">
        <v>0</v>
      </c>
      <c r="N11" s="138">
        <f t="shared" si="0"/>
        <v>3218</v>
      </c>
    </row>
    <row r="12" spans="1:14" ht="25.5" x14ac:dyDescent="0.2">
      <c r="A12" s="131" t="s">
        <v>2172</v>
      </c>
      <c r="B12" s="132" t="s">
        <v>1587</v>
      </c>
      <c r="C12" s="138">
        <v>2827</v>
      </c>
      <c r="D12" s="138">
        <v>0</v>
      </c>
      <c r="E12" s="138">
        <v>22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>
        <f t="shared" si="0"/>
        <v>2849</v>
      </c>
    </row>
    <row r="13" spans="1:14" ht="25.5" x14ac:dyDescent="0.2">
      <c r="A13" s="131" t="s">
        <v>494</v>
      </c>
      <c r="B13" s="132" t="s">
        <v>1588</v>
      </c>
      <c r="C13" s="138">
        <v>2827</v>
      </c>
      <c r="D13" s="138">
        <v>0</v>
      </c>
      <c r="E13" s="138">
        <v>22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f t="shared" si="0"/>
        <v>2849</v>
      </c>
    </row>
    <row r="14" spans="1:14" ht="25.5" x14ac:dyDescent="0.2">
      <c r="A14" s="131" t="s">
        <v>1642</v>
      </c>
      <c r="B14" s="132" t="s">
        <v>1589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f t="shared" si="0"/>
        <v>0</v>
      </c>
    </row>
    <row r="15" spans="1:14" x14ac:dyDescent="0.2">
      <c r="A15" s="131" t="s">
        <v>1643</v>
      </c>
      <c r="B15" s="132" t="s">
        <v>2129</v>
      </c>
      <c r="C15" s="138">
        <v>0</v>
      </c>
      <c r="D15" s="138">
        <v>130</v>
      </c>
      <c r="E15" s="138">
        <v>1356</v>
      </c>
      <c r="F15" s="138">
        <v>23</v>
      </c>
      <c r="G15" s="138">
        <v>0</v>
      </c>
      <c r="H15" s="138">
        <v>917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f t="shared" si="0"/>
        <v>2426</v>
      </c>
    </row>
    <row r="16" spans="1:14" ht="25.5" x14ac:dyDescent="0.2">
      <c r="A16" s="131" t="s">
        <v>1644</v>
      </c>
      <c r="B16" s="132" t="s">
        <v>821</v>
      </c>
      <c r="C16" s="138">
        <v>0</v>
      </c>
      <c r="D16" s="138">
        <v>0</v>
      </c>
      <c r="E16" s="138">
        <v>1356</v>
      </c>
      <c r="F16" s="138">
        <v>23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f t="shared" si="0"/>
        <v>1379</v>
      </c>
    </row>
    <row r="17" spans="1:14" ht="25.5" x14ac:dyDescent="0.2">
      <c r="A17" s="131" t="s">
        <v>1645</v>
      </c>
      <c r="B17" s="132" t="s">
        <v>3</v>
      </c>
      <c r="C17" s="138">
        <v>0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>
        <f t="shared" si="0"/>
        <v>0</v>
      </c>
    </row>
    <row r="18" spans="1:14" x14ac:dyDescent="0.2">
      <c r="A18" s="140" t="s">
        <v>1646</v>
      </c>
      <c r="B18" s="141" t="s">
        <v>554</v>
      </c>
      <c r="C18" s="138">
        <v>0</v>
      </c>
      <c r="D18" s="138">
        <v>130</v>
      </c>
      <c r="E18" s="138">
        <v>0</v>
      </c>
      <c r="F18" s="138">
        <v>0</v>
      </c>
      <c r="G18" s="138">
        <v>0</v>
      </c>
      <c r="H18" s="138">
        <v>917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f t="shared" si="0"/>
        <v>1047</v>
      </c>
    </row>
    <row r="19" spans="1:14" x14ac:dyDescent="0.2">
      <c r="A19" s="140" t="s">
        <v>1647</v>
      </c>
      <c r="B19" s="141" t="s">
        <v>1851</v>
      </c>
      <c r="C19" s="138">
        <v>3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16</v>
      </c>
      <c r="J19" s="138">
        <v>0</v>
      </c>
      <c r="K19" s="138">
        <v>0</v>
      </c>
      <c r="L19" s="138">
        <v>0</v>
      </c>
      <c r="M19" s="138">
        <v>304</v>
      </c>
      <c r="N19" s="138">
        <f t="shared" si="0"/>
        <v>323</v>
      </c>
    </row>
    <row r="20" spans="1:14" x14ac:dyDescent="0.2">
      <c r="A20" s="140" t="s">
        <v>1648</v>
      </c>
      <c r="B20" s="141" t="s">
        <v>1852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16</v>
      </c>
      <c r="J20" s="138">
        <v>0</v>
      </c>
      <c r="K20" s="138">
        <v>0</v>
      </c>
      <c r="L20" s="138">
        <v>0</v>
      </c>
      <c r="M20" s="138">
        <v>0</v>
      </c>
      <c r="N20" s="138">
        <f t="shared" si="0"/>
        <v>16</v>
      </c>
    </row>
    <row r="21" spans="1:14" ht="25.5" x14ac:dyDescent="0.2">
      <c r="A21" s="131" t="s">
        <v>502</v>
      </c>
      <c r="B21" s="132" t="s">
        <v>1853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8">
        <f t="shared" si="0"/>
        <v>0</v>
      </c>
    </row>
    <row r="22" spans="1:14" ht="25.5" x14ac:dyDescent="0.2">
      <c r="A22" s="131" t="s">
        <v>514</v>
      </c>
      <c r="B22" s="132" t="s">
        <v>2003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304</v>
      </c>
      <c r="N22" s="138">
        <f t="shared" si="0"/>
        <v>304</v>
      </c>
    </row>
    <row r="23" spans="1:14" x14ac:dyDescent="0.2">
      <c r="A23" s="131" t="s">
        <v>408</v>
      </c>
      <c r="B23" s="132" t="s">
        <v>2004</v>
      </c>
      <c r="C23" s="138">
        <v>3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f t="shared" si="0"/>
        <v>3</v>
      </c>
    </row>
    <row r="24" spans="1:14" x14ac:dyDescent="0.2">
      <c r="A24" s="131" t="s">
        <v>418</v>
      </c>
      <c r="B24" s="132" t="s">
        <v>820</v>
      </c>
      <c r="C24" s="138">
        <v>0</v>
      </c>
      <c r="D24" s="138">
        <v>0</v>
      </c>
      <c r="E24" s="138">
        <v>0</v>
      </c>
      <c r="F24" s="138">
        <v>0</v>
      </c>
      <c r="G24" s="138">
        <v>0</v>
      </c>
      <c r="H24" s="138">
        <v>0</v>
      </c>
      <c r="I24" s="138">
        <v>0</v>
      </c>
      <c r="J24" s="138">
        <v>87</v>
      </c>
      <c r="K24" s="138">
        <v>0</v>
      </c>
      <c r="L24" s="138">
        <v>0</v>
      </c>
      <c r="M24" s="138">
        <v>44</v>
      </c>
      <c r="N24" s="138">
        <f t="shared" si="0"/>
        <v>131</v>
      </c>
    </row>
    <row r="25" spans="1:14" ht="25.5" x14ac:dyDescent="0.2">
      <c r="A25" s="131" t="s">
        <v>431</v>
      </c>
      <c r="B25" s="132" t="s">
        <v>2005</v>
      </c>
      <c r="C25" s="138">
        <v>0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f t="shared" si="0"/>
        <v>0</v>
      </c>
    </row>
    <row r="26" spans="1:14" ht="25.5" x14ac:dyDescent="0.2">
      <c r="A26" s="131" t="s">
        <v>1649</v>
      </c>
      <c r="B26" s="132" t="s">
        <v>1590</v>
      </c>
      <c r="C26" s="138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f t="shared" si="0"/>
        <v>0</v>
      </c>
    </row>
    <row r="27" spans="1:14" ht="25.5" x14ac:dyDescent="0.2">
      <c r="A27" s="131" t="s">
        <v>1650</v>
      </c>
      <c r="B27" s="132" t="s">
        <v>1591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f t="shared" si="0"/>
        <v>0</v>
      </c>
    </row>
    <row r="28" spans="1:14" ht="25.5" x14ac:dyDescent="0.2">
      <c r="A28" s="131" t="s">
        <v>1651</v>
      </c>
      <c r="B28" s="132" t="s">
        <v>1341</v>
      </c>
      <c r="C28" s="138">
        <v>0</v>
      </c>
      <c r="D28" s="138">
        <v>0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f t="shared" si="0"/>
        <v>0</v>
      </c>
    </row>
    <row r="29" spans="1:14" ht="38.25" x14ac:dyDescent="0.2">
      <c r="A29" s="131" t="s">
        <v>1652</v>
      </c>
      <c r="B29" s="132" t="s">
        <v>1592</v>
      </c>
      <c r="C29" s="138">
        <v>0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f t="shared" si="0"/>
        <v>0</v>
      </c>
    </row>
    <row r="30" spans="1:14" ht="25.5" x14ac:dyDescent="0.2">
      <c r="A30" s="131" t="s">
        <v>1653</v>
      </c>
      <c r="B30" s="132" t="s">
        <v>1342</v>
      </c>
      <c r="C30" s="138">
        <v>0</v>
      </c>
      <c r="D30" s="138">
        <v>0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f t="shared" si="0"/>
        <v>0</v>
      </c>
    </row>
    <row r="31" spans="1:14" ht="25.5" x14ac:dyDescent="0.2">
      <c r="A31" s="131" t="s">
        <v>441</v>
      </c>
      <c r="B31" s="132" t="s">
        <v>1221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f t="shared" si="0"/>
        <v>0</v>
      </c>
    </row>
    <row r="32" spans="1:14" ht="25.5" x14ac:dyDescent="0.2">
      <c r="A32" s="131" t="s">
        <v>2122</v>
      </c>
      <c r="B32" s="132" t="s">
        <v>1222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f t="shared" si="0"/>
        <v>0</v>
      </c>
    </row>
    <row r="33" spans="1:14" ht="25.5" x14ac:dyDescent="0.2">
      <c r="A33" s="131" t="s">
        <v>740</v>
      </c>
      <c r="B33" s="132" t="s">
        <v>1223</v>
      </c>
      <c r="C33" s="138">
        <v>4891</v>
      </c>
      <c r="D33" s="138">
        <v>2880</v>
      </c>
      <c r="E33" s="138">
        <v>2247</v>
      </c>
      <c r="F33" s="138">
        <v>583</v>
      </c>
      <c r="G33" s="138">
        <v>950</v>
      </c>
      <c r="H33" s="138">
        <v>471</v>
      </c>
      <c r="I33" s="138">
        <v>1569</v>
      </c>
      <c r="J33" s="138">
        <v>5434</v>
      </c>
      <c r="K33" s="138">
        <v>3442</v>
      </c>
      <c r="L33" s="138">
        <v>4458</v>
      </c>
      <c r="M33" s="138">
        <v>3029</v>
      </c>
      <c r="N33" s="138">
        <f t="shared" si="0"/>
        <v>29954</v>
      </c>
    </row>
    <row r="34" spans="1:14" ht="25.5" x14ac:dyDescent="0.2">
      <c r="A34" s="131" t="s">
        <v>1654</v>
      </c>
      <c r="B34" s="132" t="s">
        <v>1249</v>
      </c>
      <c r="C34" s="138">
        <v>2478</v>
      </c>
      <c r="D34" s="138">
        <v>0</v>
      </c>
      <c r="E34" s="138">
        <v>640</v>
      </c>
      <c r="F34" s="138">
        <v>66</v>
      </c>
      <c r="G34" s="138">
        <v>139</v>
      </c>
      <c r="H34" s="138">
        <v>0</v>
      </c>
      <c r="I34" s="138">
        <v>473</v>
      </c>
      <c r="J34" s="138">
        <v>603</v>
      </c>
      <c r="K34" s="138">
        <v>807</v>
      </c>
      <c r="L34" s="138">
        <v>193</v>
      </c>
      <c r="M34" s="138">
        <v>118</v>
      </c>
      <c r="N34" s="138">
        <f t="shared" si="0"/>
        <v>5517</v>
      </c>
    </row>
    <row r="35" spans="1:14" ht="38.25" x14ac:dyDescent="0.2">
      <c r="A35" s="142" t="s">
        <v>1655</v>
      </c>
      <c r="B35" s="132" t="s">
        <v>322</v>
      </c>
      <c r="C35" s="138">
        <v>2461</v>
      </c>
      <c r="D35" s="138">
        <v>0</v>
      </c>
      <c r="E35" s="138">
        <v>628</v>
      </c>
      <c r="F35" s="138">
        <v>0</v>
      </c>
      <c r="G35" s="138">
        <v>116</v>
      </c>
      <c r="H35" s="138">
        <v>0</v>
      </c>
      <c r="I35" s="138">
        <v>473</v>
      </c>
      <c r="J35" s="138">
        <v>603</v>
      </c>
      <c r="K35" s="138">
        <v>731</v>
      </c>
      <c r="L35" s="138">
        <v>193</v>
      </c>
      <c r="M35" s="138">
        <v>118</v>
      </c>
      <c r="N35" s="138">
        <f t="shared" si="0"/>
        <v>5323</v>
      </c>
    </row>
    <row r="36" spans="1:14" x14ac:dyDescent="0.2">
      <c r="A36" s="131" t="s">
        <v>1656</v>
      </c>
      <c r="B36" s="132" t="s">
        <v>1059</v>
      </c>
      <c r="C36" s="138">
        <v>0</v>
      </c>
      <c r="D36" s="138">
        <v>0</v>
      </c>
      <c r="E36" s="138">
        <v>0</v>
      </c>
      <c r="F36" s="138">
        <v>0</v>
      </c>
      <c r="G36" s="138">
        <v>46</v>
      </c>
      <c r="H36" s="138">
        <v>0</v>
      </c>
      <c r="I36" s="138">
        <v>29</v>
      </c>
      <c r="J36" s="138">
        <v>0</v>
      </c>
      <c r="K36" s="138">
        <v>0</v>
      </c>
      <c r="L36" s="138">
        <v>0</v>
      </c>
      <c r="M36" s="138">
        <v>0</v>
      </c>
      <c r="N36" s="138">
        <f t="shared" si="0"/>
        <v>75</v>
      </c>
    </row>
    <row r="37" spans="1:14" x14ac:dyDescent="0.2">
      <c r="A37" s="131" t="s">
        <v>1657</v>
      </c>
      <c r="B37" s="132" t="s">
        <v>323</v>
      </c>
      <c r="C37" s="138">
        <v>63</v>
      </c>
      <c r="D37" s="138">
        <v>0</v>
      </c>
      <c r="E37" s="138">
        <v>17</v>
      </c>
      <c r="F37" s="138">
        <v>0</v>
      </c>
      <c r="G37" s="138">
        <v>53</v>
      </c>
      <c r="H37" s="138">
        <v>0</v>
      </c>
      <c r="I37" s="138">
        <v>107</v>
      </c>
      <c r="J37" s="138">
        <v>0</v>
      </c>
      <c r="K37" s="138">
        <v>92</v>
      </c>
      <c r="L37" s="138">
        <v>193</v>
      </c>
      <c r="M37" s="138">
        <v>115</v>
      </c>
      <c r="N37" s="138">
        <f t="shared" si="0"/>
        <v>640</v>
      </c>
    </row>
    <row r="38" spans="1:14" ht="25.5" x14ac:dyDescent="0.2">
      <c r="A38" s="131" t="s">
        <v>1658</v>
      </c>
      <c r="B38" s="132" t="s">
        <v>324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f t="shared" si="0"/>
        <v>0</v>
      </c>
    </row>
    <row r="39" spans="1:14" x14ac:dyDescent="0.2">
      <c r="A39" s="131" t="s">
        <v>1659</v>
      </c>
      <c r="B39" s="132" t="s">
        <v>350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f t="shared" si="0"/>
        <v>0</v>
      </c>
    </row>
    <row r="40" spans="1:14" x14ac:dyDescent="0.2">
      <c r="A40" s="131" t="s">
        <v>1660</v>
      </c>
      <c r="B40" s="132" t="s">
        <v>351</v>
      </c>
      <c r="C40" s="138">
        <v>0</v>
      </c>
      <c r="D40" s="138">
        <v>0</v>
      </c>
      <c r="E40" s="138">
        <v>0</v>
      </c>
      <c r="F40" s="138">
        <v>0</v>
      </c>
      <c r="G40" s="138">
        <v>14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f t="shared" si="0"/>
        <v>14</v>
      </c>
    </row>
    <row r="41" spans="1:14" x14ac:dyDescent="0.2">
      <c r="A41" s="131" t="s">
        <v>1661</v>
      </c>
      <c r="B41" s="132" t="s">
        <v>352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f t="shared" si="0"/>
        <v>0</v>
      </c>
    </row>
    <row r="42" spans="1:14" x14ac:dyDescent="0.2">
      <c r="A42" s="131" t="s">
        <v>1662</v>
      </c>
      <c r="B42" s="132" t="s">
        <v>353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f t="shared" si="0"/>
        <v>0</v>
      </c>
    </row>
    <row r="43" spans="1:14" x14ac:dyDescent="0.2">
      <c r="A43" s="131" t="s">
        <v>1663</v>
      </c>
      <c r="B43" s="132" t="s">
        <v>354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f t="shared" si="0"/>
        <v>0</v>
      </c>
    </row>
    <row r="44" spans="1:14" ht="25.5" x14ac:dyDescent="0.2">
      <c r="A44" s="131" t="s">
        <v>1664</v>
      </c>
      <c r="B44" s="132" t="s">
        <v>355</v>
      </c>
      <c r="C44" s="138">
        <v>2398</v>
      </c>
      <c r="D44" s="138">
        <v>0</v>
      </c>
      <c r="E44" s="138">
        <v>611</v>
      </c>
      <c r="F44" s="138">
        <v>0</v>
      </c>
      <c r="G44" s="138">
        <v>3</v>
      </c>
      <c r="H44" s="138">
        <v>0</v>
      </c>
      <c r="I44" s="138">
        <v>337</v>
      </c>
      <c r="J44" s="138">
        <v>603</v>
      </c>
      <c r="K44" s="138">
        <v>639</v>
      </c>
      <c r="L44" s="138">
        <v>0</v>
      </c>
      <c r="M44" s="138">
        <v>3</v>
      </c>
      <c r="N44" s="138">
        <f t="shared" si="0"/>
        <v>4594</v>
      </c>
    </row>
    <row r="45" spans="1:14" ht="25.5" x14ac:dyDescent="0.2">
      <c r="A45" s="142" t="s">
        <v>1665</v>
      </c>
      <c r="B45" s="132" t="s">
        <v>1781</v>
      </c>
      <c r="C45" s="138">
        <v>16</v>
      </c>
      <c r="D45" s="138">
        <v>0</v>
      </c>
      <c r="E45" s="138">
        <v>12</v>
      </c>
      <c r="F45" s="138">
        <v>65</v>
      </c>
      <c r="G45" s="138">
        <v>23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f t="shared" si="0"/>
        <v>116</v>
      </c>
    </row>
    <row r="46" spans="1:14" ht="25.5" x14ac:dyDescent="0.2">
      <c r="A46" s="142" t="s">
        <v>1666</v>
      </c>
      <c r="B46" s="132" t="s">
        <v>1782</v>
      </c>
      <c r="C46" s="138">
        <v>1</v>
      </c>
      <c r="D46" s="138">
        <v>0</v>
      </c>
      <c r="E46" s="138">
        <v>0</v>
      </c>
      <c r="F46" s="138">
        <v>1</v>
      </c>
      <c r="G46" s="138">
        <v>0</v>
      </c>
      <c r="H46" s="138">
        <v>0</v>
      </c>
      <c r="I46" s="138">
        <v>0</v>
      </c>
      <c r="J46" s="138">
        <v>0</v>
      </c>
      <c r="K46" s="138">
        <v>76</v>
      </c>
      <c r="L46" s="138">
        <v>0</v>
      </c>
      <c r="M46" s="138">
        <v>0</v>
      </c>
      <c r="N46" s="138">
        <f t="shared" si="0"/>
        <v>78</v>
      </c>
    </row>
    <row r="47" spans="1:14" x14ac:dyDescent="0.2">
      <c r="A47" s="131" t="s">
        <v>1667</v>
      </c>
      <c r="B47" s="132" t="s">
        <v>1783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f t="shared" si="0"/>
        <v>0</v>
      </c>
    </row>
    <row r="48" spans="1:14" x14ac:dyDescent="0.2">
      <c r="A48" s="131" t="s">
        <v>1668</v>
      </c>
      <c r="B48" s="132" t="s">
        <v>1784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76</v>
      </c>
      <c r="L48" s="138">
        <v>0</v>
      </c>
      <c r="M48" s="138">
        <v>0</v>
      </c>
      <c r="N48" s="138">
        <f t="shared" si="0"/>
        <v>76</v>
      </c>
    </row>
    <row r="49" spans="1:14" ht="25.5" x14ac:dyDescent="0.2">
      <c r="A49" s="131" t="s">
        <v>1669</v>
      </c>
      <c r="B49" s="132" t="s">
        <v>1785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f t="shared" si="0"/>
        <v>0</v>
      </c>
    </row>
    <row r="50" spans="1:14" x14ac:dyDescent="0.2">
      <c r="A50" s="131" t="s">
        <v>1670</v>
      </c>
      <c r="B50" s="132" t="s">
        <v>1786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f t="shared" si="0"/>
        <v>0</v>
      </c>
    </row>
    <row r="51" spans="1:14" ht="25.5" x14ac:dyDescent="0.2">
      <c r="A51" s="131" t="s">
        <v>1671</v>
      </c>
      <c r="B51" s="132" t="s">
        <v>1787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f t="shared" si="0"/>
        <v>0</v>
      </c>
    </row>
    <row r="52" spans="1:14" ht="25.5" x14ac:dyDescent="0.2">
      <c r="A52" s="131" t="s">
        <v>1672</v>
      </c>
      <c r="B52" s="132" t="s">
        <v>1788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f t="shared" si="0"/>
        <v>0</v>
      </c>
    </row>
    <row r="53" spans="1:14" x14ac:dyDescent="0.2">
      <c r="A53" s="131" t="s">
        <v>1673</v>
      </c>
      <c r="B53" s="132" t="s">
        <v>1789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f t="shared" si="0"/>
        <v>0</v>
      </c>
    </row>
    <row r="54" spans="1:14" ht="25.5" x14ac:dyDescent="0.2">
      <c r="A54" s="131" t="s">
        <v>1674</v>
      </c>
      <c r="B54" s="132" t="s">
        <v>1790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f t="shared" si="0"/>
        <v>0</v>
      </c>
    </row>
    <row r="55" spans="1:14" ht="25.5" x14ac:dyDescent="0.2">
      <c r="A55" s="131" t="s">
        <v>1675</v>
      </c>
      <c r="B55" s="132" t="s">
        <v>4</v>
      </c>
      <c r="C55" s="138">
        <v>1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f t="shared" si="0"/>
        <v>1</v>
      </c>
    </row>
    <row r="56" spans="1:14" ht="25.5" x14ac:dyDescent="0.2">
      <c r="A56" s="131" t="s">
        <v>1676</v>
      </c>
      <c r="B56" s="132" t="s">
        <v>5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f t="shared" si="0"/>
        <v>0</v>
      </c>
    </row>
    <row r="57" spans="1:14" x14ac:dyDescent="0.2">
      <c r="A57" s="131" t="s">
        <v>1677</v>
      </c>
      <c r="B57" s="132" t="s">
        <v>555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f t="shared" si="0"/>
        <v>0</v>
      </c>
    </row>
    <row r="58" spans="1:14" ht="25.5" x14ac:dyDescent="0.2">
      <c r="A58" s="131" t="s">
        <v>1678</v>
      </c>
      <c r="B58" s="132" t="s">
        <v>556</v>
      </c>
      <c r="C58" s="138">
        <v>0</v>
      </c>
      <c r="D58" s="138">
        <v>0</v>
      </c>
      <c r="E58" s="138">
        <v>0</v>
      </c>
      <c r="F58" s="138">
        <v>1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f t="shared" si="0"/>
        <v>1</v>
      </c>
    </row>
    <row r="59" spans="1:14" ht="25.5" x14ac:dyDescent="0.2">
      <c r="A59" s="142" t="s">
        <v>1679</v>
      </c>
      <c r="B59" s="132" t="s">
        <v>557</v>
      </c>
      <c r="C59" s="138">
        <v>0</v>
      </c>
      <c r="D59" s="138">
        <v>0</v>
      </c>
      <c r="E59" s="138">
        <v>0</v>
      </c>
      <c r="F59" s="138">
        <v>1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f t="shared" si="0"/>
        <v>1</v>
      </c>
    </row>
    <row r="60" spans="1:14" ht="25.5" x14ac:dyDescent="0.2">
      <c r="A60" s="142" t="s">
        <v>1680</v>
      </c>
      <c r="B60" s="132" t="s">
        <v>558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f t="shared" si="0"/>
        <v>0</v>
      </c>
    </row>
    <row r="61" spans="1:14" ht="25.5" x14ac:dyDescent="0.2">
      <c r="A61" s="131" t="s">
        <v>1681</v>
      </c>
      <c r="B61" s="132" t="s">
        <v>559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f t="shared" si="0"/>
        <v>0</v>
      </c>
    </row>
    <row r="62" spans="1:14" ht="38.25" x14ac:dyDescent="0.2">
      <c r="A62" s="142" t="s">
        <v>1682</v>
      </c>
      <c r="B62" s="132" t="s">
        <v>1791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f t="shared" si="0"/>
        <v>0</v>
      </c>
    </row>
    <row r="63" spans="1:14" ht="25.5" x14ac:dyDescent="0.2">
      <c r="A63" s="142" t="s">
        <v>1683</v>
      </c>
      <c r="B63" s="132" t="s">
        <v>1792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f t="shared" si="0"/>
        <v>0</v>
      </c>
    </row>
    <row r="64" spans="1:14" ht="25.5" x14ac:dyDescent="0.2">
      <c r="A64" s="142" t="s">
        <v>1684</v>
      </c>
      <c r="B64" s="132" t="s">
        <v>1793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f t="shared" si="0"/>
        <v>0</v>
      </c>
    </row>
    <row r="65" spans="1:14" ht="25.5" x14ac:dyDescent="0.2">
      <c r="A65" s="142" t="s">
        <v>1685</v>
      </c>
      <c r="B65" s="132" t="s">
        <v>1794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f t="shared" si="0"/>
        <v>0</v>
      </c>
    </row>
    <row r="66" spans="1:14" ht="38.25" x14ac:dyDescent="0.2">
      <c r="A66" s="142" t="s">
        <v>1686</v>
      </c>
      <c r="B66" s="132" t="s">
        <v>1795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f t="shared" si="0"/>
        <v>0</v>
      </c>
    </row>
    <row r="67" spans="1:14" ht="25.5" x14ac:dyDescent="0.2">
      <c r="A67" s="142" t="s">
        <v>1687</v>
      </c>
      <c r="B67" s="132" t="s">
        <v>1796</v>
      </c>
      <c r="C67" s="138">
        <v>570</v>
      </c>
      <c r="D67" s="138">
        <v>2193</v>
      </c>
      <c r="E67" s="138">
        <v>856</v>
      </c>
      <c r="F67" s="138">
        <v>195</v>
      </c>
      <c r="G67" s="138">
        <v>339</v>
      </c>
      <c r="H67" s="138">
        <v>175</v>
      </c>
      <c r="I67" s="138">
        <v>239</v>
      </c>
      <c r="J67" s="138">
        <v>1537</v>
      </c>
      <c r="K67" s="138">
        <v>1047</v>
      </c>
      <c r="L67" s="138">
        <v>2302</v>
      </c>
      <c r="M67" s="138">
        <v>253</v>
      </c>
      <c r="N67" s="138">
        <f t="shared" ref="N67:N130" si="1">SUM(C67:M67)</f>
        <v>9706</v>
      </c>
    </row>
    <row r="68" spans="1:14" ht="25.5" x14ac:dyDescent="0.2">
      <c r="A68" s="142" t="s">
        <v>1688</v>
      </c>
      <c r="B68" s="132" t="s">
        <v>1798</v>
      </c>
      <c r="C68" s="138">
        <v>1843</v>
      </c>
      <c r="D68" s="138">
        <v>687</v>
      </c>
      <c r="E68" s="138">
        <v>751</v>
      </c>
      <c r="F68" s="138">
        <v>322</v>
      </c>
      <c r="G68" s="138">
        <v>472</v>
      </c>
      <c r="H68" s="138">
        <v>296</v>
      </c>
      <c r="I68" s="138">
        <v>857</v>
      </c>
      <c r="J68" s="138">
        <v>3294</v>
      </c>
      <c r="K68" s="138">
        <v>1588</v>
      </c>
      <c r="L68" s="138">
        <v>1963</v>
      </c>
      <c r="M68" s="138">
        <v>2658</v>
      </c>
      <c r="N68" s="138">
        <f t="shared" si="1"/>
        <v>14731</v>
      </c>
    </row>
    <row r="69" spans="1:14" ht="25.5" x14ac:dyDescent="0.2">
      <c r="A69" s="142" t="s">
        <v>1689</v>
      </c>
      <c r="B69" s="132" t="s">
        <v>1799</v>
      </c>
      <c r="C69" s="138">
        <v>22</v>
      </c>
      <c r="D69" s="138">
        <v>0</v>
      </c>
      <c r="E69" s="138">
        <v>0</v>
      </c>
      <c r="F69" s="138">
        <v>310</v>
      </c>
      <c r="G69" s="138">
        <v>0</v>
      </c>
      <c r="H69" s="138">
        <v>0</v>
      </c>
      <c r="I69" s="138">
        <v>0</v>
      </c>
      <c r="J69" s="138">
        <v>135</v>
      </c>
      <c r="K69" s="138">
        <v>0</v>
      </c>
      <c r="L69" s="138">
        <v>63</v>
      </c>
      <c r="M69" s="138">
        <v>25</v>
      </c>
      <c r="N69" s="138">
        <f t="shared" si="1"/>
        <v>555</v>
      </c>
    </row>
    <row r="70" spans="1:14" ht="25.5" x14ac:dyDescent="0.2">
      <c r="A70" s="142" t="s">
        <v>1690</v>
      </c>
      <c r="B70" s="132" t="s">
        <v>1800</v>
      </c>
      <c r="C70" s="138">
        <v>1485</v>
      </c>
      <c r="D70" s="138">
        <v>687</v>
      </c>
      <c r="E70" s="138">
        <v>298</v>
      </c>
      <c r="F70" s="138">
        <v>5</v>
      </c>
      <c r="G70" s="138">
        <v>0</v>
      </c>
      <c r="H70" s="138">
        <v>230</v>
      </c>
      <c r="I70" s="138">
        <v>519</v>
      </c>
      <c r="J70" s="138">
        <v>2663</v>
      </c>
      <c r="K70" s="138">
        <v>1520</v>
      </c>
      <c r="L70" s="138">
        <v>1900</v>
      </c>
      <c r="M70" s="138">
        <v>903</v>
      </c>
      <c r="N70" s="138">
        <f t="shared" si="1"/>
        <v>10210</v>
      </c>
    </row>
    <row r="71" spans="1:14" ht="25.5" x14ac:dyDescent="0.2">
      <c r="A71" s="142" t="s">
        <v>1691</v>
      </c>
      <c r="B71" s="132" t="s">
        <v>1801</v>
      </c>
      <c r="C71" s="138">
        <v>0</v>
      </c>
      <c r="D71" s="138">
        <v>0</v>
      </c>
      <c r="E71" s="138">
        <v>0</v>
      </c>
      <c r="F71" s="138">
        <v>7</v>
      </c>
      <c r="G71" s="138">
        <v>472</v>
      </c>
      <c r="H71" s="138">
        <v>28</v>
      </c>
      <c r="I71" s="138">
        <v>12</v>
      </c>
      <c r="J71" s="138">
        <v>0</v>
      </c>
      <c r="K71" s="138">
        <v>0</v>
      </c>
      <c r="L71" s="138">
        <v>0</v>
      </c>
      <c r="M71" s="138">
        <v>0</v>
      </c>
      <c r="N71" s="138">
        <f t="shared" si="1"/>
        <v>519</v>
      </c>
    </row>
    <row r="72" spans="1:14" ht="25.5" x14ac:dyDescent="0.2">
      <c r="A72" s="142" t="s">
        <v>1692</v>
      </c>
      <c r="B72" s="132" t="s">
        <v>1802</v>
      </c>
      <c r="C72" s="138">
        <v>28</v>
      </c>
      <c r="D72" s="138">
        <v>0</v>
      </c>
      <c r="E72" s="138">
        <v>9</v>
      </c>
      <c r="F72" s="138">
        <v>0</v>
      </c>
      <c r="G72" s="138">
        <v>0</v>
      </c>
      <c r="H72" s="138">
        <v>3</v>
      </c>
      <c r="I72" s="138">
        <v>136</v>
      </c>
      <c r="J72" s="138">
        <v>484</v>
      </c>
      <c r="K72" s="138">
        <v>68</v>
      </c>
      <c r="L72" s="138">
        <v>0</v>
      </c>
      <c r="M72" s="138">
        <v>460</v>
      </c>
      <c r="N72" s="138">
        <f t="shared" si="1"/>
        <v>1188</v>
      </c>
    </row>
    <row r="73" spans="1:14" ht="38.25" x14ac:dyDescent="0.2">
      <c r="A73" s="142" t="s">
        <v>1693</v>
      </c>
      <c r="B73" s="132" t="s">
        <v>1803</v>
      </c>
      <c r="C73" s="138">
        <v>308</v>
      </c>
      <c r="D73" s="138">
        <v>0</v>
      </c>
      <c r="E73" s="138">
        <v>128</v>
      </c>
      <c r="F73" s="138">
        <v>0</v>
      </c>
      <c r="G73" s="138">
        <v>0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f t="shared" si="1"/>
        <v>436</v>
      </c>
    </row>
    <row r="74" spans="1:14" x14ac:dyDescent="0.2">
      <c r="A74" s="142" t="s">
        <v>1694</v>
      </c>
      <c r="B74" s="132" t="s">
        <v>1797</v>
      </c>
      <c r="C74" s="138">
        <v>0</v>
      </c>
      <c r="D74" s="138">
        <v>0</v>
      </c>
      <c r="E74" s="138">
        <v>313</v>
      </c>
      <c r="F74" s="138">
        <v>0</v>
      </c>
      <c r="G74" s="138">
        <v>0</v>
      </c>
      <c r="H74" s="138">
        <v>35</v>
      </c>
      <c r="I74" s="138">
        <v>190</v>
      </c>
      <c r="J74" s="138">
        <v>12</v>
      </c>
      <c r="K74" s="138">
        <v>0</v>
      </c>
      <c r="L74" s="138">
        <v>0</v>
      </c>
      <c r="M74" s="138">
        <v>1270</v>
      </c>
      <c r="N74" s="138">
        <f t="shared" si="1"/>
        <v>1820</v>
      </c>
    </row>
    <row r="75" spans="1:14" ht="25.5" x14ac:dyDescent="0.2">
      <c r="A75" s="142" t="s">
        <v>1695</v>
      </c>
      <c r="B75" s="132" t="s">
        <v>1804</v>
      </c>
      <c r="C75" s="138">
        <v>0</v>
      </c>
      <c r="D75" s="138">
        <v>0</v>
      </c>
      <c r="E75" s="138">
        <v>3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f t="shared" si="1"/>
        <v>3</v>
      </c>
    </row>
    <row r="76" spans="1:14" x14ac:dyDescent="0.2">
      <c r="A76" s="131" t="s">
        <v>1696</v>
      </c>
      <c r="B76" s="132" t="s">
        <v>33</v>
      </c>
      <c r="C76" s="138">
        <v>1325</v>
      </c>
      <c r="D76" s="138">
        <v>541</v>
      </c>
      <c r="E76" s="138">
        <v>321</v>
      </c>
      <c r="F76" s="138">
        <v>166</v>
      </c>
      <c r="G76" s="138">
        <v>336</v>
      </c>
      <c r="H76" s="138">
        <v>1117</v>
      </c>
      <c r="I76" s="138">
        <v>303</v>
      </c>
      <c r="J76" s="138">
        <v>1568</v>
      </c>
      <c r="K76" s="138">
        <v>1923</v>
      </c>
      <c r="L76" s="138">
        <v>286</v>
      </c>
      <c r="M76" s="138">
        <v>321</v>
      </c>
      <c r="N76" s="138">
        <f t="shared" si="1"/>
        <v>8207</v>
      </c>
    </row>
    <row r="77" spans="1:14" x14ac:dyDescent="0.2">
      <c r="A77" s="142" t="s">
        <v>1697</v>
      </c>
      <c r="B77" s="132" t="s">
        <v>683</v>
      </c>
      <c r="C77" s="138">
        <v>285</v>
      </c>
      <c r="D77" s="138">
        <v>0</v>
      </c>
      <c r="E77" s="138">
        <v>107</v>
      </c>
      <c r="F77" s="138">
        <v>36</v>
      </c>
      <c r="G77" s="138">
        <v>0</v>
      </c>
      <c r="H77" s="138">
        <v>30</v>
      </c>
      <c r="I77" s="138">
        <v>102</v>
      </c>
      <c r="J77" s="138">
        <v>388</v>
      </c>
      <c r="K77" s="138">
        <v>97</v>
      </c>
      <c r="L77" s="138">
        <v>53</v>
      </c>
      <c r="M77" s="138">
        <v>113</v>
      </c>
      <c r="N77" s="138">
        <f t="shared" si="1"/>
        <v>1211</v>
      </c>
    </row>
    <row r="78" spans="1:14" x14ac:dyDescent="0.2">
      <c r="A78" s="142" t="s">
        <v>1698</v>
      </c>
      <c r="B78" s="132" t="s">
        <v>684</v>
      </c>
      <c r="C78" s="138">
        <v>31</v>
      </c>
      <c r="D78" s="138">
        <v>71</v>
      </c>
      <c r="E78" s="138">
        <v>134</v>
      </c>
      <c r="F78" s="138">
        <v>5</v>
      </c>
      <c r="G78" s="138">
        <v>190</v>
      </c>
      <c r="H78" s="138">
        <v>0</v>
      </c>
      <c r="I78" s="138">
        <v>117</v>
      </c>
      <c r="J78" s="138">
        <v>0</v>
      </c>
      <c r="K78" s="138">
        <v>171</v>
      </c>
      <c r="L78" s="138">
        <v>197</v>
      </c>
      <c r="M78" s="138">
        <v>0</v>
      </c>
      <c r="N78" s="138">
        <f t="shared" si="1"/>
        <v>916</v>
      </c>
    </row>
    <row r="79" spans="1:14" ht="25.5" x14ac:dyDescent="0.2">
      <c r="A79" s="142" t="s">
        <v>1699</v>
      </c>
      <c r="B79" s="132" t="s">
        <v>685</v>
      </c>
      <c r="C79" s="138">
        <v>31</v>
      </c>
      <c r="D79" s="138">
        <v>71</v>
      </c>
      <c r="E79" s="138">
        <v>134</v>
      </c>
      <c r="F79" s="138">
        <v>5</v>
      </c>
      <c r="G79" s="138">
        <v>190</v>
      </c>
      <c r="H79" s="138">
        <v>0</v>
      </c>
      <c r="I79" s="138">
        <v>117</v>
      </c>
      <c r="J79" s="138">
        <v>0</v>
      </c>
      <c r="K79" s="138">
        <v>141</v>
      </c>
      <c r="L79" s="138">
        <v>197</v>
      </c>
      <c r="M79" s="138">
        <v>0</v>
      </c>
      <c r="N79" s="138">
        <f t="shared" si="1"/>
        <v>886</v>
      </c>
    </row>
    <row r="80" spans="1:14" ht="25.5" x14ac:dyDescent="0.2">
      <c r="A80" s="142" t="s">
        <v>1700</v>
      </c>
      <c r="B80" s="132" t="s">
        <v>73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30</v>
      </c>
      <c r="L80" s="138">
        <v>0</v>
      </c>
      <c r="M80" s="138">
        <v>0</v>
      </c>
      <c r="N80" s="138">
        <f t="shared" si="1"/>
        <v>30</v>
      </c>
    </row>
    <row r="81" spans="1:14" ht="25.5" x14ac:dyDescent="0.2">
      <c r="A81" s="142" t="s">
        <v>1701</v>
      </c>
      <c r="B81" s="132" t="s">
        <v>74</v>
      </c>
      <c r="C81" s="138">
        <v>299</v>
      </c>
      <c r="D81" s="138">
        <v>172</v>
      </c>
      <c r="E81" s="138">
        <v>34</v>
      </c>
      <c r="F81" s="138">
        <v>118</v>
      </c>
      <c r="G81" s="138">
        <v>0</v>
      </c>
      <c r="H81" s="138">
        <v>347</v>
      </c>
      <c r="I81" s="138">
        <v>0</v>
      </c>
      <c r="J81" s="138">
        <v>787</v>
      </c>
      <c r="K81" s="138">
        <v>421</v>
      </c>
      <c r="L81" s="138">
        <v>0</v>
      </c>
      <c r="M81" s="138">
        <v>121</v>
      </c>
      <c r="N81" s="138">
        <f t="shared" si="1"/>
        <v>2299</v>
      </c>
    </row>
    <row r="82" spans="1:14" ht="38.25" x14ac:dyDescent="0.2">
      <c r="A82" s="142" t="s">
        <v>1702</v>
      </c>
      <c r="B82" s="132" t="s">
        <v>75</v>
      </c>
      <c r="C82" s="138">
        <v>247</v>
      </c>
      <c r="D82" s="138">
        <v>172</v>
      </c>
      <c r="E82" s="138">
        <v>29</v>
      </c>
      <c r="F82" s="138">
        <v>118</v>
      </c>
      <c r="G82" s="138">
        <v>0</v>
      </c>
      <c r="H82" s="138">
        <v>347</v>
      </c>
      <c r="I82" s="138">
        <v>0</v>
      </c>
      <c r="J82" s="138">
        <v>787</v>
      </c>
      <c r="K82" s="138">
        <v>390</v>
      </c>
      <c r="L82" s="138">
        <v>0</v>
      </c>
      <c r="M82" s="138">
        <v>121</v>
      </c>
      <c r="N82" s="138">
        <f t="shared" si="1"/>
        <v>2211</v>
      </c>
    </row>
    <row r="83" spans="1:14" ht="25.5" x14ac:dyDescent="0.2">
      <c r="A83" s="142" t="s">
        <v>1703</v>
      </c>
      <c r="B83" s="132" t="s">
        <v>76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f t="shared" si="1"/>
        <v>0</v>
      </c>
    </row>
    <row r="84" spans="1:14" ht="25.5" x14ac:dyDescent="0.2">
      <c r="A84" s="142" t="s">
        <v>1704</v>
      </c>
      <c r="B84" s="132" t="s">
        <v>77</v>
      </c>
      <c r="C84" s="138">
        <v>52</v>
      </c>
      <c r="D84" s="138">
        <v>0</v>
      </c>
      <c r="E84" s="138">
        <v>5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31</v>
      </c>
      <c r="L84" s="138">
        <v>0</v>
      </c>
      <c r="M84" s="138">
        <v>0</v>
      </c>
      <c r="N84" s="138">
        <f t="shared" si="1"/>
        <v>88</v>
      </c>
    </row>
    <row r="85" spans="1:14" x14ac:dyDescent="0.2">
      <c r="A85" s="142" t="s">
        <v>1705</v>
      </c>
      <c r="B85" s="132" t="s">
        <v>1362</v>
      </c>
      <c r="C85" s="138">
        <v>110</v>
      </c>
      <c r="D85" s="138">
        <v>102</v>
      </c>
      <c r="E85" s="138">
        <v>9</v>
      </c>
      <c r="F85" s="138">
        <v>0</v>
      </c>
      <c r="G85" s="138">
        <v>79</v>
      </c>
      <c r="H85" s="138">
        <v>0</v>
      </c>
      <c r="I85" s="138">
        <v>0</v>
      </c>
      <c r="J85" s="138">
        <v>0</v>
      </c>
      <c r="K85" s="138">
        <v>16</v>
      </c>
      <c r="L85" s="138">
        <v>0</v>
      </c>
      <c r="M85" s="138">
        <v>0</v>
      </c>
      <c r="N85" s="138">
        <f t="shared" si="1"/>
        <v>316</v>
      </c>
    </row>
    <row r="86" spans="1:14" ht="38.25" x14ac:dyDescent="0.2">
      <c r="A86" s="142" t="s">
        <v>1706</v>
      </c>
      <c r="B86" s="132" t="s">
        <v>27</v>
      </c>
      <c r="C86" s="138">
        <v>37</v>
      </c>
      <c r="D86" s="138">
        <v>102</v>
      </c>
      <c r="E86" s="138">
        <v>7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f t="shared" si="1"/>
        <v>146</v>
      </c>
    </row>
    <row r="87" spans="1:14" ht="25.5" x14ac:dyDescent="0.2">
      <c r="A87" s="142" t="s">
        <v>1707</v>
      </c>
      <c r="B87" s="132" t="s">
        <v>28</v>
      </c>
      <c r="C87" s="138">
        <v>29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f t="shared" si="1"/>
        <v>29</v>
      </c>
    </row>
    <row r="88" spans="1:14" ht="25.5" x14ac:dyDescent="0.2">
      <c r="A88" s="142" t="s">
        <v>1708</v>
      </c>
      <c r="B88" s="132" t="s">
        <v>29</v>
      </c>
      <c r="C88" s="138">
        <v>44</v>
      </c>
      <c r="D88" s="138">
        <v>0</v>
      </c>
      <c r="E88" s="138">
        <v>2</v>
      </c>
      <c r="F88" s="138">
        <v>0</v>
      </c>
      <c r="G88" s="138">
        <v>79</v>
      </c>
      <c r="H88" s="138">
        <v>0</v>
      </c>
      <c r="I88" s="138">
        <v>0</v>
      </c>
      <c r="J88" s="138">
        <v>0</v>
      </c>
      <c r="K88" s="138">
        <v>16</v>
      </c>
      <c r="L88" s="138">
        <v>0</v>
      </c>
      <c r="M88" s="138">
        <v>0</v>
      </c>
      <c r="N88" s="138">
        <f t="shared" si="1"/>
        <v>141</v>
      </c>
    </row>
    <row r="89" spans="1:14" x14ac:dyDescent="0.2">
      <c r="A89" s="142" t="s">
        <v>1709</v>
      </c>
      <c r="B89" s="132" t="s">
        <v>30</v>
      </c>
      <c r="C89" s="138">
        <v>600</v>
      </c>
      <c r="D89" s="138">
        <v>196</v>
      </c>
      <c r="E89" s="138">
        <v>37</v>
      </c>
      <c r="F89" s="138">
        <v>7</v>
      </c>
      <c r="G89" s="138">
        <v>67</v>
      </c>
      <c r="H89" s="138">
        <v>740</v>
      </c>
      <c r="I89" s="138">
        <v>84</v>
      </c>
      <c r="J89" s="138">
        <v>393</v>
      </c>
      <c r="K89" s="138">
        <v>1218</v>
      </c>
      <c r="L89" s="138">
        <v>36</v>
      </c>
      <c r="M89" s="138">
        <v>87</v>
      </c>
      <c r="N89" s="138">
        <f t="shared" si="1"/>
        <v>3465</v>
      </c>
    </row>
    <row r="90" spans="1:14" x14ac:dyDescent="0.2">
      <c r="A90" s="142" t="s">
        <v>1710</v>
      </c>
      <c r="B90" s="132" t="s">
        <v>31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f t="shared" si="1"/>
        <v>0</v>
      </c>
    </row>
    <row r="91" spans="1:14" ht="25.5" x14ac:dyDescent="0.2">
      <c r="A91" s="131" t="s">
        <v>1711</v>
      </c>
      <c r="B91" s="132" t="s">
        <v>1330</v>
      </c>
      <c r="C91" s="138">
        <v>0</v>
      </c>
      <c r="D91" s="138">
        <v>0</v>
      </c>
      <c r="E91" s="138">
        <v>0</v>
      </c>
      <c r="F91" s="138">
        <v>0</v>
      </c>
      <c r="G91" s="138">
        <v>0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f t="shared" si="1"/>
        <v>0</v>
      </c>
    </row>
    <row r="92" spans="1:14" ht="25.5" x14ac:dyDescent="0.2">
      <c r="A92" s="131" t="s">
        <v>1712</v>
      </c>
      <c r="B92" s="132" t="s">
        <v>1331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f t="shared" si="1"/>
        <v>0</v>
      </c>
    </row>
    <row r="93" spans="1:14" x14ac:dyDescent="0.2">
      <c r="A93" s="131" t="s">
        <v>1713</v>
      </c>
      <c r="B93" s="132" t="s">
        <v>1332</v>
      </c>
      <c r="C93" s="138">
        <v>0</v>
      </c>
      <c r="D93" s="138">
        <v>0</v>
      </c>
      <c r="E93" s="138">
        <v>0</v>
      </c>
      <c r="F93" s="138">
        <v>0</v>
      </c>
      <c r="G93" s="138">
        <v>0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f t="shared" si="1"/>
        <v>0</v>
      </c>
    </row>
    <row r="94" spans="1:14" x14ac:dyDescent="0.2">
      <c r="A94" s="142" t="s">
        <v>1714</v>
      </c>
      <c r="B94" s="132" t="s">
        <v>32</v>
      </c>
      <c r="C94" s="138">
        <v>600</v>
      </c>
      <c r="D94" s="138">
        <v>196</v>
      </c>
      <c r="E94" s="138">
        <v>37</v>
      </c>
      <c r="F94" s="138">
        <v>7</v>
      </c>
      <c r="G94" s="138">
        <v>67</v>
      </c>
      <c r="H94" s="138">
        <v>740</v>
      </c>
      <c r="I94" s="138">
        <v>84</v>
      </c>
      <c r="J94" s="138">
        <v>393</v>
      </c>
      <c r="K94" s="138">
        <v>1218</v>
      </c>
      <c r="L94" s="138">
        <v>36</v>
      </c>
      <c r="M94" s="138">
        <v>87</v>
      </c>
      <c r="N94" s="138">
        <f t="shared" si="1"/>
        <v>3465</v>
      </c>
    </row>
    <row r="95" spans="1:14" ht="25.5" x14ac:dyDescent="0.2">
      <c r="A95" s="131" t="s">
        <v>1715</v>
      </c>
      <c r="B95" s="132" t="s">
        <v>1167</v>
      </c>
      <c r="C95" s="138">
        <v>5111</v>
      </c>
      <c r="D95" s="138">
        <v>2730</v>
      </c>
      <c r="E95" s="138">
        <v>3501</v>
      </c>
      <c r="F95" s="138">
        <v>972</v>
      </c>
      <c r="G95" s="138">
        <v>2130</v>
      </c>
      <c r="H95" s="138">
        <v>1061</v>
      </c>
      <c r="I95" s="138">
        <v>1648</v>
      </c>
      <c r="J95" s="138">
        <v>6154</v>
      </c>
      <c r="K95" s="138">
        <v>1257</v>
      </c>
      <c r="L95" s="138">
        <v>1633</v>
      </c>
      <c r="M95" s="138">
        <v>2763</v>
      </c>
      <c r="N95" s="138">
        <f t="shared" si="1"/>
        <v>28960</v>
      </c>
    </row>
    <row r="96" spans="1:14" ht="25.5" x14ac:dyDescent="0.2">
      <c r="A96" s="142" t="s">
        <v>1716</v>
      </c>
      <c r="B96" s="132" t="s">
        <v>34</v>
      </c>
      <c r="C96" s="138">
        <v>5001</v>
      </c>
      <c r="D96" s="138">
        <v>2690</v>
      </c>
      <c r="E96" s="138">
        <v>3453</v>
      </c>
      <c r="F96" s="138">
        <v>930</v>
      </c>
      <c r="G96" s="138">
        <v>2071</v>
      </c>
      <c r="H96" s="138">
        <v>1021</v>
      </c>
      <c r="I96" s="138">
        <v>1502</v>
      </c>
      <c r="J96" s="138">
        <v>5903</v>
      </c>
      <c r="K96" s="138">
        <v>1227</v>
      </c>
      <c r="L96" s="138">
        <v>1575</v>
      </c>
      <c r="M96" s="138">
        <v>2602</v>
      </c>
      <c r="N96" s="138">
        <f t="shared" si="1"/>
        <v>27975</v>
      </c>
    </row>
    <row r="97" spans="1:14" ht="25.5" x14ac:dyDescent="0.2">
      <c r="A97" s="142" t="s">
        <v>1717</v>
      </c>
      <c r="B97" s="132" t="s">
        <v>35</v>
      </c>
      <c r="C97" s="138">
        <v>59</v>
      </c>
      <c r="D97" s="138">
        <v>40</v>
      </c>
      <c r="E97" s="138">
        <v>48</v>
      </c>
      <c r="F97" s="138">
        <v>42</v>
      </c>
      <c r="G97" s="138">
        <v>59</v>
      </c>
      <c r="H97" s="138">
        <v>11</v>
      </c>
      <c r="I97" s="138">
        <v>69</v>
      </c>
      <c r="J97" s="138">
        <v>70</v>
      </c>
      <c r="K97" s="138">
        <v>30</v>
      </c>
      <c r="L97" s="138">
        <v>58</v>
      </c>
      <c r="M97" s="138">
        <v>161</v>
      </c>
      <c r="N97" s="138">
        <f t="shared" si="1"/>
        <v>647</v>
      </c>
    </row>
    <row r="98" spans="1:14" ht="25.5" x14ac:dyDescent="0.2">
      <c r="A98" s="142" t="s">
        <v>1718</v>
      </c>
      <c r="B98" s="132" t="s">
        <v>1168</v>
      </c>
      <c r="C98" s="138">
        <v>51</v>
      </c>
      <c r="D98" s="138">
        <v>0</v>
      </c>
      <c r="E98" s="138">
        <v>0</v>
      </c>
      <c r="F98" s="138">
        <v>0</v>
      </c>
      <c r="G98" s="138">
        <v>0</v>
      </c>
      <c r="H98" s="138">
        <v>29</v>
      </c>
      <c r="I98" s="138">
        <v>77</v>
      </c>
      <c r="J98" s="138">
        <v>181</v>
      </c>
      <c r="K98" s="138">
        <v>0</v>
      </c>
      <c r="L98" s="138">
        <v>0</v>
      </c>
      <c r="M98" s="138">
        <v>0</v>
      </c>
      <c r="N98" s="138">
        <f t="shared" si="1"/>
        <v>338</v>
      </c>
    </row>
    <row r="99" spans="1:14" x14ac:dyDescent="0.2">
      <c r="A99" s="131" t="s">
        <v>1719</v>
      </c>
      <c r="B99" s="132" t="s">
        <v>1805</v>
      </c>
      <c r="C99" s="138">
        <v>6657</v>
      </c>
      <c r="D99" s="138">
        <v>0</v>
      </c>
      <c r="E99" s="138">
        <v>726</v>
      </c>
      <c r="F99" s="138">
        <v>572</v>
      </c>
      <c r="G99" s="138">
        <v>2484</v>
      </c>
      <c r="H99" s="138">
        <v>1522</v>
      </c>
      <c r="I99" s="138">
        <v>2153</v>
      </c>
      <c r="J99" s="138">
        <v>2194</v>
      </c>
      <c r="K99" s="138">
        <v>3125</v>
      </c>
      <c r="L99" s="138">
        <v>0</v>
      </c>
      <c r="M99" s="138">
        <v>1296</v>
      </c>
      <c r="N99" s="138">
        <f t="shared" si="1"/>
        <v>20729</v>
      </c>
    </row>
    <row r="100" spans="1:14" ht="25.5" x14ac:dyDescent="0.2">
      <c r="A100" s="142" t="s">
        <v>1720</v>
      </c>
      <c r="B100" s="132" t="s">
        <v>1806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f t="shared" si="1"/>
        <v>0</v>
      </c>
    </row>
    <row r="101" spans="1:14" ht="25.5" x14ac:dyDescent="0.2">
      <c r="A101" s="142" t="s">
        <v>1721</v>
      </c>
      <c r="B101" s="132" t="s">
        <v>1807</v>
      </c>
      <c r="C101" s="138">
        <v>6657</v>
      </c>
      <c r="D101" s="138">
        <v>0</v>
      </c>
      <c r="E101" s="138">
        <v>678</v>
      </c>
      <c r="F101" s="138">
        <v>572</v>
      </c>
      <c r="G101" s="138">
        <v>2484</v>
      </c>
      <c r="H101" s="138">
        <v>1522</v>
      </c>
      <c r="I101" s="138">
        <v>2153</v>
      </c>
      <c r="J101" s="138">
        <v>2194</v>
      </c>
      <c r="K101" s="138">
        <v>3125</v>
      </c>
      <c r="L101" s="138">
        <v>0</v>
      </c>
      <c r="M101" s="138">
        <v>1296</v>
      </c>
      <c r="N101" s="138">
        <f t="shared" si="1"/>
        <v>20681</v>
      </c>
    </row>
    <row r="102" spans="1:14" ht="25.5" x14ac:dyDescent="0.2">
      <c r="A102" s="142" t="s">
        <v>1722</v>
      </c>
      <c r="B102" s="132" t="s">
        <v>1808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f t="shared" si="1"/>
        <v>0</v>
      </c>
    </row>
    <row r="103" spans="1:14" ht="25.5" x14ac:dyDescent="0.2">
      <c r="A103" s="143" t="s">
        <v>1723</v>
      </c>
      <c r="B103" s="132" t="s">
        <v>1585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f t="shared" si="1"/>
        <v>0</v>
      </c>
    </row>
    <row r="104" spans="1:14" ht="25.5" x14ac:dyDescent="0.2">
      <c r="A104" s="142" t="s">
        <v>1724</v>
      </c>
      <c r="B104" s="132" t="s">
        <v>1586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f t="shared" si="1"/>
        <v>0</v>
      </c>
    </row>
    <row r="105" spans="1:14" ht="25.5" x14ac:dyDescent="0.2">
      <c r="A105" s="142" t="s">
        <v>1725</v>
      </c>
      <c r="B105" s="132" t="s">
        <v>1329</v>
      </c>
      <c r="C105" s="138">
        <v>0</v>
      </c>
      <c r="D105" s="138">
        <v>0</v>
      </c>
      <c r="E105" s="138">
        <v>48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f t="shared" si="1"/>
        <v>48</v>
      </c>
    </row>
    <row r="106" spans="1:14" x14ac:dyDescent="0.2">
      <c r="A106" s="131" t="s">
        <v>1726</v>
      </c>
      <c r="B106" s="132" t="s">
        <v>1809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f t="shared" si="1"/>
        <v>0</v>
      </c>
    </row>
    <row r="107" spans="1:14" x14ac:dyDescent="0.2">
      <c r="A107" s="131" t="s">
        <v>1727</v>
      </c>
      <c r="B107" s="132" t="s">
        <v>1582</v>
      </c>
      <c r="C107" s="138">
        <v>1117</v>
      </c>
      <c r="D107" s="138">
        <v>484</v>
      </c>
      <c r="E107" s="138">
        <v>360</v>
      </c>
      <c r="F107" s="138">
        <v>222</v>
      </c>
      <c r="G107" s="138">
        <v>533</v>
      </c>
      <c r="H107" s="138">
        <v>251</v>
      </c>
      <c r="I107" s="138">
        <v>319</v>
      </c>
      <c r="J107" s="138">
        <v>2472</v>
      </c>
      <c r="K107" s="138">
        <v>942</v>
      </c>
      <c r="L107" s="138">
        <v>303</v>
      </c>
      <c r="M107" s="138">
        <v>1019</v>
      </c>
      <c r="N107" s="138">
        <f t="shared" si="1"/>
        <v>8022</v>
      </c>
    </row>
    <row r="108" spans="1:14" x14ac:dyDescent="0.2">
      <c r="A108" s="142" t="s">
        <v>1728</v>
      </c>
      <c r="B108" s="132" t="s">
        <v>1583</v>
      </c>
      <c r="C108" s="138">
        <v>850</v>
      </c>
      <c r="D108" s="138">
        <v>93</v>
      </c>
      <c r="E108" s="138">
        <v>358</v>
      </c>
      <c r="F108" s="138">
        <v>44</v>
      </c>
      <c r="G108" s="138">
        <v>457</v>
      </c>
      <c r="H108" s="138">
        <v>15</v>
      </c>
      <c r="I108" s="138">
        <v>0</v>
      </c>
      <c r="J108" s="138">
        <v>183</v>
      </c>
      <c r="K108" s="138">
        <v>3</v>
      </c>
      <c r="L108" s="138">
        <v>23</v>
      </c>
      <c r="M108" s="138">
        <v>343</v>
      </c>
      <c r="N108" s="138">
        <f t="shared" si="1"/>
        <v>2369</v>
      </c>
    </row>
    <row r="109" spans="1:14" x14ac:dyDescent="0.2">
      <c r="A109" s="142" t="s">
        <v>1729</v>
      </c>
      <c r="B109" s="132" t="s">
        <v>1060</v>
      </c>
      <c r="C109" s="138">
        <v>4</v>
      </c>
      <c r="D109" s="138">
        <v>6</v>
      </c>
      <c r="E109" s="138">
        <v>1</v>
      </c>
      <c r="F109" s="138">
        <v>16</v>
      </c>
      <c r="G109" s="138">
        <v>76</v>
      </c>
      <c r="H109" s="138">
        <v>0</v>
      </c>
      <c r="I109" s="138">
        <v>1</v>
      </c>
      <c r="J109" s="138">
        <v>986</v>
      </c>
      <c r="K109" s="138">
        <v>229</v>
      </c>
      <c r="L109" s="138">
        <v>62</v>
      </c>
      <c r="M109" s="138">
        <v>128</v>
      </c>
      <c r="N109" s="138">
        <f t="shared" si="1"/>
        <v>1509</v>
      </c>
    </row>
    <row r="110" spans="1:14" x14ac:dyDescent="0.2">
      <c r="A110" s="142" t="s">
        <v>1730</v>
      </c>
      <c r="B110" s="132" t="s">
        <v>1584</v>
      </c>
      <c r="C110" s="138">
        <v>263</v>
      </c>
      <c r="D110" s="138">
        <v>385</v>
      </c>
      <c r="E110" s="138">
        <v>1</v>
      </c>
      <c r="F110" s="138">
        <v>162</v>
      </c>
      <c r="G110" s="138">
        <v>0</v>
      </c>
      <c r="H110" s="138">
        <v>236</v>
      </c>
      <c r="I110" s="138">
        <v>318</v>
      </c>
      <c r="J110" s="138">
        <v>1303</v>
      </c>
      <c r="K110" s="138">
        <v>710</v>
      </c>
      <c r="L110" s="138">
        <v>218</v>
      </c>
      <c r="M110" s="138">
        <v>548</v>
      </c>
      <c r="N110" s="138">
        <f t="shared" si="1"/>
        <v>4144</v>
      </c>
    </row>
    <row r="111" spans="1:14" x14ac:dyDescent="0.2">
      <c r="A111" s="131" t="s">
        <v>1731</v>
      </c>
      <c r="B111" s="132" t="s">
        <v>376</v>
      </c>
      <c r="C111" s="138">
        <v>517679</v>
      </c>
      <c r="D111" s="138">
        <v>222094</v>
      </c>
      <c r="E111" s="138">
        <v>296975</v>
      </c>
      <c r="F111" s="138">
        <v>93146</v>
      </c>
      <c r="G111" s="138">
        <v>267709</v>
      </c>
      <c r="H111" s="138">
        <v>146384</v>
      </c>
      <c r="I111" s="138">
        <v>210174</v>
      </c>
      <c r="J111" s="138">
        <v>875756</v>
      </c>
      <c r="K111" s="138">
        <v>174808</v>
      </c>
      <c r="L111" s="138">
        <v>123056</v>
      </c>
      <c r="M111" s="138">
        <v>143592</v>
      </c>
      <c r="N111" s="138">
        <f t="shared" si="1"/>
        <v>3071373</v>
      </c>
    </row>
    <row r="112" spans="1:14" x14ac:dyDescent="0.2">
      <c r="A112" s="131" t="s">
        <v>1732</v>
      </c>
      <c r="B112" s="132" t="s">
        <v>380</v>
      </c>
      <c r="C112" s="138">
        <v>81843</v>
      </c>
      <c r="D112" s="138">
        <v>34791</v>
      </c>
      <c r="E112" s="138">
        <v>58461</v>
      </c>
      <c r="F112" s="138">
        <v>11294</v>
      </c>
      <c r="G112" s="138">
        <v>34351</v>
      </c>
      <c r="H112" s="138">
        <v>16323</v>
      </c>
      <c r="I112" s="138">
        <v>28203</v>
      </c>
      <c r="J112" s="138">
        <v>154249</v>
      </c>
      <c r="K112" s="138">
        <v>46383</v>
      </c>
      <c r="L112" s="138">
        <v>41445</v>
      </c>
      <c r="M112" s="138">
        <v>41443</v>
      </c>
      <c r="N112" s="138">
        <f t="shared" si="1"/>
        <v>548786</v>
      </c>
    </row>
    <row r="113" spans="1:14" x14ac:dyDescent="0.2">
      <c r="A113" s="142" t="s">
        <v>1733</v>
      </c>
      <c r="B113" s="132" t="s">
        <v>382</v>
      </c>
      <c r="C113" s="138">
        <v>80982</v>
      </c>
      <c r="D113" s="138">
        <v>32447</v>
      </c>
      <c r="E113" s="138">
        <v>56622</v>
      </c>
      <c r="F113" s="138">
        <v>10195</v>
      </c>
      <c r="G113" s="138">
        <v>33300</v>
      </c>
      <c r="H113" s="138">
        <v>15854</v>
      </c>
      <c r="I113" s="138">
        <v>27490</v>
      </c>
      <c r="J113" s="138">
        <v>150575</v>
      </c>
      <c r="K113" s="138">
        <v>42966</v>
      </c>
      <c r="L113" s="138">
        <v>41175</v>
      </c>
      <c r="M113" s="138">
        <v>40520</v>
      </c>
      <c r="N113" s="138">
        <f t="shared" si="1"/>
        <v>532126</v>
      </c>
    </row>
    <row r="114" spans="1:14" x14ac:dyDescent="0.2">
      <c r="A114" s="142" t="s">
        <v>1734</v>
      </c>
      <c r="B114" s="132" t="s">
        <v>384</v>
      </c>
      <c r="C114" s="138">
        <v>39342</v>
      </c>
      <c r="D114" s="138">
        <v>17120</v>
      </c>
      <c r="E114" s="138">
        <v>29031</v>
      </c>
      <c r="F114" s="138">
        <v>5592</v>
      </c>
      <c r="G114" s="138">
        <v>18499</v>
      </c>
      <c r="H114" s="138">
        <v>9298</v>
      </c>
      <c r="I114" s="138">
        <v>16719</v>
      </c>
      <c r="J114" s="138">
        <v>105634</v>
      </c>
      <c r="K114" s="138">
        <v>13105</v>
      </c>
      <c r="L114" s="138">
        <v>27464</v>
      </c>
      <c r="M114" s="138">
        <v>25718</v>
      </c>
      <c r="N114" s="138">
        <f t="shared" si="1"/>
        <v>307522</v>
      </c>
    </row>
    <row r="115" spans="1:14" ht="25.5" x14ac:dyDescent="0.2">
      <c r="A115" s="131" t="s">
        <v>1735</v>
      </c>
      <c r="B115" s="132" t="s">
        <v>460</v>
      </c>
      <c r="C115" s="138">
        <v>34654</v>
      </c>
      <c r="D115" s="138">
        <v>17012</v>
      </c>
      <c r="E115" s="138">
        <v>29031</v>
      </c>
      <c r="F115" s="138">
        <v>5592</v>
      </c>
      <c r="G115" s="138">
        <v>18499</v>
      </c>
      <c r="H115" s="138">
        <v>9298</v>
      </c>
      <c r="I115" s="138">
        <v>16215</v>
      </c>
      <c r="J115" s="138">
        <v>102909</v>
      </c>
      <c r="K115" s="138">
        <v>12724</v>
      </c>
      <c r="L115" s="138">
        <v>26832</v>
      </c>
      <c r="M115" s="138">
        <v>25718</v>
      </c>
      <c r="N115" s="138">
        <f t="shared" si="1"/>
        <v>298484</v>
      </c>
    </row>
    <row r="116" spans="1:14" x14ac:dyDescent="0.2">
      <c r="A116" s="131" t="s">
        <v>1736</v>
      </c>
      <c r="B116" s="132" t="s">
        <v>1057</v>
      </c>
      <c r="C116" s="138">
        <v>4688</v>
      </c>
      <c r="D116" s="138">
        <v>108</v>
      </c>
      <c r="E116" s="138">
        <v>0</v>
      </c>
      <c r="F116" s="138">
        <v>0</v>
      </c>
      <c r="G116" s="138">
        <v>0</v>
      </c>
      <c r="H116" s="138">
        <v>0</v>
      </c>
      <c r="I116" s="138">
        <v>504</v>
      </c>
      <c r="J116" s="138">
        <v>2725</v>
      </c>
      <c r="K116" s="138">
        <v>381</v>
      </c>
      <c r="L116" s="138">
        <v>0</v>
      </c>
      <c r="M116" s="138">
        <v>0</v>
      </c>
      <c r="N116" s="138">
        <f t="shared" si="1"/>
        <v>8406</v>
      </c>
    </row>
    <row r="117" spans="1:14" x14ac:dyDescent="0.2">
      <c r="A117" s="131" t="s">
        <v>1737</v>
      </c>
      <c r="B117" s="132" t="s">
        <v>459</v>
      </c>
      <c r="C117" s="138">
        <v>0</v>
      </c>
      <c r="D117" s="138">
        <v>0</v>
      </c>
      <c r="E117" s="138">
        <v>0</v>
      </c>
      <c r="F117" s="138">
        <v>0</v>
      </c>
      <c r="G117" s="138">
        <v>0</v>
      </c>
      <c r="H117" s="138">
        <v>0</v>
      </c>
      <c r="I117" s="138">
        <v>0</v>
      </c>
      <c r="J117" s="138">
        <v>0</v>
      </c>
      <c r="K117" s="138">
        <v>0</v>
      </c>
      <c r="L117" s="138">
        <v>632</v>
      </c>
      <c r="M117" s="138">
        <v>0</v>
      </c>
      <c r="N117" s="138">
        <f t="shared" si="1"/>
        <v>632</v>
      </c>
    </row>
    <row r="118" spans="1:14" x14ac:dyDescent="0.2">
      <c r="A118" s="142" t="s">
        <v>1738</v>
      </c>
      <c r="B118" s="132" t="s">
        <v>1056</v>
      </c>
      <c r="C118" s="138">
        <v>0</v>
      </c>
      <c r="D118" s="138">
        <v>0</v>
      </c>
      <c r="E118" s="138">
        <v>0</v>
      </c>
      <c r="F118" s="138">
        <v>0</v>
      </c>
      <c r="G118" s="138">
        <v>0</v>
      </c>
      <c r="H118" s="138">
        <v>0</v>
      </c>
      <c r="I118" s="138">
        <v>0</v>
      </c>
      <c r="J118" s="138">
        <v>0</v>
      </c>
      <c r="K118" s="138">
        <v>1415</v>
      </c>
      <c r="L118" s="138">
        <v>0</v>
      </c>
      <c r="M118" s="138">
        <v>0</v>
      </c>
      <c r="N118" s="138">
        <f t="shared" si="1"/>
        <v>1415</v>
      </c>
    </row>
    <row r="119" spans="1:14" ht="25.5" x14ac:dyDescent="0.2">
      <c r="A119" s="131" t="s">
        <v>1739</v>
      </c>
      <c r="B119" s="132" t="s">
        <v>6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f t="shared" si="1"/>
        <v>0</v>
      </c>
    </row>
    <row r="120" spans="1:14" ht="25.5" x14ac:dyDescent="0.2">
      <c r="A120" s="131" t="s">
        <v>1740</v>
      </c>
      <c r="B120" s="132" t="s">
        <v>7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f t="shared" si="1"/>
        <v>0</v>
      </c>
    </row>
    <row r="121" spans="1:14" x14ac:dyDescent="0.2">
      <c r="A121" s="131" t="s">
        <v>1741</v>
      </c>
      <c r="B121" s="132" t="s">
        <v>8</v>
      </c>
      <c r="C121" s="138">
        <v>0</v>
      </c>
      <c r="D121" s="138">
        <v>0</v>
      </c>
      <c r="E121" s="138">
        <v>0</v>
      </c>
      <c r="F121" s="138">
        <v>0</v>
      </c>
      <c r="G121" s="138">
        <v>0</v>
      </c>
      <c r="H121" s="138">
        <v>0</v>
      </c>
      <c r="I121" s="138">
        <v>0</v>
      </c>
      <c r="J121" s="138">
        <v>0</v>
      </c>
      <c r="K121" s="138">
        <v>1415</v>
      </c>
      <c r="L121" s="138">
        <v>0</v>
      </c>
      <c r="M121" s="138">
        <v>0</v>
      </c>
      <c r="N121" s="138">
        <f t="shared" si="1"/>
        <v>1415</v>
      </c>
    </row>
    <row r="122" spans="1:14" x14ac:dyDescent="0.2">
      <c r="A122" s="142" t="s">
        <v>1742</v>
      </c>
      <c r="B122" s="132" t="s">
        <v>0</v>
      </c>
      <c r="C122" s="138">
        <v>25820</v>
      </c>
      <c r="D122" s="138">
        <v>14015</v>
      </c>
      <c r="E122" s="138">
        <v>26279</v>
      </c>
      <c r="F122" s="138">
        <v>4069</v>
      </c>
      <c r="G122" s="138">
        <v>11010</v>
      </c>
      <c r="H122" s="138">
        <v>3542</v>
      </c>
      <c r="I122" s="138">
        <v>10296</v>
      </c>
      <c r="J122" s="138">
        <v>37805</v>
      </c>
      <c r="K122" s="138">
        <v>28075</v>
      </c>
      <c r="L122" s="138">
        <v>166</v>
      </c>
      <c r="M122" s="138">
        <v>10331</v>
      </c>
      <c r="N122" s="138">
        <f t="shared" si="1"/>
        <v>171408</v>
      </c>
    </row>
    <row r="123" spans="1:14" x14ac:dyDescent="0.2">
      <c r="A123" s="131" t="s">
        <v>1743</v>
      </c>
      <c r="B123" s="132" t="s">
        <v>560</v>
      </c>
      <c r="C123" s="138">
        <v>25770</v>
      </c>
      <c r="D123" s="138">
        <v>9584</v>
      </c>
      <c r="E123" s="138">
        <v>20015</v>
      </c>
      <c r="F123" s="138">
        <v>2066</v>
      </c>
      <c r="G123" s="138">
        <v>8557</v>
      </c>
      <c r="H123" s="138">
        <v>3542</v>
      </c>
      <c r="I123" s="138">
        <v>6865</v>
      </c>
      <c r="J123" s="138">
        <v>26419</v>
      </c>
      <c r="K123" s="138">
        <v>19762</v>
      </c>
      <c r="L123" s="138">
        <v>0</v>
      </c>
      <c r="M123" s="138">
        <v>10331</v>
      </c>
      <c r="N123" s="138">
        <f t="shared" si="1"/>
        <v>132911</v>
      </c>
    </row>
    <row r="124" spans="1:14" x14ac:dyDescent="0.2">
      <c r="A124" s="131" t="s">
        <v>1744</v>
      </c>
      <c r="B124" s="132" t="s">
        <v>1</v>
      </c>
      <c r="C124" s="138">
        <v>50</v>
      </c>
      <c r="D124" s="138">
        <v>1446</v>
      </c>
      <c r="E124" s="138">
        <v>0</v>
      </c>
      <c r="F124" s="138">
        <v>188</v>
      </c>
      <c r="G124" s="138">
        <v>2317</v>
      </c>
      <c r="H124" s="138">
        <v>0</v>
      </c>
      <c r="I124" s="138">
        <v>512</v>
      </c>
      <c r="J124" s="138">
        <v>1522</v>
      </c>
      <c r="K124" s="138">
        <v>2811</v>
      </c>
      <c r="L124" s="138">
        <v>166</v>
      </c>
      <c r="M124" s="138">
        <v>0</v>
      </c>
      <c r="N124" s="138">
        <f t="shared" si="1"/>
        <v>9012</v>
      </c>
    </row>
    <row r="125" spans="1:14" x14ac:dyDescent="0.2">
      <c r="A125" s="131" t="s">
        <v>1745</v>
      </c>
      <c r="B125" s="132" t="s">
        <v>561</v>
      </c>
      <c r="C125" s="138">
        <v>0</v>
      </c>
      <c r="D125" s="138">
        <v>2985</v>
      </c>
      <c r="E125" s="138">
        <v>6264</v>
      </c>
      <c r="F125" s="138">
        <v>1815</v>
      </c>
      <c r="G125" s="138">
        <v>136</v>
      </c>
      <c r="H125" s="138">
        <v>0</v>
      </c>
      <c r="I125" s="138">
        <v>2919</v>
      </c>
      <c r="J125" s="138">
        <v>9864</v>
      </c>
      <c r="K125" s="138">
        <v>5502</v>
      </c>
      <c r="L125" s="138">
        <v>0</v>
      </c>
      <c r="M125" s="138">
        <v>0</v>
      </c>
      <c r="N125" s="138">
        <f t="shared" si="1"/>
        <v>29485</v>
      </c>
    </row>
    <row r="126" spans="1:14" x14ac:dyDescent="0.2">
      <c r="A126" s="142" t="s">
        <v>1746</v>
      </c>
      <c r="B126" s="132" t="s">
        <v>1919</v>
      </c>
      <c r="C126" s="138">
        <v>456</v>
      </c>
      <c r="D126" s="138">
        <v>148</v>
      </c>
      <c r="E126" s="138">
        <v>479</v>
      </c>
      <c r="F126" s="138">
        <v>235</v>
      </c>
      <c r="G126" s="138">
        <v>296</v>
      </c>
      <c r="H126" s="138">
        <v>273</v>
      </c>
      <c r="I126" s="138">
        <v>213</v>
      </c>
      <c r="J126" s="138">
        <v>1355</v>
      </c>
      <c r="K126" s="138">
        <v>51</v>
      </c>
      <c r="L126" s="138">
        <v>7</v>
      </c>
      <c r="M126" s="138">
        <v>21</v>
      </c>
      <c r="N126" s="138">
        <f t="shared" si="1"/>
        <v>3534</v>
      </c>
    </row>
    <row r="127" spans="1:14" x14ac:dyDescent="0.2">
      <c r="A127" s="142" t="s">
        <v>1747</v>
      </c>
      <c r="B127" s="132" t="s">
        <v>675</v>
      </c>
      <c r="C127" s="138">
        <v>1473</v>
      </c>
      <c r="D127" s="138">
        <v>810</v>
      </c>
      <c r="E127" s="138">
        <v>757</v>
      </c>
      <c r="F127" s="138">
        <v>268</v>
      </c>
      <c r="G127" s="138">
        <v>0</v>
      </c>
      <c r="H127" s="138">
        <v>435</v>
      </c>
      <c r="I127" s="138">
        <v>13</v>
      </c>
      <c r="J127" s="138">
        <v>1901</v>
      </c>
      <c r="K127" s="138">
        <v>3</v>
      </c>
      <c r="L127" s="138">
        <v>0</v>
      </c>
      <c r="M127" s="138">
        <v>0</v>
      </c>
      <c r="N127" s="138">
        <f t="shared" si="1"/>
        <v>5660</v>
      </c>
    </row>
    <row r="128" spans="1:14" x14ac:dyDescent="0.2">
      <c r="A128" s="142" t="s">
        <v>1748</v>
      </c>
      <c r="B128" s="132" t="s">
        <v>676</v>
      </c>
      <c r="C128" s="138">
        <v>7922</v>
      </c>
      <c r="D128" s="138">
        <v>0</v>
      </c>
      <c r="E128" s="138">
        <v>0</v>
      </c>
      <c r="F128" s="138">
        <v>0</v>
      </c>
      <c r="G128" s="138">
        <v>3445</v>
      </c>
      <c r="H128" s="138">
        <v>1780</v>
      </c>
      <c r="I128" s="138">
        <v>0</v>
      </c>
      <c r="J128" s="138">
        <v>1499</v>
      </c>
      <c r="K128" s="138">
        <v>24</v>
      </c>
      <c r="L128" s="138">
        <v>2692</v>
      </c>
      <c r="M128" s="138">
        <v>4347</v>
      </c>
      <c r="N128" s="138">
        <f t="shared" si="1"/>
        <v>21709</v>
      </c>
    </row>
    <row r="129" spans="1:14" x14ac:dyDescent="0.2">
      <c r="A129" s="142" t="s">
        <v>1749</v>
      </c>
      <c r="B129" s="132" t="s">
        <v>1581</v>
      </c>
      <c r="C129" s="138">
        <v>5939</v>
      </c>
      <c r="D129" s="138">
        <v>13</v>
      </c>
      <c r="E129" s="138">
        <v>26</v>
      </c>
      <c r="F129" s="138">
        <v>10</v>
      </c>
      <c r="G129" s="138">
        <v>18</v>
      </c>
      <c r="H129" s="138">
        <v>3</v>
      </c>
      <c r="I129" s="138">
        <v>6</v>
      </c>
      <c r="J129" s="138">
        <v>20</v>
      </c>
      <c r="K129" s="138">
        <v>0</v>
      </c>
      <c r="L129" s="138">
        <v>0</v>
      </c>
      <c r="M129" s="138">
        <v>0</v>
      </c>
      <c r="N129" s="138">
        <f t="shared" si="1"/>
        <v>6035</v>
      </c>
    </row>
    <row r="130" spans="1:14" x14ac:dyDescent="0.2">
      <c r="A130" s="142" t="s">
        <v>1750</v>
      </c>
      <c r="B130" s="132" t="s">
        <v>677</v>
      </c>
      <c r="C130" s="138">
        <v>30</v>
      </c>
      <c r="D130" s="138">
        <v>341</v>
      </c>
      <c r="E130" s="138">
        <v>50</v>
      </c>
      <c r="F130" s="138">
        <v>21</v>
      </c>
      <c r="G130" s="138">
        <v>32</v>
      </c>
      <c r="H130" s="138">
        <v>523</v>
      </c>
      <c r="I130" s="138">
        <v>243</v>
      </c>
      <c r="J130" s="138">
        <v>1569</v>
      </c>
      <c r="K130" s="138">
        <v>293</v>
      </c>
      <c r="L130" s="138">
        <v>10846</v>
      </c>
      <c r="M130" s="138">
        <v>103</v>
      </c>
      <c r="N130" s="138">
        <f t="shared" si="1"/>
        <v>14051</v>
      </c>
    </row>
    <row r="131" spans="1:14" ht="25.5" x14ac:dyDescent="0.2">
      <c r="A131" s="142" t="s">
        <v>1751</v>
      </c>
      <c r="B131" s="132" t="s">
        <v>678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792</v>
      </c>
      <c r="K131" s="138">
        <v>0</v>
      </c>
      <c r="L131" s="138">
        <v>0</v>
      </c>
      <c r="M131" s="138">
        <v>0</v>
      </c>
      <c r="N131" s="138">
        <f t="shared" ref="N131:N194" si="2">SUM(C131:M131)</f>
        <v>792</v>
      </c>
    </row>
    <row r="132" spans="1:14" x14ac:dyDescent="0.2">
      <c r="A132" s="142" t="s">
        <v>1752</v>
      </c>
      <c r="B132" s="132" t="s">
        <v>1400</v>
      </c>
      <c r="C132" s="138">
        <v>861</v>
      </c>
      <c r="D132" s="138">
        <v>2344</v>
      </c>
      <c r="E132" s="138">
        <v>1839</v>
      </c>
      <c r="F132" s="138">
        <v>1099</v>
      </c>
      <c r="G132" s="138">
        <v>1051</v>
      </c>
      <c r="H132" s="138">
        <v>469</v>
      </c>
      <c r="I132" s="138">
        <v>713</v>
      </c>
      <c r="J132" s="138">
        <v>3674</v>
      </c>
      <c r="K132" s="138">
        <v>3417</v>
      </c>
      <c r="L132" s="138">
        <v>270</v>
      </c>
      <c r="M132" s="138">
        <v>923</v>
      </c>
      <c r="N132" s="138">
        <f t="shared" si="2"/>
        <v>16660</v>
      </c>
    </row>
    <row r="133" spans="1:14" x14ac:dyDescent="0.2">
      <c r="A133" s="142" t="s">
        <v>1753</v>
      </c>
      <c r="B133" s="132" t="s">
        <v>1402</v>
      </c>
      <c r="C133" s="138">
        <v>9</v>
      </c>
      <c r="D133" s="138">
        <v>22</v>
      </c>
      <c r="E133" s="138">
        <v>90</v>
      </c>
      <c r="F133" s="138">
        <v>236</v>
      </c>
      <c r="G133" s="138">
        <v>90</v>
      </c>
      <c r="H133" s="138">
        <v>0</v>
      </c>
      <c r="I133" s="138">
        <v>86</v>
      </c>
      <c r="J133" s="138">
        <v>7</v>
      </c>
      <c r="K133" s="138">
        <v>953</v>
      </c>
      <c r="L133" s="138">
        <v>1</v>
      </c>
      <c r="M133" s="138">
        <v>51</v>
      </c>
      <c r="N133" s="138">
        <f t="shared" si="2"/>
        <v>1545</v>
      </c>
    </row>
    <row r="134" spans="1:14" ht="25.5" x14ac:dyDescent="0.2">
      <c r="A134" s="142" t="s">
        <v>1754</v>
      </c>
      <c r="B134" s="132" t="s">
        <v>1404</v>
      </c>
      <c r="C134" s="138">
        <v>70</v>
      </c>
      <c r="D134" s="138">
        <v>5</v>
      </c>
      <c r="E134" s="138">
        <v>344</v>
      </c>
      <c r="F134" s="138">
        <v>115</v>
      </c>
      <c r="G134" s="138">
        <v>210</v>
      </c>
      <c r="H134" s="138">
        <v>65</v>
      </c>
      <c r="I134" s="138">
        <v>63</v>
      </c>
      <c r="J134" s="138">
        <v>274</v>
      </c>
      <c r="K134" s="138">
        <v>609</v>
      </c>
      <c r="L134" s="138">
        <v>46</v>
      </c>
      <c r="M134" s="138">
        <v>99</v>
      </c>
      <c r="N134" s="138">
        <f t="shared" si="2"/>
        <v>1900</v>
      </c>
    </row>
    <row r="135" spans="1:14" x14ac:dyDescent="0.2">
      <c r="A135" s="142" t="s">
        <v>1755</v>
      </c>
      <c r="B135" s="132" t="s">
        <v>1406</v>
      </c>
      <c r="C135" s="138">
        <v>280</v>
      </c>
      <c r="D135" s="138">
        <v>2077</v>
      </c>
      <c r="E135" s="138">
        <v>271</v>
      </c>
      <c r="F135" s="138">
        <v>493</v>
      </c>
      <c r="G135" s="138">
        <v>309</v>
      </c>
      <c r="H135" s="138">
        <v>61</v>
      </c>
      <c r="I135" s="138">
        <v>115</v>
      </c>
      <c r="J135" s="138">
        <v>1993</v>
      </c>
      <c r="K135" s="138">
        <v>977</v>
      </c>
      <c r="L135" s="138">
        <v>7</v>
      </c>
      <c r="M135" s="138">
        <v>418</v>
      </c>
      <c r="N135" s="138">
        <f t="shared" si="2"/>
        <v>7001</v>
      </c>
    </row>
    <row r="136" spans="1:14" x14ac:dyDescent="0.2">
      <c r="A136" s="142" t="s">
        <v>1756</v>
      </c>
      <c r="B136" s="132" t="s">
        <v>1408</v>
      </c>
      <c r="C136" s="138">
        <v>406</v>
      </c>
      <c r="D136" s="138">
        <v>194</v>
      </c>
      <c r="E136" s="138">
        <v>475</v>
      </c>
      <c r="F136" s="138">
        <v>226</v>
      </c>
      <c r="G136" s="138">
        <v>202</v>
      </c>
      <c r="H136" s="138">
        <v>207</v>
      </c>
      <c r="I136" s="138">
        <v>335</v>
      </c>
      <c r="J136" s="138">
        <v>1034</v>
      </c>
      <c r="K136" s="138">
        <v>331</v>
      </c>
      <c r="L136" s="138">
        <v>141</v>
      </c>
      <c r="M136" s="138">
        <v>218</v>
      </c>
      <c r="N136" s="138">
        <f t="shared" si="2"/>
        <v>3769</v>
      </c>
    </row>
    <row r="137" spans="1:14" x14ac:dyDescent="0.2">
      <c r="A137" s="142" t="s">
        <v>1757</v>
      </c>
      <c r="B137" s="132" t="s">
        <v>1410</v>
      </c>
      <c r="C137" s="138">
        <v>53</v>
      </c>
      <c r="D137" s="138">
        <v>7</v>
      </c>
      <c r="E137" s="138">
        <v>633</v>
      </c>
      <c r="F137" s="138">
        <v>10</v>
      </c>
      <c r="G137" s="138">
        <v>165</v>
      </c>
      <c r="H137" s="138">
        <v>105</v>
      </c>
      <c r="I137" s="138">
        <v>93</v>
      </c>
      <c r="J137" s="138">
        <v>193</v>
      </c>
      <c r="K137" s="138">
        <v>163</v>
      </c>
      <c r="L137" s="138">
        <v>36</v>
      </c>
      <c r="M137" s="138">
        <v>74</v>
      </c>
      <c r="N137" s="138">
        <f t="shared" si="2"/>
        <v>1532</v>
      </c>
    </row>
    <row r="138" spans="1:14" x14ac:dyDescent="0.2">
      <c r="A138" s="142" t="s">
        <v>1758</v>
      </c>
      <c r="B138" s="132" t="s">
        <v>1169</v>
      </c>
      <c r="C138" s="138">
        <v>43</v>
      </c>
      <c r="D138" s="138">
        <v>39</v>
      </c>
      <c r="E138" s="138">
        <v>26</v>
      </c>
      <c r="F138" s="138">
        <v>19</v>
      </c>
      <c r="G138" s="138">
        <v>75</v>
      </c>
      <c r="H138" s="138">
        <v>31</v>
      </c>
      <c r="I138" s="138">
        <v>21</v>
      </c>
      <c r="J138" s="138">
        <v>173</v>
      </c>
      <c r="K138" s="138">
        <v>384</v>
      </c>
      <c r="L138" s="138">
        <v>39</v>
      </c>
      <c r="M138" s="138">
        <v>63</v>
      </c>
      <c r="N138" s="138">
        <f t="shared" si="2"/>
        <v>913</v>
      </c>
    </row>
    <row r="139" spans="1:14" ht="25.5" x14ac:dyDescent="0.2">
      <c r="A139" s="142" t="s">
        <v>1759</v>
      </c>
      <c r="B139" s="132" t="s">
        <v>1170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f t="shared" si="2"/>
        <v>0</v>
      </c>
    </row>
    <row r="140" spans="1:14" x14ac:dyDescent="0.2">
      <c r="A140" s="131" t="s">
        <v>1760</v>
      </c>
      <c r="B140" s="132" t="s">
        <v>1416</v>
      </c>
      <c r="C140" s="138">
        <v>224482</v>
      </c>
      <c r="D140" s="138">
        <v>89413</v>
      </c>
      <c r="E140" s="138">
        <v>117941</v>
      </c>
      <c r="F140" s="138">
        <v>46793</v>
      </c>
      <c r="G140" s="138">
        <v>119413</v>
      </c>
      <c r="H140" s="138">
        <v>72052</v>
      </c>
      <c r="I140" s="138">
        <v>91861</v>
      </c>
      <c r="J140" s="138">
        <v>460199</v>
      </c>
      <c r="K140" s="138">
        <v>25587</v>
      </c>
      <c r="L140" s="138">
        <v>27376</v>
      </c>
      <c r="M140" s="138">
        <v>28222</v>
      </c>
      <c r="N140" s="138">
        <f t="shared" si="2"/>
        <v>1303339</v>
      </c>
    </row>
    <row r="141" spans="1:14" x14ac:dyDescent="0.2">
      <c r="A141" s="131" t="s">
        <v>1761</v>
      </c>
      <c r="B141" s="132" t="s">
        <v>1418</v>
      </c>
      <c r="C141" s="138">
        <v>186644</v>
      </c>
      <c r="D141" s="138">
        <v>67071</v>
      </c>
      <c r="E141" s="138">
        <v>80714</v>
      </c>
      <c r="F141" s="138">
        <v>40953</v>
      </c>
      <c r="G141" s="138">
        <v>100252</v>
      </c>
      <c r="H141" s="138">
        <v>62712</v>
      </c>
      <c r="I141" s="138">
        <v>75524</v>
      </c>
      <c r="J141" s="138">
        <v>406815</v>
      </c>
      <c r="K141" s="138">
        <v>10982</v>
      </c>
      <c r="L141" s="138">
        <v>11396</v>
      </c>
      <c r="M141" s="138">
        <v>14777</v>
      </c>
      <c r="N141" s="138">
        <f t="shared" si="2"/>
        <v>1057840</v>
      </c>
    </row>
    <row r="142" spans="1:14" x14ac:dyDescent="0.2">
      <c r="A142" s="142" t="s">
        <v>1762</v>
      </c>
      <c r="B142" s="132" t="s">
        <v>1420</v>
      </c>
      <c r="C142" s="138">
        <v>39725</v>
      </c>
      <c r="D142" s="138">
        <v>19196</v>
      </c>
      <c r="E142" s="138">
        <v>21067</v>
      </c>
      <c r="F142" s="138">
        <v>7866</v>
      </c>
      <c r="G142" s="138">
        <v>21955</v>
      </c>
      <c r="H142" s="138">
        <v>13254</v>
      </c>
      <c r="I142" s="138">
        <v>17479</v>
      </c>
      <c r="J142" s="138">
        <v>63084</v>
      </c>
      <c r="K142" s="138">
        <v>0</v>
      </c>
      <c r="L142" s="138">
        <v>0</v>
      </c>
      <c r="M142" s="138">
        <v>0</v>
      </c>
      <c r="N142" s="138">
        <f t="shared" si="2"/>
        <v>203626</v>
      </c>
    </row>
    <row r="143" spans="1:14" x14ac:dyDescent="0.2">
      <c r="A143" s="142" t="s">
        <v>1763</v>
      </c>
      <c r="B143" s="132" t="s">
        <v>1422</v>
      </c>
      <c r="C143" s="138">
        <v>39725</v>
      </c>
      <c r="D143" s="138">
        <v>19196</v>
      </c>
      <c r="E143" s="138">
        <v>21067</v>
      </c>
      <c r="F143" s="138">
        <v>7866</v>
      </c>
      <c r="G143" s="138">
        <v>21955</v>
      </c>
      <c r="H143" s="138">
        <v>13254</v>
      </c>
      <c r="I143" s="138">
        <v>17479</v>
      </c>
      <c r="J143" s="138">
        <v>63084</v>
      </c>
      <c r="K143" s="138">
        <v>0</v>
      </c>
      <c r="L143" s="138">
        <v>0</v>
      </c>
      <c r="M143" s="138">
        <v>0</v>
      </c>
      <c r="N143" s="138">
        <f t="shared" si="2"/>
        <v>203626</v>
      </c>
    </row>
    <row r="144" spans="1:14" x14ac:dyDescent="0.2">
      <c r="A144" s="142" t="s">
        <v>1764</v>
      </c>
      <c r="B144" s="132" t="s">
        <v>448</v>
      </c>
      <c r="C144" s="138">
        <v>25428</v>
      </c>
      <c r="D144" s="138">
        <v>10599</v>
      </c>
      <c r="E144" s="138">
        <v>11817</v>
      </c>
      <c r="F144" s="138">
        <v>4704</v>
      </c>
      <c r="G144" s="138">
        <v>12508</v>
      </c>
      <c r="H144" s="138">
        <v>8206</v>
      </c>
      <c r="I144" s="138">
        <v>9745</v>
      </c>
      <c r="J144" s="138">
        <v>40410</v>
      </c>
      <c r="K144" s="138">
        <v>0</v>
      </c>
      <c r="L144" s="138">
        <v>0</v>
      </c>
      <c r="M144" s="138">
        <v>0</v>
      </c>
      <c r="N144" s="138">
        <f t="shared" si="2"/>
        <v>123417</v>
      </c>
    </row>
    <row r="145" spans="1:14" x14ac:dyDescent="0.2">
      <c r="A145" s="142" t="s">
        <v>1765</v>
      </c>
      <c r="B145" s="132" t="s">
        <v>449</v>
      </c>
      <c r="C145" s="138">
        <v>5121</v>
      </c>
      <c r="D145" s="138">
        <v>2436</v>
      </c>
      <c r="E145" s="138">
        <v>2058</v>
      </c>
      <c r="F145" s="138">
        <v>687</v>
      </c>
      <c r="G145" s="138">
        <v>1954</v>
      </c>
      <c r="H145" s="138">
        <v>1360</v>
      </c>
      <c r="I145" s="138">
        <v>1636</v>
      </c>
      <c r="J145" s="138">
        <v>9325</v>
      </c>
      <c r="K145" s="138">
        <v>0</v>
      </c>
      <c r="L145" s="138">
        <v>0</v>
      </c>
      <c r="M145" s="138">
        <v>0</v>
      </c>
      <c r="N145" s="138">
        <f t="shared" si="2"/>
        <v>24577</v>
      </c>
    </row>
    <row r="146" spans="1:14" x14ac:dyDescent="0.2">
      <c r="A146" s="142" t="s">
        <v>1766</v>
      </c>
      <c r="B146" s="132" t="s">
        <v>450</v>
      </c>
      <c r="C146" s="138">
        <v>6662</v>
      </c>
      <c r="D146" s="138">
        <v>5012</v>
      </c>
      <c r="E146" s="138">
        <v>5246</v>
      </c>
      <c r="F146" s="138">
        <v>1959</v>
      </c>
      <c r="G146" s="138">
        <v>5493</v>
      </c>
      <c r="H146" s="138">
        <v>3250</v>
      </c>
      <c r="I146" s="138">
        <v>5013</v>
      </c>
      <c r="J146" s="138">
        <v>9316</v>
      </c>
      <c r="K146" s="138">
        <v>0</v>
      </c>
      <c r="L146" s="138">
        <v>0</v>
      </c>
      <c r="M146" s="138">
        <v>0</v>
      </c>
      <c r="N146" s="138">
        <f t="shared" si="2"/>
        <v>41951</v>
      </c>
    </row>
    <row r="147" spans="1:14" ht="25.5" x14ac:dyDescent="0.2">
      <c r="A147" s="142" t="s">
        <v>1767</v>
      </c>
      <c r="B147" s="132" t="s">
        <v>1226</v>
      </c>
      <c r="C147" s="138">
        <v>2514</v>
      </c>
      <c r="D147" s="138">
        <v>1149</v>
      </c>
      <c r="E147" s="138">
        <v>1946</v>
      </c>
      <c r="F147" s="138">
        <v>516</v>
      </c>
      <c r="G147" s="138">
        <v>2000</v>
      </c>
      <c r="H147" s="138">
        <v>438</v>
      </c>
      <c r="I147" s="138">
        <v>1085</v>
      </c>
      <c r="J147" s="138">
        <v>4033</v>
      </c>
      <c r="K147" s="138">
        <v>0</v>
      </c>
      <c r="L147" s="138">
        <v>0</v>
      </c>
      <c r="M147" s="138">
        <v>0</v>
      </c>
      <c r="N147" s="138">
        <f t="shared" si="2"/>
        <v>13681</v>
      </c>
    </row>
    <row r="148" spans="1:14" ht="25.5" x14ac:dyDescent="0.2">
      <c r="A148" s="142" t="s">
        <v>1768</v>
      </c>
      <c r="B148" s="132" t="s">
        <v>819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f t="shared" si="2"/>
        <v>0</v>
      </c>
    </row>
    <row r="149" spans="1:14" ht="25.5" x14ac:dyDescent="0.2">
      <c r="A149" s="142" t="s">
        <v>1769</v>
      </c>
      <c r="B149" s="132" t="s">
        <v>1810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f t="shared" si="2"/>
        <v>0</v>
      </c>
    </row>
    <row r="150" spans="1:14" x14ac:dyDescent="0.2">
      <c r="A150" s="142" t="s">
        <v>1770</v>
      </c>
      <c r="B150" s="132" t="s">
        <v>1232</v>
      </c>
      <c r="C150" s="138">
        <v>59014</v>
      </c>
      <c r="D150" s="138">
        <v>24749</v>
      </c>
      <c r="E150" s="138">
        <v>28833</v>
      </c>
      <c r="F150" s="138">
        <v>10491</v>
      </c>
      <c r="G150" s="138">
        <v>30419</v>
      </c>
      <c r="H150" s="138">
        <v>18936</v>
      </c>
      <c r="I150" s="138">
        <v>23499</v>
      </c>
      <c r="J150" s="138">
        <v>99991</v>
      </c>
      <c r="K150" s="138">
        <v>0</v>
      </c>
      <c r="L150" s="138">
        <v>0</v>
      </c>
      <c r="M150" s="138">
        <v>0</v>
      </c>
      <c r="N150" s="138">
        <f t="shared" si="2"/>
        <v>295932</v>
      </c>
    </row>
    <row r="151" spans="1:14" x14ac:dyDescent="0.2">
      <c r="A151" s="142" t="s">
        <v>1771</v>
      </c>
      <c r="B151" s="132" t="s">
        <v>1234</v>
      </c>
      <c r="C151" s="138">
        <v>59014</v>
      </c>
      <c r="D151" s="138">
        <v>24749</v>
      </c>
      <c r="E151" s="138">
        <v>28833</v>
      </c>
      <c r="F151" s="138">
        <v>10491</v>
      </c>
      <c r="G151" s="138">
        <v>30419</v>
      </c>
      <c r="H151" s="138">
        <v>18936</v>
      </c>
      <c r="I151" s="138">
        <v>23499</v>
      </c>
      <c r="J151" s="138">
        <v>99991</v>
      </c>
      <c r="K151" s="138">
        <v>0</v>
      </c>
      <c r="L151" s="138">
        <v>0</v>
      </c>
      <c r="M151" s="138">
        <v>0</v>
      </c>
      <c r="N151" s="138">
        <f t="shared" si="2"/>
        <v>295932</v>
      </c>
    </row>
    <row r="152" spans="1:14" ht="25.5" x14ac:dyDescent="0.2">
      <c r="A152" s="142" t="s">
        <v>1772</v>
      </c>
      <c r="B152" s="132" t="s">
        <v>818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f t="shared" si="2"/>
        <v>0</v>
      </c>
    </row>
    <row r="153" spans="1:14" x14ac:dyDescent="0.2">
      <c r="A153" s="142" t="s">
        <v>1773</v>
      </c>
      <c r="B153" s="132" t="s">
        <v>1811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f t="shared" si="2"/>
        <v>0</v>
      </c>
    </row>
    <row r="154" spans="1:14" ht="25.5" x14ac:dyDescent="0.2">
      <c r="A154" s="142" t="s">
        <v>1774</v>
      </c>
      <c r="B154" s="132" t="s">
        <v>1240</v>
      </c>
      <c r="C154" s="138">
        <v>15982</v>
      </c>
      <c r="D154" s="138">
        <v>3462</v>
      </c>
      <c r="E154" s="138">
        <v>8888</v>
      </c>
      <c r="F154" s="138">
        <v>3235</v>
      </c>
      <c r="G154" s="138">
        <v>14659</v>
      </c>
      <c r="H154" s="138">
        <v>6988</v>
      </c>
      <c r="I154" s="138">
        <v>6724</v>
      </c>
      <c r="J154" s="138">
        <v>65374</v>
      </c>
      <c r="K154" s="138">
        <v>55</v>
      </c>
      <c r="L154" s="138">
        <v>1967</v>
      </c>
      <c r="M154" s="138">
        <v>20</v>
      </c>
      <c r="N154" s="138">
        <f t="shared" si="2"/>
        <v>127354</v>
      </c>
    </row>
    <row r="155" spans="1:14" ht="25.5" x14ac:dyDescent="0.2">
      <c r="A155" s="142" t="s">
        <v>1775</v>
      </c>
      <c r="B155" s="132" t="s">
        <v>817</v>
      </c>
      <c r="C155" s="138">
        <v>1598</v>
      </c>
      <c r="D155" s="138">
        <v>0</v>
      </c>
      <c r="E155" s="138">
        <v>66</v>
      </c>
      <c r="F155" s="138">
        <v>0</v>
      </c>
      <c r="G155" s="138">
        <v>0</v>
      </c>
      <c r="H155" s="138">
        <v>0</v>
      </c>
      <c r="I155" s="138">
        <v>11</v>
      </c>
      <c r="J155" s="138">
        <v>0</v>
      </c>
      <c r="K155" s="138">
        <v>0</v>
      </c>
      <c r="L155" s="138">
        <v>1967</v>
      </c>
      <c r="M155" s="138">
        <v>0</v>
      </c>
      <c r="N155" s="138">
        <f t="shared" si="2"/>
        <v>3642</v>
      </c>
    </row>
    <row r="156" spans="1:14" x14ac:dyDescent="0.2">
      <c r="A156" s="142" t="s">
        <v>1776</v>
      </c>
      <c r="B156" s="132" t="s">
        <v>816</v>
      </c>
      <c r="C156" s="138">
        <v>16</v>
      </c>
      <c r="D156" s="138">
        <v>0</v>
      </c>
      <c r="E156" s="138">
        <v>0</v>
      </c>
      <c r="F156" s="138">
        <v>0</v>
      </c>
      <c r="G156" s="138">
        <v>7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f t="shared" si="2"/>
        <v>23</v>
      </c>
    </row>
    <row r="157" spans="1:14" x14ac:dyDescent="0.2">
      <c r="A157" s="142" t="s">
        <v>1517</v>
      </c>
      <c r="B157" s="132" t="s">
        <v>1812</v>
      </c>
      <c r="C157" s="138">
        <v>5</v>
      </c>
      <c r="D157" s="138">
        <v>0</v>
      </c>
      <c r="E157" s="138">
        <v>58</v>
      </c>
      <c r="F157" s="138">
        <v>0</v>
      </c>
      <c r="G157" s="138">
        <v>0</v>
      </c>
      <c r="H157" s="138">
        <v>0</v>
      </c>
      <c r="I157" s="138">
        <v>0</v>
      </c>
      <c r="J157" s="138">
        <v>63</v>
      </c>
      <c r="K157" s="138">
        <v>55</v>
      </c>
      <c r="L157" s="138">
        <v>0</v>
      </c>
      <c r="M157" s="138">
        <v>20</v>
      </c>
      <c r="N157" s="138">
        <f t="shared" si="2"/>
        <v>201</v>
      </c>
    </row>
    <row r="158" spans="1:14" x14ac:dyDescent="0.2">
      <c r="A158" s="142" t="s">
        <v>1518</v>
      </c>
      <c r="B158" s="132" t="s">
        <v>815</v>
      </c>
      <c r="C158" s="138">
        <v>8368</v>
      </c>
      <c r="D158" s="138">
        <v>2322</v>
      </c>
      <c r="E158" s="138">
        <v>4734</v>
      </c>
      <c r="F158" s="138">
        <v>1883</v>
      </c>
      <c r="G158" s="138">
        <v>5988</v>
      </c>
      <c r="H158" s="138">
        <v>3803</v>
      </c>
      <c r="I158" s="138">
        <v>2484</v>
      </c>
      <c r="J158" s="138">
        <v>16393</v>
      </c>
      <c r="K158" s="138">
        <v>0</v>
      </c>
      <c r="L158" s="138">
        <v>0</v>
      </c>
      <c r="M158" s="138">
        <v>0</v>
      </c>
      <c r="N158" s="138">
        <f t="shared" si="2"/>
        <v>45975</v>
      </c>
    </row>
    <row r="159" spans="1:14" x14ac:dyDescent="0.2">
      <c r="A159" s="142" t="s">
        <v>1519</v>
      </c>
      <c r="B159" s="132" t="s">
        <v>814</v>
      </c>
      <c r="C159" s="138">
        <v>5995</v>
      </c>
      <c r="D159" s="138">
        <v>1140</v>
      </c>
      <c r="E159" s="138">
        <v>4030</v>
      </c>
      <c r="F159" s="138">
        <v>1352</v>
      </c>
      <c r="G159" s="138">
        <v>8664</v>
      </c>
      <c r="H159" s="138">
        <v>3185</v>
      </c>
      <c r="I159" s="138">
        <v>4229</v>
      </c>
      <c r="J159" s="138">
        <v>48918</v>
      </c>
      <c r="K159" s="138">
        <v>0</v>
      </c>
      <c r="L159" s="138">
        <v>0</v>
      </c>
      <c r="M159" s="138">
        <v>0</v>
      </c>
      <c r="N159" s="138">
        <f t="shared" si="2"/>
        <v>77513</v>
      </c>
    </row>
    <row r="160" spans="1:14" ht="25.5" x14ac:dyDescent="0.2">
      <c r="A160" s="131" t="s">
        <v>1520</v>
      </c>
      <c r="B160" s="132" t="s">
        <v>822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f t="shared" si="2"/>
        <v>0</v>
      </c>
    </row>
    <row r="161" spans="1:14" ht="25.5" x14ac:dyDescent="0.2">
      <c r="A161" s="131" t="s">
        <v>1521</v>
      </c>
      <c r="B161" s="132" t="s">
        <v>823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f t="shared" si="2"/>
        <v>0</v>
      </c>
    </row>
    <row r="162" spans="1:14" ht="25.5" x14ac:dyDescent="0.2">
      <c r="A162" s="131" t="s">
        <v>1522</v>
      </c>
      <c r="B162" s="132" t="s">
        <v>824</v>
      </c>
      <c r="C162" s="138">
        <v>0</v>
      </c>
      <c r="D162" s="138">
        <v>0</v>
      </c>
      <c r="E162" s="138">
        <v>0</v>
      </c>
      <c r="F162" s="138">
        <v>560</v>
      </c>
      <c r="G162" s="138">
        <v>5095</v>
      </c>
      <c r="H162" s="138">
        <v>0</v>
      </c>
      <c r="I162" s="138">
        <v>0</v>
      </c>
      <c r="J162" s="138">
        <v>9131</v>
      </c>
      <c r="K162" s="138">
        <v>0</v>
      </c>
      <c r="L162" s="138">
        <v>0</v>
      </c>
      <c r="M162" s="138">
        <v>0</v>
      </c>
      <c r="N162" s="138">
        <f t="shared" si="2"/>
        <v>14786</v>
      </c>
    </row>
    <row r="163" spans="1:14" ht="25.5" x14ac:dyDescent="0.2">
      <c r="A163" s="139" t="s">
        <v>1523</v>
      </c>
      <c r="B163" s="132" t="s">
        <v>2128</v>
      </c>
      <c r="C163" s="138">
        <v>5995</v>
      </c>
      <c r="D163" s="138">
        <v>1140</v>
      </c>
      <c r="E163" s="138">
        <v>4030</v>
      </c>
      <c r="F163" s="138">
        <v>792</v>
      </c>
      <c r="G163" s="138">
        <v>3569</v>
      </c>
      <c r="H163" s="138">
        <v>3185</v>
      </c>
      <c r="I163" s="138">
        <v>4229</v>
      </c>
      <c r="J163" s="138">
        <v>39787</v>
      </c>
      <c r="K163" s="138">
        <v>0</v>
      </c>
      <c r="L163" s="138">
        <v>0</v>
      </c>
      <c r="M163" s="138">
        <v>0</v>
      </c>
      <c r="N163" s="138">
        <f t="shared" si="2"/>
        <v>62727</v>
      </c>
    </row>
    <row r="164" spans="1:14" ht="25.5" x14ac:dyDescent="0.2">
      <c r="A164" s="143" t="s">
        <v>1524</v>
      </c>
      <c r="B164" s="132" t="s">
        <v>1813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f t="shared" si="2"/>
        <v>0</v>
      </c>
    </row>
    <row r="165" spans="1:14" x14ac:dyDescent="0.2">
      <c r="A165" s="143" t="s">
        <v>1525</v>
      </c>
      <c r="B165" s="132" t="s">
        <v>1306</v>
      </c>
      <c r="C165" s="138">
        <v>10007</v>
      </c>
      <c r="D165" s="138">
        <v>4042</v>
      </c>
      <c r="E165" s="138">
        <v>2803</v>
      </c>
      <c r="F165" s="138">
        <v>3114</v>
      </c>
      <c r="G165" s="138">
        <v>2976</v>
      </c>
      <c r="H165" s="138">
        <v>4123</v>
      </c>
      <c r="I165" s="138">
        <v>5379</v>
      </c>
      <c r="J165" s="138">
        <v>22302</v>
      </c>
      <c r="K165" s="138">
        <v>0</v>
      </c>
      <c r="L165" s="138">
        <v>0</v>
      </c>
      <c r="M165" s="138">
        <v>0</v>
      </c>
      <c r="N165" s="138">
        <f t="shared" si="2"/>
        <v>54746</v>
      </c>
    </row>
    <row r="166" spans="1:14" ht="25.5" x14ac:dyDescent="0.2">
      <c r="A166" s="143" t="s">
        <v>1526</v>
      </c>
      <c r="B166" s="132" t="s">
        <v>813</v>
      </c>
      <c r="C166" s="138">
        <v>0</v>
      </c>
      <c r="D166" s="138">
        <v>0</v>
      </c>
      <c r="E166" s="138">
        <v>0</v>
      </c>
      <c r="F166" s="138">
        <v>17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f t="shared" si="2"/>
        <v>17</v>
      </c>
    </row>
    <row r="167" spans="1:14" x14ac:dyDescent="0.2">
      <c r="A167" s="143" t="s">
        <v>1527</v>
      </c>
      <c r="B167" s="132" t="s">
        <v>812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f t="shared" si="2"/>
        <v>0</v>
      </c>
    </row>
    <row r="168" spans="1:14" ht="25.5" x14ac:dyDescent="0.2">
      <c r="A168" s="143" t="s">
        <v>1528</v>
      </c>
      <c r="B168" s="132" t="s">
        <v>941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f t="shared" si="2"/>
        <v>0</v>
      </c>
    </row>
    <row r="169" spans="1:14" x14ac:dyDescent="0.2">
      <c r="A169" s="143" t="s">
        <v>1529</v>
      </c>
      <c r="B169" s="132" t="s">
        <v>562</v>
      </c>
      <c r="C169" s="138">
        <v>10007</v>
      </c>
      <c r="D169" s="138">
        <v>4042</v>
      </c>
      <c r="E169" s="138">
        <v>2803</v>
      </c>
      <c r="F169" s="138">
        <v>3097</v>
      </c>
      <c r="G169" s="138">
        <v>2976</v>
      </c>
      <c r="H169" s="138">
        <v>4123</v>
      </c>
      <c r="I169" s="138">
        <v>5379</v>
      </c>
      <c r="J169" s="138">
        <v>22302</v>
      </c>
      <c r="K169" s="138">
        <v>0</v>
      </c>
      <c r="L169" s="138">
        <v>0</v>
      </c>
      <c r="M169" s="138">
        <v>0</v>
      </c>
      <c r="N169" s="138">
        <f t="shared" si="2"/>
        <v>54729</v>
      </c>
    </row>
    <row r="170" spans="1:14" x14ac:dyDescent="0.2">
      <c r="A170" s="143" t="s">
        <v>1530</v>
      </c>
      <c r="B170" s="132" t="s">
        <v>1333</v>
      </c>
      <c r="C170" s="138">
        <v>0</v>
      </c>
      <c r="D170" s="138">
        <v>0</v>
      </c>
      <c r="E170" s="138">
        <v>0</v>
      </c>
      <c r="F170" s="138">
        <v>0</v>
      </c>
      <c r="G170" s="138">
        <v>0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f t="shared" si="2"/>
        <v>0</v>
      </c>
    </row>
    <row r="171" spans="1:14" x14ac:dyDescent="0.2">
      <c r="A171" s="143" t="s">
        <v>1531</v>
      </c>
      <c r="B171" s="132" t="s">
        <v>1053</v>
      </c>
      <c r="C171" s="138">
        <v>9277</v>
      </c>
      <c r="D171" s="138">
        <v>3926</v>
      </c>
      <c r="E171" s="138">
        <v>3806</v>
      </c>
      <c r="F171" s="138">
        <v>2148</v>
      </c>
      <c r="G171" s="138">
        <v>3134</v>
      </c>
      <c r="H171" s="138">
        <v>3858</v>
      </c>
      <c r="I171" s="138">
        <v>3824</v>
      </c>
      <c r="J171" s="138">
        <v>10833</v>
      </c>
      <c r="K171" s="138">
        <v>0</v>
      </c>
      <c r="L171" s="138">
        <v>0</v>
      </c>
      <c r="M171" s="138">
        <v>0</v>
      </c>
      <c r="N171" s="138">
        <f t="shared" si="2"/>
        <v>40806</v>
      </c>
    </row>
    <row r="172" spans="1:14" ht="25.5" x14ac:dyDescent="0.2">
      <c r="A172" s="143" t="s">
        <v>1532</v>
      </c>
      <c r="B172" s="132" t="s">
        <v>811</v>
      </c>
      <c r="C172" s="138">
        <v>0</v>
      </c>
      <c r="D172" s="138">
        <v>0</v>
      </c>
      <c r="E172" s="138">
        <v>0</v>
      </c>
      <c r="F172" s="138">
        <v>0</v>
      </c>
      <c r="G172" s="138">
        <v>0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f t="shared" si="2"/>
        <v>0</v>
      </c>
    </row>
    <row r="173" spans="1:14" x14ac:dyDescent="0.2">
      <c r="A173" s="143" t="s">
        <v>1533</v>
      </c>
      <c r="B173" s="132" t="s">
        <v>810</v>
      </c>
      <c r="C173" s="138">
        <v>0</v>
      </c>
      <c r="D173" s="138">
        <v>0</v>
      </c>
      <c r="E173" s="138">
        <v>0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f t="shared" si="2"/>
        <v>0</v>
      </c>
    </row>
    <row r="174" spans="1:14" x14ac:dyDescent="0.2">
      <c r="A174" s="143" t="s">
        <v>1534</v>
      </c>
      <c r="B174" s="132" t="s">
        <v>1814</v>
      </c>
      <c r="C174" s="138">
        <v>69</v>
      </c>
      <c r="D174" s="138">
        <v>0</v>
      </c>
      <c r="E174" s="138">
        <v>15</v>
      </c>
      <c r="F174" s="138">
        <v>1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f t="shared" si="2"/>
        <v>85</v>
      </c>
    </row>
    <row r="175" spans="1:14" x14ac:dyDescent="0.2">
      <c r="A175" s="143" t="s">
        <v>1535</v>
      </c>
      <c r="B175" s="132" t="s">
        <v>809</v>
      </c>
      <c r="C175" s="138">
        <v>9208</v>
      </c>
      <c r="D175" s="138">
        <v>3926</v>
      </c>
      <c r="E175" s="138">
        <v>3791</v>
      </c>
      <c r="F175" s="138">
        <v>2147</v>
      </c>
      <c r="G175" s="138">
        <v>3134</v>
      </c>
      <c r="H175" s="138">
        <v>3858</v>
      </c>
      <c r="I175" s="138">
        <v>3824</v>
      </c>
      <c r="J175" s="138">
        <v>10833</v>
      </c>
      <c r="K175" s="138">
        <v>0</v>
      </c>
      <c r="L175" s="138">
        <v>0</v>
      </c>
      <c r="M175" s="138">
        <v>0</v>
      </c>
      <c r="N175" s="138">
        <f t="shared" si="2"/>
        <v>40721</v>
      </c>
    </row>
    <row r="176" spans="1:14" x14ac:dyDescent="0.2">
      <c r="A176" s="143" t="s">
        <v>1536</v>
      </c>
      <c r="B176" s="132" t="s">
        <v>1054</v>
      </c>
      <c r="C176" s="138">
        <v>6536</v>
      </c>
      <c r="D176" s="138">
        <v>1661</v>
      </c>
      <c r="E176" s="138">
        <v>4356</v>
      </c>
      <c r="F176" s="138">
        <v>217</v>
      </c>
      <c r="G176" s="138">
        <v>4615</v>
      </c>
      <c r="H176" s="138">
        <v>1571</v>
      </c>
      <c r="I176" s="138">
        <v>1276</v>
      </c>
      <c r="J176" s="138">
        <v>12592</v>
      </c>
      <c r="K176" s="138">
        <v>0</v>
      </c>
      <c r="L176" s="138">
        <v>0</v>
      </c>
      <c r="M176" s="138">
        <v>0</v>
      </c>
      <c r="N176" s="138">
        <f t="shared" si="2"/>
        <v>32824</v>
      </c>
    </row>
    <row r="177" spans="1:14" ht="25.5" x14ac:dyDescent="0.2">
      <c r="A177" s="143" t="s">
        <v>1537</v>
      </c>
      <c r="B177" s="132" t="s">
        <v>808</v>
      </c>
      <c r="C177" s="138">
        <v>0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f t="shared" si="2"/>
        <v>0</v>
      </c>
    </row>
    <row r="178" spans="1:14" x14ac:dyDescent="0.2">
      <c r="A178" s="143" t="s">
        <v>1538</v>
      </c>
      <c r="B178" s="132" t="s">
        <v>807</v>
      </c>
      <c r="C178" s="138">
        <v>0</v>
      </c>
      <c r="D178" s="138">
        <v>0</v>
      </c>
      <c r="E178" s="138">
        <v>0</v>
      </c>
      <c r="F178" s="138">
        <v>0</v>
      </c>
      <c r="G178" s="138">
        <v>0</v>
      </c>
      <c r="H178" s="138">
        <v>0</v>
      </c>
      <c r="I178" s="138">
        <v>2</v>
      </c>
      <c r="J178" s="138">
        <v>0</v>
      </c>
      <c r="K178" s="138">
        <v>0</v>
      </c>
      <c r="L178" s="138">
        <v>0</v>
      </c>
      <c r="M178" s="138">
        <v>0</v>
      </c>
      <c r="N178" s="138">
        <f t="shared" si="2"/>
        <v>2</v>
      </c>
    </row>
    <row r="179" spans="1:14" x14ac:dyDescent="0.2">
      <c r="A179" s="143" t="s">
        <v>1539</v>
      </c>
      <c r="B179" s="132" t="s">
        <v>1815</v>
      </c>
      <c r="C179" s="138">
        <v>0</v>
      </c>
      <c r="D179" s="138">
        <v>0</v>
      </c>
      <c r="E179" s="138">
        <v>6</v>
      </c>
      <c r="F179" s="138">
        <v>13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f t="shared" si="2"/>
        <v>19</v>
      </c>
    </row>
    <row r="180" spans="1:14" x14ac:dyDescent="0.2">
      <c r="A180" s="143" t="s">
        <v>1540</v>
      </c>
      <c r="B180" s="132" t="s">
        <v>328</v>
      </c>
      <c r="C180" s="138">
        <v>6536</v>
      </c>
      <c r="D180" s="138">
        <v>1661</v>
      </c>
      <c r="E180" s="138">
        <v>4350</v>
      </c>
      <c r="F180" s="138">
        <v>204</v>
      </c>
      <c r="G180" s="138">
        <v>4615</v>
      </c>
      <c r="H180" s="138">
        <v>1571</v>
      </c>
      <c r="I180" s="138">
        <v>1274</v>
      </c>
      <c r="J180" s="138">
        <v>12592</v>
      </c>
      <c r="K180" s="138">
        <v>0</v>
      </c>
      <c r="L180" s="138">
        <v>0</v>
      </c>
      <c r="M180" s="138">
        <v>0</v>
      </c>
      <c r="N180" s="138">
        <f t="shared" si="2"/>
        <v>32803</v>
      </c>
    </row>
    <row r="181" spans="1:14" x14ac:dyDescent="0.2">
      <c r="A181" s="143" t="s">
        <v>1541</v>
      </c>
      <c r="B181" s="132" t="s">
        <v>679</v>
      </c>
      <c r="C181" s="138">
        <v>8482</v>
      </c>
      <c r="D181" s="138">
        <v>0</v>
      </c>
      <c r="E181" s="138">
        <v>0</v>
      </c>
      <c r="F181" s="138">
        <v>5371</v>
      </c>
      <c r="G181" s="138">
        <v>8514</v>
      </c>
      <c r="H181" s="138">
        <v>0</v>
      </c>
      <c r="I181" s="138">
        <v>0</v>
      </c>
      <c r="J181" s="138">
        <v>65375</v>
      </c>
      <c r="K181" s="138">
        <v>16</v>
      </c>
      <c r="L181" s="138">
        <v>0</v>
      </c>
      <c r="M181" s="138">
        <v>0</v>
      </c>
      <c r="N181" s="138">
        <f t="shared" si="2"/>
        <v>87758</v>
      </c>
    </row>
    <row r="182" spans="1:14" ht="25.5" x14ac:dyDescent="0.2">
      <c r="A182" s="143" t="s">
        <v>1542</v>
      </c>
      <c r="B182" s="132" t="s">
        <v>327</v>
      </c>
      <c r="C182" s="138">
        <v>2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f t="shared" si="2"/>
        <v>2</v>
      </c>
    </row>
    <row r="183" spans="1:14" x14ac:dyDescent="0.2">
      <c r="A183" s="143" t="s">
        <v>1543</v>
      </c>
      <c r="B183" s="132" t="s">
        <v>326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f t="shared" si="2"/>
        <v>0</v>
      </c>
    </row>
    <row r="184" spans="1:14" x14ac:dyDescent="0.2">
      <c r="A184" s="143" t="s">
        <v>1544</v>
      </c>
      <c r="B184" s="132" t="s">
        <v>1816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16</v>
      </c>
      <c r="L184" s="138">
        <v>0</v>
      </c>
      <c r="M184" s="138">
        <v>0</v>
      </c>
      <c r="N184" s="138">
        <f t="shared" si="2"/>
        <v>16</v>
      </c>
    </row>
    <row r="185" spans="1:14" x14ac:dyDescent="0.2">
      <c r="A185" s="143" t="s">
        <v>1545</v>
      </c>
      <c r="B185" s="132" t="s">
        <v>325</v>
      </c>
      <c r="C185" s="138">
        <v>8480</v>
      </c>
      <c r="D185" s="138">
        <v>0</v>
      </c>
      <c r="E185" s="138">
        <v>0</v>
      </c>
      <c r="F185" s="138">
        <v>5371</v>
      </c>
      <c r="G185" s="138">
        <v>8514</v>
      </c>
      <c r="H185" s="138">
        <v>0</v>
      </c>
      <c r="I185" s="138">
        <v>0</v>
      </c>
      <c r="J185" s="138">
        <v>65375</v>
      </c>
      <c r="K185" s="138">
        <v>0</v>
      </c>
      <c r="L185" s="138">
        <v>0</v>
      </c>
      <c r="M185" s="138">
        <v>0</v>
      </c>
      <c r="N185" s="138">
        <f t="shared" si="2"/>
        <v>87740</v>
      </c>
    </row>
    <row r="186" spans="1:14" ht="25.5" x14ac:dyDescent="0.2">
      <c r="A186" s="139" t="s">
        <v>1546</v>
      </c>
      <c r="B186" s="132" t="s">
        <v>825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f t="shared" si="2"/>
        <v>0</v>
      </c>
    </row>
    <row r="187" spans="1:14" ht="25.5" x14ac:dyDescent="0.2">
      <c r="A187" s="139" t="s">
        <v>1547</v>
      </c>
      <c r="B187" s="132" t="s">
        <v>826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f t="shared" si="2"/>
        <v>0</v>
      </c>
    </row>
    <row r="188" spans="1:14" ht="25.5" x14ac:dyDescent="0.2">
      <c r="A188" s="139" t="s">
        <v>1548</v>
      </c>
      <c r="B188" s="132" t="s">
        <v>827</v>
      </c>
      <c r="C188" s="138">
        <v>8446</v>
      </c>
      <c r="D188" s="138">
        <v>0</v>
      </c>
      <c r="E188" s="138">
        <v>0</v>
      </c>
      <c r="F188" s="138">
        <v>5371</v>
      </c>
      <c r="G188" s="138">
        <v>8514</v>
      </c>
      <c r="H188" s="138">
        <v>0</v>
      </c>
      <c r="I188" s="138">
        <v>0</v>
      </c>
      <c r="J188" s="138">
        <v>65375</v>
      </c>
      <c r="K188" s="138">
        <v>0</v>
      </c>
      <c r="L188" s="138">
        <v>0</v>
      </c>
      <c r="M188" s="138">
        <v>0</v>
      </c>
      <c r="N188" s="138">
        <f t="shared" si="2"/>
        <v>87706</v>
      </c>
    </row>
    <row r="189" spans="1:14" ht="25.5" x14ac:dyDescent="0.2">
      <c r="A189" s="139" t="s">
        <v>1549</v>
      </c>
      <c r="B189" s="132" t="s">
        <v>1077</v>
      </c>
      <c r="C189" s="138">
        <v>34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f t="shared" si="2"/>
        <v>34</v>
      </c>
    </row>
    <row r="190" spans="1:14" ht="25.5" x14ac:dyDescent="0.2">
      <c r="A190" s="143" t="s">
        <v>1550</v>
      </c>
      <c r="B190" s="132" t="s">
        <v>400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f t="shared" si="2"/>
        <v>0</v>
      </c>
    </row>
    <row r="191" spans="1:14" ht="25.5" x14ac:dyDescent="0.2">
      <c r="A191" s="143" t="s">
        <v>1551</v>
      </c>
      <c r="B191" s="132" t="s">
        <v>1078</v>
      </c>
      <c r="C191" s="138">
        <v>4582</v>
      </c>
      <c r="D191" s="138">
        <v>399</v>
      </c>
      <c r="E191" s="138">
        <v>1326</v>
      </c>
      <c r="F191" s="138">
        <v>528</v>
      </c>
      <c r="G191" s="138">
        <v>1649</v>
      </c>
      <c r="H191" s="138">
        <v>2600</v>
      </c>
      <c r="I191" s="138">
        <v>1551</v>
      </c>
      <c r="J191" s="138">
        <v>7828</v>
      </c>
      <c r="K191" s="138">
        <v>0</v>
      </c>
      <c r="L191" s="138">
        <v>0</v>
      </c>
      <c r="M191" s="138">
        <v>0</v>
      </c>
      <c r="N191" s="138">
        <f t="shared" si="2"/>
        <v>20463</v>
      </c>
    </row>
    <row r="192" spans="1:14" ht="25.5" x14ac:dyDescent="0.2">
      <c r="A192" s="143" t="s">
        <v>1552</v>
      </c>
      <c r="B192" s="132" t="s">
        <v>1613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f t="shared" si="2"/>
        <v>0</v>
      </c>
    </row>
    <row r="193" spans="1:14" x14ac:dyDescent="0.2">
      <c r="A193" s="143" t="s">
        <v>1553</v>
      </c>
      <c r="B193" s="132" t="s">
        <v>150</v>
      </c>
      <c r="C193" s="138">
        <v>341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f t="shared" si="2"/>
        <v>341</v>
      </c>
    </row>
    <row r="194" spans="1:14" ht="25.5" x14ac:dyDescent="0.2">
      <c r="A194" s="143" t="s">
        <v>1554</v>
      </c>
      <c r="B194" s="132" t="s">
        <v>945</v>
      </c>
      <c r="C194" s="138">
        <v>0</v>
      </c>
      <c r="D194" s="138">
        <v>0</v>
      </c>
      <c r="E194" s="138">
        <v>23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f t="shared" si="2"/>
        <v>23</v>
      </c>
    </row>
    <row r="195" spans="1:14" x14ac:dyDescent="0.2">
      <c r="A195" s="143" t="s">
        <v>1555</v>
      </c>
      <c r="B195" s="132" t="s">
        <v>942</v>
      </c>
      <c r="C195" s="138">
        <v>980</v>
      </c>
      <c r="D195" s="138">
        <v>399</v>
      </c>
      <c r="E195" s="138">
        <v>1277</v>
      </c>
      <c r="F195" s="138">
        <v>379</v>
      </c>
      <c r="G195" s="138">
        <v>1604</v>
      </c>
      <c r="H195" s="138">
        <v>2600</v>
      </c>
      <c r="I195" s="138">
        <v>1551</v>
      </c>
      <c r="J195" s="138">
        <v>7828</v>
      </c>
      <c r="K195" s="138">
        <v>0</v>
      </c>
      <c r="L195" s="138">
        <v>0</v>
      </c>
      <c r="M195" s="138">
        <v>0</v>
      </c>
      <c r="N195" s="138">
        <f t="shared" ref="N195:N258" si="3">SUM(C195:M195)</f>
        <v>16618</v>
      </c>
    </row>
    <row r="196" spans="1:14" x14ac:dyDescent="0.2">
      <c r="A196" s="143" t="s">
        <v>1556</v>
      </c>
      <c r="B196" s="132" t="s">
        <v>1334</v>
      </c>
      <c r="C196" s="138">
        <v>3261</v>
      </c>
      <c r="D196" s="138">
        <v>0</v>
      </c>
      <c r="E196" s="138">
        <v>26</v>
      </c>
      <c r="F196" s="138">
        <v>149</v>
      </c>
      <c r="G196" s="138">
        <v>45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f t="shared" si="3"/>
        <v>3481</v>
      </c>
    </row>
    <row r="197" spans="1:14" x14ac:dyDescent="0.2">
      <c r="A197" s="143" t="s">
        <v>1557</v>
      </c>
      <c r="B197" s="132" t="s">
        <v>1079</v>
      </c>
      <c r="C197" s="138">
        <v>0</v>
      </c>
      <c r="D197" s="138">
        <v>855</v>
      </c>
      <c r="E197" s="138">
        <v>2</v>
      </c>
      <c r="F197" s="138">
        <v>333</v>
      </c>
      <c r="G197" s="138">
        <v>2</v>
      </c>
      <c r="H197" s="138">
        <v>532</v>
      </c>
      <c r="I197" s="138">
        <v>842</v>
      </c>
      <c r="J197" s="138">
        <v>3253</v>
      </c>
      <c r="K197" s="138">
        <v>0</v>
      </c>
      <c r="L197" s="138">
        <v>0</v>
      </c>
      <c r="M197" s="138">
        <v>0</v>
      </c>
      <c r="N197" s="138">
        <f t="shared" si="3"/>
        <v>5819</v>
      </c>
    </row>
    <row r="198" spans="1:14" ht="25.5" x14ac:dyDescent="0.2">
      <c r="A198" s="143" t="s">
        <v>1558</v>
      </c>
      <c r="B198" s="132" t="s">
        <v>1612</v>
      </c>
      <c r="C198" s="138">
        <v>0</v>
      </c>
      <c r="D198" s="138">
        <v>0</v>
      </c>
      <c r="E198" s="138">
        <v>0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f t="shared" si="3"/>
        <v>0</v>
      </c>
    </row>
    <row r="199" spans="1:14" x14ac:dyDescent="0.2">
      <c r="A199" s="143" t="s">
        <v>1559</v>
      </c>
      <c r="B199" s="132" t="s">
        <v>1140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f t="shared" si="3"/>
        <v>0</v>
      </c>
    </row>
    <row r="200" spans="1:14" x14ac:dyDescent="0.2">
      <c r="A200" s="143" t="s">
        <v>1560</v>
      </c>
      <c r="B200" s="132" t="s">
        <v>946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f t="shared" si="3"/>
        <v>0</v>
      </c>
    </row>
    <row r="201" spans="1:14" x14ac:dyDescent="0.2">
      <c r="A201" s="143" t="s">
        <v>1561</v>
      </c>
      <c r="B201" s="132" t="s">
        <v>943</v>
      </c>
      <c r="C201" s="138">
        <v>0</v>
      </c>
      <c r="D201" s="138">
        <v>855</v>
      </c>
      <c r="E201" s="138">
        <v>2</v>
      </c>
      <c r="F201" s="138">
        <v>333</v>
      </c>
      <c r="G201" s="138">
        <v>2</v>
      </c>
      <c r="H201" s="138">
        <v>532</v>
      </c>
      <c r="I201" s="138">
        <v>842</v>
      </c>
      <c r="J201" s="138">
        <v>3253</v>
      </c>
      <c r="K201" s="138">
        <v>0</v>
      </c>
      <c r="L201" s="138">
        <v>0</v>
      </c>
      <c r="M201" s="138">
        <v>0</v>
      </c>
      <c r="N201" s="138">
        <f t="shared" si="3"/>
        <v>5819</v>
      </c>
    </row>
    <row r="202" spans="1:14" x14ac:dyDescent="0.2">
      <c r="A202" s="143" t="s">
        <v>1562</v>
      </c>
      <c r="B202" s="132" t="s">
        <v>1335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f t="shared" si="3"/>
        <v>0</v>
      </c>
    </row>
    <row r="203" spans="1:14" ht="25.5" x14ac:dyDescent="0.2">
      <c r="A203" s="143" t="s">
        <v>1563</v>
      </c>
      <c r="B203" s="132" t="s">
        <v>1629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f t="shared" si="3"/>
        <v>0</v>
      </c>
    </row>
    <row r="204" spans="1:14" x14ac:dyDescent="0.2">
      <c r="A204" s="143" t="s">
        <v>1564</v>
      </c>
      <c r="B204" s="132" t="s">
        <v>1080</v>
      </c>
      <c r="C204" s="138">
        <v>636</v>
      </c>
      <c r="D204" s="138">
        <v>0</v>
      </c>
      <c r="E204" s="138">
        <v>0</v>
      </c>
      <c r="F204" s="138">
        <v>0</v>
      </c>
      <c r="G204" s="138">
        <v>364</v>
      </c>
      <c r="H204" s="138">
        <v>976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f t="shared" si="3"/>
        <v>1976</v>
      </c>
    </row>
    <row r="205" spans="1:14" ht="25.5" x14ac:dyDescent="0.2">
      <c r="A205" s="143" t="s">
        <v>1565</v>
      </c>
      <c r="B205" s="132" t="s">
        <v>1611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f t="shared" si="3"/>
        <v>0</v>
      </c>
    </row>
    <row r="206" spans="1:14" x14ac:dyDescent="0.2">
      <c r="A206" s="143" t="s">
        <v>1566</v>
      </c>
      <c r="B206" s="132" t="s">
        <v>746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f t="shared" si="3"/>
        <v>0</v>
      </c>
    </row>
    <row r="207" spans="1:14" x14ac:dyDescent="0.2">
      <c r="A207" s="143" t="s">
        <v>1567</v>
      </c>
      <c r="B207" s="132" t="s">
        <v>947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f t="shared" si="3"/>
        <v>0</v>
      </c>
    </row>
    <row r="208" spans="1:14" x14ac:dyDescent="0.2">
      <c r="A208" s="143" t="s">
        <v>1568</v>
      </c>
      <c r="B208" s="132" t="s">
        <v>750</v>
      </c>
      <c r="C208" s="138">
        <v>636</v>
      </c>
      <c r="D208" s="138">
        <v>0</v>
      </c>
      <c r="E208" s="138">
        <v>0</v>
      </c>
      <c r="F208" s="138">
        <v>0</v>
      </c>
      <c r="G208" s="138">
        <v>364</v>
      </c>
      <c r="H208" s="138">
        <v>976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f t="shared" si="3"/>
        <v>1976</v>
      </c>
    </row>
    <row r="209" spans="1:14" ht="25.5" x14ac:dyDescent="0.2">
      <c r="A209" s="143" t="s">
        <v>1569</v>
      </c>
      <c r="B209" s="132" t="s">
        <v>948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f t="shared" si="3"/>
        <v>0</v>
      </c>
    </row>
    <row r="210" spans="1:14" x14ac:dyDescent="0.2">
      <c r="A210" s="143" t="s">
        <v>1570</v>
      </c>
      <c r="B210" s="132" t="s">
        <v>1081</v>
      </c>
      <c r="C210" s="138">
        <v>6589</v>
      </c>
      <c r="D210" s="138">
        <v>2857</v>
      </c>
      <c r="E210" s="138">
        <v>3124</v>
      </c>
      <c r="F210" s="138">
        <v>1176</v>
      </c>
      <c r="G210" s="138">
        <v>1239</v>
      </c>
      <c r="H210" s="138">
        <v>12</v>
      </c>
      <c r="I210" s="138">
        <v>1590</v>
      </c>
      <c r="J210" s="138">
        <v>5184</v>
      </c>
      <c r="K210" s="138">
        <v>506</v>
      </c>
      <c r="L210" s="138">
        <v>697</v>
      </c>
      <c r="M210" s="138">
        <v>473</v>
      </c>
      <c r="N210" s="138">
        <f t="shared" si="3"/>
        <v>23447</v>
      </c>
    </row>
    <row r="211" spans="1:14" ht="25.5" x14ac:dyDescent="0.2">
      <c r="A211" s="143" t="s">
        <v>1571</v>
      </c>
      <c r="B211" s="132" t="s">
        <v>682</v>
      </c>
      <c r="C211" s="138">
        <v>171</v>
      </c>
      <c r="D211" s="138">
        <v>0</v>
      </c>
      <c r="E211" s="138">
        <v>0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f t="shared" si="3"/>
        <v>171</v>
      </c>
    </row>
    <row r="212" spans="1:14" x14ac:dyDescent="0.2">
      <c r="A212" s="143" t="s">
        <v>1572</v>
      </c>
      <c r="B212" s="132" t="s">
        <v>1082</v>
      </c>
      <c r="C212" s="138">
        <v>0</v>
      </c>
      <c r="D212" s="138">
        <v>0</v>
      </c>
      <c r="E212" s="138">
        <v>0</v>
      </c>
      <c r="F212" s="138">
        <v>0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f t="shared" si="3"/>
        <v>0</v>
      </c>
    </row>
    <row r="213" spans="1:14" x14ac:dyDescent="0.2">
      <c r="A213" s="143" t="s">
        <v>1573</v>
      </c>
      <c r="B213" s="132" t="s">
        <v>949</v>
      </c>
      <c r="C213" s="138">
        <v>0</v>
      </c>
      <c r="D213" s="138">
        <v>0</v>
      </c>
      <c r="E213" s="138">
        <v>0</v>
      </c>
      <c r="F213" s="138">
        <v>12</v>
      </c>
      <c r="G213" s="138">
        <v>0</v>
      </c>
      <c r="H213" s="138">
        <v>0</v>
      </c>
      <c r="I213" s="138">
        <v>0</v>
      </c>
      <c r="J213" s="138">
        <v>0</v>
      </c>
      <c r="K213" s="138">
        <v>61</v>
      </c>
      <c r="L213" s="138">
        <v>0</v>
      </c>
      <c r="M213" s="138">
        <v>0</v>
      </c>
      <c r="N213" s="138">
        <f t="shared" si="3"/>
        <v>73</v>
      </c>
    </row>
    <row r="214" spans="1:14" x14ac:dyDescent="0.2">
      <c r="A214" s="143" t="s">
        <v>1574</v>
      </c>
      <c r="B214" s="132" t="s">
        <v>1083</v>
      </c>
      <c r="C214" s="138">
        <v>6418</v>
      </c>
      <c r="D214" s="138">
        <v>2857</v>
      </c>
      <c r="E214" s="138">
        <v>3124</v>
      </c>
      <c r="F214" s="138">
        <v>1164</v>
      </c>
      <c r="G214" s="138">
        <v>1239</v>
      </c>
      <c r="H214" s="138">
        <v>12</v>
      </c>
      <c r="I214" s="138">
        <v>1590</v>
      </c>
      <c r="J214" s="138">
        <v>5184</v>
      </c>
      <c r="K214" s="138">
        <v>445</v>
      </c>
      <c r="L214" s="138">
        <v>697</v>
      </c>
      <c r="M214" s="138">
        <v>473</v>
      </c>
      <c r="N214" s="138">
        <f t="shared" si="3"/>
        <v>23203</v>
      </c>
    </row>
    <row r="215" spans="1:14" ht="25.5" x14ac:dyDescent="0.2">
      <c r="A215" s="143" t="s">
        <v>1575</v>
      </c>
      <c r="B215" s="132" t="s">
        <v>9</v>
      </c>
      <c r="C215" s="138">
        <v>12258</v>
      </c>
      <c r="D215" s="138">
        <v>2555</v>
      </c>
      <c r="E215" s="138">
        <v>2694</v>
      </c>
      <c r="F215" s="138">
        <v>3842</v>
      </c>
      <c r="G215" s="138">
        <v>4291</v>
      </c>
      <c r="H215" s="138">
        <v>5590</v>
      </c>
      <c r="I215" s="138">
        <v>8951</v>
      </c>
      <c r="J215" s="138">
        <v>37555</v>
      </c>
      <c r="K215" s="138">
        <v>0</v>
      </c>
      <c r="L215" s="138">
        <v>63</v>
      </c>
      <c r="M215" s="138">
        <v>30</v>
      </c>
      <c r="N215" s="138">
        <f t="shared" si="3"/>
        <v>77829</v>
      </c>
    </row>
    <row r="216" spans="1:14" ht="25.5" x14ac:dyDescent="0.2">
      <c r="A216" s="143" t="s">
        <v>1576</v>
      </c>
      <c r="B216" s="132" t="s">
        <v>1610</v>
      </c>
      <c r="C216" s="138">
        <v>14</v>
      </c>
      <c r="D216" s="138">
        <v>0</v>
      </c>
      <c r="E216" s="138">
        <v>39</v>
      </c>
      <c r="F216" s="138">
        <v>7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f t="shared" si="3"/>
        <v>60</v>
      </c>
    </row>
    <row r="217" spans="1:14" x14ac:dyDescent="0.2">
      <c r="A217" s="143" t="s">
        <v>1577</v>
      </c>
      <c r="B217" s="132" t="s">
        <v>10</v>
      </c>
      <c r="C217" s="138">
        <v>0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63</v>
      </c>
      <c r="M217" s="138">
        <v>0</v>
      </c>
      <c r="N217" s="138">
        <f t="shared" si="3"/>
        <v>63</v>
      </c>
    </row>
    <row r="218" spans="1:14" ht="25.5" x14ac:dyDescent="0.2">
      <c r="A218" s="143" t="s">
        <v>1578</v>
      </c>
      <c r="B218" s="132" t="s">
        <v>11</v>
      </c>
      <c r="C218" s="138">
        <v>1</v>
      </c>
      <c r="D218" s="138">
        <v>0</v>
      </c>
      <c r="E218" s="138">
        <v>3</v>
      </c>
      <c r="F218" s="138">
        <v>1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f t="shared" si="3"/>
        <v>5</v>
      </c>
    </row>
    <row r="219" spans="1:14" x14ac:dyDescent="0.2">
      <c r="A219" s="143" t="s">
        <v>228</v>
      </c>
      <c r="B219" s="132" t="s">
        <v>944</v>
      </c>
      <c r="C219" s="138">
        <v>12243</v>
      </c>
      <c r="D219" s="138">
        <v>2555</v>
      </c>
      <c r="E219" s="138">
        <v>2605</v>
      </c>
      <c r="F219" s="138">
        <v>3825</v>
      </c>
      <c r="G219" s="138">
        <v>4291</v>
      </c>
      <c r="H219" s="138">
        <v>5590</v>
      </c>
      <c r="I219" s="138">
        <v>8951</v>
      </c>
      <c r="J219" s="138">
        <v>37555</v>
      </c>
      <c r="K219" s="138">
        <v>0</v>
      </c>
      <c r="L219" s="138">
        <v>0</v>
      </c>
      <c r="M219" s="138">
        <v>30</v>
      </c>
      <c r="N219" s="138">
        <f t="shared" si="3"/>
        <v>77645</v>
      </c>
    </row>
    <row r="220" spans="1:14" x14ac:dyDescent="0.2">
      <c r="A220" s="143" t="s">
        <v>229</v>
      </c>
      <c r="B220" s="132" t="s">
        <v>37</v>
      </c>
      <c r="C220" s="138">
        <v>0</v>
      </c>
      <c r="D220" s="138">
        <v>0</v>
      </c>
      <c r="E220" s="138">
        <v>47</v>
      </c>
      <c r="F220" s="138">
        <v>9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f t="shared" si="3"/>
        <v>56</v>
      </c>
    </row>
    <row r="221" spans="1:14" ht="25.5" x14ac:dyDescent="0.2">
      <c r="A221" s="143" t="s">
        <v>230</v>
      </c>
      <c r="B221" s="132" t="s">
        <v>38</v>
      </c>
      <c r="C221" s="138">
        <v>1114</v>
      </c>
      <c r="D221" s="138">
        <v>574</v>
      </c>
      <c r="E221" s="138">
        <v>647</v>
      </c>
      <c r="F221" s="138">
        <v>248</v>
      </c>
      <c r="G221" s="138">
        <v>364</v>
      </c>
      <c r="H221" s="138">
        <v>205</v>
      </c>
      <c r="I221" s="138">
        <v>501</v>
      </c>
      <c r="J221" s="138">
        <v>2748</v>
      </c>
      <c r="K221" s="138">
        <v>1348</v>
      </c>
      <c r="L221" s="138">
        <v>1754</v>
      </c>
      <c r="M221" s="138">
        <v>2676</v>
      </c>
      <c r="N221" s="138">
        <f t="shared" si="3"/>
        <v>12179</v>
      </c>
    </row>
    <row r="222" spans="1:14" ht="25.5" x14ac:dyDescent="0.2">
      <c r="A222" s="143" t="s">
        <v>231</v>
      </c>
      <c r="B222" s="132" t="s">
        <v>39</v>
      </c>
      <c r="C222" s="138">
        <v>1114</v>
      </c>
      <c r="D222" s="138">
        <v>0</v>
      </c>
      <c r="E222" s="138">
        <v>0</v>
      </c>
      <c r="F222" s="138">
        <v>243</v>
      </c>
      <c r="G222" s="138">
        <v>0</v>
      </c>
      <c r="H222" s="138">
        <v>205</v>
      </c>
      <c r="I222" s="138">
        <v>0</v>
      </c>
      <c r="J222" s="138">
        <v>0</v>
      </c>
      <c r="K222" s="138">
        <v>1348</v>
      </c>
      <c r="L222" s="138">
        <v>17</v>
      </c>
      <c r="M222" s="138">
        <v>11</v>
      </c>
      <c r="N222" s="138">
        <f t="shared" si="3"/>
        <v>2938</v>
      </c>
    </row>
    <row r="223" spans="1:14" ht="25.5" x14ac:dyDescent="0.2">
      <c r="A223" s="143" t="s">
        <v>232</v>
      </c>
      <c r="B223" s="132" t="s">
        <v>1377</v>
      </c>
      <c r="C223" s="138">
        <v>0</v>
      </c>
      <c r="D223" s="138">
        <v>574</v>
      </c>
      <c r="E223" s="138">
        <v>647</v>
      </c>
      <c r="F223" s="138">
        <v>5</v>
      </c>
      <c r="G223" s="138">
        <v>364</v>
      </c>
      <c r="H223" s="138">
        <v>0</v>
      </c>
      <c r="I223" s="138">
        <v>501</v>
      </c>
      <c r="J223" s="138">
        <v>2331</v>
      </c>
      <c r="K223" s="138">
        <v>0</v>
      </c>
      <c r="L223" s="138">
        <v>1627</v>
      </c>
      <c r="M223" s="138">
        <v>2665</v>
      </c>
      <c r="N223" s="138">
        <f t="shared" si="3"/>
        <v>8714</v>
      </c>
    </row>
    <row r="224" spans="1:14" ht="25.5" x14ac:dyDescent="0.2">
      <c r="A224" s="143" t="s">
        <v>233</v>
      </c>
      <c r="B224" s="132" t="s">
        <v>1378</v>
      </c>
      <c r="C224" s="138">
        <v>0</v>
      </c>
      <c r="D224" s="138">
        <v>0</v>
      </c>
      <c r="E224" s="138">
        <v>0</v>
      </c>
      <c r="F224" s="138">
        <v>0</v>
      </c>
      <c r="G224" s="138">
        <v>0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f t="shared" si="3"/>
        <v>0</v>
      </c>
    </row>
    <row r="225" spans="1:14" ht="38.25" x14ac:dyDescent="0.2">
      <c r="A225" s="143" t="s">
        <v>234</v>
      </c>
      <c r="B225" s="132" t="s">
        <v>1379</v>
      </c>
      <c r="C225" s="138">
        <v>0</v>
      </c>
      <c r="D225" s="138">
        <v>0</v>
      </c>
      <c r="E225" s="138">
        <v>0</v>
      </c>
      <c r="F225" s="138">
        <v>0</v>
      </c>
      <c r="G225" s="138">
        <v>0</v>
      </c>
      <c r="H225" s="138">
        <v>0</v>
      </c>
      <c r="I225" s="138">
        <v>0</v>
      </c>
      <c r="J225" s="138">
        <v>417</v>
      </c>
      <c r="K225" s="138">
        <v>0</v>
      </c>
      <c r="L225" s="138">
        <v>0</v>
      </c>
      <c r="M225" s="138">
        <v>0</v>
      </c>
      <c r="N225" s="138">
        <f t="shared" si="3"/>
        <v>417</v>
      </c>
    </row>
    <row r="226" spans="1:14" ht="38.25" x14ac:dyDescent="0.2">
      <c r="A226" s="143" t="s">
        <v>235</v>
      </c>
      <c r="B226" s="132" t="s">
        <v>1380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  <c r="H226" s="138">
        <v>0</v>
      </c>
      <c r="I226" s="138">
        <v>0</v>
      </c>
      <c r="J226" s="138">
        <v>0</v>
      </c>
      <c r="K226" s="138">
        <v>0</v>
      </c>
      <c r="L226" s="138">
        <v>0</v>
      </c>
      <c r="M226" s="138">
        <v>0</v>
      </c>
      <c r="N226" s="138">
        <f t="shared" si="3"/>
        <v>0</v>
      </c>
    </row>
    <row r="227" spans="1:14" ht="25.5" x14ac:dyDescent="0.2">
      <c r="A227" s="143" t="s">
        <v>236</v>
      </c>
      <c r="B227" s="132" t="s">
        <v>1381</v>
      </c>
      <c r="C227" s="138">
        <v>0</v>
      </c>
      <c r="D227" s="138">
        <v>0</v>
      </c>
      <c r="E227" s="138">
        <v>0</v>
      </c>
      <c r="F227" s="138">
        <v>0</v>
      </c>
      <c r="G227" s="138">
        <v>0</v>
      </c>
      <c r="H227" s="138">
        <v>0</v>
      </c>
      <c r="I227" s="138">
        <v>0</v>
      </c>
      <c r="J227" s="138">
        <v>0</v>
      </c>
      <c r="K227" s="138">
        <v>0</v>
      </c>
      <c r="L227" s="138">
        <v>110</v>
      </c>
      <c r="M227" s="138">
        <v>0</v>
      </c>
      <c r="N227" s="138">
        <f t="shared" si="3"/>
        <v>110</v>
      </c>
    </row>
    <row r="228" spans="1:14" ht="38.25" x14ac:dyDescent="0.2">
      <c r="A228" s="143" t="s">
        <v>237</v>
      </c>
      <c r="B228" s="132" t="s">
        <v>794</v>
      </c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f t="shared" si="3"/>
        <v>0</v>
      </c>
    </row>
    <row r="229" spans="1:14" x14ac:dyDescent="0.2">
      <c r="A229" s="143" t="s">
        <v>238</v>
      </c>
      <c r="B229" s="132" t="s">
        <v>795</v>
      </c>
      <c r="C229" s="138">
        <v>3400</v>
      </c>
      <c r="D229" s="138">
        <v>935</v>
      </c>
      <c r="E229" s="138">
        <v>995</v>
      </c>
      <c r="F229" s="138">
        <v>349</v>
      </c>
      <c r="G229" s="138">
        <v>650</v>
      </c>
      <c r="H229" s="138">
        <v>1596</v>
      </c>
      <c r="I229" s="138">
        <v>565</v>
      </c>
      <c r="J229" s="138">
        <v>2566</v>
      </c>
      <c r="K229" s="138">
        <v>57</v>
      </c>
      <c r="L229" s="138">
        <v>0</v>
      </c>
      <c r="M229" s="138">
        <v>0</v>
      </c>
      <c r="N229" s="138">
        <f t="shared" si="3"/>
        <v>11113</v>
      </c>
    </row>
    <row r="230" spans="1:14" x14ac:dyDescent="0.2">
      <c r="A230" s="143" t="s">
        <v>239</v>
      </c>
      <c r="B230" s="132" t="s">
        <v>796</v>
      </c>
      <c r="C230" s="138">
        <v>0</v>
      </c>
      <c r="D230" s="138">
        <v>38</v>
      </c>
      <c r="E230" s="138">
        <v>172</v>
      </c>
      <c r="F230" s="138">
        <v>118</v>
      </c>
      <c r="G230" s="138">
        <v>0</v>
      </c>
      <c r="H230" s="138">
        <v>0</v>
      </c>
      <c r="I230" s="138">
        <v>0</v>
      </c>
      <c r="J230" s="138">
        <v>325</v>
      </c>
      <c r="K230" s="138">
        <v>0</v>
      </c>
      <c r="L230" s="138">
        <v>0</v>
      </c>
      <c r="M230" s="138">
        <v>0</v>
      </c>
      <c r="N230" s="138">
        <f t="shared" si="3"/>
        <v>653</v>
      </c>
    </row>
    <row r="231" spans="1:14" x14ac:dyDescent="0.2">
      <c r="A231" s="143" t="s">
        <v>240</v>
      </c>
      <c r="B231" s="132" t="s">
        <v>797</v>
      </c>
      <c r="C231" s="138">
        <v>2241</v>
      </c>
      <c r="D231" s="138">
        <v>31</v>
      </c>
      <c r="E231" s="138">
        <v>17</v>
      </c>
      <c r="F231" s="138">
        <v>0</v>
      </c>
      <c r="G231" s="138">
        <v>0</v>
      </c>
      <c r="H231" s="138">
        <v>89</v>
      </c>
      <c r="I231" s="138">
        <v>7</v>
      </c>
      <c r="J231" s="138">
        <v>372</v>
      </c>
      <c r="K231" s="138">
        <v>0</v>
      </c>
      <c r="L231" s="138">
        <v>0</v>
      </c>
      <c r="M231" s="138">
        <v>0</v>
      </c>
      <c r="N231" s="138">
        <f t="shared" si="3"/>
        <v>2757</v>
      </c>
    </row>
    <row r="232" spans="1:14" ht="25.5" x14ac:dyDescent="0.2">
      <c r="A232" s="143" t="s">
        <v>241</v>
      </c>
      <c r="B232" s="132" t="s">
        <v>798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f t="shared" si="3"/>
        <v>0</v>
      </c>
    </row>
    <row r="233" spans="1:14" x14ac:dyDescent="0.2">
      <c r="A233" s="143" t="s">
        <v>242</v>
      </c>
      <c r="B233" s="132" t="s">
        <v>2075</v>
      </c>
      <c r="C233" s="138">
        <v>0</v>
      </c>
      <c r="D233" s="138">
        <v>0</v>
      </c>
      <c r="E233" s="138">
        <v>0</v>
      </c>
      <c r="F233" s="138">
        <v>5</v>
      </c>
      <c r="G233" s="138">
        <v>0</v>
      </c>
      <c r="H233" s="138">
        <v>0</v>
      </c>
      <c r="I233" s="138">
        <v>0</v>
      </c>
      <c r="J233" s="138">
        <v>231</v>
      </c>
      <c r="K233" s="138">
        <v>0</v>
      </c>
      <c r="L233" s="138">
        <v>0</v>
      </c>
      <c r="M233" s="138">
        <v>0</v>
      </c>
      <c r="N233" s="138">
        <f t="shared" si="3"/>
        <v>236</v>
      </c>
    </row>
    <row r="234" spans="1:14" x14ac:dyDescent="0.2">
      <c r="A234" s="143" t="s">
        <v>243</v>
      </c>
      <c r="B234" s="132" t="s">
        <v>2076</v>
      </c>
      <c r="C234" s="138">
        <v>1159</v>
      </c>
      <c r="D234" s="138">
        <v>866</v>
      </c>
      <c r="E234" s="138">
        <v>806</v>
      </c>
      <c r="F234" s="138">
        <v>226</v>
      </c>
      <c r="G234" s="138">
        <v>0</v>
      </c>
      <c r="H234" s="138">
        <v>1507</v>
      </c>
      <c r="I234" s="138">
        <v>558</v>
      </c>
      <c r="J234" s="138">
        <v>1638</v>
      </c>
      <c r="K234" s="138">
        <v>57</v>
      </c>
      <c r="L234" s="138">
        <v>0</v>
      </c>
      <c r="M234" s="138">
        <v>0</v>
      </c>
      <c r="N234" s="138">
        <f t="shared" si="3"/>
        <v>6817</v>
      </c>
    </row>
    <row r="235" spans="1:14" ht="25.5" x14ac:dyDescent="0.2">
      <c r="A235" s="143" t="s">
        <v>244</v>
      </c>
      <c r="B235" s="132" t="s">
        <v>2077</v>
      </c>
      <c r="C235" s="138">
        <v>0</v>
      </c>
      <c r="D235" s="138">
        <v>0</v>
      </c>
      <c r="E235" s="138">
        <v>0</v>
      </c>
      <c r="F235" s="138">
        <v>0</v>
      </c>
      <c r="G235" s="138">
        <v>650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f t="shared" si="3"/>
        <v>650</v>
      </c>
    </row>
    <row r="236" spans="1:14" ht="25.5" x14ac:dyDescent="0.2">
      <c r="A236" s="143" t="s">
        <v>245</v>
      </c>
      <c r="B236" s="132" t="s">
        <v>2078</v>
      </c>
      <c r="C236" s="138">
        <v>1656</v>
      </c>
      <c r="D236" s="138">
        <v>541</v>
      </c>
      <c r="E236" s="138">
        <v>2173</v>
      </c>
      <c r="F236" s="138">
        <v>1891</v>
      </c>
      <c r="G236" s="138">
        <v>4447</v>
      </c>
      <c r="H236" s="138">
        <v>2471</v>
      </c>
      <c r="I236" s="138">
        <v>3343</v>
      </c>
      <c r="J236" s="138">
        <v>7468</v>
      </c>
      <c r="K236" s="138">
        <v>4293</v>
      </c>
      <c r="L236" s="138">
        <v>6909</v>
      </c>
      <c r="M236" s="138">
        <v>11554</v>
      </c>
      <c r="N236" s="138">
        <f t="shared" si="3"/>
        <v>46746</v>
      </c>
    </row>
    <row r="237" spans="1:14" ht="25.5" x14ac:dyDescent="0.2">
      <c r="A237" s="143" t="s">
        <v>246</v>
      </c>
      <c r="B237" s="132" t="s">
        <v>2079</v>
      </c>
      <c r="C237" s="138">
        <v>0</v>
      </c>
      <c r="D237" s="138">
        <v>23</v>
      </c>
      <c r="E237" s="138">
        <v>196</v>
      </c>
      <c r="F237" s="138">
        <v>433</v>
      </c>
      <c r="G237" s="138">
        <v>0</v>
      </c>
      <c r="H237" s="138">
        <v>0</v>
      </c>
      <c r="I237" s="138">
        <v>706</v>
      </c>
      <c r="J237" s="138">
        <v>264</v>
      </c>
      <c r="K237" s="138">
        <v>0</v>
      </c>
      <c r="L237" s="138">
        <v>0</v>
      </c>
      <c r="M237" s="138">
        <v>11</v>
      </c>
      <c r="N237" s="138">
        <f t="shared" si="3"/>
        <v>1633</v>
      </c>
    </row>
    <row r="238" spans="1:14" ht="25.5" x14ac:dyDescent="0.2">
      <c r="A238" s="143" t="s">
        <v>247</v>
      </c>
      <c r="B238" s="132" t="s">
        <v>2080</v>
      </c>
      <c r="C238" s="138">
        <v>0</v>
      </c>
      <c r="D238" s="138">
        <v>0</v>
      </c>
      <c r="E238" s="138">
        <v>30</v>
      </c>
      <c r="F238" s="138">
        <v>1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f t="shared" si="3"/>
        <v>31</v>
      </c>
    </row>
    <row r="239" spans="1:14" ht="25.5" x14ac:dyDescent="0.2">
      <c r="A239" s="143" t="s">
        <v>248</v>
      </c>
      <c r="B239" s="132" t="s">
        <v>2081</v>
      </c>
      <c r="C239" s="138">
        <v>1328</v>
      </c>
      <c r="D239" s="138">
        <v>464</v>
      </c>
      <c r="E239" s="138">
        <v>1947</v>
      </c>
      <c r="F239" s="138">
        <v>1457</v>
      </c>
      <c r="G239" s="138">
        <v>4447</v>
      </c>
      <c r="H239" s="138">
        <v>2378</v>
      </c>
      <c r="I239" s="138">
        <v>2637</v>
      </c>
      <c r="J239" s="138">
        <v>7001</v>
      </c>
      <c r="K239" s="138">
        <v>4148</v>
      </c>
      <c r="L239" s="138">
        <v>6775</v>
      </c>
      <c r="M239" s="138">
        <v>11543</v>
      </c>
      <c r="N239" s="138">
        <f t="shared" si="3"/>
        <v>44125</v>
      </c>
    </row>
    <row r="240" spans="1:14" ht="25.5" x14ac:dyDescent="0.2">
      <c r="A240" s="139" t="s">
        <v>249</v>
      </c>
      <c r="B240" s="132" t="s">
        <v>2082</v>
      </c>
      <c r="C240" s="138">
        <v>786</v>
      </c>
      <c r="D240" s="138">
        <v>0</v>
      </c>
      <c r="E240" s="138">
        <v>1442</v>
      </c>
      <c r="F240" s="138">
        <v>0</v>
      </c>
      <c r="G240" s="138">
        <v>0</v>
      </c>
      <c r="H240" s="138">
        <v>0</v>
      </c>
      <c r="I240" s="138">
        <v>451</v>
      </c>
      <c r="J240" s="138">
        <v>2429</v>
      </c>
      <c r="K240" s="138">
        <v>476</v>
      </c>
      <c r="L240" s="138">
        <v>0</v>
      </c>
      <c r="M240" s="138">
        <v>1059</v>
      </c>
      <c r="N240" s="138">
        <f t="shared" si="3"/>
        <v>6643</v>
      </c>
    </row>
    <row r="241" spans="1:14" ht="25.5" x14ac:dyDescent="0.2">
      <c r="A241" s="139" t="s">
        <v>250</v>
      </c>
      <c r="B241" s="132" t="s">
        <v>2083</v>
      </c>
      <c r="C241" s="138">
        <v>0</v>
      </c>
      <c r="D241" s="138">
        <v>94</v>
      </c>
      <c r="E241" s="138">
        <v>282</v>
      </c>
      <c r="F241" s="138">
        <v>567</v>
      </c>
      <c r="G241" s="138">
        <v>2157</v>
      </c>
      <c r="H241" s="138">
        <v>1889</v>
      </c>
      <c r="I241" s="138">
        <v>1227</v>
      </c>
      <c r="J241" s="138">
        <v>0</v>
      </c>
      <c r="K241" s="138">
        <v>2608</v>
      </c>
      <c r="L241" s="138">
        <v>78</v>
      </c>
      <c r="M241" s="138">
        <v>0</v>
      </c>
      <c r="N241" s="138">
        <f t="shared" si="3"/>
        <v>8902</v>
      </c>
    </row>
    <row r="242" spans="1:14" ht="25.5" x14ac:dyDescent="0.2">
      <c r="A242" s="139" t="s">
        <v>251</v>
      </c>
      <c r="B242" s="132" t="s">
        <v>2084</v>
      </c>
      <c r="C242" s="138">
        <v>214</v>
      </c>
      <c r="D242" s="138">
        <v>288</v>
      </c>
      <c r="E242" s="138">
        <v>223</v>
      </c>
      <c r="F242" s="138">
        <v>71</v>
      </c>
      <c r="G242" s="138">
        <v>0</v>
      </c>
      <c r="H242" s="138">
        <v>0</v>
      </c>
      <c r="I242" s="138">
        <v>160</v>
      </c>
      <c r="J242" s="138">
        <v>677</v>
      </c>
      <c r="K242" s="138">
        <v>0</v>
      </c>
      <c r="L242" s="138">
        <v>95</v>
      </c>
      <c r="M242" s="138">
        <v>47</v>
      </c>
      <c r="N242" s="138">
        <f t="shared" si="3"/>
        <v>1775</v>
      </c>
    </row>
    <row r="243" spans="1:14" x14ac:dyDescent="0.2">
      <c r="A243" s="139" t="s">
        <v>252</v>
      </c>
      <c r="B243" s="132" t="s">
        <v>2085</v>
      </c>
      <c r="C243" s="138">
        <v>59</v>
      </c>
      <c r="D243" s="138">
        <v>0</v>
      </c>
      <c r="E243" s="138">
        <v>0</v>
      </c>
      <c r="F243" s="138">
        <v>0</v>
      </c>
      <c r="G243" s="138">
        <v>0</v>
      </c>
      <c r="H243" s="138">
        <v>0</v>
      </c>
      <c r="I243" s="138">
        <v>0</v>
      </c>
      <c r="J243" s="138">
        <v>1070</v>
      </c>
      <c r="K243" s="138">
        <v>0</v>
      </c>
      <c r="L243" s="138">
        <v>6199</v>
      </c>
      <c r="M243" s="138">
        <v>9236</v>
      </c>
      <c r="N243" s="138">
        <f t="shared" si="3"/>
        <v>16564</v>
      </c>
    </row>
    <row r="244" spans="1:14" x14ac:dyDescent="0.2">
      <c r="A244" s="139" t="s">
        <v>253</v>
      </c>
      <c r="B244" s="132" t="s">
        <v>2086</v>
      </c>
      <c r="C244" s="138">
        <v>26</v>
      </c>
      <c r="D244" s="138">
        <v>0</v>
      </c>
      <c r="E244" s="138">
        <v>0</v>
      </c>
      <c r="F244" s="138">
        <v>819</v>
      </c>
      <c r="G244" s="138">
        <v>1217</v>
      </c>
      <c r="H244" s="138">
        <v>464</v>
      </c>
      <c r="I244" s="138">
        <v>799</v>
      </c>
      <c r="J244" s="138">
        <v>1658</v>
      </c>
      <c r="K244" s="138">
        <v>1064</v>
      </c>
      <c r="L244" s="138">
        <v>49</v>
      </c>
      <c r="M244" s="138">
        <v>1139</v>
      </c>
      <c r="N244" s="138">
        <f t="shared" si="3"/>
        <v>7235</v>
      </c>
    </row>
    <row r="245" spans="1:14" ht="25.5" x14ac:dyDescent="0.2">
      <c r="A245" s="139" t="s">
        <v>254</v>
      </c>
      <c r="B245" s="132" t="s">
        <v>2087</v>
      </c>
      <c r="C245" s="138">
        <v>243</v>
      </c>
      <c r="D245" s="138">
        <v>82</v>
      </c>
      <c r="E245" s="138">
        <v>0</v>
      </c>
      <c r="F245" s="138">
        <v>0</v>
      </c>
      <c r="G245" s="138">
        <v>1073</v>
      </c>
      <c r="H245" s="138">
        <v>25</v>
      </c>
      <c r="I245" s="138">
        <v>0</v>
      </c>
      <c r="J245" s="138">
        <v>1167</v>
      </c>
      <c r="K245" s="138">
        <v>0</v>
      </c>
      <c r="L245" s="138">
        <v>354</v>
      </c>
      <c r="M245" s="138">
        <v>62</v>
      </c>
      <c r="N245" s="138">
        <f t="shared" si="3"/>
        <v>3006</v>
      </c>
    </row>
    <row r="246" spans="1:14" ht="25.5" x14ac:dyDescent="0.2">
      <c r="A246" s="143" t="s">
        <v>255</v>
      </c>
      <c r="B246" s="132" t="s">
        <v>1881</v>
      </c>
      <c r="C246" s="138">
        <v>328</v>
      </c>
      <c r="D246" s="138">
        <v>54</v>
      </c>
      <c r="E246" s="138">
        <v>0</v>
      </c>
      <c r="F246" s="138">
        <v>0</v>
      </c>
      <c r="G246" s="138">
        <v>0</v>
      </c>
      <c r="H246" s="138">
        <v>93</v>
      </c>
      <c r="I246" s="138">
        <v>0</v>
      </c>
      <c r="J246" s="138">
        <v>203</v>
      </c>
      <c r="K246" s="138">
        <v>145</v>
      </c>
      <c r="L246" s="138">
        <v>134</v>
      </c>
      <c r="M246" s="138">
        <v>0</v>
      </c>
      <c r="N246" s="138">
        <f t="shared" si="3"/>
        <v>957</v>
      </c>
    </row>
    <row r="247" spans="1:14" ht="25.5" x14ac:dyDescent="0.2">
      <c r="A247" s="139" t="s">
        <v>256</v>
      </c>
      <c r="B247" s="132" t="s">
        <v>1882</v>
      </c>
      <c r="C247" s="138">
        <v>328</v>
      </c>
      <c r="D247" s="138">
        <v>0</v>
      </c>
      <c r="E247" s="138">
        <v>0</v>
      </c>
      <c r="F247" s="138">
        <v>0</v>
      </c>
      <c r="G247" s="138">
        <v>0</v>
      </c>
      <c r="H247" s="138">
        <v>93</v>
      </c>
      <c r="I247" s="138">
        <v>0</v>
      </c>
      <c r="J247" s="138">
        <v>203</v>
      </c>
      <c r="K247" s="138">
        <v>145</v>
      </c>
      <c r="L247" s="138">
        <v>134</v>
      </c>
      <c r="M247" s="138">
        <v>0</v>
      </c>
      <c r="N247" s="138">
        <f t="shared" si="3"/>
        <v>903</v>
      </c>
    </row>
    <row r="248" spans="1:14" ht="25.5" x14ac:dyDescent="0.2">
      <c r="A248" s="139" t="s">
        <v>257</v>
      </c>
      <c r="B248" s="132" t="s">
        <v>1883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f t="shared" si="3"/>
        <v>0</v>
      </c>
    </row>
    <row r="249" spans="1:14" ht="25.5" x14ac:dyDescent="0.2">
      <c r="A249" s="139" t="s">
        <v>258</v>
      </c>
      <c r="B249" s="132" t="s">
        <v>1884</v>
      </c>
      <c r="C249" s="138">
        <v>0</v>
      </c>
      <c r="D249" s="138">
        <v>54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f t="shared" si="3"/>
        <v>54</v>
      </c>
    </row>
    <row r="250" spans="1:14" ht="25.5" x14ac:dyDescent="0.2">
      <c r="A250" s="143" t="s">
        <v>259</v>
      </c>
      <c r="B250" s="132" t="s">
        <v>1885</v>
      </c>
      <c r="C250" s="138">
        <v>7386</v>
      </c>
      <c r="D250" s="138">
        <v>1319</v>
      </c>
      <c r="E250" s="138">
        <v>0</v>
      </c>
      <c r="F250" s="138">
        <v>144</v>
      </c>
      <c r="G250" s="138">
        <v>974</v>
      </c>
      <c r="H250" s="138">
        <v>0</v>
      </c>
      <c r="I250" s="138">
        <v>0</v>
      </c>
      <c r="J250" s="138">
        <v>662</v>
      </c>
      <c r="K250" s="138">
        <v>4707</v>
      </c>
      <c r="L250" s="138">
        <v>6</v>
      </c>
      <c r="M250" s="138">
        <v>24</v>
      </c>
      <c r="N250" s="138">
        <f t="shared" si="3"/>
        <v>15222</v>
      </c>
    </row>
    <row r="251" spans="1:14" ht="25.5" x14ac:dyDescent="0.2">
      <c r="A251" s="143" t="s">
        <v>260</v>
      </c>
      <c r="B251" s="132" t="s">
        <v>549</v>
      </c>
      <c r="C251" s="138">
        <v>0</v>
      </c>
      <c r="D251" s="138">
        <v>411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0</v>
      </c>
      <c r="L251" s="138">
        <v>6</v>
      </c>
      <c r="M251" s="138">
        <v>0</v>
      </c>
      <c r="N251" s="138">
        <f t="shared" si="3"/>
        <v>417</v>
      </c>
    </row>
    <row r="252" spans="1:14" ht="25.5" x14ac:dyDescent="0.2">
      <c r="A252" s="143" t="s">
        <v>261</v>
      </c>
      <c r="B252" s="132" t="s">
        <v>550</v>
      </c>
      <c r="C252" s="138">
        <v>215</v>
      </c>
      <c r="D252" s="138">
        <v>0</v>
      </c>
      <c r="E252" s="138">
        <v>0</v>
      </c>
      <c r="F252" s="138">
        <v>19</v>
      </c>
      <c r="G252" s="138">
        <v>0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f t="shared" si="3"/>
        <v>234</v>
      </c>
    </row>
    <row r="253" spans="1:14" ht="25.5" x14ac:dyDescent="0.2">
      <c r="A253" s="143" t="s">
        <v>262</v>
      </c>
      <c r="B253" s="132" t="s">
        <v>551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f t="shared" si="3"/>
        <v>0</v>
      </c>
    </row>
    <row r="254" spans="1:14" x14ac:dyDescent="0.2">
      <c r="A254" s="143" t="s">
        <v>263</v>
      </c>
      <c r="B254" s="132" t="s">
        <v>552</v>
      </c>
      <c r="C254" s="138">
        <v>7171</v>
      </c>
      <c r="D254" s="138">
        <v>908</v>
      </c>
      <c r="E254" s="138">
        <v>0</v>
      </c>
      <c r="F254" s="138">
        <v>125</v>
      </c>
      <c r="G254" s="138">
        <v>974</v>
      </c>
      <c r="H254" s="138">
        <v>0</v>
      </c>
      <c r="I254" s="138">
        <v>0</v>
      </c>
      <c r="J254" s="138">
        <v>662</v>
      </c>
      <c r="K254" s="138">
        <v>4707</v>
      </c>
      <c r="L254" s="138">
        <v>0</v>
      </c>
      <c r="M254" s="138">
        <v>24</v>
      </c>
      <c r="N254" s="138">
        <f t="shared" si="3"/>
        <v>14571</v>
      </c>
    </row>
    <row r="255" spans="1:14" ht="25.5" x14ac:dyDescent="0.2">
      <c r="A255" s="143" t="s">
        <v>264</v>
      </c>
      <c r="B255" s="132" t="s">
        <v>553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f t="shared" si="3"/>
        <v>0</v>
      </c>
    </row>
    <row r="256" spans="1:14" x14ac:dyDescent="0.2">
      <c r="A256" s="143" t="s">
        <v>265</v>
      </c>
      <c r="B256" s="132" t="s">
        <v>1055</v>
      </c>
      <c r="C256" s="138">
        <v>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f t="shared" si="3"/>
        <v>0</v>
      </c>
    </row>
    <row r="257" spans="1:14" x14ac:dyDescent="0.2">
      <c r="A257" s="139" t="s">
        <v>266</v>
      </c>
      <c r="B257" s="132" t="s">
        <v>1430</v>
      </c>
      <c r="C257" s="138">
        <v>37838</v>
      </c>
      <c r="D257" s="138">
        <v>22342</v>
      </c>
      <c r="E257" s="138">
        <v>37227</v>
      </c>
      <c r="F257" s="138">
        <v>5840</v>
      </c>
      <c r="G257" s="138">
        <v>19161</v>
      </c>
      <c r="H257" s="138">
        <v>9340</v>
      </c>
      <c r="I257" s="138">
        <v>16337</v>
      </c>
      <c r="J257" s="138">
        <v>53384</v>
      </c>
      <c r="K257" s="138">
        <v>14605</v>
      </c>
      <c r="L257" s="138">
        <v>15980</v>
      </c>
      <c r="M257" s="138">
        <v>13445</v>
      </c>
      <c r="N257" s="138">
        <f t="shared" si="3"/>
        <v>245499</v>
      </c>
    </row>
    <row r="258" spans="1:14" x14ac:dyDescent="0.2">
      <c r="A258" s="143" t="s">
        <v>267</v>
      </c>
      <c r="B258" s="132" t="s">
        <v>1432</v>
      </c>
      <c r="C258" s="138">
        <v>36360</v>
      </c>
      <c r="D258" s="138">
        <v>20861</v>
      </c>
      <c r="E258" s="138">
        <v>35911</v>
      </c>
      <c r="F258" s="138">
        <v>4856</v>
      </c>
      <c r="G258" s="138">
        <v>17109</v>
      </c>
      <c r="H258" s="138">
        <v>8247</v>
      </c>
      <c r="I258" s="138">
        <v>14480</v>
      </c>
      <c r="J258" s="138">
        <v>49533</v>
      </c>
      <c r="K258" s="138">
        <v>12195</v>
      </c>
      <c r="L258" s="138">
        <v>14968</v>
      </c>
      <c r="M258" s="138">
        <v>11752</v>
      </c>
      <c r="N258" s="138">
        <f t="shared" si="3"/>
        <v>226272</v>
      </c>
    </row>
    <row r="259" spans="1:14" x14ac:dyDescent="0.2">
      <c r="A259" s="143" t="s">
        <v>268</v>
      </c>
      <c r="B259" s="132" t="s">
        <v>1434</v>
      </c>
      <c r="C259" s="138">
        <v>4137</v>
      </c>
      <c r="D259" s="138">
        <v>1904</v>
      </c>
      <c r="E259" s="138">
        <v>2280</v>
      </c>
      <c r="F259" s="138">
        <v>481</v>
      </c>
      <c r="G259" s="138">
        <v>1541</v>
      </c>
      <c r="H259" s="138">
        <v>720</v>
      </c>
      <c r="I259" s="138">
        <v>2376</v>
      </c>
      <c r="J259" s="138">
        <v>0</v>
      </c>
      <c r="K259" s="138">
        <v>947</v>
      </c>
      <c r="L259" s="138">
        <v>876</v>
      </c>
      <c r="M259" s="138">
        <v>0</v>
      </c>
      <c r="N259" s="138">
        <f t="shared" ref="N259:N322" si="4">SUM(C259:M259)</f>
        <v>15262</v>
      </c>
    </row>
    <row r="260" spans="1:14" x14ac:dyDescent="0.2">
      <c r="A260" s="143" t="s">
        <v>269</v>
      </c>
      <c r="B260" s="132" t="s">
        <v>1436</v>
      </c>
      <c r="C260" s="138">
        <v>4842</v>
      </c>
      <c r="D260" s="138">
        <v>5326</v>
      </c>
      <c r="E260" s="138">
        <v>4169</v>
      </c>
      <c r="F260" s="138">
        <v>721</v>
      </c>
      <c r="G260" s="138">
        <v>2302</v>
      </c>
      <c r="H260" s="138">
        <v>872</v>
      </c>
      <c r="I260" s="138">
        <v>1894</v>
      </c>
      <c r="J260" s="138">
        <v>9804</v>
      </c>
      <c r="K260" s="138">
        <v>2950</v>
      </c>
      <c r="L260" s="138">
        <v>2092</v>
      </c>
      <c r="M260" s="138">
        <v>3106</v>
      </c>
      <c r="N260" s="138">
        <f t="shared" si="4"/>
        <v>38078</v>
      </c>
    </row>
    <row r="261" spans="1:14" x14ac:dyDescent="0.2">
      <c r="A261" s="143" t="s">
        <v>270</v>
      </c>
      <c r="B261" s="132" t="s">
        <v>1438</v>
      </c>
      <c r="C261" s="138">
        <v>3934</v>
      </c>
      <c r="D261" s="138">
        <v>1623</v>
      </c>
      <c r="E261" s="138">
        <v>2494</v>
      </c>
      <c r="F261" s="138">
        <v>44</v>
      </c>
      <c r="G261" s="138">
        <v>1667</v>
      </c>
      <c r="H261" s="138">
        <v>877</v>
      </c>
      <c r="I261" s="138">
        <v>1697</v>
      </c>
      <c r="J261" s="138">
        <v>3899</v>
      </c>
      <c r="K261" s="138">
        <v>0</v>
      </c>
      <c r="L261" s="138">
        <v>1470</v>
      </c>
      <c r="M261" s="138">
        <v>1384</v>
      </c>
      <c r="N261" s="138">
        <f t="shared" si="4"/>
        <v>19089</v>
      </c>
    </row>
    <row r="262" spans="1:14" x14ac:dyDescent="0.2">
      <c r="A262" s="143" t="s">
        <v>271</v>
      </c>
      <c r="B262" s="132" t="s">
        <v>1440</v>
      </c>
      <c r="C262" s="138">
        <v>3818</v>
      </c>
      <c r="D262" s="138">
        <v>0</v>
      </c>
      <c r="E262" s="138">
        <v>3811</v>
      </c>
      <c r="F262" s="138">
        <v>0</v>
      </c>
      <c r="G262" s="138">
        <v>0</v>
      </c>
      <c r="H262" s="138">
        <v>0</v>
      </c>
      <c r="I262" s="138">
        <v>1181</v>
      </c>
      <c r="J262" s="138">
        <v>0</v>
      </c>
      <c r="K262" s="138">
        <v>0</v>
      </c>
      <c r="L262" s="138">
        <v>1234</v>
      </c>
      <c r="M262" s="138">
        <v>409</v>
      </c>
      <c r="N262" s="138">
        <f t="shared" si="4"/>
        <v>10453</v>
      </c>
    </row>
    <row r="263" spans="1:14" x14ac:dyDescent="0.2">
      <c r="A263" s="143" t="s">
        <v>272</v>
      </c>
      <c r="B263" s="132" t="s">
        <v>1630</v>
      </c>
      <c r="C263" s="138">
        <v>1315</v>
      </c>
      <c r="D263" s="138">
        <v>88</v>
      </c>
      <c r="E263" s="138">
        <v>145</v>
      </c>
      <c r="F263" s="138">
        <v>49</v>
      </c>
      <c r="G263" s="138">
        <v>111</v>
      </c>
      <c r="H263" s="138">
        <v>75</v>
      </c>
      <c r="I263" s="138">
        <v>102</v>
      </c>
      <c r="J263" s="138">
        <v>380</v>
      </c>
      <c r="K263" s="138">
        <v>0</v>
      </c>
      <c r="L263" s="138">
        <v>54</v>
      </c>
      <c r="M263" s="138">
        <v>6</v>
      </c>
      <c r="N263" s="138">
        <f t="shared" si="4"/>
        <v>2325</v>
      </c>
    </row>
    <row r="264" spans="1:14" x14ac:dyDescent="0.2">
      <c r="A264" s="143" t="s">
        <v>273</v>
      </c>
      <c r="B264" s="132" t="s">
        <v>1444</v>
      </c>
      <c r="C264" s="138">
        <v>226</v>
      </c>
      <c r="D264" s="138">
        <v>158</v>
      </c>
      <c r="E264" s="138">
        <v>543</v>
      </c>
      <c r="F264" s="138">
        <v>6</v>
      </c>
      <c r="G264" s="138">
        <v>28</v>
      </c>
      <c r="H264" s="138">
        <v>5</v>
      </c>
      <c r="I264" s="138">
        <v>730</v>
      </c>
      <c r="J264" s="138">
        <v>2944</v>
      </c>
      <c r="K264" s="138">
        <v>4</v>
      </c>
      <c r="L264" s="138">
        <v>232</v>
      </c>
      <c r="M264" s="138">
        <v>473</v>
      </c>
      <c r="N264" s="138">
        <f t="shared" si="4"/>
        <v>5349</v>
      </c>
    </row>
    <row r="265" spans="1:14" x14ac:dyDescent="0.2">
      <c r="A265" s="143" t="s">
        <v>274</v>
      </c>
      <c r="B265" s="132" t="s">
        <v>1001</v>
      </c>
      <c r="C265" s="138">
        <v>2103</v>
      </c>
      <c r="D265" s="138">
        <v>812</v>
      </c>
      <c r="E265" s="138">
        <v>2210</v>
      </c>
      <c r="F265" s="138">
        <v>256</v>
      </c>
      <c r="G265" s="138">
        <v>608</v>
      </c>
      <c r="H265" s="138">
        <v>190</v>
      </c>
      <c r="I265" s="138">
        <v>881</v>
      </c>
      <c r="J265" s="138">
        <v>1927</v>
      </c>
      <c r="K265" s="138">
        <v>830</v>
      </c>
      <c r="L265" s="138">
        <v>546</v>
      </c>
      <c r="M265" s="138">
        <v>799</v>
      </c>
      <c r="N265" s="138">
        <f t="shared" si="4"/>
        <v>11162</v>
      </c>
    </row>
    <row r="266" spans="1:14" x14ac:dyDescent="0.2">
      <c r="A266" s="143" t="s">
        <v>275</v>
      </c>
      <c r="B266" s="132" t="s">
        <v>1003</v>
      </c>
      <c r="C266" s="138">
        <v>925</v>
      </c>
      <c r="D266" s="138">
        <v>450</v>
      </c>
      <c r="E266" s="138">
        <v>327</v>
      </c>
      <c r="F266" s="138">
        <v>145</v>
      </c>
      <c r="G266" s="138">
        <v>406</v>
      </c>
      <c r="H266" s="138">
        <v>283</v>
      </c>
      <c r="I266" s="138">
        <v>344</v>
      </c>
      <c r="J266" s="138">
        <v>1410</v>
      </c>
      <c r="K266" s="138">
        <v>153</v>
      </c>
      <c r="L266" s="138">
        <v>110</v>
      </c>
      <c r="M266" s="138">
        <v>180</v>
      </c>
      <c r="N266" s="138">
        <f t="shared" si="4"/>
        <v>4733</v>
      </c>
    </row>
    <row r="267" spans="1:14" x14ac:dyDescent="0.2">
      <c r="A267" s="143" t="s">
        <v>276</v>
      </c>
      <c r="B267" s="132" t="s">
        <v>1005</v>
      </c>
      <c r="C267" s="138">
        <v>3365</v>
      </c>
      <c r="D267" s="138">
        <v>3048</v>
      </c>
      <c r="E267" s="138">
        <v>1481</v>
      </c>
      <c r="F267" s="138">
        <v>740</v>
      </c>
      <c r="G267" s="138">
        <v>2209</v>
      </c>
      <c r="H267" s="138">
        <v>802</v>
      </c>
      <c r="I267" s="138">
        <v>2268</v>
      </c>
      <c r="J267" s="138">
        <v>6798</v>
      </c>
      <c r="K267" s="138">
        <v>2245</v>
      </c>
      <c r="L267" s="138">
        <v>2468</v>
      </c>
      <c r="M267" s="138">
        <v>2169</v>
      </c>
      <c r="N267" s="138">
        <f t="shared" si="4"/>
        <v>27593</v>
      </c>
    </row>
    <row r="268" spans="1:14" x14ac:dyDescent="0.2">
      <c r="A268" s="143" t="s">
        <v>277</v>
      </c>
      <c r="B268" s="132" t="s">
        <v>1007</v>
      </c>
      <c r="C268" s="138">
        <v>385</v>
      </c>
      <c r="D268" s="138">
        <v>165</v>
      </c>
      <c r="E268" s="138">
        <v>515</v>
      </c>
      <c r="F268" s="138">
        <v>71</v>
      </c>
      <c r="G268" s="138">
        <v>47</v>
      </c>
      <c r="H268" s="138">
        <v>271</v>
      </c>
      <c r="I268" s="138">
        <v>157</v>
      </c>
      <c r="J268" s="138">
        <v>708</v>
      </c>
      <c r="K268" s="138">
        <v>532</v>
      </c>
      <c r="L268" s="138">
        <v>347</v>
      </c>
      <c r="M268" s="138">
        <v>140</v>
      </c>
      <c r="N268" s="138">
        <f t="shared" si="4"/>
        <v>3338</v>
      </c>
    </row>
    <row r="269" spans="1:14" x14ac:dyDescent="0.2">
      <c r="A269" s="143" t="s">
        <v>278</v>
      </c>
      <c r="B269" s="132" t="s">
        <v>1009</v>
      </c>
      <c r="C269" s="138">
        <v>2589</v>
      </c>
      <c r="D269" s="138">
        <v>2117</v>
      </c>
      <c r="E269" s="138">
        <v>3009</v>
      </c>
      <c r="F269" s="138">
        <v>1049</v>
      </c>
      <c r="G269" s="138">
        <v>234</v>
      </c>
      <c r="H269" s="138">
        <v>1811</v>
      </c>
      <c r="I269" s="138">
        <v>203</v>
      </c>
      <c r="J269" s="138">
        <v>5611</v>
      </c>
      <c r="K269" s="138">
        <v>3137</v>
      </c>
      <c r="L269" s="138">
        <v>1302</v>
      </c>
      <c r="M269" s="138">
        <v>1086</v>
      </c>
      <c r="N269" s="138">
        <f t="shared" si="4"/>
        <v>22148</v>
      </c>
    </row>
    <row r="270" spans="1:14" x14ac:dyDescent="0.2">
      <c r="A270" s="139" t="s">
        <v>279</v>
      </c>
      <c r="B270" s="132" t="s">
        <v>1011</v>
      </c>
      <c r="C270" s="138">
        <v>0</v>
      </c>
      <c r="D270" s="138">
        <v>1460</v>
      </c>
      <c r="E270" s="138">
        <v>2489</v>
      </c>
      <c r="F270" s="138">
        <v>0</v>
      </c>
      <c r="G270" s="138">
        <v>0</v>
      </c>
      <c r="H270" s="138">
        <v>1133</v>
      </c>
      <c r="I270" s="138">
        <v>0</v>
      </c>
      <c r="J270" s="138">
        <v>2299</v>
      </c>
      <c r="K270" s="138">
        <v>2383</v>
      </c>
      <c r="L270" s="138">
        <v>895</v>
      </c>
      <c r="M270" s="138">
        <v>990</v>
      </c>
      <c r="N270" s="138">
        <f t="shared" si="4"/>
        <v>11649</v>
      </c>
    </row>
    <row r="271" spans="1:14" x14ac:dyDescent="0.2">
      <c r="A271" s="139" t="s">
        <v>280</v>
      </c>
      <c r="B271" s="132" t="s">
        <v>1013</v>
      </c>
      <c r="C271" s="138">
        <v>2589</v>
      </c>
      <c r="D271" s="138">
        <v>657</v>
      </c>
      <c r="E271" s="138">
        <v>520</v>
      </c>
      <c r="F271" s="138">
        <v>1049</v>
      </c>
      <c r="G271" s="138">
        <v>234</v>
      </c>
      <c r="H271" s="138">
        <v>678</v>
      </c>
      <c r="I271" s="138">
        <v>203</v>
      </c>
      <c r="J271" s="138">
        <v>3312</v>
      </c>
      <c r="K271" s="138">
        <v>754</v>
      </c>
      <c r="L271" s="138">
        <v>407</v>
      </c>
      <c r="M271" s="138">
        <v>96</v>
      </c>
      <c r="N271" s="138">
        <f t="shared" si="4"/>
        <v>10499</v>
      </c>
    </row>
    <row r="272" spans="1:14" x14ac:dyDescent="0.2">
      <c r="A272" s="143" t="s">
        <v>281</v>
      </c>
      <c r="B272" s="132" t="s">
        <v>1015</v>
      </c>
      <c r="C272" s="138">
        <v>8721</v>
      </c>
      <c r="D272" s="138">
        <v>5170</v>
      </c>
      <c r="E272" s="138">
        <v>14927</v>
      </c>
      <c r="F272" s="138">
        <v>1294</v>
      </c>
      <c r="G272" s="138">
        <v>7956</v>
      </c>
      <c r="H272" s="138">
        <v>2341</v>
      </c>
      <c r="I272" s="138">
        <v>2647</v>
      </c>
      <c r="J272" s="138">
        <v>16052</v>
      </c>
      <c r="K272" s="138">
        <v>1397</v>
      </c>
      <c r="L272" s="138">
        <v>4237</v>
      </c>
      <c r="M272" s="138">
        <v>2000</v>
      </c>
      <c r="N272" s="138">
        <f t="shared" si="4"/>
        <v>66742</v>
      </c>
    </row>
    <row r="273" spans="1:14" ht="25.5" x14ac:dyDescent="0.2">
      <c r="A273" s="139" t="s">
        <v>282</v>
      </c>
      <c r="B273" s="132" t="s">
        <v>1446</v>
      </c>
      <c r="C273" s="138">
        <v>0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f t="shared" si="4"/>
        <v>0</v>
      </c>
    </row>
    <row r="274" spans="1:14" x14ac:dyDescent="0.2">
      <c r="A274" s="139" t="s">
        <v>283</v>
      </c>
      <c r="B274" s="132" t="s">
        <v>1052</v>
      </c>
      <c r="C274" s="138">
        <v>0</v>
      </c>
      <c r="D274" s="138">
        <v>0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6</v>
      </c>
      <c r="L274" s="138">
        <v>0</v>
      </c>
      <c r="M274" s="138">
        <v>0</v>
      </c>
      <c r="N274" s="138">
        <f t="shared" si="4"/>
        <v>6</v>
      </c>
    </row>
    <row r="275" spans="1:14" x14ac:dyDescent="0.2">
      <c r="A275" s="139" t="s">
        <v>284</v>
      </c>
      <c r="B275" s="132" t="s">
        <v>1021</v>
      </c>
      <c r="C275" s="138">
        <v>8721</v>
      </c>
      <c r="D275" s="138">
        <v>5170</v>
      </c>
      <c r="E275" s="138">
        <v>14927</v>
      </c>
      <c r="F275" s="138">
        <v>1294</v>
      </c>
      <c r="G275" s="138">
        <v>7956</v>
      </c>
      <c r="H275" s="138">
        <v>2341</v>
      </c>
      <c r="I275" s="138">
        <v>2647</v>
      </c>
      <c r="J275" s="138">
        <v>16052</v>
      </c>
      <c r="K275" s="138">
        <v>1391</v>
      </c>
      <c r="L275" s="138">
        <v>4237</v>
      </c>
      <c r="M275" s="138">
        <v>2000</v>
      </c>
      <c r="N275" s="138">
        <f t="shared" si="4"/>
        <v>66736</v>
      </c>
    </row>
    <row r="276" spans="1:14" ht="25.5" x14ac:dyDescent="0.2">
      <c r="A276" s="143" t="s">
        <v>285</v>
      </c>
      <c r="B276" s="132" t="s">
        <v>1245</v>
      </c>
      <c r="C276" s="138">
        <v>909</v>
      </c>
      <c r="D276" s="138">
        <v>1083</v>
      </c>
      <c r="E276" s="138">
        <v>809</v>
      </c>
      <c r="F276" s="138">
        <v>811</v>
      </c>
      <c r="G276" s="138">
        <v>1883</v>
      </c>
      <c r="H276" s="138">
        <v>943</v>
      </c>
      <c r="I276" s="138">
        <v>1555</v>
      </c>
      <c r="J276" s="138">
        <v>3010</v>
      </c>
      <c r="K276" s="138">
        <v>2157</v>
      </c>
      <c r="L276" s="138">
        <v>857</v>
      </c>
      <c r="M276" s="138">
        <v>1510</v>
      </c>
      <c r="N276" s="138">
        <f t="shared" si="4"/>
        <v>15527</v>
      </c>
    </row>
    <row r="277" spans="1:14" ht="25.5" x14ac:dyDescent="0.2">
      <c r="A277" s="143" t="s">
        <v>286</v>
      </c>
      <c r="B277" s="132" t="s">
        <v>1447</v>
      </c>
      <c r="C277" s="138">
        <v>0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f t="shared" si="4"/>
        <v>0</v>
      </c>
    </row>
    <row r="278" spans="1:14" ht="25.5" x14ac:dyDescent="0.2">
      <c r="A278" s="143" t="s">
        <v>287</v>
      </c>
      <c r="B278" s="132" t="s">
        <v>1244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0</v>
      </c>
      <c r="L278" s="138">
        <v>0</v>
      </c>
      <c r="M278" s="138">
        <v>0</v>
      </c>
      <c r="N278" s="138">
        <f t="shared" si="4"/>
        <v>0</v>
      </c>
    </row>
    <row r="279" spans="1:14" ht="25.5" x14ac:dyDescent="0.2">
      <c r="A279" s="143" t="s">
        <v>288</v>
      </c>
      <c r="B279" s="132" t="s">
        <v>1246</v>
      </c>
      <c r="C279" s="138">
        <v>830</v>
      </c>
      <c r="D279" s="138">
        <v>1074</v>
      </c>
      <c r="E279" s="138">
        <v>809</v>
      </c>
      <c r="F279" s="138">
        <v>811</v>
      </c>
      <c r="G279" s="138">
        <v>1883</v>
      </c>
      <c r="H279" s="138">
        <v>941</v>
      </c>
      <c r="I279" s="138">
        <v>1555</v>
      </c>
      <c r="J279" s="138">
        <v>3001</v>
      </c>
      <c r="K279" s="138">
        <v>2132</v>
      </c>
      <c r="L279" s="138">
        <v>822</v>
      </c>
      <c r="M279" s="138">
        <v>1510</v>
      </c>
      <c r="N279" s="138">
        <f t="shared" si="4"/>
        <v>15368</v>
      </c>
    </row>
    <row r="280" spans="1:14" x14ac:dyDescent="0.2">
      <c r="A280" s="139" t="s">
        <v>289</v>
      </c>
      <c r="B280" s="132" t="s">
        <v>2090</v>
      </c>
      <c r="C280" s="138">
        <v>54</v>
      </c>
      <c r="D280" s="138">
        <v>138</v>
      </c>
      <c r="E280" s="138">
        <v>218</v>
      </c>
      <c r="F280" s="138">
        <v>147</v>
      </c>
      <c r="G280" s="138">
        <v>73</v>
      </c>
      <c r="H280" s="138">
        <v>287</v>
      </c>
      <c r="I280" s="138">
        <v>186</v>
      </c>
      <c r="J280" s="138">
        <v>30</v>
      </c>
      <c r="K280" s="138">
        <v>1052</v>
      </c>
      <c r="L280" s="138">
        <v>22</v>
      </c>
      <c r="M280" s="138">
        <v>182</v>
      </c>
      <c r="N280" s="138">
        <f t="shared" si="4"/>
        <v>2389</v>
      </c>
    </row>
    <row r="281" spans="1:14" ht="25.5" x14ac:dyDescent="0.2">
      <c r="A281" s="139" t="s">
        <v>290</v>
      </c>
      <c r="B281" s="132" t="s">
        <v>2092</v>
      </c>
      <c r="C281" s="138">
        <v>333</v>
      </c>
      <c r="D281" s="138">
        <v>7</v>
      </c>
      <c r="E281" s="138">
        <v>148</v>
      </c>
      <c r="F281" s="138">
        <v>15</v>
      </c>
      <c r="G281" s="138">
        <v>35</v>
      </c>
      <c r="H281" s="138">
        <v>94</v>
      </c>
      <c r="I281" s="138">
        <v>110</v>
      </c>
      <c r="J281" s="138">
        <v>131</v>
      </c>
      <c r="K281" s="138">
        <v>196</v>
      </c>
      <c r="L281" s="138">
        <v>0</v>
      </c>
      <c r="M281" s="138">
        <v>144</v>
      </c>
      <c r="N281" s="138">
        <f t="shared" si="4"/>
        <v>1213</v>
      </c>
    </row>
    <row r="282" spans="1:14" ht="25.5" x14ac:dyDescent="0.2">
      <c r="A282" s="139" t="s">
        <v>291</v>
      </c>
      <c r="B282" s="132" t="s">
        <v>1171</v>
      </c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8">
        <v>293</v>
      </c>
      <c r="M282" s="138">
        <v>895</v>
      </c>
      <c r="N282" s="138">
        <f t="shared" si="4"/>
        <v>1188</v>
      </c>
    </row>
    <row r="283" spans="1:14" x14ac:dyDescent="0.2">
      <c r="A283" s="139" t="s">
        <v>292</v>
      </c>
      <c r="B283" s="132" t="s">
        <v>1172</v>
      </c>
      <c r="C283" s="138">
        <v>443</v>
      </c>
      <c r="D283" s="138">
        <v>862</v>
      </c>
      <c r="E283" s="138">
        <v>341</v>
      </c>
      <c r="F283" s="138">
        <v>570</v>
      </c>
      <c r="G283" s="138">
        <v>1560</v>
      </c>
      <c r="H283" s="138">
        <v>411</v>
      </c>
      <c r="I283" s="138">
        <v>1064</v>
      </c>
      <c r="J283" s="138">
        <v>2000</v>
      </c>
      <c r="K283" s="138">
        <v>802</v>
      </c>
      <c r="L283" s="138">
        <v>328</v>
      </c>
      <c r="M283" s="138">
        <v>88</v>
      </c>
      <c r="N283" s="138">
        <f t="shared" si="4"/>
        <v>8469</v>
      </c>
    </row>
    <row r="284" spans="1:14" ht="25.5" x14ac:dyDescent="0.2">
      <c r="A284" s="139" t="s">
        <v>293</v>
      </c>
      <c r="B284" s="132" t="s">
        <v>1579</v>
      </c>
      <c r="C284" s="138">
        <v>0</v>
      </c>
      <c r="D284" s="138">
        <v>67</v>
      </c>
      <c r="E284" s="138">
        <v>102</v>
      </c>
      <c r="F284" s="138">
        <v>79</v>
      </c>
      <c r="G284" s="138">
        <v>215</v>
      </c>
      <c r="H284" s="138">
        <v>149</v>
      </c>
      <c r="I284" s="138">
        <v>195</v>
      </c>
      <c r="J284" s="138">
        <v>840</v>
      </c>
      <c r="K284" s="138">
        <v>82</v>
      </c>
      <c r="L284" s="138">
        <v>179</v>
      </c>
      <c r="M284" s="138">
        <v>201</v>
      </c>
      <c r="N284" s="138">
        <f t="shared" si="4"/>
        <v>2109</v>
      </c>
    </row>
    <row r="285" spans="1:14" ht="25.5" x14ac:dyDescent="0.2">
      <c r="A285" s="143" t="s">
        <v>294</v>
      </c>
      <c r="B285" s="132" t="s">
        <v>2098</v>
      </c>
      <c r="C285" s="138">
        <v>79</v>
      </c>
      <c r="D285" s="138">
        <v>9</v>
      </c>
      <c r="E285" s="138">
        <v>0</v>
      </c>
      <c r="F285" s="138">
        <v>0</v>
      </c>
      <c r="G285" s="138">
        <v>0</v>
      </c>
      <c r="H285" s="138">
        <v>2</v>
      </c>
      <c r="I285" s="138">
        <v>0</v>
      </c>
      <c r="J285" s="138">
        <v>9</v>
      </c>
      <c r="K285" s="138">
        <v>25</v>
      </c>
      <c r="L285" s="138">
        <v>35</v>
      </c>
      <c r="M285" s="138">
        <v>0</v>
      </c>
      <c r="N285" s="138">
        <f t="shared" si="4"/>
        <v>159</v>
      </c>
    </row>
    <row r="286" spans="1:14" ht="25.5" x14ac:dyDescent="0.2">
      <c r="A286" s="139" t="s">
        <v>295</v>
      </c>
      <c r="B286" s="132" t="s">
        <v>1448</v>
      </c>
      <c r="C286" s="138">
        <v>79</v>
      </c>
      <c r="D286" s="138">
        <v>0</v>
      </c>
      <c r="E286" s="138">
        <v>0</v>
      </c>
      <c r="F286" s="138">
        <v>0</v>
      </c>
      <c r="G286" s="138">
        <v>0</v>
      </c>
      <c r="H286" s="138">
        <v>2</v>
      </c>
      <c r="I286" s="138">
        <v>0</v>
      </c>
      <c r="J286" s="138">
        <v>9</v>
      </c>
      <c r="K286" s="138">
        <v>25</v>
      </c>
      <c r="L286" s="138">
        <v>35</v>
      </c>
      <c r="M286" s="138">
        <v>0</v>
      </c>
      <c r="N286" s="138">
        <f t="shared" si="4"/>
        <v>150</v>
      </c>
    </row>
    <row r="287" spans="1:14" ht="25.5" x14ac:dyDescent="0.2">
      <c r="A287" s="139" t="s">
        <v>296</v>
      </c>
      <c r="B287" s="132" t="s">
        <v>2127</v>
      </c>
      <c r="C287" s="138">
        <v>0</v>
      </c>
      <c r="D287" s="138">
        <v>9</v>
      </c>
      <c r="E287" s="138">
        <v>0</v>
      </c>
      <c r="F287" s="138">
        <v>0</v>
      </c>
      <c r="G287" s="138">
        <v>0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f t="shared" si="4"/>
        <v>9</v>
      </c>
    </row>
    <row r="288" spans="1:14" ht="25.5" x14ac:dyDescent="0.2">
      <c r="A288" s="139" t="s">
        <v>297</v>
      </c>
      <c r="B288" s="132" t="s">
        <v>950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f t="shared" si="4"/>
        <v>0</v>
      </c>
    </row>
    <row r="289" spans="1:14" x14ac:dyDescent="0.2">
      <c r="A289" s="143" t="s">
        <v>298</v>
      </c>
      <c r="B289" s="132" t="s">
        <v>1369</v>
      </c>
      <c r="C289" s="138">
        <v>569</v>
      </c>
      <c r="D289" s="138">
        <v>398</v>
      </c>
      <c r="E289" s="138">
        <v>507</v>
      </c>
      <c r="F289" s="138">
        <v>173</v>
      </c>
      <c r="G289" s="138">
        <v>169</v>
      </c>
      <c r="H289" s="138">
        <v>150</v>
      </c>
      <c r="I289" s="138">
        <v>302</v>
      </c>
      <c r="J289" s="138">
        <v>841</v>
      </c>
      <c r="K289" s="138">
        <v>253</v>
      </c>
      <c r="L289" s="138">
        <v>155</v>
      </c>
      <c r="M289" s="138">
        <v>183</v>
      </c>
      <c r="N289" s="138">
        <f t="shared" si="4"/>
        <v>3700</v>
      </c>
    </row>
    <row r="290" spans="1:14" x14ac:dyDescent="0.2">
      <c r="A290" s="143" t="s">
        <v>299</v>
      </c>
      <c r="B290" s="132" t="s">
        <v>1371</v>
      </c>
      <c r="C290" s="138">
        <v>0</v>
      </c>
      <c r="D290" s="138">
        <v>0</v>
      </c>
      <c r="E290" s="138">
        <v>0</v>
      </c>
      <c r="F290" s="138">
        <v>9</v>
      </c>
      <c r="G290" s="138">
        <v>169</v>
      </c>
      <c r="H290" s="138">
        <v>0</v>
      </c>
      <c r="I290" s="138">
        <v>0</v>
      </c>
      <c r="J290" s="138">
        <v>0</v>
      </c>
      <c r="K290" s="138">
        <v>5</v>
      </c>
      <c r="L290" s="138">
        <v>0</v>
      </c>
      <c r="M290" s="138">
        <v>0</v>
      </c>
      <c r="N290" s="138">
        <f t="shared" si="4"/>
        <v>183</v>
      </c>
    </row>
    <row r="291" spans="1:14" x14ac:dyDescent="0.2">
      <c r="A291" s="143" t="s">
        <v>300</v>
      </c>
      <c r="B291" s="132" t="s">
        <v>1373</v>
      </c>
      <c r="C291" s="138">
        <v>569</v>
      </c>
      <c r="D291" s="138">
        <v>398</v>
      </c>
      <c r="E291" s="138">
        <v>507</v>
      </c>
      <c r="F291" s="138">
        <v>164</v>
      </c>
      <c r="G291" s="138">
        <v>0</v>
      </c>
      <c r="H291" s="138">
        <v>150</v>
      </c>
      <c r="I291" s="138">
        <v>302</v>
      </c>
      <c r="J291" s="138">
        <v>841</v>
      </c>
      <c r="K291" s="138">
        <v>248</v>
      </c>
      <c r="L291" s="138">
        <v>155</v>
      </c>
      <c r="M291" s="138">
        <v>183</v>
      </c>
      <c r="N291" s="138">
        <f t="shared" si="4"/>
        <v>3517</v>
      </c>
    </row>
    <row r="292" spans="1:14" x14ac:dyDescent="0.2">
      <c r="A292" s="139" t="s">
        <v>301</v>
      </c>
      <c r="B292" s="132" t="s">
        <v>1375</v>
      </c>
      <c r="C292" s="138">
        <v>5901</v>
      </c>
      <c r="D292" s="138">
        <v>8370</v>
      </c>
      <c r="E292" s="138">
        <v>13852</v>
      </c>
      <c r="F292" s="138">
        <v>1827</v>
      </c>
      <c r="G292" s="138">
        <v>2798</v>
      </c>
      <c r="H292" s="138">
        <v>1896</v>
      </c>
      <c r="I292" s="138">
        <v>4368</v>
      </c>
      <c r="J292" s="138">
        <v>20471</v>
      </c>
      <c r="K292" s="138">
        <v>3743</v>
      </c>
      <c r="L292" s="138">
        <v>5354</v>
      </c>
      <c r="M292" s="138">
        <v>3882</v>
      </c>
      <c r="N292" s="138">
        <f t="shared" si="4"/>
        <v>72462</v>
      </c>
    </row>
    <row r="293" spans="1:14" ht="25.5" x14ac:dyDescent="0.2">
      <c r="A293" s="143" t="s">
        <v>522</v>
      </c>
      <c r="B293" s="132" t="s">
        <v>67</v>
      </c>
      <c r="C293" s="138">
        <v>1993</v>
      </c>
      <c r="D293" s="138">
        <v>5037</v>
      </c>
      <c r="E293" s="138">
        <v>4747</v>
      </c>
      <c r="F293" s="138">
        <v>929</v>
      </c>
      <c r="G293" s="138">
        <v>933</v>
      </c>
      <c r="H293" s="138">
        <v>1245</v>
      </c>
      <c r="I293" s="138">
        <v>1966</v>
      </c>
      <c r="J293" s="138">
        <v>15086</v>
      </c>
      <c r="K293" s="138">
        <v>765</v>
      </c>
      <c r="L293" s="138">
        <v>1919</v>
      </c>
      <c r="M293" s="138">
        <v>1819</v>
      </c>
      <c r="N293" s="138">
        <f t="shared" si="4"/>
        <v>36439</v>
      </c>
    </row>
    <row r="294" spans="1:14" x14ac:dyDescent="0.2">
      <c r="A294" s="143" t="s">
        <v>523</v>
      </c>
      <c r="B294" s="132" t="s">
        <v>68</v>
      </c>
      <c r="C294" s="138">
        <v>0</v>
      </c>
      <c r="D294" s="138">
        <v>0</v>
      </c>
      <c r="E294" s="138">
        <v>0</v>
      </c>
      <c r="F294" s="138">
        <v>0</v>
      </c>
      <c r="G294" s="138">
        <v>0</v>
      </c>
      <c r="H294" s="138">
        <v>0</v>
      </c>
      <c r="I294" s="138">
        <v>0</v>
      </c>
      <c r="J294" s="138">
        <v>0</v>
      </c>
      <c r="K294" s="138">
        <v>60</v>
      </c>
      <c r="L294" s="138">
        <v>0</v>
      </c>
      <c r="M294" s="138">
        <v>0</v>
      </c>
      <c r="N294" s="138">
        <f t="shared" si="4"/>
        <v>60</v>
      </c>
    </row>
    <row r="295" spans="1:14" ht="25.5" x14ac:dyDescent="0.2">
      <c r="A295" s="143" t="s">
        <v>524</v>
      </c>
      <c r="B295" s="132" t="s">
        <v>69</v>
      </c>
      <c r="C295" s="138">
        <v>3116</v>
      </c>
      <c r="D295" s="138">
        <v>2693</v>
      </c>
      <c r="E295" s="138">
        <v>7478</v>
      </c>
      <c r="F295" s="138">
        <v>796</v>
      </c>
      <c r="G295" s="138">
        <v>1636</v>
      </c>
      <c r="H295" s="138">
        <v>557</v>
      </c>
      <c r="I295" s="138">
        <v>2313</v>
      </c>
      <c r="J295" s="138">
        <v>4572</v>
      </c>
      <c r="K295" s="138">
        <v>2712</v>
      </c>
      <c r="L295" s="138">
        <v>2982</v>
      </c>
      <c r="M295" s="138">
        <v>1868</v>
      </c>
      <c r="N295" s="138">
        <f t="shared" si="4"/>
        <v>30723</v>
      </c>
    </row>
    <row r="296" spans="1:14" x14ac:dyDescent="0.2">
      <c r="A296" s="143" t="s">
        <v>525</v>
      </c>
      <c r="B296" s="132" t="s">
        <v>70</v>
      </c>
      <c r="C296" s="138">
        <v>0</v>
      </c>
      <c r="D296" s="138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</v>
      </c>
      <c r="J296" s="138">
        <v>389</v>
      </c>
      <c r="K296" s="138">
        <v>0</v>
      </c>
      <c r="L296" s="138">
        <v>0</v>
      </c>
      <c r="M296" s="138">
        <v>175</v>
      </c>
      <c r="N296" s="138">
        <f t="shared" si="4"/>
        <v>564</v>
      </c>
    </row>
    <row r="297" spans="1:14" x14ac:dyDescent="0.2">
      <c r="A297" s="143" t="s">
        <v>526</v>
      </c>
      <c r="B297" s="132" t="s">
        <v>451</v>
      </c>
      <c r="C297" s="138">
        <v>53</v>
      </c>
      <c r="D297" s="138">
        <v>53</v>
      </c>
      <c r="E297" s="138">
        <v>120</v>
      </c>
      <c r="F297" s="138">
        <v>28</v>
      </c>
      <c r="G297" s="138">
        <v>79</v>
      </c>
      <c r="H297" s="138">
        <v>77</v>
      </c>
      <c r="I297" s="138">
        <v>27</v>
      </c>
      <c r="J297" s="138">
        <v>166</v>
      </c>
      <c r="K297" s="138">
        <v>1</v>
      </c>
      <c r="L297" s="138">
        <v>0</v>
      </c>
      <c r="M297" s="138">
        <v>20</v>
      </c>
      <c r="N297" s="138">
        <f t="shared" si="4"/>
        <v>624</v>
      </c>
    </row>
    <row r="298" spans="1:14" x14ac:dyDescent="0.2">
      <c r="A298" s="143" t="s">
        <v>527</v>
      </c>
      <c r="B298" s="132" t="s">
        <v>71</v>
      </c>
      <c r="C298" s="138">
        <v>739</v>
      </c>
      <c r="D298" s="138">
        <v>587</v>
      </c>
      <c r="E298" s="138">
        <v>1507</v>
      </c>
      <c r="F298" s="138">
        <v>74</v>
      </c>
      <c r="G298" s="138">
        <v>150</v>
      </c>
      <c r="H298" s="138">
        <v>17</v>
      </c>
      <c r="I298" s="138">
        <v>62</v>
      </c>
      <c r="J298" s="138">
        <v>258</v>
      </c>
      <c r="K298" s="138">
        <v>205</v>
      </c>
      <c r="L298" s="138">
        <v>453</v>
      </c>
      <c r="M298" s="138">
        <v>0</v>
      </c>
      <c r="N298" s="138">
        <f t="shared" si="4"/>
        <v>4052</v>
      </c>
    </row>
    <row r="299" spans="1:14" ht="25.5" x14ac:dyDescent="0.2">
      <c r="A299" s="143" t="s">
        <v>528</v>
      </c>
      <c r="B299" s="132" t="s">
        <v>1449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f t="shared" si="4"/>
        <v>0</v>
      </c>
    </row>
    <row r="300" spans="1:14" x14ac:dyDescent="0.2">
      <c r="A300" s="139" t="s">
        <v>529</v>
      </c>
      <c r="B300" s="132" t="s">
        <v>304</v>
      </c>
      <c r="C300" s="138">
        <v>5894</v>
      </c>
      <c r="D300" s="138">
        <v>3221</v>
      </c>
      <c r="E300" s="138">
        <v>15034</v>
      </c>
      <c r="F300" s="138">
        <v>818</v>
      </c>
      <c r="G300" s="138">
        <v>1761</v>
      </c>
      <c r="H300" s="138">
        <v>1176</v>
      </c>
      <c r="I300" s="138">
        <v>2359</v>
      </c>
      <c r="J300" s="138">
        <v>9982</v>
      </c>
      <c r="K300" s="138">
        <v>3159</v>
      </c>
      <c r="L300" s="138">
        <v>2369</v>
      </c>
      <c r="M300" s="138">
        <v>1891</v>
      </c>
      <c r="N300" s="138">
        <f t="shared" si="4"/>
        <v>47664</v>
      </c>
    </row>
    <row r="301" spans="1:14" x14ac:dyDescent="0.2">
      <c r="A301" s="143" t="s">
        <v>530</v>
      </c>
      <c r="B301" s="132" t="s">
        <v>951</v>
      </c>
      <c r="C301" s="138">
        <v>266</v>
      </c>
      <c r="D301" s="138">
        <v>232</v>
      </c>
      <c r="E301" s="138">
        <v>302</v>
      </c>
      <c r="F301" s="138">
        <v>218</v>
      </c>
      <c r="G301" s="138">
        <v>176</v>
      </c>
      <c r="H301" s="138">
        <v>36</v>
      </c>
      <c r="I301" s="138">
        <v>118</v>
      </c>
      <c r="J301" s="138">
        <v>1563</v>
      </c>
      <c r="K301" s="138">
        <v>0</v>
      </c>
      <c r="L301" s="138">
        <v>762</v>
      </c>
      <c r="M301" s="138">
        <v>243</v>
      </c>
      <c r="N301" s="138">
        <f t="shared" si="4"/>
        <v>3916</v>
      </c>
    </row>
    <row r="302" spans="1:14" x14ac:dyDescent="0.2">
      <c r="A302" s="143" t="s">
        <v>531</v>
      </c>
      <c r="B302" s="132" t="s">
        <v>308</v>
      </c>
      <c r="C302" s="138">
        <v>5404</v>
      </c>
      <c r="D302" s="138">
        <v>2894</v>
      </c>
      <c r="E302" s="138">
        <v>14732</v>
      </c>
      <c r="F302" s="138">
        <v>600</v>
      </c>
      <c r="G302" s="138">
        <v>1585</v>
      </c>
      <c r="H302" s="138">
        <v>1140</v>
      </c>
      <c r="I302" s="138">
        <v>2241</v>
      </c>
      <c r="J302" s="138">
        <v>8413</v>
      </c>
      <c r="K302" s="138">
        <v>3159</v>
      </c>
      <c r="L302" s="138">
        <v>1607</v>
      </c>
      <c r="M302" s="138">
        <v>1648</v>
      </c>
      <c r="N302" s="138">
        <f t="shared" si="4"/>
        <v>43423</v>
      </c>
    </row>
    <row r="303" spans="1:14" x14ac:dyDescent="0.2">
      <c r="A303" s="143" t="s">
        <v>532</v>
      </c>
      <c r="B303" s="132" t="s">
        <v>310</v>
      </c>
      <c r="C303" s="138">
        <v>4224</v>
      </c>
      <c r="D303" s="138">
        <v>2162</v>
      </c>
      <c r="E303" s="138">
        <v>3383</v>
      </c>
      <c r="F303" s="138">
        <v>492</v>
      </c>
      <c r="G303" s="138">
        <v>1119</v>
      </c>
      <c r="H303" s="138">
        <v>889</v>
      </c>
      <c r="I303" s="138">
        <v>1963</v>
      </c>
      <c r="J303" s="138">
        <v>3164</v>
      </c>
      <c r="K303" s="138">
        <v>2994</v>
      </c>
      <c r="L303" s="138">
        <v>1215</v>
      </c>
      <c r="M303" s="138">
        <v>600</v>
      </c>
      <c r="N303" s="138">
        <f t="shared" si="4"/>
        <v>22205</v>
      </c>
    </row>
    <row r="304" spans="1:14" x14ac:dyDescent="0.2">
      <c r="A304" s="143" t="s">
        <v>533</v>
      </c>
      <c r="B304" s="132" t="s">
        <v>1593</v>
      </c>
      <c r="C304" s="138">
        <v>1180</v>
      </c>
      <c r="D304" s="138">
        <v>732</v>
      </c>
      <c r="E304" s="138">
        <v>11349</v>
      </c>
      <c r="F304" s="138">
        <v>108</v>
      </c>
      <c r="G304" s="138">
        <v>466</v>
      </c>
      <c r="H304" s="138">
        <v>251</v>
      </c>
      <c r="I304" s="138">
        <v>278</v>
      </c>
      <c r="J304" s="138">
        <v>5249</v>
      </c>
      <c r="K304" s="138">
        <v>165</v>
      </c>
      <c r="L304" s="138">
        <v>392</v>
      </c>
      <c r="M304" s="138">
        <v>1048</v>
      </c>
      <c r="N304" s="138">
        <f t="shared" si="4"/>
        <v>21218</v>
      </c>
    </row>
    <row r="305" spans="1:14" x14ac:dyDescent="0.2">
      <c r="A305" s="143" t="s">
        <v>534</v>
      </c>
      <c r="B305" s="132" t="s">
        <v>1595</v>
      </c>
      <c r="C305" s="138">
        <v>224</v>
      </c>
      <c r="D305" s="138">
        <v>95</v>
      </c>
      <c r="E305" s="138">
        <v>0</v>
      </c>
      <c r="F305" s="138">
        <v>0</v>
      </c>
      <c r="G305" s="138">
        <v>0</v>
      </c>
      <c r="H305" s="138">
        <v>0</v>
      </c>
      <c r="I305" s="138">
        <v>0</v>
      </c>
      <c r="J305" s="138">
        <v>6</v>
      </c>
      <c r="K305" s="138">
        <v>0</v>
      </c>
      <c r="L305" s="138">
        <v>0</v>
      </c>
      <c r="M305" s="138">
        <v>0</v>
      </c>
      <c r="N305" s="138">
        <f t="shared" si="4"/>
        <v>325</v>
      </c>
    </row>
    <row r="306" spans="1:14" x14ac:dyDescent="0.2">
      <c r="A306" s="143" t="s">
        <v>535</v>
      </c>
      <c r="B306" s="132" t="s">
        <v>1597</v>
      </c>
      <c r="C306" s="138">
        <v>50</v>
      </c>
      <c r="D306" s="138">
        <v>42</v>
      </c>
      <c r="E306" s="138">
        <v>0</v>
      </c>
      <c r="F306" s="138">
        <v>0</v>
      </c>
      <c r="G306" s="138">
        <v>0</v>
      </c>
      <c r="H306" s="138">
        <v>0</v>
      </c>
      <c r="I306" s="138"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f t="shared" si="4"/>
        <v>92</v>
      </c>
    </row>
    <row r="307" spans="1:14" x14ac:dyDescent="0.2">
      <c r="A307" s="143" t="s">
        <v>536</v>
      </c>
      <c r="B307" s="132" t="s">
        <v>1599</v>
      </c>
      <c r="C307" s="138">
        <v>174</v>
      </c>
      <c r="D307" s="138">
        <v>53</v>
      </c>
      <c r="E307" s="138">
        <v>0</v>
      </c>
      <c r="F307" s="138">
        <v>0</v>
      </c>
      <c r="G307" s="138">
        <v>0</v>
      </c>
      <c r="H307" s="138">
        <v>0</v>
      </c>
      <c r="I307" s="138">
        <v>0</v>
      </c>
      <c r="J307" s="138">
        <v>6</v>
      </c>
      <c r="K307" s="138">
        <v>0</v>
      </c>
      <c r="L307" s="138">
        <v>0</v>
      </c>
      <c r="M307" s="138">
        <v>0</v>
      </c>
      <c r="N307" s="138">
        <f t="shared" si="4"/>
        <v>233</v>
      </c>
    </row>
    <row r="308" spans="1:14" ht="25.5" x14ac:dyDescent="0.2">
      <c r="A308" s="143" t="s">
        <v>537</v>
      </c>
      <c r="B308" s="132" t="s">
        <v>1450</v>
      </c>
      <c r="C308" s="138">
        <v>0</v>
      </c>
      <c r="D308" s="138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f t="shared" si="4"/>
        <v>0</v>
      </c>
    </row>
    <row r="309" spans="1:14" x14ac:dyDescent="0.2">
      <c r="A309" s="144" t="s">
        <v>538</v>
      </c>
      <c r="B309" s="132" t="s">
        <v>1603</v>
      </c>
      <c r="C309" s="138">
        <v>198820</v>
      </c>
      <c r="D309" s="138">
        <v>88828</v>
      </c>
      <c r="E309" s="138">
        <v>122410</v>
      </c>
      <c r="F309" s="138">
        <v>34072</v>
      </c>
      <c r="G309" s="138">
        <v>95641</v>
      </c>
      <c r="H309" s="138">
        <v>42179</v>
      </c>
      <c r="I309" s="138">
        <v>86583</v>
      </c>
      <c r="J309" s="138">
        <v>269840</v>
      </c>
      <c r="K309" s="138">
        <v>99709</v>
      </c>
      <c r="L309" s="138">
        <v>62675</v>
      </c>
      <c r="M309" s="138">
        <v>70752</v>
      </c>
      <c r="N309" s="138">
        <f t="shared" si="4"/>
        <v>1171509</v>
      </c>
    </row>
    <row r="310" spans="1:14" x14ac:dyDescent="0.2">
      <c r="A310" s="139" t="s">
        <v>539</v>
      </c>
      <c r="B310" s="132" t="s">
        <v>13</v>
      </c>
      <c r="C310" s="138">
        <v>163730</v>
      </c>
      <c r="D310" s="138">
        <v>73432</v>
      </c>
      <c r="E310" s="138">
        <v>102350</v>
      </c>
      <c r="F310" s="138">
        <v>27816</v>
      </c>
      <c r="G310" s="138">
        <v>79604</v>
      </c>
      <c r="H310" s="138">
        <v>35311</v>
      </c>
      <c r="I310" s="138">
        <v>71368</v>
      </c>
      <c r="J310" s="138">
        <v>228430</v>
      </c>
      <c r="K310" s="138">
        <v>83802</v>
      </c>
      <c r="L310" s="138">
        <v>54796</v>
      </c>
      <c r="M310" s="138">
        <v>58798</v>
      </c>
      <c r="N310" s="138">
        <f t="shared" si="4"/>
        <v>979437</v>
      </c>
    </row>
    <row r="311" spans="1:14" x14ac:dyDescent="0.2">
      <c r="A311" s="143" t="s">
        <v>540</v>
      </c>
      <c r="B311" s="132" t="s">
        <v>15</v>
      </c>
      <c r="C311" s="138">
        <v>90607</v>
      </c>
      <c r="D311" s="138">
        <v>43989</v>
      </c>
      <c r="E311" s="138">
        <v>56978</v>
      </c>
      <c r="F311" s="138">
        <v>16309</v>
      </c>
      <c r="G311" s="138">
        <v>44407</v>
      </c>
      <c r="H311" s="138">
        <v>21982</v>
      </c>
      <c r="I311" s="138">
        <v>37457</v>
      </c>
      <c r="J311" s="138">
        <v>130159</v>
      </c>
      <c r="K311" s="138">
        <v>43932</v>
      </c>
      <c r="L311" s="138">
        <v>28697</v>
      </c>
      <c r="M311" s="138">
        <v>32955</v>
      </c>
      <c r="N311" s="138">
        <f t="shared" si="4"/>
        <v>547472</v>
      </c>
    </row>
    <row r="312" spans="1:14" x14ac:dyDescent="0.2">
      <c r="A312" s="143" t="s">
        <v>541</v>
      </c>
      <c r="B312" s="132" t="s">
        <v>17</v>
      </c>
      <c r="C312" s="138">
        <v>82503</v>
      </c>
      <c r="D312" s="138">
        <v>41269</v>
      </c>
      <c r="E312" s="138">
        <v>52006</v>
      </c>
      <c r="F312" s="138">
        <v>15149</v>
      </c>
      <c r="G312" s="138">
        <v>41019</v>
      </c>
      <c r="H312" s="138">
        <v>19746</v>
      </c>
      <c r="I312" s="138">
        <v>34937</v>
      </c>
      <c r="J312" s="138">
        <v>111287</v>
      </c>
      <c r="K312" s="138">
        <v>41943</v>
      </c>
      <c r="L312" s="138">
        <v>26981</v>
      </c>
      <c r="M312" s="138">
        <v>31096</v>
      </c>
      <c r="N312" s="138">
        <f t="shared" si="4"/>
        <v>497936</v>
      </c>
    </row>
    <row r="313" spans="1:14" ht="25.5" x14ac:dyDescent="0.2">
      <c r="A313" s="143" t="s">
        <v>542</v>
      </c>
      <c r="B313" s="132" t="s">
        <v>312</v>
      </c>
      <c r="C313" s="138">
        <v>77960</v>
      </c>
      <c r="D313" s="138">
        <v>38125</v>
      </c>
      <c r="E313" s="138">
        <v>52006</v>
      </c>
      <c r="F313" s="138">
        <v>14242</v>
      </c>
      <c r="G313" s="138">
        <v>40199</v>
      </c>
      <c r="H313" s="138">
        <v>19746</v>
      </c>
      <c r="I313" s="138">
        <v>32095</v>
      </c>
      <c r="J313" s="138">
        <v>107259</v>
      </c>
      <c r="K313" s="138">
        <v>41661</v>
      </c>
      <c r="L313" s="138">
        <v>22464</v>
      </c>
      <c r="M313" s="138">
        <v>31096</v>
      </c>
      <c r="N313" s="138">
        <f t="shared" si="4"/>
        <v>476853</v>
      </c>
    </row>
    <row r="314" spans="1:14" ht="25.5" x14ac:dyDescent="0.2">
      <c r="A314" s="143" t="s">
        <v>543</v>
      </c>
      <c r="B314" s="132" t="s">
        <v>313</v>
      </c>
      <c r="C314" s="138">
        <v>4543</v>
      </c>
      <c r="D314" s="138">
        <v>3144</v>
      </c>
      <c r="E314" s="138">
        <v>0</v>
      </c>
      <c r="F314" s="138">
        <v>907</v>
      </c>
      <c r="G314" s="138">
        <v>820</v>
      </c>
      <c r="H314" s="138">
        <v>0</v>
      </c>
      <c r="I314" s="138">
        <v>2842</v>
      </c>
      <c r="J314" s="138">
        <v>4028</v>
      </c>
      <c r="K314" s="138">
        <v>282</v>
      </c>
      <c r="L314" s="138">
        <v>4517</v>
      </c>
      <c r="M314" s="138">
        <v>0</v>
      </c>
      <c r="N314" s="138">
        <f t="shared" si="4"/>
        <v>21083</v>
      </c>
    </row>
    <row r="315" spans="1:14" x14ac:dyDescent="0.2">
      <c r="A315" s="143" t="s">
        <v>544</v>
      </c>
      <c r="B315" s="132" t="s">
        <v>314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f t="shared" si="4"/>
        <v>0</v>
      </c>
    </row>
    <row r="316" spans="1:14" x14ac:dyDescent="0.2">
      <c r="A316" s="143" t="s">
        <v>545</v>
      </c>
      <c r="B316" s="132" t="s">
        <v>19</v>
      </c>
      <c r="C316" s="138">
        <v>8104</v>
      </c>
      <c r="D316" s="138">
        <v>2720</v>
      </c>
      <c r="E316" s="138">
        <v>4972</v>
      </c>
      <c r="F316" s="138">
        <v>1160</v>
      </c>
      <c r="G316" s="138">
        <v>3388</v>
      </c>
      <c r="H316" s="138">
        <v>2236</v>
      </c>
      <c r="I316" s="138">
        <v>2520</v>
      </c>
      <c r="J316" s="138">
        <v>18872</v>
      </c>
      <c r="K316" s="138">
        <v>1989</v>
      </c>
      <c r="L316" s="138">
        <v>1716</v>
      </c>
      <c r="M316" s="138">
        <v>1859</v>
      </c>
      <c r="N316" s="138">
        <f t="shared" si="4"/>
        <v>49536</v>
      </c>
    </row>
    <row r="317" spans="1:14" ht="25.5" x14ac:dyDescent="0.2">
      <c r="A317" s="143" t="s">
        <v>546</v>
      </c>
      <c r="B317" s="132" t="s">
        <v>2106</v>
      </c>
      <c r="C317" s="138">
        <v>7327</v>
      </c>
      <c r="D317" s="138">
        <v>2128</v>
      </c>
      <c r="E317" s="138">
        <v>4972</v>
      </c>
      <c r="F317" s="138">
        <v>1102</v>
      </c>
      <c r="G317" s="138">
        <v>3329</v>
      </c>
      <c r="H317" s="138">
        <v>2236</v>
      </c>
      <c r="I317" s="138">
        <v>2209</v>
      </c>
      <c r="J317" s="138">
        <v>17443</v>
      </c>
      <c r="K317" s="138">
        <v>1989</v>
      </c>
      <c r="L317" s="138">
        <v>1353</v>
      </c>
      <c r="M317" s="138">
        <v>1859</v>
      </c>
      <c r="N317" s="138">
        <f t="shared" si="4"/>
        <v>45947</v>
      </c>
    </row>
    <row r="318" spans="1:14" ht="25.5" x14ac:dyDescent="0.2">
      <c r="A318" s="143" t="s">
        <v>547</v>
      </c>
      <c r="B318" s="132" t="s">
        <v>2107</v>
      </c>
      <c r="C318" s="138">
        <v>777</v>
      </c>
      <c r="D318" s="138">
        <v>592</v>
      </c>
      <c r="E318" s="138">
        <v>0</v>
      </c>
      <c r="F318" s="138">
        <v>58</v>
      </c>
      <c r="G318" s="138">
        <v>59</v>
      </c>
      <c r="H318" s="138">
        <v>0</v>
      </c>
      <c r="I318" s="138">
        <v>311</v>
      </c>
      <c r="J318" s="138">
        <v>1429</v>
      </c>
      <c r="K318" s="138">
        <v>0</v>
      </c>
      <c r="L318" s="138">
        <v>363</v>
      </c>
      <c r="M318" s="138">
        <v>0</v>
      </c>
      <c r="N318" s="138">
        <f t="shared" si="4"/>
        <v>3589</v>
      </c>
    </row>
    <row r="319" spans="1:14" x14ac:dyDescent="0.2">
      <c r="A319" s="143" t="s">
        <v>548</v>
      </c>
      <c r="B319" s="132" t="s">
        <v>2108</v>
      </c>
      <c r="C319" s="138">
        <v>0</v>
      </c>
      <c r="D319" s="138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f t="shared" si="4"/>
        <v>0</v>
      </c>
    </row>
    <row r="320" spans="1:14" x14ac:dyDescent="0.2">
      <c r="A320" s="143" t="s">
        <v>954</v>
      </c>
      <c r="B320" s="132" t="s">
        <v>21</v>
      </c>
      <c r="C320" s="138">
        <v>73123</v>
      </c>
      <c r="D320" s="138">
        <v>29443</v>
      </c>
      <c r="E320" s="138">
        <v>45372</v>
      </c>
      <c r="F320" s="138">
        <v>11507</v>
      </c>
      <c r="G320" s="138">
        <v>35197</v>
      </c>
      <c r="H320" s="138">
        <v>13329</v>
      </c>
      <c r="I320" s="138">
        <v>33911</v>
      </c>
      <c r="J320" s="138">
        <v>98271</v>
      </c>
      <c r="K320" s="138">
        <v>39870</v>
      </c>
      <c r="L320" s="138">
        <v>26099</v>
      </c>
      <c r="M320" s="138">
        <v>25843</v>
      </c>
      <c r="N320" s="138">
        <f t="shared" si="4"/>
        <v>431965</v>
      </c>
    </row>
    <row r="321" spans="1:14" ht="25.5" x14ac:dyDescent="0.2">
      <c r="A321" s="143" t="s">
        <v>955</v>
      </c>
      <c r="B321" s="132" t="s">
        <v>315</v>
      </c>
      <c r="C321" s="138">
        <v>69531</v>
      </c>
      <c r="D321" s="138">
        <v>27418</v>
      </c>
      <c r="E321" s="138">
        <v>45339</v>
      </c>
      <c r="F321" s="138">
        <v>10040</v>
      </c>
      <c r="G321" s="138">
        <v>35124</v>
      </c>
      <c r="H321" s="138">
        <v>12310</v>
      </c>
      <c r="I321" s="138">
        <v>31185</v>
      </c>
      <c r="J321" s="138">
        <v>93088</v>
      </c>
      <c r="K321" s="138">
        <v>36890</v>
      </c>
      <c r="L321" s="138">
        <v>22227</v>
      </c>
      <c r="M321" s="138">
        <v>25843</v>
      </c>
      <c r="N321" s="138">
        <f t="shared" si="4"/>
        <v>408995</v>
      </c>
    </row>
    <row r="322" spans="1:14" ht="25.5" x14ac:dyDescent="0.2">
      <c r="A322" s="143" t="s">
        <v>956</v>
      </c>
      <c r="B322" s="132" t="s">
        <v>316</v>
      </c>
      <c r="C322" s="138">
        <v>3592</v>
      </c>
      <c r="D322" s="138">
        <v>2025</v>
      </c>
      <c r="E322" s="138">
        <v>0</v>
      </c>
      <c r="F322" s="138">
        <v>1432</v>
      </c>
      <c r="G322" s="138">
        <v>73</v>
      </c>
      <c r="H322" s="138">
        <v>0</v>
      </c>
      <c r="I322" s="138">
        <v>2726</v>
      </c>
      <c r="J322" s="138">
        <v>5183</v>
      </c>
      <c r="K322" s="138">
        <v>2948</v>
      </c>
      <c r="L322" s="138">
        <v>3872</v>
      </c>
      <c r="M322" s="138">
        <v>0</v>
      </c>
      <c r="N322" s="138">
        <f t="shared" si="4"/>
        <v>21851</v>
      </c>
    </row>
    <row r="323" spans="1:14" x14ac:dyDescent="0.2">
      <c r="A323" s="143" t="s">
        <v>957</v>
      </c>
      <c r="B323" s="132" t="s">
        <v>317</v>
      </c>
      <c r="C323" s="138">
        <v>0</v>
      </c>
      <c r="D323" s="138">
        <v>0</v>
      </c>
      <c r="E323" s="138">
        <v>33</v>
      </c>
      <c r="F323" s="138">
        <v>35</v>
      </c>
      <c r="G323" s="138">
        <v>0</v>
      </c>
      <c r="H323" s="138">
        <v>1019</v>
      </c>
      <c r="I323" s="138">
        <v>0</v>
      </c>
      <c r="J323" s="138">
        <v>0</v>
      </c>
      <c r="K323" s="138">
        <v>32</v>
      </c>
      <c r="L323" s="138">
        <v>0</v>
      </c>
      <c r="M323" s="138">
        <v>0</v>
      </c>
      <c r="N323" s="138">
        <f t="shared" ref="N323:N386" si="5">SUM(C323:M323)</f>
        <v>1119</v>
      </c>
    </row>
    <row r="324" spans="1:14" x14ac:dyDescent="0.2">
      <c r="A324" s="139" t="s">
        <v>958</v>
      </c>
      <c r="B324" s="132" t="s">
        <v>329</v>
      </c>
      <c r="C324" s="138">
        <v>502</v>
      </c>
      <c r="D324" s="138">
        <v>224</v>
      </c>
      <c r="E324" s="138">
        <v>317</v>
      </c>
      <c r="F324" s="138">
        <v>119</v>
      </c>
      <c r="G324" s="138">
        <v>403</v>
      </c>
      <c r="H324" s="138">
        <v>377</v>
      </c>
      <c r="I324" s="138">
        <v>223</v>
      </c>
      <c r="J324" s="138">
        <v>908</v>
      </c>
      <c r="K324" s="138">
        <v>283</v>
      </c>
      <c r="L324" s="138">
        <v>189</v>
      </c>
      <c r="M324" s="138">
        <v>216</v>
      </c>
      <c r="N324" s="138">
        <f t="shared" si="5"/>
        <v>3761</v>
      </c>
    </row>
    <row r="325" spans="1:14" x14ac:dyDescent="0.2">
      <c r="A325" s="143" t="s">
        <v>959</v>
      </c>
      <c r="B325" s="132" t="s">
        <v>331</v>
      </c>
      <c r="C325" s="138">
        <v>372</v>
      </c>
      <c r="D325" s="138">
        <v>130</v>
      </c>
      <c r="E325" s="138">
        <v>314</v>
      </c>
      <c r="F325" s="138">
        <v>119</v>
      </c>
      <c r="G325" s="138">
        <v>403</v>
      </c>
      <c r="H325" s="138">
        <v>343</v>
      </c>
      <c r="I325" s="138">
        <v>191</v>
      </c>
      <c r="J325" s="138">
        <v>736</v>
      </c>
      <c r="K325" s="138">
        <v>221</v>
      </c>
      <c r="L325" s="138">
        <v>133</v>
      </c>
      <c r="M325" s="138">
        <v>138</v>
      </c>
      <c r="N325" s="138">
        <f t="shared" si="5"/>
        <v>3100</v>
      </c>
    </row>
    <row r="326" spans="1:14" ht="25.5" x14ac:dyDescent="0.2">
      <c r="A326" s="143" t="s">
        <v>960</v>
      </c>
      <c r="B326" s="132" t="s">
        <v>2007</v>
      </c>
      <c r="C326" s="138">
        <v>325</v>
      </c>
      <c r="D326" s="138">
        <v>130</v>
      </c>
      <c r="E326" s="138">
        <v>314</v>
      </c>
      <c r="F326" s="138">
        <v>0</v>
      </c>
      <c r="G326" s="138">
        <v>403</v>
      </c>
      <c r="H326" s="138">
        <v>336</v>
      </c>
      <c r="I326" s="138">
        <v>191</v>
      </c>
      <c r="J326" s="138">
        <v>736</v>
      </c>
      <c r="K326" s="138">
        <v>221</v>
      </c>
      <c r="L326" s="138">
        <v>17</v>
      </c>
      <c r="M326" s="138">
        <v>138</v>
      </c>
      <c r="N326" s="138">
        <f t="shared" si="5"/>
        <v>2811</v>
      </c>
    </row>
    <row r="327" spans="1:14" ht="25.5" x14ac:dyDescent="0.2">
      <c r="A327" s="143" t="s">
        <v>961</v>
      </c>
      <c r="B327" s="132" t="s">
        <v>2008</v>
      </c>
      <c r="C327" s="138">
        <v>47</v>
      </c>
      <c r="D327" s="138">
        <v>0</v>
      </c>
      <c r="E327" s="138">
        <v>0</v>
      </c>
      <c r="F327" s="138">
        <v>0</v>
      </c>
      <c r="G327" s="138">
        <v>0</v>
      </c>
      <c r="H327" s="138">
        <v>0</v>
      </c>
      <c r="I327" s="138">
        <v>0</v>
      </c>
      <c r="J327" s="138">
        <v>0</v>
      </c>
      <c r="K327" s="138">
        <v>0</v>
      </c>
      <c r="L327" s="138">
        <v>116</v>
      </c>
      <c r="M327" s="138">
        <v>0</v>
      </c>
      <c r="N327" s="138">
        <f t="shared" si="5"/>
        <v>163</v>
      </c>
    </row>
    <row r="328" spans="1:14" x14ac:dyDescent="0.2">
      <c r="A328" s="143" t="s">
        <v>962</v>
      </c>
      <c r="B328" s="132" t="s">
        <v>2009</v>
      </c>
      <c r="C328" s="138">
        <v>0</v>
      </c>
      <c r="D328" s="138">
        <v>0</v>
      </c>
      <c r="E328" s="138">
        <v>0</v>
      </c>
      <c r="F328" s="138">
        <v>119</v>
      </c>
      <c r="G328" s="138">
        <v>0</v>
      </c>
      <c r="H328" s="138">
        <v>7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f t="shared" si="5"/>
        <v>126</v>
      </c>
    </row>
    <row r="329" spans="1:14" x14ac:dyDescent="0.2">
      <c r="A329" s="143" t="s">
        <v>963</v>
      </c>
      <c r="B329" s="132" t="s">
        <v>333</v>
      </c>
      <c r="C329" s="138">
        <v>130</v>
      </c>
      <c r="D329" s="138">
        <v>94</v>
      </c>
      <c r="E329" s="138">
        <v>3</v>
      </c>
      <c r="F329" s="138">
        <v>0</v>
      </c>
      <c r="G329" s="138">
        <v>0</v>
      </c>
      <c r="H329" s="138">
        <v>34</v>
      </c>
      <c r="I329" s="138">
        <v>32</v>
      </c>
      <c r="J329" s="138">
        <v>172</v>
      </c>
      <c r="K329" s="138">
        <v>62</v>
      </c>
      <c r="L329" s="138">
        <v>56</v>
      </c>
      <c r="M329" s="138">
        <v>78</v>
      </c>
      <c r="N329" s="138">
        <f t="shared" si="5"/>
        <v>661</v>
      </c>
    </row>
    <row r="330" spans="1:14" ht="25.5" x14ac:dyDescent="0.2">
      <c r="A330" s="143" t="s">
        <v>964</v>
      </c>
      <c r="B330" s="132" t="s">
        <v>2010</v>
      </c>
      <c r="C330" s="138">
        <v>45</v>
      </c>
      <c r="D330" s="138">
        <v>94</v>
      </c>
      <c r="E330" s="138">
        <v>3</v>
      </c>
      <c r="F330" s="138">
        <v>0</v>
      </c>
      <c r="G330" s="138">
        <v>0</v>
      </c>
      <c r="H330" s="138">
        <v>34</v>
      </c>
      <c r="I330" s="138">
        <v>32</v>
      </c>
      <c r="J330" s="138">
        <v>172</v>
      </c>
      <c r="K330" s="138">
        <v>62</v>
      </c>
      <c r="L330" s="138">
        <v>56</v>
      </c>
      <c r="M330" s="138">
        <v>78</v>
      </c>
      <c r="N330" s="138">
        <f t="shared" si="5"/>
        <v>576</v>
      </c>
    </row>
    <row r="331" spans="1:14" ht="25.5" x14ac:dyDescent="0.2">
      <c r="A331" s="143" t="s">
        <v>965</v>
      </c>
      <c r="B331" s="132" t="s">
        <v>2011</v>
      </c>
      <c r="C331" s="138">
        <v>38</v>
      </c>
      <c r="D331" s="138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0</v>
      </c>
      <c r="J331" s="138">
        <v>0</v>
      </c>
      <c r="K331" s="138">
        <v>0</v>
      </c>
      <c r="L331" s="138">
        <v>0</v>
      </c>
      <c r="M331" s="138">
        <v>0</v>
      </c>
      <c r="N331" s="138">
        <f t="shared" si="5"/>
        <v>38</v>
      </c>
    </row>
    <row r="332" spans="1:14" ht="25.5" x14ac:dyDescent="0.2">
      <c r="A332" s="143" t="s">
        <v>966</v>
      </c>
      <c r="B332" s="132" t="s">
        <v>2012</v>
      </c>
      <c r="C332" s="138">
        <v>47</v>
      </c>
      <c r="D332" s="138">
        <v>0</v>
      </c>
      <c r="E332" s="138">
        <v>0</v>
      </c>
      <c r="F332" s="138">
        <v>0</v>
      </c>
      <c r="G332" s="138">
        <v>0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f t="shared" si="5"/>
        <v>47</v>
      </c>
    </row>
    <row r="333" spans="1:14" x14ac:dyDescent="0.2">
      <c r="A333" s="139" t="s">
        <v>967</v>
      </c>
      <c r="B333" s="132" t="s">
        <v>335</v>
      </c>
      <c r="C333" s="138">
        <v>20485</v>
      </c>
      <c r="D333" s="138">
        <v>8555</v>
      </c>
      <c r="E333" s="138">
        <v>10732</v>
      </c>
      <c r="F333" s="138">
        <v>3707</v>
      </c>
      <c r="G333" s="138">
        <v>9260</v>
      </c>
      <c r="H333" s="138">
        <v>2903</v>
      </c>
      <c r="I333" s="138">
        <v>9044</v>
      </c>
      <c r="J333" s="138">
        <v>24365</v>
      </c>
      <c r="K333" s="138">
        <v>12188</v>
      </c>
      <c r="L333" s="138">
        <v>4334</v>
      </c>
      <c r="M333" s="138">
        <v>8846</v>
      </c>
      <c r="N333" s="138">
        <f t="shared" si="5"/>
        <v>114419</v>
      </c>
    </row>
    <row r="334" spans="1:14" x14ac:dyDescent="0.2">
      <c r="A334" s="143" t="s">
        <v>968</v>
      </c>
      <c r="B334" s="132" t="s">
        <v>337</v>
      </c>
      <c r="C334" s="138">
        <v>188</v>
      </c>
      <c r="D334" s="138">
        <v>103</v>
      </c>
      <c r="E334" s="138">
        <v>185</v>
      </c>
      <c r="F334" s="138">
        <v>107</v>
      </c>
      <c r="G334" s="138">
        <v>0</v>
      </c>
      <c r="H334" s="138">
        <v>0</v>
      </c>
      <c r="I334" s="138">
        <v>140</v>
      </c>
      <c r="J334" s="138">
        <v>130</v>
      </c>
      <c r="K334" s="138">
        <v>55</v>
      </c>
      <c r="L334" s="138">
        <v>373</v>
      </c>
      <c r="M334" s="138">
        <v>125</v>
      </c>
      <c r="N334" s="138">
        <f t="shared" si="5"/>
        <v>1406</v>
      </c>
    </row>
    <row r="335" spans="1:14" ht="25.5" x14ac:dyDescent="0.2">
      <c r="A335" s="143" t="s">
        <v>969</v>
      </c>
      <c r="B335" s="132" t="s">
        <v>318</v>
      </c>
      <c r="C335" s="138">
        <v>188</v>
      </c>
      <c r="D335" s="138">
        <v>40</v>
      </c>
      <c r="E335" s="138">
        <v>185</v>
      </c>
      <c r="F335" s="138">
        <v>107</v>
      </c>
      <c r="G335" s="138">
        <v>0</v>
      </c>
      <c r="H335" s="138">
        <v>0</v>
      </c>
      <c r="I335" s="138">
        <v>140</v>
      </c>
      <c r="J335" s="138">
        <v>130</v>
      </c>
      <c r="K335" s="138">
        <v>55</v>
      </c>
      <c r="L335" s="138">
        <v>373</v>
      </c>
      <c r="M335" s="138">
        <v>125</v>
      </c>
      <c r="N335" s="138">
        <f t="shared" si="5"/>
        <v>1343</v>
      </c>
    </row>
    <row r="336" spans="1:14" ht="25.5" x14ac:dyDescent="0.2">
      <c r="A336" s="143" t="s">
        <v>970</v>
      </c>
      <c r="B336" s="132" t="s">
        <v>319</v>
      </c>
      <c r="C336" s="138">
        <v>0</v>
      </c>
      <c r="D336" s="138">
        <v>63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f t="shared" si="5"/>
        <v>63</v>
      </c>
    </row>
    <row r="337" spans="1:14" x14ac:dyDescent="0.2">
      <c r="A337" s="143" t="s">
        <v>971</v>
      </c>
      <c r="B337" s="132" t="s">
        <v>320</v>
      </c>
      <c r="C337" s="138">
        <v>0</v>
      </c>
      <c r="D337" s="138">
        <v>0</v>
      </c>
      <c r="E337" s="138">
        <v>0</v>
      </c>
      <c r="F337" s="138">
        <v>0</v>
      </c>
      <c r="G337" s="138">
        <v>0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f t="shared" si="5"/>
        <v>0</v>
      </c>
    </row>
    <row r="338" spans="1:14" x14ac:dyDescent="0.2">
      <c r="A338" s="143" t="s">
        <v>972</v>
      </c>
      <c r="B338" s="132" t="s">
        <v>339</v>
      </c>
      <c r="C338" s="138">
        <v>20297</v>
      </c>
      <c r="D338" s="138">
        <v>8452</v>
      </c>
      <c r="E338" s="138">
        <v>10547</v>
      </c>
      <c r="F338" s="138">
        <v>3600</v>
      </c>
      <c r="G338" s="138">
        <v>9260</v>
      </c>
      <c r="H338" s="138">
        <v>2903</v>
      </c>
      <c r="I338" s="138">
        <v>8904</v>
      </c>
      <c r="J338" s="138">
        <v>24235</v>
      </c>
      <c r="K338" s="138">
        <v>12133</v>
      </c>
      <c r="L338" s="138">
        <v>3961</v>
      </c>
      <c r="M338" s="138">
        <v>8721</v>
      </c>
      <c r="N338" s="138">
        <f t="shared" si="5"/>
        <v>113013</v>
      </c>
    </row>
    <row r="339" spans="1:14" ht="25.5" x14ac:dyDescent="0.2">
      <c r="A339" s="143" t="s">
        <v>1105</v>
      </c>
      <c r="B339" s="132" t="s">
        <v>321</v>
      </c>
      <c r="C339" s="138">
        <v>19292</v>
      </c>
      <c r="D339" s="138">
        <v>7211</v>
      </c>
      <c r="E339" s="138">
        <v>10547</v>
      </c>
      <c r="F339" s="138">
        <v>3305</v>
      </c>
      <c r="G339" s="138">
        <v>9260</v>
      </c>
      <c r="H339" s="138">
        <v>2645</v>
      </c>
      <c r="I339" s="138">
        <v>8625</v>
      </c>
      <c r="J339" s="138">
        <v>21305</v>
      </c>
      <c r="K339" s="138">
        <v>11982</v>
      </c>
      <c r="L339" s="138">
        <v>2874</v>
      </c>
      <c r="M339" s="138">
        <v>8721</v>
      </c>
      <c r="N339" s="138">
        <f t="shared" si="5"/>
        <v>105767</v>
      </c>
    </row>
    <row r="340" spans="1:14" ht="25.5" x14ac:dyDescent="0.2">
      <c r="A340" s="143" t="s">
        <v>1106</v>
      </c>
      <c r="B340" s="132" t="s">
        <v>916</v>
      </c>
      <c r="C340" s="138">
        <v>1005</v>
      </c>
      <c r="D340" s="138">
        <v>1241</v>
      </c>
      <c r="E340" s="138">
        <v>0</v>
      </c>
      <c r="F340" s="138">
        <v>295</v>
      </c>
      <c r="G340" s="138">
        <v>0</v>
      </c>
      <c r="H340" s="138">
        <v>0</v>
      </c>
      <c r="I340" s="138">
        <v>279</v>
      </c>
      <c r="J340" s="138">
        <v>2930</v>
      </c>
      <c r="K340" s="138">
        <v>151</v>
      </c>
      <c r="L340" s="138">
        <v>1087</v>
      </c>
      <c r="M340" s="138">
        <v>0</v>
      </c>
      <c r="N340" s="138">
        <f t="shared" si="5"/>
        <v>6988</v>
      </c>
    </row>
    <row r="341" spans="1:14" x14ac:dyDescent="0.2">
      <c r="A341" s="143" t="s">
        <v>1107</v>
      </c>
      <c r="B341" s="132" t="s">
        <v>917</v>
      </c>
      <c r="C341" s="138">
        <v>0</v>
      </c>
      <c r="D341" s="138">
        <v>0</v>
      </c>
      <c r="E341" s="138">
        <v>0</v>
      </c>
      <c r="F341" s="138">
        <v>0</v>
      </c>
      <c r="G341" s="138">
        <v>0</v>
      </c>
      <c r="H341" s="138">
        <v>258</v>
      </c>
      <c r="I341" s="138">
        <v>0</v>
      </c>
      <c r="J341" s="138">
        <v>0</v>
      </c>
      <c r="K341" s="138">
        <v>0</v>
      </c>
      <c r="L341" s="138">
        <v>0</v>
      </c>
      <c r="M341" s="138">
        <v>0</v>
      </c>
      <c r="N341" s="138">
        <f t="shared" si="5"/>
        <v>258</v>
      </c>
    </row>
    <row r="342" spans="1:14" x14ac:dyDescent="0.2">
      <c r="A342" s="139" t="s">
        <v>1108</v>
      </c>
      <c r="B342" s="132" t="s">
        <v>341</v>
      </c>
      <c r="C342" s="138">
        <v>14103</v>
      </c>
      <c r="D342" s="138">
        <v>6617</v>
      </c>
      <c r="E342" s="138">
        <v>9011</v>
      </c>
      <c r="F342" s="138">
        <v>2430</v>
      </c>
      <c r="G342" s="138">
        <v>6374</v>
      </c>
      <c r="H342" s="138">
        <v>3588</v>
      </c>
      <c r="I342" s="138">
        <v>5948</v>
      </c>
      <c r="J342" s="138">
        <v>16137</v>
      </c>
      <c r="K342" s="138">
        <v>3436</v>
      </c>
      <c r="L342" s="138">
        <v>3356</v>
      </c>
      <c r="M342" s="138">
        <v>2892</v>
      </c>
      <c r="N342" s="138">
        <f t="shared" si="5"/>
        <v>73892</v>
      </c>
    </row>
    <row r="343" spans="1:14" x14ac:dyDescent="0.2">
      <c r="A343" s="143" t="s">
        <v>1109</v>
      </c>
      <c r="B343" s="132" t="s">
        <v>343</v>
      </c>
      <c r="C343" s="138">
        <v>1148</v>
      </c>
      <c r="D343" s="138">
        <v>726</v>
      </c>
      <c r="E343" s="138">
        <v>1053</v>
      </c>
      <c r="F343" s="138">
        <v>522</v>
      </c>
      <c r="G343" s="138">
        <v>984</v>
      </c>
      <c r="H343" s="138">
        <v>708</v>
      </c>
      <c r="I343" s="138">
        <v>450</v>
      </c>
      <c r="J343" s="138">
        <v>1052</v>
      </c>
      <c r="K343" s="138">
        <v>476</v>
      </c>
      <c r="L343" s="138">
        <v>294</v>
      </c>
      <c r="M343" s="138">
        <v>373</v>
      </c>
      <c r="N343" s="138">
        <f t="shared" si="5"/>
        <v>7786</v>
      </c>
    </row>
    <row r="344" spans="1:14" ht="25.5" x14ac:dyDescent="0.2">
      <c r="A344" s="143" t="s">
        <v>1110</v>
      </c>
      <c r="B344" s="132" t="s">
        <v>918</v>
      </c>
      <c r="C344" s="138">
        <v>687</v>
      </c>
      <c r="D344" s="138">
        <v>726</v>
      </c>
      <c r="E344" s="138">
        <v>1053</v>
      </c>
      <c r="F344" s="138">
        <v>522</v>
      </c>
      <c r="G344" s="138">
        <v>984</v>
      </c>
      <c r="H344" s="138">
        <v>701</v>
      </c>
      <c r="I344" s="138">
        <v>450</v>
      </c>
      <c r="J344" s="138">
        <v>1052</v>
      </c>
      <c r="K344" s="138">
        <v>476</v>
      </c>
      <c r="L344" s="138">
        <v>186</v>
      </c>
      <c r="M344" s="138">
        <v>373</v>
      </c>
      <c r="N344" s="138">
        <f t="shared" si="5"/>
        <v>7210</v>
      </c>
    </row>
    <row r="345" spans="1:14" ht="25.5" x14ac:dyDescent="0.2">
      <c r="A345" s="143" t="s">
        <v>1111</v>
      </c>
      <c r="B345" s="132" t="s">
        <v>520</v>
      </c>
      <c r="C345" s="138">
        <v>461</v>
      </c>
      <c r="D345" s="138">
        <v>0</v>
      </c>
      <c r="E345" s="138">
        <v>0</v>
      </c>
      <c r="F345" s="138">
        <v>0</v>
      </c>
      <c r="G345" s="138">
        <v>0</v>
      </c>
      <c r="H345" s="138">
        <v>0</v>
      </c>
      <c r="I345" s="138">
        <v>0</v>
      </c>
      <c r="J345" s="138">
        <v>0</v>
      </c>
      <c r="K345" s="138">
        <v>0</v>
      </c>
      <c r="L345" s="138">
        <v>108</v>
      </c>
      <c r="M345" s="138">
        <v>0</v>
      </c>
      <c r="N345" s="138">
        <f t="shared" si="5"/>
        <v>569</v>
      </c>
    </row>
    <row r="346" spans="1:14" ht="25.5" x14ac:dyDescent="0.2">
      <c r="A346" s="143" t="s">
        <v>1112</v>
      </c>
      <c r="B346" s="132" t="s">
        <v>521</v>
      </c>
      <c r="C346" s="138">
        <v>0</v>
      </c>
      <c r="D346" s="138">
        <v>0</v>
      </c>
      <c r="E346" s="138">
        <v>0</v>
      </c>
      <c r="F346" s="138">
        <v>0</v>
      </c>
      <c r="G346" s="138">
        <v>0</v>
      </c>
      <c r="H346" s="138">
        <v>7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f t="shared" si="5"/>
        <v>7</v>
      </c>
    </row>
    <row r="347" spans="1:14" x14ac:dyDescent="0.2">
      <c r="A347" s="143" t="s">
        <v>1113</v>
      </c>
      <c r="B347" s="132" t="s">
        <v>345</v>
      </c>
      <c r="C347" s="138">
        <v>12955</v>
      </c>
      <c r="D347" s="138">
        <v>5891</v>
      </c>
      <c r="E347" s="138">
        <v>7958</v>
      </c>
      <c r="F347" s="138">
        <v>1908</v>
      </c>
      <c r="G347" s="138">
        <v>5390</v>
      </c>
      <c r="H347" s="138">
        <v>2880</v>
      </c>
      <c r="I347" s="138">
        <v>5498</v>
      </c>
      <c r="J347" s="138">
        <v>15085</v>
      </c>
      <c r="K347" s="138">
        <v>2960</v>
      </c>
      <c r="L347" s="138">
        <v>3062</v>
      </c>
      <c r="M347" s="138">
        <v>2519</v>
      </c>
      <c r="N347" s="138">
        <f t="shared" si="5"/>
        <v>66106</v>
      </c>
    </row>
    <row r="348" spans="1:14" ht="25.5" x14ac:dyDescent="0.2">
      <c r="A348" s="143" t="s">
        <v>1114</v>
      </c>
      <c r="B348" s="132" t="s">
        <v>2103</v>
      </c>
      <c r="C348" s="138">
        <v>11897</v>
      </c>
      <c r="D348" s="138">
        <v>5836</v>
      </c>
      <c r="E348" s="138">
        <v>7958</v>
      </c>
      <c r="F348" s="138">
        <v>1877</v>
      </c>
      <c r="G348" s="138">
        <v>5390</v>
      </c>
      <c r="H348" s="138">
        <v>2846</v>
      </c>
      <c r="I348" s="138">
        <v>5498</v>
      </c>
      <c r="J348" s="138">
        <v>15022</v>
      </c>
      <c r="K348" s="138">
        <v>2960</v>
      </c>
      <c r="L348" s="138">
        <v>2579</v>
      </c>
      <c r="M348" s="138">
        <v>2519</v>
      </c>
      <c r="N348" s="138">
        <f t="shared" si="5"/>
        <v>64382</v>
      </c>
    </row>
    <row r="349" spans="1:14" ht="25.5" x14ac:dyDescent="0.2">
      <c r="A349" s="143" t="s">
        <v>1115</v>
      </c>
      <c r="B349" s="132" t="s">
        <v>2104</v>
      </c>
      <c r="C349" s="138">
        <v>1058</v>
      </c>
      <c r="D349" s="138">
        <v>55</v>
      </c>
      <c r="E349" s="138">
        <v>0</v>
      </c>
      <c r="F349" s="138">
        <v>31</v>
      </c>
      <c r="G349" s="138">
        <v>0</v>
      </c>
      <c r="H349" s="138">
        <v>0</v>
      </c>
      <c r="I349" s="138">
        <v>0</v>
      </c>
      <c r="J349" s="138">
        <v>63</v>
      </c>
      <c r="K349" s="138">
        <v>0</v>
      </c>
      <c r="L349" s="138">
        <v>483</v>
      </c>
      <c r="M349" s="138">
        <v>0</v>
      </c>
      <c r="N349" s="138">
        <f t="shared" si="5"/>
        <v>1690</v>
      </c>
    </row>
    <row r="350" spans="1:14" ht="25.5" x14ac:dyDescent="0.2">
      <c r="A350" s="143" t="s">
        <v>1116</v>
      </c>
      <c r="B350" s="132" t="s">
        <v>2105</v>
      </c>
      <c r="C350" s="138">
        <v>0</v>
      </c>
      <c r="D350" s="138">
        <v>0</v>
      </c>
      <c r="E350" s="138">
        <v>0</v>
      </c>
      <c r="F350" s="138">
        <v>0</v>
      </c>
      <c r="G350" s="138">
        <v>0</v>
      </c>
      <c r="H350" s="138">
        <v>34</v>
      </c>
      <c r="I350" s="138">
        <v>0</v>
      </c>
      <c r="J350" s="138">
        <v>0</v>
      </c>
      <c r="K350" s="138">
        <v>0</v>
      </c>
      <c r="L350" s="138">
        <v>0</v>
      </c>
      <c r="M350" s="138">
        <v>0</v>
      </c>
      <c r="N350" s="138">
        <f t="shared" si="5"/>
        <v>34</v>
      </c>
    </row>
    <row r="351" spans="1:14" x14ac:dyDescent="0.2">
      <c r="A351" s="139" t="s">
        <v>1117</v>
      </c>
      <c r="B351" s="132" t="s">
        <v>348</v>
      </c>
      <c r="C351" s="138">
        <v>1380</v>
      </c>
      <c r="D351" s="138">
        <v>1451</v>
      </c>
      <c r="E351" s="138">
        <v>1644</v>
      </c>
      <c r="F351" s="138">
        <v>915</v>
      </c>
      <c r="G351" s="138">
        <v>1051</v>
      </c>
      <c r="H351" s="138">
        <v>1010</v>
      </c>
      <c r="I351" s="138">
        <v>1986</v>
      </c>
      <c r="J351" s="138">
        <v>3170</v>
      </c>
      <c r="K351" s="138">
        <v>1669</v>
      </c>
      <c r="L351" s="138">
        <v>1023</v>
      </c>
      <c r="M351" s="138">
        <v>853</v>
      </c>
      <c r="N351" s="138">
        <f t="shared" si="5"/>
        <v>16152</v>
      </c>
    </row>
    <row r="352" spans="1:14" x14ac:dyDescent="0.2">
      <c r="A352" s="143" t="s">
        <v>1118</v>
      </c>
      <c r="B352" s="132" t="s">
        <v>681</v>
      </c>
      <c r="C352" s="138">
        <v>179</v>
      </c>
      <c r="D352" s="138">
        <v>476</v>
      </c>
      <c r="E352" s="138">
        <v>125</v>
      </c>
      <c r="F352" s="138">
        <v>60</v>
      </c>
      <c r="G352" s="138">
        <v>323</v>
      </c>
      <c r="H352" s="138">
        <v>142</v>
      </c>
      <c r="I352" s="138">
        <v>348</v>
      </c>
      <c r="J352" s="138">
        <v>823</v>
      </c>
      <c r="K352" s="138">
        <v>549</v>
      </c>
      <c r="L352" s="138">
        <v>314</v>
      </c>
      <c r="M352" s="138">
        <v>358</v>
      </c>
      <c r="N352" s="138">
        <f t="shared" si="5"/>
        <v>3697</v>
      </c>
    </row>
    <row r="353" spans="1:14" x14ac:dyDescent="0.2">
      <c r="A353" s="143" t="s">
        <v>1119</v>
      </c>
      <c r="B353" s="132" t="s">
        <v>80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f t="shared" si="5"/>
        <v>0</v>
      </c>
    </row>
    <row r="354" spans="1:14" x14ac:dyDescent="0.2">
      <c r="A354" s="143" t="s">
        <v>1120</v>
      </c>
      <c r="B354" s="132" t="s">
        <v>82</v>
      </c>
      <c r="C354" s="138">
        <v>1201</v>
      </c>
      <c r="D354" s="138">
        <v>975</v>
      </c>
      <c r="E354" s="138">
        <v>1519</v>
      </c>
      <c r="F354" s="138">
        <v>855</v>
      </c>
      <c r="G354" s="138">
        <v>728</v>
      </c>
      <c r="H354" s="138">
        <v>868</v>
      </c>
      <c r="I354" s="138">
        <v>1638</v>
      </c>
      <c r="J354" s="138">
        <v>2347</v>
      </c>
      <c r="K354" s="138">
        <v>1120</v>
      </c>
      <c r="L354" s="138">
        <v>709</v>
      </c>
      <c r="M354" s="138">
        <v>495</v>
      </c>
      <c r="N354" s="138">
        <f t="shared" si="5"/>
        <v>12455</v>
      </c>
    </row>
    <row r="355" spans="1:14" ht="25.5" x14ac:dyDescent="0.2">
      <c r="A355" s="143" t="s">
        <v>1121</v>
      </c>
      <c r="B355" s="132" t="s">
        <v>84</v>
      </c>
      <c r="C355" s="138">
        <v>517</v>
      </c>
      <c r="D355" s="138">
        <v>427</v>
      </c>
      <c r="E355" s="138">
        <v>453</v>
      </c>
      <c r="F355" s="138">
        <v>484</v>
      </c>
      <c r="G355" s="138">
        <v>480</v>
      </c>
      <c r="H355" s="138">
        <v>423</v>
      </c>
      <c r="I355" s="138">
        <v>476</v>
      </c>
      <c r="J355" s="138">
        <v>467</v>
      </c>
      <c r="K355" s="138">
        <v>444</v>
      </c>
      <c r="L355" s="138">
        <v>490</v>
      </c>
      <c r="M355" s="138">
        <v>397</v>
      </c>
      <c r="N355" s="138">
        <f t="shared" si="5"/>
        <v>5058</v>
      </c>
    </row>
    <row r="356" spans="1:14" x14ac:dyDescent="0.2">
      <c r="A356" s="143" t="s">
        <v>1122</v>
      </c>
      <c r="B356" s="132" t="s">
        <v>87</v>
      </c>
      <c r="C356" s="138">
        <v>684</v>
      </c>
      <c r="D356" s="138">
        <v>548</v>
      </c>
      <c r="E356" s="138">
        <v>1066</v>
      </c>
      <c r="F356" s="138">
        <v>371</v>
      </c>
      <c r="G356" s="138">
        <v>248</v>
      </c>
      <c r="H356" s="138">
        <v>445</v>
      </c>
      <c r="I356" s="138">
        <v>1162</v>
      </c>
      <c r="J356" s="138">
        <v>1880</v>
      </c>
      <c r="K356" s="138">
        <v>676</v>
      </c>
      <c r="L356" s="138">
        <v>219</v>
      </c>
      <c r="M356" s="138">
        <v>98</v>
      </c>
      <c r="N356" s="138">
        <f t="shared" si="5"/>
        <v>7397</v>
      </c>
    </row>
    <row r="357" spans="1:14" x14ac:dyDescent="0.2">
      <c r="A357" s="144" t="s">
        <v>1123</v>
      </c>
      <c r="B357" s="132" t="s">
        <v>66</v>
      </c>
      <c r="C357" s="138">
        <v>8870</v>
      </c>
      <c r="D357" s="138">
        <v>7190</v>
      </c>
      <c r="E357" s="138">
        <v>4520</v>
      </c>
      <c r="F357" s="138">
        <v>2352</v>
      </c>
      <c r="G357" s="138">
        <v>5396</v>
      </c>
      <c r="H357" s="138">
        <v>2101</v>
      </c>
      <c r="I357" s="138">
        <v>4708</v>
      </c>
      <c r="J357" s="138">
        <v>11008</v>
      </c>
      <c r="K357" s="138">
        <v>6323</v>
      </c>
      <c r="L357" s="138">
        <v>1892</v>
      </c>
      <c r="M357" s="138">
        <v>2980</v>
      </c>
      <c r="N357" s="138">
        <f t="shared" si="5"/>
        <v>57340</v>
      </c>
    </row>
    <row r="358" spans="1:14" x14ac:dyDescent="0.2">
      <c r="A358" s="139" t="s">
        <v>1124</v>
      </c>
      <c r="B358" s="132" t="s">
        <v>90</v>
      </c>
      <c r="C358" s="138">
        <v>287</v>
      </c>
      <c r="D358" s="138">
        <v>125</v>
      </c>
      <c r="E358" s="138">
        <v>57</v>
      </c>
      <c r="F358" s="138">
        <v>76</v>
      </c>
      <c r="G358" s="138">
        <v>83</v>
      </c>
      <c r="H358" s="138">
        <v>23</v>
      </c>
      <c r="I358" s="138">
        <v>19</v>
      </c>
      <c r="J358" s="138">
        <v>644</v>
      </c>
      <c r="K358" s="138">
        <v>270</v>
      </c>
      <c r="L358" s="138">
        <v>783</v>
      </c>
      <c r="M358" s="138">
        <v>122</v>
      </c>
      <c r="N358" s="138">
        <f t="shared" si="5"/>
        <v>2489</v>
      </c>
    </row>
    <row r="359" spans="1:14" x14ac:dyDescent="0.2">
      <c r="A359" s="139" t="s">
        <v>1125</v>
      </c>
      <c r="B359" s="132" t="s">
        <v>2109</v>
      </c>
      <c r="C359" s="138">
        <v>8583</v>
      </c>
      <c r="D359" s="138">
        <v>7065</v>
      </c>
      <c r="E359" s="138">
        <v>4463</v>
      </c>
      <c r="F359" s="138">
        <v>2276</v>
      </c>
      <c r="G359" s="138">
        <v>5313</v>
      </c>
      <c r="H359" s="138">
        <v>2078</v>
      </c>
      <c r="I359" s="138">
        <v>4689</v>
      </c>
      <c r="J359" s="138">
        <v>10364</v>
      </c>
      <c r="K359" s="138">
        <v>6053</v>
      </c>
      <c r="L359" s="138">
        <v>1109</v>
      </c>
      <c r="M359" s="138">
        <v>2858</v>
      </c>
      <c r="N359" s="138">
        <f t="shared" si="5"/>
        <v>54851</v>
      </c>
    </row>
    <row r="360" spans="1:14" x14ac:dyDescent="0.2">
      <c r="A360" s="139" t="s">
        <v>1126</v>
      </c>
      <c r="B360" s="132" t="s">
        <v>1451</v>
      </c>
      <c r="C360" s="138">
        <v>4646</v>
      </c>
      <c r="D360" s="138">
        <v>3701</v>
      </c>
      <c r="E360" s="138">
        <v>2966</v>
      </c>
      <c r="F360" s="138">
        <v>1039</v>
      </c>
      <c r="G360" s="138">
        <v>2223</v>
      </c>
      <c r="H360" s="138">
        <v>1024</v>
      </c>
      <c r="I360" s="138">
        <v>2815</v>
      </c>
      <c r="J360" s="138">
        <v>3409</v>
      </c>
      <c r="K360" s="138">
        <v>2599</v>
      </c>
      <c r="L360" s="138">
        <v>0</v>
      </c>
      <c r="M360" s="138">
        <v>610</v>
      </c>
      <c r="N360" s="138">
        <f t="shared" si="5"/>
        <v>25032</v>
      </c>
    </row>
    <row r="361" spans="1:14" x14ac:dyDescent="0.2">
      <c r="A361" s="143" t="s">
        <v>1127</v>
      </c>
      <c r="B361" s="132" t="s">
        <v>1452</v>
      </c>
      <c r="C361" s="138">
        <v>0</v>
      </c>
      <c r="D361" s="138">
        <v>39</v>
      </c>
      <c r="E361" s="138">
        <v>0</v>
      </c>
      <c r="F361" s="138">
        <v>0</v>
      </c>
      <c r="G361" s="138">
        <v>26</v>
      </c>
      <c r="H361" s="138">
        <v>28</v>
      </c>
      <c r="I361" s="138">
        <v>9</v>
      </c>
      <c r="J361" s="138">
        <v>594</v>
      </c>
      <c r="K361" s="138">
        <v>0</v>
      </c>
      <c r="L361" s="138">
        <v>0</v>
      </c>
      <c r="M361" s="138">
        <v>0</v>
      </c>
      <c r="N361" s="138">
        <f t="shared" si="5"/>
        <v>696</v>
      </c>
    </row>
    <row r="362" spans="1:14" x14ac:dyDescent="0.2">
      <c r="A362" s="143" t="s">
        <v>1128</v>
      </c>
      <c r="B362" s="132" t="s">
        <v>1453</v>
      </c>
      <c r="C362" s="138">
        <v>4646</v>
      </c>
      <c r="D362" s="138">
        <v>3662</v>
      </c>
      <c r="E362" s="138">
        <v>2966</v>
      </c>
      <c r="F362" s="138">
        <v>1039</v>
      </c>
      <c r="G362" s="138">
        <v>2197</v>
      </c>
      <c r="H362" s="138">
        <v>996</v>
      </c>
      <c r="I362" s="138">
        <v>2806</v>
      </c>
      <c r="J362" s="138">
        <v>2815</v>
      </c>
      <c r="K362" s="138">
        <v>2599</v>
      </c>
      <c r="L362" s="138">
        <v>0</v>
      </c>
      <c r="M362" s="138">
        <v>610</v>
      </c>
      <c r="N362" s="138">
        <f t="shared" si="5"/>
        <v>24336</v>
      </c>
    </row>
    <row r="363" spans="1:14" x14ac:dyDescent="0.2">
      <c r="A363" s="139" t="s">
        <v>1129</v>
      </c>
      <c r="B363" s="132" t="s">
        <v>1454</v>
      </c>
      <c r="C363" s="138">
        <v>3937</v>
      </c>
      <c r="D363" s="138">
        <v>3364</v>
      </c>
      <c r="E363" s="138">
        <v>1497</v>
      </c>
      <c r="F363" s="138">
        <v>1237</v>
      </c>
      <c r="G363" s="138">
        <v>3090</v>
      </c>
      <c r="H363" s="138">
        <v>1054</v>
      </c>
      <c r="I363" s="138">
        <v>1874</v>
      </c>
      <c r="J363" s="138">
        <v>6955</v>
      </c>
      <c r="K363" s="138">
        <v>3454</v>
      </c>
      <c r="L363" s="138">
        <v>1109</v>
      </c>
      <c r="M363" s="138">
        <v>2248</v>
      </c>
      <c r="N363" s="138">
        <f t="shared" si="5"/>
        <v>29819</v>
      </c>
    </row>
    <row r="364" spans="1:14" x14ac:dyDescent="0.2">
      <c r="A364" s="139" t="s">
        <v>1196</v>
      </c>
      <c r="B364" s="132" t="s">
        <v>1455</v>
      </c>
      <c r="C364" s="138">
        <v>1512</v>
      </c>
      <c r="D364" s="138">
        <v>70</v>
      </c>
      <c r="E364" s="138">
        <v>0</v>
      </c>
      <c r="F364" s="138">
        <v>0</v>
      </c>
      <c r="G364" s="138">
        <v>82</v>
      </c>
      <c r="H364" s="138">
        <v>0</v>
      </c>
      <c r="I364" s="138">
        <v>0</v>
      </c>
      <c r="J364" s="138">
        <v>73</v>
      </c>
      <c r="K364" s="138">
        <v>0</v>
      </c>
      <c r="L364" s="138">
        <v>0</v>
      </c>
      <c r="M364" s="138">
        <v>9086</v>
      </c>
      <c r="N364" s="138">
        <f t="shared" si="5"/>
        <v>10823</v>
      </c>
    </row>
    <row r="365" spans="1:14" ht="25.5" x14ac:dyDescent="0.2">
      <c r="A365" s="143" t="s">
        <v>1197</v>
      </c>
      <c r="B365" s="132" t="s">
        <v>2110</v>
      </c>
      <c r="C365" s="138">
        <v>0</v>
      </c>
      <c r="D365" s="138">
        <v>0</v>
      </c>
      <c r="E365" s="138">
        <v>0</v>
      </c>
      <c r="F365" s="138">
        <v>0</v>
      </c>
      <c r="G365" s="138">
        <v>0</v>
      </c>
      <c r="H365" s="138">
        <v>0</v>
      </c>
      <c r="I365" s="138"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f t="shared" si="5"/>
        <v>0</v>
      </c>
    </row>
    <row r="366" spans="1:14" x14ac:dyDescent="0.2">
      <c r="A366" s="143" t="s">
        <v>1198</v>
      </c>
      <c r="B366" s="132" t="s">
        <v>2111</v>
      </c>
      <c r="C366" s="138">
        <v>1512</v>
      </c>
      <c r="D366" s="138">
        <v>70</v>
      </c>
      <c r="E366" s="138">
        <v>0</v>
      </c>
      <c r="F366" s="138">
        <v>0</v>
      </c>
      <c r="G366" s="138">
        <v>82</v>
      </c>
      <c r="H366" s="138">
        <v>0</v>
      </c>
      <c r="I366" s="138">
        <v>0</v>
      </c>
      <c r="J366" s="138">
        <v>73</v>
      </c>
      <c r="K366" s="138">
        <v>0</v>
      </c>
      <c r="L366" s="138">
        <v>0</v>
      </c>
      <c r="M366" s="138">
        <v>9086</v>
      </c>
      <c r="N366" s="138">
        <f t="shared" si="5"/>
        <v>10823</v>
      </c>
    </row>
    <row r="367" spans="1:14" x14ac:dyDescent="0.2">
      <c r="A367" s="139" t="s">
        <v>1199</v>
      </c>
      <c r="B367" s="132" t="s">
        <v>1456</v>
      </c>
      <c r="C367" s="138">
        <v>667</v>
      </c>
      <c r="D367" s="138">
        <v>-1576</v>
      </c>
      <c r="E367" s="138">
        <v>-5257</v>
      </c>
      <c r="F367" s="138">
        <v>-344</v>
      </c>
      <c r="G367" s="138">
        <v>114</v>
      </c>
      <c r="H367" s="138">
        <v>-418</v>
      </c>
      <c r="I367" s="138">
        <v>-2082</v>
      </c>
      <c r="J367" s="138">
        <v>-3816</v>
      </c>
      <c r="K367" s="138">
        <v>-81</v>
      </c>
      <c r="L367" s="138">
        <v>-1321</v>
      </c>
      <c r="M367" s="138">
        <v>-1284</v>
      </c>
      <c r="N367" s="138">
        <f t="shared" si="5"/>
        <v>-15398</v>
      </c>
    </row>
    <row r="368" spans="1:14" x14ac:dyDescent="0.2">
      <c r="A368" s="143" t="s">
        <v>1200</v>
      </c>
      <c r="B368" s="132" t="s">
        <v>1457</v>
      </c>
      <c r="C368" s="138">
        <v>1153</v>
      </c>
      <c r="D368" s="138">
        <v>-1582</v>
      </c>
      <c r="E368" s="138">
        <v>-5218</v>
      </c>
      <c r="F368" s="138">
        <v>-336</v>
      </c>
      <c r="G368" s="138">
        <v>91</v>
      </c>
      <c r="H368" s="138">
        <v>-385</v>
      </c>
      <c r="I368" s="138">
        <v>-2022</v>
      </c>
      <c r="J368" s="138">
        <v>-3909</v>
      </c>
      <c r="K368" s="138">
        <v>6</v>
      </c>
      <c r="L368" s="138">
        <v>-1320</v>
      </c>
      <c r="M368" s="138">
        <v>-1273</v>
      </c>
      <c r="N368" s="138">
        <f t="shared" si="5"/>
        <v>-14795</v>
      </c>
    </row>
    <row r="369" spans="1:14" x14ac:dyDescent="0.2">
      <c r="A369" s="143" t="s">
        <v>1201</v>
      </c>
      <c r="B369" s="132" t="s">
        <v>1458</v>
      </c>
      <c r="C369" s="138">
        <v>-486</v>
      </c>
      <c r="D369" s="138">
        <v>6</v>
      </c>
      <c r="E369" s="138">
        <v>-39</v>
      </c>
      <c r="F369" s="138">
        <v>-8</v>
      </c>
      <c r="G369" s="138">
        <v>23</v>
      </c>
      <c r="H369" s="138">
        <v>-33</v>
      </c>
      <c r="I369" s="138">
        <v>-60</v>
      </c>
      <c r="J369" s="138">
        <v>93</v>
      </c>
      <c r="K369" s="138">
        <v>-87</v>
      </c>
      <c r="L369" s="138">
        <v>-1</v>
      </c>
      <c r="M369" s="138">
        <v>-11</v>
      </c>
      <c r="N369" s="138">
        <f t="shared" si="5"/>
        <v>-603</v>
      </c>
    </row>
    <row r="370" spans="1:14" x14ac:dyDescent="0.2">
      <c r="A370" s="139" t="s">
        <v>1202</v>
      </c>
      <c r="B370" s="132" t="s">
        <v>1459</v>
      </c>
      <c r="C370" s="138">
        <v>8449</v>
      </c>
      <c r="D370" s="138">
        <v>1861</v>
      </c>
      <c r="E370" s="138">
        <v>3354</v>
      </c>
      <c r="F370" s="138">
        <v>105</v>
      </c>
      <c r="G370" s="138">
        <v>6006</v>
      </c>
      <c r="H370" s="138">
        <v>4629</v>
      </c>
      <c r="I370" s="138">
        <v>4273</v>
      </c>
      <c r="J370" s="138">
        <v>7000</v>
      </c>
      <c r="K370" s="138">
        <v>2206</v>
      </c>
      <c r="L370" s="138">
        <v>552</v>
      </c>
      <c r="M370" s="138">
        <v>370</v>
      </c>
      <c r="N370" s="138">
        <f t="shared" si="5"/>
        <v>38805</v>
      </c>
    </row>
    <row r="371" spans="1:14" x14ac:dyDescent="0.2">
      <c r="A371" s="143" t="s">
        <v>1203</v>
      </c>
      <c r="B371" s="132" t="s">
        <v>1460</v>
      </c>
      <c r="C371" s="138">
        <v>4068</v>
      </c>
      <c r="D371" s="138">
        <v>1438</v>
      </c>
      <c r="E371" s="138">
        <v>2690</v>
      </c>
      <c r="F371" s="138">
        <v>0</v>
      </c>
      <c r="G371" s="138">
        <v>5507</v>
      </c>
      <c r="H371" s="138">
        <v>4034</v>
      </c>
      <c r="I371" s="138">
        <v>1813</v>
      </c>
      <c r="J371" s="138">
        <v>5285</v>
      </c>
      <c r="K371" s="138">
        <v>2021</v>
      </c>
      <c r="L371" s="138">
        <v>168</v>
      </c>
      <c r="M371" s="138">
        <v>250</v>
      </c>
      <c r="N371" s="138">
        <f t="shared" si="5"/>
        <v>27274</v>
      </c>
    </row>
    <row r="372" spans="1:14" x14ac:dyDescent="0.2">
      <c r="A372" s="143" t="s">
        <v>1204</v>
      </c>
      <c r="B372" s="132" t="s">
        <v>1461</v>
      </c>
      <c r="C372" s="138">
        <v>2959</v>
      </c>
      <c r="D372" s="138">
        <v>1138</v>
      </c>
      <c r="E372" s="138">
        <v>1292</v>
      </c>
      <c r="F372" s="138">
        <v>0</v>
      </c>
      <c r="G372" s="138">
        <v>307</v>
      </c>
      <c r="H372" s="138">
        <v>3977</v>
      </c>
      <c r="I372" s="138">
        <v>1813</v>
      </c>
      <c r="J372" s="138">
        <v>1050</v>
      </c>
      <c r="K372" s="138">
        <v>2021</v>
      </c>
      <c r="L372" s="138">
        <v>164</v>
      </c>
      <c r="M372" s="138">
        <v>100</v>
      </c>
      <c r="N372" s="138">
        <f t="shared" si="5"/>
        <v>14821</v>
      </c>
    </row>
    <row r="373" spans="1:14" ht="25.5" x14ac:dyDescent="0.2">
      <c r="A373" s="143" t="s">
        <v>1205</v>
      </c>
      <c r="B373" s="132" t="s">
        <v>1462</v>
      </c>
      <c r="C373" s="138">
        <v>240</v>
      </c>
      <c r="D373" s="138">
        <v>213</v>
      </c>
      <c r="E373" s="138">
        <v>0</v>
      </c>
      <c r="F373" s="138">
        <v>0</v>
      </c>
      <c r="G373" s="138">
        <v>0</v>
      </c>
      <c r="H373" s="138">
        <v>35</v>
      </c>
      <c r="I373" s="138">
        <v>0</v>
      </c>
      <c r="J373" s="138">
        <v>500</v>
      </c>
      <c r="K373" s="138">
        <v>0</v>
      </c>
      <c r="L373" s="138">
        <v>4</v>
      </c>
      <c r="M373" s="138">
        <v>150</v>
      </c>
      <c r="N373" s="138">
        <f t="shared" si="5"/>
        <v>1142</v>
      </c>
    </row>
    <row r="374" spans="1:14" ht="25.5" x14ac:dyDescent="0.2">
      <c r="A374" s="143" t="s">
        <v>1206</v>
      </c>
      <c r="B374" s="132" t="s">
        <v>2000</v>
      </c>
      <c r="C374" s="138">
        <v>0</v>
      </c>
      <c r="D374" s="138">
        <v>0</v>
      </c>
      <c r="E374" s="138">
        <v>0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f t="shared" si="5"/>
        <v>0</v>
      </c>
    </row>
    <row r="375" spans="1:14" ht="25.5" x14ac:dyDescent="0.2">
      <c r="A375" s="143" t="s">
        <v>1207</v>
      </c>
      <c r="B375" s="132" t="s">
        <v>1247</v>
      </c>
      <c r="C375" s="138">
        <v>869</v>
      </c>
      <c r="D375" s="138">
        <v>0</v>
      </c>
      <c r="E375" s="138">
        <v>0</v>
      </c>
      <c r="F375" s="138">
        <v>0</v>
      </c>
      <c r="G375" s="138">
        <v>5200</v>
      </c>
      <c r="H375" s="138">
        <v>0</v>
      </c>
      <c r="I375" s="138">
        <v>0</v>
      </c>
      <c r="J375" s="138">
        <v>0</v>
      </c>
      <c r="K375" s="138">
        <v>0</v>
      </c>
      <c r="L375" s="138">
        <v>0</v>
      </c>
      <c r="M375" s="138">
        <v>0</v>
      </c>
      <c r="N375" s="138">
        <f t="shared" si="5"/>
        <v>6069</v>
      </c>
    </row>
    <row r="376" spans="1:14" x14ac:dyDescent="0.2">
      <c r="A376" s="143" t="s">
        <v>1208</v>
      </c>
      <c r="B376" s="132" t="s">
        <v>2001</v>
      </c>
      <c r="C376" s="138">
        <v>0</v>
      </c>
      <c r="D376" s="138">
        <v>87</v>
      </c>
      <c r="E376" s="138">
        <v>1398</v>
      </c>
      <c r="F376" s="138">
        <v>0</v>
      </c>
      <c r="G376" s="138">
        <v>0</v>
      </c>
      <c r="H376" s="138">
        <v>22</v>
      </c>
      <c r="I376" s="138">
        <v>0</v>
      </c>
      <c r="J376" s="138">
        <v>3735</v>
      </c>
      <c r="K376" s="138">
        <v>0</v>
      </c>
      <c r="L376" s="138">
        <v>0</v>
      </c>
      <c r="M376" s="138">
        <v>0</v>
      </c>
      <c r="N376" s="138">
        <f t="shared" si="5"/>
        <v>5242</v>
      </c>
    </row>
    <row r="377" spans="1:14" x14ac:dyDescent="0.2">
      <c r="A377" s="143" t="s">
        <v>1209</v>
      </c>
      <c r="B377" s="132" t="s">
        <v>1604</v>
      </c>
      <c r="C377" s="138">
        <v>480</v>
      </c>
      <c r="D377" s="138">
        <v>127</v>
      </c>
      <c r="E377" s="138">
        <v>256</v>
      </c>
      <c r="F377" s="138">
        <v>105</v>
      </c>
      <c r="G377" s="138">
        <v>344</v>
      </c>
      <c r="H377" s="138">
        <v>214</v>
      </c>
      <c r="I377" s="138">
        <v>114</v>
      </c>
      <c r="J377" s="138">
        <v>826</v>
      </c>
      <c r="K377" s="138">
        <v>0</v>
      </c>
      <c r="L377" s="138">
        <v>0</v>
      </c>
      <c r="M377" s="138">
        <v>0</v>
      </c>
      <c r="N377" s="138">
        <f t="shared" si="5"/>
        <v>2466</v>
      </c>
    </row>
    <row r="378" spans="1:14" ht="25.5" x14ac:dyDescent="0.2">
      <c r="A378" s="143" t="s">
        <v>1210</v>
      </c>
      <c r="B378" s="132" t="s">
        <v>952</v>
      </c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138">
        <v>0</v>
      </c>
      <c r="K378" s="138">
        <v>0</v>
      </c>
      <c r="L378" s="138">
        <v>0</v>
      </c>
      <c r="M378" s="138">
        <v>0</v>
      </c>
      <c r="N378" s="138">
        <f t="shared" si="5"/>
        <v>0</v>
      </c>
    </row>
    <row r="379" spans="1:14" ht="25.5" x14ac:dyDescent="0.2">
      <c r="A379" s="143" t="s">
        <v>1211</v>
      </c>
      <c r="B379" s="132" t="s">
        <v>1048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f t="shared" si="5"/>
        <v>0</v>
      </c>
    </row>
    <row r="380" spans="1:14" ht="25.5" x14ac:dyDescent="0.2">
      <c r="A380" s="143" t="s">
        <v>1212</v>
      </c>
      <c r="B380" s="132" t="s">
        <v>1049</v>
      </c>
      <c r="C380" s="138">
        <v>0</v>
      </c>
      <c r="D380" s="138">
        <v>0</v>
      </c>
      <c r="E380" s="138">
        <v>0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f t="shared" si="5"/>
        <v>0</v>
      </c>
    </row>
    <row r="381" spans="1:14" ht="25.5" x14ac:dyDescent="0.2">
      <c r="A381" s="143" t="s">
        <v>1213</v>
      </c>
      <c r="B381" s="132" t="s">
        <v>1050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f t="shared" si="5"/>
        <v>0</v>
      </c>
    </row>
    <row r="382" spans="1:14" ht="25.5" x14ac:dyDescent="0.2">
      <c r="A382" s="143" t="s">
        <v>1214</v>
      </c>
      <c r="B382" s="132" t="s">
        <v>953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0</v>
      </c>
      <c r="N382" s="138">
        <f t="shared" si="5"/>
        <v>0</v>
      </c>
    </row>
    <row r="383" spans="1:14" x14ac:dyDescent="0.2">
      <c r="A383" s="143" t="s">
        <v>1215</v>
      </c>
      <c r="B383" s="132" t="s">
        <v>1605</v>
      </c>
      <c r="C383" s="138">
        <v>3901</v>
      </c>
      <c r="D383" s="138">
        <v>296</v>
      </c>
      <c r="E383" s="138">
        <v>408</v>
      </c>
      <c r="F383" s="138">
        <v>0</v>
      </c>
      <c r="G383" s="138">
        <v>155</v>
      </c>
      <c r="H383" s="138">
        <v>381</v>
      </c>
      <c r="I383" s="138">
        <v>2346</v>
      </c>
      <c r="J383" s="138">
        <v>889</v>
      </c>
      <c r="K383" s="138">
        <v>185</v>
      </c>
      <c r="L383" s="138">
        <v>384</v>
      </c>
      <c r="M383" s="138">
        <v>120</v>
      </c>
      <c r="N383" s="138">
        <f t="shared" si="5"/>
        <v>9065</v>
      </c>
    </row>
    <row r="384" spans="1:14" x14ac:dyDescent="0.2">
      <c r="A384" s="143" t="s">
        <v>1216</v>
      </c>
      <c r="B384" s="132" t="s">
        <v>1606</v>
      </c>
      <c r="C384" s="138">
        <v>1010</v>
      </c>
      <c r="D384" s="138">
        <v>0</v>
      </c>
      <c r="E384" s="138">
        <v>0</v>
      </c>
      <c r="F384" s="138">
        <v>0</v>
      </c>
      <c r="G384" s="138">
        <v>125</v>
      </c>
      <c r="H384" s="138">
        <v>338</v>
      </c>
      <c r="I384" s="138">
        <v>200</v>
      </c>
      <c r="J384" s="138">
        <v>700</v>
      </c>
      <c r="K384" s="138">
        <v>185</v>
      </c>
      <c r="L384" s="138">
        <v>0</v>
      </c>
      <c r="M384" s="138">
        <v>120</v>
      </c>
      <c r="N384" s="138">
        <f t="shared" si="5"/>
        <v>2678</v>
      </c>
    </row>
    <row r="385" spans="1:14" x14ac:dyDescent="0.2">
      <c r="A385" s="143" t="s">
        <v>1217</v>
      </c>
      <c r="B385" s="132" t="s">
        <v>1607</v>
      </c>
      <c r="C385" s="138">
        <v>110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f t="shared" si="5"/>
        <v>110</v>
      </c>
    </row>
    <row r="386" spans="1:14" x14ac:dyDescent="0.2">
      <c r="A386" s="143" t="s">
        <v>1218</v>
      </c>
      <c r="B386" s="132" t="s">
        <v>1051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f t="shared" si="5"/>
        <v>0</v>
      </c>
    </row>
    <row r="387" spans="1:14" x14ac:dyDescent="0.2">
      <c r="A387" s="143" t="s">
        <v>799</v>
      </c>
      <c r="B387" s="132" t="s">
        <v>1058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f t="shared" ref="N387:N450" si="6">SUM(C387:M387)</f>
        <v>0</v>
      </c>
    </row>
    <row r="388" spans="1:14" x14ac:dyDescent="0.2">
      <c r="A388" s="143" t="s">
        <v>800</v>
      </c>
      <c r="B388" s="132" t="s">
        <v>1515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0</v>
      </c>
      <c r="L388" s="138">
        <v>0</v>
      </c>
      <c r="M388" s="138">
        <v>0</v>
      </c>
      <c r="N388" s="138">
        <f t="shared" si="6"/>
        <v>0</v>
      </c>
    </row>
    <row r="389" spans="1:14" x14ac:dyDescent="0.2">
      <c r="A389" s="143" t="s">
        <v>801</v>
      </c>
      <c r="B389" s="132" t="s">
        <v>1608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  <c r="I389" s="138">
        <v>0</v>
      </c>
      <c r="J389" s="138">
        <v>0</v>
      </c>
      <c r="K389" s="138">
        <v>0</v>
      </c>
      <c r="L389" s="138">
        <v>0</v>
      </c>
      <c r="M389" s="138">
        <v>0</v>
      </c>
      <c r="N389" s="138">
        <f t="shared" si="6"/>
        <v>0</v>
      </c>
    </row>
    <row r="390" spans="1:14" x14ac:dyDescent="0.2">
      <c r="A390" s="143" t="s">
        <v>802</v>
      </c>
      <c r="B390" s="132" t="s">
        <v>1580</v>
      </c>
      <c r="C390" s="138">
        <v>2781</v>
      </c>
      <c r="D390" s="138">
        <v>296</v>
      </c>
      <c r="E390" s="138">
        <v>408</v>
      </c>
      <c r="F390" s="138">
        <v>0</v>
      </c>
      <c r="G390" s="138">
        <v>30</v>
      </c>
      <c r="H390" s="138">
        <v>43</v>
      </c>
      <c r="I390" s="138">
        <v>2146</v>
      </c>
      <c r="J390" s="138">
        <v>189</v>
      </c>
      <c r="K390" s="138">
        <v>0</v>
      </c>
      <c r="L390" s="138">
        <v>384</v>
      </c>
      <c r="M390" s="138">
        <v>0</v>
      </c>
      <c r="N390" s="138">
        <f t="shared" si="6"/>
        <v>6277</v>
      </c>
    </row>
    <row r="391" spans="1:14" x14ac:dyDescent="0.2">
      <c r="A391" s="139" t="s">
        <v>803</v>
      </c>
      <c r="B391" s="132" t="s">
        <v>1094</v>
      </c>
      <c r="C391" s="138">
        <v>537818</v>
      </c>
      <c r="D391" s="138">
        <v>233619</v>
      </c>
      <c r="E391" s="138">
        <v>331959</v>
      </c>
      <c r="F391" s="138">
        <v>97832</v>
      </c>
      <c r="G391" s="138">
        <v>266613</v>
      </c>
      <c r="H391" s="138">
        <v>140948</v>
      </c>
      <c r="I391" s="138">
        <v>222259</v>
      </c>
      <c r="J391" s="138">
        <v>932176</v>
      </c>
      <c r="K391" s="138">
        <v>188698</v>
      </c>
      <c r="L391" s="138">
        <v>141365</v>
      </c>
      <c r="M391" s="138">
        <v>158195</v>
      </c>
      <c r="N391" s="138">
        <f t="shared" si="6"/>
        <v>3251482</v>
      </c>
    </row>
    <row r="392" spans="1:14" x14ac:dyDescent="0.2">
      <c r="A392" s="139" t="s">
        <v>804</v>
      </c>
      <c r="B392" s="132" t="s">
        <v>1098</v>
      </c>
      <c r="C392" s="138">
        <v>74</v>
      </c>
      <c r="D392" s="138">
        <v>2</v>
      </c>
      <c r="E392" s="138">
        <v>0</v>
      </c>
      <c r="F392" s="138">
        <v>0</v>
      </c>
      <c r="G392" s="138">
        <v>0</v>
      </c>
      <c r="H392" s="138">
        <v>0</v>
      </c>
      <c r="I392" s="138">
        <v>0</v>
      </c>
      <c r="J392" s="138">
        <v>2</v>
      </c>
      <c r="K392" s="138">
        <v>0</v>
      </c>
      <c r="L392" s="138">
        <v>0</v>
      </c>
      <c r="M392" s="138">
        <v>0</v>
      </c>
      <c r="N392" s="138">
        <f t="shared" si="6"/>
        <v>78</v>
      </c>
    </row>
    <row r="393" spans="1:14" x14ac:dyDescent="0.2">
      <c r="A393" s="143" t="s">
        <v>805</v>
      </c>
      <c r="B393" s="132" t="s">
        <v>1631</v>
      </c>
      <c r="C393" s="138">
        <v>0</v>
      </c>
      <c r="D393" s="138">
        <v>0</v>
      </c>
      <c r="E393" s="138">
        <v>0</v>
      </c>
      <c r="F393" s="138">
        <v>0</v>
      </c>
      <c r="G393" s="138">
        <v>0</v>
      </c>
      <c r="H393" s="138">
        <v>0</v>
      </c>
      <c r="I393" s="138"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f t="shared" si="6"/>
        <v>0</v>
      </c>
    </row>
    <row r="394" spans="1:14" x14ac:dyDescent="0.2">
      <c r="A394" s="143" t="s">
        <v>806</v>
      </c>
      <c r="B394" s="132" t="s">
        <v>1102</v>
      </c>
      <c r="C394" s="138">
        <v>0</v>
      </c>
      <c r="D394" s="138">
        <v>2</v>
      </c>
      <c r="E394" s="138">
        <v>0</v>
      </c>
      <c r="F394" s="138">
        <v>0</v>
      </c>
      <c r="G394" s="138">
        <v>0</v>
      </c>
      <c r="H394" s="138">
        <v>0</v>
      </c>
      <c r="I394" s="138">
        <v>0</v>
      </c>
      <c r="J394" s="138">
        <v>1</v>
      </c>
      <c r="K394" s="138">
        <v>0</v>
      </c>
      <c r="L394" s="138">
        <v>0</v>
      </c>
      <c r="M394" s="138">
        <v>0</v>
      </c>
      <c r="N394" s="138">
        <f t="shared" si="6"/>
        <v>3</v>
      </c>
    </row>
    <row r="395" spans="1:14" x14ac:dyDescent="0.2">
      <c r="A395" s="143" t="s">
        <v>1029</v>
      </c>
      <c r="B395" s="132" t="s">
        <v>1104</v>
      </c>
      <c r="C395" s="138">
        <v>74</v>
      </c>
      <c r="D395" s="138">
        <v>0</v>
      </c>
      <c r="E395" s="138">
        <v>0</v>
      </c>
      <c r="F395" s="138">
        <v>0</v>
      </c>
      <c r="G395" s="138">
        <v>0</v>
      </c>
      <c r="H395" s="138">
        <v>0</v>
      </c>
      <c r="I395" s="138">
        <v>0</v>
      </c>
      <c r="J395" s="138">
        <v>1</v>
      </c>
      <c r="K395" s="138">
        <v>0</v>
      </c>
      <c r="L395" s="138">
        <v>0</v>
      </c>
      <c r="M395" s="138">
        <v>0</v>
      </c>
      <c r="N395" s="138">
        <f t="shared" si="6"/>
        <v>75</v>
      </c>
    </row>
    <row r="396" spans="1:14" x14ac:dyDescent="0.2">
      <c r="A396" s="139" t="s">
        <v>1030</v>
      </c>
      <c r="B396" s="132" t="s">
        <v>1062</v>
      </c>
      <c r="C396" s="138">
        <v>0</v>
      </c>
      <c r="D396" s="138">
        <v>0</v>
      </c>
      <c r="E396" s="138">
        <v>0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f t="shared" si="6"/>
        <v>0</v>
      </c>
    </row>
    <row r="397" spans="1:14" x14ac:dyDescent="0.2">
      <c r="A397" s="143" t="s">
        <v>1031</v>
      </c>
      <c r="B397" s="132" t="s">
        <v>1064</v>
      </c>
      <c r="C397" s="138">
        <v>0</v>
      </c>
      <c r="D397" s="138">
        <v>0</v>
      </c>
      <c r="E397" s="138">
        <v>0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f t="shared" si="6"/>
        <v>0</v>
      </c>
    </row>
    <row r="398" spans="1:14" x14ac:dyDescent="0.2">
      <c r="A398" s="143" t="s">
        <v>1032</v>
      </c>
      <c r="B398" s="132" t="s">
        <v>1066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f t="shared" si="6"/>
        <v>0</v>
      </c>
    </row>
    <row r="399" spans="1:14" x14ac:dyDescent="0.2">
      <c r="A399" s="143" t="s">
        <v>1033</v>
      </c>
      <c r="B399" s="132" t="s">
        <v>1068</v>
      </c>
      <c r="C399" s="138">
        <v>0</v>
      </c>
      <c r="D399" s="138">
        <v>0</v>
      </c>
      <c r="E399" s="138">
        <v>0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f t="shared" si="6"/>
        <v>0</v>
      </c>
    </row>
    <row r="400" spans="1:14" x14ac:dyDescent="0.2">
      <c r="A400" s="143" t="s">
        <v>1034</v>
      </c>
      <c r="B400" s="132" t="s">
        <v>1070</v>
      </c>
      <c r="C400" s="138">
        <v>0</v>
      </c>
      <c r="D400" s="138">
        <v>0</v>
      </c>
      <c r="E400" s="138">
        <v>0</v>
      </c>
      <c r="F400" s="138">
        <v>0</v>
      </c>
      <c r="G400" s="138">
        <v>0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f t="shared" si="6"/>
        <v>0</v>
      </c>
    </row>
    <row r="401" spans="1:14" x14ac:dyDescent="0.2">
      <c r="A401" s="143" t="s">
        <v>1035</v>
      </c>
      <c r="B401" s="132" t="s">
        <v>1072</v>
      </c>
      <c r="C401" s="138">
        <v>0</v>
      </c>
      <c r="D401" s="138">
        <v>0</v>
      </c>
      <c r="E401" s="138">
        <v>0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f t="shared" si="6"/>
        <v>0</v>
      </c>
    </row>
    <row r="402" spans="1:14" x14ac:dyDescent="0.2">
      <c r="A402" s="139" t="s">
        <v>1036</v>
      </c>
      <c r="B402" s="132" t="s">
        <v>1074</v>
      </c>
      <c r="C402" s="138">
        <v>1590</v>
      </c>
      <c r="D402" s="138">
        <v>216</v>
      </c>
      <c r="E402" s="138">
        <v>189</v>
      </c>
      <c r="F402" s="138">
        <v>13</v>
      </c>
      <c r="G402" s="138">
        <v>170</v>
      </c>
      <c r="H402" s="138">
        <v>0</v>
      </c>
      <c r="I402" s="138">
        <v>295</v>
      </c>
      <c r="J402" s="138">
        <v>294</v>
      </c>
      <c r="K402" s="138">
        <v>244</v>
      </c>
      <c r="L402" s="138">
        <v>122</v>
      </c>
      <c r="M402" s="138">
        <v>7</v>
      </c>
      <c r="N402" s="138">
        <f t="shared" si="6"/>
        <v>3140</v>
      </c>
    </row>
    <row r="403" spans="1:14" x14ac:dyDescent="0.2">
      <c r="A403" s="143" t="s">
        <v>1037</v>
      </c>
      <c r="B403" s="132" t="s">
        <v>1632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f t="shared" si="6"/>
        <v>0</v>
      </c>
    </row>
    <row r="404" spans="1:14" x14ac:dyDescent="0.2">
      <c r="A404" s="143" t="s">
        <v>1038</v>
      </c>
      <c r="B404" s="132" t="s">
        <v>186</v>
      </c>
      <c r="C404" s="138">
        <v>27</v>
      </c>
      <c r="D404" s="138">
        <v>0</v>
      </c>
      <c r="E404" s="138">
        <v>0</v>
      </c>
      <c r="F404" s="138">
        <v>0</v>
      </c>
      <c r="G404" s="138">
        <v>89</v>
      </c>
      <c r="H404" s="138">
        <v>0</v>
      </c>
      <c r="I404" s="138">
        <v>197</v>
      </c>
      <c r="J404" s="138">
        <v>294</v>
      </c>
      <c r="K404" s="138">
        <v>0</v>
      </c>
      <c r="L404" s="138">
        <v>0</v>
      </c>
      <c r="M404" s="138">
        <v>0</v>
      </c>
      <c r="N404" s="138">
        <f t="shared" si="6"/>
        <v>607</v>
      </c>
    </row>
    <row r="405" spans="1:14" x14ac:dyDescent="0.2">
      <c r="A405" s="143" t="s">
        <v>1039</v>
      </c>
      <c r="B405" s="132" t="s">
        <v>188</v>
      </c>
      <c r="C405" s="138">
        <v>1563</v>
      </c>
      <c r="D405" s="138">
        <v>216</v>
      </c>
      <c r="E405" s="138">
        <v>189</v>
      </c>
      <c r="F405" s="138">
        <v>13</v>
      </c>
      <c r="G405" s="138">
        <v>81</v>
      </c>
      <c r="H405" s="138">
        <v>0</v>
      </c>
      <c r="I405" s="138">
        <v>98</v>
      </c>
      <c r="J405" s="138">
        <v>0</v>
      </c>
      <c r="K405" s="138">
        <v>244</v>
      </c>
      <c r="L405" s="138">
        <v>122</v>
      </c>
      <c r="M405" s="138">
        <v>7</v>
      </c>
      <c r="N405" s="138">
        <f t="shared" si="6"/>
        <v>2533</v>
      </c>
    </row>
    <row r="406" spans="1:14" x14ac:dyDescent="0.2">
      <c r="A406" s="139" t="s">
        <v>1040</v>
      </c>
      <c r="B406" s="132" t="s">
        <v>190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H406" s="138">
        <v>43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f t="shared" si="6"/>
        <v>43</v>
      </c>
    </row>
    <row r="407" spans="1:14" x14ac:dyDescent="0.2">
      <c r="A407" s="143" t="s">
        <v>1041</v>
      </c>
      <c r="B407" s="132" t="s">
        <v>192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43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f t="shared" si="6"/>
        <v>43</v>
      </c>
    </row>
    <row r="408" spans="1:14" x14ac:dyDescent="0.2">
      <c r="A408" s="143" t="s">
        <v>601</v>
      </c>
      <c r="B408" s="132" t="s">
        <v>194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f t="shared" si="6"/>
        <v>0</v>
      </c>
    </row>
    <row r="409" spans="1:14" x14ac:dyDescent="0.2">
      <c r="A409" s="139" t="s">
        <v>602</v>
      </c>
      <c r="B409" s="132" t="s">
        <v>196</v>
      </c>
      <c r="C409" s="138">
        <v>-1516</v>
      </c>
      <c r="D409" s="138">
        <v>-214</v>
      </c>
      <c r="E409" s="138">
        <v>-189</v>
      </c>
      <c r="F409" s="138">
        <v>-13</v>
      </c>
      <c r="G409" s="138">
        <v>-170</v>
      </c>
      <c r="H409" s="138">
        <v>-43</v>
      </c>
      <c r="I409" s="138">
        <v>-295</v>
      </c>
      <c r="J409" s="138">
        <v>-292</v>
      </c>
      <c r="K409" s="138">
        <v>-244</v>
      </c>
      <c r="L409" s="138">
        <v>-122</v>
      </c>
      <c r="M409" s="138">
        <v>-7</v>
      </c>
      <c r="N409" s="138">
        <f t="shared" si="6"/>
        <v>-3105</v>
      </c>
    </row>
    <row r="410" spans="1:14" x14ac:dyDescent="0.2">
      <c r="A410" s="139" t="s">
        <v>603</v>
      </c>
      <c r="B410" s="132" t="s">
        <v>200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8">
        <v>0</v>
      </c>
      <c r="M410" s="138">
        <v>0</v>
      </c>
      <c r="N410" s="138">
        <f t="shared" si="6"/>
        <v>0</v>
      </c>
    </row>
    <row r="411" spans="1:14" x14ac:dyDescent="0.2">
      <c r="A411" s="139" t="s">
        <v>604</v>
      </c>
      <c r="B411" s="132" t="s">
        <v>202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  <c r="I411" s="138">
        <v>3</v>
      </c>
      <c r="J411" s="138">
        <v>0</v>
      </c>
      <c r="K411" s="138">
        <v>0</v>
      </c>
      <c r="L411" s="138">
        <v>0</v>
      </c>
      <c r="M411" s="138">
        <v>0</v>
      </c>
      <c r="N411" s="138">
        <f t="shared" si="6"/>
        <v>3</v>
      </c>
    </row>
    <row r="412" spans="1:14" x14ac:dyDescent="0.2">
      <c r="A412" s="139" t="s">
        <v>605</v>
      </c>
      <c r="B412" s="132" t="s">
        <v>204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  <c r="I412" s="138">
        <v>-3</v>
      </c>
      <c r="J412" s="138">
        <v>0</v>
      </c>
      <c r="K412" s="138">
        <v>0</v>
      </c>
      <c r="L412" s="138">
        <v>0</v>
      </c>
      <c r="M412" s="138">
        <v>0</v>
      </c>
      <c r="N412" s="138">
        <f t="shared" si="6"/>
        <v>-3</v>
      </c>
    </row>
    <row r="413" spans="1:14" x14ac:dyDescent="0.2">
      <c r="A413" s="139" t="s">
        <v>606</v>
      </c>
      <c r="B413" s="132" t="s">
        <v>208</v>
      </c>
      <c r="C413" s="138">
        <v>15023</v>
      </c>
      <c r="D413" s="138">
        <v>2759</v>
      </c>
      <c r="E413" s="138">
        <v>1279</v>
      </c>
      <c r="F413" s="138">
        <v>474</v>
      </c>
      <c r="G413" s="138">
        <v>2675</v>
      </c>
      <c r="H413" s="138">
        <v>8709</v>
      </c>
      <c r="I413" s="138">
        <v>1713</v>
      </c>
      <c r="J413" s="138">
        <v>3165</v>
      </c>
      <c r="K413" s="138">
        <v>708</v>
      </c>
      <c r="L413" s="138">
        <v>3116</v>
      </c>
      <c r="M413" s="138">
        <v>422</v>
      </c>
      <c r="N413" s="138">
        <f t="shared" si="6"/>
        <v>40043</v>
      </c>
    </row>
    <row r="414" spans="1:14" x14ac:dyDescent="0.2">
      <c r="A414" s="143" t="s">
        <v>607</v>
      </c>
      <c r="B414" s="132" t="s">
        <v>210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H414" s="138">
        <v>0</v>
      </c>
      <c r="I414" s="138">
        <v>0</v>
      </c>
      <c r="J414" s="138">
        <v>0</v>
      </c>
      <c r="K414" s="138">
        <v>1</v>
      </c>
      <c r="L414" s="138">
        <v>0</v>
      </c>
      <c r="M414" s="138">
        <v>1</v>
      </c>
      <c r="N414" s="138">
        <f t="shared" si="6"/>
        <v>2</v>
      </c>
    </row>
    <row r="415" spans="1:14" x14ac:dyDescent="0.2">
      <c r="A415" s="143" t="s">
        <v>608</v>
      </c>
      <c r="B415" s="132" t="s">
        <v>212</v>
      </c>
      <c r="C415" s="138">
        <v>15023</v>
      </c>
      <c r="D415" s="138">
        <v>2759</v>
      </c>
      <c r="E415" s="138">
        <v>1279</v>
      </c>
      <c r="F415" s="138">
        <v>474</v>
      </c>
      <c r="G415" s="138">
        <v>2675</v>
      </c>
      <c r="H415" s="138">
        <v>8709</v>
      </c>
      <c r="I415" s="138">
        <v>1713</v>
      </c>
      <c r="J415" s="138">
        <v>3165</v>
      </c>
      <c r="K415" s="138">
        <v>707</v>
      </c>
      <c r="L415" s="138">
        <v>3116</v>
      </c>
      <c r="M415" s="138">
        <v>421</v>
      </c>
      <c r="N415" s="138">
        <f t="shared" si="6"/>
        <v>40041</v>
      </c>
    </row>
    <row r="416" spans="1:14" x14ac:dyDescent="0.2">
      <c r="A416" s="143" t="s">
        <v>609</v>
      </c>
      <c r="B416" s="132" t="s">
        <v>214</v>
      </c>
      <c r="C416" s="138">
        <v>0</v>
      </c>
      <c r="D416" s="138">
        <v>11</v>
      </c>
      <c r="E416" s="138">
        <v>8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f t="shared" si="6"/>
        <v>19</v>
      </c>
    </row>
    <row r="417" spans="1:14" x14ac:dyDescent="0.2">
      <c r="A417" s="143" t="s">
        <v>610</v>
      </c>
      <c r="B417" s="132" t="s">
        <v>216</v>
      </c>
      <c r="C417" s="138">
        <v>1446</v>
      </c>
      <c r="D417" s="138">
        <v>1639</v>
      </c>
      <c r="E417" s="138">
        <v>1268</v>
      </c>
      <c r="F417" s="138">
        <v>473</v>
      </c>
      <c r="G417" s="138">
        <v>2540</v>
      </c>
      <c r="H417" s="138">
        <v>1471</v>
      </c>
      <c r="I417" s="138">
        <v>967</v>
      </c>
      <c r="J417" s="138">
        <v>3129</v>
      </c>
      <c r="K417" s="138">
        <v>707</v>
      </c>
      <c r="L417" s="138">
        <v>3116</v>
      </c>
      <c r="M417" s="138">
        <v>406</v>
      </c>
      <c r="N417" s="138">
        <f t="shared" si="6"/>
        <v>17162</v>
      </c>
    </row>
    <row r="418" spans="1:14" ht="25.5" x14ac:dyDescent="0.2">
      <c r="A418" s="145" t="s">
        <v>611</v>
      </c>
      <c r="B418" s="132" t="s">
        <v>1336</v>
      </c>
      <c r="C418" s="138">
        <v>11</v>
      </c>
      <c r="D418" s="138">
        <v>0</v>
      </c>
      <c r="E418" s="138">
        <v>88</v>
      </c>
      <c r="F418" s="138">
        <v>2</v>
      </c>
      <c r="G418" s="138">
        <v>0</v>
      </c>
      <c r="H418" s="138">
        <v>0</v>
      </c>
      <c r="I418" s="138"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f t="shared" si="6"/>
        <v>101</v>
      </c>
    </row>
    <row r="419" spans="1:14" x14ac:dyDescent="0.2">
      <c r="A419" s="143" t="s">
        <v>612</v>
      </c>
      <c r="B419" s="132" t="s">
        <v>455</v>
      </c>
      <c r="C419" s="138">
        <v>1435</v>
      </c>
      <c r="D419" s="138">
        <v>1639</v>
      </c>
      <c r="E419" s="138">
        <v>1180</v>
      </c>
      <c r="F419" s="138">
        <v>471</v>
      </c>
      <c r="G419" s="138">
        <v>2540</v>
      </c>
      <c r="H419" s="138">
        <v>1471</v>
      </c>
      <c r="I419" s="138">
        <v>967</v>
      </c>
      <c r="J419" s="138">
        <v>3129</v>
      </c>
      <c r="K419" s="138">
        <v>707</v>
      </c>
      <c r="L419" s="138">
        <v>3116</v>
      </c>
      <c r="M419" s="138">
        <v>406</v>
      </c>
      <c r="N419" s="138">
        <f t="shared" si="6"/>
        <v>17061</v>
      </c>
    </row>
    <row r="420" spans="1:14" ht="25.5" x14ac:dyDescent="0.2">
      <c r="A420" s="139" t="s">
        <v>613</v>
      </c>
      <c r="B420" s="132" t="s">
        <v>72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f t="shared" si="6"/>
        <v>0</v>
      </c>
    </row>
    <row r="421" spans="1:14" x14ac:dyDescent="0.2">
      <c r="A421" s="139" t="s">
        <v>614</v>
      </c>
      <c r="B421" s="132" t="s">
        <v>224</v>
      </c>
      <c r="C421" s="138">
        <v>1</v>
      </c>
      <c r="D421" s="138">
        <v>83</v>
      </c>
      <c r="E421" s="138">
        <v>140</v>
      </c>
      <c r="F421" s="138">
        <v>229</v>
      </c>
      <c r="G421" s="138">
        <v>692</v>
      </c>
      <c r="H421" s="138">
        <v>0</v>
      </c>
      <c r="I421" s="138">
        <v>282</v>
      </c>
      <c r="J421" s="138">
        <v>340</v>
      </c>
      <c r="K421" s="138">
        <v>0</v>
      </c>
      <c r="L421" s="138">
        <v>1569</v>
      </c>
      <c r="M421" s="138">
        <v>176</v>
      </c>
      <c r="N421" s="138">
        <f t="shared" si="6"/>
        <v>3512</v>
      </c>
    </row>
    <row r="422" spans="1:14" ht="25.5" x14ac:dyDescent="0.2">
      <c r="A422" s="139" t="s">
        <v>615</v>
      </c>
      <c r="B422" s="132" t="s">
        <v>226</v>
      </c>
      <c r="C422" s="138">
        <v>0</v>
      </c>
      <c r="D422" s="138">
        <v>2</v>
      </c>
      <c r="E422" s="138">
        <v>0</v>
      </c>
      <c r="F422" s="138">
        <v>0</v>
      </c>
      <c r="G422" s="138">
        <v>26</v>
      </c>
      <c r="H422" s="138">
        <v>0</v>
      </c>
      <c r="I422" s="138">
        <v>14</v>
      </c>
      <c r="J422" s="138">
        <v>0</v>
      </c>
      <c r="K422" s="138">
        <v>0</v>
      </c>
      <c r="L422" s="138">
        <v>0</v>
      </c>
      <c r="M422" s="138">
        <v>0</v>
      </c>
      <c r="N422" s="138">
        <f t="shared" si="6"/>
        <v>42</v>
      </c>
    </row>
    <row r="423" spans="1:14" ht="25.5" x14ac:dyDescent="0.2">
      <c r="A423" s="139" t="s">
        <v>616</v>
      </c>
      <c r="B423" s="132" t="s">
        <v>1979</v>
      </c>
      <c r="C423" s="138">
        <v>0</v>
      </c>
      <c r="D423" s="138">
        <v>0</v>
      </c>
      <c r="E423" s="138">
        <v>0</v>
      </c>
      <c r="F423" s="138">
        <v>33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f t="shared" si="6"/>
        <v>33</v>
      </c>
    </row>
    <row r="424" spans="1:14" ht="25.5" x14ac:dyDescent="0.2">
      <c r="A424" s="139" t="s">
        <v>617</v>
      </c>
      <c r="B424" s="132" t="s">
        <v>454</v>
      </c>
      <c r="C424" s="138">
        <v>0</v>
      </c>
      <c r="D424" s="138">
        <v>0</v>
      </c>
      <c r="E424" s="138">
        <v>21</v>
      </c>
      <c r="F424" s="138">
        <v>0</v>
      </c>
      <c r="G424" s="138">
        <v>145</v>
      </c>
      <c r="H424" s="138">
        <v>0</v>
      </c>
      <c r="I424" s="138">
        <v>0</v>
      </c>
      <c r="J424" s="138">
        <v>385</v>
      </c>
      <c r="K424" s="138">
        <v>0</v>
      </c>
      <c r="L424" s="138">
        <v>0</v>
      </c>
      <c r="M424" s="138">
        <v>0</v>
      </c>
      <c r="N424" s="138">
        <f t="shared" si="6"/>
        <v>551</v>
      </c>
    </row>
    <row r="425" spans="1:14" ht="25.5" x14ac:dyDescent="0.2">
      <c r="A425" s="139" t="s">
        <v>618</v>
      </c>
      <c r="B425" s="132" t="s">
        <v>1983</v>
      </c>
      <c r="C425" s="138">
        <v>440</v>
      </c>
      <c r="D425" s="138">
        <v>220</v>
      </c>
      <c r="E425" s="138">
        <v>458</v>
      </c>
      <c r="F425" s="138">
        <v>71</v>
      </c>
      <c r="G425" s="138">
        <v>197</v>
      </c>
      <c r="H425" s="138">
        <v>29</v>
      </c>
      <c r="I425" s="138">
        <v>620</v>
      </c>
      <c r="J425" s="138">
        <v>849</v>
      </c>
      <c r="K425" s="138">
        <v>113</v>
      </c>
      <c r="L425" s="138">
        <v>337</v>
      </c>
      <c r="M425" s="138">
        <v>80</v>
      </c>
      <c r="N425" s="138">
        <f t="shared" si="6"/>
        <v>3414</v>
      </c>
    </row>
    <row r="426" spans="1:14" x14ac:dyDescent="0.2">
      <c r="A426" s="139" t="s">
        <v>619</v>
      </c>
      <c r="B426" s="132" t="s">
        <v>1986</v>
      </c>
      <c r="C426" s="138">
        <v>994</v>
      </c>
      <c r="D426" s="138">
        <v>1334</v>
      </c>
      <c r="E426" s="138">
        <v>561</v>
      </c>
      <c r="F426" s="138">
        <v>138</v>
      </c>
      <c r="G426" s="138">
        <v>1480</v>
      </c>
      <c r="H426" s="138">
        <v>1442</v>
      </c>
      <c r="I426" s="138">
        <v>51</v>
      </c>
      <c r="J426" s="138">
        <v>1555</v>
      </c>
      <c r="K426" s="138">
        <v>594</v>
      </c>
      <c r="L426" s="138">
        <v>1210</v>
      </c>
      <c r="M426" s="138">
        <v>150</v>
      </c>
      <c r="N426" s="138">
        <f t="shared" si="6"/>
        <v>9509</v>
      </c>
    </row>
    <row r="427" spans="1:14" x14ac:dyDescent="0.2">
      <c r="A427" s="143" t="s">
        <v>620</v>
      </c>
      <c r="B427" s="132" t="s">
        <v>452</v>
      </c>
      <c r="C427" s="138">
        <v>13577</v>
      </c>
      <c r="D427" s="138">
        <v>1109</v>
      </c>
      <c r="E427" s="138">
        <v>1</v>
      </c>
      <c r="F427" s="138">
        <v>1</v>
      </c>
      <c r="G427" s="138">
        <v>135</v>
      </c>
      <c r="H427" s="138">
        <v>7238</v>
      </c>
      <c r="I427" s="138">
        <v>746</v>
      </c>
      <c r="J427" s="138">
        <v>36</v>
      </c>
      <c r="K427" s="138">
        <v>0</v>
      </c>
      <c r="L427" s="138">
        <v>0</v>
      </c>
      <c r="M427" s="138">
        <v>15</v>
      </c>
      <c r="N427" s="138">
        <f t="shared" si="6"/>
        <v>22858</v>
      </c>
    </row>
    <row r="428" spans="1:14" ht="25.5" x14ac:dyDescent="0.2">
      <c r="A428" s="143" t="s">
        <v>621</v>
      </c>
      <c r="B428" s="132" t="s">
        <v>1337</v>
      </c>
      <c r="C428" s="138">
        <v>62</v>
      </c>
      <c r="D428" s="138">
        <v>0</v>
      </c>
      <c r="E428" s="138">
        <v>0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f t="shared" si="6"/>
        <v>62</v>
      </c>
    </row>
    <row r="429" spans="1:14" x14ac:dyDescent="0.2">
      <c r="A429" s="143" t="s">
        <v>622</v>
      </c>
      <c r="B429" s="132" t="s">
        <v>446</v>
      </c>
      <c r="C429" s="138">
        <v>13515</v>
      </c>
      <c r="D429" s="138">
        <v>1109</v>
      </c>
      <c r="E429" s="138">
        <v>1</v>
      </c>
      <c r="F429" s="138">
        <v>1</v>
      </c>
      <c r="G429" s="138">
        <v>135</v>
      </c>
      <c r="H429" s="138">
        <v>7238</v>
      </c>
      <c r="I429" s="138">
        <v>746</v>
      </c>
      <c r="J429" s="138">
        <v>36</v>
      </c>
      <c r="K429" s="138">
        <v>0</v>
      </c>
      <c r="L429" s="138">
        <v>0</v>
      </c>
      <c r="M429" s="138">
        <v>15</v>
      </c>
      <c r="N429" s="138">
        <f t="shared" si="6"/>
        <v>22796</v>
      </c>
    </row>
    <row r="430" spans="1:14" ht="25.5" x14ac:dyDescent="0.2">
      <c r="A430" s="139" t="s">
        <v>623</v>
      </c>
      <c r="B430" s="132" t="s">
        <v>453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f t="shared" si="6"/>
        <v>0</v>
      </c>
    </row>
    <row r="431" spans="1:14" x14ac:dyDescent="0.2">
      <c r="A431" s="139" t="s">
        <v>624</v>
      </c>
      <c r="B431" s="132" t="s">
        <v>1996</v>
      </c>
      <c r="C431" s="138">
        <v>0</v>
      </c>
      <c r="D431" s="138">
        <v>0</v>
      </c>
      <c r="E431" s="138">
        <v>0</v>
      </c>
      <c r="F431" s="138">
        <v>0</v>
      </c>
      <c r="G431" s="138">
        <v>0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f t="shared" si="6"/>
        <v>0</v>
      </c>
    </row>
    <row r="432" spans="1:14" ht="25.5" x14ac:dyDescent="0.2">
      <c r="A432" s="139" t="s">
        <v>625</v>
      </c>
      <c r="B432" s="132" t="s">
        <v>1998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f t="shared" si="6"/>
        <v>0</v>
      </c>
    </row>
    <row r="433" spans="1:14" ht="25.5" x14ac:dyDescent="0.2">
      <c r="A433" s="139" t="s">
        <v>626</v>
      </c>
      <c r="B433" s="132" t="s">
        <v>152</v>
      </c>
      <c r="C433" s="138">
        <v>0</v>
      </c>
      <c r="D433" s="138">
        <v>0</v>
      </c>
      <c r="E433" s="138">
        <v>0</v>
      </c>
      <c r="F433" s="138">
        <v>1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f t="shared" si="6"/>
        <v>1</v>
      </c>
    </row>
    <row r="434" spans="1:14" ht="25.5" x14ac:dyDescent="0.2">
      <c r="A434" s="139" t="s">
        <v>627</v>
      </c>
      <c r="B434" s="132" t="s">
        <v>456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f t="shared" si="6"/>
        <v>0</v>
      </c>
    </row>
    <row r="435" spans="1:14" ht="25.5" x14ac:dyDescent="0.2">
      <c r="A435" s="139" t="s">
        <v>628</v>
      </c>
      <c r="B435" s="132" t="s">
        <v>1483</v>
      </c>
      <c r="C435" s="138">
        <v>0</v>
      </c>
      <c r="D435" s="138">
        <v>0</v>
      </c>
      <c r="E435" s="138">
        <v>0</v>
      </c>
      <c r="F435" s="138">
        <v>0</v>
      </c>
      <c r="G435" s="138">
        <v>0</v>
      </c>
      <c r="H435" s="138">
        <v>7238</v>
      </c>
      <c r="I435" s="138">
        <v>0</v>
      </c>
      <c r="J435" s="138">
        <v>36</v>
      </c>
      <c r="K435" s="138">
        <v>0</v>
      </c>
      <c r="L435" s="138">
        <v>0</v>
      </c>
      <c r="M435" s="138">
        <v>15</v>
      </c>
      <c r="N435" s="138">
        <f t="shared" si="6"/>
        <v>7289</v>
      </c>
    </row>
    <row r="436" spans="1:14" x14ac:dyDescent="0.2">
      <c r="A436" s="139" t="s">
        <v>629</v>
      </c>
      <c r="B436" s="132" t="s">
        <v>1248</v>
      </c>
      <c r="C436" s="138">
        <v>13515</v>
      </c>
      <c r="D436" s="138">
        <v>1109</v>
      </c>
      <c r="E436" s="138">
        <v>1</v>
      </c>
      <c r="F436" s="138">
        <v>0</v>
      </c>
      <c r="G436" s="138">
        <v>135</v>
      </c>
      <c r="H436" s="138">
        <v>0</v>
      </c>
      <c r="I436" s="138">
        <v>746</v>
      </c>
      <c r="J436" s="138">
        <v>0</v>
      </c>
      <c r="K436" s="138">
        <v>0</v>
      </c>
      <c r="L436" s="138">
        <v>0</v>
      </c>
      <c r="M436" s="138">
        <v>0</v>
      </c>
      <c r="N436" s="138">
        <f t="shared" si="6"/>
        <v>15506</v>
      </c>
    </row>
    <row r="437" spans="1:14" x14ac:dyDescent="0.2">
      <c r="A437" s="143" t="s">
        <v>630</v>
      </c>
      <c r="B437" s="132" t="s">
        <v>1487</v>
      </c>
      <c r="C437" s="138">
        <v>0</v>
      </c>
      <c r="D437" s="138">
        <v>0</v>
      </c>
      <c r="E437" s="138">
        <v>2</v>
      </c>
      <c r="F437" s="138">
        <v>0</v>
      </c>
      <c r="G437" s="138">
        <v>0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f t="shared" si="6"/>
        <v>2</v>
      </c>
    </row>
    <row r="438" spans="1:14" x14ac:dyDescent="0.2">
      <c r="A438" s="139" t="s">
        <v>631</v>
      </c>
      <c r="B438" s="132" t="s">
        <v>1489</v>
      </c>
      <c r="C438" s="138">
        <v>9301</v>
      </c>
      <c r="D438" s="138">
        <v>3607</v>
      </c>
      <c r="E438" s="138">
        <v>1554</v>
      </c>
      <c r="F438" s="138">
        <v>1990</v>
      </c>
      <c r="G438" s="138">
        <v>1129</v>
      </c>
      <c r="H438" s="138">
        <v>7648</v>
      </c>
      <c r="I438" s="138">
        <v>3408</v>
      </c>
      <c r="J438" s="138">
        <v>6234</v>
      </c>
      <c r="K438" s="138">
        <v>3493</v>
      </c>
      <c r="L438" s="138">
        <v>3416</v>
      </c>
      <c r="M438" s="138">
        <v>1481</v>
      </c>
      <c r="N438" s="138">
        <f t="shared" si="6"/>
        <v>43261</v>
      </c>
    </row>
    <row r="439" spans="1:14" x14ac:dyDescent="0.2">
      <c r="A439" s="143" t="s">
        <v>632</v>
      </c>
      <c r="B439" s="132" t="s">
        <v>1491</v>
      </c>
      <c r="C439" s="138">
        <v>0</v>
      </c>
      <c r="D439" s="138">
        <v>0</v>
      </c>
      <c r="E439" s="138">
        <v>0</v>
      </c>
      <c r="F439" s="138">
        <v>0</v>
      </c>
      <c r="G439" s="138">
        <v>0</v>
      </c>
      <c r="H439" s="138">
        <v>0</v>
      </c>
      <c r="I439" s="138">
        <v>0</v>
      </c>
      <c r="J439" s="138">
        <v>12</v>
      </c>
      <c r="K439" s="138">
        <v>208</v>
      </c>
      <c r="L439" s="138">
        <v>0</v>
      </c>
      <c r="M439" s="138">
        <v>0</v>
      </c>
      <c r="N439" s="138">
        <f t="shared" si="6"/>
        <v>220</v>
      </c>
    </row>
    <row r="440" spans="1:14" x14ac:dyDescent="0.2">
      <c r="A440" s="143" t="s">
        <v>633</v>
      </c>
      <c r="B440" s="132" t="s">
        <v>1493</v>
      </c>
      <c r="C440" s="138">
        <v>9301</v>
      </c>
      <c r="D440" s="138">
        <v>3607</v>
      </c>
      <c r="E440" s="138">
        <v>1554</v>
      </c>
      <c r="F440" s="138">
        <v>1990</v>
      </c>
      <c r="G440" s="138">
        <v>1129</v>
      </c>
      <c r="H440" s="138">
        <v>7648</v>
      </c>
      <c r="I440" s="138">
        <v>3408</v>
      </c>
      <c r="J440" s="138">
        <v>6222</v>
      </c>
      <c r="K440" s="138">
        <v>3285</v>
      </c>
      <c r="L440" s="138">
        <v>3416</v>
      </c>
      <c r="M440" s="138">
        <v>1481</v>
      </c>
      <c r="N440" s="138">
        <f t="shared" si="6"/>
        <v>43041</v>
      </c>
    </row>
    <row r="441" spans="1:14" x14ac:dyDescent="0.2">
      <c r="A441" s="143" t="s">
        <v>634</v>
      </c>
      <c r="B441" s="132" t="s">
        <v>1495</v>
      </c>
      <c r="C441" s="138">
        <v>0</v>
      </c>
      <c r="D441" s="138">
        <v>0</v>
      </c>
      <c r="E441" s="138">
        <v>0</v>
      </c>
      <c r="F441" s="138">
        <v>0</v>
      </c>
      <c r="G441" s="138">
        <v>0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f t="shared" si="6"/>
        <v>0</v>
      </c>
    </row>
    <row r="442" spans="1:14" x14ac:dyDescent="0.2">
      <c r="A442" s="143" t="s">
        <v>635</v>
      </c>
      <c r="B442" s="132" t="s">
        <v>461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f t="shared" si="6"/>
        <v>0</v>
      </c>
    </row>
    <row r="443" spans="1:14" x14ac:dyDescent="0.2">
      <c r="A443" s="143" t="s">
        <v>636</v>
      </c>
      <c r="B443" s="132" t="s">
        <v>1499</v>
      </c>
      <c r="C443" s="138">
        <v>8857</v>
      </c>
      <c r="D443" s="138">
        <v>1704</v>
      </c>
      <c r="E443" s="138">
        <v>1280</v>
      </c>
      <c r="F443" s="138">
        <v>1518</v>
      </c>
      <c r="G443" s="138">
        <v>1093</v>
      </c>
      <c r="H443" s="138">
        <v>211</v>
      </c>
      <c r="I443" s="138">
        <v>3407</v>
      </c>
      <c r="J443" s="138">
        <v>6220</v>
      </c>
      <c r="K443" s="138">
        <v>3285</v>
      </c>
      <c r="L443" s="138">
        <v>3416</v>
      </c>
      <c r="M443" s="138">
        <v>1476</v>
      </c>
      <c r="N443" s="138">
        <f t="shared" si="6"/>
        <v>32467</v>
      </c>
    </row>
    <row r="444" spans="1:14" ht="25.5" x14ac:dyDescent="0.2">
      <c r="A444" s="143" t="s">
        <v>637</v>
      </c>
      <c r="B444" s="132" t="s">
        <v>1338</v>
      </c>
      <c r="C444" s="138">
        <v>87</v>
      </c>
      <c r="D444" s="138">
        <v>0</v>
      </c>
      <c r="E444" s="138">
        <v>79</v>
      </c>
      <c r="F444" s="138">
        <v>114</v>
      </c>
      <c r="G444" s="138">
        <v>0</v>
      </c>
      <c r="H444" s="138">
        <v>0</v>
      </c>
      <c r="I444" s="138">
        <v>0</v>
      </c>
      <c r="J444" s="138">
        <v>0</v>
      </c>
      <c r="K444" s="138">
        <v>169</v>
      </c>
      <c r="L444" s="138">
        <v>0</v>
      </c>
      <c r="M444" s="138">
        <v>0</v>
      </c>
      <c r="N444" s="138">
        <f t="shared" si="6"/>
        <v>449</v>
      </c>
    </row>
    <row r="445" spans="1:14" ht="25.5" x14ac:dyDescent="0.2">
      <c r="A445" s="139" t="s">
        <v>638</v>
      </c>
      <c r="B445" s="132" t="s">
        <v>1609</v>
      </c>
      <c r="C445" s="138">
        <v>86</v>
      </c>
      <c r="D445" s="138">
        <v>0</v>
      </c>
      <c r="E445" s="138">
        <v>79</v>
      </c>
      <c r="F445" s="138">
        <v>0</v>
      </c>
      <c r="G445" s="138">
        <v>0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f t="shared" si="6"/>
        <v>165</v>
      </c>
    </row>
    <row r="446" spans="1:14" ht="25.5" x14ac:dyDescent="0.2">
      <c r="A446" s="139" t="s">
        <v>639</v>
      </c>
      <c r="B446" s="132" t="s">
        <v>1339</v>
      </c>
      <c r="C446" s="138">
        <v>1</v>
      </c>
      <c r="D446" s="138">
        <v>0</v>
      </c>
      <c r="E446" s="138">
        <v>0</v>
      </c>
      <c r="F446" s="138">
        <v>114</v>
      </c>
      <c r="G446" s="138">
        <v>0</v>
      </c>
      <c r="H446" s="138">
        <v>0</v>
      </c>
      <c r="I446" s="138">
        <v>0</v>
      </c>
      <c r="J446" s="138">
        <v>0</v>
      </c>
      <c r="K446" s="138">
        <v>169</v>
      </c>
      <c r="L446" s="138">
        <v>0</v>
      </c>
      <c r="M446" s="138">
        <v>0</v>
      </c>
      <c r="N446" s="138">
        <f t="shared" si="6"/>
        <v>284</v>
      </c>
    </row>
    <row r="447" spans="1:14" x14ac:dyDescent="0.2">
      <c r="A447" s="143" t="s">
        <v>640</v>
      </c>
      <c r="B447" s="132" t="s">
        <v>1508</v>
      </c>
      <c r="C447" s="138">
        <v>8770</v>
      </c>
      <c r="D447" s="138">
        <v>1704</v>
      </c>
      <c r="E447" s="138">
        <v>1201</v>
      </c>
      <c r="F447" s="138">
        <v>1404</v>
      </c>
      <c r="G447" s="138">
        <v>1093</v>
      </c>
      <c r="H447" s="138">
        <v>211</v>
      </c>
      <c r="I447" s="138">
        <v>3407</v>
      </c>
      <c r="J447" s="138">
        <v>6220</v>
      </c>
      <c r="K447" s="138">
        <v>3116</v>
      </c>
      <c r="L447" s="138">
        <v>3416</v>
      </c>
      <c r="M447" s="138">
        <v>1476</v>
      </c>
      <c r="N447" s="138">
        <f t="shared" si="6"/>
        <v>32018</v>
      </c>
    </row>
    <row r="448" spans="1:14" ht="25.5" x14ac:dyDescent="0.2">
      <c r="A448" s="139" t="s">
        <v>641</v>
      </c>
      <c r="B448" s="132" t="s">
        <v>1510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f t="shared" si="6"/>
        <v>0</v>
      </c>
    </row>
    <row r="449" spans="1:14" x14ac:dyDescent="0.2">
      <c r="A449" s="139" t="s">
        <v>642</v>
      </c>
      <c r="B449" s="132" t="s">
        <v>1512</v>
      </c>
      <c r="C449" s="138">
        <v>605</v>
      </c>
      <c r="D449" s="138">
        <v>269</v>
      </c>
      <c r="E449" s="138">
        <v>74</v>
      </c>
      <c r="F449" s="138">
        <v>116</v>
      </c>
      <c r="G449" s="138">
        <v>174</v>
      </c>
      <c r="H449" s="138">
        <v>25</v>
      </c>
      <c r="I449" s="138">
        <v>811</v>
      </c>
      <c r="J449" s="138">
        <v>385</v>
      </c>
      <c r="K449" s="138">
        <v>899</v>
      </c>
      <c r="L449" s="138">
        <v>2222</v>
      </c>
      <c r="M449" s="138">
        <v>0</v>
      </c>
      <c r="N449" s="138">
        <f t="shared" si="6"/>
        <v>5580</v>
      </c>
    </row>
    <row r="450" spans="1:14" ht="25.5" x14ac:dyDescent="0.2">
      <c r="A450" s="143" t="s">
        <v>643</v>
      </c>
      <c r="B450" s="132" t="s">
        <v>1514</v>
      </c>
      <c r="C450" s="138">
        <v>240</v>
      </c>
      <c r="D450" s="138">
        <v>191</v>
      </c>
      <c r="E450" s="138">
        <v>18</v>
      </c>
      <c r="F450" s="138">
        <v>47</v>
      </c>
      <c r="G450" s="138">
        <v>26</v>
      </c>
      <c r="H450" s="138">
        <v>0</v>
      </c>
      <c r="I450" s="138">
        <v>193</v>
      </c>
      <c r="J450" s="138">
        <v>118</v>
      </c>
      <c r="K450" s="138">
        <v>899</v>
      </c>
      <c r="L450" s="138">
        <v>1981</v>
      </c>
      <c r="M450" s="138">
        <v>0</v>
      </c>
      <c r="N450" s="138">
        <f t="shared" si="6"/>
        <v>3713</v>
      </c>
    </row>
    <row r="451" spans="1:14" ht="25.5" x14ac:dyDescent="0.2">
      <c r="A451" s="143" t="s">
        <v>644</v>
      </c>
      <c r="B451" s="132" t="s">
        <v>442</v>
      </c>
      <c r="C451" s="138">
        <v>46</v>
      </c>
      <c r="D451" s="138">
        <v>5</v>
      </c>
      <c r="E451" s="138">
        <v>0</v>
      </c>
      <c r="F451" s="138">
        <v>2</v>
      </c>
      <c r="G451" s="138">
        <v>0</v>
      </c>
      <c r="H451" s="138">
        <v>0</v>
      </c>
      <c r="I451" s="138">
        <v>1</v>
      </c>
      <c r="J451" s="138">
        <v>11</v>
      </c>
      <c r="K451" s="138">
        <v>0</v>
      </c>
      <c r="L451" s="138">
        <v>71</v>
      </c>
      <c r="M451" s="138">
        <v>0</v>
      </c>
      <c r="N451" s="138">
        <f t="shared" ref="N451:N481" si="7">SUM(C451:M451)</f>
        <v>136</v>
      </c>
    </row>
    <row r="452" spans="1:14" ht="25.5" x14ac:dyDescent="0.2">
      <c r="A452" s="143" t="s">
        <v>645</v>
      </c>
      <c r="B452" s="132" t="s">
        <v>445</v>
      </c>
      <c r="C452" s="138">
        <v>319</v>
      </c>
      <c r="D452" s="138">
        <v>73</v>
      </c>
      <c r="E452" s="138">
        <v>56</v>
      </c>
      <c r="F452" s="138">
        <v>67</v>
      </c>
      <c r="G452" s="138">
        <v>148</v>
      </c>
      <c r="H452" s="138">
        <v>25</v>
      </c>
      <c r="I452" s="138">
        <v>617</v>
      </c>
      <c r="J452" s="138">
        <v>256</v>
      </c>
      <c r="K452" s="138">
        <v>0</v>
      </c>
      <c r="L452" s="138">
        <v>170</v>
      </c>
      <c r="M452" s="138">
        <v>0</v>
      </c>
      <c r="N452" s="138">
        <f t="shared" si="7"/>
        <v>1731</v>
      </c>
    </row>
    <row r="453" spans="1:14" ht="25.5" x14ac:dyDescent="0.2">
      <c r="A453" s="139" t="s">
        <v>646</v>
      </c>
      <c r="B453" s="132" t="s">
        <v>1469</v>
      </c>
      <c r="C453" s="138">
        <v>0</v>
      </c>
      <c r="D453" s="138">
        <v>0</v>
      </c>
      <c r="E453" s="138">
        <v>10</v>
      </c>
      <c r="F453" s="138">
        <v>139</v>
      </c>
      <c r="G453" s="138">
        <v>0</v>
      </c>
      <c r="H453" s="138">
        <v>0</v>
      </c>
      <c r="I453" s="138">
        <v>0</v>
      </c>
      <c r="J453" s="138">
        <v>2</v>
      </c>
      <c r="K453" s="138">
        <v>0</v>
      </c>
      <c r="L453" s="138">
        <v>0</v>
      </c>
      <c r="M453" s="138">
        <v>0</v>
      </c>
      <c r="N453" s="138">
        <f t="shared" si="7"/>
        <v>151</v>
      </c>
    </row>
    <row r="454" spans="1:14" ht="25.5" x14ac:dyDescent="0.2">
      <c r="A454" s="139" t="s">
        <v>647</v>
      </c>
      <c r="B454" s="132" t="s">
        <v>1471</v>
      </c>
      <c r="C454" s="138">
        <v>0</v>
      </c>
      <c r="D454" s="138">
        <v>0</v>
      </c>
      <c r="E454" s="138">
        <v>0</v>
      </c>
      <c r="F454" s="138">
        <v>0</v>
      </c>
      <c r="G454" s="138">
        <v>8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f t="shared" si="7"/>
        <v>8</v>
      </c>
    </row>
    <row r="455" spans="1:14" ht="25.5" x14ac:dyDescent="0.2">
      <c r="A455" s="139" t="s">
        <v>648</v>
      </c>
      <c r="B455" s="132" t="s">
        <v>457</v>
      </c>
      <c r="C455" s="138">
        <v>436</v>
      </c>
      <c r="D455" s="138">
        <v>61</v>
      </c>
      <c r="E455" s="138">
        <v>118</v>
      </c>
      <c r="F455" s="138">
        <v>0</v>
      </c>
      <c r="G455" s="138">
        <v>5</v>
      </c>
      <c r="H455" s="138">
        <v>78</v>
      </c>
      <c r="I455" s="138">
        <v>0</v>
      </c>
      <c r="J455" s="138">
        <v>2333</v>
      </c>
      <c r="K455" s="138">
        <v>0</v>
      </c>
      <c r="L455" s="138">
        <v>0</v>
      </c>
      <c r="M455" s="138">
        <v>0</v>
      </c>
      <c r="N455" s="138">
        <f t="shared" si="7"/>
        <v>3031</v>
      </c>
    </row>
    <row r="456" spans="1:14" ht="25.5" x14ac:dyDescent="0.2">
      <c r="A456" s="139" t="s">
        <v>649</v>
      </c>
      <c r="B456" s="132" t="s">
        <v>1475</v>
      </c>
      <c r="C456" s="138">
        <v>4768</v>
      </c>
      <c r="D456" s="138">
        <v>516</v>
      </c>
      <c r="E456" s="138">
        <v>854</v>
      </c>
      <c r="F456" s="138">
        <v>892</v>
      </c>
      <c r="G456" s="138">
        <v>487</v>
      </c>
      <c r="H456" s="138">
        <v>37</v>
      </c>
      <c r="I456" s="138">
        <v>1110</v>
      </c>
      <c r="J456" s="138">
        <v>1373</v>
      </c>
      <c r="K456" s="138">
        <v>2086</v>
      </c>
      <c r="L456" s="138">
        <v>594</v>
      </c>
      <c r="M456" s="138">
        <v>614</v>
      </c>
      <c r="N456" s="138">
        <f t="shared" si="7"/>
        <v>13331</v>
      </c>
    </row>
    <row r="457" spans="1:14" x14ac:dyDescent="0.2">
      <c r="A457" s="139" t="s">
        <v>650</v>
      </c>
      <c r="B457" s="132" t="s">
        <v>1477</v>
      </c>
      <c r="C457" s="138">
        <v>2961</v>
      </c>
      <c r="D457" s="138">
        <v>858</v>
      </c>
      <c r="E457" s="138">
        <v>145</v>
      </c>
      <c r="F457" s="138">
        <v>257</v>
      </c>
      <c r="G457" s="138">
        <v>419</v>
      </c>
      <c r="H457" s="138">
        <v>71</v>
      </c>
      <c r="I457" s="138">
        <v>1486</v>
      </c>
      <c r="J457" s="138">
        <v>2127</v>
      </c>
      <c r="K457" s="138">
        <v>131</v>
      </c>
      <c r="L457" s="138">
        <v>600</v>
      </c>
      <c r="M457" s="138">
        <v>862</v>
      </c>
      <c r="N457" s="138">
        <f t="shared" si="7"/>
        <v>9917</v>
      </c>
    </row>
    <row r="458" spans="1:14" x14ac:dyDescent="0.2">
      <c r="A458" s="143" t="s">
        <v>651</v>
      </c>
      <c r="B458" s="132" t="s">
        <v>1479</v>
      </c>
      <c r="C458" s="138">
        <v>442</v>
      </c>
      <c r="D458" s="138">
        <v>1903</v>
      </c>
      <c r="E458" s="138">
        <v>274</v>
      </c>
      <c r="F458" s="138">
        <v>472</v>
      </c>
      <c r="G458" s="138">
        <v>36</v>
      </c>
      <c r="H458" s="138">
        <v>7430</v>
      </c>
      <c r="I458" s="138">
        <v>1</v>
      </c>
      <c r="J458" s="138">
        <v>2</v>
      </c>
      <c r="K458" s="138">
        <v>0</v>
      </c>
      <c r="L458" s="138">
        <v>0</v>
      </c>
      <c r="M458" s="138">
        <v>5</v>
      </c>
      <c r="N458" s="138">
        <f t="shared" si="7"/>
        <v>10565</v>
      </c>
    </row>
    <row r="459" spans="1:14" ht="25.5" x14ac:dyDescent="0.2">
      <c r="A459" s="143" t="s">
        <v>652</v>
      </c>
      <c r="B459" s="132" t="s">
        <v>1340</v>
      </c>
      <c r="C459" s="138">
        <v>18</v>
      </c>
      <c r="D459" s="138">
        <v>0</v>
      </c>
      <c r="E459" s="138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f t="shared" si="7"/>
        <v>18</v>
      </c>
    </row>
    <row r="460" spans="1:14" x14ac:dyDescent="0.2">
      <c r="A460" s="143" t="s">
        <v>653</v>
      </c>
      <c r="B460" s="132" t="s">
        <v>1151</v>
      </c>
      <c r="C460" s="138">
        <v>424</v>
      </c>
      <c r="D460" s="138">
        <v>1903</v>
      </c>
      <c r="E460" s="138">
        <v>274</v>
      </c>
      <c r="F460" s="138">
        <v>472</v>
      </c>
      <c r="G460" s="138">
        <v>36</v>
      </c>
      <c r="H460" s="138">
        <v>7430</v>
      </c>
      <c r="I460" s="138">
        <v>1</v>
      </c>
      <c r="J460" s="138">
        <v>2</v>
      </c>
      <c r="K460" s="138">
        <v>0</v>
      </c>
      <c r="L460" s="138">
        <v>0</v>
      </c>
      <c r="M460" s="138">
        <v>5</v>
      </c>
      <c r="N460" s="138">
        <f t="shared" si="7"/>
        <v>10547</v>
      </c>
    </row>
    <row r="461" spans="1:14" ht="25.5" x14ac:dyDescent="0.2">
      <c r="A461" s="139" t="s">
        <v>654</v>
      </c>
      <c r="B461" s="132" t="s">
        <v>1153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f t="shared" si="7"/>
        <v>0</v>
      </c>
    </row>
    <row r="462" spans="1:14" x14ac:dyDescent="0.2">
      <c r="A462" s="139" t="s">
        <v>655</v>
      </c>
      <c r="B462" s="132" t="s">
        <v>1155</v>
      </c>
      <c r="C462" s="138">
        <v>0</v>
      </c>
      <c r="D462" s="138">
        <v>0</v>
      </c>
      <c r="E462" s="138">
        <v>0</v>
      </c>
      <c r="F462" s="138">
        <v>0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f t="shared" si="7"/>
        <v>0</v>
      </c>
    </row>
    <row r="463" spans="1:14" ht="25.5" x14ac:dyDescent="0.2">
      <c r="A463" s="139" t="s">
        <v>656</v>
      </c>
      <c r="B463" s="132" t="s">
        <v>1157</v>
      </c>
      <c r="C463" s="138">
        <v>0</v>
      </c>
      <c r="D463" s="138">
        <v>0</v>
      </c>
      <c r="E463" s="138">
        <v>0</v>
      </c>
      <c r="F463" s="138">
        <v>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f t="shared" si="7"/>
        <v>0</v>
      </c>
    </row>
    <row r="464" spans="1:14" ht="25.5" x14ac:dyDescent="0.2">
      <c r="A464" s="139" t="s">
        <v>657</v>
      </c>
      <c r="B464" s="132" t="s">
        <v>1159</v>
      </c>
      <c r="C464" s="138">
        <v>0</v>
      </c>
      <c r="D464" s="138">
        <v>0</v>
      </c>
      <c r="E464" s="138">
        <v>0</v>
      </c>
      <c r="F464" s="138">
        <v>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f t="shared" si="7"/>
        <v>0</v>
      </c>
    </row>
    <row r="465" spans="1:14" ht="25.5" x14ac:dyDescent="0.2">
      <c r="A465" s="139" t="s">
        <v>658</v>
      </c>
      <c r="B465" s="132" t="s">
        <v>458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  <c r="I465" s="138"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f t="shared" si="7"/>
        <v>0</v>
      </c>
    </row>
    <row r="466" spans="1:14" ht="25.5" x14ac:dyDescent="0.2">
      <c r="A466" s="139" t="s">
        <v>659</v>
      </c>
      <c r="B466" s="132" t="s">
        <v>1163</v>
      </c>
      <c r="C466" s="138">
        <v>0</v>
      </c>
      <c r="D466" s="138">
        <v>0</v>
      </c>
      <c r="E466" s="138">
        <v>0</v>
      </c>
      <c r="F466" s="138">
        <v>0</v>
      </c>
      <c r="G466" s="138">
        <v>0</v>
      </c>
      <c r="H466" s="138">
        <v>7430</v>
      </c>
      <c r="I466" s="138">
        <v>0</v>
      </c>
      <c r="J466" s="138">
        <v>0</v>
      </c>
      <c r="K466" s="138">
        <v>0</v>
      </c>
      <c r="L466" s="138">
        <v>0</v>
      </c>
      <c r="M466" s="138">
        <v>5</v>
      </c>
      <c r="N466" s="138">
        <f t="shared" si="7"/>
        <v>7435</v>
      </c>
    </row>
    <row r="467" spans="1:14" x14ac:dyDescent="0.2">
      <c r="A467" s="139" t="s">
        <v>660</v>
      </c>
      <c r="B467" s="132" t="s">
        <v>680</v>
      </c>
      <c r="C467" s="138">
        <v>424</v>
      </c>
      <c r="D467" s="138">
        <v>1903</v>
      </c>
      <c r="E467" s="138">
        <v>274</v>
      </c>
      <c r="F467" s="138">
        <v>472</v>
      </c>
      <c r="G467" s="138">
        <v>36</v>
      </c>
      <c r="H467" s="138">
        <v>0</v>
      </c>
      <c r="I467" s="138">
        <v>1</v>
      </c>
      <c r="J467" s="138">
        <v>2</v>
      </c>
      <c r="K467" s="138">
        <v>0</v>
      </c>
      <c r="L467" s="138">
        <v>0</v>
      </c>
      <c r="M467" s="138">
        <v>0</v>
      </c>
      <c r="N467" s="138">
        <f t="shared" si="7"/>
        <v>3112</v>
      </c>
    </row>
    <row r="468" spans="1:14" x14ac:dyDescent="0.2">
      <c r="A468" s="143" t="s">
        <v>661</v>
      </c>
      <c r="B468" s="132" t="s">
        <v>23</v>
      </c>
      <c r="C468" s="138">
        <v>2</v>
      </c>
      <c r="D468" s="138">
        <v>0</v>
      </c>
      <c r="E468" s="138">
        <v>0</v>
      </c>
      <c r="F468" s="138">
        <v>0</v>
      </c>
      <c r="G468" s="138">
        <v>0</v>
      </c>
      <c r="H468" s="138">
        <v>7</v>
      </c>
      <c r="I468" s="138">
        <v>0</v>
      </c>
      <c r="J468" s="138">
        <v>0</v>
      </c>
      <c r="K468" s="138">
        <v>0</v>
      </c>
      <c r="L468" s="138">
        <v>0</v>
      </c>
      <c r="M468" s="138">
        <v>0</v>
      </c>
      <c r="N468" s="138">
        <f t="shared" si="7"/>
        <v>9</v>
      </c>
    </row>
    <row r="469" spans="1:14" x14ac:dyDescent="0.2">
      <c r="A469" s="139" t="s">
        <v>662</v>
      </c>
      <c r="B469" s="132" t="s">
        <v>25</v>
      </c>
      <c r="C469" s="138">
        <v>5722</v>
      </c>
      <c r="D469" s="138">
        <v>-848</v>
      </c>
      <c r="E469" s="138">
        <v>-275</v>
      </c>
      <c r="F469" s="138">
        <v>-1516</v>
      </c>
      <c r="G469" s="138">
        <v>1546</v>
      </c>
      <c r="H469" s="138">
        <v>1061</v>
      </c>
      <c r="I469" s="138">
        <v>-1695</v>
      </c>
      <c r="J469" s="138">
        <v>-3069</v>
      </c>
      <c r="K469" s="138">
        <v>-2785</v>
      </c>
      <c r="L469" s="138">
        <v>-300</v>
      </c>
      <c r="M469" s="138">
        <v>-1059</v>
      </c>
      <c r="N469" s="138">
        <f t="shared" si="7"/>
        <v>-3218</v>
      </c>
    </row>
    <row r="470" spans="1:14" x14ac:dyDescent="0.2">
      <c r="A470" s="139" t="s">
        <v>663</v>
      </c>
      <c r="B470" s="132" t="s">
        <v>1819</v>
      </c>
      <c r="C470" s="138">
        <v>-15933</v>
      </c>
      <c r="D470" s="138">
        <v>-12587</v>
      </c>
      <c r="E470" s="138">
        <v>-35448</v>
      </c>
      <c r="F470" s="138">
        <v>-6215</v>
      </c>
      <c r="G470" s="138">
        <v>2472</v>
      </c>
      <c r="H470" s="138">
        <v>6454</v>
      </c>
      <c r="I470" s="138">
        <v>-14078</v>
      </c>
      <c r="J470" s="138">
        <v>-59781</v>
      </c>
      <c r="K470" s="138">
        <v>-16919</v>
      </c>
      <c r="L470" s="138">
        <v>-18731</v>
      </c>
      <c r="M470" s="138">
        <v>-15669</v>
      </c>
      <c r="N470" s="138">
        <f t="shared" si="7"/>
        <v>-186435</v>
      </c>
    </row>
    <row r="471" spans="1:14" x14ac:dyDescent="0.2">
      <c r="A471" s="139" t="s">
        <v>664</v>
      </c>
      <c r="B471" s="132" t="s">
        <v>43</v>
      </c>
      <c r="C471" s="138">
        <v>4929</v>
      </c>
      <c r="D471" s="138">
        <v>1996</v>
      </c>
      <c r="E471" s="138">
        <v>2672</v>
      </c>
      <c r="F471" s="138">
        <v>886</v>
      </c>
      <c r="G471" s="138">
        <v>2129</v>
      </c>
      <c r="H471" s="138">
        <v>1135</v>
      </c>
      <c r="I471" s="138">
        <v>1925</v>
      </c>
      <c r="J471" s="138">
        <v>6062</v>
      </c>
      <c r="K471" s="138">
        <v>2155</v>
      </c>
      <c r="L471" s="138">
        <v>1433</v>
      </c>
      <c r="M471" s="138">
        <v>1519</v>
      </c>
      <c r="N471" s="138">
        <f t="shared" si="7"/>
        <v>26841</v>
      </c>
    </row>
    <row r="472" spans="1:14" x14ac:dyDescent="0.2">
      <c r="A472" s="143" t="s">
        <v>665</v>
      </c>
      <c r="B472" s="132" t="s">
        <v>45</v>
      </c>
      <c r="C472" s="138">
        <v>4484</v>
      </c>
      <c r="D472" s="138">
        <v>1858</v>
      </c>
      <c r="E472" s="138">
        <v>2461</v>
      </c>
      <c r="F472" s="138">
        <v>762</v>
      </c>
      <c r="G472" s="138">
        <v>1853</v>
      </c>
      <c r="H472" s="138">
        <v>975</v>
      </c>
      <c r="I472" s="138">
        <v>1745</v>
      </c>
      <c r="J472" s="138">
        <v>5477</v>
      </c>
      <c r="K472" s="138">
        <v>2042</v>
      </c>
      <c r="L472" s="138">
        <v>1398</v>
      </c>
      <c r="M472" s="138">
        <v>1452</v>
      </c>
      <c r="N472" s="138">
        <f t="shared" si="7"/>
        <v>24507</v>
      </c>
    </row>
    <row r="473" spans="1:14" ht="25.5" x14ac:dyDescent="0.2">
      <c r="A473" s="143" t="s">
        <v>666</v>
      </c>
      <c r="B473" s="132" t="s">
        <v>47</v>
      </c>
      <c r="C473" s="138">
        <v>373</v>
      </c>
      <c r="D473" s="138">
        <v>138</v>
      </c>
      <c r="E473" s="138">
        <v>194</v>
      </c>
      <c r="F473" s="138">
        <v>118</v>
      </c>
      <c r="G473" s="138">
        <v>276</v>
      </c>
      <c r="H473" s="138">
        <v>156</v>
      </c>
      <c r="I473" s="138">
        <v>179</v>
      </c>
      <c r="J473" s="138">
        <v>585</v>
      </c>
      <c r="K473" s="138">
        <v>79</v>
      </c>
      <c r="L473" s="138">
        <v>35</v>
      </c>
      <c r="M473" s="138">
        <v>67</v>
      </c>
      <c r="N473" s="138">
        <f t="shared" si="7"/>
        <v>2200</v>
      </c>
    </row>
    <row r="474" spans="1:14" x14ac:dyDescent="0.2">
      <c r="A474" s="143" t="s">
        <v>667</v>
      </c>
      <c r="B474" s="132" t="s">
        <v>49</v>
      </c>
      <c r="C474" s="138">
        <v>71</v>
      </c>
      <c r="D474" s="138">
        <v>0</v>
      </c>
      <c r="E474" s="138">
        <v>16</v>
      </c>
      <c r="F474" s="138">
        <v>6</v>
      </c>
      <c r="G474" s="138">
        <v>0</v>
      </c>
      <c r="H474" s="138">
        <v>1</v>
      </c>
      <c r="I474" s="138">
        <v>1</v>
      </c>
      <c r="J474" s="138">
        <v>0</v>
      </c>
      <c r="K474" s="138">
        <v>34</v>
      </c>
      <c r="L474" s="138">
        <v>0</v>
      </c>
      <c r="M474" s="138">
        <v>0</v>
      </c>
      <c r="N474" s="138">
        <f t="shared" si="7"/>
        <v>129</v>
      </c>
    </row>
    <row r="475" spans="1:14" x14ac:dyDescent="0.2">
      <c r="A475" s="143" t="s">
        <v>668</v>
      </c>
      <c r="B475" s="132" t="s">
        <v>447</v>
      </c>
      <c r="C475" s="138">
        <v>1</v>
      </c>
      <c r="D475" s="138">
        <v>0</v>
      </c>
      <c r="E475" s="138">
        <v>1</v>
      </c>
      <c r="F475" s="138">
        <v>0</v>
      </c>
      <c r="G475" s="138">
        <v>0</v>
      </c>
      <c r="H475" s="138">
        <v>3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f t="shared" si="7"/>
        <v>5</v>
      </c>
    </row>
    <row r="476" spans="1:14" x14ac:dyDescent="0.2">
      <c r="A476" s="139" t="s">
        <v>669</v>
      </c>
      <c r="B476" s="132" t="s">
        <v>53</v>
      </c>
      <c r="C476" s="138">
        <v>143</v>
      </c>
      <c r="D476" s="138">
        <v>30</v>
      </c>
      <c r="E476" s="138">
        <v>169</v>
      </c>
      <c r="F476" s="138">
        <v>28</v>
      </c>
      <c r="G476" s="138">
        <v>129</v>
      </c>
      <c r="H476" s="138">
        <v>53</v>
      </c>
      <c r="I476" s="138">
        <v>36</v>
      </c>
      <c r="J476" s="138">
        <v>259</v>
      </c>
      <c r="K476" s="138">
        <v>44</v>
      </c>
      <c r="L476" s="138">
        <v>0</v>
      </c>
      <c r="M476" s="138">
        <v>12</v>
      </c>
      <c r="N476" s="138">
        <f t="shared" si="7"/>
        <v>903</v>
      </c>
    </row>
    <row r="477" spans="1:14" x14ac:dyDescent="0.2">
      <c r="A477" s="143" t="s">
        <v>670</v>
      </c>
      <c r="B477" s="132" t="s">
        <v>55</v>
      </c>
      <c r="C477" s="138">
        <v>143</v>
      </c>
      <c r="D477" s="138">
        <v>30</v>
      </c>
      <c r="E477" s="138">
        <v>169</v>
      </c>
      <c r="F477" s="138">
        <v>28</v>
      </c>
      <c r="G477" s="138">
        <v>129</v>
      </c>
      <c r="H477" s="138">
        <v>53</v>
      </c>
      <c r="I477" s="138">
        <v>36</v>
      </c>
      <c r="J477" s="138">
        <v>259</v>
      </c>
      <c r="K477" s="138">
        <v>44</v>
      </c>
      <c r="L477" s="138">
        <v>0</v>
      </c>
      <c r="M477" s="138">
        <v>12</v>
      </c>
      <c r="N477" s="138">
        <f t="shared" si="7"/>
        <v>903</v>
      </c>
    </row>
    <row r="478" spans="1:14" x14ac:dyDescent="0.2">
      <c r="A478" s="143" t="s">
        <v>671</v>
      </c>
      <c r="B478" s="132" t="s">
        <v>57</v>
      </c>
      <c r="C478" s="138">
        <v>0</v>
      </c>
      <c r="D478" s="138">
        <v>0</v>
      </c>
      <c r="E478" s="138">
        <v>0</v>
      </c>
      <c r="F478" s="138">
        <v>0</v>
      </c>
      <c r="G478" s="138">
        <v>0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f t="shared" si="7"/>
        <v>0</v>
      </c>
    </row>
    <row r="479" spans="1:14" ht="25.5" x14ac:dyDescent="0.2">
      <c r="A479" s="139" t="s">
        <v>672</v>
      </c>
      <c r="B479" s="132" t="s">
        <v>59</v>
      </c>
      <c r="C479" s="138">
        <v>10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f t="shared" si="7"/>
        <v>10</v>
      </c>
    </row>
    <row r="480" spans="1:14" x14ac:dyDescent="0.2">
      <c r="A480" s="139" t="s">
        <v>673</v>
      </c>
      <c r="B480" s="132" t="s">
        <v>61</v>
      </c>
      <c r="C480" s="138">
        <v>5082</v>
      </c>
      <c r="D480" s="138">
        <v>2026</v>
      </c>
      <c r="E480" s="138">
        <v>2841</v>
      </c>
      <c r="F480" s="138">
        <v>914</v>
      </c>
      <c r="G480" s="138">
        <v>2258</v>
      </c>
      <c r="H480" s="138">
        <v>1188</v>
      </c>
      <c r="I480" s="138">
        <v>1961</v>
      </c>
      <c r="J480" s="138">
        <v>6321</v>
      </c>
      <c r="K480" s="138">
        <v>2199</v>
      </c>
      <c r="L480" s="138">
        <v>1433</v>
      </c>
      <c r="M480" s="138">
        <v>1531</v>
      </c>
      <c r="N480" s="138">
        <f t="shared" si="7"/>
        <v>27754</v>
      </c>
    </row>
    <row r="481" spans="1:14" x14ac:dyDescent="0.2">
      <c r="A481" s="139" t="s">
        <v>674</v>
      </c>
      <c r="B481" s="132" t="s">
        <v>64</v>
      </c>
      <c r="C481" s="138">
        <v>-21015</v>
      </c>
      <c r="D481" s="138">
        <v>-14613</v>
      </c>
      <c r="E481" s="138">
        <v>-38289</v>
      </c>
      <c r="F481" s="138">
        <v>-7129</v>
      </c>
      <c r="G481" s="138">
        <v>214</v>
      </c>
      <c r="H481" s="138">
        <v>5266</v>
      </c>
      <c r="I481" s="138">
        <v>-16039</v>
      </c>
      <c r="J481" s="138">
        <v>-66102</v>
      </c>
      <c r="K481" s="138">
        <v>-19118</v>
      </c>
      <c r="L481" s="138">
        <v>-20164</v>
      </c>
      <c r="M481" s="138">
        <v>-17200</v>
      </c>
      <c r="N481" s="138">
        <f t="shared" si="7"/>
        <v>-214189</v>
      </c>
    </row>
    <row r="482" spans="1:14" x14ac:dyDescent="0.2">
      <c r="A482" s="49"/>
      <c r="B482" s="130" t="s">
        <v>2202</v>
      </c>
      <c r="C482" s="177">
        <v>477859.51660000003</v>
      </c>
      <c r="D482" s="177">
        <v>210662.91844000001</v>
      </c>
      <c r="E482" s="177">
        <v>281974.31402999995</v>
      </c>
      <c r="F482" s="177">
        <v>87830.821790000002</v>
      </c>
      <c r="G482" s="177">
        <v>253019.56265000001</v>
      </c>
      <c r="H482" s="177">
        <v>139788.34085000001</v>
      </c>
      <c r="I482" s="177">
        <v>195584.39866000001</v>
      </c>
      <c r="J482" s="177">
        <v>841324.67911999999</v>
      </c>
      <c r="K482" s="177">
        <v>160577.86699000001</v>
      </c>
      <c r="L482" s="177">
        <v>114543.0236</v>
      </c>
      <c r="M482" s="177">
        <v>134272.69200000001</v>
      </c>
      <c r="N482" s="178"/>
    </row>
    <row r="483" spans="1:14" x14ac:dyDescent="0.2">
      <c r="A483" s="49"/>
      <c r="C483" s="177">
        <v>-0.4833999999682419</v>
      </c>
      <c r="D483" s="177">
        <v>-8.1559999991441146E-2</v>
      </c>
      <c r="E483" s="177">
        <v>0.31402999995043501</v>
      </c>
      <c r="F483" s="177">
        <v>-0.17820999999821652</v>
      </c>
      <c r="G483" s="177">
        <v>-0.43734999999287538</v>
      </c>
      <c r="H483" s="177">
        <v>0.34085000000777654</v>
      </c>
      <c r="I483" s="177">
        <v>0.39866000000620261</v>
      </c>
      <c r="J483" s="177">
        <v>-0.32088000001385808</v>
      </c>
      <c r="K483" s="177">
        <v>-0.13300999999046326</v>
      </c>
      <c r="L483" s="177">
        <v>22.023600000000442</v>
      </c>
      <c r="M483" s="177">
        <v>-0.30799999998998828</v>
      </c>
      <c r="N483" s="178"/>
    </row>
    <row r="484" spans="1:14" x14ac:dyDescent="0.2">
      <c r="A484" s="49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8"/>
    </row>
    <row r="485" spans="1:14" x14ac:dyDescent="0.2">
      <c r="A485" s="49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8"/>
    </row>
    <row r="486" spans="1:14" x14ac:dyDescent="0.2">
      <c r="A486" s="49"/>
      <c r="C486" s="177">
        <v>17319</v>
      </c>
      <c r="D486" s="177">
        <v>9088</v>
      </c>
      <c r="E486" s="177">
        <v>7874</v>
      </c>
      <c r="F486" s="177">
        <v>2457</v>
      </c>
      <c r="G486" s="177">
        <v>11402</v>
      </c>
      <c r="H486" s="177">
        <v>6730</v>
      </c>
      <c r="I486" s="177">
        <v>8982</v>
      </c>
      <c r="J486" s="177">
        <v>18008</v>
      </c>
      <c r="K486" s="177">
        <v>8529</v>
      </c>
      <c r="L486" s="177">
        <v>2444</v>
      </c>
      <c r="M486" s="177">
        <v>3350</v>
      </c>
      <c r="N486" s="178"/>
    </row>
    <row r="487" spans="1:14" x14ac:dyDescent="0.2">
      <c r="A487" s="49"/>
    </row>
    <row r="488" spans="1:14" x14ac:dyDescent="0.2">
      <c r="A488" s="49"/>
    </row>
    <row r="489" spans="1:14" x14ac:dyDescent="0.2">
      <c r="A489" s="49"/>
    </row>
    <row r="490" spans="1:14" x14ac:dyDescent="0.2">
      <c r="A490" s="172"/>
      <c r="B490" s="173" t="s">
        <v>1232</v>
      </c>
      <c r="C490" s="174">
        <f>+C150</f>
        <v>59014</v>
      </c>
      <c r="D490" s="174">
        <f t="shared" ref="D490:M490" si="8">+D150</f>
        <v>24749</v>
      </c>
      <c r="E490" s="174">
        <f t="shared" si="8"/>
        <v>28833</v>
      </c>
      <c r="F490" s="174">
        <f t="shared" si="8"/>
        <v>10491</v>
      </c>
      <c r="G490" s="174">
        <f t="shared" si="8"/>
        <v>30419</v>
      </c>
      <c r="H490" s="174">
        <f t="shared" si="8"/>
        <v>18936</v>
      </c>
      <c r="I490" s="174">
        <f t="shared" si="8"/>
        <v>23499</v>
      </c>
      <c r="J490" s="174">
        <f t="shared" si="8"/>
        <v>99991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295932</v>
      </c>
    </row>
    <row r="491" spans="1:14" x14ac:dyDescent="0.2">
      <c r="A491" s="172"/>
      <c r="B491" s="173" t="s">
        <v>561</v>
      </c>
      <c r="C491" s="174">
        <f>+C125</f>
        <v>0</v>
      </c>
      <c r="D491" s="174">
        <f t="shared" ref="D491:M491" si="9">+D125</f>
        <v>2985</v>
      </c>
      <c r="E491" s="174">
        <f t="shared" si="9"/>
        <v>6264</v>
      </c>
      <c r="F491" s="174">
        <f t="shared" si="9"/>
        <v>1815</v>
      </c>
      <c r="G491" s="174">
        <f t="shared" si="9"/>
        <v>136</v>
      </c>
      <c r="H491" s="174">
        <f t="shared" si="9"/>
        <v>0</v>
      </c>
      <c r="I491" s="174">
        <f t="shared" si="9"/>
        <v>2919</v>
      </c>
      <c r="J491" s="174">
        <f t="shared" si="9"/>
        <v>9864</v>
      </c>
      <c r="K491" s="174">
        <f t="shared" si="9"/>
        <v>5502</v>
      </c>
      <c r="L491" s="174">
        <f t="shared" si="9"/>
        <v>0</v>
      </c>
      <c r="M491" s="174">
        <f t="shared" si="9"/>
        <v>0</v>
      </c>
      <c r="N491" s="174">
        <f t="shared" ref="N491:N510" si="10">SUM(C491:M491)</f>
        <v>29485</v>
      </c>
    </row>
    <row r="492" spans="1:14" x14ac:dyDescent="0.2">
      <c r="A492" s="172"/>
      <c r="B492" s="173" t="s">
        <v>560</v>
      </c>
      <c r="C492" s="174">
        <f>+C123</f>
        <v>25770</v>
      </c>
      <c r="D492" s="174">
        <f t="shared" ref="D492:M492" si="11">+D123</f>
        <v>9584</v>
      </c>
      <c r="E492" s="174">
        <f t="shared" si="11"/>
        <v>20015</v>
      </c>
      <c r="F492" s="174">
        <f t="shared" si="11"/>
        <v>2066</v>
      </c>
      <c r="G492" s="174">
        <f t="shared" si="11"/>
        <v>8557</v>
      </c>
      <c r="H492" s="174">
        <f t="shared" si="11"/>
        <v>3542</v>
      </c>
      <c r="I492" s="174">
        <f t="shared" si="11"/>
        <v>6865</v>
      </c>
      <c r="J492" s="174">
        <f t="shared" si="11"/>
        <v>26419</v>
      </c>
      <c r="K492" s="174">
        <f t="shared" si="11"/>
        <v>19762</v>
      </c>
      <c r="L492" s="174">
        <f t="shared" si="11"/>
        <v>0</v>
      </c>
      <c r="M492" s="174">
        <f t="shared" si="11"/>
        <v>10331</v>
      </c>
      <c r="N492" s="174">
        <f t="shared" si="10"/>
        <v>132911</v>
      </c>
    </row>
    <row r="493" spans="1:14" x14ac:dyDescent="0.2">
      <c r="A493" s="172"/>
      <c r="B493" s="173" t="s">
        <v>384</v>
      </c>
      <c r="C493" s="174">
        <f>+C114</f>
        <v>39342</v>
      </c>
      <c r="D493" s="174">
        <f t="shared" ref="D493:M493" si="12">+D114</f>
        <v>17120</v>
      </c>
      <c r="E493" s="174">
        <f t="shared" si="12"/>
        <v>29031</v>
      </c>
      <c r="F493" s="174">
        <f t="shared" si="12"/>
        <v>5592</v>
      </c>
      <c r="G493" s="174">
        <f t="shared" si="12"/>
        <v>18499</v>
      </c>
      <c r="H493" s="174">
        <f t="shared" si="12"/>
        <v>9298</v>
      </c>
      <c r="I493" s="174">
        <f t="shared" si="12"/>
        <v>16719</v>
      </c>
      <c r="J493" s="174">
        <f t="shared" si="12"/>
        <v>105634</v>
      </c>
      <c r="K493" s="174">
        <f t="shared" si="12"/>
        <v>13105</v>
      </c>
      <c r="L493" s="174">
        <f t="shared" si="12"/>
        <v>27464</v>
      </c>
      <c r="M493" s="174">
        <f t="shared" si="12"/>
        <v>25718</v>
      </c>
      <c r="N493" s="174">
        <f t="shared" si="10"/>
        <v>307522</v>
      </c>
    </row>
    <row r="494" spans="1:14" x14ac:dyDescent="0.2">
      <c r="A494" s="172"/>
      <c r="B494" s="173" t="s">
        <v>677</v>
      </c>
      <c r="C494" s="174">
        <f>+C130</f>
        <v>30</v>
      </c>
      <c r="D494" s="174">
        <f t="shared" ref="D494:M494" si="13">+D130</f>
        <v>341</v>
      </c>
      <c r="E494" s="174">
        <f t="shared" si="13"/>
        <v>50</v>
      </c>
      <c r="F494" s="174">
        <f t="shared" si="13"/>
        <v>21</v>
      </c>
      <c r="G494" s="174">
        <f t="shared" si="13"/>
        <v>32</v>
      </c>
      <c r="H494" s="174">
        <f t="shared" si="13"/>
        <v>523</v>
      </c>
      <c r="I494" s="174">
        <f t="shared" si="13"/>
        <v>243</v>
      </c>
      <c r="J494" s="174">
        <f t="shared" si="13"/>
        <v>1569</v>
      </c>
      <c r="K494" s="174">
        <f t="shared" si="13"/>
        <v>293</v>
      </c>
      <c r="L494" s="174">
        <f t="shared" si="13"/>
        <v>10846</v>
      </c>
      <c r="M494" s="174">
        <f t="shared" si="13"/>
        <v>103</v>
      </c>
      <c r="N494" s="174">
        <f t="shared" si="10"/>
        <v>14051</v>
      </c>
    </row>
    <row r="495" spans="1:14" ht="51" x14ac:dyDescent="0.2">
      <c r="A495" s="172"/>
      <c r="B495" s="173" t="s">
        <v>2207</v>
      </c>
      <c r="C495" s="174">
        <f>+C309+C236+C276</f>
        <v>201385</v>
      </c>
      <c r="D495" s="174">
        <f t="shared" ref="D495:M495" si="14">+D309+D236+D276</f>
        <v>90452</v>
      </c>
      <c r="E495" s="174">
        <f t="shared" si="14"/>
        <v>125392</v>
      </c>
      <c r="F495" s="174">
        <f t="shared" si="14"/>
        <v>36774</v>
      </c>
      <c r="G495" s="174">
        <f t="shared" si="14"/>
        <v>101971</v>
      </c>
      <c r="H495" s="174">
        <f t="shared" si="14"/>
        <v>45593</v>
      </c>
      <c r="I495" s="174">
        <f t="shared" si="14"/>
        <v>91481</v>
      </c>
      <c r="J495" s="174">
        <f t="shared" si="14"/>
        <v>280318</v>
      </c>
      <c r="K495" s="174">
        <f t="shared" si="14"/>
        <v>106159</v>
      </c>
      <c r="L495" s="174">
        <f t="shared" si="14"/>
        <v>70441</v>
      </c>
      <c r="M495" s="174">
        <f t="shared" si="14"/>
        <v>83816</v>
      </c>
      <c r="N495" s="174">
        <f t="shared" si="10"/>
        <v>1233782</v>
      </c>
    </row>
    <row r="496" spans="1:14" x14ac:dyDescent="0.2">
      <c r="A496" s="172"/>
      <c r="B496" s="173" t="s">
        <v>310</v>
      </c>
      <c r="C496" s="174">
        <f>+C303</f>
        <v>4224</v>
      </c>
      <c r="D496" s="174">
        <f t="shared" ref="D496:M496" si="15">+D303</f>
        <v>2162</v>
      </c>
      <c r="E496" s="174">
        <f t="shared" si="15"/>
        <v>3383</v>
      </c>
      <c r="F496" s="174">
        <f t="shared" si="15"/>
        <v>492</v>
      </c>
      <c r="G496" s="174">
        <f t="shared" si="15"/>
        <v>1119</v>
      </c>
      <c r="H496" s="174">
        <f t="shared" si="15"/>
        <v>889</v>
      </c>
      <c r="I496" s="174">
        <f t="shared" si="15"/>
        <v>1963</v>
      </c>
      <c r="J496" s="174">
        <f t="shared" si="15"/>
        <v>3164</v>
      </c>
      <c r="K496" s="174">
        <f t="shared" si="15"/>
        <v>2994</v>
      </c>
      <c r="L496" s="174">
        <f t="shared" si="15"/>
        <v>1215</v>
      </c>
      <c r="M496" s="174">
        <f t="shared" si="15"/>
        <v>600</v>
      </c>
      <c r="N496" s="174">
        <f t="shared" si="10"/>
        <v>22205</v>
      </c>
    </row>
    <row r="497" spans="1:14" x14ac:dyDescent="0.2">
      <c r="A497" s="172"/>
      <c r="B497" s="173" t="s">
        <v>1430</v>
      </c>
      <c r="C497" s="174">
        <f>+C257</f>
        <v>37838</v>
      </c>
      <c r="D497" s="174">
        <f t="shared" ref="D497:M497" si="16">+D257</f>
        <v>22342</v>
      </c>
      <c r="E497" s="174">
        <f t="shared" si="16"/>
        <v>37227</v>
      </c>
      <c r="F497" s="174">
        <f t="shared" si="16"/>
        <v>5840</v>
      </c>
      <c r="G497" s="174">
        <f t="shared" si="16"/>
        <v>19161</v>
      </c>
      <c r="H497" s="174">
        <f t="shared" si="16"/>
        <v>9340</v>
      </c>
      <c r="I497" s="174">
        <f t="shared" si="16"/>
        <v>16337</v>
      </c>
      <c r="J497" s="174">
        <f t="shared" si="16"/>
        <v>53384</v>
      </c>
      <c r="K497" s="174">
        <f t="shared" si="16"/>
        <v>14605</v>
      </c>
      <c r="L497" s="174">
        <f t="shared" si="16"/>
        <v>15980</v>
      </c>
      <c r="M497" s="174">
        <f t="shared" si="16"/>
        <v>13445</v>
      </c>
      <c r="N497" s="174">
        <f t="shared" si="10"/>
        <v>245499</v>
      </c>
    </row>
    <row r="498" spans="1:14" ht="25.5" x14ac:dyDescent="0.2">
      <c r="A498" s="172"/>
      <c r="B498" s="173" t="s">
        <v>2209</v>
      </c>
      <c r="C498" s="174">
        <f>+C219</f>
        <v>12243</v>
      </c>
      <c r="D498" s="174">
        <f t="shared" ref="D498:M498" si="17">+D219</f>
        <v>2555</v>
      </c>
      <c r="E498" s="174">
        <f t="shared" si="17"/>
        <v>2605</v>
      </c>
      <c r="F498" s="174">
        <f t="shared" si="17"/>
        <v>3825</v>
      </c>
      <c r="G498" s="174">
        <f t="shared" si="17"/>
        <v>4291</v>
      </c>
      <c r="H498" s="174">
        <f t="shared" si="17"/>
        <v>5590</v>
      </c>
      <c r="I498" s="174">
        <f t="shared" si="17"/>
        <v>8951</v>
      </c>
      <c r="J498" s="174">
        <f t="shared" si="17"/>
        <v>37555</v>
      </c>
      <c r="K498" s="174">
        <f t="shared" si="17"/>
        <v>0</v>
      </c>
      <c r="L498" s="174">
        <f t="shared" si="17"/>
        <v>0</v>
      </c>
      <c r="M498" s="174">
        <f t="shared" si="17"/>
        <v>30</v>
      </c>
      <c r="N498" s="174">
        <f t="shared" si="10"/>
        <v>77645</v>
      </c>
    </row>
    <row r="499" spans="1:14" x14ac:dyDescent="0.2">
      <c r="A499" s="172"/>
      <c r="B499" s="173" t="s">
        <v>1306</v>
      </c>
      <c r="C499" s="174">
        <f>+C165</f>
        <v>10007</v>
      </c>
      <c r="D499" s="174">
        <f t="shared" ref="D499:M499" si="18">+D165</f>
        <v>4042</v>
      </c>
      <c r="E499" s="174">
        <f t="shared" si="18"/>
        <v>2803</v>
      </c>
      <c r="F499" s="174">
        <f t="shared" si="18"/>
        <v>3114</v>
      </c>
      <c r="G499" s="174">
        <f t="shared" si="18"/>
        <v>2976</v>
      </c>
      <c r="H499" s="174">
        <f t="shared" si="18"/>
        <v>4123</v>
      </c>
      <c r="I499" s="174">
        <f t="shared" si="18"/>
        <v>5379</v>
      </c>
      <c r="J499" s="174">
        <f t="shared" si="18"/>
        <v>22302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54746</v>
      </c>
    </row>
    <row r="500" spans="1:14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ht="25.5" x14ac:dyDescent="0.2">
      <c r="A501" s="172"/>
      <c r="B501" s="173" t="s">
        <v>1078</v>
      </c>
      <c r="C501" s="174">
        <f>+C191</f>
        <v>4582</v>
      </c>
      <c r="D501" s="174">
        <f t="shared" ref="D501:M501" si="19">+D191</f>
        <v>399</v>
      </c>
      <c r="E501" s="174">
        <f t="shared" si="19"/>
        <v>1326</v>
      </c>
      <c r="F501" s="174">
        <f t="shared" si="19"/>
        <v>528</v>
      </c>
      <c r="G501" s="174">
        <f t="shared" si="19"/>
        <v>1649</v>
      </c>
      <c r="H501" s="174">
        <f t="shared" si="19"/>
        <v>2600</v>
      </c>
      <c r="I501" s="174">
        <f t="shared" si="19"/>
        <v>1551</v>
      </c>
      <c r="J501" s="174">
        <f t="shared" si="19"/>
        <v>7828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20463</v>
      </c>
    </row>
    <row r="502" spans="1:14" ht="51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ht="25.5" x14ac:dyDescent="0.2">
      <c r="A503" s="172"/>
      <c r="B503" s="173" t="s">
        <v>2211</v>
      </c>
      <c r="C503" s="174">
        <f>+C356+C269</f>
        <v>3273</v>
      </c>
      <c r="D503" s="174">
        <f t="shared" ref="D503:M503" si="20">+D356+D269</f>
        <v>2665</v>
      </c>
      <c r="E503" s="174">
        <f t="shared" si="20"/>
        <v>4075</v>
      </c>
      <c r="F503" s="174">
        <f t="shared" si="20"/>
        <v>1420</v>
      </c>
      <c r="G503" s="174">
        <f t="shared" si="20"/>
        <v>482</v>
      </c>
      <c r="H503" s="174">
        <f t="shared" si="20"/>
        <v>2256</v>
      </c>
      <c r="I503" s="174">
        <f t="shared" si="20"/>
        <v>1365</v>
      </c>
      <c r="J503" s="174">
        <f t="shared" si="20"/>
        <v>7491</v>
      </c>
      <c r="K503" s="174">
        <f t="shared" si="20"/>
        <v>3813</v>
      </c>
      <c r="L503" s="174">
        <f t="shared" si="20"/>
        <v>1521</v>
      </c>
      <c r="M503" s="174">
        <f t="shared" si="20"/>
        <v>1184</v>
      </c>
      <c r="N503" s="174">
        <f t="shared" si="10"/>
        <v>29545</v>
      </c>
    </row>
    <row r="504" spans="1:14" ht="25.5" x14ac:dyDescent="0.2">
      <c r="A504" s="172"/>
      <c r="B504" s="173" t="s">
        <v>1240</v>
      </c>
      <c r="C504" s="174">
        <f>+C154</f>
        <v>15982</v>
      </c>
      <c r="D504" s="174">
        <f t="shared" ref="D504:M504" si="21">+D154</f>
        <v>3462</v>
      </c>
      <c r="E504" s="174">
        <f t="shared" si="21"/>
        <v>8888</v>
      </c>
      <c r="F504" s="174">
        <f t="shared" si="21"/>
        <v>3235</v>
      </c>
      <c r="G504" s="174">
        <f t="shared" si="21"/>
        <v>14659</v>
      </c>
      <c r="H504" s="174">
        <f t="shared" si="21"/>
        <v>6988</v>
      </c>
      <c r="I504" s="174">
        <f t="shared" si="21"/>
        <v>6724</v>
      </c>
      <c r="J504" s="174">
        <f t="shared" si="21"/>
        <v>65374</v>
      </c>
      <c r="K504" s="174">
        <f t="shared" si="21"/>
        <v>55</v>
      </c>
      <c r="L504" s="174">
        <f t="shared" si="21"/>
        <v>1967</v>
      </c>
      <c r="M504" s="174">
        <f t="shared" si="21"/>
        <v>20</v>
      </c>
      <c r="N504" s="174">
        <f t="shared" si="10"/>
        <v>127354</v>
      </c>
    </row>
    <row r="505" spans="1:14" x14ac:dyDescent="0.2">
      <c r="A505" s="172"/>
      <c r="B505" s="173" t="s">
        <v>1432</v>
      </c>
      <c r="C505" s="174">
        <f>+C258</f>
        <v>36360</v>
      </c>
      <c r="D505" s="174">
        <f t="shared" ref="D505:M505" si="22">+D258</f>
        <v>20861</v>
      </c>
      <c r="E505" s="174">
        <f t="shared" si="22"/>
        <v>35911</v>
      </c>
      <c r="F505" s="174">
        <f t="shared" si="22"/>
        <v>4856</v>
      </c>
      <c r="G505" s="174">
        <f t="shared" si="22"/>
        <v>17109</v>
      </c>
      <c r="H505" s="174">
        <f t="shared" si="22"/>
        <v>8247</v>
      </c>
      <c r="I505" s="174">
        <f t="shared" si="22"/>
        <v>14480</v>
      </c>
      <c r="J505" s="174">
        <f t="shared" si="22"/>
        <v>49533</v>
      </c>
      <c r="K505" s="174">
        <f t="shared" si="22"/>
        <v>12195</v>
      </c>
      <c r="L505" s="174">
        <f t="shared" si="22"/>
        <v>14968</v>
      </c>
      <c r="M505" s="174">
        <f t="shared" si="22"/>
        <v>11752</v>
      </c>
      <c r="N505" s="174">
        <f t="shared" si="10"/>
        <v>226272</v>
      </c>
    </row>
    <row r="506" spans="1:14" x14ac:dyDescent="0.2">
      <c r="A506" s="172"/>
      <c r="B506" s="173" t="s">
        <v>2218</v>
      </c>
      <c r="C506" s="174">
        <f>+C142</f>
        <v>39725</v>
      </c>
      <c r="D506" s="174">
        <f t="shared" ref="D506:M506" si="23">+D142</f>
        <v>19196</v>
      </c>
      <c r="E506" s="174">
        <f t="shared" si="23"/>
        <v>21067</v>
      </c>
      <c r="F506" s="174">
        <f t="shared" si="23"/>
        <v>7866</v>
      </c>
      <c r="G506" s="174">
        <f t="shared" si="23"/>
        <v>21955</v>
      </c>
      <c r="H506" s="174">
        <f t="shared" si="23"/>
        <v>13254</v>
      </c>
      <c r="I506" s="174">
        <f t="shared" si="23"/>
        <v>17479</v>
      </c>
      <c r="J506" s="174">
        <f t="shared" si="23"/>
        <v>63084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203626</v>
      </c>
    </row>
    <row r="507" spans="1:14" x14ac:dyDescent="0.2">
      <c r="A507" s="172"/>
      <c r="B507" s="173" t="s">
        <v>1053</v>
      </c>
      <c r="C507" s="174">
        <f>+C171</f>
        <v>9277</v>
      </c>
      <c r="D507" s="174">
        <f t="shared" ref="D507:M507" si="24">+D171</f>
        <v>3926</v>
      </c>
      <c r="E507" s="174">
        <f t="shared" si="24"/>
        <v>3806</v>
      </c>
      <c r="F507" s="174">
        <f t="shared" si="24"/>
        <v>2148</v>
      </c>
      <c r="G507" s="174">
        <f t="shared" si="24"/>
        <v>3134</v>
      </c>
      <c r="H507" s="174">
        <f t="shared" si="24"/>
        <v>3858</v>
      </c>
      <c r="I507" s="174">
        <f t="shared" si="24"/>
        <v>3824</v>
      </c>
      <c r="J507" s="174">
        <f t="shared" si="24"/>
        <v>10833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40806</v>
      </c>
    </row>
    <row r="508" spans="1:14" x14ac:dyDescent="0.2">
      <c r="A508" s="172"/>
      <c r="B508" s="173" t="s">
        <v>1054</v>
      </c>
      <c r="C508" s="174">
        <f>+C176</f>
        <v>6536</v>
      </c>
      <c r="D508" s="174">
        <f t="shared" ref="D508:M508" si="25">+D176</f>
        <v>1661</v>
      </c>
      <c r="E508" s="174">
        <f t="shared" si="25"/>
        <v>4356</v>
      </c>
      <c r="F508" s="174">
        <f t="shared" si="25"/>
        <v>217</v>
      </c>
      <c r="G508" s="174">
        <f t="shared" si="25"/>
        <v>4615</v>
      </c>
      <c r="H508" s="174">
        <f t="shared" si="25"/>
        <v>1571</v>
      </c>
      <c r="I508" s="174">
        <f t="shared" si="25"/>
        <v>1276</v>
      </c>
      <c r="J508" s="174">
        <f t="shared" si="25"/>
        <v>12592</v>
      </c>
      <c r="K508" s="174">
        <f t="shared" si="25"/>
        <v>0</v>
      </c>
      <c r="L508" s="174">
        <f t="shared" si="25"/>
        <v>0</v>
      </c>
      <c r="M508" s="174">
        <f t="shared" si="25"/>
        <v>0</v>
      </c>
      <c r="N508" s="174">
        <f t="shared" si="10"/>
        <v>32824</v>
      </c>
    </row>
    <row r="509" spans="1:14" x14ac:dyDescent="0.2">
      <c r="A509" s="172"/>
      <c r="B509" s="173"/>
      <c r="C509" s="174">
        <f>SUM(C490:C508)</f>
        <v>505588</v>
      </c>
      <c r="D509" s="174">
        <f t="shared" ref="D509:N509" si="26">SUM(D490:D508)</f>
        <v>228502</v>
      </c>
      <c r="E509" s="174">
        <f t="shared" si="26"/>
        <v>335032</v>
      </c>
      <c r="F509" s="174">
        <f t="shared" si="26"/>
        <v>90300</v>
      </c>
      <c r="G509" s="174">
        <f t="shared" si="26"/>
        <v>250764</v>
      </c>
      <c r="H509" s="174">
        <f t="shared" si="26"/>
        <v>136608</v>
      </c>
      <c r="I509" s="174">
        <f t="shared" si="26"/>
        <v>221055</v>
      </c>
      <c r="J509" s="174">
        <f t="shared" si="26"/>
        <v>856935</v>
      </c>
      <c r="K509" s="174">
        <f t="shared" si="26"/>
        <v>178483</v>
      </c>
      <c r="L509" s="174">
        <f t="shared" si="26"/>
        <v>144402</v>
      </c>
      <c r="M509" s="174">
        <f t="shared" si="26"/>
        <v>146999</v>
      </c>
      <c r="N509" s="174">
        <f t="shared" si="26"/>
        <v>3094668</v>
      </c>
    </row>
    <row r="510" spans="1:14" x14ac:dyDescent="0.2">
      <c r="A510" s="172"/>
      <c r="B510" s="173"/>
      <c r="C510" s="174">
        <f>+C391</f>
        <v>537818</v>
      </c>
      <c r="D510" s="174">
        <f t="shared" ref="D510:M510" si="27">+D391</f>
        <v>233619</v>
      </c>
      <c r="E510" s="174">
        <f t="shared" si="27"/>
        <v>331959</v>
      </c>
      <c r="F510" s="174">
        <f t="shared" si="27"/>
        <v>97832</v>
      </c>
      <c r="G510" s="174">
        <f t="shared" si="27"/>
        <v>266613</v>
      </c>
      <c r="H510" s="174">
        <f t="shared" si="27"/>
        <v>140948</v>
      </c>
      <c r="I510" s="174">
        <f t="shared" si="27"/>
        <v>222259</v>
      </c>
      <c r="J510" s="174">
        <f t="shared" si="27"/>
        <v>932176</v>
      </c>
      <c r="K510" s="174">
        <f t="shared" si="27"/>
        <v>188698</v>
      </c>
      <c r="L510" s="174">
        <f t="shared" si="27"/>
        <v>141365</v>
      </c>
      <c r="M510" s="174">
        <f t="shared" si="27"/>
        <v>158195</v>
      </c>
      <c r="N510" s="174">
        <f t="shared" si="10"/>
        <v>3251482</v>
      </c>
    </row>
    <row r="511" spans="1:14" x14ac:dyDescent="0.2">
      <c r="A511" s="49"/>
    </row>
    <row r="512" spans="1:14" x14ac:dyDescent="0.2">
      <c r="A512" s="49"/>
    </row>
    <row r="513" spans="1:1" x14ac:dyDescent="0.2">
      <c r="A513" s="49"/>
    </row>
    <row r="514" spans="1:1" x14ac:dyDescent="0.2">
      <c r="A514" s="49"/>
    </row>
    <row r="515" spans="1:1" x14ac:dyDescent="0.2">
      <c r="A515" s="49"/>
    </row>
    <row r="516" spans="1:1" x14ac:dyDescent="0.2">
      <c r="A516" s="49"/>
    </row>
    <row r="517" spans="1:1" x14ac:dyDescent="0.2">
      <c r="A517" s="49"/>
    </row>
    <row r="518" spans="1:1" x14ac:dyDescent="0.2">
      <c r="A518" s="49"/>
    </row>
    <row r="519" spans="1:1" x14ac:dyDescent="0.2">
      <c r="A519" s="49"/>
    </row>
    <row r="520" spans="1:1" x14ac:dyDescent="0.2">
      <c r="A520" s="49"/>
    </row>
    <row r="521" spans="1:1" x14ac:dyDescent="0.2">
      <c r="A521" s="49"/>
    </row>
    <row r="522" spans="1:1" x14ac:dyDescent="0.2">
      <c r="A522" s="49"/>
    </row>
    <row r="523" spans="1:1" x14ac:dyDescent="0.2">
      <c r="A523" s="49"/>
    </row>
    <row r="524" spans="1:1" x14ac:dyDescent="0.2">
      <c r="A524" s="49"/>
    </row>
    <row r="525" spans="1:1" x14ac:dyDescent="0.2">
      <c r="A525" s="49"/>
    </row>
    <row r="526" spans="1:1" x14ac:dyDescent="0.2">
      <c r="A526" s="49"/>
    </row>
    <row r="527" spans="1:1" x14ac:dyDescent="0.2">
      <c r="A527" s="49"/>
    </row>
    <row r="528" spans="1:1" x14ac:dyDescent="0.2">
      <c r="A528" s="49"/>
    </row>
    <row r="529" spans="1:1" x14ac:dyDescent="0.2">
      <c r="A529" s="49"/>
    </row>
    <row r="530" spans="1:1" x14ac:dyDescent="0.2">
      <c r="A530" s="49"/>
    </row>
    <row r="531" spans="1:1" x14ac:dyDescent="0.2">
      <c r="A531" s="49"/>
    </row>
    <row r="532" spans="1:1" x14ac:dyDescent="0.2">
      <c r="A532" s="49"/>
    </row>
    <row r="533" spans="1:1" x14ac:dyDescent="0.2">
      <c r="A533" s="49"/>
    </row>
    <row r="534" spans="1:1" x14ac:dyDescent="0.2">
      <c r="A534" s="49"/>
    </row>
    <row r="535" spans="1:1" x14ac:dyDescent="0.2">
      <c r="A535" s="49"/>
    </row>
    <row r="536" spans="1:1" x14ac:dyDescent="0.2">
      <c r="A536" s="49"/>
    </row>
    <row r="537" spans="1:1" x14ac:dyDescent="0.2">
      <c r="A537" s="49"/>
    </row>
    <row r="538" spans="1:1" x14ac:dyDescent="0.2">
      <c r="A538" s="49"/>
    </row>
    <row r="539" spans="1:1" x14ac:dyDescent="0.2">
      <c r="A539" s="49"/>
    </row>
    <row r="540" spans="1:1" x14ac:dyDescent="0.2">
      <c r="A540" s="49"/>
    </row>
    <row r="541" spans="1:1" x14ac:dyDescent="0.2">
      <c r="A541" s="49"/>
    </row>
    <row r="542" spans="1:1" x14ac:dyDescent="0.2">
      <c r="A542" s="49"/>
    </row>
    <row r="543" spans="1:1" x14ac:dyDescent="0.2">
      <c r="A543" s="49"/>
    </row>
    <row r="544" spans="1:1" x14ac:dyDescent="0.2">
      <c r="A544" s="49"/>
    </row>
    <row r="545" spans="1:1" x14ac:dyDescent="0.2">
      <c r="A545" s="49"/>
    </row>
    <row r="546" spans="1:1" x14ac:dyDescent="0.2">
      <c r="A546" s="49"/>
    </row>
    <row r="547" spans="1:1" x14ac:dyDescent="0.2">
      <c r="A547" s="49"/>
    </row>
    <row r="548" spans="1:1" x14ac:dyDescent="0.2">
      <c r="A548" s="49"/>
    </row>
    <row r="549" spans="1:1" x14ac:dyDescent="0.2">
      <c r="A549" s="49"/>
    </row>
    <row r="550" spans="1:1" x14ac:dyDescent="0.2">
      <c r="A550" s="49"/>
    </row>
    <row r="551" spans="1:1" x14ac:dyDescent="0.2">
      <c r="A551" s="49"/>
    </row>
    <row r="552" spans="1:1" x14ac:dyDescent="0.2">
      <c r="A552" s="49"/>
    </row>
    <row r="553" spans="1:1" x14ac:dyDescent="0.2">
      <c r="A553" s="49"/>
    </row>
    <row r="554" spans="1:1" x14ac:dyDescent="0.2">
      <c r="A554" s="49"/>
    </row>
    <row r="555" spans="1:1" x14ac:dyDescent="0.2">
      <c r="A555" s="49"/>
    </row>
    <row r="556" spans="1:1" x14ac:dyDescent="0.2">
      <c r="A556" s="49"/>
    </row>
    <row r="557" spans="1:1" x14ac:dyDescent="0.2">
      <c r="A557" s="49"/>
    </row>
    <row r="558" spans="1:1" x14ac:dyDescent="0.2">
      <c r="A558" s="49"/>
    </row>
    <row r="559" spans="1:1" x14ac:dyDescent="0.2">
      <c r="A559" s="49"/>
    </row>
    <row r="560" spans="1:1" x14ac:dyDescent="0.2">
      <c r="A560" s="49"/>
    </row>
    <row r="561" spans="1:1" x14ac:dyDescent="0.2">
      <c r="A561" s="49"/>
    </row>
    <row r="562" spans="1:1" x14ac:dyDescent="0.2">
      <c r="A562" s="49"/>
    </row>
    <row r="563" spans="1:1" x14ac:dyDescent="0.2">
      <c r="A563" s="49"/>
    </row>
    <row r="564" spans="1:1" x14ac:dyDescent="0.2">
      <c r="A564" s="49"/>
    </row>
  </sheetData>
  <autoFilter ref="A1:N1"/>
  <phoneticPr fontId="36" type="noConversion"/>
  <pageMargins left="0.75" right="0.75" top="1" bottom="1" header="0.5" footer="0.5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N563"/>
  <sheetViews>
    <sheetView topLeftCell="A287" workbookViewId="0">
      <selection activeCell="H29" sqref="H2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12.5703125" bestFit="1" customWidth="1"/>
    <col min="4" max="4" width="13.7109375" bestFit="1" customWidth="1"/>
    <col min="5" max="10" width="12.5703125" bestFit="1" customWidth="1"/>
    <col min="11" max="11" width="13.7109375" bestFit="1" customWidth="1"/>
    <col min="12" max="13" width="12.5703125" bestFit="1" customWidth="1"/>
    <col min="14" max="14" width="13.7109375" bestFit="1" customWidth="1"/>
  </cols>
  <sheetData>
    <row r="1" spans="1:14" x14ac:dyDescent="0.25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5">
      <c r="A2" s="139" t="s">
        <v>1633</v>
      </c>
      <c r="B2" s="132" t="s">
        <v>1847</v>
      </c>
      <c r="C2" s="169">
        <v>122044</v>
      </c>
      <c r="D2" s="169">
        <v>54450</v>
      </c>
      <c r="E2" s="169">
        <v>69200</v>
      </c>
      <c r="F2" s="169">
        <v>21405</v>
      </c>
      <c r="G2" s="169">
        <v>62377</v>
      </c>
      <c r="H2" s="169">
        <v>31338</v>
      </c>
      <c r="I2" s="169">
        <v>45828</v>
      </c>
      <c r="J2" s="169">
        <v>209490</v>
      </c>
      <c r="K2" s="169">
        <v>42295</v>
      </c>
      <c r="L2" s="169">
        <v>26226</v>
      </c>
      <c r="M2" s="169">
        <v>35640</v>
      </c>
      <c r="N2" s="169">
        <f>SUM(C2:M2)</f>
        <v>720293</v>
      </c>
    </row>
    <row r="3" spans="1:14" ht="25.5" x14ac:dyDescent="0.25">
      <c r="A3" s="135" t="s">
        <v>1634</v>
      </c>
      <c r="B3" s="131" t="s">
        <v>1516</v>
      </c>
      <c r="C3" s="169">
        <v>118058</v>
      </c>
      <c r="D3" s="169">
        <v>53593</v>
      </c>
      <c r="E3" s="169">
        <v>67945</v>
      </c>
      <c r="F3" s="169">
        <v>20523</v>
      </c>
      <c r="G3" s="169">
        <v>60877</v>
      </c>
      <c r="H3" s="169">
        <v>30656</v>
      </c>
      <c r="I3" s="169">
        <v>44488</v>
      </c>
      <c r="J3" s="169">
        <v>204390</v>
      </c>
      <c r="K3" s="169">
        <v>41658</v>
      </c>
      <c r="L3" s="169">
        <v>26226</v>
      </c>
      <c r="M3" s="169">
        <v>35640</v>
      </c>
      <c r="N3" s="169">
        <f t="shared" ref="N3:N66" si="0">SUM(C3:M3)</f>
        <v>704054</v>
      </c>
    </row>
    <row r="4" spans="1:14" ht="25.5" x14ac:dyDescent="0.25">
      <c r="A4" s="131" t="s">
        <v>1635</v>
      </c>
      <c r="B4" s="132" t="s">
        <v>1915</v>
      </c>
      <c r="C4" s="169">
        <v>118058</v>
      </c>
      <c r="D4" s="169">
        <v>53593</v>
      </c>
      <c r="E4" s="169">
        <v>67945</v>
      </c>
      <c r="F4" s="169">
        <v>20523</v>
      </c>
      <c r="G4" s="169">
        <v>60877</v>
      </c>
      <c r="H4" s="169">
        <v>30656</v>
      </c>
      <c r="I4" s="169">
        <v>44488</v>
      </c>
      <c r="J4" s="169">
        <v>204390</v>
      </c>
      <c r="K4" s="169">
        <v>41658</v>
      </c>
      <c r="L4" s="169">
        <v>26226</v>
      </c>
      <c r="M4" s="169">
        <v>35640</v>
      </c>
      <c r="N4" s="169">
        <f t="shared" si="0"/>
        <v>704054</v>
      </c>
    </row>
    <row r="5" spans="1:14" ht="25.5" x14ac:dyDescent="0.25">
      <c r="A5" s="131" t="s">
        <v>1636</v>
      </c>
      <c r="B5" s="132" t="s">
        <v>1916</v>
      </c>
      <c r="C5" s="169">
        <v>0</v>
      </c>
      <c r="D5" s="169">
        <v>0</v>
      </c>
      <c r="E5" s="169">
        <v>0</v>
      </c>
      <c r="F5" s="169">
        <v>0</v>
      </c>
      <c r="G5" s="169">
        <v>0</v>
      </c>
      <c r="H5" s="169">
        <v>0</v>
      </c>
      <c r="I5" s="169">
        <v>0</v>
      </c>
      <c r="J5" s="169">
        <v>0</v>
      </c>
      <c r="K5" s="169">
        <v>0</v>
      </c>
      <c r="L5" s="169">
        <v>0</v>
      </c>
      <c r="M5" s="169">
        <v>0</v>
      </c>
      <c r="N5" s="169">
        <f t="shared" si="0"/>
        <v>0</v>
      </c>
    </row>
    <row r="6" spans="1:14" x14ac:dyDescent="0.25">
      <c r="A6" s="131" t="s">
        <v>1637</v>
      </c>
      <c r="B6" s="132" t="s">
        <v>1917</v>
      </c>
      <c r="C6" s="169">
        <v>3986</v>
      </c>
      <c r="D6" s="169">
        <v>857</v>
      </c>
      <c r="E6" s="169">
        <v>1255</v>
      </c>
      <c r="F6" s="169">
        <v>882</v>
      </c>
      <c r="G6" s="169">
        <v>1500</v>
      </c>
      <c r="H6" s="169">
        <v>682</v>
      </c>
      <c r="I6" s="169">
        <v>1340</v>
      </c>
      <c r="J6" s="169">
        <v>5100</v>
      </c>
      <c r="K6" s="169">
        <v>637</v>
      </c>
      <c r="L6" s="169">
        <v>0</v>
      </c>
      <c r="M6" s="169">
        <v>0</v>
      </c>
      <c r="N6" s="169">
        <f t="shared" si="0"/>
        <v>16239</v>
      </c>
    </row>
    <row r="7" spans="1:14" x14ac:dyDescent="0.25">
      <c r="A7" s="131" t="s">
        <v>1638</v>
      </c>
      <c r="B7" s="132" t="s">
        <v>2006</v>
      </c>
      <c r="C7" s="169">
        <v>3962</v>
      </c>
      <c r="D7" s="169">
        <v>818</v>
      </c>
      <c r="E7" s="169">
        <v>1150</v>
      </c>
      <c r="F7" s="169">
        <v>882</v>
      </c>
      <c r="G7" s="169">
        <v>1500</v>
      </c>
      <c r="H7" s="169">
        <v>453</v>
      </c>
      <c r="I7" s="169">
        <v>1340</v>
      </c>
      <c r="J7" s="169">
        <v>5100</v>
      </c>
      <c r="K7" s="169">
        <v>637</v>
      </c>
      <c r="L7" s="169">
        <v>0</v>
      </c>
      <c r="M7" s="169">
        <v>0</v>
      </c>
      <c r="N7" s="169">
        <f t="shared" si="0"/>
        <v>15842</v>
      </c>
    </row>
    <row r="8" spans="1:14" ht="25.5" x14ac:dyDescent="0.25">
      <c r="A8" s="131" t="s">
        <v>1639</v>
      </c>
      <c r="B8" s="132" t="s">
        <v>1918</v>
      </c>
      <c r="C8" s="169">
        <v>3962</v>
      </c>
      <c r="D8" s="169">
        <v>406</v>
      </c>
      <c r="E8" s="169">
        <v>900</v>
      </c>
      <c r="F8" s="169">
        <v>666</v>
      </c>
      <c r="G8" s="169">
        <v>1500</v>
      </c>
      <c r="H8" s="169">
        <v>170</v>
      </c>
      <c r="I8" s="169">
        <v>1340</v>
      </c>
      <c r="J8" s="169">
        <v>5100</v>
      </c>
      <c r="K8" s="169">
        <v>637</v>
      </c>
      <c r="L8" s="169">
        <v>0</v>
      </c>
      <c r="M8" s="169">
        <v>0</v>
      </c>
      <c r="N8" s="169">
        <f t="shared" si="0"/>
        <v>14681</v>
      </c>
    </row>
    <row r="9" spans="1:14" ht="38.25" x14ac:dyDescent="0.25">
      <c r="A9" s="131" t="s">
        <v>1640</v>
      </c>
      <c r="B9" s="132" t="s">
        <v>1219</v>
      </c>
      <c r="C9" s="169">
        <v>0</v>
      </c>
      <c r="D9" s="169">
        <v>0</v>
      </c>
      <c r="E9" s="169">
        <v>0</v>
      </c>
      <c r="F9" s="169">
        <v>0</v>
      </c>
      <c r="G9" s="169">
        <v>0</v>
      </c>
      <c r="H9" s="169">
        <v>0</v>
      </c>
      <c r="I9" s="169">
        <v>0</v>
      </c>
      <c r="J9" s="169">
        <v>0</v>
      </c>
      <c r="K9" s="169">
        <v>0</v>
      </c>
      <c r="L9" s="169">
        <v>0</v>
      </c>
      <c r="M9" s="169">
        <v>0</v>
      </c>
      <c r="N9" s="169">
        <f t="shared" si="0"/>
        <v>0</v>
      </c>
    </row>
    <row r="10" spans="1:14" ht="38.25" x14ac:dyDescent="0.25">
      <c r="A10" s="131" t="s">
        <v>1641</v>
      </c>
      <c r="B10" s="132" t="s">
        <v>1220</v>
      </c>
      <c r="C10" s="169">
        <v>0</v>
      </c>
      <c r="D10" s="169">
        <v>412</v>
      </c>
      <c r="E10" s="169">
        <v>0</v>
      </c>
      <c r="F10" s="169">
        <v>216</v>
      </c>
      <c r="G10" s="169">
        <v>0</v>
      </c>
      <c r="H10" s="169">
        <v>283</v>
      </c>
      <c r="I10" s="169">
        <v>0</v>
      </c>
      <c r="J10" s="169">
        <v>0</v>
      </c>
      <c r="K10" s="169">
        <v>0</v>
      </c>
      <c r="L10" s="169">
        <v>0</v>
      </c>
      <c r="M10" s="169">
        <v>0</v>
      </c>
      <c r="N10" s="169">
        <f t="shared" si="0"/>
        <v>911</v>
      </c>
    </row>
    <row r="11" spans="1:14" ht="25.5" x14ac:dyDescent="0.25">
      <c r="A11" s="131" t="s">
        <v>2159</v>
      </c>
      <c r="B11" s="132" t="s">
        <v>2</v>
      </c>
      <c r="C11" s="169">
        <v>0</v>
      </c>
      <c r="D11" s="169">
        <v>0</v>
      </c>
      <c r="E11" s="169">
        <v>250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  <c r="M11" s="169">
        <v>0</v>
      </c>
      <c r="N11" s="169">
        <f t="shared" si="0"/>
        <v>250</v>
      </c>
    </row>
    <row r="12" spans="1:14" ht="25.5" x14ac:dyDescent="0.25">
      <c r="A12" s="131" t="s">
        <v>2172</v>
      </c>
      <c r="B12" s="132" t="s">
        <v>1587</v>
      </c>
      <c r="C12" s="169">
        <v>24</v>
      </c>
      <c r="D12" s="169">
        <v>0</v>
      </c>
      <c r="E12" s="169">
        <v>0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  <c r="M12" s="169">
        <v>0</v>
      </c>
      <c r="N12" s="169">
        <f t="shared" si="0"/>
        <v>24</v>
      </c>
    </row>
    <row r="13" spans="1:14" ht="25.5" x14ac:dyDescent="0.25">
      <c r="A13" s="131" t="s">
        <v>494</v>
      </c>
      <c r="B13" s="132" t="s">
        <v>1588</v>
      </c>
      <c r="C13" s="169">
        <v>24</v>
      </c>
      <c r="D13" s="169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  <c r="M13" s="169">
        <v>0</v>
      </c>
      <c r="N13" s="169">
        <f t="shared" si="0"/>
        <v>24</v>
      </c>
    </row>
    <row r="14" spans="1:14" ht="25.5" x14ac:dyDescent="0.25">
      <c r="A14" s="131" t="s">
        <v>1642</v>
      </c>
      <c r="B14" s="132" t="s">
        <v>1589</v>
      </c>
      <c r="C14" s="169">
        <v>0</v>
      </c>
      <c r="D14" s="169">
        <v>0</v>
      </c>
      <c r="E14" s="169">
        <v>0</v>
      </c>
      <c r="F14" s="169">
        <v>0</v>
      </c>
      <c r="G14" s="169">
        <v>0</v>
      </c>
      <c r="H14" s="169">
        <v>0</v>
      </c>
      <c r="I14" s="169">
        <v>0</v>
      </c>
      <c r="J14" s="169">
        <v>0</v>
      </c>
      <c r="K14" s="169">
        <v>0</v>
      </c>
      <c r="L14" s="169">
        <v>0</v>
      </c>
      <c r="M14" s="169">
        <v>0</v>
      </c>
      <c r="N14" s="169">
        <f t="shared" si="0"/>
        <v>0</v>
      </c>
    </row>
    <row r="15" spans="1:14" ht="25.5" x14ac:dyDescent="0.25">
      <c r="A15" s="131" t="s">
        <v>1643</v>
      </c>
      <c r="B15" s="132" t="s">
        <v>2129</v>
      </c>
      <c r="C15" s="169">
        <v>0</v>
      </c>
      <c r="D15" s="169">
        <v>39</v>
      </c>
      <c r="E15" s="169">
        <v>105</v>
      </c>
      <c r="F15" s="169">
        <v>0</v>
      </c>
      <c r="G15" s="169">
        <v>0</v>
      </c>
      <c r="H15" s="169">
        <v>229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f t="shared" si="0"/>
        <v>373</v>
      </c>
    </row>
    <row r="16" spans="1:14" ht="25.5" x14ac:dyDescent="0.25">
      <c r="A16" s="131" t="s">
        <v>1644</v>
      </c>
      <c r="B16" s="132" t="s">
        <v>821</v>
      </c>
      <c r="C16" s="169">
        <v>0</v>
      </c>
      <c r="D16" s="169">
        <v>0</v>
      </c>
      <c r="E16" s="169">
        <v>105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f t="shared" si="0"/>
        <v>105</v>
      </c>
    </row>
    <row r="17" spans="1:14" ht="25.5" x14ac:dyDescent="0.25">
      <c r="A17" s="131" t="s">
        <v>1645</v>
      </c>
      <c r="B17" s="132" t="s">
        <v>3</v>
      </c>
      <c r="C17" s="169">
        <v>0</v>
      </c>
      <c r="D17" s="169">
        <v>39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f t="shared" si="0"/>
        <v>39</v>
      </c>
    </row>
    <row r="18" spans="1:14" x14ac:dyDescent="0.25">
      <c r="A18" s="140" t="s">
        <v>1646</v>
      </c>
      <c r="B18" s="141" t="s">
        <v>554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229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f t="shared" si="0"/>
        <v>229</v>
      </c>
    </row>
    <row r="19" spans="1:14" x14ac:dyDescent="0.25">
      <c r="A19" s="140" t="s">
        <v>1647</v>
      </c>
      <c r="B19" s="141" t="s">
        <v>1851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f t="shared" si="0"/>
        <v>0</v>
      </c>
    </row>
    <row r="20" spans="1:14" x14ac:dyDescent="0.25">
      <c r="A20" s="140" t="s">
        <v>1648</v>
      </c>
      <c r="B20" s="141" t="s">
        <v>1852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f t="shared" si="0"/>
        <v>0</v>
      </c>
    </row>
    <row r="21" spans="1:14" ht="25.5" x14ac:dyDescent="0.25">
      <c r="A21" s="131" t="s">
        <v>502</v>
      </c>
      <c r="B21" s="132" t="s">
        <v>1853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f t="shared" si="0"/>
        <v>0</v>
      </c>
    </row>
    <row r="22" spans="1:14" ht="25.5" x14ac:dyDescent="0.25">
      <c r="A22" s="131" t="s">
        <v>514</v>
      </c>
      <c r="B22" s="132" t="s">
        <v>2003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f t="shared" si="0"/>
        <v>0</v>
      </c>
    </row>
    <row r="23" spans="1:14" x14ac:dyDescent="0.25">
      <c r="A23" s="131" t="s">
        <v>408</v>
      </c>
      <c r="B23" s="132" t="s">
        <v>2004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f t="shared" si="0"/>
        <v>0</v>
      </c>
    </row>
    <row r="24" spans="1:14" x14ac:dyDescent="0.25">
      <c r="A24" s="131" t="s">
        <v>418</v>
      </c>
      <c r="B24" s="132" t="s">
        <v>820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f t="shared" si="0"/>
        <v>0</v>
      </c>
    </row>
    <row r="25" spans="1:14" ht="25.5" x14ac:dyDescent="0.25">
      <c r="A25" s="131" t="s">
        <v>431</v>
      </c>
      <c r="B25" s="132" t="s">
        <v>2005</v>
      </c>
      <c r="C25" s="169">
        <v>-921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f t="shared" si="0"/>
        <v>-921</v>
      </c>
    </row>
    <row r="26" spans="1:14" ht="38.25" x14ac:dyDescent="0.25">
      <c r="A26" s="131" t="s">
        <v>1649</v>
      </c>
      <c r="B26" s="132" t="s">
        <v>1590</v>
      </c>
      <c r="C26" s="169">
        <v>-921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f t="shared" si="0"/>
        <v>-921</v>
      </c>
    </row>
    <row r="27" spans="1:14" ht="25.5" x14ac:dyDescent="0.25">
      <c r="A27" s="131" t="s">
        <v>1650</v>
      </c>
      <c r="B27" s="132" t="s">
        <v>1591</v>
      </c>
      <c r="C27" s="169">
        <v>0</v>
      </c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  <c r="K27" s="169">
        <v>0</v>
      </c>
      <c r="L27" s="169">
        <v>0</v>
      </c>
      <c r="M27" s="169">
        <v>0</v>
      </c>
      <c r="N27" s="169">
        <f t="shared" si="0"/>
        <v>0</v>
      </c>
    </row>
    <row r="28" spans="1:14" ht="25.5" x14ac:dyDescent="0.25">
      <c r="A28" s="131" t="s">
        <v>1651</v>
      </c>
      <c r="B28" s="132" t="s">
        <v>1341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f t="shared" si="0"/>
        <v>0</v>
      </c>
    </row>
    <row r="29" spans="1:14" ht="38.25" x14ac:dyDescent="0.25">
      <c r="A29" s="131" t="s">
        <v>1652</v>
      </c>
      <c r="B29" s="132" t="s">
        <v>1592</v>
      </c>
      <c r="C29" s="169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f t="shared" si="0"/>
        <v>0</v>
      </c>
    </row>
    <row r="30" spans="1:14" ht="38.25" x14ac:dyDescent="0.25">
      <c r="A30" s="131" t="s">
        <v>1653</v>
      </c>
      <c r="B30" s="132" t="s">
        <v>1342</v>
      </c>
      <c r="C30" s="169">
        <v>0</v>
      </c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  <c r="K30" s="169">
        <v>0</v>
      </c>
      <c r="L30" s="169">
        <v>0</v>
      </c>
      <c r="M30" s="169">
        <v>0</v>
      </c>
      <c r="N30" s="169">
        <f t="shared" si="0"/>
        <v>0</v>
      </c>
    </row>
    <row r="31" spans="1:14" ht="25.5" x14ac:dyDescent="0.25">
      <c r="A31" s="131" t="s">
        <v>441</v>
      </c>
      <c r="B31" s="132" t="s">
        <v>1221</v>
      </c>
      <c r="C31" s="169">
        <v>0</v>
      </c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f t="shared" si="0"/>
        <v>0</v>
      </c>
    </row>
    <row r="32" spans="1:14" ht="25.5" x14ac:dyDescent="0.25">
      <c r="A32" s="131" t="s">
        <v>2122</v>
      </c>
      <c r="B32" s="132" t="s">
        <v>1222</v>
      </c>
      <c r="C32" s="169"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f t="shared" si="0"/>
        <v>0</v>
      </c>
    </row>
    <row r="33" spans="1:14" ht="25.5" x14ac:dyDescent="0.25">
      <c r="A33" s="131" t="s">
        <v>740</v>
      </c>
      <c r="B33" s="132" t="s">
        <v>1223</v>
      </c>
      <c r="C33" s="169">
        <v>954</v>
      </c>
      <c r="D33" s="169">
        <v>364</v>
      </c>
      <c r="E33" s="169">
        <v>466</v>
      </c>
      <c r="F33" s="169">
        <v>141</v>
      </c>
      <c r="G33" s="169">
        <v>249</v>
      </c>
      <c r="H33" s="169">
        <v>111</v>
      </c>
      <c r="I33" s="169">
        <v>302</v>
      </c>
      <c r="J33" s="169">
        <v>1276</v>
      </c>
      <c r="K33" s="169">
        <v>808</v>
      </c>
      <c r="L33" s="169">
        <v>557</v>
      </c>
      <c r="M33" s="169">
        <v>538</v>
      </c>
      <c r="N33" s="169">
        <f t="shared" si="0"/>
        <v>5766</v>
      </c>
    </row>
    <row r="34" spans="1:14" ht="38.25" x14ac:dyDescent="0.25">
      <c r="A34" s="131" t="s">
        <v>1654</v>
      </c>
      <c r="B34" s="132" t="s">
        <v>1249</v>
      </c>
      <c r="C34" s="169">
        <v>245</v>
      </c>
      <c r="D34" s="169">
        <v>0</v>
      </c>
      <c r="E34" s="169">
        <v>81</v>
      </c>
      <c r="F34" s="169">
        <v>15</v>
      </c>
      <c r="G34" s="169">
        <v>33</v>
      </c>
      <c r="H34" s="169">
        <v>0</v>
      </c>
      <c r="I34" s="169">
        <v>93</v>
      </c>
      <c r="J34" s="169">
        <v>98</v>
      </c>
      <c r="K34" s="169">
        <v>160</v>
      </c>
      <c r="L34" s="169">
        <v>54</v>
      </c>
      <c r="M34" s="169">
        <v>17</v>
      </c>
      <c r="N34" s="169">
        <f t="shared" si="0"/>
        <v>796</v>
      </c>
    </row>
    <row r="35" spans="1:14" ht="38.25" x14ac:dyDescent="0.25">
      <c r="A35" s="142" t="s">
        <v>1655</v>
      </c>
      <c r="B35" s="132" t="s">
        <v>322</v>
      </c>
      <c r="C35" s="169">
        <v>236</v>
      </c>
      <c r="D35" s="169">
        <v>0</v>
      </c>
      <c r="E35" s="169">
        <v>77</v>
      </c>
      <c r="F35" s="169">
        <v>0</v>
      </c>
      <c r="G35" s="169">
        <v>27</v>
      </c>
      <c r="H35" s="169">
        <v>0</v>
      </c>
      <c r="I35" s="169">
        <v>93</v>
      </c>
      <c r="J35" s="169">
        <v>98</v>
      </c>
      <c r="K35" s="169">
        <v>160</v>
      </c>
      <c r="L35" s="169">
        <v>54</v>
      </c>
      <c r="M35" s="169">
        <v>17</v>
      </c>
      <c r="N35" s="169">
        <f t="shared" si="0"/>
        <v>762</v>
      </c>
    </row>
    <row r="36" spans="1:14" x14ac:dyDescent="0.25">
      <c r="A36" s="131" t="s">
        <v>1656</v>
      </c>
      <c r="B36" s="132" t="s">
        <v>1059</v>
      </c>
      <c r="C36" s="169">
        <v>0</v>
      </c>
      <c r="D36" s="169">
        <v>0</v>
      </c>
      <c r="E36" s="169">
        <v>0</v>
      </c>
      <c r="F36" s="169">
        <v>0</v>
      </c>
      <c r="G36" s="169">
        <v>10</v>
      </c>
      <c r="H36" s="169">
        <v>0</v>
      </c>
      <c r="I36" s="169">
        <v>9</v>
      </c>
      <c r="J36" s="169">
        <v>0</v>
      </c>
      <c r="K36" s="169">
        <v>0</v>
      </c>
      <c r="L36" s="169">
        <v>0</v>
      </c>
      <c r="M36" s="169">
        <v>0</v>
      </c>
      <c r="N36" s="169">
        <f t="shared" si="0"/>
        <v>19</v>
      </c>
    </row>
    <row r="37" spans="1:14" x14ac:dyDescent="0.25">
      <c r="A37" s="131" t="s">
        <v>1657</v>
      </c>
      <c r="B37" s="132" t="s">
        <v>323</v>
      </c>
      <c r="C37" s="169">
        <v>12</v>
      </c>
      <c r="D37" s="169">
        <v>0</v>
      </c>
      <c r="E37" s="169">
        <v>19</v>
      </c>
      <c r="F37" s="169">
        <v>0</v>
      </c>
      <c r="G37" s="169">
        <v>13</v>
      </c>
      <c r="H37" s="169">
        <v>0</v>
      </c>
      <c r="I37" s="169">
        <v>26</v>
      </c>
      <c r="J37" s="169">
        <v>0</v>
      </c>
      <c r="K37" s="169">
        <v>0</v>
      </c>
      <c r="L37" s="169">
        <v>54</v>
      </c>
      <c r="M37" s="169">
        <v>15</v>
      </c>
      <c r="N37" s="169">
        <f t="shared" si="0"/>
        <v>139</v>
      </c>
    </row>
    <row r="38" spans="1:14" ht="25.5" x14ac:dyDescent="0.25">
      <c r="A38" s="131" t="s">
        <v>1658</v>
      </c>
      <c r="B38" s="132" t="s">
        <v>324</v>
      </c>
      <c r="C38" s="169">
        <v>0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f t="shared" si="0"/>
        <v>0</v>
      </c>
    </row>
    <row r="39" spans="1:14" x14ac:dyDescent="0.25">
      <c r="A39" s="131" t="s">
        <v>1659</v>
      </c>
      <c r="B39" s="132" t="s">
        <v>350</v>
      </c>
      <c r="C39" s="169">
        <v>0</v>
      </c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0</v>
      </c>
      <c r="M39" s="169">
        <v>0</v>
      </c>
      <c r="N39" s="169">
        <f t="shared" si="0"/>
        <v>0</v>
      </c>
    </row>
    <row r="40" spans="1:14" ht="25.5" x14ac:dyDescent="0.25">
      <c r="A40" s="131" t="s">
        <v>1660</v>
      </c>
      <c r="B40" s="132" t="s">
        <v>351</v>
      </c>
      <c r="C40" s="169">
        <v>0</v>
      </c>
      <c r="D40" s="169">
        <v>0</v>
      </c>
      <c r="E40" s="169">
        <v>0</v>
      </c>
      <c r="F40" s="169">
        <v>0</v>
      </c>
      <c r="G40" s="169">
        <v>4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f t="shared" si="0"/>
        <v>4</v>
      </c>
    </row>
    <row r="41" spans="1:14" ht="25.5" x14ac:dyDescent="0.25">
      <c r="A41" s="131" t="s">
        <v>1661</v>
      </c>
      <c r="B41" s="132" t="s">
        <v>352</v>
      </c>
      <c r="C41" s="169">
        <v>0</v>
      </c>
      <c r="D41" s="169">
        <v>0</v>
      </c>
      <c r="E41" s="169">
        <v>0</v>
      </c>
      <c r="F41" s="169">
        <v>0</v>
      </c>
      <c r="G41" s="169">
        <v>0</v>
      </c>
      <c r="H41" s="169">
        <v>0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f t="shared" si="0"/>
        <v>0</v>
      </c>
    </row>
    <row r="42" spans="1:14" x14ac:dyDescent="0.25">
      <c r="A42" s="131" t="s">
        <v>1662</v>
      </c>
      <c r="B42" s="132" t="s">
        <v>353</v>
      </c>
      <c r="C42" s="169">
        <v>0</v>
      </c>
      <c r="D42" s="169">
        <v>0</v>
      </c>
      <c r="E42" s="169">
        <v>0</v>
      </c>
      <c r="F42" s="169">
        <v>0</v>
      </c>
      <c r="G42" s="169">
        <v>0</v>
      </c>
      <c r="H42" s="169">
        <v>0</v>
      </c>
      <c r="I42" s="169">
        <v>0</v>
      </c>
      <c r="J42" s="169">
        <v>0</v>
      </c>
      <c r="K42" s="169">
        <v>0</v>
      </c>
      <c r="L42" s="169">
        <v>0</v>
      </c>
      <c r="M42" s="169">
        <v>0</v>
      </c>
      <c r="N42" s="169">
        <f t="shared" si="0"/>
        <v>0</v>
      </c>
    </row>
    <row r="43" spans="1:14" ht="25.5" x14ac:dyDescent="0.25">
      <c r="A43" s="131" t="s">
        <v>1663</v>
      </c>
      <c r="B43" s="132" t="s">
        <v>354</v>
      </c>
      <c r="C43" s="169">
        <v>0</v>
      </c>
      <c r="D43" s="169">
        <v>0</v>
      </c>
      <c r="E43" s="169">
        <v>0</v>
      </c>
      <c r="F43" s="169">
        <v>0</v>
      </c>
      <c r="G43" s="169">
        <v>0</v>
      </c>
      <c r="H43" s="169">
        <v>0</v>
      </c>
      <c r="I43" s="169">
        <v>0</v>
      </c>
      <c r="J43" s="169">
        <v>0</v>
      </c>
      <c r="K43" s="169">
        <v>0</v>
      </c>
      <c r="L43" s="169">
        <v>0</v>
      </c>
      <c r="M43" s="169">
        <v>0</v>
      </c>
      <c r="N43" s="169">
        <f t="shared" si="0"/>
        <v>0</v>
      </c>
    </row>
    <row r="44" spans="1:14" ht="25.5" x14ac:dyDescent="0.25">
      <c r="A44" s="131" t="s">
        <v>1664</v>
      </c>
      <c r="B44" s="132" t="s">
        <v>355</v>
      </c>
      <c r="C44" s="169">
        <v>224</v>
      </c>
      <c r="D44" s="169">
        <v>0</v>
      </c>
      <c r="E44" s="169">
        <v>58</v>
      </c>
      <c r="F44" s="169">
        <v>0</v>
      </c>
      <c r="G44" s="169">
        <v>0</v>
      </c>
      <c r="H44" s="169">
        <v>0</v>
      </c>
      <c r="I44" s="169">
        <v>58</v>
      </c>
      <c r="J44" s="169">
        <v>98</v>
      </c>
      <c r="K44" s="169">
        <v>160</v>
      </c>
      <c r="L44" s="169">
        <v>0</v>
      </c>
      <c r="M44" s="169">
        <v>2</v>
      </c>
      <c r="N44" s="169">
        <f t="shared" si="0"/>
        <v>600</v>
      </c>
    </row>
    <row r="45" spans="1:14" ht="38.25" x14ac:dyDescent="0.25">
      <c r="A45" s="142" t="s">
        <v>1665</v>
      </c>
      <c r="B45" s="132" t="s">
        <v>1781</v>
      </c>
      <c r="C45" s="169">
        <v>8</v>
      </c>
      <c r="D45" s="169">
        <v>0</v>
      </c>
      <c r="E45" s="169">
        <v>4</v>
      </c>
      <c r="F45" s="169">
        <v>15</v>
      </c>
      <c r="G45" s="169">
        <v>6</v>
      </c>
      <c r="H45" s="169">
        <v>0</v>
      </c>
      <c r="I45" s="169">
        <v>0</v>
      </c>
      <c r="J45" s="169">
        <v>0</v>
      </c>
      <c r="K45" s="169">
        <v>0</v>
      </c>
      <c r="L45" s="169">
        <v>0</v>
      </c>
      <c r="M45" s="169">
        <v>0</v>
      </c>
      <c r="N45" s="169">
        <f t="shared" si="0"/>
        <v>33</v>
      </c>
    </row>
    <row r="46" spans="1:14" ht="38.25" x14ac:dyDescent="0.25">
      <c r="A46" s="142" t="s">
        <v>1666</v>
      </c>
      <c r="B46" s="132" t="s">
        <v>1782</v>
      </c>
      <c r="C46" s="169">
        <v>1</v>
      </c>
      <c r="D46" s="169">
        <v>0</v>
      </c>
      <c r="E46" s="169">
        <v>0</v>
      </c>
      <c r="F46" s="169">
        <v>0</v>
      </c>
      <c r="G46" s="169">
        <v>0</v>
      </c>
      <c r="H46" s="169">
        <v>0</v>
      </c>
      <c r="I46" s="169">
        <v>0</v>
      </c>
      <c r="J46" s="169">
        <v>0</v>
      </c>
      <c r="K46" s="169">
        <v>0</v>
      </c>
      <c r="L46" s="169">
        <v>0</v>
      </c>
      <c r="M46" s="169">
        <v>0</v>
      </c>
      <c r="N46" s="169">
        <f t="shared" si="0"/>
        <v>1</v>
      </c>
    </row>
    <row r="47" spans="1:14" x14ac:dyDescent="0.25">
      <c r="A47" s="131" t="s">
        <v>1667</v>
      </c>
      <c r="B47" s="132" t="s">
        <v>1783</v>
      </c>
      <c r="C47" s="169">
        <v>0</v>
      </c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0</v>
      </c>
      <c r="M47" s="169">
        <v>0</v>
      </c>
      <c r="N47" s="169">
        <f t="shared" si="0"/>
        <v>0</v>
      </c>
    </row>
    <row r="48" spans="1:14" x14ac:dyDescent="0.25">
      <c r="A48" s="131" t="s">
        <v>1668</v>
      </c>
      <c r="B48" s="132" t="s">
        <v>1784</v>
      </c>
      <c r="C48" s="169">
        <v>0</v>
      </c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69">
        <v>0</v>
      </c>
      <c r="L48" s="169">
        <v>0</v>
      </c>
      <c r="M48" s="169">
        <v>0</v>
      </c>
      <c r="N48" s="169">
        <f t="shared" si="0"/>
        <v>0</v>
      </c>
    </row>
    <row r="49" spans="1:14" ht="25.5" x14ac:dyDescent="0.25">
      <c r="A49" s="131" t="s">
        <v>1669</v>
      </c>
      <c r="B49" s="132" t="s">
        <v>1785</v>
      </c>
      <c r="C49" s="169">
        <v>0</v>
      </c>
      <c r="D49" s="169">
        <v>0</v>
      </c>
      <c r="E49" s="169">
        <v>0</v>
      </c>
      <c r="F49" s="169">
        <v>0</v>
      </c>
      <c r="G49" s="169">
        <v>0</v>
      </c>
      <c r="H49" s="169">
        <v>0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f t="shared" si="0"/>
        <v>0</v>
      </c>
    </row>
    <row r="50" spans="1:14" x14ac:dyDescent="0.25">
      <c r="A50" s="131" t="s">
        <v>1670</v>
      </c>
      <c r="B50" s="132" t="s">
        <v>1786</v>
      </c>
      <c r="C50" s="169">
        <v>0</v>
      </c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69">
        <v>0</v>
      </c>
      <c r="L50" s="169">
        <v>0</v>
      </c>
      <c r="M50" s="169">
        <v>0</v>
      </c>
      <c r="N50" s="169">
        <f t="shared" si="0"/>
        <v>0</v>
      </c>
    </row>
    <row r="51" spans="1:14" ht="25.5" x14ac:dyDescent="0.25">
      <c r="A51" s="131" t="s">
        <v>1671</v>
      </c>
      <c r="B51" s="132" t="s">
        <v>1787</v>
      </c>
      <c r="C51" s="169">
        <v>0</v>
      </c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69">
        <v>0</v>
      </c>
      <c r="L51" s="169">
        <v>0</v>
      </c>
      <c r="M51" s="169">
        <v>0</v>
      </c>
      <c r="N51" s="169">
        <f t="shared" si="0"/>
        <v>0</v>
      </c>
    </row>
    <row r="52" spans="1:14" ht="25.5" x14ac:dyDescent="0.25">
      <c r="A52" s="131" t="s">
        <v>1672</v>
      </c>
      <c r="B52" s="132" t="s">
        <v>1788</v>
      </c>
      <c r="C52" s="169">
        <v>0</v>
      </c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f t="shared" si="0"/>
        <v>0</v>
      </c>
    </row>
    <row r="53" spans="1:14" x14ac:dyDescent="0.25">
      <c r="A53" s="131" t="s">
        <v>1673</v>
      </c>
      <c r="B53" s="132" t="s">
        <v>1789</v>
      </c>
      <c r="C53" s="169">
        <v>0</v>
      </c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f t="shared" si="0"/>
        <v>0</v>
      </c>
    </row>
    <row r="54" spans="1:14" ht="25.5" x14ac:dyDescent="0.25">
      <c r="A54" s="131" t="s">
        <v>1674</v>
      </c>
      <c r="B54" s="132" t="s">
        <v>1790</v>
      </c>
      <c r="C54" s="169">
        <v>0</v>
      </c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f t="shared" si="0"/>
        <v>0</v>
      </c>
    </row>
    <row r="55" spans="1:14" ht="25.5" x14ac:dyDescent="0.25">
      <c r="A55" s="131" t="s">
        <v>1675</v>
      </c>
      <c r="B55" s="132" t="s">
        <v>4</v>
      </c>
      <c r="C55" s="169">
        <v>1</v>
      </c>
      <c r="D55" s="169">
        <v>0</v>
      </c>
      <c r="E55" s="169">
        <v>0</v>
      </c>
      <c r="F55" s="169">
        <v>0</v>
      </c>
      <c r="G55" s="169">
        <v>0</v>
      </c>
      <c r="H55" s="169">
        <v>0</v>
      </c>
      <c r="I55" s="169">
        <v>0</v>
      </c>
      <c r="J55" s="169">
        <v>0</v>
      </c>
      <c r="K55" s="169">
        <v>0</v>
      </c>
      <c r="L55" s="169">
        <v>0</v>
      </c>
      <c r="M55" s="169">
        <v>0</v>
      </c>
      <c r="N55" s="169">
        <f t="shared" si="0"/>
        <v>1</v>
      </c>
    </row>
    <row r="56" spans="1:14" ht="25.5" x14ac:dyDescent="0.25">
      <c r="A56" s="131" t="s">
        <v>1676</v>
      </c>
      <c r="B56" s="132" t="s">
        <v>5</v>
      </c>
      <c r="C56" s="169">
        <v>0</v>
      </c>
      <c r="D56" s="169">
        <v>0</v>
      </c>
      <c r="E56" s="169">
        <v>0</v>
      </c>
      <c r="F56" s="169">
        <v>0</v>
      </c>
      <c r="G56" s="169">
        <v>0</v>
      </c>
      <c r="H56" s="169">
        <v>0</v>
      </c>
      <c r="I56" s="169">
        <v>0</v>
      </c>
      <c r="J56" s="169">
        <v>0</v>
      </c>
      <c r="K56" s="169">
        <v>0</v>
      </c>
      <c r="L56" s="169">
        <v>0</v>
      </c>
      <c r="M56" s="169">
        <v>0</v>
      </c>
      <c r="N56" s="169">
        <f t="shared" si="0"/>
        <v>0</v>
      </c>
    </row>
    <row r="57" spans="1:14" x14ac:dyDescent="0.25">
      <c r="A57" s="131" t="s">
        <v>1677</v>
      </c>
      <c r="B57" s="132" t="s">
        <v>555</v>
      </c>
      <c r="C57" s="169">
        <v>0</v>
      </c>
      <c r="D57" s="169">
        <v>0</v>
      </c>
      <c r="E57" s="169">
        <v>0</v>
      </c>
      <c r="F57" s="169">
        <v>0</v>
      </c>
      <c r="G57" s="169">
        <v>0</v>
      </c>
      <c r="H57" s="169">
        <v>0</v>
      </c>
      <c r="I57" s="169">
        <v>0</v>
      </c>
      <c r="J57" s="169">
        <v>0</v>
      </c>
      <c r="K57" s="169">
        <v>0</v>
      </c>
      <c r="L57" s="169">
        <v>0</v>
      </c>
      <c r="M57" s="169">
        <v>0</v>
      </c>
      <c r="N57" s="169">
        <f t="shared" si="0"/>
        <v>0</v>
      </c>
    </row>
    <row r="58" spans="1:14" ht="38.25" x14ac:dyDescent="0.25">
      <c r="A58" s="131" t="s">
        <v>1678</v>
      </c>
      <c r="B58" s="132" t="s">
        <v>556</v>
      </c>
      <c r="C58" s="169">
        <v>0</v>
      </c>
      <c r="D58" s="169">
        <v>0</v>
      </c>
      <c r="E58" s="169">
        <v>0</v>
      </c>
      <c r="F58" s="169">
        <v>0</v>
      </c>
      <c r="G58" s="169">
        <v>0</v>
      </c>
      <c r="H58" s="169">
        <v>0</v>
      </c>
      <c r="I58" s="169">
        <v>0</v>
      </c>
      <c r="J58" s="169">
        <v>0</v>
      </c>
      <c r="K58" s="169">
        <v>0</v>
      </c>
      <c r="L58" s="169">
        <v>0</v>
      </c>
      <c r="M58" s="169">
        <v>0</v>
      </c>
      <c r="N58" s="169">
        <f t="shared" si="0"/>
        <v>0</v>
      </c>
    </row>
    <row r="59" spans="1:14" ht="25.5" x14ac:dyDescent="0.25">
      <c r="A59" s="142" t="s">
        <v>1679</v>
      </c>
      <c r="B59" s="132" t="s">
        <v>557</v>
      </c>
      <c r="C59" s="169">
        <v>0</v>
      </c>
      <c r="D59" s="169">
        <v>0</v>
      </c>
      <c r="E59" s="169">
        <v>0</v>
      </c>
      <c r="F59" s="169">
        <v>0</v>
      </c>
      <c r="G59" s="169">
        <v>0</v>
      </c>
      <c r="H59" s="169">
        <v>0</v>
      </c>
      <c r="I59" s="169">
        <v>0</v>
      </c>
      <c r="J59" s="169">
        <v>0</v>
      </c>
      <c r="K59" s="169">
        <v>0</v>
      </c>
      <c r="L59" s="169">
        <v>0</v>
      </c>
      <c r="M59" s="169">
        <v>0</v>
      </c>
      <c r="N59" s="169">
        <f t="shared" si="0"/>
        <v>0</v>
      </c>
    </row>
    <row r="60" spans="1:14" ht="38.25" x14ac:dyDescent="0.25">
      <c r="A60" s="142" t="s">
        <v>1680</v>
      </c>
      <c r="B60" s="132" t="s">
        <v>558</v>
      </c>
      <c r="C60" s="169">
        <v>0</v>
      </c>
      <c r="D60" s="169">
        <v>0</v>
      </c>
      <c r="E60" s="169">
        <v>0</v>
      </c>
      <c r="F60" s="169">
        <v>0</v>
      </c>
      <c r="G60" s="169">
        <v>0</v>
      </c>
      <c r="H60" s="169">
        <v>0</v>
      </c>
      <c r="I60" s="169">
        <v>0</v>
      </c>
      <c r="J60" s="169">
        <v>0</v>
      </c>
      <c r="K60" s="169">
        <v>0</v>
      </c>
      <c r="L60" s="169">
        <v>0</v>
      </c>
      <c r="M60" s="169">
        <v>0</v>
      </c>
      <c r="N60" s="169">
        <f t="shared" si="0"/>
        <v>0</v>
      </c>
    </row>
    <row r="61" spans="1:14" ht="25.5" x14ac:dyDescent="0.25">
      <c r="A61" s="131" t="s">
        <v>1681</v>
      </c>
      <c r="B61" s="132" t="s">
        <v>559</v>
      </c>
      <c r="C61" s="169">
        <v>0</v>
      </c>
      <c r="D61" s="169">
        <v>0</v>
      </c>
      <c r="E61" s="169">
        <v>0</v>
      </c>
      <c r="F61" s="169">
        <v>0</v>
      </c>
      <c r="G61" s="169">
        <v>0</v>
      </c>
      <c r="H61" s="169">
        <v>0</v>
      </c>
      <c r="I61" s="169">
        <v>0</v>
      </c>
      <c r="J61" s="169">
        <v>0</v>
      </c>
      <c r="K61" s="169">
        <v>0</v>
      </c>
      <c r="L61" s="169">
        <v>0</v>
      </c>
      <c r="M61" s="169">
        <v>0</v>
      </c>
      <c r="N61" s="169">
        <f t="shared" si="0"/>
        <v>0</v>
      </c>
    </row>
    <row r="62" spans="1:14" ht="51" x14ac:dyDescent="0.25">
      <c r="A62" s="142" t="s">
        <v>1682</v>
      </c>
      <c r="B62" s="132" t="s">
        <v>1791</v>
      </c>
      <c r="C62" s="169">
        <v>0</v>
      </c>
      <c r="D62" s="169">
        <v>0</v>
      </c>
      <c r="E62" s="169">
        <v>0</v>
      </c>
      <c r="F62" s="169">
        <v>0</v>
      </c>
      <c r="G62" s="169">
        <v>0</v>
      </c>
      <c r="H62" s="169">
        <v>0</v>
      </c>
      <c r="I62" s="169">
        <v>0</v>
      </c>
      <c r="J62" s="169">
        <v>0</v>
      </c>
      <c r="K62" s="169">
        <v>0</v>
      </c>
      <c r="L62" s="169">
        <v>0</v>
      </c>
      <c r="M62" s="169">
        <v>0</v>
      </c>
      <c r="N62" s="169">
        <f t="shared" si="0"/>
        <v>0</v>
      </c>
    </row>
    <row r="63" spans="1:14" ht="25.5" x14ac:dyDescent="0.25">
      <c r="A63" s="142" t="s">
        <v>1683</v>
      </c>
      <c r="B63" s="132" t="s">
        <v>1792</v>
      </c>
      <c r="C63" s="169">
        <v>0</v>
      </c>
      <c r="D63" s="169">
        <v>0</v>
      </c>
      <c r="E63" s="169">
        <v>0</v>
      </c>
      <c r="F63" s="169">
        <v>0</v>
      </c>
      <c r="G63" s="169">
        <v>0</v>
      </c>
      <c r="H63" s="169">
        <v>0</v>
      </c>
      <c r="I63" s="169">
        <v>0</v>
      </c>
      <c r="J63" s="169">
        <v>0</v>
      </c>
      <c r="K63" s="169">
        <v>0</v>
      </c>
      <c r="L63" s="169">
        <v>0</v>
      </c>
      <c r="M63" s="169">
        <v>0</v>
      </c>
      <c r="N63" s="169">
        <f t="shared" si="0"/>
        <v>0</v>
      </c>
    </row>
    <row r="64" spans="1:14" ht="25.5" x14ac:dyDescent="0.25">
      <c r="A64" s="142" t="s">
        <v>1684</v>
      </c>
      <c r="B64" s="132" t="s">
        <v>1793</v>
      </c>
      <c r="C64" s="169">
        <v>0</v>
      </c>
      <c r="D64" s="169">
        <v>0</v>
      </c>
      <c r="E64" s="169">
        <v>0</v>
      </c>
      <c r="F64" s="169">
        <v>0</v>
      </c>
      <c r="G64" s="169">
        <v>0</v>
      </c>
      <c r="H64" s="169">
        <v>0</v>
      </c>
      <c r="I64" s="169">
        <v>0</v>
      </c>
      <c r="J64" s="169">
        <v>0</v>
      </c>
      <c r="K64" s="169">
        <v>0</v>
      </c>
      <c r="L64" s="169">
        <v>0</v>
      </c>
      <c r="M64" s="169">
        <v>0</v>
      </c>
      <c r="N64" s="169">
        <f t="shared" si="0"/>
        <v>0</v>
      </c>
    </row>
    <row r="65" spans="1:14" ht="25.5" x14ac:dyDescent="0.25">
      <c r="A65" s="142" t="s">
        <v>1685</v>
      </c>
      <c r="B65" s="132" t="s">
        <v>1794</v>
      </c>
      <c r="C65" s="169">
        <v>0</v>
      </c>
      <c r="D65" s="169">
        <v>0</v>
      </c>
      <c r="E65" s="169">
        <v>0</v>
      </c>
      <c r="F65" s="169">
        <v>0</v>
      </c>
      <c r="G65" s="169">
        <v>0</v>
      </c>
      <c r="H65" s="169">
        <v>0</v>
      </c>
      <c r="I65" s="169">
        <v>0</v>
      </c>
      <c r="J65" s="169">
        <v>0</v>
      </c>
      <c r="K65" s="169">
        <v>0</v>
      </c>
      <c r="L65" s="169">
        <v>0</v>
      </c>
      <c r="M65" s="169">
        <v>0</v>
      </c>
      <c r="N65" s="169">
        <f t="shared" si="0"/>
        <v>0</v>
      </c>
    </row>
    <row r="66" spans="1:14" ht="38.25" x14ac:dyDescent="0.25">
      <c r="A66" s="142" t="s">
        <v>1686</v>
      </c>
      <c r="B66" s="132" t="s">
        <v>1795</v>
      </c>
      <c r="C66" s="169">
        <v>0</v>
      </c>
      <c r="D66" s="169">
        <v>0</v>
      </c>
      <c r="E66" s="169">
        <v>0</v>
      </c>
      <c r="F66" s="169">
        <v>0</v>
      </c>
      <c r="G66" s="169">
        <v>0</v>
      </c>
      <c r="H66" s="169">
        <v>0</v>
      </c>
      <c r="I66" s="169">
        <v>0</v>
      </c>
      <c r="J66" s="169">
        <v>0</v>
      </c>
      <c r="K66" s="169">
        <v>0</v>
      </c>
      <c r="L66" s="169">
        <v>0</v>
      </c>
      <c r="M66" s="169">
        <v>0</v>
      </c>
      <c r="N66" s="169">
        <f t="shared" si="0"/>
        <v>0</v>
      </c>
    </row>
    <row r="67" spans="1:14" ht="25.5" x14ac:dyDescent="0.25">
      <c r="A67" s="142" t="s">
        <v>1687</v>
      </c>
      <c r="B67" s="132" t="s">
        <v>1796</v>
      </c>
      <c r="C67" s="169">
        <v>111</v>
      </c>
      <c r="D67" s="169">
        <v>195</v>
      </c>
      <c r="E67" s="169">
        <v>151</v>
      </c>
      <c r="F67" s="169">
        <v>45</v>
      </c>
      <c r="G67" s="169">
        <v>98</v>
      </c>
      <c r="H67" s="169">
        <v>38</v>
      </c>
      <c r="I67" s="169">
        <v>45</v>
      </c>
      <c r="J67" s="169">
        <v>404</v>
      </c>
      <c r="K67" s="169">
        <v>253</v>
      </c>
      <c r="L67" s="169">
        <v>16</v>
      </c>
      <c r="M67" s="169">
        <v>11</v>
      </c>
      <c r="N67" s="169">
        <f t="shared" ref="N67:N130" si="1">SUM(C67:M67)</f>
        <v>1367</v>
      </c>
    </row>
    <row r="68" spans="1:14" ht="25.5" x14ac:dyDescent="0.25">
      <c r="A68" s="142" t="s">
        <v>1688</v>
      </c>
      <c r="B68" s="132" t="s">
        <v>1798</v>
      </c>
      <c r="C68" s="169">
        <v>598</v>
      </c>
      <c r="D68" s="169">
        <v>169</v>
      </c>
      <c r="E68" s="169">
        <v>234</v>
      </c>
      <c r="F68" s="169">
        <v>81</v>
      </c>
      <c r="G68" s="169">
        <v>118</v>
      </c>
      <c r="H68" s="169">
        <v>73</v>
      </c>
      <c r="I68" s="169">
        <v>164</v>
      </c>
      <c r="J68" s="169">
        <v>774</v>
      </c>
      <c r="K68" s="169">
        <v>395</v>
      </c>
      <c r="L68" s="169">
        <v>487</v>
      </c>
      <c r="M68" s="169">
        <v>510</v>
      </c>
      <c r="N68" s="169">
        <f t="shared" si="1"/>
        <v>3603</v>
      </c>
    </row>
    <row r="69" spans="1:14" ht="25.5" x14ac:dyDescent="0.25">
      <c r="A69" s="142" t="s">
        <v>1689</v>
      </c>
      <c r="B69" s="132" t="s">
        <v>1799</v>
      </c>
      <c r="C69" s="169">
        <v>3</v>
      </c>
      <c r="D69" s="169">
        <v>0</v>
      </c>
      <c r="E69" s="169">
        <v>0</v>
      </c>
      <c r="F69" s="169">
        <v>76</v>
      </c>
      <c r="G69" s="169">
        <v>0</v>
      </c>
      <c r="H69" s="169">
        <v>0</v>
      </c>
      <c r="I69" s="169">
        <v>0</v>
      </c>
      <c r="J69" s="169">
        <v>6</v>
      </c>
      <c r="K69" s="169">
        <v>0</v>
      </c>
      <c r="L69" s="169">
        <v>17</v>
      </c>
      <c r="M69" s="169">
        <v>1</v>
      </c>
      <c r="N69" s="169">
        <f t="shared" si="1"/>
        <v>103</v>
      </c>
    </row>
    <row r="70" spans="1:14" ht="25.5" x14ac:dyDescent="0.25">
      <c r="A70" s="142" t="s">
        <v>1690</v>
      </c>
      <c r="B70" s="132" t="s">
        <v>1800</v>
      </c>
      <c r="C70" s="169">
        <v>566</v>
      </c>
      <c r="D70" s="169">
        <v>169</v>
      </c>
      <c r="E70" s="169">
        <v>105</v>
      </c>
      <c r="F70" s="169">
        <v>3</v>
      </c>
      <c r="G70" s="169">
        <v>118</v>
      </c>
      <c r="H70" s="169">
        <v>57</v>
      </c>
      <c r="I70" s="169">
        <v>130</v>
      </c>
      <c r="J70" s="169">
        <v>679</v>
      </c>
      <c r="K70" s="169">
        <v>395</v>
      </c>
      <c r="L70" s="169">
        <v>470</v>
      </c>
      <c r="M70" s="169">
        <v>274</v>
      </c>
      <c r="N70" s="169">
        <f t="shared" si="1"/>
        <v>2966</v>
      </c>
    </row>
    <row r="71" spans="1:14" ht="25.5" x14ac:dyDescent="0.25">
      <c r="A71" s="142" t="s">
        <v>1691</v>
      </c>
      <c r="B71" s="132" t="s">
        <v>1801</v>
      </c>
      <c r="C71" s="169">
        <v>0</v>
      </c>
      <c r="D71" s="169">
        <v>0</v>
      </c>
      <c r="E71" s="169">
        <v>0</v>
      </c>
      <c r="F71" s="169">
        <v>2</v>
      </c>
      <c r="G71" s="169">
        <v>0</v>
      </c>
      <c r="H71" s="169">
        <v>7</v>
      </c>
      <c r="I71" s="169">
        <v>4</v>
      </c>
      <c r="J71" s="169">
        <v>0</v>
      </c>
      <c r="K71" s="169">
        <v>0</v>
      </c>
      <c r="L71" s="169">
        <v>0</v>
      </c>
      <c r="M71" s="169">
        <v>0</v>
      </c>
      <c r="N71" s="169">
        <f t="shared" si="1"/>
        <v>13</v>
      </c>
    </row>
    <row r="72" spans="1:14" ht="38.25" x14ac:dyDescent="0.25">
      <c r="A72" s="142" t="s">
        <v>1692</v>
      </c>
      <c r="B72" s="132" t="s">
        <v>1802</v>
      </c>
      <c r="C72" s="169">
        <v>15</v>
      </c>
      <c r="D72" s="169">
        <v>0</v>
      </c>
      <c r="E72" s="169">
        <v>5</v>
      </c>
      <c r="F72" s="169">
        <v>0</v>
      </c>
      <c r="G72" s="169">
        <v>0</v>
      </c>
      <c r="H72" s="169">
        <v>0</v>
      </c>
      <c r="I72" s="169">
        <v>20</v>
      </c>
      <c r="J72" s="169">
        <v>89</v>
      </c>
      <c r="K72" s="169">
        <v>0</v>
      </c>
      <c r="L72" s="169">
        <v>0</v>
      </c>
      <c r="M72" s="169">
        <v>30</v>
      </c>
      <c r="N72" s="169">
        <f t="shared" si="1"/>
        <v>159</v>
      </c>
    </row>
    <row r="73" spans="1:14" ht="38.25" x14ac:dyDescent="0.25">
      <c r="A73" s="142" t="s">
        <v>1693</v>
      </c>
      <c r="B73" s="132" t="s">
        <v>1803</v>
      </c>
      <c r="C73" s="169">
        <v>14</v>
      </c>
      <c r="D73" s="169">
        <v>0</v>
      </c>
      <c r="E73" s="169">
        <v>41</v>
      </c>
      <c r="F73" s="169">
        <v>0</v>
      </c>
      <c r="G73" s="169">
        <v>0</v>
      </c>
      <c r="H73" s="169">
        <v>0</v>
      </c>
      <c r="I73" s="169">
        <v>0</v>
      </c>
      <c r="J73" s="169">
        <v>0</v>
      </c>
      <c r="K73" s="169">
        <v>0</v>
      </c>
      <c r="L73" s="169">
        <v>0</v>
      </c>
      <c r="M73" s="169">
        <v>0</v>
      </c>
      <c r="N73" s="169">
        <f t="shared" si="1"/>
        <v>55</v>
      </c>
    </row>
    <row r="74" spans="1:14" ht="25.5" x14ac:dyDescent="0.25">
      <c r="A74" s="142" t="s">
        <v>1694</v>
      </c>
      <c r="B74" s="132" t="s">
        <v>1797</v>
      </c>
      <c r="C74" s="169">
        <v>0</v>
      </c>
      <c r="D74" s="169">
        <v>0</v>
      </c>
      <c r="E74" s="169">
        <v>83</v>
      </c>
      <c r="F74" s="169">
        <v>0</v>
      </c>
      <c r="G74" s="169">
        <v>0</v>
      </c>
      <c r="H74" s="169">
        <v>9</v>
      </c>
      <c r="I74" s="169">
        <v>10</v>
      </c>
      <c r="J74" s="169">
        <v>0</v>
      </c>
      <c r="K74" s="169">
        <v>0</v>
      </c>
      <c r="L74" s="169">
        <v>0</v>
      </c>
      <c r="M74" s="169">
        <v>205</v>
      </c>
      <c r="N74" s="169">
        <f t="shared" si="1"/>
        <v>307</v>
      </c>
    </row>
    <row r="75" spans="1:14" ht="25.5" x14ac:dyDescent="0.25">
      <c r="A75" s="142" t="s">
        <v>1695</v>
      </c>
      <c r="B75" s="132" t="s">
        <v>1804</v>
      </c>
      <c r="C75" s="169">
        <v>0</v>
      </c>
      <c r="D75" s="169">
        <v>0</v>
      </c>
      <c r="E75" s="169">
        <v>0</v>
      </c>
      <c r="F75" s="169">
        <v>0</v>
      </c>
      <c r="G75" s="169">
        <v>0</v>
      </c>
      <c r="H75" s="169">
        <v>0</v>
      </c>
      <c r="I75" s="169">
        <v>0</v>
      </c>
      <c r="J75" s="169">
        <v>0</v>
      </c>
      <c r="K75" s="169">
        <v>0</v>
      </c>
      <c r="L75" s="169">
        <v>0</v>
      </c>
      <c r="M75" s="169">
        <v>0</v>
      </c>
      <c r="N75" s="169">
        <f t="shared" si="1"/>
        <v>0</v>
      </c>
    </row>
    <row r="76" spans="1:14" x14ac:dyDescent="0.25">
      <c r="A76" s="131" t="s">
        <v>1696</v>
      </c>
      <c r="B76" s="132" t="s">
        <v>33</v>
      </c>
      <c r="C76" s="169">
        <v>9143</v>
      </c>
      <c r="D76" s="169">
        <v>79</v>
      </c>
      <c r="E76" s="169">
        <v>83</v>
      </c>
      <c r="F76" s="169">
        <v>27</v>
      </c>
      <c r="G76" s="169">
        <v>162</v>
      </c>
      <c r="H76" s="169">
        <v>133</v>
      </c>
      <c r="I76" s="169">
        <v>55</v>
      </c>
      <c r="J76" s="169">
        <v>425</v>
      </c>
      <c r="K76" s="169">
        <v>180</v>
      </c>
      <c r="L76" s="169">
        <v>29</v>
      </c>
      <c r="M76" s="169">
        <v>46</v>
      </c>
      <c r="N76" s="169">
        <f t="shared" si="1"/>
        <v>10362</v>
      </c>
    </row>
    <row r="77" spans="1:14" x14ac:dyDescent="0.25">
      <c r="A77" s="142" t="s">
        <v>1697</v>
      </c>
      <c r="B77" s="132" t="s">
        <v>683</v>
      </c>
      <c r="C77" s="169">
        <v>88</v>
      </c>
      <c r="D77" s="169">
        <v>0</v>
      </c>
      <c r="E77" s="169">
        <v>16</v>
      </c>
      <c r="F77" s="169">
        <v>9</v>
      </c>
      <c r="G77" s="169">
        <v>0</v>
      </c>
      <c r="H77" s="169">
        <v>19</v>
      </c>
      <c r="I77" s="169">
        <v>25</v>
      </c>
      <c r="J77" s="169">
        <v>82</v>
      </c>
      <c r="K77" s="169">
        <v>29</v>
      </c>
      <c r="L77" s="169">
        <v>25</v>
      </c>
      <c r="M77" s="169">
        <v>27</v>
      </c>
      <c r="N77" s="169">
        <f t="shared" si="1"/>
        <v>320</v>
      </c>
    </row>
    <row r="78" spans="1:14" x14ac:dyDescent="0.25">
      <c r="A78" s="142" t="s">
        <v>1698</v>
      </c>
      <c r="B78" s="132" t="s">
        <v>684</v>
      </c>
      <c r="C78" s="169">
        <v>100</v>
      </c>
      <c r="D78" s="169">
        <v>20</v>
      </c>
      <c r="E78" s="169">
        <v>25</v>
      </c>
      <c r="F78" s="169">
        <v>18</v>
      </c>
      <c r="G78" s="169">
        <v>103</v>
      </c>
      <c r="H78" s="169">
        <v>0</v>
      </c>
      <c r="I78" s="169">
        <v>22</v>
      </c>
      <c r="J78" s="169">
        <v>0</v>
      </c>
      <c r="K78" s="169">
        <v>61</v>
      </c>
      <c r="L78" s="169">
        <v>0</v>
      </c>
      <c r="M78" s="169">
        <v>0</v>
      </c>
      <c r="N78" s="169">
        <f t="shared" si="1"/>
        <v>349</v>
      </c>
    </row>
    <row r="79" spans="1:14" ht="38.25" x14ac:dyDescent="0.25">
      <c r="A79" s="142" t="s">
        <v>1699</v>
      </c>
      <c r="B79" s="132" t="s">
        <v>685</v>
      </c>
      <c r="C79" s="169">
        <v>44</v>
      </c>
      <c r="D79" s="169">
        <v>20</v>
      </c>
      <c r="E79" s="169">
        <v>25</v>
      </c>
      <c r="F79" s="169">
        <v>18</v>
      </c>
      <c r="G79" s="169">
        <v>103</v>
      </c>
      <c r="H79" s="169">
        <v>0</v>
      </c>
      <c r="I79" s="169">
        <v>22</v>
      </c>
      <c r="J79" s="169">
        <v>0</v>
      </c>
      <c r="K79" s="169">
        <v>43</v>
      </c>
      <c r="L79" s="169">
        <v>0</v>
      </c>
      <c r="M79" s="169">
        <v>0</v>
      </c>
      <c r="N79" s="169">
        <f t="shared" si="1"/>
        <v>275</v>
      </c>
    </row>
    <row r="80" spans="1:14" ht="25.5" x14ac:dyDescent="0.25">
      <c r="A80" s="142" t="s">
        <v>1700</v>
      </c>
      <c r="B80" s="132" t="s">
        <v>73</v>
      </c>
      <c r="C80" s="169">
        <v>56</v>
      </c>
      <c r="D80" s="169">
        <v>0</v>
      </c>
      <c r="E80" s="169">
        <v>0</v>
      </c>
      <c r="F80" s="169">
        <v>0</v>
      </c>
      <c r="G80" s="169">
        <v>0</v>
      </c>
      <c r="H80" s="169">
        <v>0</v>
      </c>
      <c r="I80" s="169">
        <v>0</v>
      </c>
      <c r="J80" s="169">
        <v>0</v>
      </c>
      <c r="K80" s="169">
        <v>18</v>
      </c>
      <c r="L80" s="169">
        <v>0</v>
      </c>
      <c r="M80" s="169">
        <v>0</v>
      </c>
      <c r="N80" s="169">
        <f t="shared" si="1"/>
        <v>74</v>
      </c>
    </row>
    <row r="81" spans="1:14" ht="25.5" x14ac:dyDescent="0.25">
      <c r="A81" s="142" t="s">
        <v>1701</v>
      </c>
      <c r="B81" s="132" t="s">
        <v>74</v>
      </c>
      <c r="C81" s="169">
        <v>8724</v>
      </c>
      <c r="D81" s="169">
        <v>19</v>
      </c>
      <c r="E81" s="169">
        <v>37</v>
      </c>
      <c r="F81" s="169">
        <v>0</v>
      </c>
      <c r="G81" s="169">
        <v>0</v>
      </c>
      <c r="H81" s="169">
        <v>77</v>
      </c>
      <c r="I81" s="169">
        <v>0</v>
      </c>
      <c r="J81" s="169">
        <v>282</v>
      </c>
      <c r="K81" s="169">
        <v>19</v>
      </c>
      <c r="L81" s="169">
        <v>0</v>
      </c>
      <c r="M81" s="169">
        <v>0</v>
      </c>
      <c r="N81" s="169">
        <f t="shared" si="1"/>
        <v>9158</v>
      </c>
    </row>
    <row r="82" spans="1:14" ht="51" x14ac:dyDescent="0.25">
      <c r="A82" s="142" t="s">
        <v>1702</v>
      </c>
      <c r="B82" s="132" t="s">
        <v>75</v>
      </c>
      <c r="C82" s="169">
        <v>9</v>
      </c>
      <c r="D82" s="169">
        <v>19</v>
      </c>
      <c r="E82" s="169">
        <v>0</v>
      </c>
      <c r="F82" s="169">
        <v>0</v>
      </c>
      <c r="G82" s="169">
        <v>0</v>
      </c>
      <c r="H82" s="169">
        <v>77</v>
      </c>
      <c r="I82" s="169">
        <v>0</v>
      </c>
      <c r="J82" s="169">
        <v>282</v>
      </c>
      <c r="K82" s="169">
        <v>19</v>
      </c>
      <c r="L82" s="169">
        <v>0</v>
      </c>
      <c r="M82" s="169">
        <v>0</v>
      </c>
      <c r="N82" s="169">
        <f t="shared" si="1"/>
        <v>406</v>
      </c>
    </row>
    <row r="83" spans="1:14" ht="25.5" x14ac:dyDescent="0.25">
      <c r="A83" s="142" t="s">
        <v>1703</v>
      </c>
      <c r="B83" s="132" t="s">
        <v>76</v>
      </c>
      <c r="C83" s="169">
        <v>8715</v>
      </c>
      <c r="D83" s="169">
        <v>0</v>
      </c>
      <c r="E83" s="169">
        <v>0</v>
      </c>
      <c r="F83" s="169">
        <v>0</v>
      </c>
      <c r="G83" s="169">
        <v>0</v>
      </c>
      <c r="H83" s="169">
        <v>0</v>
      </c>
      <c r="I83" s="169">
        <v>0</v>
      </c>
      <c r="J83" s="169">
        <v>0</v>
      </c>
      <c r="K83" s="169">
        <v>0</v>
      </c>
      <c r="L83" s="169">
        <v>0</v>
      </c>
      <c r="M83" s="169">
        <v>0</v>
      </c>
      <c r="N83" s="169">
        <f t="shared" si="1"/>
        <v>8715</v>
      </c>
    </row>
    <row r="84" spans="1:14" ht="25.5" x14ac:dyDescent="0.25">
      <c r="A84" s="142" t="s">
        <v>1704</v>
      </c>
      <c r="B84" s="132" t="s">
        <v>77</v>
      </c>
      <c r="C84" s="169">
        <v>0</v>
      </c>
      <c r="D84" s="169">
        <v>0</v>
      </c>
      <c r="E84" s="169">
        <v>37</v>
      </c>
      <c r="F84" s="169">
        <v>0</v>
      </c>
      <c r="G84" s="169">
        <v>0</v>
      </c>
      <c r="H84" s="169">
        <v>0</v>
      </c>
      <c r="I84" s="169">
        <v>0</v>
      </c>
      <c r="J84" s="169">
        <v>0</v>
      </c>
      <c r="K84" s="169">
        <v>0</v>
      </c>
      <c r="L84" s="169">
        <v>0</v>
      </c>
      <c r="M84" s="169">
        <v>0</v>
      </c>
      <c r="N84" s="169">
        <f t="shared" si="1"/>
        <v>37</v>
      </c>
    </row>
    <row r="85" spans="1:14" ht="25.5" x14ac:dyDescent="0.25">
      <c r="A85" s="142" t="s">
        <v>1705</v>
      </c>
      <c r="B85" s="132" t="s">
        <v>1362</v>
      </c>
      <c r="C85" s="169">
        <v>30</v>
      </c>
      <c r="D85" s="169">
        <v>20</v>
      </c>
      <c r="E85" s="169">
        <v>0</v>
      </c>
      <c r="F85" s="169">
        <v>0</v>
      </c>
      <c r="G85" s="169">
        <v>20</v>
      </c>
      <c r="H85" s="169">
        <v>0</v>
      </c>
      <c r="I85" s="169">
        <v>7</v>
      </c>
      <c r="J85" s="169">
        <v>0</v>
      </c>
      <c r="K85" s="169">
        <v>0</v>
      </c>
      <c r="L85" s="169">
        <v>0</v>
      </c>
      <c r="M85" s="169">
        <v>0</v>
      </c>
      <c r="N85" s="169">
        <f t="shared" si="1"/>
        <v>77</v>
      </c>
    </row>
    <row r="86" spans="1:14" ht="38.25" x14ac:dyDescent="0.25">
      <c r="A86" s="142" t="s">
        <v>1706</v>
      </c>
      <c r="B86" s="132" t="s">
        <v>27</v>
      </c>
      <c r="C86" s="169">
        <v>24</v>
      </c>
      <c r="D86" s="169">
        <v>20</v>
      </c>
      <c r="E86" s="169">
        <v>0</v>
      </c>
      <c r="F86" s="169">
        <v>0</v>
      </c>
      <c r="G86" s="169">
        <v>0</v>
      </c>
      <c r="H86" s="169">
        <v>0</v>
      </c>
      <c r="I86" s="169">
        <v>7</v>
      </c>
      <c r="J86" s="169">
        <v>0</v>
      </c>
      <c r="K86" s="169">
        <v>0</v>
      </c>
      <c r="L86" s="169">
        <v>0</v>
      </c>
      <c r="M86" s="169">
        <v>0</v>
      </c>
      <c r="N86" s="169">
        <f t="shared" si="1"/>
        <v>51</v>
      </c>
    </row>
    <row r="87" spans="1:14" ht="25.5" x14ac:dyDescent="0.25">
      <c r="A87" s="142" t="s">
        <v>1707</v>
      </c>
      <c r="B87" s="132" t="s">
        <v>28</v>
      </c>
      <c r="C87" s="169">
        <v>0</v>
      </c>
      <c r="D87" s="169">
        <v>0</v>
      </c>
      <c r="E87" s="169">
        <v>0</v>
      </c>
      <c r="F87" s="169">
        <v>0</v>
      </c>
      <c r="G87" s="169">
        <v>0</v>
      </c>
      <c r="H87" s="169">
        <v>0</v>
      </c>
      <c r="I87" s="169">
        <v>0</v>
      </c>
      <c r="J87" s="169">
        <v>0</v>
      </c>
      <c r="K87" s="169">
        <v>0</v>
      </c>
      <c r="L87" s="169">
        <v>0</v>
      </c>
      <c r="M87" s="169">
        <v>0</v>
      </c>
      <c r="N87" s="169">
        <f t="shared" si="1"/>
        <v>0</v>
      </c>
    </row>
    <row r="88" spans="1:14" ht="25.5" x14ac:dyDescent="0.25">
      <c r="A88" s="142" t="s">
        <v>1708</v>
      </c>
      <c r="B88" s="132" t="s">
        <v>29</v>
      </c>
      <c r="C88" s="169">
        <v>6</v>
      </c>
      <c r="D88" s="169">
        <v>0</v>
      </c>
      <c r="E88" s="169">
        <v>0</v>
      </c>
      <c r="F88" s="169">
        <v>0</v>
      </c>
      <c r="G88" s="169">
        <v>20</v>
      </c>
      <c r="H88" s="169">
        <v>0</v>
      </c>
      <c r="I88" s="169">
        <v>0</v>
      </c>
      <c r="J88" s="169">
        <v>0</v>
      </c>
      <c r="K88" s="169">
        <v>0</v>
      </c>
      <c r="L88" s="169">
        <v>0</v>
      </c>
      <c r="M88" s="169">
        <v>0</v>
      </c>
      <c r="N88" s="169">
        <f t="shared" si="1"/>
        <v>26</v>
      </c>
    </row>
    <row r="89" spans="1:14" x14ac:dyDescent="0.25">
      <c r="A89" s="142" t="s">
        <v>1709</v>
      </c>
      <c r="B89" s="132" t="s">
        <v>30</v>
      </c>
      <c r="C89" s="169">
        <v>201</v>
      </c>
      <c r="D89" s="169">
        <v>20</v>
      </c>
      <c r="E89" s="169">
        <v>5</v>
      </c>
      <c r="F89" s="169">
        <v>0</v>
      </c>
      <c r="G89" s="169">
        <v>39</v>
      </c>
      <c r="H89" s="169">
        <v>37</v>
      </c>
      <c r="I89" s="169">
        <v>1</v>
      </c>
      <c r="J89" s="169">
        <v>61</v>
      </c>
      <c r="K89" s="169">
        <v>71</v>
      </c>
      <c r="L89" s="169">
        <v>4</v>
      </c>
      <c r="M89" s="169">
        <v>19</v>
      </c>
      <c r="N89" s="169">
        <f t="shared" si="1"/>
        <v>458</v>
      </c>
    </row>
    <row r="90" spans="1:14" ht="25.5" x14ac:dyDescent="0.25">
      <c r="A90" s="142" t="s">
        <v>1710</v>
      </c>
      <c r="B90" s="132" t="s">
        <v>31</v>
      </c>
      <c r="C90" s="169">
        <v>0</v>
      </c>
      <c r="D90" s="169">
        <v>0</v>
      </c>
      <c r="E90" s="169">
        <v>0</v>
      </c>
      <c r="F90" s="169">
        <v>0</v>
      </c>
      <c r="G90" s="169">
        <v>0</v>
      </c>
      <c r="H90" s="169">
        <v>0</v>
      </c>
      <c r="I90" s="169">
        <v>0</v>
      </c>
      <c r="J90" s="169">
        <v>0</v>
      </c>
      <c r="K90" s="169">
        <v>0</v>
      </c>
      <c r="L90" s="169">
        <v>0</v>
      </c>
      <c r="M90" s="169">
        <v>0</v>
      </c>
      <c r="N90" s="169">
        <f t="shared" si="1"/>
        <v>0</v>
      </c>
    </row>
    <row r="91" spans="1:14" ht="25.5" x14ac:dyDescent="0.25">
      <c r="A91" s="131" t="s">
        <v>1711</v>
      </c>
      <c r="B91" s="132" t="s">
        <v>1330</v>
      </c>
      <c r="C91" s="169">
        <v>0</v>
      </c>
      <c r="D91" s="169">
        <v>0</v>
      </c>
      <c r="E91" s="169">
        <v>0</v>
      </c>
      <c r="F91" s="169">
        <v>0</v>
      </c>
      <c r="G91" s="169">
        <v>0</v>
      </c>
      <c r="H91" s="169">
        <v>0</v>
      </c>
      <c r="I91" s="169">
        <v>0</v>
      </c>
      <c r="J91" s="169">
        <v>0</v>
      </c>
      <c r="K91" s="169">
        <v>0</v>
      </c>
      <c r="L91" s="169">
        <v>0</v>
      </c>
      <c r="M91" s="169">
        <v>0</v>
      </c>
      <c r="N91" s="169">
        <f t="shared" si="1"/>
        <v>0</v>
      </c>
    </row>
    <row r="92" spans="1:14" ht="25.5" x14ac:dyDescent="0.25">
      <c r="A92" s="131" t="s">
        <v>1712</v>
      </c>
      <c r="B92" s="132" t="s">
        <v>1331</v>
      </c>
      <c r="C92" s="169">
        <v>0</v>
      </c>
      <c r="D92" s="169">
        <v>0</v>
      </c>
      <c r="E92" s="169">
        <v>0</v>
      </c>
      <c r="F92" s="169">
        <v>0</v>
      </c>
      <c r="G92" s="169">
        <v>0</v>
      </c>
      <c r="H92" s="169">
        <v>0</v>
      </c>
      <c r="I92" s="169">
        <v>0</v>
      </c>
      <c r="J92" s="169">
        <v>0</v>
      </c>
      <c r="K92" s="169">
        <v>0</v>
      </c>
      <c r="L92" s="169">
        <v>0</v>
      </c>
      <c r="M92" s="169">
        <v>0</v>
      </c>
      <c r="N92" s="169">
        <f t="shared" si="1"/>
        <v>0</v>
      </c>
    </row>
    <row r="93" spans="1:14" x14ac:dyDescent="0.25">
      <c r="A93" s="131" t="s">
        <v>1713</v>
      </c>
      <c r="B93" s="132" t="s">
        <v>1332</v>
      </c>
      <c r="C93" s="169">
        <v>0</v>
      </c>
      <c r="D93" s="169">
        <v>0</v>
      </c>
      <c r="E93" s="169">
        <v>0</v>
      </c>
      <c r="F93" s="169">
        <v>0</v>
      </c>
      <c r="G93" s="169">
        <v>0</v>
      </c>
      <c r="H93" s="169">
        <v>0</v>
      </c>
      <c r="I93" s="169">
        <v>0</v>
      </c>
      <c r="J93" s="169">
        <v>0</v>
      </c>
      <c r="K93" s="169">
        <v>0</v>
      </c>
      <c r="L93" s="169">
        <v>0</v>
      </c>
      <c r="M93" s="169">
        <v>0</v>
      </c>
      <c r="N93" s="169">
        <f t="shared" si="1"/>
        <v>0</v>
      </c>
    </row>
    <row r="94" spans="1:14" x14ac:dyDescent="0.25">
      <c r="A94" s="142" t="s">
        <v>1714</v>
      </c>
      <c r="B94" s="132" t="s">
        <v>32</v>
      </c>
      <c r="C94" s="169">
        <v>201</v>
      </c>
      <c r="D94" s="169">
        <v>20</v>
      </c>
      <c r="E94" s="169">
        <v>5</v>
      </c>
      <c r="F94" s="169">
        <v>0</v>
      </c>
      <c r="G94" s="169">
        <v>39</v>
      </c>
      <c r="H94" s="169">
        <v>37</v>
      </c>
      <c r="I94" s="169">
        <v>1</v>
      </c>
      <c r="J94" s="169">
        <v>61</v>
      </c>
      <c r="K94" s="169">
        <v>71</v>
      </c>
      <c r="L94" s="169">
        <v>4</v>
      </c>
      <c r="M94" s="169">
        <v>19</v>
      </c>
      <c r="N94" s="169">
        <f t="shared" si="1"/>
        <v>458</v>
      </c>
    </row>
    <row r="95" spans="1:14" ht="25.5" x14ac:dyDescent="0.25">
      <c r="A95" s="131" t="s">
        <v>1715</v>
      </c>
      <c r="B95" s="132" t="s">
        <v>1167</v>
      </c>
      <c r="C95" s="169">
        <v>1283</v>
      </c>
      <c r="D95" s="169">
        <v>674</v>
      </c>
      <c r="E95" s="169">
        <v>1102</v>
      </c>
      <c r="F95" s="169">
        <v>238</v>
      </c>
      <c r="G95" s="169">
        <v>533</v>
      </c>
      <c r="H95" s="169">
        <v>282</v>
      </c>
      <c r="I95" s="169">
        <v>413</v>
      </c>
      <c r="J95" s="169">
        <v>1512</v>
      </c>
      <c r="K95" s="169">
        <v>333</v>
      </c>
      <c r="L95" s="169">
        <v>529</v>
      </c>
      <c r="M95" s="169">
        <v>831</v>
      </c>
      <c r="N95" s="169">
        <f t="shared" si="1"/>
        <v>7730</v>
      </c>
    </row>
    <row r="96" spans="1:14" ht="38.25" x14ac:dyDescent="0.25">
      <c r="A96" s="142" t="s">
        <v>1716</v>
      </c>
      <c r="B96" s="132" t="s">
        <v>34</v>
      </c>
      <c r="C96" s="169">
        <v>1266</v>
      </c>
      <c r="D96" s="169">
        <v>667</v>
      </c>
      <c r="E96" s="169">
        <v>1087</v>
      </c>
      <c r="F96" s="169">
        <v>233</v>
      </c>
      <c r="G96" s="169">
        <v>518</v>
      </c>
      <c r="H96" s="169">
        <v>272</v>
      </c>
      <c r="I96" s="169">
        <v>378</v>
      </c>
      <c r="J96" s="169">
        <v>1497</v>
      </c>
      <c r="K96" s="169">
        <v>325</v>
      </c>
      <c r="L96" s="169">
        <v>508</v>
      </c>
      <c r="M96" s="169">
        <v>793</v>
      </c>
      <c r="N96" s="169">
        <f t="shared" si="1"/>
        <v>7544</v>
      </c>
    </row>
    <row r="97" spans="1:14" ht="25.5" x14ac:dyDescent="0.25">
      <c r="A97" s="142" t="s">
        <v>1717</v>
      </c>
      <c r="B97" s="132" t="s">
        <v>35</v>
      </c>
      <c r="C97" s="169">
        <v>16</v>
      </c>
      <c r="D97" s="169">
        <v>7</v>
      </c>
      <c r="E97" s="169">
        <v>15</v>
      </c>
      <c r="F97" s="169">
        <v>5</v>
      </c>
      <c r="G97" s="169">
        <v>15</v>
      </c>
      <c r="H97" s="169">
        <v>2</v>
      </c>
      <c r="I97" s="169">
        <v>16</v>
      </c>
      <c r="J97" s="169">
        <v>15</v>
      </c>
      <c r="K97" s="169">
        <v>8</v>
      </c>
      <c r="L97" s="169">
        <v>15</v>
      </c>
      <c r="M97" s="169">
        <v>38</v>
      </c>
      <c r="N97" s="169">
        <f t="shared" si="1"/>
        <v>152</v>
      </c>
    </row>
    <row r="98" spans="1:14" ht="25.5" x14ac:dyDescent="0.25">
      <c r="A98" s="142" t="s">
        <v>1718</v>
      </c>
      <c r="B98" s="132" t="s">
        <v>1168</v>
      </c>
      <c r="C98" s="169">
        <v>1</v>
      </c>
      <c r="D98" s="169">
        <v>0</v>
      </c>
      <c r="E98" s="169">
        <v>0</v>
      </c>
      <c r="F98" s="169">
        <v>0</v>
      </c>
      <c r="G98" s="169">
        <v>0</v>
      </c>
      <c r="H98" s="169">
        <v>8</v>
      </c>
      <c r="I98" s="169">
        <v>19</v>
      </c>
      <c r="J98" s="169">
        <v>0</v>
      </c>
      <c r="K98" s="169">
        <v>0</v>
      </c>
      <c r="L98" s="169">
        <v>6</v>
      </c>
      <c r="M98" s="169">
        <v>0</v>
      </c>
      <c r="N98" s="169">
        <f t="shared" si="1"/>
        <v>34</v>
      </c>
    </row>
    <row r="99" spans="1:14" x14ac:dyDescent="0.25">
      <c r="A99" s="131" t="s">
        <v>1719</v>
      </c>
      <c r="B99" s="132" t="s">
        <v>1805</v>
      </c>
      <c r="C99" s="169">
        <v>1566</v>
      </c>
      <c r="D99" s="169">
        <v>0</v>
      </c>
      <c r="E99" s="169">
        <v>38</v>
      </c>
      <c r="F99" s="169">
        <v>145</v>
      </c>
      <c r="G99" s="169">
        <v>500</v>
      </c>
      <c r="H99" s="169">
        <v>0</v>
      </c>
      <c r="I99" s="169">
        <v>514</v>
      </c>
      <c r="J99" s="169">
        <v>300</v>
      </c>
      <c r="K99" s="169">
        <v>713</v>
      </c>
      <c r="L99" s="169">
        <v>0</v>
      </c>
      <c r="M99" s="169">
        <v>0</v>
      </c>
      <c r="N99" s="169">
        <f t="shared" si="1"/>
        <v>3776</v>
      </c>
    </row>
    <row r="100" spans="1:14" ht="25.5" x14ac:dyDescent="0.25">
      <c r="A100" s="142" t="s">
        <v>1720</v>
      </c>
      <c r="B100" s="132" t="s">
        <v>1806</v>
      </c>
      <c r="C100" s="169">
        <v>0</v>
      </c>
      <c r="D100" s="169">
        <v>0</v>
      </c>
      <c r="E100" s="169">
        <v>0</v>
      </c>
      <c r="F100" s="169">
        <v>0</v>
      </c>
      <c r="G100" s="169">
        <v>0</v>
      </c>
      <c r="H100" s="169">
        <v>0</v>
      </c>
      <c r="I100" s="169">
        <v>0</v>
      </c>
      <c r="J100" s="169">
        <v>0</v>
      </c>
      <c r="K100" s="169">
        <v>0</v>
      </c>
      <c r="L100" s="169">
        <v>0</v>
      </c>
      <c r="M100" s="169">
        <v>0</v>
      </c>
      <c r="N100" s="169">
        <f t="shared" si="1"/>
        <v>0</v>
      </c>
    </row>
    <row r="101" spans="1:14" ht="25.5" x14ac:dyDescent="0.25">
      <c r="A101" s="142" t="s">
        <v>1721</v>
      </c>
      <c r="B101" s="132" t="s">
        <v>1807</v>
      </c>
      <c r="C101" s="169">
        <v>1566</v>
      </c>
      <c r="D101" s="169">
        <v>0</v>
      </c>
      <c r="E101" s="169">
        <v>38</v>
      </c>
      <c r="F101" s="169">
        <v>145</v>
      </c>
      <c r="G101" s="169">
        <v>500</v>
      </c>
      <c r="H101" s="169">
        <v>0</v>
      </c>
      <c r="I101" s="169">
        <v>514</v>
      </c>
      <c r="J101" s="169">
        <v>300</v>
      </c>
      <c r="K101" s="169">
        <v>713</v>
      </c>
      <c r="L101" s="169">
        <v>0</v>
      </c>
      <c r="M101" s="169">
        <v>0</v>
      </c>
      <c r="N101" s="169">
        <f t="shared" si="1"/>
        <v>3776</v>
      </c>
    </row>
    <row r="102" spans="1:14" ht="25.5" x14ac:dyDescent="0.25">
      <c r="A102" s="142" t="s">
        <v>1722</v>
      </c>
      <c r="B102" s="132" t="s">
        <v>1808</v>
      </c>
      <c r="C102" s="169">
        <v>0</v>
      </c>
      <c r="D102" s="169">
        <v>0</v>
      </c>
      <c r="E102" s="169">
        <v>0</v>
      </c>
      <c r="F102" s="169">
        <v>0</v>
      </c>
      <c r="G102" s="169">
        <v>0</v>
      </c>
      <c r="H102" s="169">
        <v>0</v>
      </c>
      <c r="I102" s="169">
        <v>0</v>
      </c>
      <c r="J102" s="169">
        <v>0</v>
      </c>
      <c r="K102" s="169">
        <v>0</v>
      </c>
      <c r="L102" s="169">
        <v>0</v>
      </c>
      <c r="M102" s="169">
        <v>0</v>
      </c>
      <c r="N102" s="169">
        <f t="shared" si="1"/>
        <v>0</v>
      </c>
    </row>
    <row r="103" spans="1:14" ht="25.5" x14ac:dyDescent="0.25">
      <c r="A103" s="143" t="s">
        <v>1723</v>
      </c>
      <c r="B103" s="132" t="s">
        <v>1585</v>
      </c>
      <c r="C103" s="169">
        <v>0</v>
      </c>
      <c r="D103" s="169">
        <v>0</v>
      </c>
      <c r="E103" s="169">
        <v>0</v>
      </c>
      <c r="F103" s="169">
        <v>0</v>
      </c>
      <c r="G103" s="169">
        <v>0</v>
      </c>
      <c r="H103" s="169">
        <v>0</v>
      </c>
      <c r="I103" s="169">
        <v>0</v>
      </c>
      <c r="J103" s="169">
        <v>0</v>
      </c>
      <c r="K103" s="169">
        <v>0</v>
      </c>
      <c r="L103" s="169">
        <v>0</v>
      </c>
      <c r="M103" s="169">
        <v>0</v>
      </c>
      <c r="N103" s="169">
        <f t="shared" si="1"/>
        <v>0</v>
      </c>
    </row>
    <row r="104" spans="1:14" ht="25.5" x14ac:dyDescent="0.25">
      <c r="A104" s="142" t="s">
        <v>1724</v>
      </c>
      <c r="B104" s="132" t="s">
        <v>1586</v>
      </c>
      <c r="C104" s="169">
        <v>0</v>
      </c>
      <c r="D104" s="169">
        <v>0</v>
      </c>
      <c r="E104" s="169">
        <v>0</v>
      </c>
      <c r="F104" s="169">
        <v>0</v>
      </c>
      <c r="G104" s="169">
        <v>0</v>
      </c>
      <c r="H104" s="169">
        <v>0</v>
      </c>
      <c r="I104" s="169">
        <v>0</v>
      </c>
      <c r="J104" s="169">
        <v>0</v>
      </c>
      <c r="K104" s="169">
        <v>0</v>
      </c>
      <c r="L104" s="169">
        <v>0</v>
      </c>
      <c r="M104" s="169">
        <v>0</v>
      </c>
      <c r="N104" s="169">
        <f t="shared" si="1"/>
        <v>0</v>
      </c>
    </row>
    <row r="105" spans="1:14" ht="25.5" x14ac:dyDescent="0.25">
      <c r="A105" s="142" t="s">
        <v>1725</v>
      </c>
      <c r="B105" s="132" t="s">
        <v>1329</v>
      </c>
      <c r="C105" s="169">
        <v>0</v>
      </c>
      <c r="D105" s="169">
        <v>0</v>
      </c>
      <c r="E105" s="169">
        <v>0</v>
      </c>
      <c r="F105" s="169">
        <v>0</v>
      </c>
      <c r="G105" s="169">
        <v>0</v>
      </c>
      <c r="H105" s="169">
        <v>0</v>
      </c>
      <c r="I105" s="169">
        <v>0</v>
      </c>
      <c r="J105" s="169">
        <v>0</v>
      </c>
      <c r="K105" s="169">
        <v>0</v>
      </c>
      <c r="L105" s="169">
        <v>0</v>
      </c>
      <c r="M105" s="169">
        <v>0</v>
      </c>
      <c r="N105" s="169">
        <f t="shared" si="1"/>
        <v>0</v>
      </c>
    </row>
    <row r="106" spans="1:14" ht="25.5" x14ac:dyDescent="0.25">
      <c r="A106" s="131" t="s">
        <v>1726</v>
      </c>
      <c r="B106" s="132" t="s">
        <v>1809</v>
      </c>
      <c r="C106" s="169">
        <v>0</v>
      </c>
      <c r="D106" s="169">
        <v>0</v>
      </c>
      <c r="E106" s="169">
        <v>0</v>
      </c>
      <c r="F106" s="169">
        <v>0</v>
      </c>
      <c r="G106" s="169">
        <v>0</v>
      </c>
      <c r="H106" s="169">
        <v>0</v>
      </c>
      <c r="I106" s="169">
        <v>0</v>
      </c>
      <c r="J106" s="169">
        <v>0</v>
      </c>
      <c r="K106" s="169">
        <v>0</v>
      </c>
      <c r="L106" s="169">
        <v>0</v>
      </c>
      <c r="M106" s="169">
        <v>0</v>
      </c>
      <c r="N106" s="169">
        <f t="shared" si="1"/>
        <v>0</v>
      </c>
    </row>
    <row r="107" spans="1:14" x14ac:dyDescent="0.25">
      <c r="A107" s="131" t="s">
        <v>1727</v>
      </c>
      <c r="B107" s="132" t="s">
        <v>1582</v>
      </c>
      <c r="C107" s="169">
        <v>219</v>
      </c>
      <c r="D107" s="169">
        <v>63</v>
      </c>
      <c r="E107" s="169">
        <v>51</v>
      </c>
      <c r="F107" s="169">
        <v>49</v>
      </c>
      <c r="G107" s="169">
        <v>136</v>
      </c>
      <c r="H107" s="169">
        <v>42</v>
      </c>
      <c r="I107" s="169">
        <v>65</v>
      </c>
      <c r="J107" s="169">
        <v>517</v>
      </c>
      <c r="K107" s="169">
        <v>291</v>
      </c>
      <c r="L107" s="169">
        <v>16</v>
      </c>
      <c r="M107" s="169">
        <v>208</v>
      </c>
      <c r="N107" s="169">
        <f t="shared" si="1"/>
        <v>1657</v>
      </c>
    </row>
    <row r="108" spans="1:14" x14ac:dyDescent="0.25">
      <c r="A108" s="142" t="s">
        <v>1728</v>
      </c>
      <c r="B108" s="132" t="s">
        <v>1583</v>
      </c>
      <c r="C108" s="169">
        <v>144</v>
      </c>
      <c r="D108" s="169">
        <v>0</v>
      </c>
      <c r="E108" s="169">
        <v>51</v>
      </c>
      <c r="F108" s="169">
        <v>11</v>
      </c>
      <c r="G108" s="169">
        <v>117</v>
      </c>
      <c r="H108" s="169">
        <v>4</v>
      </c>
      <c r="I108" s="169">
        <v>0</v>
      </c>
      <c r="J108" s="169">
        <v>85</v>
      </c>
      <c r="K108" s="169">
        <v>0</v>
      </c>
      <c r="L108" s="169">
        <v>0</v>
      </c>
      <c r="M108" s="169">
        <v>106</v>
      </c>
      <c r="N108" s="169">
        <f t="shared" si="1"/>
        <v>518</v>
      </c>
    </row>
    <row r="109" spans="1:14" x14ac:dyDescent="0.25">
      <c r="A109" s="142" t="s">
        <v>1729</v>
      </c>
      <c r="B109" s="132" t="s">
        <v>1060</v>
      </c>
      <c r="C109" s="169">
        <v>1</v>
      </c>
      <c r="D109" s="169">
        <v>3</v>
      </c>
      <c r="E109" s="169">
        <v>0</v>
      </c>
      <c r="F109" s="169">
        <v>4</v>
      </c>
      <c r="G109" s="169">
        <v>19</v>
      </c>
      <c r="H109" s="169">
        <v>0</v>
      </c>
      <c r="I109" s="169">
        <v>3</v>
      </c>
      <c r="J109" s="169">
        <v>200</v>
      </c>
      <c r="K109" s="169">
        <v>42</v>
      </c>
      <c r="L109" s="169">
        <v>0</v>
      </c>
      <c r="M109" s="169">
        <v>43</v>
      </c>
      <c r="N109" s="169">
        <f t="shared" si="1"/>
        <v>315</v>
      </c>
    </row>
    <row r="110" spans="1:14" x14ac:dyDescent="0.25">
      <c r="A110" s="142" t="s">
        <v>1730</v>
      </c>
      <c r="B110" s="132" t="s">
        <v>1584</v>
      </c>
      <c r="C110" s="169">
        <v>74</v>
      </c>
      <c r="D110" s="169">
        <v>60</v>
      </c>
      <c r="E110" s="169">
        <v>0</v>
      </c>
      <c r="F110" s="169">
        <v>34</v>
      </c>
      <c r="G110" s="169">
        <v>0</v>
      </c>
      <c r="H110" s="169">
        <v>38</v>
      </c>
      <c r="I110" s="169">
        <v>62</v>
      </c>
      <c r="J110" s="169">
        <v>232</v>
      </c>
      <c r="K110" s="169">
        <v>249</v>
      </c>
      <c r="L110" s="169">
        <v>16</v>
      </c>
      <c r="M110" s="169">
        <v>59</v>
      </c>
      <c r="N110" s="169">
        <f t="shared" si="1"/>
        <v>824</v>
      </c>
    </row>
    <row r="111" spans="1:14" x14ac:dyDescent="0.25">
      <c r="A111" s="131" t="s">
        <v>1731</v>
      </c>
      <c r="B111" s="132" t="s">
        <v>376</v>
      </c>
      <c r="C111" s="169">
        <v>134288</v>
      </c>
      <c r="D111" s="169">
        <v>55630</v>
      </c>
      <c r="E111" s="169">
        <v>70940</v>
      </c>
      <c r="F111" s="169">
        <v>22005</v>
      </c>
      <c r="G111" s="169">
        <v>63957</v>
      </c>
      <c r="H111" s="169">
        <v>31906</v>
      </c>
      <c r="I111" s="169">
        <v>47177</v>
      </c>
      <c r="J111" s="169">
        <v>213520</v>
      </c>
      <c r="K111" s="169">
        <v>44620</v>
      </c>
      <c r="L111" s="169">
        <v>27357</v>
      </c>
      <c r="M111" s="169">
        <v>37263</v>
      </c>
      <c r="N111" s="169">
        <f t="shared" si="1"/>
        <v>748663</v>
      </c>
    </row>
    <row r="112" spans="1:14" x14ac:dyDescent="0.25">
      <c r="A112" s="131" t="s">
        <v>1732</v>
      </c>
      <c r="B112" s="132" t="s">
        <v>380</v>
      </c>
      <c r="C112" s="169">
        <v>24723</v>
      </c>
      <c r="D112" s="169">
        <v>8304</v>
      </c>
      <c r="E112" s="169">
        <v>15748</v>
      </c>
      <c r="F112" s="169">
        <v>2930</v>
      </c>
      <c r="G112" s="169">
        <v>8536</v>
      </c>
      <c r="H112" s="169">
        <v>4016</v>
      </c>
      <c r="I112" s="169">
        <v>6768</v>
      </c>
      <c r="J112" s="169">
        <v>38169</v>
      </c>
      <c r="K112" s="169">
        <v>10655</v>
      </c>
      <c r="L112" s="169">
        <v>9732</v>
      </c>
      <c r="M112" s="169">
        <v>9917</v>
      </c>
      <c r="N112" s="169">
        <f t="shared" si="1"/>
        <v>139498</v>
      </c>
    </row>
    <row r="113" spans="1:14" x14ac:dyDescent="0.25">
      <c r="A113" s="142" t="s">
        <v>1733</v>
      </c>
      <c r="B113" s="132" t="s">
        <v>382</v>
      </c>
      <c r="C113" s="169">
        <v>24454</v>
      </c>
      <c r="D113" s="169">
        <v>7728</v>
      </c>
      <c r="E113" s="169">
        <v>15313</v>
      </c>
      <c r="F113" s="169">
        <v>2605</v>
      </c>
      <c r="G113" s="169">
        <v>8271</v>
      </c>
      <c r="H113" s="169">
        <v>3925</v>
      </c>
      <c r="I113" s="169">
        <v>6639</v>
      </c>
      <c r="J113" s="169">
        <v>37272</v>
      </c>
      <c r="K113" s="169">
        <v>9938</v>
      </c>
      <c r="L113" s="169">
        <v>9674</v>
      </c>
      <c r="M113" s="169">
        <v>9731</v>
      </c>
      <c r="N113" s="169">
        <f t="shared" si="1"/>
        <v>135550</v>
      </c>
    </row>
    <row r="114" spans="1:14" x14ac:dyDescent="0.25">
      <c r="A114" s="142" t="s">
        <v>1734</v>
      </c>
      <c r="B114" s="132" t="s">
        <v>384</v>
      </c>
      <c r="C114" s="169">
        <v>14913</v>
      </c>
      <c r="D114" s="169">
        <v>4202</v>
      </c>
      <c r="E114" s="169">
        <v>8360</v>
      </c>
      <c r="F114" s="169">
        <v>1395</v>
      </c>
      <c r="G114" s="169">
        <v>4648</v>
      </c>
      <c r="H114" s="169">
        <v>2321</v>
      </c>
      <c r="I114" s="169">
        <v>4062</v>
      </c>
      <c r="J114" s="169">
        <v>26416</v>
      </c>
      <c r="K114" s="169">
        <v>3225</v>
      </c>
      <c r="L114" s="169">
        <v>6500</v>
      </c>
      <c r="M114" s="169">
        <v>6612</v>
      </c>
      <c r="N114" s="169">
        <f t="shared" si="1"/>
        <v>82654</v>
      </c>
    </row>
    <row r="115" spans="1:14" ht="25.5" x14ac:dyDescent="0.25">
      <c r="A115" s="131" t="s">
        <v>1735</v>
      </c>
      <c r="B115" s="132" t="s">
        <v>460</v>
      </c>
      <c r="C115" s="169">
        <v>14607</v>
      </c>
      <c r="D115" s="169">
        <v>4200</v>
      </c>
      <c r="E115" s="169">
        <v>8360</v>
      </c>
      <c r="F115" s="169">
        <v>1395</v>
      </c>
      <c r="G115" s="169">
        <v>4648</v>
      </c>
      <c r="H115" s="169">
        <v>2321</v>
      </c>
      <c r="I115" s="169">
        <v>4028</v>
      </c>
      <c r="J115" s="169">
        <v>25732</v>
      </c>
      <c r="K115" s="169">
        <v>3097</v>
      </c>
      <c r="L115" s="169">
        <v>6404</v>
      </c>
      <c r="M115" s="169">
        <v>6612</v>
      </c>
      <c r="N115" s="169">
        <f t="shared" si="1"/>
        <v>81404</v>
      </c>
    </row>
    <row r="116" spans="1:14" x14ac:dyDescent="0.25">
      <c r="A116" s="131" t="s">
        <v>1736</v>
      </c>
      <c r="B116" s="132" t="s">
        <v>1057</v>
      </c>
      <c r="C116" s="169">
        <v>306</v>
      </c>
      <c r="D116" s="169">
        <v>2</v>
      </c>
      <c r="E116" s="169">
        <v>0</v>
      </c>
      <c r="F116" s="169">
        <v>0</v>
      </c>
      <c r="G116" s="169">
        <v>0</v>
      </c>
      <c r="H116" s="169">
        <v>0</v>
      </c>
      <c r="I116" s="169">
        <v>34</v>
      </c>
      <c r="J116" s="169">
        <v>684</v>
      </c>
      <c r="K116" s="169">
        <v>128</v>
      </c>
      <c r="L116" s="169">
        <v>0</v>
      </c>
      <c r="M116" s="169">
        <v>0</v>
      </c>
      <c r="N116" s="169">
        <f t="shared" si="1"/>
        <v>1154</v>
      </c>
    </row>
    <row r="117" spans="1:14" x14ac:dyDescent="0.25">
      <c r="A117" s="131" t="s">
        <v>1737</v>
      </c>
      <c r="B117" s="132" t="s">
        <v>459</v>
      </c>
      <c r="C117" s="169">
        <v>0</v>
      </c>
      <c r="D117" s="169">
        <v>0</v>
      </c>
      <c r="E117" s="169">
        <v>0</v>
      </c>
      <c r="F117" s="169">
        <v>0</v>
      </c>
      <c r="G117" s="169">
        <v>0</v>
      </c>
      <c r="H117" s="169">
        <v>0</v>
      </c>
      <c r="I117" s="169">
        <v>0</v>
      </c>
      <c r="J117" s="169">
        <v>0</v>
      </c>
      <c r="K117" s="169">
        <v>0</v>
      </c>
      <c r="L117" s="169">
        <v>96</v>
      </c>
      <c r="M117" s="169">
        <v>0</v>
      </c>
      <c r="N117" s="169">
        <f t="shared" si="1"/>
        <v>96</v>
      </c>
    </row>
    <row r="118" spans="1:14" x14ac:dyDescent="0.25">
      <c r="A118" s="142" t="s">
        <v>1738</v>
      </c>
      <c r="B118" s="132" t="s">
        <v>1056</v>
      </c>
      <c r="C118" s="169">
        <v>0</v>
      </c>
      <c r="D118" s="169">
        <v>0</v>
      </c>
      <c r="E118" s="169">
        <v>0</v>
      </c>
      <c r="F118" s="169">
        <v>0</v>
      </c>
      <c r="G118" s="169">
        <v>0</v>
      </c>
      <c r="H118" s="169">
        <v>0</v>
      </c>
      <c r="I118" s="169">
        <v>0</v>
      </c>
      <c r="J118" s="169">
        <v>0</v>
      </c>
      <c r="K118" s="169">
        <v>330</v>
      </c>
      <c r="L118" s="169">
        <v>0</v>
      </c>
      <c r="M118" s="169">
        <v>0</v>
      </c>
      <c r="N118" s="169">
        <f t="shared" si="1"/>
        <v>330</v>
      </c>
    </row>
    <row r="119" spans="1:14" ht="25.5" x14ac:dyDescent="0.25">
      <c r="A119" s="131" t="s">
        <v>1739</v>
      </c>
      <c r="B119" s="132" t="s">
        <v>6</v>
      </c>
      <c r="C119" s="169">
        <v>0</v>
      </c>
      <c r="D119" s="169">
        <v>0</v>
      </c>
      <c r="E119" s="169">
        <v>0</v>
      </c>
      <c r="F119" s="169">
        <v>0</v>
      </c>
      <c r="G119" s="169">
        <v>0</v>
      </c>
      <c r="H119" s="169">
        <v>0</v>
      </c>
      <c r="I119" s="169">
        <v>0</v>
      </c>
      <c r="J119" s="169">
        <v>0</v>
      </c>
      <c r="K119" s="169">
        <v>0</v>
      </c>
      <c r="L119" s="169">
        <v>0</v>
      </c>
      <c r="M119" s="169">
        <v>0</v>
      </c>
      <c r="N119" s="169">
        <f t="shared" si="1"/>
        <v>0</v>
      </c>
    </row>
    <row r="120" spans="1:14" ht="25.5" x14ac:dyDescent="0.25">
      <c r="A120" s="131" t="s">
        <v>1740</v>
      </c>
      <c r="B120" s="132" t="s">
        <v>7</v>
      </c>
      <c r="C120" s="169">
        <v>0</v>
      </c>
      <c r="D120" s="169">
        <v>0</v>
      </c>
      <c r="E120" s="169">
        <v>0</v>
      </c>
      <c r="F120" s="169">
        <v>0</v>
      </c>
      <c r="G120" s="169">
        <v>0</v>
      </c>
      <c r="H120" s="169">
        <v>0</v>
      </c>
      <c r="I120" s="169">
        <v>0</v>
      </c>
      <c r="J120" s="169">
        <v>0</v>
      </c>
      <c r="K120" s="169">
        <v>0</v>
      </c>
      <c r="L120" s="169">
        <v>0</v>
      </c>
      <c r="M120" s="169">
        <v>0</v>
      </c>
      <c r="N120" s="169">
        <f t="shared" si="1"/>
        <v>0</v>
      </c>
    </row>
    <row r="121" spans="1:14" x14ac:dyDescent="0.25">
      <c r="A121" s="131" t="s">
        <v>1741</v>
      </c>
      <c r="B121" s="132" t="s">
        <v>8</v>
      </c>
      <c r="C121" s="169">
        <v>0</v>
      </c>
      <c r="D121" s="169">
        <v>0</v>
      </c>
      <c r="E121" s="169">
        <v>0</v>
      </c>
      <c r="F121" s="169">
        <v>0</v>
      </c>
      <c r="G121" s="169">
        <v>0</v>
      </c>
      <c r="H121" s="169">
        <v>0</v>
      </c>
      <c r="I121" s="169">
        <v>0</v>
      </c>
      <c r="J121" s="169">
        <v>0</v>
      </c>
      <c r="K121" s="169">
        <v>330</v>
      </c>
      <c r="L121" s="169">
        <v>0</v>
      </c>
      <c r="M121" s="169">
        <v>0</v>
      </c>
      <c r="N121" s="169">
        <f t="shared" si="1"/>
        <v>330</v>
      </c>
    </row>
    <row r="122" spans="1:14" x14ac:dyDescent="0.25">
      <c r="A122" s="142" t="s">
        <v>1742</v>
      </c>
      <c r="B122" s="132" t="s">
        <v>0</v>
      </c>
      <c r="C122" s="169">
        <v>9009</v>
      </c>
      <c r="D122" s="169">
        <v>3420</v>
      </c>
      <c r="E122" s="169">
        <v>6378</v>
      </c>
      <c r="F122" s="169">
        <v>1064</v>
      </c>
      <c r="G122" s="169">
        <v>2682</v>
      </c>
      <c r="H122" s="169">
        <v>1280</v>
      </c>
      <c r="I122" s="169">
        <v>2398</v>
      </c>
      <c r="J122" s="169">
        <v>9082</v>
      </c>
      <c r="K122" s="169">
        <v>6340</v>
      </c>
      <c r="L122" s="169">
        <v>51</v>
      </c>
      <c r="M122" s="169">
        <v>1973</v>
      </c>
      <c r="N122" s="169">
        <f t="shared" si="1"/>
        <v>43677</v>
      </c>
    </row>
    <row r="123" spans="1:14" x14ac:dyDescent="0.25">
      <c r="A123" s="131" t="s">
        <v>1743</v>
      </c>
      <c r="B123" s="132" t="s">
        <v>560</v>
      </c>
      <c r="C123" s="169">
        <v>7019</v>
      </c>
      <c r="D123" s="169">
        <v>2300</v>
      </c>
      <c r="E123" s="169">
        <v>4764</v>
      </c>
      <c r="F123" s="169">
        <v>547</v>
      </c>
      <c r="G123" s="169">
        <v>2016</v>
      </c>
      <c r="H123" s="169">
        <v>1280</v>
      </c>
      <c r="I123" s="169">
        <v>1705</v>
      </c>
      <c r="J123" s="169">
        <v>6382</v>
      </c>
      <c r="K123" s="169">
        <v>4276</v>
      </c>
      <c r="L123" s="169">
        <v>0</v>
      </c>
      <c r="M123" s="169">
        <v>1973</v>
      </c>
      <c r="N123" s="169">
        <f t="shared" si="1"/>
        <v>32262</v>
      </c>
    </row>
    <row r="124" spans="1:14" x14ac:dyDescent="0.25">
      <c r="A124" s="131" t="s">
        <v>1744</v>
      </c>
      <c r="B124" s="132" t="s">
        <v>1</v>
      </c>
      <c r="C124" s="169">
        <v>31</v>
      </c>
      <c r="D124" s="169">
        <v>350</v>
      </c>
      <c r="E124" s="169">
        <v>0</v>
      </c>
      <c r="F124" s="169">
        <v>55</v>
      </c>
      <c r="G124" s="169">
        <v>566</v>
      </c>
      <c r="H124" s="169">
        <v>0</v>
      </c>
      <c r="I124" s="169">
        <v>124</v>
      </c>
      <c r="J124" s="169">
        <v>442</v>
      </c>
      <c r="K124" s="169">
        <v>781</v>
      </c>
      <c r="L124" s="169">
        <v>51</v>
      </c>
      <c r="M124" s="169">
        <v>0</v>
      </c>
      <c r="N124" s="169">
        <f t="shared" si="1"/>
        <v>2400</v>
      </c>
    </row>
    <row r="125" spans="1:14" x14ac:dyDescent="0.25">
      <c r="A125" s="131" t="s">
        <v>1745</v>
      </c>
      <c r="B125" s="132" t="s">
        <v>561</v>
      </c>
      <c r="C125" s="169">
        <v>1959</v>
      </c>
      <c r="D125" s="169">
        <v>770</v>
      </c>
      <c r="E125" s="169">
        <v>1614</v>
      </c>
      <c r="F125" s="169">
        <v>462</v>
      </c>
      <c r="G125" s="169">
        <v>100</v>
      </c>
      <c r="H125" s="169">
        <v>0</v>
      </c>
      <c r="I125" s="169">
        <v>569</v>
      </c>
      <c r="J125" s="169">
        <v>2258</v>
      </c>
      <c r="K125" s="169">
        <v>1283</v>
      </c>
      <c r="L125" s="169">
        <v>0</v>
      </c>
      <c r="M125" s="169">
        <v>0</v>
      </c>
      <c r="N125" s="169">
        <f t="shared" si="1"/>
        <v>9015</v>
      </c>
    </row>
    <row r="126" spans="1:14" x14ac:dyDescent="0.25">
      <c r="A126" s="142" t="s">
        <v>1746</v>
      </c>
      <c r="B126" s="132" t="s">
        <v>1919</v>
      </c>
      <c r="C126" s="169">
        <v>88</v>
      </c>
      <c r="D126" s="169">
        <v>45</v>
      </c>
      <c r="E126" s="169">
        <v>124</v>
      </c>
      <c r="F126" s="169">
        <v>59</v>
      </c>
      <c r="G126" s="169">
        <v>75</v>
      </c>
      <c r="H126" s="169">
        <v>32</v>
      </c>
      <c r="I126" s="169">
        <v>72</v>
      </c>
      <c r="J126" s="169">
        <v>310</v>
      </c>
      <c r="K126" s="169">
        <v>13</v>
      </c>
      <c r="L126" s="169">
        <v>2</v>
      </c>
      <c r="M126" s="169">
        <v>3</v>
      </c>
      <c r="N126" s="169">
        <f t="shared" si="1"/>
        <v>823</v>
      </c>
    </row>
    <row r="127" spans="1:14" x14ac:dyDescent="0.25">
      <c r="A127" s="142" t="s">
        <v>1747</v>
      </c>
      <c r="B127" s="132" t="s">
        <v>675</v>
      </c>
      <c r="C127" s="169">
        <v>362</v>
      </c>
      <c r="D127" s="169">
        <v>57</v>
      </c>
      <c r="E127" s="169">
        <v>102</v>
      </c>
      <c r="F127" s="169">
        <v>80</v>
      </c>
      <c r="G127" s="169">
        <v>0</v>
      </c>
      <c r="H127" s="169">
        <v>72</v>
      </c>
      <c r="I127" s="169">
        <v>100</v>
      </c>
      <c r="J127" s="169">
        <v>908</v>
      </c>
      <c r="K127" s="169">
        <v>1</v>
      </c>
      <c r="L127" s="169">
        <v>0</v>
      </c>
      <c r="M127" s="169">
        <v>0</v>
      </c>
      <c r="N127" s="169">
        <f t="shared" si="1"/>
        <v>1682</v>
      </c>
    </row>
    <row r="128" spans="1:14" x14ac:dyDescent="0.25">
      <c r="A128" s="142" t="s">
        <v>1748</v>
      </c>
      <c r="B128" s="132" t="s">
        <v>676</v>
      </c>
      <c r="C128" s="169">
        <v>9</v>
      </c>
      <c r="D128" s="169">
        <v>2</v>
      </c>
      <c r="E128" s="169">
        <v>0</v>
      </c>
      <c r="F128" s="169">
        <v>0</v>
      </c>
      <c r="G128" s="169">
        <v>855</v>
      </c>
      <c r="H128" s="169">
        <v>0</v>
      </c>
      <c r="I128" s="169">
        <v>0</v>
      </c>
      <c r="J128" s="169">
        <v>36</v>
      </c>
      <c r="K128" s="169">
        <v>5</v>
      </c>
      <c r="L128" s="169">
        <v>650</v>
      </c>
      <c r="M128" s="169">
        <v>824</v>
      </c>
      <c r="N128" s="169">
        <f t="shared" si="1"/>
        <v>2381</v>
      </c>
    </row>
    <row r="129" spans="1:14" x14ac:dyDescent="0.25">
      <c r="A129" s="142" t="s">
        <v>1749</v>
      </c>
      <c r="B129" s="132" t="s">
        <v>1581</v>
      </c>
      <c r="C129" s="169">
        <v>63</v>
      </c>
      <c r="D129" s="169">
        <v>0</v>
      </c>
      <c r="E129" s="169">
        <v>7</v>
      </c>
      <c r="F129" s="169">
        <v>2</v>
      </c>
      <c r="G129" s="169">
        <v>6</v>
      </c>
      <c r="H129" s="169">
        <v>1</v>
      </c>
      <c r="I129" s="169">
        <v>0</v>
      </c>
      <c r="J129" s="169">
        <v>14</v>
      </c>
      <c r="K129" s="169">
        <v>0</v>
      </c>
      <c r="L129" s="169">
        <v>0</v>
      </c>
      <c r="M129" s="169">
        <v>0</v>
      </c>
      <c r="N129" s="169">
        <f t="shared" si="1"/>
        <v>93</v>
      </c>
    </row>
    <row r="130" spans="1:14" x14ac:dyDescent="0.25">
      <c r="A130" s="142" t="s">
        <v>1750</v>
      </c>
      <c r="B130" s="132" t="s">
        <v>677</v>
      </c>
      <c r="C130" s="169">
        <v>10</v>
      </c>
      <c r="D130" s="169">
        <v>2</v>
      </c>
      <c r="E130" s="169">
        <v>342</v>
      </c>
      <c r="F130" s="169">
        <v>5</v>
      </c>
      <c r="G130" s="169">
        <v>5</v>
      </c>
      <c r="H130" s="169">
        <v>219</v>
      </c>
      <c r="I130" s="169">
        <v>7</v>
      </c>
      <c r="J130" s="169">
        <v>306</v>
      </c>
      <c r="K130" s="169">
        <v>24</v>
      </c>
      <c r="L130" s="169">
        <v>2471</v>
      </c>
      <c r="M130" s="169">
        <v>319</v>
      </c>
      <c r="N130" s="169">
        <f t="shared" si="1"/>
        <v>3710</v>
      </c>
    </row>
    <row r="131" spans="1:14" ht="25.5" x14ac:dyDescent="0.25">
      <c r="A131" s="142" t="s">
        <v>1751</v>
      </c>
      <c r="B131" s="132" t="s">
        <v>678</v>
      </c>
      <c r="C131" s="169">
        <v>0</v>
      </c>
      <c r="D131" s="169">
        <v>0</v>
      </c>
      <c r="E131" s="169">
        <v>0</v>
      </c>
      <c r="F131" s="169">
        <v>0</v>
      </c>
      <c r="G131" s="169">
        <v>0</v>
      </c>
      <c r="H131" s="169">
        <v>0</v>
      </c>
      <c r="I131" s="169">
        <v>0</v>
      </c>
      <c r="J131" s="169">
        <v>200</v>
      </c>
      <c r="K131" s="169">
        <v>0</v>
      </c>
      <c r="L131" s="169">
        <v>0</v>
      </c>
      <c r="M131" s="169">
        <v>0</v>
      </c>
      <c r="N131" s="169">
        <f t="shared" ref="N131:N194" si="2">SUM(C131:M131)</f>
        <v>200</v>
      </c>
    </row>
    <row r="132" spans="1:14" x14ac:dyDescent="0.25">
      <c r="A132" s="142" t="s">
        <v>1752</v>
      </c>
      <c r="B132" s="132" t="s">
        <v>1400</v>
      </c>
      <c r="C132" s="169">
        <v>269</v>
      </c>
      <c r="D132" s="169">
        <v>576</v>
      </c>
      <c r="E132" s="169">
        <v>435</v>
      </c>
      <c r="F132" s="169">
        <v>325</v>
      </c>
      <c r="G132" s="169">
        <v>265</v>
      </c>
      <c r="H132" s="169">
        <v>91</v>
      </c>
      <c r="I132" s="169">
        <v>129</v>
      </c>
      <c r="J132" s="169">
        <v>897</v>
      </c>
      <c r="K132" s="169">
        <v>717</v>
      </c>
      <c r="L132" s="169">
        <v>58</v>
      </c>
      <c r="M132" s="169">
        <v>186</v>
      </c>
      <c r="N132" s="169">
        <f t="shared" si="2"/>
        <v>3948</v>
      </c>
    </row>
    <row r="133" spans="1:14" x14ac:dyDescent="0.25">
      <c r="A133" s="142" t="s">
        <v>1753</v>
      </c>
      <c r="B133" s="132" t="s">
        <v>1402</v>
      </c>
      <c r="C133" s="169">
        <v>2</v>
      </c>
      <c r="D133" s="169">
        <v>2</v>
      </c>
      <c r="E133" s="169">
        <v>20</v>
      </c>
      <c r="F133" s="169">
        <v>68</v>
      </c>
      <c r="G133" s="169">
        <v>22</v>
      </c>
      <c r="H133" s="169">
        <v>0</v>
      </c>
      <c r="I133" s="169">
        <v>22</v>
      </c>
      <c r="J133" s="169">
        <v>0</v>
      </c>
      <c r="K133" s="169">
        <v>260</v>
      </c>
      <c r="L133" s="169">
        <v>0</v>
      </c>
      <c r="M133" s="169">
        <v>9</v>
      </c>
      <c r="N133" s="169">
        <f t="shared" si="2"/>
        <v>405</v>
      </c>
    </row>
    <row r="134" spans="1:14" ht="25.5" x14ac:dyDescent="0.25">
      <c r="A134" s="142" t="s">
        <v>1754</v>
      </c>
      <c r="B134" s="132" t="s">
        <v>1404</v>
      </c>
      <c r="C134" s="169">
        <v>30</v>
      </c>
      <c r="D134" s="169">
        <v>1</v>
      </c>
      <c r="E134" s="169">
        <v>83</v>
      </c>
      <c r="F134" s="169">
        <v>29</v>
      </c>
      <c r="G134" s="169">
        <v>55</v>
      </c>
      <c r="H134" s="169">
        <v>16</v>
      </c>
      <c r="I134" s="169">
        <v>2</v>
      </c>
      <c r="J134" s="169">
        <v>46</v>
      </c>
      <c r="K134" s="169">
        <v>107</v>
      </c>
      <c r="L134" s="169">
        <v>11</v>
      </c>
      <c r="M134" s="169">
        <v>13</v>
      </c>
      <c r="N134" s="169">
        <f t="shared" si="2"/>
        <v>393</v>
      </c>
    </row>
    <row r="135" spans="1:14" x14ac:dyDescent="0.25">
      <c r="A135" s="142" t="s">
        <v>1755</v>
      </c>
      <c r="B135" s="132" t="s">
        <v>1406</v>
      </c>
      <c r="C135" s="169">
        <v>77</v>
      </c>
      <c r="D135" s="169">
        <v>541</v>
      </c>
      <c r="E135" s="169">
        <v>50</v>
      </c>
      <c r="F135" s="169">
        <v>157</v>
      </c>
      <c r="G135" s="169">
        <v>78</v>
      </c>
      <c r="H135" s="169">
        <v>15</v>
      </c>
      <c r="I135" s="169">
        <v>29</v>
      </c>
      <c r="J135" s="169">
        <v>594</v>
      </c>
      <c r="K135" s="169">
        <v>193</v>
      </c>
      <c r="L135" s="169">
        <v>2</v>
      </c>
      <c r="M135" s="169">
        <v>106</v>
      </c>
      <c r="N135" s="169">
        <f t="shared" si="2"/>
        <v>1842</v>
      </c>
    </row>
    <row r="136" spans="1:14" x14ac:dyDescent="0.25">
      <c r="A136" s="142" t="s">
        <v>1756</v>
      </c>
      <c r="B136" s="132" t="s">
        <v>1408</v>
      </c>
      <c r="C136" s="169">
        <v>128</v>
      </c>
      <c r="D136" s="169">
        <v>31</v>
      </c>
      <c r="E136" s="169">
        <v>123</v>
      </c>
      <c r="F136" s="169">
        <v>63</v>
      </c>
      <c r="G136" s="169">
        <v>55</v>
      </c>
      <c r="H136" s="169">
        <v>50</v>
      </c>
      <c r="I136" s="169">
        <v>59</v>
      </c>
      <c r="J136" s="169">
        <v>163</v>
      </c>
      <c r="K136" s="169">
        <v>75</v>
      </c>
      <c r="L136" s="169">
        <v>26</v>
      </c>
      <c r="M136" s="169">
        <v>49</v>
      </c>
      <c r="N136" s="169">
        <f t="shared" si="2"/>
        <v>822</v>
      </c>
    </row>
    <row r="137" spans="1:14" x14ac:dyDescent="0.25">
      <c r="A137" s="142" t="s">
        <v>1757</v>
      </c>
      <c r="B137" s="132" t="s">
        <v>1410</v>
      </c>
      <c r="C137" s="169">
        <v>15</v>
      </c>
      <c r="D137" s="169">
        <v>1</v>
      </c>
      <c r="E137" s="169">
        <v>157</v>
      </c>
      <c r="F137" s="169">
        <v>3</v>
      </c>
      <c r="G137" s="169">
        <v>34</v>
      </c>
      <c r="H137" s="169">
        <v>4</v>
      </c>
      <c r="I137" s="169">
        <v>9</v>
      </c>
      <c r="J137" s="169">
        <v>18</v>
      </c>
      <c r="K137" s="169">
        <v>35</v>
      </c>
      <c r="L137" s="169">
        <v>9</v>
      </c>
      <c r="M137" s="169">
        <v>8</v>
      </c>
      <c r="N137" s="169">
        <f t="shared" si="2"/>
        <v>293</v>
      </c>
    </row>
    <row r="138" spans="1:14" x14ac:dyDescent="0.25">
      <c r="A138" s="142" t="s">
        <v>1758</v>
      </c>
      <c r="B138" s="132" t="s">
        <v>1169</v>
      </c>
      <c r="C138" s="169">
        <v>17</v>
      </c>
      <c r="D138" s="169">
        <v>0</v>
      </c>
      <c r="E138" s="169">
        <v>2</v>
      </c>
      <c r="F138" s="169">
        <v>5</v>
      </c>
      <c r="G138" s="169">
        <v>21</v>
      </c>
      <c r="H138" s="169">
        <v>6</v>
      </c>
      <c r="I138" s="169">
        <v>8</v>
      </c>
      <c r="J138" s="169">
        <v>76</v>
      </c>
      <c r="K138" s="169">
        <v>47</v>
      </c>
      <c r="L138" s="169">
        <v>10</v>
      </c>
      <c r="M138" s="169">
        <v>1</v>
      </c>
      <c r="N138" s="169">
        <f t="shared" si="2"/>
        <v>193</v>
      </c>
    </row>
    <row r="139" spans="1:14" ht="25.5" x14ac:dyDescent="0.25">
      <c r="A139" s="142" t="s">
        <v>1759</v>
      </c>
      <c r="B139" s="132" t="s">
        <v>1170</v>
      </c>
      <c r="C139" s="169">
        <v>0</v>
      </c>
      <c r="D139" s="169">
        <v>0</v>
      </c>
      <c r="E139" s="169">
        <v>0</v>
      </c>
      <c r="F139" s="169">
        <v>0</v>
      </c>
      <c r="G139" s="169">
        <v>0</v>
      </c>
      <c r="H139" s="169">
        <v>0</v>
      </c>
      <c r="I139" s="169">
        <v>0</v>
      </c>
      <c r="J139" s="169">
        <v>0</v>
      </c>
      <c r="K139" s="169">
        <v>0</v>
      </c>
      <c r="L139" s="169">
        <v>0</v>
      </c>
      <c r="M139" s="169">
        <v>0</v>
      </c>
      <c r="N139" s="169">
        <f t="shared" si="2"/>
        <v>0</v>
      </c>
    </row>
    <row r="140" spans="1:14" x14ac:dyDescent="0.25">
      <c r="A140" s="131" t="s">
        <v>1760</v>
      </c>
      <c r="B140" s="132" t="s">
        <v>1416</v>
      </c>
      <c r="C140" s="169">
        <v>57510</v>
      </c>
      <c r="D140" s="169">
        <v>20715</v>
      </c>
      <c r="E140" s="169">
        <v>27850</v>
      </c>
      <c r="F140" s="169">
        <v>11470</v>
      </c>
      <c r="G140" s="169">
        <v>30500</v>
      </c>
      <c r="H140" s="169">
        <v>17444</v>
      </c>
      <c r="I140" s="169">
        <v>22909</v>
      </c>
      <c r="J140" s="169">
        <v>115863</v>
      </c>
      <c r="K140" s="169">
        <v>6353</v>
      </c>
      <c r="L140" s="169">
        <v>6028</v>
      </c>
      <c r="M140" s="169">
        <v>6280</v>
      </c>
      <c r="N140" s="169">
        <f t="shared" si="2"/>
        <v>322922</v>
      </c>
    </row>
    <row r="141" spans="1:14" x14ac:dyDescent="0.25">
      <c r="A141" s="131" t="s">
        <v>1761</v>
      </c>
      <c r="B141" s="132" t="s">
        <v>1418</v>
      </c>
      <c r="C141" s="169">
        <v>47831</v>
      </c>
      <c r="D141" s="169">
        <v>15516</v>
      </c>
      <c r="E141" s="169">
        <v>19676</v>
      </c>
      <c r="F141" s="169">
        <v>10070</v>
      </c>
      <c r="G141" s="169">
        <v>24510</v>
      </c>
      <c r="H141" s="169">
        <v>15288</v>
      </c>
      <c r="I141" s="169">
        <v>18847</v>
      </c>
      <c r="J141" s="169">
        <v>102776</v>
      </c>
      <c r="K141" s="169">
        <v>2335</v>
      </c>
      <c r="L141" s="169">
        <v>2672</v>
      </c>
      <c r="M141" s="169">
        <v>3106</v>
      </c>
      <c r="N141" s="169">
        <f t="shared" si="2"/>
        <v>262627</v>
      </c>
    </row>
    <row r="142" spans="1:14" ht="25.5" x14ac:dyDescent="0.25">
      <c r="A142" s="142" t="s">
        <v>1762</v>
      </c>
      <c r="B142" s="132" t="s">
        <v>1420</v>
      </c>
      <c r="C142" s="169">
        <v>10479</v>
      </c>
      <c r="D142" s="169">
        <v>4543</v>
      </c>
      <c r="E142" s="169">
        <v>5045</v>
      </c>
      <c r="F142" s="169">
        <v>1947</v>
      </c>
      <c r="G142" s="169">
        <v>5474</v>
      </c>
      <c r="H142" s="169">
        <v>3314</v>
      </c>
      <c r="I142" s="169">
        <v>4481</v>
      </c>
      <c r="J142" s="169">
        <v>14498</v>
      </c>
      <c r="K142" s="169">
        <v>0</v>
      </c>
      <c r="L142" s="169">
        <v>0</v>
      </c>
      <c r="M142" s="169">
        <v>0</v>
      </c>
      <c r="N142" s="169">
        <f t="shared" si="2"/>
        <v>49781</v>
      </c>
    </row>
    <row r="143" spans="1:14" x14ac:dyDescent="0.25">
      <c r="A143" s="142" t="s">
        <v>1763</v>
      </c>
      <c r="B143" s="132" t="s">
        <v>1422</v>
      </c>
      <c r="C143" s="169">
        <v>10479</v>
      </c>
      <c r="D143" s="169">
        <v>4543</v>
      </c>
      <c r="E143" s="169">
        <v>5045</v>
      </c>
      <c r="F143" s="169">
        <v>1947</v>
      </c>
      <c r="G143" s="169">
        <v>5474</v>
      </c>
      <c r="H143" s="169">
        <v>3314</v>
      </c>
      <c r="I143" s="169">
        <v>4481</v>
      </c>
      <c r="J143" s="169">
        <v>14498</v>
      </c>
      <c r="K143" s="169">
        <v>0</v>
      </c>
      <c r="L143" s="169">
        <v>0</v>
      </c>
      <c r="M143" s="169">
        <v>0</v>
      </c>
      <c r="N143" s="169">
        <f t="shared" si="2"/>
        <v>49781</v>
      </c>
    </row>
    <row r="144" spans="1:14" x14ac:dyDescent="0.25">
      <c r="A144" s="142" t="s">
        <v>1764</v>
      </c>
      <c r="B144" s="132" t="s">
        <v>448</v>
      </c>
      <c r="C144" s="169">
        <v>6390</v>
      </c>
      <c r="D144" s="169">
        <v>2672</v>
      </c>
      <c r="E144" s="169">
        <v>2839</v>
      </c>
      <c r="F144" s="169">
        <v>1165</v>
      </c>
      <c r="G144" s="169">
        <v>3128</v>
      </c>
      <c r="H144" s="169">
        <v>2051</v>
      </c>
      <c r="I144" s="169">
        <v>2510</v>
      </c>
      <c r="J144" s="169">
        <v>9309</v>
      </c>
      <c r="K144" s="169">
        <v>0</v>
      </c>
      <c r="L144" s="169">
        <v>0</v>
      </c>
      <c r="M144" s="169">
        <v>0</v>
      </c>
      <c r="N144" s="169">
        <f t="shared" si="2"/>
        <v>30064</v>
      </c>
    </row>
    <row r="145" spans="1:14" x14ac:dyDescent="0.25">
      <c r="A145" s="142" t="s">
        <v>1765</v>
      </c>
      <c r="B145" s="132" t="s">
        <v>449</v>
      </c>
      <c r="C145" s="169">
        <v>1204</v>
      </c>
      <c r="D145" s="169">
        <v>602</v>
      </c>
      <c r="E145" s="169">
        <v>511</v>
      </c>
      <c r="F145" s="169">
        <v>171</v>
      </c>
      <c r="G145" s="169">
        <v>488</v>
      </c>
      <c r="H145" s="169">
        <v>340</v>
      </c>
      <c r="I145" s="169">
        <v>409</v>
      </c>
      <c r="J145" s="169">
        <v>2033</v>
      </c>
      <c r="K145" s="169">
        <v>0</v>
      </c>
      <c r="L145" s="169">
        <v>0</v>
      </c>
      <c r="M145" s="169">
        <v>0</v>
      </c>
      <c r="N145" s="169">
        <f t="shared" si="2"/>
        <v>5758</v>
      </c>
    </row>
    <row r="146" spans="1:14" ht="25.5" x14ac:dyDescent="0.25">
      <c r="A146" s="142" t="s">
        <v>1766</v>
      </c>
      <c r="B146" s="132" t="s">
        <v>450</v>
      </c>
      <c r="C146" s="169">
        <v>2147</v>
      </c>
      <c r="D146" s="169">
        <v>968</v>
      </c>
      <c r="E146" s="169">
        <v>1406</v>
      </c>
      <c r="F146" s="169">
        <v>481</v>
      </c>
      <c r="G146" s="169">
        <v>1373</v>
      </c>
      <c r="H146" s="169">
        <v>813</v>
      </c>
      <c r="I146" s="169">
        <v>1306</v>
      </c>
      <c r="J146" s="169">
        <v>2195</v>
      </c>
      <c r="K146" s="169">
        <v>0</v>
      </c>
      <c r="L146" s="169">
        <v>0</v>
      </c>
      <c r="M146" s="169">
        <v>0</v>
      </c>
      <c r="N146" s="169">
        <f t="shared" si="2"/>
        <v>10689</v>
      </c>
    </row>
    <row r="147" spans="1:14" ht="25.5" x14ac:dyDescent="0.25">
      <c r="A147" s="142" t="s">
        <v>1767</v>
      </c>
      <c r="B147" s="132" t="s">
        <v>1226</v>
      </c>
      <c r="C147" s="169">
        <v>738</v>
      </c>
      <c r="D147" s="169">
        <v>301</v>
      </c>
      <c r="E147" s="169">
        <v>289</v>
      </c>
      <c r="F147" s="169">
        <v>130</v>
      </c>
      <c r="G147" s="169">
        <v>485</v>
      </c>
      <c r="H147" s="169">
        <v>110</v>
      </c>
      <c r="I147" s="169">
        <v>256</v>
      </c>
      <c r="J147" s="169">
        <v>961</v>
      </c>
      <c r="K147" s="169">
        <v>0</v>
      </c>
      <c r="L147" s="169">
        <v>0</v>
      </c>
      <c r="M147" s="169">
        <v>0</v>
      </c>
      <c r="N147" s="169">
        <f t="shared" si="2"/>
        <v>3270</v>
      </c>
    </row>
    <row r="148" spans="1:14" ht="25.5" x14ac:dyDescent="0.25">
      <c r="A148" s="142" t="s">
        <v>1768</v>
      </c>
      <c r="B148" s="132" t="s">
        <v>819</v>
      </c>
      <c r="C148" s="169">
        <v>0</v>
      </c>
      <c r="D148" s="169">
        <v>0</v>
      </c>
      <c r="E148" s="169">
        <v>0</v>
      </c>
      <c r="F148" s="169">
        <v>0</v>
      </c>
      <c r="G148" s="169">
        <v>0</v>
      </c>
      <c r="H148" s="169">
        <v>0</v>
      </c>
      <c r="I148" s="169">
        <v>0</v>
      </c>
      <c r="J148" s="169">
        <v>0</v>
      </c>
      <c r="K148" s="169">
        <v>0</v>
      </c>
      <c r="L148" s="169">
        <v>0</v>
      </c>
      <c r="M148" s="169">
        <v>0</v>
      </c>
      <c r="N148" s="169">
        <f t="shared" si="2"/>
        <v>0</v>
      </c>
    </row>
    <row r="149" spans="1:14" ht="25.5" x14ac:dyDescent="0.25">
      <c r="A149" s="142" t="s">
        <v>1769</v>
      </c>
      <c r="B149" s="132" t="s">
        <v>1810</v>
      </c>
      <c r="C149" s="169">
        <v>0</v>
      </c>
      <c r="D149" s="169">
        <v>0</v>
      </c>
      <c r="E149" s="169">
        <v>0</v>
      </c>
      <c r="F149" s="169">
        <v>0</v>
      </c>
      <c r="G149" s="169">
        <v>0</v>
      </c>
      <c r="H149" s="169">
        <v>0</v>
      </c>
      <c r="I149" s="169">
        <v>0</v>
      </c>
      <c r="J149" s="169">
        <v>0</v>
      </c>
      <c r="K149" s="169">
        <v>0</v>
      </c>
      <c r="L149" s="169">
        <v>0</v>
      </c>
      <c r="M149" s="169">
        <v>0</v>
      </c>
      <c r="N149" s="169">
        <f t="shared" si="2"/>
        <v>0</v>
      </c>
    </row>
    <row r="150" spans="1:14" x14ac:dyDescent="0.25">
      <c r="A150" s="142" t="s">
        <v>1770</v>
      </c>
      <c r="B150" s="132" t="s">
        <v>1232</v>
      </c>
      <c r="C150" s="169">
        <v>15138</v>
      </c>
      <c r="D150" s="169">
        <v>5967</v>
      </c>
      <c r="E150" s="169">
        <v>7235</v>
      </c>
      <c r="F150" s="169">
        <v>2623</v>
      </c>
      <c r="G150" s="169">
        <v>7528</v>
      </c>
      <c r="H150" s="169">
        <v>4800</v>
      </c>
      <c r="I150" s="169">
        <v>5871</v>
      </c>
      <c r="J150" s="169">
        <v>26309</v>
      </c>
      <c r="K150" s="169">
        <v>0</v>
      </c>
      <c r="L150" s="169">
        <v>0</v>
      </c>
      <c r="M150" s="169">
        <v>0</v>
      </c>
      <c r="N150" s="169">
        <f t="shared" si="2"/>
        <v>75471</v>
      </c>
    </row>
    <row r="151" spans="1:14" x14ac:dyDescent="0.25">
      <c r="A151" s="142" t="s">
        <v>1771</v>
      </c>
      <c r="B151" s="132" t="s">
        <v>1234</v>
      </c>
      <c r="C151" s="169">
        <v>15138</v>
      </c>
      <c r="D151" s="169">
        <v>5967</v>
      </c>
      <c r="E151" s="169">
        <v>7235</v>
      </c>
      <c r="F151" s="169">
        <v>2623</v>
      </c>
      <c r="G151" s="169">
        <v>7528</v>
      </c>
      <c r="H151" s="169">
        <v>4800</v>
      </c>
      <c r="I151" s="169">
        <v>5871</v>
      </c>
      <c r="J151" s="169">
        <v>26309</v>
      </c>
      <c r="K151" s="169">
        <v>0</v>
      </c>
      <c r="L151" s="169">
        <v>0</v>
      </c>
      <c r="M151" s="169">
        <v>0</v>
      </c>
      <c r="N151" s="169">
        <f t="shared" si="2"/>
        <v>75471</v>
      </c>
    </row>
    <row r="152" spans="1:14" ht="25.5" x14ac:dyDescent="0.25">
      <c r="A152" s="142" t="s">
        <v>1772</v>
      </c>
      <c r="B152" s="132" t="s">
        <v>818</v>
      </c>
      <c r="C152" s="169">
        <v>0</v>
      </c>
      <c r="D152" s="169">
        <v>0</v>
      </c>
      <c r="E152" s="169">
        <v>0</v>
      </c>
      <c r="F152" s="169">
        <v>0</v>
      </c>
      <c r="G152" s="169">
        <v>0</v>
      </c>
      <c r="H152" s="169">
        <v>0</v>
      </c>
      <c r="I152" s="169">
        <v>0</v>
      </c>
      <c r="J152" s="169">
        <v>0</v>
      </c>
      <c r="K152" s="169">
        <v>0</v>
      </c>
      <c r="L152" s="169">
        <v>0</v>
      </c>
      <c r="M152" s="169">
        <v>0</v>
      </c>
      <c r="N152" s="169">
        <f t="shared" si="2"/>
        <v>0</v>
      </c>
    </row>
    <row r="153" spans="1:14" x14ac:dyDescent="0.25">
      <c r="A153" s="142" t="s">
        <v>1773</v>
      </c>
      <c r="B153" s="132" t="s">
        <v>1811</v>
      </c>
      <c r="C153" s="169">
        <v>0</v>
      </c>
      <c r="D153" s="169">
        <v>0</v>
      </c>
      <c r="E153" s="169">
        <v>0</v>
      </c>
      <c r="F153" s="169">
        <v>0</v>
      </c>
      <c r="G153" s="169">
        <v>0</v>
      </c>
      <c r="H153" s="169">
        <v>0</v>
      </c>
      <c r="I153" s="169">
        <v>0</v>
      </c>
      <c r="J153" s="169">
        <v>0</v>
      </c>
      <c r="K153" s="169">
        <v>0</v>
      </c>
      <c r="L153" s="169">
        <v>0</v>
      </c>
      <c r="M153" s="169">
        <v>0</v>
      </c>
      <c r="N153" s="169">
        <f t="shared" si="2"/>
        <v>0</v>
      </c>
    </row>
    <row r="154" spans="1:14" ht="25.5" x14ac:dyDescent="0.25">
      <c r="A154" s="142" t="s">
        <v>1774</v>
      </c>
      <c r="B154" s="132" t="s">
        <v>1240</v>
      </c>
      <c r="C154" s="169">
        <v>3626</v>
      </c>
      <c r="D154" s="169">
        <v>815</v>
      </c>
      <c r="E154" s="169">
        <v>2219</v>
      </c>
      <c r="F154" s="169">
        <v>792</v>
      </c>
      <c r="G154" s="169">
        <v>3636</v>
      </c>
      <c r="H154" s="169">
        <v>1648</v>
      </c>
      <c r="I154" s="169">
        <v>1495</v>
      </c>
      <c r="J154" s="169">
        <v>17243</v>
      </c>
      <c r="K154" s="169">
        <v>60</v>
      </c>
      <c r="L154" s="169">
        <v>475</v>
      </c>
      <c r="M154" s="169">
        <v>0</v>
      </c>
      <c r="N154" s="169">
        <f t="shared" si="2"/>
        <v>32009</v>
      </c>
    </row>
    <row r="155" spans="1:14" ht="25.5" x14ac:dyDescent="0.25">
      <c r="A155" s="142" t="s">
        <v>1775</v>
      </c>
      <c r="B155" s="132" t="s">
        <v>817</v>
      </c>
      <c r="C155" s="169">
        <v>86</v>
      </c>
      <c r="D155" s="169">
        <v>0</v>
      </c>
      <c r="E155" s="169">
        <v>0</v>
      </c>
      <c r="F155" s="169">
        <v>0</v>
      </c>
      <c r="G155" s="169">
        <v>0</v>
      </c>
      <c r="H155" s="169">
        <v>0</v>
      </c>
      <c r="I155" s="169">
        <v>0</v>
      </c>
      <c r="J155" s="169">
        <v>0</v>
      </c>
      <c r="K155" s="169">
        <v>38</v>
      </c>
      <c r="L155" s="169">
        <v>475</v>
      </c>
      <c r="M155" s="169">
        <v>0</v>
      </c>
      <c r="N155" s="169">
        <f t="shared" si="2"/>
        <v>599</v>
      </c>
    </row>
    <row r="156" spans="1:14" ht="25.5" x14ac:dyDescent="0.25">
      <c r="A156" s="142" t="s">
        <v>1776</v>
      </c>
      <c r="B156" s="132" t="s">
        <v>816</v>
      </c>
      <c r="C156" s="169">
        <v>2</v>
      </c>
      <c r="D156" s="169">
        <v>0</v>
      </c>
      <c r="E156" s="169">
        <v>0</v>
      </c>
      <c r="F156" s="169">
        <v>0</v>
      </c>
      <c r="G156" s="169">
        <v>2</v>
      </c>
      <c r="H156" s="169">
        <v>0</v>
      </c>
      <c r="I156" s="169">
        <v>0</v>
      </c>
      <c r="J156" s="169">
        <v>0</v>
      </c>
      <c r="K156" s="169">
        <v>0</v>
      </c>
      <c r="L156" s="169">
        <v>0</v>
      </c>
      <c r="M156" s="169">
        <v>0</v>
      </c>
      <c r="N156" s="169">
        <f t="shared" si="2"/>
        <v>4</v>
      </c>
    </row>
    <row r="157" spans="1:14" x14ac:dyDescent="0.25">
      <c r="A157" s="142" t="s">
        <v>1517</v>
      </c>
      <c r="B157" s="132" t="s">
        <v>1812</v>
      </c>
      <c r="C157" s="169">
        <v>15</v>
      </c>
      <c r="D157" s="169">
        <v>0</v>
      </c>
      <c r="E157" s="169">
        <v>0</v>
      </c>
      <c r="F157" s="169">
        <v>0</v>
      </c>
      <c r="G157" s="169">
        <v>0</v>
      </c>
      <c r="H157" s="169">
        <v>0</v>
      </c>
      <c r="I157" s="169">
        <v>0</v>
      </c>
      <c r="J157" s="169">
        <v>17</v>
      </c>
      <c r="K157" s="169">
        <v>22</v>
      </c>
      <c r="L157" s="169">
        <v>0</v>
      </c>
      <c r="M157" s="169">
        <v>0</v>
      </c>
      <c r="N157" s="169">
        <f t="shared" si="2"/>
        <v>54</v>
      </c>
    </row>
    <row r="158" spans="1:14" x14ac:dyDescent="0.25">
      <c r="A158" s="142" t="s">
        <v>1518</v>
      </c>
      <c r="B158" s="132" t="s">
        <v>815</v>
      </c>
      <c r="C158" s="169">
        <v>1880</v>
      </c>
      <c r="D158" s="169">
        <v>535</v>
      </c>
      <c r="E158" s="169">
        <v>1238</v>
      </c>
      <c r="F158" s="169">
        <v>467</v>
      </c>
      <c r="G158" s="169">
        <v>1487</v>
      </c>
      <c r="H158" s="169">
        <v>905</v>
      </c>
      <c r="I158" s="169">
        <v>576</v>
      </c>
      <c r="J158" s="169">
        <v>5248</v>
      </c>
      <c r="K158" s="169">
        <v>0</v>
      </c>
      <c r="L158" s="169">
        <v>0</v>
      </c>
      <c r="M158" s="169">
        <v>0</v>
      </c>
      <c r="N158" s="169">
        <f t="shared" si="2"/>
        <v>12336</v>
      </c>
    </row>
    <row r="159" spans="1:14" x14ac:dyDescent="0.25">
      <c r="A159" s="142" t="s">
        <v>1519</v>
      </c>
      <c r="B159" s="132" t="s">
        <v>814</v>
      </c>
      <c r="C159" s="169">
        <v>1643</v>
      </c>
      <c r="D159" s="169">
        <v>280</v>
      </c>
      <c r="E159" s="169">
        <v>981</v>
      </c>
      <c r="F159" s="169">
        <v>325</v>
      </c>
      <c r="G159" s="169">
        <v>2147</v>
      </c>
      <c r="H159" s="169">
        <v>743</v>
      </c>
      <c r="I159" s="169">
        <v>919</v>
      </c>
      <c r="J159" s="169">
        <v>11978</v>
      </c>
      <c r="K159" s="169">
        <v>0</v>
      </c>
      <c r="L159" s="169">
        <v>0</v>
      </c>
      <c r="M159" s="169">
        <v>0</v>
      </c>
      <c r="N159" s="169">
        <f t="shared" si="2"/>
        <v>19016</v>
      </c>
    </row>
    <row r="160" spans="1:14" ht="25.5" x14ac:dyDescent="0.25">
      <c r="A160" s="131" t="s">
        <v>1520</v>
      </c>
      <c r="B160" s="132" t="s">
        <v>822</v>
      </c>
      <c r="C160" s="169">
        <v>229</v>
      </c>
      <c r="D160" s="169">
        <v>0</v>
      </c>
      <c r="E160" s="169">
        <v>120</v>
      </c>
      <c r="F160" s="169">
        <v>0</v>
      </c>
      <c r="G160" s="169">
        <v>0</v>
      </c>
      <c r="H160" s="169">
        <v>0</v>
      </c>
      <c r="I160" s="169">
        <v>0</v>
      </c>
      <c r="J160" s="169">
        <v>0</v>
      </c>
      <c r="K160" s="169">
        <v>0</v>
      </c>
      <c r="L160" s="169">
        <v>0</v>
      </c>
      <c r="M160" s="169">
        <v>0</v>
      </c>
      <c r="N160" s="169">
        <f t="shared" si="2"/>
        <v>349</v>
      </c>
    </row>
    <row r="161" spans="1:14" ht="25.5" x14ac:dyDescent="0.25">
      <c r="A161" s="131" t="s">
        <v>1521</v>
      </c>
      <c r="B161" s="132" t="s">
        <v>823</v>
      </c>
      <c r="C161" s="169">
        <v>0</v>
      </c>
      <c r="D161" s="169">
        <v>0</v>
      </c>
      <c r="E161" s="169">
        <v>0</v>
      </c>
      <c r="F161" s="169">
        <v>0</v>
      </c>
      <c r="G161" s="169">
        <v>0</v>
      </c>
      <c r="H161" s="169">
        <v>0</v>
      </c>
      <c r="I161" s="169">
        <v>0</v>
      </c>
      <c r="J161" s="169">
        <v>0</v>
      </c>
      <c r="K161" s="169">
        <v>0</v>
      </c>
      <c r="L161" s="169">
        <v>0</v>
      </c>
      <c r="M161" s="169">
        <v>0</v>
      </c>
      <c r="N161" s="169">
        <f t="shared" si="2"/>
        <v>0</v>
      </c>
    </row>
    <row r="162" spans="1:14" ht="25.5" x14ac:dyDescent="0.25">
      <c r="A162" s="131" t="s">
        <v>1522</v>
      </c>
      <c r="B162" s="132" t="s">
        <v>824</v>
      </c>
      <c r="C162" s="169">
        <v>0</v>
      </c>
      <c r="D162" s="169">
        <v>0</v>
      </c>
      <c r="E162" s="169">
        <v>0</v>
      </c>
      <c r="F162" s="169">
        <v>127</v>
      </c>
      <c r="G162" s="169">
        <v>1274</v>
      </c>
      <c r="H162" s="169">
        <v>0</v>
      </c>
      <c r="I162" s="169">
        <v>0</v>
      </c>
      <c r="J162" s="169">
        <v>2183</v>
      </c>
      <c r="K162" s="169">
        <v>0</v>
      </c>
      <c r="L162" s="169">
        <v>0</v>
      </c>
      <c r="M162" s="169">
        <v>0</v>
      </c>
      <c r="N162" s="169">
        <f t="shared" si="2"/>
        <v>3584</v>
      </c>
    </row>
    <row r="163" spans="1:14" ht="25.5" x14ac:dyDescent="0.25">
      <c r="A163" s="139" t="s">
        <v>1523</v>
      </c>
      <c r="B163" s="132" t="s">
        <v>2128</v>
      </c>
      <c r="C163" s="169">
        <v>1414</v>
      </c>
      <c r="D163" s="169">
        <v>280</v>
      </c>
      <c r="E163" s="169">
        <v>861</v>
      </c>
      <c r="F163" s="169">
        <v>198</v>
      </c>
      <c r="G163" s="169">
        <v>873</v>
      </c>
      <c r="H163" s="169">
        <v>743</v>
      </c>
      <c r="I163" s="169">
        <v>919</v>
      </c>
      <c r="J163" s="169">
        <v>9795</v>
      </c>
      <c r="K163" s="169">
        <v>0</v>
      </c>
      <c r="L163" s="169">
        <v>0</v>
      </c>
      <c r="M163" s="169">
        <v>0</v>
      </c>
      <c r="N163" s="169">
        <f t="shared" si="2"/>
        <v>15083</v>
      </c>
    </row>
    <row r="164" spans="1:14" ht="25.5" x14ac:dyDescent="0.25">
      <c r="A164" s="143" t="s">
        <v>1524</v>
      </c>
      <c r="B164" s="132" t="s">
        <v>1813</v>
      </c>
      <c r="C164" s="169">
        <v>0</v>
      </c>
      <c r="D164" s="169">
        <v>0</v>
      </c>
      <c r="E164" s="169">
        <v>0</v>
      </c>
      <c r="F164" s="169">
        <v>0</v>
      </c>
      <c r="G164" s="169">
        <v>0</v>
      </c>
      <c r="H164" s="169">
        <v>0</v>
      </c>
      <c r="I164" s="169">
        <v>0</v>
      </c>
      <c r="J164" s="169">
        <v>0</v>
      </c>
      <c r="K164" s="169">
        <v>0</v>
      </c>
      <c r="L164" s="169">
        <v>0</v>
      </c>
      <c r="M164" s="169">
        <v>0</v>
      </c>
      <c r="N164" s="169">
        <f t="shared" si="2"/>
        <v>0</v>
      </c>
    </row>
    <row r="165" spans="1:14" ht="25.5" x14ac:dyDescent="0.25">
      <c r="A165" s="143" t="s">
        <v>1525</v>
      </c>
      <c r="B165" s="132" t="s">
        <v>1306</v>
      </c>
      <c r="C165" s="169">
        <v>4029</v>
      </c>
      <c r="D165" s="169">
        <v>969</v>
      </c>
      <c r="E165" s="169">
        <v>872</v>
      </c>
      <c r="F165" s="169">
        <v>793</v>
      </c>
      <c r="G165" s="169">
        <v>725</v>
      </c>
      <c r="H165" s="169">
        <v>1000</v>
      </c>
      <c r="I165" s="169">
        <v>1373</v>
      </c>
      <c r="J165" s="169">
        <v>6695</v>
      </c>
      <c r="K165" s="169">
        <v>0</v>
      </c>
      <c r="L165" s="169">
        <v>0</v>
      </c>
      <c r="M165" s="169">
        <v>0</v>
      </c>
      <c r="N165" s="169">
        <f t="shared" si="2"/>
        <v>16456</v>
      </c>
    </row>
    <row r="166" spans="1:14" ht="25.5" x14ac:dyDescent="0.25">
      <c r="A166" s="143" t="s">
        <v>1526</v>
      </c>
      <c r="B166" s="132" t="s">
        <v>813</v>
      </c>
      <c r="C166" s="169">
        <v>0</v>
      </c>
      <c r="D166" s="169">
        <v>0</v>
      </c>
      <c r="E166" s="169">
        <v>0</v>
      </c>
      <c r="F166" s="169">
        <v>12</v>
      </c>
      <c r="G166" s="169">
        <v>0</v>
      </c>
      <c r="H166" s="169">
        <v>0</v>
      </c>
      <c r="I166" s="169">
        <v>0</v>
      </c>
      <c r="J166" s="169">
        <v>0</v>
      </c>
      <c r="K166" s="169">
        <v>0</v>
      </c>
      <c r="L166" s="169">
        <v>0</v>
      </c>
      <c r="M166" s="169">
        <v>0</v>
      </c>
      <c r="N166" s="169">
        <f t="shared" si="2"/>
        <v>12</v>
      </c>
    </row>
    <row r="167" spans="1:14" ht="25.5" x14ac:dyDescent="0.25">
      <c r="A167" s="143" t="s">
        <v>1527</v>
      </c>
      <c r="B167" s="132" t="s">
        <v>812</v>
      </c>
      <c r="C167" s="169">
        <v>0</v>
      </c>
      <c r="D167" s="169">
        <v>0</v>
      </c>
      <c r="E167" s="169">
        <v>0</v>
      </c>
      <c r="F167" s="169">
        <v>0</v>
      </c>
      <c r="G167" s="169">
        <v>0</v>
      </c>
      <c r="H167" s="169">
        <v>0</v>
      </c>
      <c r="I167" s="169">
        <v>0</v>
      </c>
      <c r="J167" s="169">
        <v>0</v>
      </c>
      <c r="K167" s="169">
        <v>0</v>
      </c>
      <c r="L167" s="169">
        <v>0</v>
      </c>
      <c r="M167" s="169">
        <v>0</v>
      </c>
      <c r="N167" s="169">
        <f t="shared" si="2"/>
        <v>0</v>
      </c>
    </row>
    <row r="168" spans="1:14" ht="25.5" x14ac:dyDescent="0.25">
      <c r="A168" s="143" t="s">
        <v>1528</v>
      </c>
      <c r="B168" s="132" t="s">
        <v>941</v>
      </c>
      <c r="C168" s="169">
        <v>0</v>
      </c>
      <c r="D168" s="169">
        <v>0</v>
      </c>
      <c r="E168" s="169">
        <v>0</v>
      </c>
      <c r="F168" s="169">
        <v>0</v>
      </c>
      <c r="G168" s="169">
        <v>0</v>
      </c>
      <c r="H168" s="169">
        <v>0</v>
      </c>
      <c r="I168" s="169">
        <v>0</v>
      </c>
      <c r="J168" s="169">
        <v>0</v>
      </c>
      <c r="K168" s="169">
        <v>0</v>
      </c>
      <c r="L168" s="169">
        <v>0</v>
      </c>
      <c r="M168" s="169">
        <v>0</v>
      </c>
      <c r="N168" s="169">
        <f t="shared" si="2"/>
        <v>0</v>
      </c>
    </row>
    <row r="169" spans="1:14" x14ac:dyDescent="0.25">
      <c r="A169" s="143" t="s">
        <v>1529</v>
      </c>
      <c r="B169" s="132" t="s">
        <v>562</v>
      </c>
      <c r="C169" s="169">
        <v>4029</v>
      </c>
      <c r="D169" s="169">
        <v>969</v>
      </c>
      <c r="E169" s="169">
        <v>872</v>
      </c>
      <c r="F169" s="169">
        <v>781</v>
      </c>
      <c r="G169" s="169">
        <v>725</v>
      </c>
      <c r="H169" s="169">
        <v>1000</v>
      </c>
      <c r="I169" s="169">
        <v>1373</v>
      </c>
      <c r="J169" s="169">
        <v>6695</v>
      </c>
      <c r="K169" s="169">
        <v>0</v>
      </c>
      <c r="L169" s="169">
        <v>0</v>
      </c>
      <c r="M169" s="169">
        <v>0</v>
      </c>
      <c r="N169" s="169">
        <f t="shared" si="2"/>
        <v>16444</v>
      </c>
    </row>
    <row r="170" spans="1:14" x14ac:dyDescent="0.25">
      <c r="A170" s="143" t="s">
        <v>1530</v>
      </c>
      <c r="B170" s="132" t="s">
        <v>1333</v>
      </c>
      <c r="C170" s="169">
        <v>0</v>
      </c>
      <c r="D170" s="169">
        <v>0</v>
      </c>
      <c r="E170" s="169">
        <v>0</v>
      </c>
      <c r="F170" s="169">
        <v>0</v>
      </c>
      <c r="G170" s="169">
        <v>0</v>
      </c>
      <c r="H170" s="169">
        <v>0</v>
      </c>
      <c r="I170" s="169">
        <v>0</v>
      </c>
      <c r="J170" s="169">
        <v>0</v>
      </c>
      <c r="K170" s="169">
        <v>0</v>
      </c>
      <c r="L170" s="169">
        <v>0</v>
      </c>
      <c r="M170" s="169">
        <v>0</v>
      </c>
      <c r="N170" s="169">
        <f t="shared" si="2"/>
        <v>0</v>
      </c>
    </row>
    <row r="171" spans="1:14" ht="25.5" x14ac:dyDescent="0.25">
      <c r="A171" s="143" t="s">
        <v>1531</v>
      </c>
      <c r="B171" s="132" t="s">
        <v>1053</v>
      </c>
      <c r="C171" s="169">
        <v>3377</v>
      </c>
      <c r="D171" s="169">
        <v>931</v>
      </c>
      <c r="E171" s="169">
        <v>963</v>
      </c>
      <c r="F171" s="169">
        <v>515</v>
      </c>
      <c r="G171" s="169">
        <v>750</v>
      </c>
      <c r="H171" s="169">
        <v>950</v>
      </c>
      <c r="I171" s="169">
        <v>949</v>
      </c>
      <c r="J171" s="169">
        <v>2643</v>
      </c>
      <c r="K171" s="169">
        <v>0</v>
      </c>
      <c r="L171" s="169">
        <v>0</v>
      </c>
      <c r="M171" s="169">
        <v>0</v>
      </c>
      <c r="N171" s="169">
        <f t="shared" si="2"/>
        <v>11078</v>
      </c>
    </row>
    <row r="172" spans="1:14" ht="25.5" x14ac:dyDescent="0.25">
      <c r="A172" s="143" t="s">
        <v>1532</v>
      </c>
      <c r="B172" s="132" t="s">
        <v>811</v>
      </c>
      <c r="C172" s="169">
        <v>0</v>
      </c>
      <c r="D172" s="169">
        <v>0</v>
      </c>
      <c r="E172" s="169">
        <v>0</v>
      </c>
      <c r="F172" s="169">
        <v>0</v>
      </c>
      <c r="G172" s="169">
        <v>0</v>
      </c>
      <c r="H172" s="169">
        <v>0</v>
      </c>
      <c r="I172" s="169">
        <v>0</v>
      </c>
      <c r="J172" s="169">
        <v>0</v>
      </c>
      <c r="K172" s="169">
        <v>0</v>
      </c>
      <c r="L172" s="169">
        <v>0</v>
      </c>
      <c r="M172" s="169">
        <v>0</v>
      </c>
      <c r="N172" s="169">
        <f t="shared" si="2"/>
        <v>0</v>
      </c>
    </row>
    <row r="173" spans="1:14" ht="25.5" x14ac:dyDescent="0.25">
      <c r="A173" s="143" t="s">
        <v>1533</v>
      </c>
      <c r="B173" s="132" t="s">
        <v>810</v>
      </c>
      <c r="C173" s="169">
        <v>0</v>
      </c>
      <c r="D173" s="169">
        <v>0</v>
      </c>
      <c r="E173" s="169">
        <v>0</v>
      </c>
      <c r="F173" s="169">
        <v>0</v>
      </c>
      <c r="G173" s="169">
        <v>0</v>
      </c>
      <c r="H173" s="169">
        <v>0</v>
      </c>
      <c r="I173" s="169">
        <v>0</v>
      </c>
      <c r="J173" s="169">
        <v>0</v>
      </c>
      <c r="K173" s="169">
        <v>0</v>
      </c>
      <c r="L173" s="169">
        <v>0</v>
      </c>
      <c r="M173" s="169">
        <v>0</v>
      </c>
      <c r="N173" s="169">
        <f t="shared" si="2"/>
        <v>0</v>
      </c>
    </row>
    <row r="174" spans="1:14" x14ac:dyDescent="0.25">
      <c r="A174" s="143" t="s">
        <v>1534</v>
      </c>
      <c r="B174" s="132" t="s">
        <v>1814</v>
      </c>
      <c r="C174" s="169">
        <v>3</v>
      </c>
      <c r="D174" s="169">
        <v>0</v>
      </c>
      <c r="E174" s="169">
        <v>4</v>
      </c>
      <c r="F174" s="169">
        <v>0</v>
      </c>
      <c r="G174" s="169">
        <v>0</v>
      </c>
      <c r="H174" s="169">
        <v>0</v>
      </c>
      <c r="I174" s="169">
        <v>0</v>
      </c>
      <c r="J174" s="169">
        <v>0</v>
      </c>
      <c r="K174" s="169">
        <v>0</v>
      </c>
      <c r="L174" s="169">
        <v>0</v>
      </c>
      <c r="M174" s="169">
        <v>0</v>
      </c>
      <c r="N174" s="169">
        <f t="shared" si="2"/>
        <v>7</v>
      </c>
    </row>
    <row r="175" spans="1:14" x14ac:dyDescent="0.25">
      <c r="A175" s="143" t="s">
        <v>1535</v>
      </c>
      <c r="B175" s="132" t="s">
        <v>809</v>
      </c>
      <c r="C175" s="169">
        <v>3374</v>
      </c>
      <c r="D175" s="169">
        <v>931</v>
      </c>
      <c r="E175" s="169">
        <v>959</v>
      </c>
      <c r="F175" s="169">
        <v>515</v>
      </c>
      <c r="G175" s="169">
        <v>750</v>
      </c>
      <c r="H175" s="169">
        <v>950</v>
      </c>
      <c r="I175" s="169">
        <v>949</v>
      </c>
      <c r="J175" s="169">
        <v>2643</v>
      </c>
      <c r="K175" s="169">
        <v>0</v>
      </c>
      <c r="L175" s="169">
        <v>0</v>
      </c>
      <c r="M175" s="169">
        <v>0</v>
      </c>
      <c r="N175" s="169">
        <f t="shared" si="2"/>
        <v>11071</v>
      </c>
    </row>
    <row r="176" spans="1:14" ht="25.5" x14ac:dyDescent="0.25">
      <c r="A176" s="143" t="s">
        <v>1536</v>
      </c>
      <c r="B176" s="132" t="s">
        <v>1054</v>
      </c>
      <c r="C176" s="169">
        <v>1441</v>
      </c>
      <c r="D176" s="169">
        <v>374</v>
      </c>
      <c r="E176" s="169">
        <v>1002</v>
      </c>
      <c r="F176" s="169">
        <v>75</v>
      </c>
      <c r="G176" s="169">
        <v>1125</v>
      </c>
      <c r="H176" s="169">
        <v>390</v>
      </c>
      <c r="I176" s="169">
        <v>410</v>
      </c>
      <c r="J176" s="169">
        <v>3030</v>
      </c>
      <c r="K176" s="169">
        <v>0</v>
      </c>
      <c r="L176" s="169">
        <v>0</v>
      </c>
      <c r="M176" s="169">
        <v>0</v>
      </c>
      <c r="N176" s="169">
        <f t="shared" si="2"/>
        <v>7847</v>
      </c>
    </row>
    <row r="177" spans="1:14" ht="25.5" x14ac:dyDescent="0.25">
      <c r="A177" s="143" t="s">
        <v>1537</v>
      </c>
      <c r="B177" s="132" t="s">
        <v>808</v>
      </c>
      <c r="C177" s="169">
        <v>0</v>
      </c>
      <c r="D177" s="169">
        <v>0</v>
      </c>
      <c r="E177" s="169">
        <v>0</v>
      </c>
      <c r="F177" s="169">
        <v>0</v>
      </c>
      <c r="G177" s="169">
        <v>0</v>
      </c>
      <c r="H177" s="169">
        <v>0</v>
      </c>
      <c r="I177" s="169">
        <v>0</v>
      </c>
      <c r="J177" s="169">
        <v>0</v>
      </c>
      <c r="K177" s="169">
        <v>0</v>
      </c>
      <c r="L177" s="169">
        <v>0</v>
      </c>
      <c r="M177" s="169">
        <v>0</v>
      </c>
      <c r="N177" s="169">
        <f t="shared" si="2"/>
        <v>0</v>
      </c>
    </row>
    <row r="178" spans="1:14" ht="25.5" x14ac:dyDescent="0.25">
      <c r="A178" s="143" t="s">
        <v>1538</v>
      </c>
      <c r="B178" s="132" t="s">
        <v>807</v>
      </c>
      <c r="C178" s="169">
        <v>0</v>
      </c>
      <c r="D178" s="169">
        <v>0</v>
      </c>
      <c r="E178" s="169">
        <v>0</v>
      </c>
      <c r="F178" s="169">
        <v>0</v>
      </c>
      <c r="G178" s="169">
        <v>0</v>
      </c>
      <c r="H178" s="169">
        <v>0</v>
      </c>
      <c r="I178" s="169">
        <v>1</v>
      </c>
      <c r="J178" s="169">
        <v>0</v>
      </c>
      <c r="K178" s="169">
        <v>0</v>
      </c>
      <c r="L178" s="169">
        <v>0</v>
      </c>
      <c r="M178" s="169">
        <v>0</v>
      </c>
      <c r="N178" s="169">
        <f t="shared" si="2"/>
        <v>1</v>
      </c>
    </row>
    <row r="179" spans="1:14" x14ac:dyDescent="0.25">
      <c r="A179" s="143" t="s">
        <v>1539</v>
      </c>
      <c r="B179" s="132" t="s">
        <v>1815</v>
      </c>
      <c r="C179" s="169">
        <v>0</v>
      </c>
      <c r="D179" s="169">
        <v>0</v>
      </c>
      <c r="E179" s="169">
        <v>0</v>
      </c>
      <c r="F179" s="169">
        <v>0</v>
      </c>
      <c r="G179" s="169">
        <v>0</v>
      </c>
      <c r="H179" s="169">
        <v>0</v>
      </c>
      <c r="I179" s="169">
        <v>0</v>
      </c>
      <c r="J179" s="169">
        <v>0</v>
      </c>
      <c r="K179" s="169">
        <v>0</v>
      </c>
      <c r="L179" s="169">
        <v>0</v>
      </c>
      <c r="M179" s="169">
        <v>0</v>
      </c>
      <c r="N179" s="169">
        <f t="shared" si="2"/>
        <v>0</v>
      </c>
    </row>
    <row r="180" spans="1:14" x14ac:dyDescent="0.25">
      <c r="A180" s="143" t="s">
        <v>1540</v>
      </c>
      <c r="B180" s="132" t="s">
        <v>328</v>
      </c>
      <c r="C180" s="169">
        <v>1441</v>
      </c>
      <c r="D180" s="169">
        <v>374</v>
      </c>
      <c r="E180" s="169">
        <v>1002</v>
      </c>
      <c r="F180" s="169">
        <v>75</v>
      </c>
      <c r="G180" s="169">
        <v>1125</v>
      </c>
      <c r="H180" s="169">
        <v>390</v>
      </c>
      <c r="I180" s="169">
        <v>409</v>
      </c>
      <c r="J180" s="169">
        <v>3030</v>
      </c>
      <c r="K180" s="169">
        <v>0</v>
      </c>
      <c r="L180" s="169">
        <v>0</v>
      </c>
      <c r="M180" s="169">
        <v>0</v>
      </c>
      <c r="N180" s="169">
        <f t="shared" si="2"/>
        <v>7846</v>
      </c>
    </row>
    <row r="181" spans="1:14" ht="25.5" x14ac:dyDescent="0.25">
      <c r="A181" s="143" t="s">
        <v>1541</v>
      </c>
      <c r="B181" s="132" t="s">
        <v>679</v>
      </c>
      <c r="C181" s="169">
        <v>2662</v>
      </c>
      <c r="D181" s="169">
        <v>0</v>
      </c>
      <c r="E181" s="169">
        <v>0</v>
      </c>
      <c r="F181" s="169">
        <v>1359</v>
      </c>
      <c r="G181" s="169">
        <v>2052</v>
      </c>
      <c r="H181" s="169">
        <v>0</v>
      </c>
      <c r="I181" s="169">
        <v>0</v>
      </c>
      <c r="J181" s="169">
        <v>16597</v>
      </c>
      <c r="K181" s="169">
        <v>0</v>
      </c>
      <c r="L181" s="169">
        <v>0</v>
      </c>
      <c r="M181" s="169">
        <v>0</v>
      </c>
      <c r="N181" s="169">
        <f t="shared" si="2"/>
        <v>22670</v>
      </c>
    </row>
    <row r="182" spans="1:14" ht="25.5" x14ac:dyDescent="0.25">
      <c r="A182" s="143" t="s">
        <v>1542</v>
      </c>
      <c r="B182" s="132" t="s">
        <v>327</v>
      </c>
      <c r="C182" s="169">
        <v>3</v>
      </c>
      <c r="D182" s="169">
        <v>0</v>
      </c>
      <c r="E182" s="169">
        <v>0</v>
      </c>
      <c r="F182" s="169">
        <v>0</v>
      </c>
      <c r="G182" s="169">
        <v>0</v>
      </c>
      <c r="H182" s="169">
        <v>0</v>
      </c>
      <c r="I182" s="169">
        <v>0</v>
      </c>
      <c r="J182" s="169">
        <v>0</v>
      </c>
      <c r="K182" s="169">
        <v>0</v>
      </c>
      <c r="L182" s="169">
        <v>0</v>
      </c>
      <c r="M182" s="169">
        <v>0</v>
      </c>
      <c r="N182" s="169">
        <f t="shared" si="2"/>
        <v>3</v>
      </c>
    </row>
    <row r="183" spans="1:14" ht="25.5" x14ac:dyDescent="0.25">
      <c r="A183" s="143" t="s">
        <v>1543</v>
      </c>
      <c r="B183" s="132" t="s">
        <v>326</v>
      </c>
      <c r="C183" s="169">
        <v>0</v>
      </c>
      <c r="D183" s="169">
        <v>0</v>
      </c>
      <c r="E183" s="169">
        <v>0</v>
      </c>
      <c r="F183" s="169">
        <v>0</v>
      </c>
      <c r="G183" s="169">
        <v>0</v>
      </c>
      <c r="H183" s="169">
        <v>0</v>
      </c>
      <c r="I183" s="169">
        <v>0</v>
      </c>
      <c r="J183" s="169">
        <v>0</v>
      </c>
      <c r="K183" s="169">
        <v>0</v>
      </c>
      <c r="L183" s="169">
        <v>0</v>
      </c>
      <c r="M183" s="169">
        <v>0</v>
      </c>
      <c r="N183" s="169">
        <f t="shared" si="2"/>
        <v>0</v>
      </c>
    </row>
    <row r="184" spans="1:14" x14ac:dyDescent="0.25">
      <c r="A184" s="143" t="s">
        <v>1544</v>
      </c>
      <c r="B184" s="132" t="s">
        <v>1816</v>
      </c>
      <c r="C184" s="169">
        <v>0</v>
      </c>
      <c r="D184" s="169">
        <v>0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J184" s="169">
        <v>0</v>
      </c>
      <c r="K184" s="169">
        <v>0</v>
      </c>
      <c r="L184" s="169">
        <v>0</v>
      </c>
      <c r="M184" s="169">
        <v>0</v>
      </c>
      <c r="N184" s="169">
        <f t="shared" si="2"/>
        <v>0</v>
      </c>
    </row>
    <row r="185" spans="1:14" x14ac:dyDescent="0.25">
      <c r="A185" s="143" t="s">
        <v>1545</v>
      </c>
      <c r="B185" s="132" t="s">
        <v>325</v>
      </c>
      <c r="C185" s="169">
        <v>2659</v>
      </c>
      <c r="D185" s="169">
        <v>0</v>
      </c>
      <c r="E185" s="169">
        <v>0</v>
      </c>
      <c r="F185" s="169">
        <v>1359</v>
      </c>
      <c r="G185" s="169">
        <v>2052</v>
      </c>
      <c r="H185" s="169">
        <v>0</v>
      </c>
      <c r="I185" s="169">
        <v>0</v>
      </c>
      <c r="J185" s="169">
        <v>16597</v>
      </c>
      <c r="K185" s="169">
        <v>0</v>
      </c>
      <c r="L185" s="169">
        <v>0</v>
      </c>
      <c r="M185" s="169">
        <v>0</v>
      </c>
      <c r="N185" s="169">
        <f t="shared" si="2"/>
        <v>22667</v>
      </c>
    </row>
    <row r="186" spans="1:14" ht="25.5" x14ac:dyDescent="0.25">
      <c r="A186" s="139" t="s">
        <v>1546</v>
      </c>
      <c r="B186" s="132" t="s">
        <v>825</v>
      </c>
      <c r="C186" s="169">
        <v>0</v>
      </c>
      <c r="D186" s="169">
        <v>0</v>
      </c>
      <c r="E186" s="169">
        <v>0</v>
      </c>
      <c r="F186" s="169">
        <v>0</v>
      </c>
      <c r="G186" s="169">
        <v>2052</v>
      </c>
      <c r="H186" s="169">
        <v>0</v>
      </c>
      <c r="I186" s="169">
        <v>0</v>
      </c>
      <c r="J186" s="169">
        <v>0</v>
      </c>
      <c r="K186" s="169">
        <v>0</v>
      </c>
      <c r="L186" s="169">
        <v>0</v>
      </c>
      <c r="M186" s="169">
        <v>0</v>
      </c>
      <c r="N186" s="169">
        <f t="shared" si="2"/>
        <v>2052</v>
      </c>
    </row>
    <row r="187" spans="1:14" ht="25.5" x14ac:dyDescent="0.25">
      <c r="A187" s="139" t="s">
        <v>1547</v>
      </c>
      <c r="B187" s="132" t="s">
        <v>826</v>
      </c>
      <c r="C187" s="169">
        <v>0</v>
      </c>
      <c r="D187" s="169">
        <v>0</v>
      </c>
      <c r="E187" s="169">
        <v>0</v>
      </c>
      <c r="F187" s="169">
        <v>0</v>
      </c>
      <c r="G187" s="169">
        <v>0</v>
      </c>
      <c r="H187" s="169">
        <v>0</v>
      </c>
      <c r="I187" s="169">
        <v>0</v>
      </c>
      <c r="J187" s="169">
        <v>0</v>
      </c>
      <c r="K187" s="169">
        <v>0</v>
      </c>
      <c r="L187" s="169">
        <v>0</v>
      </c>
      <c r="M187" s="169">
        <v>0</v>
      </c>
      <c r="N187" s="169">
        <f t="shared" si="2"/>
        <v>0</v>
      </c>
    </row>
    <row r="188" spans="1:14" ht="25.5" x14ac:dyDescent="0.25">
      <c r="A188" s="139" t="s">
        <v>1548</v>
      </c>
      <c r="B188" s="132" t="s">
        <v>827</v>
      </c>
      <c r="C188" s="169">
        <v>2545</v>
      </c>
      <c r="D188" s="169">
        <v>0</v>
      </c>
      <c r="E188" s="169">
        <v>0</v>
      </c>
      <c r="F188" s="169">
        <v>1359</v>
      </c>
      <c r="G188" s="169">
        <v>0</v>
      </c>
      <c r="H188" s="169">
        <v>0</v>
      </c>
      <c r="I188" s="169">
        <v>0</v>
      </c>
      <c r="J188" s="169">
        <v>16597</v>
      </c>
      <c r="K188" s="169">
        <v>0</v>
      </c>
      <c r="L188" s="169">
        <v>0</v>
      </c>
      <c r="M188" s="169">
        <v>0</v>
      </c>
      <c r="N188" s="169">
        <f t="shared" si="2"/>
        <v>20501</v>
      </c>
    </row>
    <row r="189" spans="1:14" ht="25.5" x14ac:dyDescent="0.25">
      <c r="A189" s="139" t="s">
        <v>1549</v>
      </c>
      <c r="B189" s="132" t="s">
        <v>1077</v>
      </c>
      <c r="C189" s="169">
        <v>114</v>
      </c>
      <c r="D189" s="169">
        <v>0</v>
      </c>
      <c r="E189" s="169">
        <v>0</v>
      </c>
      <c r="F189" s="169">
        <v>0</v>
      </c>
      <c r="G189" s="169">
        <v>0</v>
      </c>
      <c r="H189" s="169">
        <v>0</v>
      </c>
      <c r="I189" s="169">
        <v>0</v>
      </c>
      <c r="J189" s="169">
        <v>0</v>
      </c>
      <c r="K189" s="169">
        <v>0</v>
      </c>
      <c r="L189" s="169">
        <v>0</v>
      </c>
      <c r="M189" s="169">
        <v>0</v>
      </c>
      <c r="N189" s="169">
        <f t="shared" si="2"/>
        <v>114</v>
      </c>
    </row>
    <row r="190" spans="1:14" ht="25.5" x14ac:dyDescent="0.25">
      <c r="A190" s="143" t="s">
        <v>1550</v>
      </c>
      <c r="B190" s="132" t="s">
        <v>400</v>
      </c>
      <c r="C190" s="169">
        <v>0</v>
      </c>
      <c r="D190" s="169">
        <v>0</v>
      </c>
      <c r="E190" s="169">
        <v>0</v>
      </c>
      <c r="F190" s="169">
        <v>0</v>
      </c>
      <c r="G190" s="169">
        <v>0</v>
      </c>
      <c r="H190" s="169">
        <v>0</v>
      </c>
      <c r="I190" s="169">
        <v>0</v>
      </c>
      <c r="J190" s="169">
        <v>0</v>
      </c>
      <c r="K190" s="169">
        <v>0</v>
      </c>
      <c r="L190" s="169">
        <v>0</v>
      </c>
      <c r="M190" s="169">
        <v>0</v>
      </c>
      <c r="N190" s="169">
        <f t="shared" si="2"/>
        <v>0</v>
      </c>
    </row>
    <row r="191" spans="1:14" ht="25.5" x14ac:dyDescent="0.25">
      <c r="A191" s="143" t="s">
        <v>1551</v>
      </c>
      <c r="B191" s="132" t="s">
        <v>1078</v>
      </c>
      <c r="C191" s="169">
        <v>1132</v>
      </c>
      <c r="D191" s="169">
        <v>98</v>
      </c>
      <c r="E191" s="169">
        <v>284</v>
      </c>
      <c r="F191" s="169">
        <v>120</v>
      </c>
      <c r="G191" s="169">
        <v>413</v>
      </c>
      <c r="H191" s="169">
        <v>590</v>
      </c>
      <c r="I191" s="169">
        <v>351</v>
      </c>
      <c r="J191" s="169">
        <v>1861</v>
      </c>
      <c r="K191" s="169">
        <v>0</v>
      </c>
      <c r="L191" s="169">
        <v>0</v>
      </c>
      <c r="M191" s="169">
        <v>0</v>
      </c>
      <c r="N191" s="169">
        <f t="shared" si="2"/>
        <v>4849</v>
      </c>
    </row>
    <row r="192" spans="1:14" ht="25.5" x14ac:dyDescent="0.25">
      <c r="A192" s="143" t="s">
        <v>1552</v>
      </c>
      <c r="B192" s="132" t="s">
        <v>1613</v>
      </c>
      <c r="C192" s="169">
        <v>21</v>
      </c>
      <c r="D192" s="169">
        <v>0</v>
      </c>
      <c r="E192" s="169">
        <v>0</v>
      </c>
      <c r="F192" s="169">
        <v>0</v>
      </c>
      <c r="G192" s="169">
        <v>0</v>
      </c>
      <c r="H192" s="169">
        <v>0</v>
      </c>
      <c r="I192" s="169">
        <v>0</v>
      </c>
      <c r="J192" s="169">
        <v>0</v>
      </c>
      <c r="K192" s="169">
        <v>0</v>
      </c>
      <c r="L192" s="169">
        <v>0</v>
      </c>
      <c r="M192" s="169">
        <v>0</v>
      </c>
      <c r="N192" s="169">
        <f t="shared" si="2"/>
        <v>21</v>
      </c>
    </row>
    <row r="193" spans="1:14" ht="25.5" x14ac:dyDescent="0.25">
      <c r="A193" s="143" t="s">
        <v>1553</v>
      </c>
      <c r="B193" s="132" t="s">
        <v>150</v>
      </c>
      <c r="C193" s="169">
        <v>76</v>
      </c>
      <c r="D193" s="169">
        <v>0</v>
      </c>
      <c r="E193" s="169">
        <v>0</v>
      </c>
      <c r="F193" s="169">
        <v>0</v>
      </c>
      <c r="G193" s="169">
        <v>0</v>
      </c>
      <c r="H193" s="169">
        <v>0</v>
      </c>
      <c r="I193" s="169">
        <v>0</v>
      </c>
      <c r="J193" s="169">
        <v>0</v>
      </c>
      <c r="K193" s="169">
        <v>0</v>
      </c>
      <c r="L193" s="169">
        <v>0</v>
      </c>
      <c r="M193" s="169">
        <v>0</v>
      </c>
      <c r="N193" s="169">
        <f t="shared" si="2"/>
        <v>76</v>
      </c>
    </row>
    <row r="194" spans="1:14" ht="25.5" x14ac:dyDescent="0.25">
      <c r="A194" s="143" t="s">
        <v>1554</v>
      </c>
      <c r="B194" s="132" t="s">
        <v>945</v>
      </c>
      <c r="C194" s="169">
        <v>0</v>
      </c>
      <c r="D194" s="169">
        <v>0</v>
      </c>
      <c r="E194" s="169">
        <v>4</v>
      </c>
      <c r="F194" s="169">
        <v>0</v>
      </c>
      <c r="G194" s="169">
        <v>0</v>
      </c>
      <c r="H194" s="169">
        <v>0</v>
      </c>
      <c r="I194" s="169">
        <v>0</v>
      </c>
      <c r="J194" s="169">
        <v>0</v>
      </c>
      <c r="K194" s="169">
        <v>0</v>
      </c>
      <c r="L194" s="169">
        <v>0</v>
      </c>
      <c r="M194" s="169">
        <v>0</v>
      </c>
      <c r="N194" s="169">
        <f t="shared" si="2"/>
        <v>4</v>
      </c>
    </row>
    <row r="195" spans="1:14" x14ac:dyDescent="0.25">
      <c r="A195" s="143" t="s">
        <v>1555</v>
      </c>
      <c r="B195" s="132" t="s">
        <v>942</v>
      </c>
      <c r="C195" s="169">
        <v>1035</v>
      </c>
      <c r="D195" s="169">
        <v>98</v>
      </c>
      <c r="E195" s="169">
        <v>280</v>
      </c>
      <c r="F195" s="169">
        <v>88</v>
      </c>
      <c r="G195" s="169">
        <v>368</v>
      </c>
      <c r="H195" s="169">
        <v>590</v>
      </c>
      <c r="I195" s="169">
        <v>351</v>
      </c>
      <c r="J195" s="169">
        <v>1861</v>
      </c>
      <c r="K195" s="169">
        <v>0</v>
      </c>
      <c r="L195" s="169">
        <v>0</v>
      </c>
      <c r="M195" s="169">
        <v>0</v>
      </c>
      <c r="N195" s="169">
        <f t="shared" ref="N195:N258" si="3">SUM(C195:M195)</f>
        <v>4671</v>
      </c>
    </row>
    <row r="196" spans="1:14" x14ac:dyDescent="0.25">
      <c r="A196" s="143" t="s">
        <v>1556</v>
      </c>
      <c r="B196" s="132" t="s">
        <v>1334</v>
      </c>
      <c r="C196" s="169">
        <v>0</v>
      </c>
      <c r="D196" s="169">
        <v>0</v>
      </c>
      <c r="E196" s="169">
        <v>0</v>
      </c>
      <c r="F196" s="169">
        <v>32</v>
      </c>
      <c r="G196" s="169">
        <v>45</v>
      </c>
      <c r="H196" s="169">
        <v>0</v>
      </c>
      <c r="I196" s="169">
        <v>0</v>
      </c>
      <c r="J196" s="169">
        <v>0</v>
      </c>
      <c r="K196" s="169">
        <v>0</v>
      </c>
      <c r="L196" s="169">
        <v>0</v>
      </c>
      <c r="M196" s="169">
        <v>0</v>
      </c>
      <c r="N196" s="169">
        <f t="shared" si="3"/>
        <v>77</v>
      </c>
    </row>
    <row r="197" spans="1:14" ht="25.5" x14ac:dyDescent="0.25">
      <c r="A197" s="143" t="s">
        <v>1557</v>
      </c>
      <c r="B197" s="132" t="s">
        <v>1079</v>
      </c>
      <c r="C197" s="169">
        <v>0</v>
      </c>
      <c r="D197" s="169">
        <v>214</v>
      </c>
      <c r="E197" s="169">
        <v>0</v>
      </c>
      <c r="F197" s="169">
        <v>83</v>
      </c>
      <c r="G197" s="169">
        <v>0</v>
      </c>
      <c r="H197" s="169">
        <v>0</v>
      </c>
      <c r="I197" s="169">
        <v>210</v>
      </c>
      <c r="J197" s="169">
        <v>639</v>
      </c>
      <c r="K197" s="169">
        <v>0</v>
      </c>
      <c r="L197" s="169">
        <v>0</v>
      </c>
      <c r="M197" s="169">
        <v>0</v>
      </c>
      <c r="N197" s="169">
        <f t="shared" si="3"/>
        <v>1146</v>
      </c>
    </row>
    <row r="198" spans="1:14" ht="25.5" x14ac:dyDescent="0.25">
      <c r="A198" s="143" t="s">
        <v>1558</v>
      </c>
      <c r="B198" s="132" t="s">
        <v>1612</v>
      </c>
      <c r="C198" s="169">
        <v>0</v>
      </c>
      <c r="D198" s="169">
        <v>0</v>
      </c>
      <c r="E198" s="169">
        <v>0</v>
      </c>
      <c r="F198" s="169">
        <v>0</v>
      </c>
      <c r="G198" s="169">
        <v>0</v>
      </c>
      <c r="H198" s="169">
        <v>0</v>
      </c>
      <c r="I198" s="169">
        <v>0</v>
      </c>
      <c r="J198" s="169">
        <v>0</v>
      </c>
      <c r="K198" s="169">
        <v>0</v>
      </c>
      <c r="L198" s="169">
        <v>0</v>
      </c>
      <c r="M198" s="169">
        <v>0</v>
      </c>
      <c r="N198" s="169">
        <f t="shared" si="3"/>
        <v>0</v>
      </c>
    </row>
    <row r="199" spans="1:14" ht="25.5" x14ac:dyDescent="0.25">
      <c r="A199" s="143" t="s">
        <v>1559</v>
      </c>
      <c r="B199" s="132" t="s">
        <v>1140</v>
      </c>
      <c r="C199" s="169">
        <v>0</v>
      </c>
      <c r="D199" s="169">
        <v>0</v>
      </c>
      <c r="E199" s="169">
        <v>0</v>
      </c>
      <c r="F199" s="169">
        <v>0</v>
      </c>
      <c r="G199" s="169">
        <v>0</v>
      </c>
      <c r="H199" s="169">
        <v>0</v>
      </c>
      <c r="I199" s="169">
        <v>0</v>
      </c>
      <c r="J199" s="169">
        <v>0</v>
      </c>
      <c r="K199" s="169">
        <v>0</v>
      </c>
      <c r="L199" s="169">
        <v>0</v>
      </c>
      <c r="M199" s="169">
        <v>0</v>
      </c>
      <c r="N199" s="169">
        <f t="shared" si="3"/>
        <v>0</v>
      </c>
    </row>
    <row r="200" spans="1:14" x14ac:dyDescent="0.25">
      <c r="A200" s="143" t="s">
        <v>1560</v>
      </c>
      <c r="B200" s="132" t="s">
        <v>946</v>
      </c>
      <c r="C200" s="169">
        <v>0</v>
      </c>
      <c r="D200" s="169">
        <v>0</v>
      </c>
      <c r="E200" s="169">
        <v>0</v>
      </c>
      <c r="F200" s="169">
        <v>0</v>
      </c>
      <c r="G200" s="169">
        <v>0</v>
      </c>
      <c r="H200" s="169">
        <v>0</v>
      </c>
      <c r="I200" s="169">
        <v>0</v>
      </c>
      <c r="J200" s="169">
        <v>0</v>
      </c>
      <c r="K200" s="169">
        <v>0</v>
      </c>
      <c r="L200" s="169">
        <v>0</v>
      </c>
      <c r="M200" s="169">
        <v>0</v>
      </c>
      <c r="N200" s="169">
        <f t="shared" si="3"/>
        <v>0</v>
      </c>
    </row>
    <row r="201" spans="1:14" x14ac:dyDescent="0.25">
      <c r="A201" s="143" t="s">
        <v>1561</v>
      </c>
      <c r="B201" s="132" t="s">
        <v>943</v>
      </c>
      <c r="C201" s="169">
        <v>0</v>
      </c>
      <c r="D201" s="169">
        <v>214</v>
      </c>
      <c r="E201" s="169">
        <v>0</v>
      </c>
      <c r="F201" s="169">
        <v>83</v>
      </c>
      <c r="G201" s="169">
        <v>0</v>
      </c>
      <c r="H201" s="169">
        <v>0</v>
      </c>
      <c r="I201" s="169">
        <v>210</v>
      </c>
      <c r="J201" s="169">
        <v>639</v>
      </c>
      <c r="K201" s="169">
        <v>0</v>
      </c>
      <c r="L201" s="169">
        <v>0</v>
      </c>
      <c r="M201" s="169">
        <v>0</v>
      </c>
      <c r="N201" s="169">
        <f t="shared" si="3"/>
        <v>1146</v>
      </c>
    </row>
    <row r="202" spans="1:14" x14ac:dyDescent="0.25">
      <c r="A202" s="143" t="s">
        <v>1562</v>
      </c>
      <c r="B202" s="132" t="s">
        <v>1335</v>
      </c>
      <c r="C202" s="169">
        <v>0</v>
      </c>
      <c r="D202" s="169">
        <v>0</v>
      </c>
      <c r="E202" s="169">
        <v>0</v>
      </c>
      <c r="F202" s="169">
        <v>0</v>
      </c>
      <c r="G202" s="169">
        <v>0</v>
      </c>
      <c r="H202" s="169">
        <v>0</v>
      </c>
      <c r="I202" s="169">
        <v>0</v>
      </c>
      <c r="J202" s="169">
        <v>0</v>
      </c>
      <c r="K202" s="169">
        <v>0</v>
      </c>
      <c r="L202" s="169">
        <v>0</v>
      </c>
      <c r="M202" s="169">
        <v>0</v>
      </c>
      <c r="N202" s="169">
        <f t="shared" si="3"/>
        <v>0</v>
      </c>
    </row>
    <row r="203" spans="1:14" ht="25.5" x14ac:dyDescent="0.25">
      <c r="A203" s="143" t="s">
        <v>1563</v>
      </c>
      <c r="B203" s="132" t="s">
        <v>1629</v>
      </c>
      <c r="C203" s="169">
        <v>0</v>
      </c>
      <c r="D203" s="169">
        <v>0</v>
      </c>
      <c r="E203" s="169">
        <v>0</v>
      </c>
      <c r="F203" s="169">
        <v>0</v>
      </c>
      <c r="G203" s="169">
        <v>0</v>
      </c>
      <c r="H203" s="169">
        <v>0</v>
      </c>
      <c r="I203" s="169">
        <v>0</v>
      </c>
      <c r="J203" s="169">
        <v>0</v>
      </c>
      <c r="K203" s="169">
        <v>0</v>
      </c>
      <c r="L203" s="169">
        <v>0</v>
      </c>
      <c r="M203" s="169">
        <v>0</v>
      </c>
      <c r="N203" s="169">
        <f t="shared" si="3"/>
        <v>0</v>
      </c>
    </row>
    <row r="204" spans="1:14" ht="25.5" x14ac:dyDescent="0.25">
      <c r="A204" s="143" t="s">
        <v>1564</v>
      </c>
      <c r="B204" s="132" t="s">
        <v>1080</v>
      </c>
      <c r="C204" s="169">
        <v>230</v>
      </c>
      <c r="D204" s="169">
        <v>0</v>
      </c>
      <c r="E204" s="169">
        <v>0</v>
      </c>
      <c r="F204" s="169">
        <v>0</v>
      </c>
      <c r="G204" s="169">
        <v>91</v>
      </c>
      <c r="H204" s="169">
        <v>240</v>
      </c>
      <c r="I204" s="169">
        <v>0</v>
      </c>
      <c r="J204" s="169">
        <v>0</v>
      </c>
      <c r="K204" s="169">
        <v>0</v>
      </c>
      <c r="L204" s="169">
        <v>0</v>
      </c>
      <c r="M204" s="169">
        <v>0</v>
      </c>
      <c r="N204" s="169">
        <f t="shared" si="3"/>
        <v>561</v>
      </c>
    </row>
    <row r="205" spans="1:14" ht="25.5" x14ac:dyDescent="0.25">
      <c r="A205" s="143" t="s">
        <v>1565</v>
      </c>
      <c r="B205" s="132" t="s">
        <v>1611</v>
      </c>
      <c r="C205" s="169">
        <v>0</v>
      </c>
      <c r="D205" s="169">
        <v>0</v>
      </c>
      <c r="E205" s="169">
        <v>0</v>
      </c>
      <c r="F205" s="169">
        <v>0</v>
      </c>
      <c r="G205" s="169">
        <v>0</v>
      </c>
      <c r="H205" s="169">
        <v>0</v>
      </c>
      <c r="I205" s="169">
        <v>0</v>
      </c>
      <c r="J205" s="169">
        <v>0</v>
      </c>
      <c r="K205" s="169">
        <v>0</v>
      </c>
      <c r="L205" s="169">
        <v>0</v>
      </c>
      <c r="M205" s="169">
        <v>0</v>
      </c>
      <c r="N205" s="169">
        <f t="shared" si="3"/>
        <v>0</v>
      </c>
    </row>
    <row r="206" spans="1:14" ht="25.5" x14ac:dyDescent="0.25">
      <c r="A206" s="143" t="s">
        <v>1566</v>
      </c>
      <c r="B206" s="132" t="s">
        <v>746</v>
      </c>
      <c r="C206" s="169">
        <v>0</v>
      </c>
      <c r="D206" s="169">
        <v>0</v>
      </c>
      <c r="E206" s="169">
        <v>0</v>
      </c>
      <c r="F206" s="169">
        <v>0</v>
      </c>
      <c r="G206" s="169">
        <v>0</v>
      </c>
      <c r="H206" s="169">
        <v>0</v>
      </c>
      <c r="I206" s="169">
        <v>0</v>
      </c>
      <c r="J206" s="169">
        <v>0</v>
      </c>
      <c r="K206" s="169">
        <v>0</v>
      </c>
      <c r="L206" s="169">
        <v>0</v>
      </c>
      <c r="M206" s="169">
        <v>0</v>
      </c>
      <c r="N206" s="169">
        <f t="shared" si="3"/>
        <v>0</v>
      </c>
    </row>
    <row r="207" spans="1:14" x14ac:dyDescent="0.25">
      <c r="A207" s="143" t="s">
        <v>1567</v>
      </c>
      <c r="B207" s="132" t="s">
        <v>947</v>
      </c>
      <c r="C207" s="169">
        <v>0</v>
      </c>
      <c r="D207" s="169">
        <v>0</v>
      </c>
      <c r="E207" s="169">
        <v>0</v>
      </c>
      <c r="F207" s="169">
        <v>0</v>
      </c>
      <c r="G207" s="169">
        <v>0</v>
      </c>
      <c r="H207" s="169">
        <v>0</v>
      </c>
      <c r="I207" s="169">
        <v>0</v>
      </c>
      <c r="J207" s="169">
        <v>0</v>
      </c>
      <c r="K207" s="169">
        <v>0</v>
      </c>
      <c r="L207" s="169">
        <v>0</v>
      </c>
      <c r="M207" s="169">
        <v>0</v>
      </c>
      <c r="N207" s="169">
        <f t="shared" si="3"/>
        <v>0</v>
      </c>
    </row>
    <row r="208" spans="1:14" x14ac:dyDescent="0.25">
      <c r="A208" s="143" t="s">
        <v>1568</v>
      </c>
      <c r="B208" s="132" t="s">
        <v>750</v>
      </c>
      <c r="C208" s="169">
        <v>230</v>
      </c>
      <c r="D208" s="169">
        <v>0</v>
      </c>
      <c r="E208" s="169">
        <v>0</v>
      </c>
      <c r="F208" s="169">
        <v>0</v>
      </c>
      <c r="G208" s="169">
        <v>91</v>
      </c>
      <c r="H208" s="169">
        <v>240</v>
      </c>
      <c r="I208" s="169">
        <v>0</v>
      </c>
      <c r="J208" s="169">
        <v>0</v>
      </c>
      <c r="K208" s="169">
        <v>0</v>
      </c>
      <c r="L208" s="169">
        <v>0</v>
      </c>
      <c r="M208" s="169">
        <v>0</v>
      </c>
      <c r="N208" s="169">
        <f t="shared" si="3"/>
        <v>561</v>
      </c>
    </row>
    <row r="209" spans="1:14" ht="25.5" x14ac:dyDescent="0.25">
      <c r="A209" s="143" t="s">
        <v>1569</v>
      </c>
      <c r="B209" s="132" t="s">
        <v>948</v>
      </c>
      <c r="C209" s="169">
        <v>0</v>
      </c>
      <c r="D209" s="169">
        <v>0</v>
      </c>
      <c r="E209" s="169">
        <v>0</v>
      </c>
      <c r="F209" s="169">
        <v>0</v>
      </c>
      <c r="G209" s="169">
        <v>0</v>
      </c>
      <c r="H209" s="169">
        <v>0</v>
      </c>
      <c r="I209" s="169">
        <v>0</v>
      </c>
      <c r="J209" s="169">
        <v>0</v>
      </c>
      <c r="K209" s="169">
        <v>0</v>
      </c>
      <c r="L209" s="169">
        <v>0</v>
      </c>
      <c r="M209" s="169">
        <v>0</v>
      </c>
      <c r="N209" s="169">
        <f t="shared" si="3"/>
        <v>0</v>
      </c>
    </row>
    <row r="210" spans="1:14" x14ac:dyDescent="0.25">
      <c r="A210" s="143" t="s">
        <v>1570</v>
      </c>
      <c r="B210" s="132" t="s">
        <v>1081</v>
      </c>
      <c r="C210" s="169">
        <v>230</v>
      </c>
      <c r="D210" s="169">
        <v>650</v>
      </c>
      <c r="E210" s="169">
        <v>675</v>
      </c>
      <c r="F210" s="169">
        <v>291</v>
      </c>
      <c r="G210" s="169">
        <v>311</v>
      </c>
      <c r="H210" s="169">
        <v>1</v>
      </c>
      <c r="I210" s="169">
        <v>356</v>
      </c>
      <c r="J210" s="169">
        <v>1231</v>
      </c>
      <c r="K210" s="169">
        <v>27</v>
      </c>
      <c r="L210" s="169">
        <v>142</v>
      </c>
      <c r="M210" s="169">
        <v>93</v>
      </c>
      <c r="N210" s="169">
        <f t="shared" si="3"/>
        <v>4007</v>
      </c>
    </row>
    <row r="211" spans="1:14" ht="25.5" x14ac:dyDescent="0.25">
      <c r="A211" s="143" t="s">
        <v>1571</v>
      </c>
      <c r="B211" s="132" t="s">
        <v>682</v>
      </c>
      <c r="C211" s="169">
        <v>119</v>
      </c>
      <c r="D211" s="169">
        <v>0</v>
      </c>
      <c r="E211" s="169">
        <v>0</v>
      </c>
      <c r="F211" s="169">
        <v>0</v>
      </c>
      <c r="G211" s="169">
        <v>0</v>
      </c>
      <c r="H211" s="169">
        <v>0</v>
      </c>
      <c r="I211" s="169">
        <v>0</v>
      </c>
      <c r="J211" s="169">
        <v>0</v>
      </c>
      <c r="K211" s="169">
        <v>0</v>
      </c>
      <c r="L211" s="169">
        <v>0</v>
      </c>
      <c r="M211" s="169">
        <v>0</v>
      </c>
      <c r="N211" s="169">
        <f t="shared" si="3"/>
        <v>119</v>
      </c>
    </row>
    <row r="212" spans="1:14" ht="25.5" x14ac:dyDescent="0.25">
      <c r="A212" s="143" t="s">
        <v>1572</v>
      </c>
      <c r="B212" s="132" t="s">
        <v>1082</v>
      </c>
      <c r="C212" s="169">
        <v>0</v>
      </c>
      <c r="D212" s="169">
        <v>0</v>
      </c>
      <c r="E212" s="169">
        <v>0</v>
      </c>
      <c r="F212" s="169">
        <v>0</v>
      </c>
      <c r="G212" s="169">
        <v>0</v>
      </c>
      <c r="H212" s="169">
        <v>0</v>
      </c>
      <c r="I212" s="169">
        <v>0</v>
      </c>
      <c r="J212" s="169">
        <v>0</v>
      </c>
      <c r="K212" s="169">
        <v>0</v>
      </c>
      <c r="L212" s="169">
        <v>0</v>
      </c>
      <c r="M212" s="169">
        <v>0</v>
      </c>
      <c r="N212" s="169">
        <f t="shared" si="3"/>
        <v>0</v>
      </c>
    </row>
    <row r="213" spans="1:14" x14ac:dyDescent="0.25">
      <c r="A213" s="143" t="s">
        <v>1573</v>
      </c>
      <c r="B213" s="132" t="s">
        <v>949</v>
      </c>
      <c r="C213" s="169">
        <v>47</v>
      </c>
      <c r="D213" s="169">
        <v>0</v>
      </c>
      <c r="E213" s="169">
        <v>0</v>
      </c>
      <c r="F213" s="169">
        <v>0</v>
      </c>
      <c r="G213" s="169">
        <v>0</v>
      </c>
      <c r="H213" s="169">
        <v>0</v>
      </c>
      <c r="I213" s="169">
        <v>0</v>
      </c>
      <c r="J213" s="169">
        <v>0</v>
      </c>
      <c r="K213" s="169">
        <v>0</v>
      </c>
      <c r="L213" s="169">
        <v>0</v>
      </c>
      <c r="M213" s="169">
        <v>0</v>
      </c>
      <c r="N213" s="169">
        <f t="shared" si="3"/>
        <v>47</v>
      </c>
    </row>
    <row r="214" spans="1:14" x14ac:dyDescent="0.25">
      <c r="A214" s="143" t="s">
        <v>1574</v>
      </c>
      <c r="B214" s="132" t="s">
        <v>1083</v>
      </c>
      <c r="C214" s="169">
        <v>64</v>
      </c>
      <c r="D214" s="169">
        <v>650</v>
      </c>
      <c r="E214" s="169">
        <v>675</v>
      </c>
      <c r="F214" s="169">
        <v>291</v>
      </c>
      <c r="G214" s="169">
        <v>311</v>
      </c>
      <c r="H214" s="169">
        <v>1</v>
      </c>
      <c r="I214" s="169">
        <v>356</v>
      </c>
      <c r="J214" s="169">
        <v>1231</v>
      </c>
      <c r="K214" s="169">
        <v>27</v>
      </c>
      <c r="L214" s="169">
        <v>142</v>
      </c>
      <c r="M214" s="169">
        <v>93</v>
      </c>
      <c r="N214" s="169">
        <f t="shared" si="3"/>
        <v>3841</v>
      </c>
    </row>
    <row r="215" spans="1:14" ht="25.5" x14ac:dyDescent="0.25">
      <c r="A215" s="143" t="s">
        <v>1575</v>
      </c>
      <c r="B215" s="132" t="s">
        <v>9</v>
      </c>
      <c r="C215" s="169">
        <v>3162</v>
      </c>
      <c r="D215" s="169">
        <v>279</v>
      </c>
      <c r="E215" s="169">
        <v>519</v>
      </c>
      <c r="F215" s="169">
        <v>955</v>
      </c>
      <c r="G215" s="169">
        <v>1067</v>
      </c>
      <c r="H215" s="169">
        <v>0</v>
      </c>
      <c r="I215" s="169">
        <v>2159</v>
      </c>
      <c r="J215" s="169">
        <v>9171</v>
      </c>
      <c r="K215" s="169">
        <v>0</v>
      </c>
      <c r="L215" s="169">
        <v>0</v>
      </c>
      <c r="M215" s="169">
        <v>8</v>
      </c>
      <c r="N215" s="169">
        <f t="shared" si="3"/>
        <v>17320</v>
      </c>
    </row>
    <row r="216" spans="1:14" ht="25.5" x14ac:dyDescent="0.25">
      <c r="A216" s="143" t="s">
        <v>1576</v>
      </c>
      <c r="B216" s="132" t="s">
        <v>1610</v>
      </c>
      <c r="C216" s="169">
        <v>4</v>
      </c>
      <c r="D216" s="169">
        <v>0</v>
      </c>
      <c r="E216" s="169">
        <v>1</v>
      </c>
      <c r="F216" s="169">
        <v>0</v>
      </c>
      <c r="G216" s="169">
        <v>0</v>
      </c>
      <c r="H216" s="169">
        <v>0</v>
      </c>
      <c r="I216" s="169">
        <v>0</v>
      </c>
      <c r="J216" s="169">
        <v>0</v>
      </c>
      <c r="K216" s="169">
        <v>0</v>
      </c>
      <c r="L216" s="169">
        <v>0</v>
      </c>
      <c r="M216" s="169">
        <v>0</v>
      </c>
      <c r="N216" s="169">
        <f t="shared" si="3"/>
        <v>5</v>
      </c>
    </row>
    <row r="217" spans="1:14" ht="25.5" x14ac:dyDescent="0.25">
      <c r="A217" s="143" t="s">
        <v>1577</v>
      </c>
      <c r="B217" s="132" t="s">
        <v>10</v>
      </c>
      <c r="C217" s="169">
        <v>0</v>
      </c>
      <c r="D217" s="169">
        <v>0</v>
      </c>
      <c r="E217" s="169">
        <v>0</v>
      </c>
      <c r="F217" s="169">
        <v>0</v>
      </c>
      <c r="G217" s="169">
        <v>0</v>
      </c>
      <c r="H217" s="169">
        <v>0</v>
      </c>
      <c r="I217" s="169">
        <v>0</v>
      </c>
      <c r="J217" s="169">
        <v>0</v>
      </c>
      <c r="K217" s="169">
        <v>0</v>
      </c>
      <c r="L217" s="169">
        <v>0</v>
      </c>
      <c r="M217" s="169">
        <v>0</v>
      </c>
      <c r="N217" s="169">
        <f t="shared" si="3"/>
        <v>0</v>
      </c>
    </row>
    <row r="218" spans="1:14" ht="25.5" x14ac:dyDescent="0.25">
      <c r="A218" s="143" t="s">
        <v>1578</v>
      </c>
      <c r="B218" s="132" t="s">
        <v>11</v>
      </c>
      <c r="C218" s="169">
        <v>0</v>
      </c>
      <c r="D218" s="169">
        <v>0</v>
      </c>
      <c r="E218" s="169">
        <v>0</v>
      </c>
      <c r="F218" s="169">
        <v>0</v>
      </c>
      <c r="G218" s="169">
        <v>0</v>
      </c>
      <c r="H218" s="169">
        <v>0</v>
      </c>
      <c r="I218" s="169">
        <v>0</v>
      </c>
      <c r="J218" s="169">
        <v>0</v>
      </c>
      <c r="K218" s="169">
        <v>0</v>
      </c>
      <c r="L218" s="169">
        <v>0</v>
      </c>
      <c r="M218" s="169">
        <v>0</v>
      </c>
      <c r="N218" s="169">
        <f t="shared" si="3"/>
        <v>0</v>
      </c>
    </row>
    <row r="219" spans="1:14" x14ac:dyDescent="0.25">
      <c r="A219" s="143" t="s">
        <v>228</v>
      </c>
      <c r="B219" s="132" t="s">
        <v>944</v>
      </c>
      <c r="C219" s="169">
        <v>3158</v>
      </c>
      <c r="D219" s="169">
        <v>279</v>
      </c>
      <c r="E219" s="169">
        <v>518</v>
      </c>
      <c r="F219" s="169">
        <v>955</v>
      </c>
      <c r="G219" s="169">
        <v>1067</v>
      </c>
      <c r="H219" s="169">
        <v>0</v>
      </c>
      <c r="I219" s="169">
        <v>2159</v>
      </c>
      <c r="J219" s="169">
        <v>9171</v>
      </c>
      <c r="K219" s="169">
        <v>0</v>
      </c>
      <c r="L219" s="169">
        <v>0</v>
      </c>
      <c r="M219" s="169">
        <v>8</v>
      </c>
      <c r="N219" s="169">
        <f t="shared" si="3"/>
        <v>17315</v>
      </c>
    </row>
    <row r="220" spans="1:14" x14ac:dyDescent="0.25">
      <c r="A220" s="143" t="s">
        <v>229</v>
      </c>
      <c r="B220" s="132" t="s">
        <v>37</v>
      </c>
      <c r="C220" s="169">
        <v>0</v>
      </c>
      <c r="D220" s="169">
        <v>0</v>
      </c>
      <c r="E220" s="169">
        <v>0</v>
      </c>
      <c r="F220" s="169">
        <v>0</v>
      </c>
      <c r="G220" s="169">
        <v>0</v>
      </c>
      <c r="H220" s="169">
        <v>0</v>
      </c>
      <c r="I220" s="169">
        <v>0</v>
      </c>
      <c r="J220" s="169">
        <v>0</v>
      </c>
      <c r="K220" s="169">
        <v>0</v>
      </c>
      <c r="L220" s="169">
        <v>0</v>
      </c>
      <c r="M220" s="169">
        <v>0</v>
      </c>
      <c r="N220" s="169">
        <f t="shared" si="3"/>
        <v>0</v>
      </c>
    </row>
    <row r="221" spans="1:14" ht="25.5" x14ac:dyDescent="0.25">
      <c r="A221" s="143" t="s">
        <v>230</v>
      </c>
      <c r="B221" s="132" t="s">
        <v>38</v>
      </c>
      <c r="C221" s="169">
        <v>307</v>
      </c>
      <c r="D221" s="169">
        <v>150</v>
      </c>
      <c r="E221" s="169">
        <v>124</v>
      </c>
      <c r="F221" s="169">
        <v>68</v>
      </c>
      <c r="G221" s="169">
        <v>75</v>
      </c>
      <c r="H221" s="169">
        <v>50</v>
      </c>
      <c r="I221" s="169">
        <v>137</v>
      </c>
      <c r="J221" s="169">
        <v>592</v>
      </c>
      <c r="K221" s="169">
        <v>375</v>
      </c>
      <c r="L221" s="169">
        <v>163</v>
      </c>
      <c r="M221" s="169">
        <v>508</v>
      </c>
      <c r="N221" s="169">
        <f t="shared" si="3"/>
        <v>2549</v>
      </c>
    </row>
    <row r="222" spans="1:14" ht="25.5" x14ac:dyDescent="0.25">
      <c r="A222" s="143" t="s">
        <v>231</v>
      </c>
      <c r="B222" s="132" t="s">
        <v>39</v>
      </c>
      <c r="C222" s="169">
        <v>307</v>
      </c>
      <c r="D222" s="169">
        <v>0</v>
      </c>
      <c r="E222" s="169">
        <v>0</v>
      </c>
      <c r="F222" s="169">
        <v>64</v>
      </c>
      <c r="G222" s="169">
        <v>0</v>
      </c>
      <c r="H222" s="169">
        <v>50</v>
      </c>
      <c r="I222" s="169">
        <v>0</v>
      </c>
      <c r="J222" s="169">
        <v>0</v>
      </c>
      <c r="K222" s="169">
        <v>0</v>
      </c>
      <c r="L222" s="169">
        <v>0</v>
      </c>
      <c r="M222" s="169">
        <v>220</v>
      </c>
      <c r="N222" s="169">
        <f t="shared" si="3"/>
        <v>641</v>
      </c>
    </row>
    <row r="223" spans="1:14" ht="25.5" x14ac:dyDescent="0.25">
      <c r="A223" s="143" t="s">
        <v>232</v>
      </c>
      <c r="B223" s="132" t="s">
        <v>1377</v>
      </c>
      <c r="C223" s="169">
        <v>0</v>
      </c>
      <c r="D223" s="169">
        <v>150</v>
      </c>
      <c r="E223" s="169">
        <v>124</v>
      </c>
      <c r="F223" s="169">
        <v>2</v>
      </c>
      <c r="G223" s="169">
        <v>75</v>
      </c>
      <c r="H223" s="169">
        <v>0</v>
      </c>
      <c r="I223" s="169">
        <v>137</v>
      </c>
      <c r="J223" s="169">
        <v>492</v>
      </c>
      <c r="K223" s="169">
        <v>375</v>
      </c>
      <c r="L223" s="169">
        <v>115</v>
      </c>
      <c r="M223" s="169">
        <v>288</v>
      </c>
      <c r="N223" s="169">
        <f t="shared" si="3"/>
        <v>1758</v>
      </c>
    </row>
    <row r="224" spans="1:14" ht="38.25" x14ac:dyDescent="0.25">
      <c r="A224" s="143" t="s">
        <v>233</v>
      </c>
      <c r="B224" s="132" t="s">
        <v>1378</v>
      </c>
      <c r="C224" s="169">
        <v>0</v>
      </c>
      <c r="D224" s="169">
        <v>0</v>
      </c>
      <c r="E224" s="169">
        <v>0</v>
      </c>
      <c r="F224" s="169">
        <v>2</v>
      </c>
      <c r="G224" s="169">
        <v>0</v>
      </c>
      <c r="H224" s="169">
        <v>0</v>
      </c>
      <c r="I224" s="169">
        <v>0</v>
      </c>
      <c r="J224" s="169">
        <v>0</v>
      </c>
      <c r="K224" s="169">
        <v>0</v>
      </c>
      <c r="L224" s="169">
        <v>0</v>
      </c>
      <c r="M224" s="169">
        <v>0</v>
      </c>
      <c r="N224" s="169">
        <f t="shared" si="3"/>
        <v>2</v>
      </c>
    </row>
    <row r="225" spans="1:14" ht="38.25" x14ac:dyDescent="0.25">
      <c r="A225" s="143" t="s">
        <v>234</v>
      </c>
      <c r="B225" s="132" t="s">
        <v>1379</v>
      </c>
      <c r="C225" s="169">
        <v>0</v>
      </c>
      <c r="D225" s="169">
        <v>0</v>
      </c>
      <c r="E225" s="169">
        <v>0</v>
      </c>
      <c r="F225" s="169">
        <v>0</v>
      </c>
      <c r="G225" s="169">
        <v>0</v>
      </c>
      <c r="H225" s="169">
        <v>0</v>
      </c>
      <c r="I225" s="169">
        <v>0</v>
      </c>
      <c r="J225" s="169">
        <v>100</v>
      </c>
      <c r="K225" s="169">
        <v>0</v>
      </c>
      <c r="L225" s="169">
        <v>0</v>
      </c>
      <c r="M225" s="169">
        <v>0</v>
      </c>
      <c r="N225" s="169">
        <f t="shared" si="3"/>
        <v>100</v>
      </c>
    </row>
    <row r="226" spans="1:14" ht="51" x14ac:dyDescent="0.25">
      <c r="A226" s="143" t="s">
        <v>235</v>
      </c>
      <c r="B226" s="132" t="s">
        <v>1380</v>
      </c>
      <c r="C226" s="169">
        <v>0</v>
      </c>
      <c r="D226" s="169">
        <v>0</v>
      </c>
      <c r="E226" s="169">
        <v>0</v>
      </c>
      <c r="F226" s="169">
        <v>0</v>
      </c>
      <c r="G226" s="169">
        <v>0</v>
      </c>
      <c r="H226" s="169">
        <v>0</v>
      </c>
      <c r="I226" s="169">
        <v>0</v>
      </c>
      <c r="J226" s="169">
        <v>0</v>
      </c>
      <c r="K226" s="169">
        <v>0</v>
      </c>
      <c r="L226" s="169">
        <v>0</v>
      </c>
      <c r="M226" s="169">
        <v>0</v>
      </c>
      <c r="N226" s="169">
        <f t="shared" si="3"/>
        <v>0</v>
      </c>
    </row>
    <row r="227" spans="1:14" ht="25.5" x14ac:dyDescent="0.25">
      <c r="A227" s="143" t="s">
        <v>236</v>
      </c>
      <c r="B227" s="132" t="s">
        <v>1381</v>
      </c>
      <c r="C227" s="169">
        <v>0</v>
      </c>
      <c r="D227" s="169">
        <v>0</v>
      </c>
      <c r="E227" s="169">
        <v>0</v>
      </c>
      <c r="F227" s="169">
        <v>0</v>
      </c>
      <c r="G227" s="169">
        <v>0</v>
      </c>
      <c r="H227" s="169">
        <v>0</v>
      </c>
      <c r="I227" s="169">
        <v>0</v>
      </c>
      <c r="J227" s="169">
        <v>0</v>
      </c>
      <c r="K227" s="169">
        <v>0</v>
      </c>
      <c r="L227" s="169">
        <v>48</v>
      </c>
      <c r="M227" s="169">
        <v>0</v>
      </c>
      <c r="N227" s="169">
        <f t="shared" si="3"/>
        <v>48</v>
      </c>
    </row>
    <row r="228" spans="1:14" ht="38.25" x14ac:dyDescent="0.25">
      <c r="A228" s="143" t="s">
        <v>237</v>
      </c>
      <c r="B228" s="132" t="s">
        <v>794</v>
      </c>
      <c r="C228" s="169">
        <v>0</v>
      </c>
      <c r="D228" s="169">
        <v>0</v>
      </c>
      <c r="E228" s="169">
        <v>0</v>
      </c>
      <c r="F228" s="169">
        <v>0</v>
      </c>
      <c r="G228" s="169">
        <v>0</v>
      </c>
      <c r="H228" s="169">
        <v>0</v>
      </c>
      <c r="I228" s="169">
        <v>0</v>
      </c>
      <c r="J228" s="169">
        <v>0</v>
      </c>
      <c r="K228" s="169">
        <v>0</v>
      </c>
      <c r="L228" s="169">
        <v>0</v>
      </c>
      <c r="M228" s="169">
        <v>0</v>
      </c>
      <c r="N228" s="169">
        <f t="shared" si="3"/>
        <v>0</v>
      </c>
    </row>
    <row r="229" spans="1:14" x14ac:dyDescent="0.25">
      <c r="A229" s="143" t="s">
        <v>238</v>
      </c>
      <c r="B229" s="132" t="s">
        <v>795</v>
      </c>
      <c r="C229" s="169">
        <v>725</v>
      </c>
      <c r="D229" s="169">
        <v>229</v>
      </c>
      <c r="E229" s="169">
        <v>255</v>
      </c>
      <c r="F229" s="169">
        <v>115</v>
      </c>
      <c r="G229" s="169">
        <v>148</v>
      </c>
      <c r="H229" s="169">
        <v>394</v>
      </c>
      <c r="I229" s="169">
        <v>148</v>
      </c>
      <c r="J229" s="169">
        <v>554</v>
      </c>
      <c r="K229" s="169">
        <v>0</v>
      </c>
      <c r="L229" s="169">
        <v>0</v>
      </c>
      <c r="M229" s="169">
        <v>0</v>
      </c>
      <c r="N229" s="169">
        <f t="shared" si="3"/>
        <v>2568</v>
      </c>
    </row>
    <row r="230" spans="1:14" x14ac:dyDescent="0.25">
      <c r="A230" s="143" t="s">
        <v>239</v>
      </c>
      <c r="B230" s="132" t="s">
        <v>796</v>
      </c>
      <c r="C230" s="169">
        <v>0</v>
      </c>
      <c r="D230" s="169">
        <v>29</v>
      </c>
      <c r="E230" s="169">
        <v>43</v>
      </c>
      <c r="F230" s="169">
        <v>28</v>
      </c>
      <c r="G230" s="169">
        <v>0</v>
      </c>
      <c r="H230" s="169">
        <v>0</v>
      </c>
      <c r="I230" s="169">
        <v>0</v>
      </c>
      <c r="J230" s="169">
        <v>1</v>
      </c>
      <c r="K230" s="169">
        <v>0</v>
      </c>
      <c r="L230" s="169">
        <v>0</v>
      </c>
      <c r="M230" s="169">
        <v>0</v>
      </c>
      <c r="N230" s="169">
        <f t="shared" si="3"/>
        <v>101</v>
      </c>
    </row>
    <row r="231" spans="1:14" x14ac:dyDescent="0.25">
      <c r="A231" s="143" t="s">
        <v>240</v>
      </c>
      <c r="B231" s="132" t="s">
        <v>797</v>
      </c>
      <c r="C231" s="169">
        <v>570</v>
      </c>
      <c r="D231" s="169">
        <v>0</v>
      </c>
      <c r="E231" s="169">
        <v>13</v>
      </c>
      <c r="F231" s="169">
        <v>0</v>
      </c>
      <c r="G231" s="169">
        <v>0</v>
      </c>
      <c r="H231" s="169">
        <v>20</v>
      </c>
      <c r="I231" s="169">
        <v>0</v>
      </c>
      <c r="J231" s="169">
        <v>79</v>
      </c>
      <c r="K231" s="169">
        <v>0</v>
      </c>
      <c r="L231" s="169">
        <v>0</v>
      </c>
      <c r="M231" s="169">
        <v>0</v>
      </c>
      <c r="N231" s="169">
        <f t="shared" si="3"/>
        <v>682</v>
      </c>
    </row>
    <row r="232" spans="1:14" ht="25.5" x14ac:dyDescent="0.25">
      <c r="A232" s="143" t="s">
        <v>241</v>
      </c>
      <c r="B232" s="132" t="s">
        <v>798</v>
      </c>
      <c r="C232" s="169">
        <v>0</v>
      </c>
      <c r="D232" s="169">
        <v>0</v>
      </c>
      <c r="E232" s="169">
        <v>0</v>
      </c>
      <c r="F232" s="169">
        <v>0</v>
      </c>
      <c r="G232" s="169">
        <v>0</v>
      </c>
      <c r="H232" s="169">
        <v>0</v>
      </c>
      <c r="I232" s="169">
        <v>0</v>
      </c>
      <c r="J232" s="169">
        <v>0</v>
      </c>
      <c r="K232" s="169">
        <v>0</v>
      </c>
      <c r="L232" s="169">
        <v>0</v>
      </c>
      <c r="M232" s="169">
        <v>0</v>
      </c>
      <c r="N232" s="169">
        <f t="shared" si="3"/>
        <v>0</v>
      </c>
    </row>
    <row r="233" spans="1:14" x14ac:dyDescent="0.25">
      <c r="A233" s="143" t="s">
        <v>242</v>
      </c>
      <c r="B233" s="132" t="s">
        <v>2075</v>
      </c>
      <c r="C233" s="169">
        <v>0</v>
      </c>
      <c r="D233" s="169">
        <v>0</v>
      </c>
      <c r="E233" s="169">
        <v>0</v>
      </c>
      <c r="F233" s="169">
        <v>0</v>
      </c>
      <c r="G233" s="169">
        <v>0</v>
      </c>
      <c r="H233" s="169">
        <v>0</v>
      </c>
      <c r="I233" s="169">
        <v>0</v>
      </c>
      <c r="J233" s="169">
        <v>43</v>
      </c>
      <c r="K233" s="169">
        <v>0</v>
      </c>
      <c r="L233" s="169">
        <v>0</v>
      </c>
      <c r="M233" s="169">
        <v>0</v>
      </c>
      <c r="N233" s="169">
        <f t="shared" si="3"/>
        <v>43</v>
      </c>
    </row>
    <row r="234" spans="1:14" x14ac:dyDescent="0.25">
      <c r="A234" s="143" t="s">
        <v>243</v>
      </c>
      <c r="B234" s="132" t="s">
        <v>2076</v>
      </c>
      <c r="C234" s="169">
        <v>155</v>
      </c>
      <c r="D234" s="169">
        <v>200</v>
      </c>
      <c r="E234" s="169">
        <v>199</v>
      </c>
      <c r="F234" s="169">
        <v>87</v>
      </c>
      <c r="G234" s="169">
        <v>148</v>
      </c>
      <c r="H234" s="169">
        <v>374</v>
      </c>
      <c r="I234" s="169">
        <v>148</v>
      </c>
      <c r="J234" s="169">
        <v>431</v>
      </c>
      <c r="K234" s="169">
        <v>0</v>
      </c>
      <c r="L234" s="169">
        <v>0</v>
      </c>
      <c r="M234" s="169">
        <v>0</v>
      </c>
      <c r="N234" s="169">
        <f t="shared" si="3"/>
        <v>1742</v>
      </c>
    </row>
    <row r="235" spans="1:14" ht="25.5" x14ac:dyDescent="0.25">
      <c r="A235" s="143" t="s">
        <v>244</v>
      </c>
      <c r="B235" s="132" t="s">
        <v>2077</v>
      </c>
      <c r="C235" s="169">
        <v>0</v>
      </c>
      <c r="D235" s="169">
        <v>0</v>
      </c>
      <c r="E235" s="169">
        <v>0</v>
      </c>
      <c r="F235" s="169">
        <v>0</v>
      </c>
      <c r="G235" s="169">
        <v>0</v>
      </c>
      <c r="H235" s="169">
        <v>0</v>
      </c>
      <c r="I235" s="169">
        <v>0</v>
      </c>
      <c r="J235" s="169">
        <v>0</v>
      </c>
      <c r="K235" s="169">
        <v>0</v>
      </c>
      <c r="L235" s="169">
        <v>0</v>
      </c>
      <c r="M235" s="169">
        <v>0</v>
      </c>
      <c r="N235" s="169">
        <f t="shared" si="3"/>
        <v>0</v>
      </c>
    </row>
    <row r="236" spans="1:14" ht="25.5" x14ac:dyDescent="0.25">
      <c r="A236" s="143" t="s">
        <v>245</v>
      </c>
      <c r="B236" s="132" t="s">
        <v>2078</v>
      </c>
      <c r="C236" s="169">
        <v>220</v>
      </c>
      <c r="D236" s="169">
        <v>67</v>
      </c>
      <c r="E236" s="169">
        <v>463</v>
      </c>
      <c r="F236" s="169">
        <v>333</v>
      </c>
      <c r="G236" s="169">
        <v>865</v>
      </c>
      <c r="H236" s="169">
        <v>453</v>
      </c>
      <c r="I236" s="169">
        <v>907</v>
      </c>
      <c r="J236" s="169">
        <v>1566</v>
      </c>
      <c r="K236" s="169">
        <v>690</v>
      </c>
      <c r="L236" s="169">
        <v>1892</v>
      </c>
      <c r="M236" s="169">
        <v>2491</v>
      </c>
      <c r="N236" s="169">
        <f t="shared" si="3"/>
        <v>9947</v>
      </c>
    </row>
    <row r="237" spans="1:14" ht="25.5" x14ac:dyDescent="0.25">
      <c r="A237" s="143" t="s">
        <v>246</v>
      </c>
      <c r="B237" s="132" t="s">
        <v>2079</v>
      </c>
      <c r="C237" s="169">
        <v>1</v>
      </c>
      <c r="D237" s="169">
        <v>0</v>
      </c>
      <c r="E237" s="169">
        <v>0</v>
      </c>
      <c r="F237" s="169">
        <v>97</v>
      </c>
      <c r="G237" s="169">
        <v>0</v>
      </c>
      <c r="H237" s="169">
        <v>0</v>
      </c>
      <c r="I237" s="169">
        <v>153</v>
      </c>
      <c r="J237" s="169">
        <v>135</v>
      </c>
      <c r="K237" s="169">
        <v>0</v>
      </c>
      <c r="L237" s="169">
        <v>0</v>
      </c>
      <c r="M237" s="169">
        <v>0</v>
      </c>
      <c r="N237" s="169">
        <f t="shared" si="3"/>
        <v>386</v>
      </c>
    </row>
    <row r="238" spans="1:14" ht="25.5" x14ac:dyDescent="0.25">
      <c r="A238" s="143" t="s">
        <v>247</v>
      </c>
      <c r="B238" s="132" t="s">
        <v>2080</v>
      </c>
      <c r="C238" s="169">
        <v>0</v>
      </c>
      <c r="D238" s="169">
        <v>0</v>
      </c>
      <c r="E238" s="169">
        <v>19</v>
      </c>
      <c r="F238" s="169">
        <v>0</v>
      </c>
      <c r="G238" s="169">
        <v>0</v>
      </c>
      <c r="H238" s="169">
        <v>0</v>
      </c>
      <c r="I238" s="169">
        <v>0</v>
      </c>
      <c r="J238" s="169">
        <v>0</v>
      </c>
      <c r="K238" s="169">
        <v>0</v>
      </c>
      <c r="L238" s="169">
        <v>0</v>
      </c>
      <c r="M238" s="169">
        <v>0</v>
      </c>
      <c r="N238" s="169">
        <f t="shared" si="3"/>
        <v>19</v>
      </c>
    </row>
    <row r="239" spans="1:14" ht="38.25" x14ac:dyDescent="0.25">
      <c r="A239" s="143" t="s">
        <v>248</v>
      </c>
      <c r="B239" s="132" t="s">
        <v>2081</v>
      </c>
      <c r="C239" s="169">
        <v>219</v>
      </c>
      <c r="D239" s="169">
        <v>67</v>
      </c>
      <c r="E239" s="169">
        <v>444</v>
      </c>
      <c r="F239" s="169">
        <v>236</v>
      </c>
      <c r="G239" s="169">
        <v>865</v>
      </c>
      <c r="H239" s="169">
        <v>453</v>
      </c>
      <c r="I239" s="169">
        <v>754</v>
      </c>
      <c r="J239" s="169">
        <v>1389</v>
      </c>
      <c r="K239" s="169">
        <v>683</v>
      </c>
      <c r="L239" s="169">
        <v>1892</v>
      </c>
      <c r="M239" s="169">
        <v>2491</v>
      </c>
      <c r="N239" s="169">
        <f t="shared" si="3"/>
        <v>9493</v>
      </c>
    </row>
    <row r="240" spans="1:14" ht="25.5" x14ac:dyDescent="0.25">
      <c r="A240" s="139" t="s">
        <v>249</v>
      </c>
      <c r="B240" s="132" t="s">
        <v>2082</v>
      </c>
      <c r="C240" s="169">
        <v>57</v>
      </c>
      <c r="D240" s="169">
        <v>0</v>
      </c>
      <c r="E240" s="169">
        <v>252</v>
      </c>
      <c r="F240" s="169">
        <v>0</v>
      </c>
      <c r="G240" s="169">
        <v>0</v>
      </c>
      <c r="H240" s="169">
        <v>0</v>
      </c>
      <c r="I240" s="169">
        <v>116</v>
      </c>
      <c r="J240" s="169">
        <v>505</v>
      </c>
      <c r="K240" s="169">
        <v>144</v>
      </c>
      <c r="L240" s="169">
        <v>0</v>
      </c>
      <c r="M240" s="169">
        <v>156</v>
      </c>
      <c r="N240" s="169">
        <f t="shared" si="3"/>
        <v>1230</v>
      </c>
    </row>
    <row r="241" spans="1:14" ht="25.5" x14ac:dyDescent="0.25">
      <c r="A241" s="139" t="s">
        <v>250</v>
      </c>
      <c r="B241" s="132" t="s">
        <v>2083</v>
      </c>
      <c r="C241" s="169">
        <v>0</v>
      </c>
      <c r="D241" s="169">
        <v>9</v>
      </c>
      <c r="E241" s="169">
        <v>149</v>
      </c>
      <c r="F241" s="169">
        <v>133</v>
      </c>
      <c r="G241" s="169">
        <v>396</v>
      </c>
      <c r="H241" s="169">
        <v>408</v>
      </c>
      <c r="I241" s="169">
        <v>412</v>
      </c>
      <c r="J241" s="169">
        <v>0</v>
      </c>
      <c r="K241" s="169">
        <v>539</v>
      </c>
      <c r="L241" s="169">
        <v>4</v>
      </c>
      <c r="M241" s="169">
        <v>0</v>
      </c>
      <c r="N241" s="169">
        <f t="shared" si="3"/>
        <v>2050</v>
      </c>
    </row>
    <row r="242" spans="1:14" ht="25.5" x14ac:dyDescent="0.25">
      <c r="A242" s="139" t="s">
        <v>251</v>
      </c>
      <c r="B242" s="132" t="s">
        <v>2084</v>
      </c>
      <c r="C242" s="169">
        <v>83</v>
      </c>
      <c r="D242" s="169">
        <v>40</v>
      </c>
      <c r="E242" s="169">
        <v>40</v>
      </c>
      <c r="F242" s="169">
        <v>18</v>
      </c>
      <c r="G242" s="169">
        <v>0</v>
      </c>
      <c r="H242" s="169">
        <v>0</v>
      </c>
      <c r="I242" s="169">
        <v>69</v>
      </c>
      <c r="J242" s="169">
        <v>190</v>
      </c>
      <c r="K242" s="169">
        <v>0</v>
      </c>
      <c r="L242" s="169">
        <v>34</v>
      </c>
      <c r="M242" s="169">
        <v>45</v>
      </c>
      <c r="N242" s="169">
        <f t="shared" si="3"/>
        <v>519</v>
      </c>
    </row>
    <row r="243" spans="1:14" ht="25.5" x14ac:dyDescent="0.25">
      <c r="A243" s="139" t="s">
        <v>252</v>
      </c>
      <c r="B243" s="132" t="s">
        <v>2085</v>
      </c>
      <c r="C243" s="169">
        <v>13</v>
      </c>
      <c r="D243" s="169">
        <v>0</v>
      </c>
      <c r="E243" s="169">
        <v>0</v>
      </c>
      <c r="F243" s="169">
        <v>0</v>
      </c>
      <c r="G243" s="169">
        <v>0</v>
      </c>
      <c r="H243" s="169">
        <v>0</v>
      </c>
      <c r="I243" s="169">
        <v>0</v>
      </c>
      <c r="J243" s="169">
        <v>290</v>
      </c>
      <c r="K243" s="169">
        <v>0</v>
      </c>
      <c r="L243" s="169">
        <v>1729</v>
      </c>
      <c r="M243" s="169">
        <v>2162</v>
      </c>
      <c r="N243" s="169">
        <f t="shared" si="3"/>
        <v>4194</v>
      </c>
    </row>
    <row r="244" spans="1:14" x14ac:dyDescent="0.25">
      <c r="A244" s="139" t="s">
        <v>253</v>
      </c>
      <c r="B244" s="132" t="s">
        <v>2086</v>
      </c>
      <c r="C244" s="169">
        <v>29</v>
      </c>
      <c r="D244" s="169">
        <v>18</v>
      </c>
      <c r="E244" s="169">
        <v>3</v>
      </c>
      <c r="F244" s="169">
        <v>85</v>
      </c>
      <c r="G244" s="169">
        <v>254</v>
      </c>
      <c r="H244" s="169">
        <v>45</v>
      </c>
      <c r="I244" s="169">
        <v>157</v>
      </c>
      <c r="J244" s="169">
        <v>191</v>
      </c>
      <c r="K244" s="169">
        <v>0</v>
      </c>
      <c r="L244" s="169">
        <v>0</v>
      </c>
      <c r="M244" s="169">
        <v>128</v>
      </c>
      <c r="N244" s="169">
        <f t="shared" si="3"/>
        <v>910</v>
      </c>
    </row>
    <row r="245" spans="1:14" ht="25.5" x14ac:dyDescent="0.25">
      <c r="A245" s="139" t="s">
        <v>254</v>
      </c>
      <c r="B245" s="132" t="s">
        <v>2087</v>
      </c>
      <c r="C245" s="169">
        <v>37</v>
      </c>
      <c r="D245" s="169">
        <v>0</v>
      </c>
      <c r="E245" s="169">
        <v>0</v>
      </c>
      <c r="F245" s="169">
        <v>0</v>
      </c>
      <c r="G245" s="169">
        <v>215</v>
      </c>
      <c r="H245" s="169">
        <v>0</v>
      </c>
      <c r="I245" s="169">
        <v>0</v>
      </c>
      <c r="J245" s="169">
        <v>213</v>
      </c>
      <c r="K245" s="169">
        <v>0</v>
      </c>
      <c r="L245" s="169">
        <v>125</v>
      </c>
      <c r="M245" s="169">
        <v>0</v>
      </c>
      <c r="N245" s="169">
        <f t="shared" si="3"/>
        <v>590</v>
      </c>
    </row>
    <row r="246" spans="1:14" ht="25.5" x14ac:dyDescent="0.25">
      <c r="A246" s="143" t="s">
        <v>255</v>
      </c>
      <c r="B246" s="132" t="s">
        <v>1881</v>
      </c>
      <c r="C246" s="169">
        <v>0</v>
      </c>
      <c r="D246" s="169">
        <v>0</v>
      </c>
      <c r="E246" s="169">
        <v>0</v>
      </c>
      <c r="F246" s="169">
        <v>0</v>
      </c>
      <c r="G246" s="169">
        <v>0</v>
      </c>
      <c r="H246" s="169">
        <v>0</v>
      </c>
      <c r="I246" s="169">
        <v>0</v>
      </c>
      <c r="J246" s="169">
        <v>42</v>
      </c>
      <c r="K246" s="169">
        <v>7</v>
      </c>
      <c r="L246" s="169">
        <v>0</v>
      </c>
      <c r="M246" s="169">
        <v>0</v>
      </c>
      <c r="N246" s="169">
        <f t="shared" si="3"/>
        <v>49</v>
      </c>
    </row>
    <row r="247" spans="1:14" ht="38.25" x14ac:dyDescent="0.25">
      <c r="A247" s="139" t="s">
        <v>256</v>
      </c>
      <c r="B247" s="132" t="s">
        <v>1882</v>
      </c>
      <c r="C247" s="169">
        <v>0</v>
      </c>
      <c r="D247" s="169">
        <v>0</v>
      </c>
      <c r="E247" s="169">
        <v>0</v>
      </c>
      <c r="F247" s="169">
        <v>0</v>
      </c>
      <c r="G247" s="169">
        <v>0</v>
      </c>
      <c r="H247" s="169">
        <v>0</v>
      </c>
      <c r="I247" s="169">
        <v>0</v>
      </c>
      <c r="J247" s="169">
        <v>42</v>
      </c>
      <c r="K247" s="169">
        <v>7</v>
      </c>
      <c r="L247" s="169">
        <v>0</v>
      </c>
      <c r="M247" s="169">
        <v>0</v>
      </c>
      <c r="N247" s="169">
        <f t="shared" si="3"/>
        <v>49</v>
      </c>
    </row>
    <row r="248" spans="1:14" ht="38.25" x14ac:dyDescent="0.25">
      <c r="A248" s="139" t="s">
        <v>257</v>
      </c>
      <c r="B248" s="132" t="s">
        <v>1883</v>
      </c>
      <c r="C248" s="169">
        <v>0</v>
      </c>
      <c r="D248" s="169">
        <v>0</v>
      </c>
      <c r="E248" s="169">
        <v>0</v>
      </c>
      <c r="F248" s="169">
        <v>0</v>
      </c>
      <c r="G248" s="169">
        <v>0</v>
      </c>
      <c r="H248" s="169">
        <v>0</v>
      </c>
      <c r="I248" s="169">
        <v>0</v>
      </c>
      <c r="J248" s="169">
        <v>0</v>
      </c>
      <c r="K248" s="169">
        <v>0</v>
      </c>
      <c r="L248" s="169">
        <v>0</v>
      </c>
      <c r="M248" s="169">
        <v>0</v>
      </c>
      <c r="N248" s="169">
        <f t="shared" si="3"/>
        <v>0</v>
      </c>
    </row>
    <row r="249" spans="1:14" ht="38.25" x14ac:dyDescent="0.25">
      <c r="A249" s="139" t="s">
        <v>258</v>
      </c>
      <c r="B249" s="132" t="s">
        <v>1884</v>
      </c>
      <c r="C249" s="169">
        <v>0</v>
      </c>
      <c r="D249" s="169">
        <v>0</v>
      </c>
      <c r="E249" s="169">
        <v>0</v>
      </c>
      <c r="F249" s="169">
        <v>0</v>
      </c>
      <c r="G249" s="169">
        <v>0</v>
      </c>
      <c r="H249" s="169">
        <v>0</v>
      </c>
      <c r="I249" s="169">
        <v>0</v>
      </c>
      <c r="J249" s="169">
        <v>0</v>
      </c>
      <c r="K249" s="169">
        <v>0</v>
      </c>
      <c r="L249" s="169">
        <v>0</v>
      </c>
      <c r="M249" s="169">
        <v>0</v>
      </c>
      <c r="N249" s="169">
        <f t="shared" si="3"/>
        <v>0</v>
      </c>
    </row>
    <row r="250" spans="1:14" ht="25.5" x14ac:dyDescent="0.25">
      <c r="A250" s="143" t="s">
        <v>259</v>
      </c>
      <c r="B250" s="132" t="s">
        <v>1885</v>
      </c>
      <c r="C250" s="169">
        <v>1073</v>
      </c>
      <c r="D250" s="169">
        <v>230</v>
      </c>
      <c r="E250" s="169">
        <v>20</v>
      </c>
      <c r="F250" s="169">
        <v>1</v>
      </c>
      <c r="G250" s="169">
        <v>250</v>
      </c>
      <c r="H250" s="169">
        <v>1458</v>
      </c>
      <c r="I250" s="169">
        <v>0</v>
      </c>
      <c r="J250" s="169">
        <v>147</v>
      </c>
      <c r="K250" s="169">
        <v>1183</v>
      </c>
      <c r="L250" s="169">
        <v>0</v>
      </c>
      <c r="M250" s="169">
        <v>6</v>
      </c>
      <c r="N250" s="169">
        <f t="shared" si="3"/>
        <v>4368</v>
      </c>
    </row>
    <row r="251" spans="1:14" ht="38.25" x14ac:dyDescent="0.25">
      <c r="A251" s="143" t="s">
        <v>260</v>
      </c>
      <c r="B251" s="132" t="s">
        <v>549</v>
      </c>
      <c r="C251" s="169">
        <v>0</v>
      </c>
      <c r="D251" s="169">
        <v>0</v>
      </c>
      <c r="E251" s="169">
        <v>0</v>
      </c>
      <c r="F251" s="169">
        <v>0</v>
      </c>
      <c r="G251" s="169">
        <v>0</v>
      </c>
      <c r="H251" s="169">
        <v>0</v>
      </c>
      <c r="I251" s="169">
        <v>0</v>
      </c>
      <c r="J251" s="169">
        <v>0</v>
      </c>
      <c r="K251" s="169">
        <v>0</v>
      </c>
      <c r="L251" s="169">
        <v>0</v>
      </c>
      <c r="M251" s="169">
        <v>0</v>
      </c>
      <c r="N251" s="169">
        <f t="shared" si="3"/>
        <v>0</v>
      </c>
    </row>
    <row r="252" spans="1:14" ht="38.25" x14ac:dyDescent="0.25">
      <c r="A252" s="143" t="s">
        <v>261</v>
      </c>
      <c r="B252" s="132" t="s">
        <v>550</v>
      </c>
      <c r="C252" s="169">
        <v>47</v>
      </c>
      <c r="D252" s="169">
        <v>0</v>
      </c>
      <c r="E252" s="169">
        <v>20</v>
      </c>
      <c r="F252" s="169">
        <v>0</v>
      </c>
      <c r="G252" s="169">
        <v>0</v>
      </c>
      <c r="H252" s="169">
        <v>0</v>
      </c>
      <c r="I252" s="169">
        <v>0</v>
      </c>
      <c r="J252" s="169">
        <v>0</v>
      </c>
      <c r="K252" s="169">
        <v>0</v>
      </c>
      <c r="L252" s="169">
        <v>0</v>
      </c>
      <c r="M252" s="169">
        <v>0</v>
      </c>
      <c r="N252" s="169">
        <f t="shared" si="3"/>
        <v>67</v>
      </c>
    </row>
    <row r="253" spans="1:14" ht="25.5" x14ac:dyDescent="0.25">
      <c r="A253" s="143" t="s">
        <v>262</v>
      </c>
      <c r="B253" s="132" t="s">
        <v>551</v>
      </c>
      <c r="C253" s="169">
        <v>0</v>
      </c>
      <c r="D253" s="169">
        <v>0</v>
      </c>
      <c r="E253" s="169">
        <v>0</v>
      </c>
      <c r="F253" s="169">
        <v>0</v>
      </c>
      <c r="G253" s="169">
        <v>0</v>
      </c>
      <c r="H253" s="169">
        <v>0</v>
      </c>
      <c r="I253" s="169">
        <v>0</v>
      </c>
      <c r="J253" s="169">
        <v>0</v>
      </c>
      <c r="K253" s="169">
        <v>0</v>
      </c>
      <c r="L253" s="169">
        <v>0</v>
      </c>
      <c r="M253" s="169">
        <v>0</v>
      </c>
      <c r="N253" s="169">
        <f t="shared" si="3"/>
        <v>0</v>
      </c>
    </row>
    <row r="254" spans="1:14" x14ac:dyDescent="0.25">
      <c r="A254" s="143" t="s">
        <v>263</v>
      </c>
      <c r="B254" s="132" t="s">
        <v>552</v>
      </c>
      <c r="C254" s="169">
        <v>1026</v>
      </c>
      <c r="D254" s="169">
        <v>230</v>
      </c>
      <c r="E254" s="169">
        <v>0</v>
      </c>
      <c r="F254" s="169">
        <v>1</v>
      </c>
      <c r="G254" s="169">
        <v>250</v>
      </c>
      <c r="H254" s="169">
        <v>1458</v>
      </c>
      <c r="I254" s="169">
        <v>0</v>
      </c>
      <c r="J254" s="169">
        <v>147</v>
      </c>
      <c r="K254" s="169">
        <v>1183</v>
      </c>
      <c r="L254" s="169">
        <v>0</v>
      </c>
      <c r="M254" s="169">
        <v>6</v>
      </c>
      <c r="N254" s="169">
        <f t="shared" si="3"/>
        <v>4301</v>
      </c>
    </row>
    <row r="255" spans="1:14" ht="25.5" x14ac:dyDescent="0.25">
      <c r="A255" s="143" t="s">
        <v>264</v>
      </c>
      <c r="B255" s="132" t="s">
        <v>553</v>
      </c>
      <c r="C255" s="169">
        <v>0</v>
      </c>
      <c r="D255" s="169">
        <v>0</v>
      </c>
      <c r="E255" s="169">
        <v>0</v>
      </c>
      <c r="F255" s="169">
        <v>0</v>
      </c>
      <c r="G255" s="169">
        <v>0</v>
      </c>
      <c r="H255" s="169">
        <v>0</v>
      </c>
      <c r="I255" s="169">
        <v>0</v>
      </c>
      <c r="J255" s="169">
        <v>0</v>
      </c>
      <c r="K255" s="169">
        <v>0</v>
      </c>
      <c r="L255" s="169">
        <v>0</v>
      </c>
      <c r="M255" s="169">
        <v>0</v>
      </c>
      <c r="N255" s="169">
        <f t="shared" si="3"/>
        <v>0</v>
      </c>
    </row>
    <row r="256" spans="1:14" x14ac:dyDescent="0.25">
      <c r="A256" s="143" t="s">
        <v>265</v>
      </c>
      <c r="B256" s="132" t="s">
        <v>1055</v>
      </c>
      <c r="C256" s="169">
        <v>0</v>
      </c>
      <c r="D256" s="169">
        <v>0</v>
      </c>
      <c r="E256" s="169">
        <v>0</v>
      </c>
      <c r="F256" s="169">
        <v>0</v>
      </c>
      <c r="G256" s="169">
        <v>0</v>
      </c>
      <c r="H256" s="169">
        <v>0</v>
      </c>
      <c r="I256" s="169">
        <v>0</v>
      </c>
      <c r="J256" s="169">
        <v>0</v>
      </c>
      <c r="K256" s="169">
        <v>0</v>
      </c>
      <c r="L256" s="169">
        <v>0</v>
      </c>
      <c r="M256" s="169">
        <v>0</v>
      </c>
      <c r="N256" s="169">
        <f t="shared" si="3"/>
        <v>0</v>
      </c>
    </row>
    <row r="257" spans="1:14" x14ac:dyDescent="0.25">
      <c r="A257" s="139" t="s">
        <v>266</v>
      </c>
      <c r="B257" s="132" t="s">
        <v>1430</v>
      </c>
      <c r="C257" s="169">
        <v>9679</v>
      </c>
      <c r="D257" s="169">
        <v>5199</v>
      </c>
      <c r="E257" s="169">
        <v>8174</v>
      </c>
      <c r="F257" s="169">
        <v>1400</v>
      </c>
      <c r="G257" s="169">
        <v>5990</v>
      </c>
      <c r="H257" s="169">
        <v>2156</v>
      </c>
      <c r="I257" s="169">
        <v>4062</v>
      </c>
      <c r="J257" s="169">
        <v>13087</v>
      </c>
      <c r="K257" s="169">
        <v>4018</v>
      </c>
      <c r="L257" s="169">
        <v>3356</v>
      </c>
      <c r="M257" s="169">
        <v>3174</v>
      </c>
      <c r="N257" s="169">
        <f t="shared" si="3"/>
        <v>60295</v>
      </c>
    </row>
    <row r="258" spans="1:14" x14ac:dyDescent="0.25">
      <c r="A258" s="143" t="s">
        <v>267</v>
      </c>
      <c r="B258" s="132" t="s">
        <v>1432</v>
      </c>
      <c r="C258" s="169">
        <v>9303</v>
      </c>
      <c r="D258" s="169">
        <v>4993</v>
      </c>
      <c r="E258" s="169">
        <v>7996</v>
      </c>
      <c r="F258" s="169">
        <v>1191</v>
      </c>
      <c r="G258" s="169">
        <v>5475</v>
      </c>
      <c r="H258" s="169">
        <v>1997</v>
      </c>
      <c r="I258" s="169">
        <v>3791</v>
      </c>
      <c r="J258" s="169">
        <v>12363</v>
      </c>
      <c r="K258" s="169">
        <v>3855</v>
      </c>
      <c r="L258" s="169">
        <v>3146</v>
      </c>
      <c r="M258" s="169">
        <v>2762</v>
      </c>
      <c r="N258" s="169">
        <f t="shared" si="3"/>
        <v>56872</v>
      </c>
    </row>
    <row r="259" spans="1:14" x14ac:dyDescent="0.25">
      <c r="A259" s="143" t="s">
        <v>268</v>
      </c>
      <c r="B259" s="132" t="s">
        <v>1434</v>
      </c>
      <c r="C259" s="169">
        <v>1040</v>
      </c>
      <c r="D259" s="169">
        <v>459</v>
      </c>
      <c r="E259" s="169">
        <v>580</v>
      </c>
      <c r="F259" s="169">
        <v>119</v>
      </c>
      <c r="G259" s="169">
        <v>374</v>
      </c>
      <c r="H259" s="169">
        <v>180</v>
      </c>
      <c r="I259" s="169">
        <v>542</v>
      </c>
      <c r="J259" s="169">
        <v>0</v>
      </c>
      <c r="K259" s="169">
        <v>228</v>
      </c>
      <c r="L259" s="169">
        <v>219</v>
      </c>
      <c r="M259" s="169">
        <v>0</v>
      </c>
      <c r="N259" s="169">
        <f t="shared" ref="N259:N322" si="4">SUM(C259:M259)</f>
        <v>3741</v>
      </c>
    </row>
    <row r="260" spans="1:14" x14ac:dyDescent="0.25">
      <c r="A260" s="143" t="s">
        <v>269</v>
      </c>
      <c r="B260" s="132" t="s">
        <v>1436</v>
      </c>
      <c r="C260" s="169">
        <v>1205</v>
      </c>
      <c r="D260" s="169">
        <v>1343</v>
      </c>
      <c r="E260" s="169">
        <v>1042</v>
      </c>
      <c r="F260" s="169">
        <v>174</v>
      </c>
      <c r="G260" s="169">
        <v>563</v>
      </c>
      <c r="H260" s="169">
        <v>218</v>
      </c>
      <c r="I260" s="169">
        <v>485</v>
      </c>
      <c r="J260" s="169">
        <v>2335</v>
      </c>
      <c r="K260" s="169">
        <v>738</v>
      </c>
      <c r="L260" s="169">
        <v>492</v>
      </c>
      <c r="M260" s="169">
        <v>800</v>
      </c>
      <c r="N260" s="169">
        <f t="shared" si="4"/>
        <v>9395</v>
      </c>
    </row>
    <row r="261" spans="1:14" x14ac:dyDescent="0.25">
      <c r="A261" s="143" t="s">
        <v>270</v>
      </c>
      <c r="B261" s="132" t="s">
        <v>1438</v>
      </c>
      <c r="C261" s="169">
        <v>960</v>
      </c>
      <c r="D261" s="169">
        <v>455</v>
      </c>
      <c r="E261" s="169">
        <v>605</v>
      </c>
      <c r="F261" s="169">
        <v>11</v>
      </c>
      <c r="G261" s="169">
        <v>418</v>
      </c>
      <c r="H261" s="169">
        <v>195</v>
      </c>
      <c r="I261" s="169">
        <v>484</v>
      </c>
      <c r="J261" s="169">
        <v>989</v>
      </c>
      <c r="K261" s="169">
        <v>0</v>
      </c>
      <c r="L261" s="169">
        <v>309</v>
      </c>
      <c r="M261" s="169">
        <v>344</v>
      </c>
      <c r="N261" s="169">
        <f t="shared" si="4"/>
        <v>4770</v>
      </c>
    </row>
    <row r="262" spans="1:14" x14ac:dyDescent="0.25">
      <c r="A262" s="143" t="s">
        <v>271</v>
      </c>
      <c r="B262" s="132" t="s">
        <v>1440</v>
      </c>
      <c r="C262" s="169">
        <v>1316</v>
      </c>
      <c r="D262" s="169">
        <v>0</v>
      </c>
      <c r="E262" s="169">
        <v>953</v>
      </c>
      <c r="F262" s="169">
        <v>0</v>
      </c>
      <c r="G262" s="169">
        <v>0</v>
      </c>
      <c r="H262" s="169">
        <v>0</v>
      </c>
      <c r="I262" s="169">
        <v>308</v>
      </c>
      <c r="J262" s="169">
        <v>0</v>
      </c>
      <c r="K262" s="169">
        <v>0</v>
      </c>
      <c r="L262" s="169">
        <v>309</v>
      </c>
      <c r="M262" s="169">
        <v>100</v>
      </c>
      <c r="N262" s="169">
        <f t="shared" si="4"/>
        <v>2986</v>
      </c>
    </row>
    <row r="263" spans="1:14" x14ac:dyDescent="0.25">
      <c r="A263" s="143" t="s">
        <v>272</v>
      </c>
      <c r="B263" s="132" t="s">
        <v>1630</v>
      </c>
      <c r="C263" s="169">
        <v>284</v>
      </c>
      <c r="D263" s="169">
        <v>8</v>
      </c>
      <c r="E263" s="169">
        <v>36</v>
      </c>
      <c r="F263" s="169">
        <v>13</v>
      </c>
      <c r="G263" s="169">
        <v>25</v>
      </c>
      <c r="H263" s="169">
        <v>19</v>
      </c>
      <c r="I263" s="169">
        <v>29</v>
      </c>
      <c r="J263" s="169">
        <v>90</v>
      </c>
      <c r="K263" s="169">
        <v>0</v>
      </c>
      <c r="L263" s="169">
        <v>14</v>
      </c>
      <c r="M263" s="169">
        <v>0</v>
      </c>
      <c r="N263" s="169">
        <f t="shared" si="4"/>
        <v>518</v>
      </c>
    </row>
    <row r="264" spans="1:14" x14ac:dyDescent="0.25">
      <c r="A264" s="143" t="s">
        <v>273</v>
      </c>
      <c r="B264" s="132" t="s">
        <v>1444</v>
      </c>
      <c r="C264" s="169">
        <v>154</v>
      </c>
      <c r="D264" s="169">
        <v>22</v>
      </c>
      <c r="E264" s="169">
        <v>112</v>
      </c>
      <c r="F264" s="169">
        <v>0</v>
      </c>
      <c r="G264" s="169">
        <v>8</v>
      </c>
      <c r="H264" s="169">
        <v>1</v>
      </c>
      <c r="I264" s="169">
        <v>172</v>
      </c>
      <c r="J264" s="169">
        <v>673</v>
      </c>
      <c r="K264" s="169">
        <v>2</v>
      </c>
      <c r="L264" s="169">
        <v>54</v>
      </c>
      <c r="M264" s="169">
        <v>70</v>
      </c>
      <c r="N264" s="169">
        <f t="shared" si="4"/>
        <v>1268</v>
      </c>
    </row>
    <row r="265" spans="1:14" x14ac:dyDescent="0.25">
      <c r="A265" s="143" t="s">
        <v>274</v>
      </c>
      <c r="B265" s="132" t="s">
        <v>1001</v>
      </c>
      <c r="C265" s="169">
        <v>479</v>
      </c>
      <c r="D265" s="169">
        <v>199</v>
      </c>
      <c r="E265" s="169">
        <v>503</v>
      </c>
      <c r="F265" s="169">
        <v>64</v>
      </c>
      <c r="G265" s="169">
        <v>150</v>
      </c>
      <c r="H265" s="169">
        <v>45</v>
      </c>
      <c r="I265" s="169">
        <v>226</v>
      </c>
      <c r="J265" s="169">
        <v>503</v>
      </c>
      <c r="K265" s="169">
        <v>206</v>
      </c>
      <c r="L265" s="169">
        <v>136</v>
      </c>
      <c r="M265" s="169">
        <v>288</v>
      </c>
      <c r="N265" s="169">
        <f t="shared" si="4"/>
        <v>2799</v>
      </c>
    </row>
    <row r="266" spans="1:14" x14ac:dyDescent="0.25">
      <c r="A266" s="143" t="s">
        <v>275</v>
      </c>
      <c r="B266" s="132" t="s">
        <v>1003</v>
      </c>
      <c r="C266" s="169">
        <v>255</v>
      </c>
      <c r="D266" s="169">
        <v>110</v>
      </c>
      <c r="E266" s="169">
        <v>100</v>
      </c>
      <c r="F266" s="169">
        <v>32</v>
      </c>
      <c r="G266" s="169">
        <v>100</v>
      </c>
      <c r="H266" s="169">
        <v>70</v>
      </c>
      <c r="I266" s="169">
        <v>101</v>
      </c>
      <c r="J266" s="169">
        <v>337</v>
      </c>
      <c r="K266" s="169">
        <v>45</v>
      </c>
      <c r="L266" s="169">
        <v>16</v>
      </c>
      <c r="M266" s="169">
        <v>32</v>
      </c>
      <c r="N266" s="169">
        <f t="shared" si="4"/>
        <v>1198</v>
      </c>
    </row>
    <row r="267" spans="1:14" x14ac:dyDescent="0.25">
      <c r="A267" s="143" t="s">
        <v>276</v>
      </c>
      <c r="B267" s="132" t="s">
        <v>1005</v>
      </c>
      <c r="C267" s="169">
        <v>967</v>
      </c>
      <c r="D267" s="169">
        <v>680</v>
      </c>
      <c r="E267" s="169">
        <v>348</v>
      </c>
      <c r="F267" s="169">
        <v>188</v>
      </c>
      <c r="G267" s="169">
        <v>525</v>
      </c>
      <c r="H267" s="169">
        <v>200</v>
      </c>
      <c r="I267" s="169">
        <v>579</v>
      </c>
      <c r="J267" s="169">
        <v>1557</v>
      </c>
      <c r="K267" s="169">
        <v>495</v>
      </c>
      <c r="L267" s="169">
        <v>617</v>
      </c>
      <c r="M267" s="169">
        <v>357</v>
      </c>
      <c r="N267" s="169">
        <f t="shared" si="4"/>
        <v>6513</v>
      </c>
    </row>
    <row r="268" spans="1:14" x14ac:dyDescent="0.25">
      <c r="A268" s="143" t="s">
        <v>277</v>
      </c>
      <c r="B268" s="132" t="s">
        <v>1007</v>
      </c>
      <c r="C268" s="169">
        <v>54</v>
      </c>
      <c r="D268" s="169">
        <v>4</v>
      </c>
      <c r="E268" s="169">
        <v>131</v>
      </c>
      <c r="F268" s="169">
        <v>36</v>
      </c>
      <c r="G268" s="169">
        <v>13</v>
      </c>
      <c r="H268" s="169">
        <v>37</v>
      </c>
      <c r="I268" s="169">
        <v>49</v>
      </c>
      <c r="J268" s="169">
        <v>355</v>
      </c>
      <c r="K268" s="169">
        <v>40</v>
      </c>
      <c r="L268" s="169">
        <v>0</v>
      </c>
      <c r="M268" s="169">
        <v>2</v>
      </c>
      <c r="N268" s="169">
        <f t="shared" si="4"/>
        <v>721</v>
      </c>
    </row>
    <row r="269" spans="1:14" x14ac:dyDescent="0.25">
      <c r="A269" s="143" t="s">
        <v>278</v>
      </c>
      <c r="B269" s="132" t="s">
        <v>1009</v>
      </c>
      <c r="C269" s="169">
        <v>742</v>
      </c>
      <c r="D269" s="169">
        <v>424</v>
      </c>
      <c r="E269" s="169">
        <v>722</v>
      </c>
      <c r="F269" s="169">
        <v>250</v>
      </c>
      <c r="G269" s="169">
        <v>1309</v>
      </c>
      <c r="H269" s="169">
        <v>447</v>
      </c>
      <c r="I269" s="169">
        <v>149</v>
      </c>
      <c r="J269" s="169">
        <v>1465</v>
      </c>
      <c r="K269" s="169">
        <v>881</v>
      </c>
      <c r="L269" s="169">
        <v>246</v>
      </c>
      <c r="M269" s="169">
        <v>298</v>
      </c>
      <c r="N269" s="169">
        <f t="shared" si="4"/>
        <v>6933</v>
      </c>
    </row>
    <row r="270" spans="1:14" ht="25.5" x14ac:dyDescent="0.25">
      <c r="A270" s="139" t="s">
        <v>279</v>
      </c>
      <c r="B270" s="132" t="s">
        <v>1011</v>
      </c>
      <c r="C270" s="169">
        <v>0</v>
      </c>
      <c r="D270" s="169">
        <v>365</v>
      </c>
      <c r="E270" s="169">
        <v>613</v>
      </c>
      <c r="F270" s="169">
        <v>190</v>
      </c>
      <c r="G270" s="169">
        <v>1250</v>
      </c>
      <c r="H270" s="169">
        <v>50</v>
      </c>
      <c r="I270" s="169">
        <v>0</v>
      </c>
      <c r="J270" s="169">
        <v>623</v>
      </c>
      <c r="K270" s="169">
        <v>703</v>
      </c>
      <c r="L270" s="169">
        <v>223</v>
      </c>
      <c r="M270" s="169">
        <v>240</v>
      </c>
      <c r="N270" s="169">
        <f t="shared" si="4"/>
        <v>4257</v>
      </c>
    </row>
    <row r="271" spans="1:14" ht="25.5" x14ac:dyDescent="0.25">
      <c r="A271" s="139" t="s">
        <v>280</v>
      </c>
      <c r="B271" s="132" t="s">
        <v>1013</v>
      </c>
      <c r="C271" s="169">
        <v>742</v>
      </c>
      <c r="D271" s="169">
        <v>59</v>
      </c>
      <c r="E271" s="169">
        <v>109</v>
      </c>
      <c r="F271" s="169">
        <v>60</v>
      </c>
      <c r="G271" s="169">
        <v>59</v>
      </c>
      <c r="H271" s="169">
        <v>397</v>
      </c>
      <c r="I271" s="169">
        <v>149</v>
      </c>
      <c r="J271" s="169">
        <v>842</v>
      </c>
      <c r="K271" s="169">
        <v>178</v>
      </c>
      <c r="L271" s="169">
        <v>23</v>
      </c>
      <c r="M271" s="169">
        <v>58</v>
      </c>
      <c r="N271" s="169">
        <f t="shared" si="4"/>
        <v>2676</v>
      </c>
    </row>
    <row r="272" spans="1:14" x14ac:dyDescent="0.25">
      <c r="A272" s="143" t="s">
        <v>281</v>
      </c>
      <c r="B272" s="132" t="s">
        <v>1015</v>
      </c>
      <c r="C272" s="169">
        <v>1847</v>
      </c>
      <c r="D272" s="169">
        <v>1289</v>
      </c>
      <c r="E272" s="169">
        <v>2864</v>
      </c>
      <c r="F272" s="169">
        <v>304</v>
      </c>
      <c r="G272" s="169">
        <v>1990</v>
      </c>
      <c r="H272" s="169">
        <v>585</v>
      </c>
      <c r="I272" s="169">
        <v>667</v>
      </c>
      <c r="J272" s="169">
        <v>4059</v>
      </c>
      <c r="K272" s="169">
        <v>1220</v>
      </c>
      <c r="L272" s="169">
        <v>734</v>
      </c>
      <c r="M272" s="169">
        <v>471</v>
      </c>
      <c r="N272" s="169">
        <f t="shared" si="4"/>
        <v>16030</v>
      </c>
    </row>
    <row r="273" spans="1:14" ht="25.5" x14ac:dyDescent="0.25">
      <c r="A273" s="139" t="s">
        <v>282</v>
      </c>
      <c r="B273" s="132" t="s">
        <v>1446</v>
      </c>
      <c r="C273" s="169">
        <v>0</v>
      </c>
      <c r="D273" s="169">
        <v>0</v>
      </c>
      <c r="E273" s="169">
        <v>0</v>
      </c>
      <c r="F273" s="169">
        <v>0</v>
      </c>
      <c r="G273" s="169">
        <v>0</v>
      </c>
      <c r="H273" s="169">
        <v>0</v>
      </c>
      <c r="I273" s="169">
        <v>0</v>
      </c>
      <c r="J273" s="169">
        <v>0</v>
      </c>
      <c r="K273" s="169">
        <v>0</v>
      </c>
      <c r="L273" s="169">
        <v>0</v>
      </c>
      <c r="M273" s="169">
        <v>0</v>
      </c>
      <c r="N273" s="169">
        <f t="shared" si="4"/>
        <v>0</v>
      </c>
    </row>
    <row r="274" spans="1:14" ht="25.5" x14ac:dyDescent="0.25">
      <c r="A274" s="139" t="s">
        <v>283</v>
      </c>
      <c r="B274" s="132" t="s">
        <v>1052</v>
      </c>
      <c r="C274" s="169">
        <v>0</v>
      </c>
      <c r="D274" s="169">
        <v>0</v>
      </c>
      <c r="E274" s="169">
        <v>0</v>
      </c>
      <c r="F274" s="169">
        <v>0</v>
      </c>
      <c r="G274" s="169">
        <v>0</v>
      </c>
      <c r="H274" s="169">
        <v>0</v>
      </c>
      <c r="I274" s="169">
        <v>0</v>
      </c>
      <c r="J274" s="169">
        <v>0</v>
      </c>
      <c r="K274" s="169">
        <v>4</v>
      </c>
      <c r="L274" s="169">
        <v>0</v>
      </c>
      <c r="M274" s="169">
        <v>0</v>
      </c>
      <c r="N274" s="169">
        <f t="shared" si="4"/>
        <v>4</v>
      </c>
    </row>
    <row r="275" spans="1:14" x14ac:dyDescent="0.25">
      <c r="A275" s="139" t="s">
        <v>284</v>
      </c>
      <c r="B275" s="132" t="s">
        <v>1021</v>
      </c>
      <c r="C275" s="169">
        <v>1847</v>
      </c>
      <c r="D275" s="169">
        <v>1289</v>
      </c>
      <c r="E275" s="169">
        <v>2864</v>
      </c>
      <c r="F275" s="169">
        <v>304</v>
      </c>
      <c r="G275" s="169">
        <v>1990</v>
      </c>
      <c r="H275" s="169">
        <v>585</v>
      </c>
      <c r="I275" s="169">
        <v>667</v>
      </c>
      <c r="J275" s="169">
        <v>4059</v>
      </c>
      <c r="K275" s="169">
        <v>1216</v>
      </c>
      <c r="L275" s="169">
        <v>734</v>
      </c>
      <c r="M275" s="169">
        <v>471</v>
      </c>
      <c r="N275" s="169">
        <f t="shared" si="4"/>
        <v>16026</v>
      </c>
    </row>
    <row r="276" spans="1:14" ht="25.5" x14ac:dyDescent="0.25">
      <c r="A276" s="143" t="s">
        <v>285</v>
      </c>
      <c r="B276" s="132" t="s">
        <v>1245</v>
      </c>
      <c r="C276" s="169">
        <v>180</v>
      </c>
      <c r="D276" s="169">
        <v>125</v>
      </c>
      <c r="E276" s="169">
        <v>89</v>
      </c>
      <c r="F276" s="169">
        <v>121</v>
      </c>
      <c r="G276" s="169">
        <v>465</v>
      </c>
      <c r="H276" s="169">
        <v>129</v>
      </c>
      <c r="I276" s="169">
        <v>230</v>
      </c>
      <c r="J276" s="169">
        <v>572</v>
      </c>
      <c r="K276" s="169">
        <v>141</v>
      </c>
      <c r="L276" s="169">
        <v>199</v>
      </c>
      <c r="M276" s="169">
        <v>388</v>
      </c>
      <c r="N276" s="169">
        <f t="shared" si="4"/>
        <v>2639</v>
      </c>
    </row>
    <row r="277" spans="1:14" ht="25.5" x14ac:dyDescent="0.25">
      <c r="A277" s="143" t="s">
        <v>286</v>
      </c>
      <c r="B277" s="132" t="s">
        <v>1447</v>
      </c>
      <c r="C277" s="169">
        <v>0</v>
      </c>
      <c r="D277" s="169">
        <v>0</v>
      </c>
      <c r="E277" s="169">
        <v>0</v>
      </c>
      <c r="F277" s="169">
        <v>0</v>
      </c>
      <c r="G277" s="169">
        <v>0</v>
      </c>
      <c r="H277" s="169">
        <v>0</v>
      </c>
      <c r="I277" s="169">
        <v>0</v>
      </c>
      <c r="J277" s="169">
        <v>0</v>
      </c>
      <c r="K277" s="169">
        <v>0</v>
      </c>
      <c r="L277" s="169">
        <v>0</v>
      </c>
      <c r="M277" s="169">
        <v>0</v>
      </c>
      <c r="N277" s="169">
        <f t="shared" si="4"/>
        <v>0</v>
      </c>
    </row>
    <row r="278" spans="1:14" ht="25.5" x14ac:dyDescent="0.25">
      <c r="A278" s="143" t="s">
        <v>287</v>
      </c>
      <c r="B278" s="132" t="s">
        <v>1244</v>
      </c>
      <c r="C278" s="169">
        <v>0</v>
      </c>
      <c r="D278" s="169">
        <v>0</v>
      </c>
      <c r="E278" s="169">
        <v>0</v>
      </c>
      <c r="F278" s="169">
        <v>0</v>
      </c>
      <c r="G278" s="169">
        <v>0</v>
      </c>
      <c r="H278" s="169">
        <v>0</v>
      </c>
      <c r="I278" s="169">
        <v>0</v>
      </c>
      <c r="J278" s="169">
        <v>0</v>
      </c>
      <c r="K278" s="169">
        <v>6</v>
      </c>
      <c r="L278" s="169">
        <v>0</v>
      </c>
      <c r="M278" s="169">
        <v>0</v>
      </c>
      <c r="N278" s="169">
        <f t="shared" si="4"/>
        <v>6</v>
      </c>
    </row>
    <row r="279" spans="1:14" ht="25.5" x14ac:dyDescent="0.25">
      <c r="A279" s="143" t="s">
        <v>288</v>
      </c>
      <c r="B279" s="132" t="s">
        <v>1246</v>
      </c>
      <c r="C279" s="169">
        <v>180</v>
      </c>
      <c r="D279" s="169">
        <v>125</v>
      </c>
      <c r="E279" s="169">
        <v>68</v>
      </c>
      <c r="F279" s="169">
        <v>121</v>
      </c>
      <c r="G279" s="169">
        <v>465</v>
      </c>
      <c r="H279" s="169">
        <v>129</v>
      </c>
      <c r="I279" s="169">
        <v>230</v>
      </c>
      <c r="J279" s="169">
        <v>572</v>
      </c>
      <c r="K279" s="169">
        <v>135</v>
      </c>
      <c r="L279" s="169">
        <v>199</v>
      </c>
      <c r="M279" s="169">
        <v>388</v>
      </c>
      <c r="N279" s="169">
        <f t="shared" si="4"/>
        <v>2612</v>
      </c>
    </row>
    <row r="280" spans="1:14" x14ac:dyDescent="0.25">
      <c r="A280" s="139" t="s">
        <v>289</v>
      </c>
      <c r="B280" s="132" t="s">
        <v>2090</v>
      </c>
      <c r="C280" s="169">
        <v>29</v>
      </c>
      <c r="D280" s="169">
        <v>25</v>
      </c>
      <c r="E280" s="169">
        <v>16</v>
      </c>
      <c r="F280" s="169">
        <v>20</v>
      </c>
      <c r="G280" s="169">
        <v>13</v>
      </c>
      <c r="H280" s="169">
        <v>50</v>
      </c>
      <c r="I280" s="169">
        <v>27</v>
      </c>
      <c r="J280" s="169">
        <v>10</v>
      </c>
      <c r="K280" s="169">
        <v>73</v>
      </c>
      <c r="L280" s="169">
        <v>0</v>
      </c>
      <c r="M280" s="169">
        <v>37</v>
      </c>
      <c r="N280" s="169">
        <f t="shared" si="4"/>
        <v>300</v>
      </c>
    </row>
    <row r="281" spans="1:14" ht="25.5" x14ac:dyDescent="0.25">
      <c r="A281" s="139" t="s">
        <v>290</v>
      </c>
      <c r="B281" s="132" t="s">
        <v>2092</v>
      </c>
      <c r="C281" s="169">
        <v>73</v>
      </c>
      <c r="D281" s="169">
        <v>12</v>
      </c>
      <c r="E281" s="169">
        <v>38</v>
      </c>
      <c r="F281" s="169">
        <v>0</v>
      </c>
      <c r="G281" s="169">
        <v>9</v>
      </c>
      <c r="H281" s="169">
        <v>25</v>
      </c>
      <c r="I281" s="169">
        <v>21</v>
      </c>
      <c r="J281" s="169">
        <v>18</v>
      </c>
      <c r="K281" s="169">
        <v>44</v>
      </c>
      <c r="L281" s="169">
        <v>0</v>
      </c>
      <c r="M281" s="169">
        <v>22</v>
      </c>
      <c r="N281" s="169">
        <f t="shared" si="4"/>
        <v>262</v>
      </c>
    </row>
    <row r="282" spans="1:14" ht="25.5" x14ac:dyDescent="0.25">
      <c r="A282" s="139" t="s">
        <v>291</v>
      </c>
      <c r="B282" s="132" t="s">
        <v>1171</v>
      </c>
      <c r="C282" s="169">
        <v>0</v>
      </c>
      <c r="D282" s="169">
        <v>0</v>
      </c>
      <c r="E282" s="169">
        <v>0</v>
      </c>
      <c r="F282" s="169">
        <v>0</v>
      </c>
      <c r="G282" s="169">
        <v>0</v>
      </c>
      <c r="H282" s="169">
        <v>0</v>
      </c>
      <c r="I282" s="169">
        <v>0</v>
      </c>
      <c r="J282" s="169">
        <v>0</v>
      </c>
      <c r="K282" s="169">
        <v>0</v>
      </c>
      <c r="L282" s="169">
        <v>93</v>
      </c>
      <c r="M282" s="169">
        <v>219</v>
      </c>
      <c r="N282" s="169">
        <f t="shared" si="4"/>
        <v>312</v>
      </c>
    </row>
    <row r="283" spans="1:14" x14ac:dyDescent="0.25">
      <c r="A283" s="139" t="s">
        <v>292</v>
      </c>
      <c r="B283" s="132" t="s">
        <v>1172</v>
      </c>
      <c r="C283" s="169">
        <v>78</v>
      </c>
      <c r="D283" s="169">
        <v>88</v>
      </c>
      <c r="E283" s="169">
        <v>12</v>
      </c>
      <c r="F283" s="169">
        <v>82</v>
      </c>
      <c r="G283" s="169">
        <v>390</v>
      </c>
      <c r="H283" s="169">
        <v>54</v>
      </c>
      <c r="I283" s="169">
        <v>137</v>
      </c>
      <c r="J283" s="169">
        <v>342</v>
      </c>
      <c r="K283" s="169">
        <v>0</v>
      </c>
      <c r="L283" s="169">
        <v>54</v>
      </c>
      <c r="M283" s="169">
        <v>13</v>
      </c>
      <c r="N283" s="169">
        <f t="shared" si="4"/>
        <v>1250</v>
      </c>
    </row>
    <row r="284" spans="1:14" ht="25.5" x14ac:dyDescent="0.25">
      <c r="A284" s="139" t="s">
        <v>293</v>
      </c>
      <c r="B284" s="132" t="s">
        <v>1579</v>
      </c>
      <c r="C284" s="169">
        <v>0</v>
      </c>
      <c r="D284" s="169">
        <v>0</v>
      </c>
      <c r="E284" s="169">
        <v>2</v>
      </c>
      <c r="F284" s="169">
        <v>19</v>
      </c>
      <c r="G284" s="169">
        <v>53</v>
      </c>
      <c r="H284" s="169">
        <v>0</v>
      </c>
      <c r="I284" s="169">
        <v>45</v>
      </c>
      <c r="J284" s="169">
        <v>202</v>
      </c>
      <c r="K284" s="169">
        <v>18</v>
      </c>
      <c r="L284" s="169">
        <v>52</v>
      </c>
      <c r="M284" s="169">
        <v>97</v>
      </c>
      <c r="N284" s="169">
        <f t="shared" si="4"/>
        <v>488</v>
      </c>
    </row>
    <row r="285" spans="1:14" ht="25.5" x14ac:dyDescent="0.25">
      <c r="A285" s="143" t="s">
        <v>294</v>
      </c>
      <c r="B285" s="132" t="s">
        <v>2098</v>
      </c>
      <c r="C285" s="169">
        <v>0</v>
      </c>
      <c r="D285" s="169">
        <v>0</v>
      </c>
      <c r="E285" s="169">
        <v>21</v>
      </c>
      <c r="F285" s="169">
        <v>0</v>
      </c>
      <c r="G285" s="169">
        <v>0</v>
      </c>
      <c r="H285" s="169">
        <v>0</v>
      </c>
      <c r="I285" s="169">
        <v>0</v>
      </c>
      <c r="J285" s="169">
        <v>0</v>
      </c>
      <c r="K285" s="169">
        <v>0</v>
      </c>
      <c r="L285" s="169">
        <v>0</v>
      </c>
      <c r="M285" s="169">
        <v>0</v>
      </c>
      <c r="N285" s="169">
        <f t="shared" si="4"/>
        <v>21</v>
      </c>
    </row>
    <row r="286" spans="1:14" ht="38.25" x14ac:dyDescent="0.25">
      <c r="A286" s="139" t="s">
        <v>295</v>
      </c>
      <c r="B286" s="132" t="s">
        <v>1448</v>
      </c>
      <c r="C286" s="169">
        <v>0</v>
      </c>
      <c r="D286" s="169">
        <v>0</v>
      </c>
      <c r="E286" s="169">
        <v>0</v>
      </c>
      <c r="F286" s="169">
        <v>0</v>
      </c>
      <c r="G286" s="169">
        <v>0</v>
      </c>
      <c r="H286" s="169">
        <v>0</v>
      </c>
      <c r="I286" s="169">
        <v>0</v>
      </c>
      <c r="J286" s="169">
        <v>0</v>
      </c>
      <c r="K286" s="169">
        <v>0</v>
      </c>
      <c r="L286" s="169">
        <v>0</v>
      </c>
      <c r="M286" s="169">
        <v>0</v>
      </c>
      <c r="N286" s="169">
        <f t="shared" si="4"/>
        <v>0</v>
      </c>
    </row>
    <row r="287" spans="1:14" ht="38.25" x14ac:dyDescent="0.25">
      <c r="A287" s="139" t="s">
        <v>296</v>
      </c>
      <c r="B287" s="132" t="s">
        <v>2127</v>
      </c>
      <c r="C287" s="169">
        <v>0</v>
      </c>
      <c r="D287" s="169">
        <v>0</v>
      </c>
      <c r="E287" s="169">
        <v>21</v>
      </c>
      <c r="F287" s="169">
        <v>0</v>
      </c>
      <c r="G287" s="169">
        <v>0</v>
      </c>
      <c r="H287" s="169">
        <v>0</v>
      </c>
      <c r="I287" s="169">
        <v>0</v>
      </c>
      <c r="J287" s="169">
        <v>0</v>
      </c>
      <c r="K287" s="169">
        <v>0</v>
      </c>
      <c r="L287" s="169">
        <v>0</v>
      </c>
      <c r="M287" s="169">
        <v>0</v>
      </c>
      <c r="N287" s="169">
        <f t="shared" si="4"/>
        <v>21</v>
      </c>
    </row>
    <row r="288" spans="1:14" ht="38.25" x14ac:dyDescent="0.25">
      <c r="A288" s="139" t="s">
        <v>297</v>
      </c>
      <c r="B288" s="132" t="s">
        <v>950</v>
      </c>
      <c r="C288" s="169">
        <v>0</v>
      </c>
      <c r="D288" s="169">
        <v>0</v>
      </c>
      <c r="E288" s="169">
        <v>0</v>
      </c>
      <c r="F288" s="169">
        <v>0</v>
      </c>
      <c r="G288" s="169">
        <v>0</v>
      </c>
      <c r="H288" s="169">
        <v>0</v>
      </c>
      <c r="I288" s="169">
        <v>0</v>
      </c>
      <c r="J288" s="169">
        <v>0</v>
      </c>
      <c r="K288" s="169">
        <v>0</v>
      </c>
      <c r="L288" s="169">
        <v>0</v>
      </c>
      <c r="M288" s="169">
        <v>0</v>
      </c>
      <c r="N288" s="169">
        <f t="shared" si="4"/>
        <v>0</v>
      </c>
    </row>
    <row r="289" spans="1:14" x14ac:dyDescent="0.25">
      <c r="A289" s="143" t="s">
        <v>298</v>
      </c>
      <c r="B289" s="132" t="s">
        <v>1369</v>
      </c>
      <c r="C289" s="169">
        <v>196</v>
      </c>
      <c r="D289" s="169">
        <v>81</v>
      </c>
      <c r="E289" s="169">
        <v>89</v>
      </c>
      <c r="F289" s="169">
        <v>88</v>
      </c>
      <c r="G289" s="169">
        <v>50</v>
      </c>
      <c r="H289" s="169">
        <v>30</v>
      </c>
      <c r="I289" s="169">
        <v>41</v>
      </c>
      <c r="J289" s="169">
        <v>152</v>
      </c>
      <c r="K289" s="169">
        <v>22</v>
      </c>
      <c r="L289" s="169">
        <v>11</v>
      </c>
      <c r="M289" s="169">
        <v>24</v>
      </c>
      <c r="N289" s="169">
        <f t="shared" si="4"/>
        <v>784</v>
      </c>
    </row>
    <row r="290" spans="1:14" ht="25.5" x14ac:dyDescent="0.25">
      <c r="A290" s="143" t="s">
        <v>299</v>
      </c>
      <c r="B290" s="132" t="s">
        <v>1371</v>
      </c>
      <c r="C290" s="169">
        <v>0</v>
      </c>
      <c r="D290" s="169">
        <v>0</v>
      </c>
      <c r="E290" s="169">
        <v>0</v>
      </c>
      <c r="F290" s="169">
        <v>2</v>
      </c>
      <c r="G290" s="169">
        <v>50</v>
      </c>
      <c r="H290" s="169">
        <v>0</v>
      </c>
      <c r="I290" s="169">
        <v>0</v>
      </c>
      <c r="J290" s="169">
        <v>0</v>
      </c>
      <c r="K290" s="169">
        <v>0</v>
      </c>
      <c r="L290" s="169">
        <v>0</v>
      </c>
      <c r="M290" s="169">
        <v>0</v>
      </c>
      <c r="N290" s="169">
        <f t="shared" si="4"/>
        <v>52</v>
      </c>
    </row>
    <row r="291" spans="1:14" ht="25.5" x14ac:dyDescent="0.25">
      <c r="A291" s="143" t="s">
        <v>300</v>
      </c>
      <c r="B291" s="132" t="s">
        <v>1373</v>
      </c>
      <c r="C291" s="169">
        <v>196</v>
      </c>
      <c r="D291" s="169">
        <v>81</v>
      </c>
      <c r="E291" s="169">
        <v>89</v>
      </c>
      <c r="F291" s="169">
        <v>86</v>
      </c>
      <c r="G291" s="169">
        <v>0</v>
      </c>
      <c r="H291" s="169">
        <v>30</v>
      </c>
      <c r="I291" s="169">
        <v>41</v>
      </c>
      <c r="J291" s="169">
        <v>152</v>
      </c>
      <c r="K291" s="169">
        <v>22</v>
      </c>
      <c r="L291" s="169">
        <v>11</v>
      </c>
      <c r="M291" s="169">
        <v>24</v>
      </c>
      <c r="N291" s="169">
        <f t="shared" si="4"/>
        <v>732</v>
      </c>
    </row>
    <row r="292" spans="1:14" ht="25.5" x14ac:dyDescent="0.25">
      <c r="A292" s="139" t="s">
        <v>301</v>
      </c>
      <c r="B292" s="132" t="s">
        <v>1375</v>
      </c>
      <c r="C292" s="169">
        <v>1774</v>
      </c>
      <c r="D292" s="169">
        <v>1935</v>
      </c>
      <c r="E292" s="169">
        <v>3420</v>
      </c>
      <c r="F292" s="169">
        <v>419</v>
      </c>
      <c r="G292" s="169">
        <v>747</v>
      </c>
      <c r="H292" s="169">
        <v>318</v>
      </c>
      <c r="I292" s="169">
        <v>1154</v>
      </c>
      <c r="J292" s="169">
        <v>4734</v>
      </c>
      <c r="K292" s="169">
        <v>1024</v>
      </c>
      <c r="L292" s="169">
        <v>1235</v>
      </c>
      <c r="M292" s="169">
        <v>576</v>
      </c>
      <c r="N292" s="169">
        <f t="shared" si="4"/>
        <v>17336</v>
      </c>
    </row>
    <row r="293" spans="1:14" ht="25.5" x14ac:dyDescent="0.25">
      <c r="A293" s="143" t="s">
        <v>522</v>
      </c>
      <c r="B293" s="132" t="s">
        <v>67</v>
      </c>
      <c r="C293" s="169">
        <v>792</v>
      </c>
      <c r="D293" s="169">
        <v>1100</v>
      </c>
      <c r="E293" s="169">
        <v>1187</v>
      </c>
      <c r="F293" s="169">
        <v>181</v>
      </c>
      <c r="G293" s="169">
        <v>197</v>
      </c>
      <c r="H293" s="169">
        <v>230</v>
      </c>
      <c r="I293" s="169">
        <v>505</v>
      </c>
      <c r="J293" s="169">
        <v>3489</v>
      </c>
      <c r="K293" s="169">
        <v>41</v>
      </c>
      <c r="L293" s="169">
        <v>450</v>
      </c>
      <c r="M293" s="169">
        <v>214</v>
      </c>
      <c r="N293" s="169">
        <f t="shared" si="4"/>
        <v>8386</v>
      </c>
    </row>
    <row r="294" spans="1:14" ht="25.5" x14ac:dyDescent="0.25">
      <c r="A294" s="143" t="s">
        <v>523</v>
      </c>
      <c r="B294" s="132" t="s">
        <v>68</v>
      </c>
      <c r="C294" s="169">
        <v>0</v>
      </c>
      <c r="D294" s="169">
        <v>0</v>
      </c>
      <c r="E294" s="169">
        <v>0</v>
      </c>
      <c r="F294" s="169">
        <v>0</v>
      </c>
      <c r="G294" s="169">
        <v>0</v>
      </c>
      <c r="H294" s="169">
        <v>0</v>
      </c>
      <c r="I294" s="169">
        <v>0</v>
      </c>
      <c r="J294" s="169">
        <v>0</v>
      </c>
      <c r="K294" s="169">
        <v>185</v>
      </c>
      <c r="L294" s="169">
        <v>0</v>
      </c>
      <c r="M294" s="169">
        <v>0</v>
      </c>
      <c r="N294" s="169">
        <f t="shared" si="4"/>
        <v>185</v>
      </c>
    </row>
    <row r="295" spans="1:14" ht="25.5" x14ac:dyDescent="0.25">
      <c r="A295" s="143" t="s">
        <v>524</v>
      </c>
      <c r="B295" s="132" t="s">
        <v>69</v>
      </c>
      <c r="C295" s="169">
        <v>788</v>
      </c>
      <c r="D295" s="169">
        <v>570</v>
      </c>
      <c r="E295" s="169">
        <v>1836</v>
      </c>
      <c r="F295" s="169">
        <v>200</v>
      </c>
      <c r="G295" s="169">
        <v>485</v>
      </c>
      <c r="H295" s="169">
        <v>84</v>
      </c>
      <c r="I295" s="169">
        <v>633</v>
      </c>
      <c r="J295" s="169">
        <v>1163</v>
      </c>
      <c r="K295" s="169">
        <v>703</v>
      </c>
      <c r="L295" s="169">
        <v>737</v>
      </c>
      <c r="M295" s="169">
        <v>355</v>
      </c>
      <c r="N295" s="169">
        <f t="shared" si="4"/>
        <v>7554</v>
      </c>
    </row>
    <row r="296" spans="1:14" x14ac:dyDescent="0.25">
      <c r="A296" s="143" t="s">
        <v>525</v>
      </c>
      <c r="B296" s="132" t="s">
        <v>70</v>
      </c>
      <c r="C296" s="169">
        <v>0</v>
      </c>
      <c r="D296" s="169">
        <v>0</v>
      </c>
      <c r="E296" s="169">
        <v>0</v>
      </c>
      <c r="F296" s="169">
        <v>0</v>
      </c>
      <c r="G296" s="169">
        <v>0</v>
      </c>
      <c r="H296" s="169">
        <v>0</v>
      </c>
      <c r="I296" s="169">
        <v>0</v>
      </c>
      <c r="J296" s="169">
        <v>28</v>
      </c>
      <c r="K296" s="169">
        <v>0</v>
      </c>
      <c r="L296" s="169">
        <v>0</v>
      </c>
      <c r="M296" s="169">
        <v>0</v>
      </c>
      <c r="N296" s="169">
        <f t="shared" si="4"/>
        <v>28</v>
      </c>
    </row>
    <row r="297" spans="1:14" x14ac:dyDescent="0.25">
      <c r="A297" s="143" t="s">
        <v>526</v>
      </c>
      <c r="B297" s="132" t="s">
        <v>451</v>
      </c>
      <c r="C297" s="169">
        <v>15</v>
      </c>
      <c r="D297" s="169">
        <v>7</v>
      </c>
      <c r="E297" s="169">
        <v>29</v>
      </c>
      <c r="F297" s="169">
        <v>7</v>
      </c>
      <c r="G297" s="169">
        <v>20</v>
      </c>
      <c r="H297" s="169">
        <v>1</v>
      </c>
      <c r="I297" s="169">
        <v>2</v>
      </c>
      <c r="J297" s="169">
        <v>50</v>
      </c>
      <c r="K297" s="169">
        <v>0</v>
      </c>
      <c r="L297" s="169">
        <v>0</v>
      </c>
      <c r="M297" s="169">
        <v>7</v>
      </c>
      <c r="N297" s="169">
        <f t="shared" si="4"/>
        <v>138</v>
      </c>
    </row>
    <row r="298" spans="1:14" x14ac:dyDescent="0.25">
      <c r="A298" s="143" t="s">
        <v>527</v>
      </c>
      <c r="B298" s="132" t="s">
        <v>71</v>
      </c>
      <c r="C298" s="169">
        <v>179</v>
      </c>
      <c r="D298" s="169">
        <v>258</v>
      </c>
      <c r="E298" s="169">
        <v>368</v>
      </c>
      <c r="F298" s="169">
        <v>31</v>
      </c>
      <c r="G298" s="169">
        <v>45</v>
      </c>
      <c r="H298" s="169">
        <v>3</v>
      </c>
      <c r="I298" s="169">
        <v>14</v>
      </c>
      <c r="J298" s="169">
        <v>4</v>
      </c>
      <c r="K298" s="169">
        <v>95</v>
      </c>
      <c r="L298" s="169">
        <v>48</v>
      </c>
      <c r="M298" s="169">
        <v>0</v>
      </c>
      <c r="N298" s="169">
        <f t="shared" si="4"/>
        <v>1045</v>
      </c>
    </row>
    <row r="299" spans="1:14" ht="25.5" x14ac:dyDescent="0.25">
      <c r="A299" s="143" t="s">
        <v>528</v>
      </c>
      <c r="B299" s="132" t="s">
        <v>1449</v>
      </c>
      <c r="C299" s="169">
        <v>0</v>
      </c>
      <c r="D299" s="169">
        <v>0</v>
      </c>
      <c r="E299" s="169">
        <v>0</v>
      </c>
      <c r="F299" s="169">
        <v>0</v>
      </c>
      <c r="G299" s="169">
        <v>0</v>
      </c>
      <c r="H299" s="169">
        <v>0</v>
      </c>
      <c r="I299" s="169">
        <v>0</v>
      </c>
      <c r="J299" s="169">
        <v>0</v>
      </c>
      <c r="K299" s="169">
        <v>0</v>
      </c>
      <c r="L299" s="169">
        <v>0</v>
      </c>
      <c r="M299" s="169">
        <v>0</v>
      </c>
      <c r="N299" s="169">
        <f t="shared" si="4"/>
        <v>0</v>
      </c>
    </row>
    <row r="300" spans="1:14" x14ac:dyDescent="0.25">
      <c r="A300" s="139" t="s">
        <v>529</v>
      </c>
      <c r="B300" s="132" t="s">
        <v>304</v>
      </c>
      <c r="C300" s="169">
        <v>1694</v>
      </c>
      <c r="D300" s="169">
        <v>769</v>
      </c>
      <c r="E300" s="169">
        <v>819</v>
      </c>
      <c r="F300" s="169">
        <v>220</v>
      </c>
      <c r="G300" s="169">
        <v>448</v>
      </c>
      <c r="H300" s="169">
        <v>289</v>
      </c>
      <c r="I300" s="169">
        <v>567</v>
      </c>
      <c r="J300" s="169">
        <v>2600</v>
      </c>
      <c r="K300" s="169">
        <v>816</v>
      </c>
      <c r="L300" s="169">
        <v>559</v>
      </c>
      <c r="M300" s="169">
        <v>528</v>
      </c>
      <c r="N300" s="169">
        <f t="shared" si="4"/>
        <v>9309</v>
      </c>
    </row>
    <row r="301" spans="1:14" x14ac:dyDescent="0.25">
      <c r="A301" s="143" t="s">
        <v>530</v>
      </c>
      <c r="B301" s="132" t="s">
        <v>951</v>
      </c>
      <c r="C301" s="169">
        <v>68</v>
      </c>
      <c r="D301" s="169">
        <v>27</v>
      </c>
      <c r="E301" s="169">
        <v>45</v>
      </c>
      <c r="F301" s="169">
        <v>54</v>
      </c>
      <c r="G301" s="169">
        <v>44</v>
      </c>
      <c r="H301" s="169">
        <v>27</v>
      </c>
      <c r="I301" s="169">
        <v>22</v>
      </c>
      <c r="J301" s="169">
        <v>342</v>
      </c>
      <c r="K301" s="169">
        <v>0</v>
      </c>
      <c r="L301" s="169">
        <v>198</v>
      </c>
      <c r="M301" s="169">
        <v>78</v>
      </c>
      <c r="N301" s="169">
        <f t="shared" si="4"/>
        <v>905</v>
      </c>
    </row>
    <row r="302" spans="1:14" x14ac:dyDescent="0.25">
      <c r="A302" s="143" t="s">
        <v>531</v>
      </c>
      <c r="B302" s="132" t="s">
        <v>308</v>
      </c>
      <c r="C302" s="169">
        <v>1531</v>
      </c>
      <c r="D302" s="169">
        <v>728</v>
      </c>
      <c r="E302" s="169">
        <v>774</v>
      </c>
      <c r="F302" s="169">
        <v>166</v>
      </c>
      <c r="G302" s="169">
        <v>404</v>
      </c>
      <c r="H302" s="169">
        <v>262</v>
      </c>
      <c r="I302" s="169">
        <v>545</v>
      </c>
      <c r="J302" s="169">
        <v>2256</v>
      </c>
      <c r="K302" s="169">
        <v>816</v>
      </c>
      <c r="L302" s="169">
        <v>361</v>
      </c>
      <c r="M302" s="169">
        <v>450</v>
      </c>
      <c r="N302" s="169">
        <f t="shared" si="4"/>
        <v>8293</v>
      </c>
    </row>
    <row r="303" spans="1:14" x14ac:dyDescent="0.25">
      <c r="A303" s="143" t="s">
        <v>532</v>
      </c>
      <c r="B303" s="132" t="s">
        <v>310</v>
      </c>
      <c r="C303" s="169">
        <v>1137</v>
      </c>
      <c r="D303" s="169">
        <v>555</v>
      </c>
      <c r="E303" s="169">
        <v>738</v>
      </c>
      <c r="F303" s="169">
        <v>139</v>
      </c>
      <c r="G303" s="169">
        <v>287</v>
      </c>
      <c r="H303" s="169">
        <v>200</v>
      </c>
      <c r="I303" s="169">
        <v>481</v>
      </c>
      <c r="J303" s="169">
        <v>802</v>
      </c>
      <c r="K303" s="169">
        <v>777</v>
      </c>
      <c r="L303" s="169">
        <v>300</v>
      </c>
      <c r="M303" s="169">
        <v>176</v>
      </c>
      <c r="N303" s="169">
        <f t="shared" si="4"/>
        <v>5592</v>
      </c>
    </row>
    <row r="304" spans="1:14" x14ac:dyDescent="0.25">
      <c r="A304" s="143" t="s">
        <v>533</v>
      </c>
      <c r="B304" s="132" t="s">
        <v>1593</v>
      </c>
      <c r="C304" s="169">
        <v>394</v>
      </c>
      <c r="D304" s="169">
        <v>173</v>
      </c>
      <c r="E304" s="169">
        <v>36</v>
      </c>
      <c r="F304" s="169">
        <v>27</v>
      </c>
      <c r="G304" s="169">
        <v>117</v>
      </c>
      <c r="H304" s="169">
        <v>62</v>
      </c>
      <c r="I304" s="169">
        <v>64</v>
      </c>
      <c r="J304" s="169">
        <v>1454</v>
      </c>
      <c r="K304" s="169">
        <v>39</v>
      </c>
      <c r="L304" s="169">
        <v>61</v>
      </c>
      <c r="M304" s="169">
        <v>274</v>
      </c>
      <c r="N304" s="169">
        <f t="shared" si="4"/>
        <v>2701</v>
      </c>
    </row>
    <row r="305" spans="1:14" x14ac:dyDescent="0.25">
      <c r="A305" s="143" t="s">
        <v>534</v>
      </c>
      <c r="B305" s="132" t="s">
        <v>1595</v>
      </c>
      <c r="C305" s="169">
        <v>95</v>
      </c>
      <c r="D305" s="169">
        <v>14</v>
      </c>
      <c r="E305" s="169">
        <v>0</v>
      </c>
      <c r="F305" s="169">
        <v>0</v>
      </c>
      <c r="G305" s="169">
        <v>0</v>
      </c>
      <c r="H305" s="169">
        <v>0</v>
      </c>
      <c r="I305" s="169">
        <v>0</v>
      </c>
      <c r="J305" s="169">
        <v>2</v>
      </c>
      <c r="K305" s="169">
        <v>0</v>
      </c>
      <c r="L305" s="169">
        <v>0</v>
      </c>
      <c r="M305" s="169">
        <v>0</v>
      </c>
      <c r="N305" s="169">
        <f t="shared" si="4"/>
        <v>111</v>
      </c>
    </row>
    <row r="306" spans="1:14" x14ac:dyDescent="0.25">
      <c r="A306" s="143" t="s">
        <v>535</v>
      </c>
      <c r="B306" s="132" t="s">
        <v>1597</v>
      </c>
      <c r="C306" s="169">
        <v>16</v>
      </c>
      <c r="D306" s="169">
        <v>7</v>
      </c>
      <c r="E306" s="169">
        <v>0</v>
      </c>
      <c r="F306" s="169">
        <v>0</v>
      </c>
      <c r="G306" s="169">
        <v>0</v>
      </c>
      <c r="H306" s="169">
        <v>0</v>
      </c>
      <c r="I306" s="169">
        <v>0</v>
      </c>
      <c r="J306" s="169">
        <v>0</v>
      </c>
      <c r="K306" s="169">
        <v>0</v>
      </c>
      <c r="L306" s="169">
        <v>0</v>
      </c>
      <c r="M306" s="169">
        <v>0</v>
      </c>
      <c r="N306" s="169">
        <f t="shared" si="4"/>
        <v>23</v>
      </c>
    </row>
    <row r="307" spans="1:14" x14ac:dyDescent="0.25">
      <c r="A307" s="143" t="s">
        <v>536</v>
      </c>
      <c r="B307" s="132" t="s">
        <v>1599</v>
      </c>
      <c r="C307" s="169">
        <v>79</v>
      </c>
      <c r="D307" s="169">
        <v>7</v>
      </c>
      <c r="E307" s="169">
        <v>0</v>
      </c>
      <c r="F307" s="169">
        <v>0</v>
      </c>
      <c r="G307" s="169">
        <v>0</v>
      </c>
      <c r="H307" s="169">
        <v>0</v>
      </c>
      <c r="I307" s="169">
        <v>0</v>
      </c>
      <c r="J307" s="169">
        <v>2</v>
      </c>
      <c r="K307" s="169">
        <v>0</v>
      </c>
      <c r="L307" s="169">
        <v>0</v>
      </c>
      <c r="M307" s="169">
        <v>0</v>
      </c>
      <c r="N307" s="169">
        <f t="shared" si="4"/>
        <v>88</v>
      </c>
    </row>
    <row r="308" spans="1:14" ht="25.5" x14ac:dyDescent="0.25">
      <c r="A308" s="143" t="s">
        <v>537</v>
      </c>
      <c r="B308" s="132" t="s">
        <v>1450</v>
      </c>
      <c r="C308" s="169">
        <v>0</v>
      </c>
      <c r="D308" s="169">
        <v>0</v>
      </c>
      <c r="E308" s="169">
        <v>0</v>
      </c>
      <c r="F308" s="169">
        <v>0</v>
      </c>
      <c r="G308" s="169">
        <v>0</v>
      </c>
      <c r="H308" s="169">
        <v>0</v>
      </c>
      <c r="I308" s="169">
        <v>0</v>
      </c>
      <c r="J308" s="169">
        <v>0</v>
      </c>
      <c r="K308" s="169">
        <v>0</v>
      </c>
      <c r="L308" s="169">
        <v>0</v>
      </c>
      <c r="M308" s="169">
        <v>0</v>
      </c>
      <c r="N308" s="169">
        <f t="shared" si="4"/>
        <v>0</v>
      </c>
    </row>
    <row r="309" spans="1:14" x14ac:dyDescent="0.25">
      <c r="A309" s="144" t="s">
        <v>538</v>
      </c>
      <c r="B309" s="132" t="s">
        <v>1603</v>
      </c>
      <c r="C309" s="169">
        <v>48098</v>
      </c>
      <c r="D309" s="169">
        <v>20330</v>
      </c>
      <c r="E309" s="169">
        <v>30492</v>
      </c>
      <c r="F309" s="169">
        <v>8497</v>
      </c>
      <c r="G309" s="169">
        <v>23398</v>
      </c>
      <c r="H309" s="169">
        <v>10336</v>
      </c>
      <c r="I309" s="169">
        <v>21408</v>
      </c>
      <c r="J309" s="169">
        <v>67089</v>
      </c>
      <c r="K309" s="169">
        <v>24496</v>
      </c>
      <c r="L309" s="169">
        <v>13828</v>
      </c>
      <c r="M309" s="169">
        <v>18572</v>
      </c>
      <c r="N309" s="169">
        <f t="shared" si="4"/>
        <v>286544</v>
      </c>
    </row>
    <row r="310" spans="1:14" x14ac:dyDescent="0.25">
      <c r="A310" s="139" t="s">
        <v>539</v>
      </c>
      <c r="B310" s="132" t="s">
        <v>13</v>
      </c>
      <c r="C310" s="169">
        <v>39640</v>
      </c>
      <c r="D310" s="169">
        <v>16947</v>
      </c>
      <c r="E310" s="169">
        <v>25574</v>
      </c>
      <c r="F310" s="169">
        <v>6929</v>
      </c>
      <c r="G310" s="169">
        <v>19816</v>
      </c>
      <c r="H310" s="169">
        <v>8632</v>
      </c>
      <c r="I310" s="169">
        <v>17658</v>
      </c>
      <c r="J310" s="169">
        <v>56875</v>
      </c>
      <c r="K310" s="169">
        <v>20563</v>
      </c>
      <c r="L310" s="169">
        <v>12041</v>
      </c>
      <c r="M310" s="169">
        <v>15482</v>
      </c>
      <c r="N310" s="169">
        <f t="shared" si="4"/>
        <v>240157</v>
      </c>
    </row>
    <row r="311" spans="1:14" x14ac:dyDescent="0.25">
      <c r="A311" s="143" t="s">
        <v>540</v>
      </c>
      <c r="B311" s="132" t="s">
        <v>15</v>
      </c>
      <c r="C311" s="169">
        <v>21848</v>
      </c>
      <c r="D311" s="169">
        <v>10387</v>
      </c>
      <c r="E311" s="169">
        <v>14110</v>
      </c>
      <c r="F311" s="169">
        <v>4077</v>
      </c>
      <c r="G311" s="169">
        <v>10978</v>
      </c>
      <c r="H311" s="169">
        <v>5455</v>
      </c>
      <c r="I311" s="169">
        <v>9297</v>
      </c>
      <c r="J311" s="169">
        <v>32603</v>
      </c>
      <c r="K311" s="169">
        <v>10783</v>
      </c>
      <c r="L311" s="169">
        <v>6332</v>
      </c>
      <c r="M311" s="169">
        <v>8844</v>
      </c>
      <c r="N311" s="169">
        <f t="shared" si="4"/>
        <v>134714</v>
      </c>
    </row>
    <row r="312" spans="1:14" x14ac:dyDescent="0.25">
      <c r="A312" s="143" t="s">
        <v>541</v>
      </c>
      <c r="B312" s="132" t="s">
        <v>17</v>
      </c>
      <c r="C312" s="169">
        <v>19827</v>
      </c>
      <c r="D312" s="169">
        <v>9651</v>
      </c>
      <c r="E312" s="169">
        <v>12838</v>
      </c>
      <c r="F312" s="169">
        <v>3788</v>
      </c>
      <c r="G312" s="169">
        <v>10071</v>
      </c>
      <c r="H312" s="169">
        <v>4927</v>
      </c>
      <c r="I312" s="169">
        <v>8649</v>
      </c>
      <c r="J312" s="169">
        <v>27989</v>
      </c>
      <c r="K312" s="169">
        <v>10279</v>
      </c>
      <c r="L312" s="169">
        <v>5961</v>
      </c>
      <c r="M312" s="169">
        <v>8371</v>
      </c>
      <c r="N312" s="169">
        <f t="shared" si="4"/>
        <v>122351</v>
      </c>
    </row>
    <row r="313" spans="1:14" ht="25.5" x14ac:dyDescent="0.25">
      <c r="A313" s="143" t="s">
        <v>542</v>
      </c>
      <c r="B313" s="132" t="s">
        <v>312</v>
      </c>
      <c r="C313" s="169">
        <v>18746</v>
      </c>
      <c r="D313" s="169">
        <v>8819</v>
      </c>
      <c r="E313" s="169">
        <v>12138</v>
      </c>
      <c r="F313" s="169">
        <v>3563</v>
      </c>
      <c r="G313" s="169">
        <v>9251</v>
      </c>
      <c r="H313" s="169">
        <v>4681</v>
      </c>
      <c r="I313" s="169">
        <v>7680</v>
      </c>
      <c r="J313" s="169">
        <v>27233</v>
      </c>
      <c r="K313" s="169">
        <v>10222</v>
      </c>
      <c r="L313" s="169">
        <v>4978</v>
      </c>
      <c r="M313" s="169">
        <v>8371</v>
      </c>
      <c r="N313" s="169">
        <f t="shared" si="4"/>
        <v>115682</v>
      </c>
    </row>
    <row r="314" spans="1:14" ht="25.5" x14ac:dyDescent="0.25">
      <c r="A314" s="143" t="s">
        <v>543</v>
      </c>
      <c r="B314" s="132" t="s">
        <v>313</v>
      </c>
      <c r="C314" s="169">
        <v>1081</v>
      </c>
      <c r="D314" s="169">
        <v>832</v>
      </c>
      <c r="E314" s="169">
        <v>700</v>
      </c>
      <c r="F314" s="169">
        <v>225</v>
      </c>
      <c r="G314" s="169">
        <v>820</v>
      </c>
      <c r="H314" s="169">
        <v>246</v>
      </c>
      <c r="I314" s="169">
        <v>969</v>
      </c>
      <c r="J314" s="169">
        <v>756</v>
      </c>
      <c r="K314" s="169">
        <v>57</v>
      </c>
      <c r="L314" s="169">
        <v>983</v>
      </c>
      <c r="M314" s="169">
        <v>0</v>
      </c>
      <c r="N314" s="169">
        <f t="shared" si="4"/>
        <v>6669</v>
      </c>
    </row>
    <row r="315" spans="1:14" ht="25.5" x14ac:dyDescent="0.25">
      <c r="A315" s="143" t="s">
        <v>544</v>
      </c>
      <c r="B315" s="132" t="s">
        <v>314</v>
      </c>
      <c r="C315" s="169">
        <v>0</v>
      </c>
      <c r="D315" s="169">
        <v>0</v>
      </c>
      <c r="E315" s="169">
        <v>0</v>
      </c>
      <c r="F315" s="169">
        <v>0</v>
      </c>
      <c r="G315" s="169">
        <v>0</v>
      </c>
      <c r="H315" s="169">
        <v>0</v>
      </c>
      <c r="I315" s="169">
        <v>0</v>
      </c>
      <c r="J315" s="169">
        <v>0</v>
      </c>
      <c r="K315" s="169">
        <v>0</v>
      </c>
      <c r="L315" s="169">
        <v>0</v>
      </c>
      <c r="M315" s="169">
        <v>0</v>
      </c>
      <c r="N315" s="169">
        <f t="shared" si="4"/>
        <v>0</v>
      </c>
    </row>
    <row r="316" spans="1:14" x14ac:dyDescent="0.25">
      <c r="A316" s="143" t="s">
        <v>545</v>
      </c>
      <c r="B316" s="132" t="s">
        <v>19</v>
      </c>
      <c r="C316" s="169">
        <v>2021</v>
      </c>
      <c r="D316" s="169">
        <v>736</v>
      </c>
      <c r="E316" s="169">
        <v>1272</v>
      </c>
      <c r="F316" s="169">
        <v>289</v>
      </c>
      <c r="G316" s="169">
        <v>907</v>
      </c>
      <c r="H316" s="169">
        <v>528</v>
      </c>
      <c r="I316" s="169">
        <v>648</v>
      </c>
      <c r="J316" s="169">
        <v>4614</v>
      </c>
      <c r="K316" s="169">
        <v>504</v>
      </c>
      <c r="L316" s="169">
        <v>371</v>
      </c>
      <c r="M316" s="169">
        <v>473</v>
      </c>
      <c r="N316" s="169">
        <f t="shared" si="4"/>
        <v>12363</v>
      </c>
    </row>
    <row r="317" spans="1:14" ht="25.5" x14ac:dyDescent="0.25">
      <c r="A317" s="143" t="s">
        <v>546</v>
      </c>
      <c r="B317" s="132" t="s">
        <v>2106</v>
      </c>
      <c r="C317" s="169">
        <v>1783</v>
      </c>
      <c r="D317" s="169">
        <v>582</v>
      </c>
      <c r="E317" s="169">
        <v>1272</v>
      </c>
      <c r="F317" s="169">
        <v>252</v>
      </c>
      <c r="G317" s="169">
        <v>848</v>
      </c>
      <c r="H317" s="169">
        <v>385</v>
      </c>
      <c r="I317" s="169">
        <v>542</v>
      </c>
      <c r="J317" s="169">
        <v>4378</v>
      </c>
      <c r="K317" s="169">
        <v>504</v>
      </c>
      <c r="L317" s="169">
        <v>290</v>
      </c>
      <c r="M317" s="169">
        <v>473</v>
      </c>
      <c r="N317" s="169">
        <f t="shared" si="4"/>
        <v>11309</v>
      </c>
    </row>
    <row r="318" spans="1:14" ht="25.5" x14ac:dyDescent="0.25">
      <c r="A318" s="143" t="s">
        <v>547</v>
      </c>
      <c r="B318" s="132" t="s">
        <v>2107</v>
      </c>
      <c r="C318" s="169">
        <v>238</v>
      </c>
      <c r="D318" s="169">
        <v>154</v>
      </c>
      <c r="E318" s="169">
        <v>0</v>
      </c>
      <c r="F318" s="169">
        <v>37</v>
      </c>
      <c r="G318" s="169">
        <v>59</v>
      </c>
      <c r="H318" s="169">
        <v>140</v>
      </c>
      <c r="I318" s="169">
        <v>106</v>
      </c>
      <c r="J318" s="169">
        <v>236</v>
      </c>
      <c r="K318" s="169">
        <v>0</v>
      </c>
      <c r="L318" s="169">
        <v>81</v>
      </c>
      <c r="M318" s="169">
        <v>0</v>
      </c>
      <c r="N318" s="169">
        <f t="shared" si="4"/>
        <v>1051</v>
      </c>
    </row>
    <row r="319" spans="1:14" ht="25.5" x14ac:dyDescent="0.25">
      <c r="A319" s="143" t="s">
        <v>548</v>
      </c>
      <c r="B319" s="132" t="s">
        <v>2108</v>
      </c>
      <c r="C319" s="169">
        <v>0</v>
      </c>
      <c r="D319" s="169">
        <v>0</v>
      </c>
      <c r="E319" s="169">
        <v>0</v>
      </c>
      <c r="F319" s="169">
        <v>0</v>
      </c>
      <c r="G319" s="169">
        <v>0</v>
      </c>
      <c r="H319" s="169">
        <v>3</v>
      </c>
      <c r="I319" s="169">
        <v>0</v>
      </c>
      <c r="J319" s="169">
        <v>0</v>
      </c>
      <c r="K319" s="169">
        <v>0</v>
      </c>
      <c r="L319" s="169">
        <v>0</v>
      </c>
      <c r="M319" s="169">
        <v>0</v>
      </c>
      <c r="N319" s="169">
        <f t="shared" si="4"/>
        <v>3</v>
      </c>
    </row>
    <row r="320" spans="1:14" x14ac:dyDescent="0.25">
      <c r="A320" s="143" t="s">
        <v>954</v>
      </c>
      <c r="B320" s="132" t="s">
        <v>21</v>
      </c>
      <c r="C320" s="169">
        <v>17792</v>
      </c>
      <c r="D320" s="169">
        <v>6560</v>
      </c>
      <c r="E320" s="169">
        <v>11464</v>
      </c>
      <c r="F320" s="169">
        <v>2852</v>
      </c>
      <c r="G320" s="169">
        <v>8838</v>
      </c>
      <c r="H320" s="169">
        <v>3177</v>
      </c>
      <c r="I320" s="169">
        <v>8361</v>
      </c>
      <c r="J320" s="169">
        <v>24272</v>
      </c>
      <c r="K320" s="169">
        <v>9780</v>
      </c>
      <c r="L320" s="169">
        <v>5709</v>
      </c>
      <c r="M320" s="169">
        <v>6638</v>
      </c>
      <c r="N320" s="169">
        <f t="shared" si="4"/>
        <v>105443</v>
      </c>
    </row>
    <row r="321" spans="1:14" ht="25.5" x14ac:dyDescent="0.25">
      <c r="A321" s="143" t="s">
        <v>955</v>
      </c>
      <c r="B321" s="132" t="s">
        <v>315</v>
      </c>
      <c r="C321" s="169">
        <v>16822</v>
      </c>
      <c r="D321" s="169">
        <v>6436</v>
      </c>
      <c r="E321" s="169">
        <v>10660</v>
      </c>
      <c r="F321" s="169">
        <v>2729</v>
      </c>
      <c r="G321" s="169">
        <v>8765</v>
      </c>
      <c r="H321" s="169">
        <v>2783</v>
      </c>
      <c r="I321" s="169">
        <v>7983</v>
      </c>
      <c r="J321" s="169">
        <v>23522</v>
      </c>
      <c r="K321" s="169">
        <v>9142</v>
      </c>
      <c r="L321" s="169">
        <v>4809</v>
      </c>
      <c r="M321" s="169">
        <v>6638</v>
      </c>
      <c r="N321" s="169">
        <f t="shared" si="4"/>
        <v>100289</v>
      </c>
    </row>
    <row r="322" spans="1:14" ht="25.5" x14ac:dyDescent="0.25">
      <c r="A322" s="143" t="s">
        <v>956</v>
      </c>
      <c r="B322" s="132" t="s">
        <v>316</v>
      </c>
      <c r="C322" s="169">
        <v>970</v>
      </c>
      <c r="D322" s="169">
        <v>124</v>
      </c>
      <c r="E322" s="169">
        <v>800</v>
      </c>
      <c r="F322" s="169">
        <v>123</v>
      </c>
      <c r="G322" s="169">
        <v>73</v>
      </c>
      <c r="H322" s="169">
        <v>147</v>
      </c>
      <c r="I322" s="169">
        <v>378</v>
      </c>
      <c r="J322" s="169">
        <v>750</v>
      </c>
      <c r="K322" s="169">
        <v>638</v>
      </c>
      <c r="L322" s="169">
        <v>900</v>
      </c>
      <c r="M322" s="169">
        <v>0</v>
      </c>
      <c r="N322" s="169">
        <f t="shared" si="4"/>
        <v>4903</v>
      </c>
    </row>
    <row r="323" spans="1:14" ht="25.5" x14ac:dyDescent="0.25">
      <c r="A323" s="143" t="s">
        <v>957</v>
      </c>
      <c r="B323" s="132" t="s">
        <v>317</v>
      </c>
      <c r="C323" s="169">
        <v>0</v>
      </c>
      <c r="D323" s="169">
        <v>0</v>
      </c>
      <c r="E323" s="169">
        <v>4</v>
      </c>
      <c r="F323" s="169">
        <v>0</v>
      </c>
      <c r="G323" s="169">
        <v>0</v>
      </c>
      <c r="H323" s="169">
        <v>247</v>
      </c>
      <c r="I323" s="169">
        <v>0</v>
      </c>
      <c r="J323" s="169">
        <v>0</v>
      </c>
      <c r="K323" s="169">
        <v>0</v>
      </c>
      <c r="L323" s="169">
        <v>0</v>
      </c>
      <c r="M323" s="169">
        <v>0</v>
      </c>
      <c r="N323" s="169">
        <f t="shared" ref="N323:N386" si="5">SUM(C323:M323)</f>
        <v>251</v>
      </c>
    </row>
    <row r="324" spans="1:14" x14ac:dyDescent="0.25">
      <c r="A324" s="139" t="s">
        <v>958</v>
      </c>
      <c r="B324" s="132" t="s">
        <v>329</v>
      </c>
      <c r="C324" s="169">
        <v>142</v>
      </c>
      <c r="D324" s="169">
        <v>58</v>
      </c>
      <c r="E324" s="169">
        <v>77</v>
      </c>
      <c r="F324" s="169">
        <v>30</v>
      </c>
      <c r="G324" s="169">
        <v>98</v>
      </c>
      <c r="H324" s="169">
        <v>78</v>
      </c>
      <c r="I324" s="169">
        <v>55</v>
      </c>
      <c r="J324" s="169">
        <v>195</v>
      </c>
      <c r="K324" s="169">
        <v>73</v>
      </c>
      <c r="L324" s="169">
        <v>38</v>
      </c>
      <c r="M324" s="169">
        <v>55</v>
      </c>
      <c r="N324" s="169">
        <f t="shared" si="5"/>
        <v>899</v>
      </c>
    </row>
    <row r="325" spans="1:14" ht="25.5" x14ac:dyDescent="0.25">
      <c r="A325" s="143" t="s">
        <v>959</v>
      </c>
      <c r="B325" s="132" t="s">
        <v>331</v>
      </c>
      <c r="C325" s="169">
        <v>97</v>
      </c>
      <c r="D325" s="169">
        <v>37</v>
      </c>
      <c r="E325" s="169">
        <v>77</v>
      </c>
      <c r="F325" s="169">
        <v>30</v>
      </c>
      <c r="G325" s="169">
        <v>98</v>
      </c>
      <c r="H325" s="169">
        <v>71</v>
      </c>
      <c r="I325" s="169">
        <v>47</v>
      </c>
      <c r="J325" s="169">
        <v>155</v>
      </c>
      <c r="K325" s="169">
        <v>57</v>
      </c>
      <c r="L325" s="169">
        <v>25</v>
      </c>
      <c r="M325" s="169">
        <v>31</v>
      </c>
      <c r="N325" s="169">
        <f t="shared" si="5"/>
        <v>725</v>
      </c>
    </row>
    <row r="326" spans="1:14" ht="25.5" x14ac:dyDescent="0.25">
      <c r="A326" s="143" t="s">
        <v>960</v>
      </c>
      <c r="B326" s="132" t="s">
        <v>2007</v>
      </c>
      <c r="C326" s="169">
        <v>95</v>
      </c>
      <c r="D326" s="169">
        <v>37</v>
      </c>
      <c r="E326" s="169">
        <v>77</v>
      </c>
      <c r="F326" s="169">
        <v>0</v>
      </c>
      <c r="G326" s="169">
        <v>98</v>
      </c>
      <c r="H326" s="169">
        <v>67</v>
      </c>
      <c r="I326" s="169">
        <v>47</v>
      </c>
      <c r="J326" s="169">
        <v>155</v>
      </c>
      <c r="K326" s="169">
        <v>57</v>
      </c>
      <c r="L326" s="169">
        <v>25</v>
      </c>
      <c r="M326" s="169">
        <v>31</v>
      </c>
      <c r="N326" s="169">
        <f t="shared" si="5"/>
        <v>689</v>
      </c>
    </row>
    <row r="327" spans="1:14" ht="25.5" x14ac:dyDescent="0.25">
      <c r="A327" s="143" t="s">
        <v>961</v>
      </c>
      <c r="B327" s="132" t="s">
        <v>2008</v>
      </c>
      <c r="C327" s="169">
        <v>2</v>
      </c>
      <c r="D327" s="169">
        <v>0</v>
      </c>
      <c r="E327" s="169">
        <v>0</v>
      </c>
      <c r="F327" s="169">
        <v>30</v>
      </c>
      <c r="G327" s="169">
        <v>0</v>
      </c>
      <c r="H327" s="169">
        <v>4</v>
      </c>
      <c r="I327" s="169">
        <v>0</v>
      </c>
      <c r="J327" s="169">
        <v>0</v>
      </c>
      <c r="K327" s="169">
        <v>0</v>
      </c>
      <c r="L327" s="169">
        <v>0</v>
      </c>
      <c r="M327" s="169">
        <v>0</v>
      </c>
      <c r="N327" s="169">
        <f t="shared" si="5"/>
        <v>36</v>
      </c>
    </row>
    <row r="328" spans="1:14" ht="25.5" x14ac:dyDescent="0.25">
      <c r="A328" s="143" t="s">
        <v>962</v>
      </c>
      <c r="B328" s="132" t="s">
        <v>2009</v>
      </c>
      <c r="C328" s="169">
        <v>0</v>
      </c>
      <c r="D328" s="169">
        <v>0</v>
      </c>
      <c r="E328" s="169">
        <v>0</v>
      </c>
      <c r="F328" s="169">
        <v>0</v>
      </c>
      <c r="G328" s="169">
        <v>0</v>
      </c>
      <c r="H328" s="169">
        <v>0</v>
      </c>
      <c r="I328" s="169">
        <v>0</v>
      </c>
      <c r="J328" s="169">
        <v>0</v>
      </c>
      <c r="K328" s="169">
        <v>0</v>
      </c>
      <c r="L328" s="169">
        <v>0</v>
      </c>
      <c r="M328" s="169">
        <v>0</v>
      </c>
      <c r="N328" s="169">
        <f t="shared" si="5"/>
        <v>0</v>
      </c>
    </row>
    <row r="329" spans="1:14" ht="25.5" x14ac:dyDescent="0.25">
      <c r="A329" s="143" t="s">
        <v>963</v>
      </c>
      <c r="B329" s="132" t="s">
        <v>333</v>
      </c>
      <c r="C329" s="169">
        <v>45</v>
      </c>
      <c r="D329" s="169">
        <v>21</v>
      </c>
      <c r="E329" s="169">
        <v>0</v>
      </c>
      <c r="F329" s="169">
        <v>0</v>
      </c>
      <c r="G329" s="169">
        <v>0</v>
      </c>
      <c r="H329" s="169">
        <v>7</v>
      </c>
      <c r="I329" s="169">
        <v>8</v>
      </c>
      <c r="J329" s="169">
        <v>40</v>
      </c>
      <c r="K329" s="169">
        <v>16</v>
      </c>
      <c r="L329" s="169">
        <v>13</v>
      </c>
      <c r="M329" s="169">
        <v>24</v>
      </c>
      <c r="N329" s="169">
        <f t="shared" si="5"/>
        <v>174</v>
      </c>
    </row>
    <row r="330" spans="1:14" ht="25.5" x14ac:dyDescent="0.25">
      <c r="A330" s="143" t="s">
        <v>964</v>
      </c>
      <c r="B330" s="132" t="s">
        <v>2010</v>
      </c>
      <c r="C330" s="169">
        <v>15</v>
      </c>
      <c r="D330" s="169">
        <v>21</v>
      </c>
      <c r="E330" s="169">
        <v>0</v>
      </c>
      <c r="F330" s="169">
        <v>0</v>
      </c>
      <c r="G330" s="169">
        <v>0</v>
      </c>
      <c r="H330" s="169">
        <v>7</v>
      </c>
      <c r="I330" s="169">
        <v>8</v>
      </c>
      <c r="J330" s="169">
        <v>26</v>
      </c>
      <c r="K330" s="169">
        <v>16</v>
      </c>
      <c r="L330" s="169">
        <v>13</v>
      </c>
      <c r="M330" s="169">
        <v>24</v>
      </c>
      <c r="N330" s="169">
        <f t="shared" si="5"/>
        <v>130</v>
      </c>
    </row>
    <row r="331" spans="1:14" ht="25.5" x14ac:dyDescent="0.25">
      <c r="A331" s="143" t="s">
        <v>965</v>
      </c>
      <c r="B331" s="132" t="s">
        <v>2011</v>
      </c>
      <c r="C331" s="169">
        <v>18</v>
      </c>
      <c r="D331" s="169">
        <v>0</v>
      </c>
      <c r="E331" s="169">
        <v>0</v>
      </c>
      <c r="F331" s="169">
        <v>0</v>
      </c>
      <c r="G331" s="169">
        <v>0</v>
      </c>
      <c r="H331" s="169">
        <v>0</v>
      </c>
      <c r="I331" s="169">
        <v>0</v>
      </c>
      <c r="J331" s="169">
        <v>14</v>
      </c>
      <c r="K331" s="169">
        <v>0</v>
      </c>
      <c r="L331" s="169">
        <v>0</v>
      </c>
      <c r="M331" s="169">
        <v>0</v>
      </c>
      <c r="N331" s="169">
        <f t="shared" si="5"/>
        <v>32</v>
      </c>
    </row>
    <row r="332" spans="1:14" ht="25.5" x14ac:dyDescent="0.25">
      <c r="A332" s="143" t="s">
        <v>966</v>
      </c>
      <c r="B332" s="132" t="s">
        <v>2012</v>
      </c>
      <c r="C332" s="169">
        <v>12</v>
      </c>
      <c r="D332" s="169">
        <v>0</v>
      </c>
      <c r="E332" s="169">
        <v>0</v>
      </c>
      <c r="F332" s="169">
        <v>0</v>
      </c>
      <c r="G332" s="169">
        <v>0</v>
      </c>
      <c r="H332" s="169">
        <v>0</v>
      </c>
      <c r="I332" s="169">
        <v>0</v>
      </c>
      <c r="J332" s="169">
        <v>0</v>
      </c>
      <c r="K332" s="169">
        <v>0</v>
      </c>
      <c r="L332" s="169">
        <v>0</v>
      </c>
      <c r="M332" s="169">
        <v>0</v>
      </c>
      <c r="N332" s="169">
        <f t="shared" si="5"/>
        <v>12</v>
      </c>
    </row>
    <row r="333" spans="1:14" x14ac:dyDescent="0.25">
      <c r="A333" s="139" t="s">
        <v>967</v>
      </c>
      <c r="B333" s="132" t="s">
        <v>335</v>
      </c>
      <c r="C333" s="169">
        <v>4915</v>
      </c>
      <c r="D333" s="169">
        <v>1851</v>
      </c>
      <c r="E333" s="169">
        <v>2662</v>
      </c>
      <c r="F333" s="169">
        <v>929</v>
      </c>
      <c r="G333" s="169">
        <v>1947</v>
      </c>
      <c r="H333" s="169">
        <v>772</v>
      </c>
      <c r="I333" s="169">
        <v>2210</v>
      </c>
      <c r="J333" s="169">
        <v>6040</v>
      </c>
      <c r="K333" s="169">
        <v>3029</v>
      </c>
      <c r="L333" s="169">
        <v>957</v>
      </c>
      <c r="M333" s="169">
        <v>2293</v>
      </c>
      <c r="N333" s="169">
        <f t="shared" si="5"/>
        <v>27605</v>
      </c>
    </row>
    <row r="334" spans="1:14" x14ac:dyDescent="0.25">
      <c r="A334" s="143" t="s">
        <v>968</v>
      </c>
      <c r="B334" s="132" t="s">
        <v>337</v>
      </c>
      <c r="C334" s="169">
        <v>36</v>
      </c>
      <c r="D334" s="169">
        <v>13</v>
      </c>
      <c r="E334" s="169">
        <v>46</v>
      </c>
      <c r="F334" s="169">
        <v>27</v>
      </c>
      <c r="G334" s="169">
        <v>10</v>
      </c>
      <c r="H334" s="169">
        <v>14</v>
      </c>
      <c r="I334" s="169">
        <v>37</v>
      </c>
      <c r="J334" s="169">
        <v>16</v>
      </c>
      <c r="K334" s="169">
        <v>15</v>
      </c>
      <c r="L334" s="169">
        <v>71</v>
      </c>
      <c r="M334" s="169">
        <v>103</v>
      </c>
      <c r="N334" s="169">
        <f t="shared" si="5"/>
        <v>388</v>
      </c>
    </row>
    <row r="335" spans="1:14" ht="25.5" x14ac:dyDescent="0.25">
      <c r="A335" s="143" t="s">
        <v>969</v>
      </c>
      <c r="B335" s="132" t="s">
        <v>318</v>
      </c>
      <c r="C335" s="169">
        <v>36</v>
      </c>
      <c r="D335" s="169">
        <v>0</v>
      </c>
      <c r="E335" s="169">
        <v>46</v>
      </c>
      <c r="F335" s="169">
        <v>27</v>
      </c>
      <c r="G335" s="169">
        <v>10</v>
      </c>
      <c r="H335" s="169">
        <v>14</v>
      </c>
      <c r="I335" s="169">
        <v>37</v>
      </c>
      <c r="J335" s="169">
        <v>16</v>
      </c>
      <c r="K335" s="169">
        <v>15</v>
      </c>
      <c r="L335" s="169">
        <v>71</v>
      </c>
      <c r="M335" s="169">
        <v>103</v>
      </c>
      <c r="N335" s="169">
        <f t="shared" si="5"/>
        <v>375</v>
      </c>
    </row>
    <row r="336" spans="1:14" ht="25.5" x14ac:dyDescent="0.25">
      <c r="A336" s="143" t="s">
        <v>970</v>
      </c>
      <c r="B336" s="132" t="s">
        <v>319</v>
      </c>
      <c r="C336" s="169">
        <v>0</v>
      </c>
      <c r="D336" s="169">
        <v>13</v>
      </c>
      <c r="E336" s="169">
        <v>0</v>
      </c>
      <c r="F336" s="169">
        <v>0</v>
      </c>
      <c r="G336" s="169">
        <v>0</v>
      </c>
      <c r="H336" s="169">
        <v>0</v>
      </c>
      <c r="I336" s="169">
        <v>0</v>
      </c>
      <c r="J336" s="169">
        <v>0</v>
      </c>
      <c r="K336" s="169">
        <v>0</v>
      </c>
      <c r="L336" s="169">
        <v>0</v>
      </c>
      <c r="M336" s="169">
        <v>0</v>
      </c>
      <c r="N336" s="169">
        <f t="shared" si="5"/>
        <v>13</v>
      </c>
    </row>
    <row r="337" spans="1:14" ht="25.5" x14ac:dyDescent="0.25">
      <c r="A337" s="143" t="s">
        <v>971</v>
      </c>
      <c r="B337" s="132" t="s">
        <v>320</v>
      </c>
      <c r="C337" s="169">
        <v>0</v>
      </c>
      <c r="D337" s="169">
        <v>0</v>
      </c>
      <c r="E337" s="169">
        <v>0</v>
      </c>
      <c r="F337" s="169">
        <v>0</v>
      </c>
      <c r="G337" s="169">
        <v>0</v>
      </c>
      <c r="H337" s="169">
        <v>0</v>
      </c>
      <c r="I337" s="169">
        <v>0</v>
      </c>
      <c r="J337" s="169">
        <v>0</v>
      </c>
      <c r="K337" s="169">
        <v>0</v>
      </c>
      <c r="L337" s="169">
        <v>0</v>
      </c>
      <c r="M337" s="169">
        <v>0</v>
      </c>
      <c r="N337" s="169">
        <f t="shared" si="5"/>
        <v>0</v>
      </c>
    </row>
    <row r="338" spans="1:14" x14ac:dyDescent="0.25">
      <c r="A338" s="143" t="s">
        <v>972</v>
      </c>
      <c r="B338" s="132" t="s">
        <v>339</v>
      </c>
      <c r="C338" s="169">
        <v>4879</v>
      </c>
      <c r="D338" s="169">
        <v>1838</v>
      </c>
      <c r="E338" s="169">
        <v>2616</v>
      </c>
      <c r="F338" s="169">
        <v>902</v>
      </c>
      <c r="G338" s="169">
        <v>1937</v>
      </c>
      <c r="H338" s="169">
        <v>758</v>
      </c>
      <c r="I338" s="169">
        <v>2173</v>
      </c>
      <c r="J338" s="169">
        <v>6024</v>
      </c>
      <c r="K338" s="169">
        <v>3014</v>
      </c>
      <c r="L338" s="169">
        <v>886</v>
      </c>
      <c r="M338" s="169">
        <v>2190</v>
      </c>
      <c r="N338" s="169">
        <f t="shared" si="5"/>
        <v>27217</v>
      </c>
    </row>
    <row r="339" spans="1:14" ht="25.5" x14ac:dyDescent="0.25">
      <c r="A339" s="143" t="s">
        <v>1105</v>
      </c>
      <c r="B339" s="132" t="s">
        <v>321</v>
      </c>
      <c r="C339" s="169">
        <v>4588</v>
      </c>
      <c r="D339" s="169">
        <v>1516</v>
      </c>
      <c r="E339" s="169">
        <v>2616</v>
      </c>
      <c r="F339" s="169">
        <v>828</v>
      </c>
      <c r="G339" s="169">
        <v>1937</v>
      </c>
      <c r="H339" s="169">
        <v>661</v>
      </c>
      <c r="I339" s="169">
        <v>2104</v>
      </c>
      <c r="J339" s="169">
        <v>5276</v>
      </c>
      <c r="K339" s="169">
        <v>2993</v>
      </c>
      <c r="L339" s="169">
        <v>641</v>
      </c>
      <c r="M339" s="169">
        <v>2190</v>
      </c>
      <c r="N339" s="169">
        <f t="shared" si="5"/>
        <v>25350</v>
      </c>
    </row>
    <row r="340" spans="1:14" ht="25.5" x14ac:dyDescent="0.25">
      <c r="A340" s="143" t="s">
        <v>1106</v>
      </c>
      <c r="B340" s="132" t="s">
        <v>916</v>
      </c>
      <c r="C340" s="169">
        <v>291</v>
      </c>
      <c r="D340" s="169">
        <v>322</v>
      </c>
      <c r="E340" s="169">
        <v>0</v>
      </c>
      <c r="F340" s="169">
        <v>74</v>
      </c>
      <c r="G340" s="169">
        <v>0</v>
      </c>
      <c r="H340" s="169">
        <v>33</v>
      </c>
      <c r="I340" s="169">
        <v>69</v>
      </c>
      <c r="J340" s="169">
        <v>748</v>
      </c>
      <c r="K340" s="169">
        <v>21</v>
      </c>
      <c r="L340" s="169">
        <v>245</v>
      </c>
      <c r="M340" s="169">
        <v>0</v>
      </c>
      <c r="N340" s="169">
        <f t="shared" si="5"/>
        <v>1803</v>
      </c>
    </row>
    <row r="341" spans="1:14" ht="25.5" x14ac:dyDescent="0.25">
      <c r="A341" s="143" t="s">
        <v>1107</v>
      </c>
      <c r="B341" s="132" t="s">
        <v>917</v>
      </c>
      <c r="C341" s="169">
        <v>0</v>
      </c>
      <c r="D341" s="169">
        <v>0</v>
      </c>
      <c r="E341" s="169">
        <v>0</v>
      </c>
      <c r="F341" s="169">
        <v>0</v>
      </c>
      <c r="G341" s="169">
        <v>0</v>
      </c>
      <c r="H341" s="169">
        <v>64</v>
      </c>
      <c r="I341" s="169">
        <v>0</v>
      </c>
      <c r="J341" s="169">
        <v>0</v>
      </c>
      <c r="K341" s="169">
        <v>0</v>
      </c>
      <c r="L341" s="169">
        <v>0</v>
      </c>
      <c r="M341" s="169">
        <v>0</v>
      </c>
      <c r="N341" s="169">
        <f t="shared" si="5"/>
        <v>64</v>
      </c>
    </row>
    <row r="342" spans="1:14" x14ac:dyDescent="0.25">
      <c r="A342" s="139" t="s">
        <v>1108</v>
      </c>
      <c r="B342" s="132" t="s">
        <v>341</v>
      </c>
      <c r="C342" s="169">
        <v>3401</v>
      </c>
      <c r="D342" s="169">
        <v>1474</v>
      </c>
      <c r="E342" s="169">
        <v>2179</v>
      </c>
      <c r="F342" s="169">
        <v>609</v>
      </c>
      <c r="G342" s="169">
        <v>1537</v>
      </c>
      <c r="H342" s="169">
        <v>854</v>
      </c>
      <c r="I342" s="169">
        <v>1485</v>
      </c>
      <c r="J342" s="169">
        <v>3979</v>
      </c>
      <c r="K342" s="169">
        <v>831</v>
      </c>
      <c r="L342" s="169">
        <v>792</v>
      </c>
      <c r="M342" s="169">
        <v>742</v>
      </c>
      <c r="N342" s="169">
        <f t="shared" si="5"/>
        <v>17883</v>
      </c>
    </row>
    <row r="343" spans="1:14" ht="25.5" x14ac:dyDescent="0.25">
      <c r="A343" s="143" t="s">
        <v>1109</v>
      </c>
      <c r="B343" s="132" t="s">
        <v>343</v>
      </c>
      <c r="C343" s="169">
        <v>238</v>
      </c>
      <c r="D343" s="169">
        <v>166</v>
      </c>
      <c r="E343" s="169">
        <v>244</v>
      </c>
      <c r="F343" s="169">
        <v>131</v>
      </c>
      <c r="G343" s="169">
        <v>216</v>
      </c>
      <c r="H343" s="169">
        <v>175</v>
      </c>
      <c r="I343" s="169">
        <v>114</v>
      </c>
      <c r="J343" s="169">
        <v>208</v>
      </c>
      <c r="K343" s="169">
        <v>135</v>
      </c>
      <c r="L343" s="169">
        <v>67</v>
      </c>
      <c r="M343" s="169">
        <v>90</v>
      </c>
      <c r="N343" s="169">
        <f t="shared" si="5"/>
        <v>1784</v>
      </c>
    </row>
    <row r="344" spans="1:14" ht="25.5" x14ac:dyDescent="0.25">
      <c r="A344" s="143" t="s">
        <v>1110</v>
      </c>
      <c r="B344" s="132" t="s">
        <v>918</v>
      </c>
      <c r="C344" s="169">
        <v>177</v>
      </c>
      <c r="D344" s="169">
        <v>166</v>
      </c>
      <c r="E344" s="169">
        <v>244</v>
      </c>
      <c r="F344" s="169">
        <v>131</v>
      </c>
      <c r="G344" s="169">
        <v>216</v>
      </c>
      <c r="H344" s="169">
        <v>175</v>
      </c>
      <c r="I344" s="169">
        <v>114</v>
      </c>
      <c r="J344" s="169">
        <v>208</v>
      </c>
      <c r="K344" s="169">
        <v>135</v>
      </c>
      <c r="L344" s="169">
        <v>42</v>
      </c>
      <c r="M344" s="169">
        <v>90</v>
      </c>
      <c r="N344" s="169">
        <f t="shared" si="5"/>
        <v>1698</v>
      </c>
    </row>
    <row r="345" spans="1:14" ht="25.5" x14ac:dyDescent="0.25">
      <c r="A345" s="143" t="s">
        <v>1111</v>
      </c>
      <c r="B345" s="132" t="s">
        <v>520</v>
      </c>
      <c r="C345" s="169">
        <v>61</v>
      </c>
      <c r="D345" s="169">
        <v>0</v>
      </c>
      <c r="E345" s="169">
        <v>0</v>
      </c>
      <c r="F345" s="169">
        <v>0</v>
      </c>
      <c r="G345" s="169">
        <v>0</v>
      </c>
      <c r="H345" s="169">
        <v>0</v>
      </c>
      <c r="I345" s="169">
        <v>0</v>
      </c>
      <c r="J345" s="169">
        <v>0</v>
      </c>
      <c r="K345" s="169">
        <v>0</v>
      </c>
      <c r="L345" s="169">
        <v>25</v>
      </c>
      <c r="M345" s="169">
        <v>0</v>
      </c>
      <c r="N345" s="169">
        <f t="shared" si="5"/>
        <v>86</v>
      </c>
    </row>
    <row r="346" spans="1:14" ht="25.5" x14ac:dyDescent="0.25">
      <c r="A346" s="143" t="s">
        <v>1112</v>
      </c>
      <c r="B346" s="132" t="s">
        <v>521</v>
      </c>
      <c r="C346" s="169">
        <v>0</v>
      </c>
      <c r="D346" s="169">
        <v>0</v>
      </c>
      <c r="E346" s="169">
        <v>0</v>
      </c>
      <c r="F346" s="169">
        <v>0</v>
      </c>
      <c r="G346" s="169">
        <v>0</v>
      </c>
      <c r="H346" s="169">
        <v>0</v>
      </c>
      <c r="I346" s="169">
        <v>0</v>
      </c>
      <c r="J346" s="169">
        <v>0</v>
      </c>
      <c r="K346" s="169">
        <v>0</v>
      </c>
      <c r="L346" s="169">
        <v>0</v>
      </c>
      <c r="M346" s="169">
        <v>0</v>
      </c>
      <c r="N346" s="169">
        <f t="shared" si="5"/>
        <v>0</v>
      </c>
    </row>
    <row r="347" spans="1:14" ht="25.5" x14ac:dyDescent="0.25">
      <c r="A347" s="143" t="s">
        <v>1113</v>
      </c>
      <c r="B347" s="132" t="s">
        <v>345</v>
      </c>
      <c r="C347" s="169">
        <v>3163</v>
      </c>
      <c r="D347" s="169">
        <v>1308</v>
      </c>
      <c r="E347" s="169">
        <v>1935</v>
      </c>
      <c r="F347" s="169">
        <v>478</v>
      </c>
      <c r="G347" s="169">
        <v>1321</v>
      </c>
      <c r="H347" s="169">
        <v>679</v>
      </c>
      <c r="I347" s="169">
        <v>1371</v>
      </c>
      <c r="J347" s="169">
        <v>3771</v>
      </c>
      <c r="K347" s="169">
        <v>696</v>
      </c>
      <c r="L347" s="169">
        <v>725</v>
      </c>
      <c r="M347" s="169">
        <v>652</v>
      </c>
      <c r="N347" s="169">
        <f t="shared" si="5"/>
        <v>16099</v>
      </c>
    </row>
    <row r="348" spans="1:14" ht="25.5" x14ac:dyDescent="0.25">
      <c r="A348" s="143" t="s">
        <v>1114</v>
      </c>
      <c r="B348" s="132" t="s">
        <v>2103</v>
      </c>
      <c r="C348" s="169">
        <v>3022</v>
      </c>
      <c r="D348" s="169">
        <v>1308</v>
      </c>
      <c r="E348" s="169">
        <v>1935</v>
      </c>
      <c r="F348" s="169">
        <v>470</v>
      </c>
      <c r="G348" s="169">
        <v>1321</v>
      </c>
      <c r="H348" s="169">
        <v>675</v>
      </c>
      <c r="I348" s="169">
        <v>1371</v>
      </c>
      <c r="J348" s="169">
        <v>3757</v>
      </c>
      <c r="K348" s="169">
        <v>696</v>
      </c>
      <c r="L348" s="169">
        <v>595</v>
      </c>
      <c r="M348" s="169">
        <v>652</v>
      </c>
      <c r="N348" s="169">
        <f t="shared" si="5"/>
        <v>15802</v>
      </c>
    </row>
    <row r="349" spans="1:14" ht="25.5" x14ac:dyDescent="0.25">
      <c r="A349" s="143" t="s">
        <v>1115</v>
      </c>
      <c r="B349" s="132" t="s">
        <v>2104</v>
      </c>
      <c r="C349" s="169">
        <v>125</v>
      </c>
      <c r="D349" s="169">
        <v>0</v>
      </c>
      <c r="E349" s="169">
        <v>0</v>
      </c>
      <c r="F349" s="169">
        <v>8</v>
      </c>
      <c r="G349" s="169">
        <v>0</v>
      </c>
      <c r="H349" s="169">
        <v>0</v>
      </c>
      <c r="I349" s="169">
        <v>0</v>
      </c>
      <c r="J349" s="169">
        <v>14</v>
      </c>
      <c r="K349" s="169">
        <v>0</v>
      </c>
      <c r="L349" s="169">
        <v>130</v>
      </c>
      <c r="M349" s="169">
        <v>0</v>
      </c>
      <c r="N349" s="169">
        <f t="shared" si="5"/>
        <v>277</v>
      </c>
    </row>
    <row r="350" spans="1:14" ht="25.5" x14ac:dyDescent="0.25">
      <c r="A350" s="143" t="s">
        <v>1116</v>
      </c>
      <c r="B350" s="132" t="s">
        <v>2105</v>
      </c>
      <c r="C350" s="169">
        <v>16</v>
      </c>
      <c r="D350" s="169">
        <v>0</v>
      </c>
      <c r="E350" s="169">
        <v>0</v>
      </c>
      <c r="F350" s="169">
        <v>0</v>
      </c>
      <c r="G350" s="169">
        <v>0</v>
      </c>
      <c r="H350" s="169">
        <v>4</v>
      </c>
      <c r="I350" s="169">
        <v>0</v>
      </c>
      <c r="J350" s="169">
        <v>0</v>
      </c>
      <c r="K350" s="169">
        <v>0</v>
      </c>
      <c r="L350" s="169">
        <v>0</v>
      </c>
      <c r="M350" s="169">
        <v>0</v>
      </c>
      <c r="N350" s="169">
        <f t="shared" si="5"/>
        <v>20</v>
      </c>
    </row>
    <row r="351" spans="1:14" x14ac:dyDescent="0.25">
      <c r="A351" s="139" t="s">
        <v>1117</v>
      </c>
      <c r="B351" s="132" t="s">
        <v>348</v>
      </c>
      <c r="C351" s="169">
        <v>385</v>
      </c>
      <c r="D351" s="169">
        <v>308</v>
      </c>
      <c r="E351" s="169">
        <v>345</v>
      </c>
      <c r="F351" s="169">
        <v>223</v>
      </c>
      <c r="G351" s="169">
        <v>259</v>
      </c>
      <c r="H351" s="169">
        <v>204</v>
      </c>
      <c r="I351" s="169">
        <v>452</v>
      </c>
      <c r="J351" s="169">
        <v>689</v>
      </c>
      <c r="K351" s="169">
        <v>282</v>
      </c>
      <c r="L351" s="169">
        <v>155</v>
      </c>
      <c r="M351" s="169">
        <v>146</v>
      </c>
      <c r="N351" s="169">
        <f t="shared" si="5"/>
        <v>3448</v>
      </c>
    </row>
    <row r="352" spans="1:14" x14ac:dyDescent="0.25">
      <c r="A352" s="143" t="s">
        <v>1118</v>
      </c>
      <c r="B352" s="132" t="s">
        <v>681</v>
      </c>
      <c r="C352" s="169">
        <v>26</v>
      </c>
      <c r="D352" s="169">
        <v>107</v>
      </c>
      <c r="E352" s="169">
        <v>30</v>
      </c>
      <c r="F352" s="169">
        <v>15</v>
      </c>
      <c r="G352" s="169">
        <v>80</v>
      </c>
      <c r="H352" s="169">
        <v>27</v>
      </c>
      <c r="I352" s="169">
        <v>86</v>
      </c>
      <c r="J352" s="169">
        <v>216</v>
      </c>
      <c r="K352" s="169">
        <v>117</v>
      </c>
      <c r="L352" s="169">
        <v>10</v>
      </c>
      <c r="M352" s="169">
        <v>8</v>
      </c>
      <c r="N352" s="169">
        <f t="shared" si="5"/>
        <v>722</v>
      </c>
    </row>
    <row r="353" spans="1:14" x14ac:dyDescent="0.25">
      <c r="A353" s="143" t="s">
        <v>1119</v>
      </c>
      <c r="B353" s="132" t="s">
        <v>80</v>
      </c>
      <c r="C353" s="169">
        <v>0</v>
      </c>
      <c r="D353" s="169">
        <v>0</v>
      </c>
      <c r="E353" s="169">
        <v>0</v>
      </c>
      <c r="F353" s="169">
        <v>0</v>
      </c>
      <c r="G353" s="169">
        <v>0</v>
      </c>
      <c r="H353" s="169">
        <v>0</v>
      </c>
      <c r="I353" s="169">
        <v>0</v>
      </c>
      <c r="J353" s="169">
        <v>0</v>
      </c>
      <c r="K353" s="169">
        <v>0</v>
      </c>
      <c r="L353" s="169">
        <v>0</v>
      </c>
      <c r="M353" s="169">
        <v>0</v>
      </c>
      <c r="N353" s="169">
        <f t="shared" si="5"/>
        <v>0</v>
      </c>
    </row>
    <row r="354" spans="1:14" x14ac:dyDescent="0.25">
      <c r="A354" s="143" t="s">
        <v>1120</v>
      </c>
      <c r="B354" s="132" t="s">
        <v>82</v>
      </c>
      <c r="C354" s="169">
        <v>359</v>
      </c>
      <c r="D354" s="169">
        <v>201</v>
      </c>
      <c r="E354" s="169">
        <v>315</v>
      </c>
      <c r="F354" s="169">
        <v>208</v>
      </c>
      <c r="G354" s="169">
        <v>179</v>
      </c>
      <c r="H354" s="169">
        <v>177</v>
      </c>
      <c r="I354" s="169">
        <v>366</v>
      </c>
      <c r="J354" s="169">
        <v>473</v>
      </c>
      <c r="K354" s="169">
        <v>165</v>
      </c>
      <c r="L354" s="169">
        <v>145</v>
      </c>
      <c r="M354" s="169">
        <v>138</v>
      </c>
      <c r="N354" s="169">
        <f t="shared" si="5"/>
        <v>2726</v>
      </c>
    </row>
    <row r="355" spans="1:14" ht="25.5" x14ac:dyDescent="0.25">
      <c r="A355" s="143" t="s">
        <v>1121</v>
      </c>
      <c r="B355" s="132" t="s">
        <v>84</v>
      </c>
      <c r="C355" s="169">
        <v>147</v>
      </c>
      <c r="D355" s="169">
        <v>75</v>
      </c>
      <c r="E355" s="169">
        <v>88</v>
      </c>
      <c r="F355" s="169">
        <v>122</v>
      </c>
      <c r="G355" s="169">
        <v>119</v>
      </c>
      <c r="H355" s="169">
        <v>99</v>
      </c>
      <c r="I355" s="169">
        <v>132</v>
      </c>
      <c r="J355" s="169">
        <v>85</v>
      </c>
      <c r="K355" s="169">
        <v>130</v>
      </c>
      <c r="L355" s="169">
        <v>138</v>
      </c>
      <c r="M355" s="169">
        <v>134</v>
      </c>
      <c r="N355" s="169">
        <f t="shared" si="5"/>
        <v>1269</v>
      </c>
    </row>
    <row r="356" spans="1:14" x14ac:dyDescent="0.25">
      <c r="A356" s="143" t="s">
        <v>1122</v>
      </c>
      <c r="B356" s="132" t="s">
        <v>87</v>
      </c>
      <c r="C356" s="169">
        <v>212</v>
      </c>
      <c r="D356" s="169">
        <v>126</v>
      </c>
      <c r="E356" s="169">
        <v>227</v>
      </c>
      <c r="F356" s="169">
        <v>86</v>
      </c>
      <c r="G356" s="169">
        <v>60</v>
      </c>
      <c r="H356" s="169">
        <v>78</v>
      </c>
      <c r="I356" s="169">
        <v>234</v>
      </c>
      <c r="J356" s="169">
        <v>388</v>
      </c>
      <c r="K356" s="169">
        <v>35</v>
      </c>
      <c r="L356" s="169">
        <v>7</v>
      </c>
      <c r="M356" s="169">
        <v>4</v>
      </c>
      <c r="N356" s="169">
        <f t="shared" si="5"/>
        <v>1457</v>
      </c>
    </row>
    <row r="357" spans="1:14" x14ac:dyDescent="0.25">
      <c r="A357" s="144" t="s">
        <v>1123</v>
      </c>
      <c r="B357" s="132" t="s">
        <v>66</v>
      </c>
      <c r="C357" s="169">
        <v>2002</v>
      </c>
      <c r="D357" s="169">
        <v>1686</v>
      </c>
      <c r="E357" s="169">
        <v>1146</v>
      </c>
      <c r="F357" s="169">
        <v>517</v>
      </c>
      <c r="G357" s="169">
        <v>1349</v>
      </c>
      <c r="H357" s="169">
        <v>501</v>
      </c>
      <c r="I357" s="169">
        <v>1144</v>
      </c>
      <c r="J357" s="169">
        <v>2523</v>
      </c>
      <c r="K357" s="169">
        <v>2041</v>
      </c>
      <c r="L357" s="169">
        <v>0</v>
      </c>
      <c r="M357" s="169">
        <v>734</v>
      </c>
      <c r="N357" s="169">
        <f t="shared" si="5"/>
        <v>13643</v>
      </c>
    </row>
    <row r="358" spans="1:14" ht="25.5" x14ac:dyDescent="0.25">
      <c r="A358" s="139" t="s">
        <v>1124</v>
      </c>
      <c r="B358" s="132" t="s">
        <v>90</v>
      </c>
      <c r="C358" s="169">
        <v>102</v>
      </c>
      <c r="D358" s="169">
        <v>24</v>
      </c>
      <c r="E358" s="169">
        <v>19</v>
      </c>
      <c r="F358" s="169">
        <v>15</v>
      </c>
      <c r="G358" s="169">
        <v>21</v>
      </c>
      <c r="H358" s="169">
        <v>13</v>
      </c>
      <c r="I358" s="169">
        <v>4</v>
      </c>
      <c r="J358" s="169">
        <v>156</v>
      </c>
      <c r="K358" s="169">
        <v>92</v>
      </c>
      <c r="L358" s="169">
        <v>0</v>
      </c>
      <c r="M358" s="169">
        <v>41</v>
      </c>
      <c r="N358" s="169">
        <f t="shared" si="5"/>
        <v>487</v>
      </c>
    </row>
    <row r="359" spans="1:14" x14ac:dyDescent="0.25">
      <c r="A359" s="139" t="s">
        <v>1125</v>
      </c>
      <c r="B359" s="132" t="s">
        <v>2109</v>
      </c>
      <c r="C359" s="169">
        <v>1900</v>
      </c>
      <c r="D359" s="169">
        <v>1662</v>
      </c>
      <c r="E359" s="169">
        <v>1127</v>
      </c>
      <c r="F359" s="169">
        <v>502</v>
      </c>
      <c r="G359" s="169">
        <v>1328</v>
      </c>
      <c r="H359" s="169">
        <v>488</v>
      </c>
      <c r="I359" s="169">
        <v>1140</v>
      </c>
      <c r="J359" s="169">
        <v>2367</v>
      </c>
      <c r="K359" s="169">
        <v>1949</v>
      </c>
      <c r="L359" s="169">
        <v>0</v>
      </c>
      <c r="M359" s="169">
        <v>693</v>
      </c>
      <c r="N359" s="169">
        <f t="shared" si="5"/>
        <v>13156</v>
      </c>
    </row>
    <row r="360" spans="1:14" x14ac:dyDescent="0.25">
      <c r="A360" s="139" t="s">
        <v>1126</v>
      </c>
      <c r="B360" s="132" t="s">
        <v>1451</v>
      </c>
      <c r="C360" s="169">
        <v>993</v>
      </c>
      <c r="D360" s="169">
        <v>896</v>
      </c>
      <c r="E360" s="169">
        <v>725</v>
      </c>
      <c r="F360" s="169">
        <v>239</v>
      </c>
      <c r="G360" s="169">
        <v>556</v>
      </c>
      <c r="H360" s="169">
        <v>247</v>
      </c>
      <c r="I360" s="169">
        <v>703</v>
      </c>
      <c r="J360" s="169">
        <v>848</v>
      </c>
      <c r="K360" s="169">
        <v>649</v>
      </c>
      <c r="L360" s="169">
        <v>0</v>
      </c>
      <c r="M360" s="169">
        <v>153</v>
      </c>
      <c r="N360" s="169">
        <f t="shared" si="5"/>
        <v>6009</v>
      </c>
    </row>
    <row r="361" spans="1:14" ht="25.5" x14ac:dyDescent="0.25">
      <c r="A361" s="143" t="s">
        <v>1127</v>
      </c>
      <c r="B361" s="132" t="s">
        <v>1452</v>
      </c>
      <c r="C361" s="169">
        <v>0</v>
      </c>
      <c r="D361" s="169">
        <v>10</v>
      </c>
      <c r="E361" s="169">
        <v>0</v>
      </c>
      <c r="F361" s="169">
        <v>0</v>
      </c>
      <c r="G361" s="169">
        <v>7</v>
      </c>
      <c r="H361" s="169">
        <v>7</v>
      </c>
      <c r="I361" s="169">
        <v>2</v>
      </c>
      <c r="J361" s="169">
        <v>139</v>
      </c>
      <c r="K361" s="169">
        <v>0</v>
      </c>
      <c r="L361" s="169">
        <v>0</v>
      </c>
      <c r="M361" s="169">
        <v>0</v>
      </c>
      <c r="N361" s="169">
        <f t="shared" si="5"/>
        <v>165</v>
      </c>
    </row>
    <row r="362" spans="1:14" ht="25.5" x14ac:dyDescent="0.25">
      <c r="A362" s="143" t="s">
        <v>1128</v>
      </c>
      <c r="B362" s="132" t="s">
        <v>1453</v>
      </c>
      <c r="C362" s="169">
        <v>993</v>
      </c>
      <c r="D362" s="169">
        <v>886</v>
      </c>
      <c r="E362" s="169">
        <v>725</v>
      </c>
      <c r="F362" s="169">
        <v>239</v>
      </c>
      <c r="G362" s="169">
        <v>549</v>
      </c>
      <c r="H362" s="169">
        <v>240</v>
      </c>
      <c r="I362" s="169">
        <v>701</v>
      </c>
      <c r="J362" s="169">
        <v>709</v>
      </c>
      <c r="K362" s="169">
        <v>649</v>
      </c>
      <c r="L362" s="169">
        <v>0</v>
      </c>
      <c r="M362" s="169">
        <v>153</v>
      </c>
      <c r="N362" s="169">
        <f t="shared" si="5"/>
        <v>5844</v>
      </c>
    </row>
    <row r="363" spans="1:14" ht="25.5" x14ac:dyDescent="0.25">
      <c r="A363" s="139" t="s">
        <v>1129</v>
      </c>
      <c r="B363" s="132" t="s">
        <v>1454</v>
      </c>
      <c r="C363" s="169">
        <v>907</v>
      </c>
      <c r="D363" s="169">
        <v>766</v>
      </c>
      <c r="E363" s="169">
        <v>402</v>
      </c>
      <c r="F363" s="169">
        <v>263</v>
      </c>
      <c r="G363" s="169">
        <v>772</v>
      </c>
      <c r="H363" s="169">
        <v>241</v>
      </c>
      <c r="I363" s="169">
        <v>437</v>
      </c>
      <c r="J363" s="169">
        <v>1519</v>
      </c>
      <c r="K363" s="169">
        <v>1300</v>
      </c>
      <c r="L363" s="169">
        <v>0</v>
      </c>
      <c r="M363" s="169">
        <v>540</v>
      </c>
      <c r="N363" s="169">
        <f t="shared" si="5"/>
        <v>7147</v>
      </c>
    </row>
    <row r="364" spans="1:14" x14ac:dyDescent="0.25">
      <c r="A364" s="139" t="s">
        <v>1196</v>
      </c>
      <c r="B364" s="132" t="s">
        <v>1455</v>
      </c>
      <c r="C364" s="169">
        <v>0</v>
      </c>
      <c r="D364" s="169">
        <v>13</v>
      </c>
      <c r="E364" s="169">
        <v>0</v>
      </c>
      <c r="F364" s="169">
        <v>0</v>
      </c>
      <c r="G364" s="169">
        <v>0</v>
      </c>
      <c r="H364" s="169">
        <v>0</v>
      </c>
      <c r="I364" s="169">
        <v>0</v>
      </c>
      <c r="J364" s="169">
        <v>15</v>
      </c>
      <c r="K364" s="169">
        <v>0</v>
      </c>
      <c r="L364" s="169">
        <v>0</v>
      </c>
      <c r="M364" s="169">
        <v>0</v>
      </c>
      <c r="N364" s="169">
        <f t="shared" si="5"/>
        <v>28</v>
      </c>
    </row>
    <row r="365" spans="1:14" ht="25.5" x14ac:dyDescent="0.25">
      <c r="A365" s="143" t="s">
        <v>1197</v>
      </c>
      <c r="B365" s="132" t="s">
        <v>2110</v>
      </c>
      <c r="C365" s="169">
        <v>0</v>
      </c>
      <c r="D365" s="169">
        <v>0</v>
      </c>
      <c r="E365" s="169">
        <v>0</v>
      </c>
      <c r="F365" s="169">
        <v>0</v>
      </c>
      <c r="G365" s="169">
        <v>0</v>
      </c>
      <c r="H365" s="169">
        <v>0</v>
      </c>
      <c r="I365" s="169">
        <v>0</v>
      </c>
      <c r="J365" s="169">
        <v>0</v>
      </c>
      <c r="K365" s="169">
        <v>0</v>
      </c>
      <c r="L365" s="169">
        <v>0</v>
      </c>
      <c r="M365" s="169">
        <v>0</v>
      </c>
      <c r="N365" s="169">
        <f t="shared" si="5"/>
        <v>0</v>
      </c>
    </row>
    <row r="366" spans="1:14" x14ac:dyDescent="0.25">
      <c r="A366" s="143" t="s">
        <v>1198</v>
      </c>
      <c r="B366" s="132" t="s">
        <v>2111</v>
      </c>
      <c r="C366" s="169">
        <v>0</v>
      </c>
      <c r="D366" s="169">
        <v>13</v>
      </c>
      <c r="E366" s="169">
        <v>0</v>
      </c>
      <c r="F366" s="169">
        <v>0</v>
      </c>
      <c r="G366" s="169">
        <v>0</v>
      </c>
      <c r="H366" s="169">
        <v>0</v>
      </c>
      <c r="I366" s="169">
        <v>0</v>
      </c>
      <c r="J366" s="169">
        <v>15</v>
      </c>
      <c r="K366" s="169">
        <v>0</v>
      </c>
      <c r="L366" s="169">
        <v>0</v>
      </c>
      <c r="M366" s="169">
        <v>0</v>
      </c>
      <c r="N366" s="169">
        <f t="shared" si="5"/>
        <v>28</v>
      </c>
    </row>
    <row r="367" spans="1:14" x14ac:dyDescent="0.25">
      <c r="A367" s="139" t="s">
        <v>1199</v>
      </c>
      <c r="B367" s="132" t="s">
        <v>1456</v>
      </c>
      <c r="C367" s="169">
        <v>0</v>
      </c>
      <c r="D367" s="169">
        <v>0</v>
      </c>
      <c r="E367" s="169">
        <v>0</v>
      </c>
      <c r="F367" s="169">
        <v>-13</v>
      </c>
      <c r="G367" s="169">
        <v>-114</v>
      </c>
      <c r="H367" s="169">
        <v>0</v>
      </c>
      <c r="I367" s="169">
        <v>0</v>
      </c>
      <c r="J367" s="169">
        <v>0</v>
      </c>
      <c r="K367" s="169">
        <v>14</v>
      </c>
      <c r="L367" s="169">
        <v>0</v>
      </c>
      <c r="M367" s="169">
        <v>0</v>
      </c>
      <c r="N367" s="169">
        <f t="shared" si="5"/>
        <v>-113</v>
      </c>
    </row>
    <row r="368" spans="1:14" x14ac:dyDescent="0.25">
      <c r="A368" s="143" t="s">
        <v>1200</v>
      </c>
      <c r="B368" s="132" t="s">
        <v>1457</v>
      </c>
      <c r="C368" s="169">
        <v>0</v>
      </c>
      <c r="D368" s="169">
        <v>0</v>
      </c>
      <c r="E368" s="169">
        <v>0</v>
      </c>
      <c r="F368" s="169">
        <v>-17</v>
      </c>
      <c r="G368" s="169">
        <v>-91</v>
      </c>
      <c r="H368" s="169">
        <v>0</v>
      </c>
      <c r="I368" s="169">
        <v>0</v>
      </c>
      <c r="J368" s="169">
        <v>0</v>
      </c>
      <c r="K368" s="169">
        <v>13</v>
      </c>
      <c r="L368" s="169">
        <v>0</v>
      </c>
      <c r="M368" s="169">
        <v>0</v>
      </c>
      <c r="N368" s="169">
        <f t="shared" si="5"/>
        <v>-95</v>
      </c>
    </row>
    <row r="369" spans="1:14" x14ac:dyDescent="0.25">
      <c r="A369" s="143" t="s">
        <v>1201</v>
      </c>
      <c r="B369" s="132" t="s">
        <v>1458</v>
      </c>
      <c r="C369" s="169">
        <v>0</v>
      </c>
      <c r="D369" s="169">
        <v>0</v>
      </c>
      <c r="E369" s="169">
        <v>0</v>
      </c>
      <c r="F369" s="169">
        <v>4</v>
      </c>
      <c r="G369" s="169">
        <v>-23</v>
      </c>
      <c r="H369" s="169">
        <v>0</v>
      </c>
      <c r="I369" s="169">
        <v>0</v>
      </c>
      <c r="J369" s="169">
        <v>0</v>
      </c>
      <c r="K369" s="169">
        <v>1</v>
      </c>
      <c r="L369" s="169">
        <v>0</v>
      </c>
      <c r="M369" s="169">
        <v>0</v>
      </c>
      <c r="N369" s="169">
        <f t="shared" si="5"/>
        <v>-18</v>
      </c>
    </row>
    <row r="370" spans="1:14" x14ac:dyDescent="0.25">
      <c r="A370" s="139" t="s">
        <v>1202</v>
      </c>
      <c r="B370" s="132" t="s">
        <v>1459</v>
      </c>
      <c r="C370" s="169">
        <v>3272</v>
      </c>
      <c r="D370" s="169">
        <v>586</v>
      </c>
      <c r="E370" s="169">
        <v>507</v>
      </c>
      <c r="F370" s="169">
        <v>24</v>
      </c>
      <c r="G370" s="169">
        <v>234</v>
      </c>
      <c r="H370" s="169">
        <v>228</v>
      </c>
      <c r="I370" s="169">
        <v>945</v>
      </c>
      <c r="J370" s="169">
        <v>813</v>
      </c>
      <c r="K370" s="169">
        <v>40</v>
      </c>
      <c r="L370" s="169">
        <v>24</v>
      </c>
      <c r="M370" s="169">
        <v>0</v>
      </c>
      <c r="N370" s="169">
        <f t="shared" si="5"/>
        <v>6673</v>
      </c>
    </row>
    <row r="371" spans="1:14" x14ac:dyDescent="0.25">
      <c r="A371" s="143" t="s">
        <v>1203</v>
      </c>
      <c r="B371" s="132" t="s">
        <v>1460</v>
      </c>
      <c r="C371" s="169">
        <v>1478</v>
      </c>
      <c r="D371" s="169">
        <v>184</v>
      </c>
      <c r="E371" s="169">
        <v>446</v>
      </c>
      <c r="F371" s="169">
        <v>0</v>
      </c>
      <c r="G371" s="169">
        <v>110</v>
      </c>
      <c r="H371" s="169">
        <v>169</v>
      </c>
      <c r="I371" s="169">
        <v>250</v>
      </c>
      <c r="J371" s="169">
        <v>325</v>
      </c>
      <c r="K371" s="169">
        <v>25</v>
      </c>
      <c r="L371" s="169">
        <v>0</v>
      </c>
      <c r="M371" s="169">
        <v>0</v>
      </c>
      <c r="N371" s="169">
        <f t="shared" si="5"/>
        <v>2987</v>
      </c>
    </row>
    <row r="372" spans="1:14" ht="25.5" x14ac:dyDescent="0.25">
      <c r="A372" s="143" t="s">
        <v>1204</v>
      </c>
      <c r="B372" s="132" t="s">
        <v>1461</v>
      </c>
      <c r="C372" s="169">
        <v>1091</v>
      </c>
      <c r="D372" s="169">
        <v>133</v>
      </c>
      <c r="E372" s="169">
        <v>25</v>
      </c>
      <c r="F372" s="169">
        <v>0</v>
      </c>
      <c r="G372" s="169">
        <v>70</v>
      </c>
      <c r="H372" s="169">
        <v>160</v>
      </c>
      <c r="I372" s="169">
        <v>250</v>
      </c>
      <c r="J372" s="169">
        <v>250</v>
      </c>
      <c r="K372" s="169">
        <v>25</v>
      </c>
      <c r="L372" s="169">
        <v>0</v>
      </c>
      <c r="M372" s="169">
        <v>0</v>
      </c>
      <c r="N372" s="169">
        <f t="shared" si="5"/>
        <v>2004</v>
      </c>
    </row>
    <row r="373" spans="1:14" ht="25.5" x14ac:dyDescent="0.25">
      <c r="A373" s="143" t="s">
        <v>1205</v>
      </c>
      <c r="B373" s="132" t="s">
        <v>1462</v>
      </c>
      <c r="C373" s="169">
        <v>184</v>
      </c>
      <c r="D373" s="169">
        <v>39</v>
      </c>
      <c r="E373" s="169">
        <v>0</v>
      </c>
      <c r="F373" s="169">
        <v>0</v>
      </c>
      <c r="G373" s="169">
        <v>0</v>
      </c>
      <c r="H373" s="169">
        <v>9</v>
      </c>
      <c r="I373" s="169">
        <v>0</v>
      </c>
      <c r="J373" s="169">
        <v>75</v>
      </c>
      <c r="K373" s="169">
        <v>0</v>
      </c>
      <c r="L373" s="169">
        <v>0</v>
      </c>
      <c r="M373" s="169">
        <v>0</v>
      </c>
      <c r="N373" s="169">
        <f t="shared" si="5"/>
        <v>307</v>
      </c>
    </row>
    <row r="374" spans="1:14" ht="25.5" x14ac:dyDescent="0.25">
      <c r="A374" s="143" t="s">
        <v>1206</v>
      </c>
      <c r="B374" s="132" t="s">
        <v>2000</v>
      </c>
      <c r="C374" s="169">
        <v>0</v>
      </c>
      <c r="D374" s="169">
        <v>0</v>
      </c>
      <c r="E374" s="169">
        <v>0</v>
      </c>
      <c r="F374" s="169">
        <v>0</v>
      </c>
      <c r="G374" s="169">
        <v>0</v>
      </c>
      <c r="H374" s="169">
        <v>0</v>
      </c>
      <c r="I374" s="169">
        <v>0</v>
      </c>
      <c r="J374" s="169">
        <v>0</v>
      </c>
      <c r="K374" s="169">
        <v>0</v>
      </c>
      <c r="L374" s="169">
        <v>0</v>
      </c>
      <c r="M374" s="169">
        <v>0</v>
      </c>
      <c r="N374" s="169">
        <f t="shared" si="5"/>
        <v>0</v>
      </c>
    </row>
    <row r="375" spans="1:14" ht="25.5" x14ac:dyDescent="0.25">
      <c r="A375" s="143" t="s">
        <v>1207</v>
      </c>
      <c r="B375" s="132" t="s">
        <v>1247</v>
      </c>
      <c r="C375" s="169">
        <v>203</v>
      </c>
      <c r="D375" s="169">
        <v>0</v>
      </c>
      <c r="E375" s="169">
        <v>0</v>
      </c>
      <c r="F375" s="169">
        <v>0</v>
      </c>
      <c r="G375" s="169">
        <v>40</v>
      </c>
      <c r="H375" s="169">
        <v>0</v>
      </c>
      <c r="I375" s="169">
        <v>0</v>
      </c>
      <c r="J375" s="169">
        <v>0</v>
      </c>
      <c r="K375" s="169">
        <v>0</v>
      </c>
      <c r="L375" s="169">
        <v>0</v>
      </c>
      <c r="M375" s="169">
        <v>0</v>
      </c>
      <c r="N375" s="169">
        <f t="shared" si="5"/>
        <v>243</v>
      </c>
    </row>
    <row r="376" spans="1:14" x14ac:dyDescent="0.25">
      <c r="A376" s="143" t="s">
        <v>1208</v>
      </c>
      <c r="B376" s="132" t="s">
        <v>2001</v>
      </c>
      <c r="C376" s="169">
        <v>0</v>
      </c>
      <c r="D376" s="169">
        <v>12</v>
      </c>
      <c r="E376" s="169">
        <v>421</v>
      </c>
      <c r="F376" s="169">
        <v>0</v>
      </c>
      <c r="G376" s="169">
        <v>0</v>
      </c>
      <c r="H376" s="169">
        <v>0</v>
      </c>
      <c r="I376" s="169">
        <v>0</v>
      </c>
      <c r="J376" s="169">
        <v>0</v>
      </c>
      <c r="K376" s="169">
        <v>0</v>
      </c>
      <c r="L376" s="169">
        <v>0</v>
      </c>
      <c r="M376" s="169">
        <v>0</v>
      </c>
      <c r="N376" s="169">
        <f t="shared" si="5"/>
        <v>433</v>
      </c>
    </row>
    <row r="377" spans="1:14" ht="25.5" x14ac:dyDescent="0.25">
      <c r="A377" s="143" t="s">
        <v>1209</v>
      </c>
      <c r="B377" s="132" t="s">
        <v>1604</v>
      </c>
      <c r="C377" s="169">
        <v>120</v>
      </c>
      <c r="D377" s="169">
        <v>32</v>
      </c>
      <c r="E377" s="169">
        <v>61</v>
      </c>
      <c r="F377" s="169">
        <v>24</v>
      </c>
      <c r="G377" s="169">
        <v>87</v>
      </c>
      <c r="H377" s="169">
        <v>50</v>
      </c>
      <c r="I377" s="169">
        <v>29</v>
      </c>
      <c r="J377" s="169">
        <v>190</v>
      </c>
      <c r="K377" s="169">
        <v>0</v>
      </c>
      <c r="L377" s="169">
        <v>0</v>
      </c>
      <c r="M377" s="169">
        <v>0</v>
      </c>
      <c r="N377" s="169">
        <f t="shared" si="5"/>
        <v>593</v>
      </c>
    </row>
    <row r="378" spans="1:14" ht="25.5" x14ac:dyDescent="0.25">
      <c r="A378" s="143" t="s">
        <v>1210</v>
      </c>
      <c r="B378" s="132" t="s">
        <v>952</v>
      </c>
      <c r="C378" s="169">
        <v>0</v>
      </c>
      <c r="D378" s="169">
        <v>0</v>
      </c>
      <c r="E378" s="169">
        <v>0</v>
      </c>
      <c r="F378" s="169">
        <v>0</v>
      </c>
      <c r="G378" s="169">
        <v>0</v>
      </c>
      <c r="H378" s="169">
        <v>0</v>
      </c>
      <c r="I378" s="169">
        <v>0</v>
      </c>
      <c r="J378" s="169">
        <v>0</v>
      </c>
      <c r="K378" s="169">
        <v>0</v>
      </c>
      <c r="L378" s="169">
        <v>0</v>
      </c>
      <c r="M378" s="169">
        <v>0</v>
      </c>
      <c r="N378" s="169">
        <f t="shared" si="5"/>
        <v>0</v>
      </c>
    </row>
    <row r="379" spans="1:14" ht="38.25" x14ac:dyDescent="0.25">
      <c r="A379" s="143" t="s">
        <v>1211</v>
      </c>
      <c r="B379" s="132" t="s">
        <v>1048</v>
      </c>
      <c r="C379" s="169">
        <v>0</v>
      </c>
      <c r="D379" s="169">
        <v>0</v>
      </c>
      <c r="E379" s="169">
        <v>0</v>
      </c>
      <c r="F379" s="169">
        <v>0</v>
      </c>
      <c r="G379" s="169">
        <v>0</v>
      </c>
      <c r="H379" s="169">
        <v>0</v>
      </c>
      <c r="I379" s="169">
        <v>0</v>
      </c>
      <c r="J379" s="169">
        <v>0</v>
      </c>
      <c r="K379" s="169">
        <v>0</v>
      </c>
      <c r="L379" s="169">
        <v>0</v>
      </c>
      <c r="M379" s="169">
        <v>0</v>
      </c>
      <c r="N379" s="169">
        <f t="shared" si="5"/>
        <v>0</v>
      </c>
    </row>
    <row r="380" spans="1:14" ht="25.5" x14ac:dyDescent="0.25">
      <c r="A380" s="143" t="s">
        <v>1212</v>
      </c>
      <c r="B380" s="132" t="s">
        <v>1049</v>
      </c>
      <c r="C380" s="169">
        <v>0</v>
      </c>
      <c r="D380" s="169">
        <v>0</v>
      </c>
      <c r="E380" s="169">
        <v>0</v>
      </c>
      <c r="F380" s="169">
        <v>0</v>
      </c>
      <c r="G380" s="169">
        <v>0</v>
      </c>
      <c r="H380" s="169">
        <v>0</v>
      </c>
      <c r="I380" s="169">
        <v>0</v>
      </c>
      <c r="J380" s="169">
        <v>0</v>
      </c>
      <c r="K380" s="169">
        <v>0</v>
      </c>
      <c r="L380" s="169">
        <v>0</v>
      </c>
      <c r="M380" s="169">
        <v>0</v>
      </c>
      <c r="N380" s="169">
        <f t="shared" si="5"/>
        <v>0</v>
      </c>
    </row>
    <row r="381" spans="1:14" ht="25.5" x14ac:dyDescent="0.25">
      <c r="A381" s="143" t="s">
        <v>1213</v>
      </c>
      <c r="B381" s="132" t="s">
        <v>1050</v>
      </c>
      <c r="C381" s="169">
        <v>0</v>
      </c>
      <c r="D381" s="169">
        <v>0</v>
      </c>
      <c r="E381" s="169">
        <v>0</v>
      </c>
      <c r="F381" s="169">
        <v>0</v>
      </c>
      <c r="G381" s="169">
        <v>0</v>
      </c>
      <c r="H381" s="169">
        <v>0</v>
      </c>
      <c r="I381" s="169">
        <v>0</v>
      </c>
      <c r="J381" s="169">
        <v>0</v>
      </c>
      <c r="K381" s="169">
        <v>0</v>
      </c>
      <c r="L381" s="169">
        <v>0</v>
      </c>
      <c r="M381" s="169">
        <v>0</v>
      </c>
      <c r="N381" s="169">
        <f t="shared" si="5"/>
        <v>0</v>
      </c>
    </row>
    <row r="382" spans="1:14" ht="25.5" x14ac:dyDescent="0.25">
      <c r="A382" s="143" t="s">
        <v>1214</v>
      </c>
      <c r="B382" s="132" t="s">
        <v>953</v>
      </c>
      <c r="C382" s="169">
        <v>0</v>
      </c>
      <c r="D382" s="169">
        <v>0</v>
      </c>
      <c r="E382" s="169">
        <v>0</v>
      </c>
      <c r="F382" s="169">
        <v>0</v>
      </c>
      <c r="G382" s="169">
        <v>0</v>
      </c>
      <c r="H382" s="169">
        <v>0</v>
      </c>
      <c r="I382" s="169">
        <v>0</v>
      </c>
      <c r="J382" s="169">
        <v>0</v>
      </c>
      <c r="K382" s="169">
        <v>0</v>
      </c>
      <c r="L382" s="169">
        <v>0</v>
      </c>
      <c r="M382" s="169">
        <v>0</v>
      </c>
      <c r="N382" s="169">
        <f t="shared" si="5"/>
        <v>0</v>
      </c>
    </row>
    <row r="383" spans="1:14" x14ac:dyDescent="0.25">
      <c r="A383" s="143" t="s">
        <v>1215</v>
      </c>
      <c r="B383" s="132" t="s">
        <v>1605</v>
      </c>
      <c r="C383" s="169">
        <v>1674</v>
      </c>
      <c r="D383" s="169">
        <v>370</v>
      </c>
      <c r="E383" s="169">
        <v>0</v>
      </c>
      <c r="F383" s="169">
        <v>0</v>
      </c>
      <c r="G383" s="169">
        <v>37</v>
      </c>
      <c r="H383" s="169">
        <v>9</v>
      </c>
      <c r="I383" s="169">
        <v>666</v>
      </c>
      <c r="J383" s="169">
        <v>298</v>
      </c>
      <c r="K383" s="169">
        <v>15</v>
      </c>
      <c r="L383" s="169">
        <v>24</v>
      </c>
      <c r="M383" s="169">
        <v>0</v>
      </c>
      <c r="N383" s="169">
        <f t="shared" si="5"/>
        <v>3093</v>
      </c>
    </row>
    <row r="384" spans="1:14" x14ac:dyDescent="0.25">
      <c r="A384" s="143" t="s">
        <v>1216</v>
      </c>
      <c r="B384" s="132" t="s">
        <v>1606</v>
      </c>
      <c r="C384" s="169">
        <v>728</v>
      </c>
      <c r="D384" s="169">
        <v>370</v>
      </c>
      <c r="E384" s="169">
        <v>0</v>
      </c>
      <c r="F384" s="169">
        <v>0</v>
      </c>
      <c r="G384" s="169">
        <v>30</v>
      </c>
      <c r="H384" s="169">
        <v>0</v>
      </c>
      <c r="I384" s="169">
        <v>50</v>
      </c>
      <c r="J384" s="169">
        <v>250</v>
      </c>
      <c r="K384" s="169">
        <v>0</v>
      </c>
      <c r="L384" s="169">
        <v>0</v>
      </c>
      <c r="M384" s="169">
        <v>0</v>
      </c>
      <c r="N384" s="169">
        <f t="shared" si="5"/>
        <v>1428</v>
      </c>
    </row>
    <row r="385" spans="1:14" x14ac:dyDescent="0.25">
      <c r="A385" s="143" t="s">
        <v>1217</v>
      </c>
      <c r="B385" s="132" t="s">
        <v>1607</v>
      </c>
      <c r="C385" s="169">
        <v>38</v>
      </c>
      <c r="D385" s="169">
        <v>0</v>
      </c>
      <c r="E385" s="169">
        <v>0</v>
      </c>
      <c r="F385" s="169">
        <v>0</v>
      </c>
      <c r="G385" s="169">
        <v>0</v>
      </c>
      <c r="H385" s="169">
        <v>0</v>
      </c>
      <c r="I385" s="169">
        <v>0</v>
      </c>
      <c r="J385" s="169">
        <v>0</v>
      </c>
      <c r="K385" s="169">
        <v>0</v>
      </c>
      <c r="L385" s="169">
        <v>0</v>
      </c>
      <c r="M385" s="169">
        <v>0</v>
      </c>
      <c r="N385" s="169">
        <f t="shared" si="5"/>
        <v>38</v>
      </c>
    </row>
    <row r="386" spans="1:14" x14ac:dyDescent="0.25">
      <c r="A386" s="143" t="s">
        <v>1218</v>
      </c>
      <c r="B386" s="132" t="s">
        <v>1051</v>
      </c>
      <c r="C386" s="169">
        <v>0</v>
      </c>
      <c r="D386" s="169">
        <v>0</v>
      </c>
      <c r="E386" s="169">
        <v>0</v>
      </c>
      <c r="F386" s="169">
        <v>0</v>
      </c>
      <c r="G386" s="169">
        <v>0</v>
      </c>
      <c r="H386" s="169">
        <v>0</v>
      </c>
      <c r="I386" s="169">
        <v>0</v>
      </c>
      <c r="J386" s="169">
        <v>0</v>
      </c>
      <c r="K386" s="169">
        <v>0</v>
      </c>
      <c r="L386" s="169">
        <v>0</v>
      </c>
      <c r="M386" s="169">
        <v>0</v>
      </c>
      <c r="N386" s="169">
        <f t="shared" si="5"/>
        <v>0</v>
      </c>
    </row>
    <row r="387" spans="1:14" x14ac:dyDescent="0.25">
      <c r="A387" s="143" t="s">
        <v>799</v>
      </c>
      <c r="B387" s="132" t="s">
        <v>1058</v>
      </c>
      <c r="C387" s="169">
        <v>0</v>
      </c>
      <c r="D387" s="169">
        <v>0</v>
      </c>
      <c r="E387" s="169">
        <v>0</v>
      </c>
      <c r="F387" s="169">
        <v>0</v>
      </c>
      <c r="G387" s="169">
        <v>0</v>
      </c>
      <c r="H387" s="169">
        <v>0</v>
      </c>
      <c r="I387" s="169">
        <v>0</v>
      </c>
      <c r="J387" s="169">
        <v>0</v>
      </c>
      <c r="K387" s="169">
        <v>0</v>
      </c>
      <c r="L387" s="169">
        <v>0</v>
      </c>
      <c r="M387" s="169">
        <v>0</v>
      </c>
      <c r="N387" s="169">
        <f t="shared" ref="N387:N450" si="6">SUM(C387:M387)</f>
        <v>0</v>
      </c>
    </row>
    <row r="388" spans="1:14" ht="25.5" x14ac:dyDescent="0.25">
      <c r="A388" s="143" t="s">
        <v>800</v>
      </c>
      <c r="B388" s="132" t="s">
        <v>1515</v>
      </c>
      <c r="C388" s="169">
        <v>0</v>
      </c>
      <c r="D388" s="169">
        <v>0</v>
      </c>
      <c r="E388" s="169">
        <v>0</v>
      </c>
      <c r="F388" s="169">
        <v>0</v>
      </c>
      <c r="G388" s="169">
        <v>0</v>
      </c>
      <c r="H388" s="169">
        <v>0</v>
      </c>
      <c r="I388" s="169">
        <v>0</v>
      </c>
      <c r="J388" s="169">
        <v>0</v>
      </c>
      <c r="K388" s="169">
        <v>0</v>
      </c>
      <c r="L388" s="169">
        <v>0</v>
      </c>
      <c r="M388" s="169">
        <v>0</v>
      </c>
      <c r="N388" s="169">
        <f t="shared" si="6"/>
        <v>0</v>
      </c>
    </row>
    <row r="389" spans="1:14" x14ac:dyDescent="0.25">
      <c r="A389" s="143" t="s">
        <v>801</v>
      </c>
      <c r="B389" s="132" t="s">
        <v>1608</v>
      </c>
      <c r="C389" s="169">
        <v>0</v>
      </c>
      <c r="D389" s="169">
        <v>0</v>
      </c>
      <c r="E389" s="169">
        <v>0</v>
      </c>
      <c r="F389" s="169">
        <v>0</v>
      </c>
      <c r="G389" s="169">
        <v>0</v>
      </c>
      <c r="H389" s="169">
        <v>0</v>
      </c>
      <c r="I389" s="169">
        <v>0</v>
      </c>
      <c r="J389" s="169">
        <v>0</v>
      </c>
      <c r="K389" s="169">
        <v>0</v>
      </c>
      <c r="L389" s="169">
        <v>0</v>
      </c>
      <c r="M389" s="169">
        <v>0</v>
      </c>
      <c r="N389" s="169">
        <f t="shared" si="6"/>
        <v>0</v>
      </c>
    </row>
    <row r="390" spans="1:14" x14ac:dyDescent="0.25">
      <c r="A390" s="143" t="s">
        <v>802</v>
      </c>
      <c r="B390" s="132" t="s">
        <v>1580</v>
      </c>
      <c r="C390" s="169">
        <v>908</v>
      </c>
      <c r="D390" s="169">
        <v>0</v>
      </c>
      <c r="E390" s="169">
        <v>0</v>
      </c>
      <c r="F390" s="169">
        <v>0</v>
      </c>
      <c r="G390" s="169">
        <v>7</v>
      </c>
      <c r="H390" s="169">
        <v>9</v>
      </c>
      <c r="I390" s="169">
        <v>616</v>
      </c>
      <c r="J390" s="169">
        <v>48</v>
      </c>
      <c r="K390" s="169">
        <v>15</v>
      </c>
      <c r="L390" s="169">
        <v>24</v>
      </c>
      <c r="M390" s="169">
        <v>0</v>
      </c>
      <c r="N390" s="169">
        <f t="shared" si="6"/>
        <v>1627</v>
      </c>
    </row>
    <row r="391" spans="1:14" x14ac:dyDescent="0.25">
      <c r="A391" s="139" t="s">
        <v>803</v>
      </c>
      <c r="B391" s="132" t="s">
        <v>1094</v>
      </c>
      <c r="C391" s="169">
        <v>139458</v>
      </c>
      <c r="D391" s="169">
        <v>54646</v>
      </c>
      <c r="E391" s="169">
        <v>80327</v>
      </c>
      <c r="F391" s="169">
        <v>24287</v>
      </c>
      <c r="G391" s="169">
        <v>65357</v>
      </c>
      <c r="H391" s="169">
        <v>33336</v>
      </c>
      <c r="I391" s="169">
        <v>55347</v>
      </c>
      <c r="J391" s="169">
        <v>232495</v>
      </c>
      <c r="K391" s="169">
        <v>45721</v>
      </c>
      <c r="L391" s="169">
        <v>31561</v>
      </c>
      <c r="M391" s="169">
        <v>36753</v>
      </c>
      <c r="N391" s="169">
        <f t="shared" si="6"/>
        <v>799288</v>
      </c>
    </row>
    <row r="392" spans="1:14" x14ac:dyDescent="0.25">
      <c r="A392" s="139" t="s">
        <v>804</v>
      </c>
      <c r="B392" s="132" t="s">
        <v>1098</v>
      </c>
      <c r="C392" s="169">
        <v>0</v>
      </c>
      <c r="D392" s="169">
        <v>1</v>
      </c>
      <c r="E392" s="169">
        <v>0</v>
      </c>
      <c r="F392" s="169">
        <v>0</v>
      </c>
      <c r="G392" s="169">
        <v>0</v>
      </c>
      <c r="H392" s="169">
        <v>0</v>
      </c>
      <c r="I392" s="169">
        <v>0</v>
      </c>
      <c r="J392" s="169">
        <v>1</v>
      </c>
      <c r="K392" s="169">
        <v>0</v>
      </c>
      <c r="L392" s="169">
        <v>0</v>
      </c>
      <c r="M392" s="169">
        <v>0</v>
      </c>
      <c r="N392" s="169">
        <f t="shared" si="6"/>
        <v>2</v>
      </c>
    </row>
    <row r="393" spans="1:14" x14ac:dyDescent="0.25">
      <c r="A393" s="143" t="s">
        <v>805</v>
      </c>
      <c r="B393" s="132" t="s">
        <v>1631</v>
      </c>
      <c r="C393" s="169">
        <v>0</v>
      </c>
      <c r="D393" s="169">
        <v>0</v>
      </c>
      <c r="E393" s="169">
        <v>0</v>
      </c>
      <c r="F393" s="169">
        <v>0</v>
      </c>
      <c r="G393" s="169">
        <v>0</v>
      </c>
      <c r="H393" s="169">
        <v>0</v>
      </c>
      <c r="I393" s="169">
        <v>0</v>
      </c>
      <c r="J393" s="169">
        <v>0</v>
      </c>
      <c r="K393" s="169">
        <v>0</v>
      </c>
      <c r="L393" s="169">
        <v>0</v>
      </c>
      <c r="M393" s="169">
        <v>0</v>
      </c>
      <c r="N393" s="169">
        <f t="shared" si="6"/>
        <v>0</v>
      </c>
    </row>
    <row r="394" spans="1:14" x14ac:dyDescent="0.25">
      <c r="A394" s="143" t="s">
        <v>806</v>
      </c>
      <c r="B394" s="132" t="s">
        <v>1102</v>
      </c>
      <c r="C394" s="169">
        <v>0</v>
      </c>
      <c r="D394" s="169">
        <v>1</v>
      </c>
      <c r="E394" s="169">
        <v>0</v>
      </c>
      <c r="F394" s="169">
        <v>0</v>
      </c>
      <c r="G394" s="169">
        <v>0</v>
      </c>
      <c r="H394" s="169">
        <v>0</v>
      </c>
      <c r="I394" s="169">
        <v>0</v>
      </c>
      <c r="J394" s="169">
        <v>0</v>
      </c>
      <c r="K394" s="169">
        <v>0</v>
      </c>
      <c r="L394" s="169">
        <v>0</v>
      </c>
      <c r="M394" s="169">
        <v>0</v>
      </c>
      <c r="N394" s="169">
        <f t="shared" si="6"/>
        <v>1</v>
      </c>
    </row>
    <row r="395" spans="1:14" x14ac:dyDescent="0.25">
      <c r="A395" s="143" t="s">
        <v>1029</v>
      </c>
      <c r="B395" s="132" t="s">
        <v>1104</v>
      </c>
      <c r="C395" s="169">
        <v>0</v>
      </c>
      <c r="D395" s="169">
        <v>0</v>
      </c>
      <c r="E395" s="169">
        <v>0</v>
      </c>
      <c r="F395" s="169">
        <v>0</v>
      </c>
      <c r="G395" s="169">
        <v>0</v>
      </c>
      <c r="H395" s="169">
        <v>0</v>
      </c>
      <c r="I395" s="169">
        <v>0</v>
      </c>
      <c r="J395" s="169">
        <v>1</v>
      </c>
      <c r="K395" s="169">
        <v>0</v>
      </c>
      <c r="L395" s="169">
        <v>0</v>
      </c>
      <c r="M395" s="169">
        <v>0</v>
      </c>
      <c r="N395" s="169">
        <f t="shared" si="6"/>
        <v>1</v>
      </c>
    </row>
    <row r="396" spans="1:14" x14ac:dyDescent="0.25">
      <c r="A396" s="139" t="s">
        <v>1030</v>
      </c>
      <c r="B396" s="132" t="s">
        <v>1062</v>
      </c>
      <c r="C396" s="169">
        <v>0</v>
      </c>
      <c r="D396" s="169">
        <v>0</v>
      </c>
      <c r="E396" s="169">
        <v>0</v>
      </c>
      <c r="F396" s="169">
        <v>0</v>
      </c>
      <c r="G396" s="169">
        <v>0</v>
      </c>
      <c r="H396" s="169">
        <v>0</v>
      </c>
      <c r="I396" s="169">
        <v>0</v>
      </c>
      <c r="J396" s="169">
        <v>0</v>
      </c>
      <c r="K396" s="169">
        <v>0</v>
      </c>
      <c r="L396" s="169">
        <v>0</v>
      </c>
      <c r="M396" s="169">
        <v>0</v>
      </c>
      <c r="N396" s="169">
        <f t="shared" si="6"/>
        <v>0</v>
      </c>
    </row>
    <row r="397" spans="1:14" x14ac:dyDescent="0.25">
      <c r="A397" s="143" t="s">
        <v>1031</v>
      </c>
      <c r="B397" s="132" t="s">
        <v>1064</v>
      </c>
      <c r="C397" s="169">
        <v>0</v>
      </c>
      <c r="D397" s="169">
        <v>0</v>
      </c>
      <c r="E397" s="169">
        <v>0</v>
      </c>
      <c r="F397" s="169">
        <v>0</v>
      </c>
      <c r="G397" s="169">
        <v>0</v>
      </c>
      <c r="H397" s="169">
        <v>0</v>
      </c>
      <c r="I397" s="169">
        <v>0</v>
      </c>
      <c r="J397" s="169">
        <v>0</v>
      </c>
      <c r="K397" s="169">
        <v>0</v>
      </c>
      <c r="L397" s="169">
        <v>0</v>
      </c>
      <c r="M397" s="169">
        <v>0</v>
      </c>
      <c r="N397" s="169">
        <f t="shared" si="6"/>
        <v>0</v>
      </c>
    </row>
    <row r="398" spans="1:14" ht="25.5" x14ac:dyDescent="0.25">
      <c r="A398" s="143" t="s">
        <v>1032</v>
      </c>
      <c r="B398" s="132" t="s">
        <v>1066</v>
      </c>
      <c r="C398" s="169">
        <v>0</v>
      </c>
      <c r="D398" s="169">
        <v>0</v>
      </c>
      <c r="E398" s="169">
        <v>0</v>
      </c>
      <c r="F398" s="169">
        <v>0</v>
      </c>
      <c r="G398" s="169">
        <v>0</v>
      </c>
      <c r="H398" s="169">
        <v>0</v>
      </c>
      <c r="I398" s="169">
        <v>0</v>
      </c>
      <c r="J398" s="169">
        <v>0</v>
      </c>
      <c r="K398" s="169">
        <v>0</v>
      </c>
      <c r="L398" s="169">
        <v>0</v>
      </c>
      <c r="M398" s="169">
        <v>0</v>
      </c>
      <c r="N398" s="169">
        <f t="shared" si="6"/>
        <v>0</v>
      </c>
    </row>
    <row r="399" spans="1:14" ht="25.5" x14ac:dyDescent="0.25">
      <c r="A399" s="143" t="s">
        <v>1033</v>
      </c>
      <c r="B399" s="132" t="s">
        <v>1068</v>
      </c>
      <c r="C399" s="169">
        <v>0</v>
      </c>
      <c r="D399" s="169">
        <v>0</v>
      </c>
      <c r="E399" s="169">
        <v>0</v>
      </c>
      <c r="F399" s="169">
        <v>0</v>
      </c>
      <c r="G399" s="169">
        <v>0</v>
      </c>
      <c r="H399" s="169">
        <v>0</v>
      </c>
      <c r="I399" s="169">
        <v>0</v>
      </c>
      <c r="J399" s="169">
        <v>0</v>
      </c>
      <c r="K399" s="169">
        <v>0</v>
      </c>
      <c r="L399" s="169">
        <v>0</v>
      </c>
      <c r="M399" s="169">
        <v>0</v>
      </c>
      <c r="N399" s="169">
        <f t="shared" si="6"/>
        <v>0</v>
      </c>
    </row>
    <row r="400" spans="1:14" x14ac:dyDescent="0.25">
      <c r="A400" s="143" t="s">
        <v>1034</v>
      </c>
      <c r="B400" s="132" t="s">
        <v>1070</v>
      </c>
      <c r="C400" s="169">
        <v>0</v>
      </c>
      <c r="D400" s="169">
        <v>0</v>
      </c>
      <c r="E400" s="169">
        <v>0</v>
      </c>
      <c r="F400" s="169">
        <v>0</v>
      </c>
      <c r="G400" s="169">
        <v>0</v>
      </c>
      <c r="H400" s="169">
        <v>0</v>
      </c>
      <c r="I400" s="169">
        <v>0</v>
      </c>
      <c r="J400" s="169">
        <v>0</v>
      </c>
      <c r="K400" s="169">
        <v>0</v>
      </c>
      <c r="L400" s="169">
        <v>0</v>
      </c>
      <c r="M400" s="169">
        <v>0</v>
      </c>
      <c r="N400" s="169">
        <f t="shared" si="6"/>
        <v>0</v>
      </c>
    </row>
    <row r="401" spans="1:14" x14ac:dyDescent="0.25">
      <c r="A401" s="143" t="s">
        <v>1035</v>
      </c>
      <c r="B401" s="132" t="s">
        <v>1072</v>
      </c>
      <c r="C401" s="169">
        <v>0</v>
      </c>
      <c r="D401" s="169">
        <v>0</v>
      </c>
      <c r="E401" s="169">
        <v>0</v>
      </c>
      <c r="F401" s="169">
        <v>0</v>
      </c>
      <c r="G401" s="169">
        <v>0</v>
      </c>
      <c r="H401" s="169">
        <v>0</v>
      </c>
      <c r="I401" s="169">
        <v>0</v>
      </c>
      <c r="J401" s="169">
        <v>0</v>
      </c>
      <c r="K401" s="169">
        <v>0</v>
      </c>
      <c r="L401" s="169">
        <v>0</v>
      </c>
      <c r="M401" s="169">
        <v>0</v>
      </c>
      <c r="N401" s="169">
        <f t="shared" si="6"/>
        <v>0</v>
      </c>
    </row>
    <row r="402" spans="1:14" x14ac:dyDescent="0.25">
      <c r="A402" s="139" t="s">
        <v>1036</v>
      </c>
      <c r="B402" s="132" t="s">
        <v>1074</v>
      </c>
      <c r="C402" s="169">
        <v>7</v>
      </c>
      <c r="D402" s="169">
        <v>46</v>
      </c>
      <c r="E402" s="169">
        <v>2</v>
      </c>
      <c r="F402" s="169">
        <v>0</v>
      </c>
      <c r="G402" s="169">
        <v>44</v>
      </c>
      <c r="H402" s="169">
        <v>0</v>
      </c>
      <c r="I402" s="169">
        <v>77</v>
      </c>
      <c r="J402" s="169">
        <v>77</v>
      </c>
      <c r="K402" s="169">
        <v>22</v>
      </c>
      <c r="L402" s="169">
        <v>2</v>
      </c>
      <c r="M402" s="169">
        <v>0</v>
      </c>
      <c r="N402" s="169">
        <f t="shared" si="6"/>
        <v>277</v>
      </c>
    </row>
    <row r="403" spans="1:14" x14ac:dyDescent="0.25">
      <c r="A403" s="143" t="s">
        <v>1037</v>
      </c>
      <c r="B403" s="132" t="s">
        <v>1632</v>
      </c>
      <c r="C403" s="169">
        <v>0</v>
      </c>
      <c r="D403" s="169">
        <v>0</v>
      </c>
      <c r="E403" s="169">
        <v>0</v>
      </c>
      <c r="F403" s="169">
        <v>0</v>
      </c>
      <c r="G403" s="169">
        <v>0</v>
      </c>
      <c r="H403" s="169">
        <v>0</v>
      </c>
      <c r="I403" s="169">
        <v>0</v>
      </c>
      <c r="J403" s="169">
        <v>0</v>
      </c>
      <c r="K403" s="169">
        <v>0</v>
      </c>
      <c r="L403" s="169">
        <v>0</v>
      </c>
      <c r="M403" s="169">
        <v>0</v>
      </c>
      <c r="N403" s="169">
        <f t="shared" si="6"/>
        <v>0</v>
      </c>
    </row>
    <row r="404" spans="1:14" x14ac:dyDescent="0.25">
      <c r="A404" s="143" t="s">
        <v>1038</v>
      </c>
      <c r="B404" s="132" t="s">
        <v>186</v>
      </c>
      <c r="C404" s="169">
        <v>7</v>
      </c>
      <c r="D404" s="169">
        <v>0</v>
      </c>
      <c r="E404" s="169">
        <v>0</v>
      </c>
      <c r="F404" s="169">
        <v>0</v>
      </c>
      <c r="G404" s="169">
        <v>22</v>
      </c>
      <c r="H404" s="169">
        <v>0</v>
      </c>
      <c r="I404" s="169">
        <v>49</v>
      </c>
      <c r="J404" s="169">
        <v>77</v>
      </c>
      <c r="K404" s="169">
        <v>0</v>
      </c>
      <c r="L404" s="169">
        <v>0</v>
      </c>
      <c r="M404" s="169">
        <v>0</v>
      </c>
      <c r="N404" s="169">
        <f t="shared" si="6"/>
        <v>155</v>
      </c>
    </row>
    <row r="405" spans="1:14" x14ac:dyDescent="0.25">
      <c r="A405" s="143" t="s">
        <v>1039</v>
      </c>
      <c r="B405" s="132" t="s">
        <v>188</v>
      </c>
      <c r="C405" s="169">
        <v>0</v>
      </c>
      <c r="D405" s="169">
        <v>46</v>
      </c>
      <c r="E405" s="169">
        <v>2</v>
      </c>
      <c r="F405" s="169">
        <v>0</v>
      </c>
      <c r="G405" s="169">
        <v>22</v>
      </c>
      <c r="H405" s="169">
        <v>0</v>
      </c>
      <c r="I405" s="169">
        <v>28</v>
      </c>
      <c r="J405" s="169">
        <v>0</v>
      </c>
      <c r="K405" s="169">
        <v>22</v>
      </c>
      <c r="L405" s="169">
        <v>2</v>
      </c>
      <c r="M405" s="169">
        <v>0</v>
      </c>
      <c r="N405" s="169">
        <f t="shared" si="6"/>
        <v>122</v>
      </c>
    </row>
    <row r="406" spans="1:14" x14ac:dyDescent="0.25">
      <c r="A406" s="139" t="s">
        <v>1040</v>
      </c>
      <c r="B406" s="132" t="s">
        <v>190</v>
      </c>
      <c r="C406" s="169">
        <v>0</v>
      </c>
      <c r="D406" s="169">
        <v>0</v>
      </c>
      <c r="E406" s="169">
        <v>0</v>
      </c>
      <c r="F406" s="169">
        <v>0</v>
      </c>
      <c r="G406" s="169">
        <v>6</v>
      </c>
      <c r="H406" s="169">
        <v>0</v>
      </c>
      <c r="I406" s="169">
        <v>0</v>
      </c>
      <c r="J406" s="169">
        <v>0</v>
      </c>
      <c r="K406" s="169">
        <v>0</v>
      </c>
      <c r="L406" s="169">
        <v>0</v>
      </c>
      <c r="M406" s="169">
        <v>0</v>
      </c>
      <c r="N406" s="169">
        <f t="shared" si="6"/>
        <v>6</v>
      </c>
    </row>
    <row r="407" spans="1:14" x14ac:dyDescent="0.25">
      <c r="A407" s="143" t="s">
        <v>1041</v>
      </c>
      <c r="B407" s="132" t="s">
        <v>192</v>
      </c>
      <c r="C407" s="169">
        <v>0</v>
      </c>
      <c r="D407" s="169">
        <v>0</v>
      </c>
      <c r="E407" s="169">
        <v>0</v>
      </c>
      <c r="F407" s="169">
        <v>0</v>
      </c>
      <c r="G407" s="169">
        <v>6</v>
      </c>
      <c r="H407" s="169">
        <v>0</v>
      </c>
      <c r="I407" s="169">
        <v>0</v>
      </c>
      <c r="J407" s="169">
        <v>0</v>
      </c>
      <c r="K407" s="169">
        <v>0</v>
      </c>
      <c r="L407" s="169">
        <v>0</v>
      </c>
      <c r="M407" s="169">
        <v>0</v>
      </c>
      <c r="N407" s="169">
        <f t="shared" si="6"/>
        <v>6</v>
      </c>
    </row>
    <row r="408" spans="1:14" x14ac:dyDescent="0.25">
      <c r="A408" s="143" t="s">
        <v>601</v>
      </c>
      <c r="B408" s="132" t="s">
        <v>194</v>
      </c>
      <c r="C408" s="169">
        <v>0</v>
      </c>
      <c r="D408" s="169">
        <v>0</v>
      </c>
      <c r="E408" s="169">
        <v>0</v>
      </c>
      <c r="F408" s="169">
        <v>0</v>
      </c>
      <c r="G408" s="169">
        <v>0</v>
      </c>
      <c r="H408" s="169">
        <v>0</v>
      </c>
      <c r="I408" s="169">
        <v>0</v>
      </c>
      <c r="J408" s="169">
        <v>0</v>
      </c>
      <c r="K408" s="169">
        <v>0</v>
      </c>
      <c r="L408" s="169">
        <v>0</v>
      </c>
      <c r="M408" s="169">
        <v>0</v>
      </c>
      <c r="N408" s="169">
        <f t="shared" si="6"/>
        <v>0</v>
      </c>
    </row>
    <row r="409" spans="1:14" x14ac:dyDescent="0.25">
      <c r="A409" s="139" t="s">
        <v>602</v>
      </c>
      <c r="B409" s="132" t="s">
        <v>196</v>
      </c>
      <c r="C409" s="169">
        <v>-7</v>
      </c>
      <c r="D409" s="169">
        <v>-45</v>
      </c>
      <c r="E409" s="169">
        <v>-2</v>
      </c>
      <c r="F409" s="169">
        <v>0</v>
      </c>
      <c r="G409" s="169">
        <v>-50</v>
      </c>
      <c r="H409" s="169">
        <v>0</v>
      </c>
      <c r="I409" s="169">
        <v>-77</v>
      </c>
      <c r="J409" s="169">
        <v>-76</v>
      </c>
      <c r="K409" s="169">
        <v>-22</v>
      </c>
      <c r="L409" s="169">
        <v>-2</v>
      </c>
      <c r="M409" s="169">
        <v>0</v>
      </c>
      <c r="N409" s="169">
        <f t="shared" si="6"/>
        <v>-281</v>
      </c>
    </row>
    <row r="410" spans="1:14" x14ac:dyDescent="0.25">
      <c r="A410" s="139" t="s">
        <v>603</v>
      </c>
      <c r="B410" s="132" t="s">
        <v>200</v>
      </c>
      <c r="C410" s="169">
        <v>0</v>
      </c>
      <c r="D410" s="169">
        <v>0</v>
      </c>
      <c r="E410" s="169">
        <v>0</v>
      </c>
      <c r="F410" s="169">
        <v>0</v>
      </c>
      <c r="G410" s="169">
        <v>0</v>
      </c>
      <c r="H410" s="169">
        <v>0</v>
      </c>
      <c r="I410" s="169">
        <v>0</v>
      </c>
      <c r="J410" s="169">
        <v>0</v>
      </c>
      <c r="K410" s="169">
        <v>0</v>
      </c>
      <c r="L410" s="169">
        <v>0</v>
      </c>
      <c r="M410" s="169">
        <v>0</v>
      </c>
      <c r="N410" s="169">
        <f t="shared" si="6"/>
        <v>0</v>
      </c>
    </row>
    <row r="411" spans="1:14" x14ac:dyDescent="0.25">
      <c r="A411" s="139" t="s">
        <v>604</v>
      </c>
      <c r="B411" s="132" t="s">
        <v>202</v>
      </c>
      <c r="C411" s="169">
        <v>0</v>
      </c>
      <c r="D411" s="169">
        <v>0</v>
      </c>
      <c r="E411" s="169">
        <v>0</v>
      </c>
      <c r="F411" s="169">
        <v>0</v>
      </c>
      <c r="G411" s="169">
        <v>0</v>
      </c>
      <c r="H411" s="169">
        <v>0</v>
      </c>
      <c r="I411" s="169">
        <v>0</v>
      </c>
      <c r="J411" s="169">
        <v>0</v>
      </c>
      <c r="K411" s="169">
        <v>0</v>
      </c>
      <c r="L411" s="169">
        <v>0</v>
      </c>
      <c r="M411" s="169">
        <v>0</v>
      </c>
      <c r="N411" s="169">
        <f t="shared" si="6"/>
        <v>0</v>
      </c>
    </row>
    <row r="412" spans="1:14" x14ac:dyDescent="0.25">
      <c r="A412" s="139" t="s">
        <v>605</v>
      </c>
      <c r="B412" s="132" t="s">
        <v>204</v>
      </c>
      <c r="C412" s="169">
        <v>0</v>
      </c>
      <c r="D412" s="169">
        <v>0</v>
      </c>
      <c r="E412" s="169">
        <v>0</v>
      </c>
      <c r="F412" s="169">
        <v>0</v>
      </c>
      <c r="G412" s="169">
        <v>0</v>
      </c>
      <c r="H412" s="169">
        <v>0</v>
      </c>
      <c r="I412" s="169">
        <v>0</v>
      </c>
      <c r="J412" s="169">
        <v>0</v>
      </c>
      <c r="K412" s="169">
        <v>0</v>
      </c>
      <c r="L412" s="169">
        <v>0</v>
      </c>
      <c r="M412" s="169">
        <v>0</v>
      </c>
      <c r="N412" s="169">
        <f t="shared" si="6"/>
        <v>0</v>
      </c>
    </row>
    <row r="413" spans="1:14" x14ac:dyDescent="0.25">
      <c r="A413" s="139" t="s">
        <v>606</v>
      </c>
      <c r="B413" s="132" t="s">
        <v>208</v>
      </c>
      <c r="C413" s="169">
        <v>6</v>
      </c>
      <c r="D413" s="169">
        <v>92</v>
      </c>
      <c r="E413" s="169">
        <v>77</v>
      </c>
      <c r="F413" s="169">
        <v>0</v>
      </c>
      <c r="G413" s="169">
        <v>0</v>
      </c>
      <c r="H413" s="169">
        <v>18</v>
      </c>
      <c r="I413" s="169">
        <v>162</v>
      </c>
      <c r="J413" s="169">
        <v>68</v>
      </c>
      <c r="K413" s="169">
        <v>6</v>
      </c>
      <c r="L413" s="169">
        <v>53</v>
      </c>
      <c r="M413" s="169">
        <v>119</v>
      </c>
      <c r="N413" s="169">
        <f t="shared" si="6"/>
        <v>601</v>
      </c>
    </row>
    <row r="414" spans="1:14" x14ac:dyDescent="0.25">
      <c r="A414" s="143" t="s">
        <v>607</v>
      </c>
      <c r="B414" s="132" t="s">
        <v>210</v>
      </c>
      <c r="C414" s="169">
        <v>0</v>
      </c>
      <c r="D414" s="169">
        <v>0</v>
      </c>
      <c r="E414" s="169">
        <v>0</v>
      </c>
      <c r="F414" s="169">
        <v>0</v>
      </c>
      <c r="G414" s="169">
        <v>0</v>
      </c>
      <c r="H414" s="169">
        <v>0</v>
      </c>
      <c r="I414" s="169">
        <v>0</v>
      </c>
      <c r="J414" s="169">
        <v>0</v>
      </c>
      <c r="K414" s="169">
        <v>0</v>
      </c>
      <c r="L414" s="169">
        <v>0</v>
      </c>
      <c r="M414" s="169">
        <v>0</v>
      </c>
      <c r="N414" s="169">
        <f t="shared" si="6"/>
        <v>0</v>
      </c>
    </row>
    <row r="415" spans="1:14" x14ac:dyDescent="0.25">
      <c r="A415" s="143" t="s">
        <v>608</v>
      </c>
      <c r="B415" s="132" t="s">
        <v>212</v>
      </c>
      <c r="C415" s="169">
        <v>6</v>
      </c>
      <c r="D415" s="169">
        <v>92</v>
      </c>
      <c r="E415" s="169">
        <v>77</v>
      </c>
      <c r="F415" s="169">
        <v>0</v>
      </c>
      <c r="G415" s="169">
        <v>0</v>
      </c>
      <c r="H415" s="169">
        <v>18</v>
      </c>
      <c r="I415" s="169">
        <v>162</v>
      </c>
      <c r="J415" s="169">
        <v>68</v>
      </c>
      <c r="K415" s="169">
        <v>6</v>
      </c>
      <c r="L415" s="169">
        <v>53</v>
      </c>
      <c r="M415" s="169">
        <v>119</v>
      </c>
      <c r="N415" s="169">
        <f t="shared" si="6"/>
        <v>601</v>
      </c>
    </row>
    <row r="416" spans="1:14" x14ac:dyDescent="0.25">
      <c r="A416" s="143" t="s">
        <v>609</v>
      </c>
      <c r="B416" s="132" t="s">
        <v>214</v>
      </c>
      <c r="C416" s="169">
        <v>0</v>
      </c>
      <c r="D416" s="169">
        <v>0</v>
      </c>
      <c r="E416" s="169">
        <v>0</v>
      </c>
      <c r="F416" s="169">
        <v>0</v>
      </c>
      <c r="G416" s="169">
        <v>0</v>
      </c>
      <c r="H416" s="169">
        <v>0</v>
      </c>
      <c r="I416" s="169">
        <v>0</v>
      </c>
      <c r="J416" s="169">
        <v>0</v>
      </c>
      <c r="K416" s="169">
        <v>0</v>
      </c>
      <c r="L416" s="169">
        <v>0</v>
      </c>
      <c r="M416" s="169">
        <v>0</v>
      </c>
      <c r="N416" s="169">
        <f t="shared" si="6"/>
        <v>0</v>
      </c>
    </row>
    <row r="417" spans="1:14" x14ac:dyDescent="0.25">
      <c r="A417" s="143" t="s">
        <v>610</v>
      </c>
      <c r="B417" s="132" t="s">
        <v>216</v>
      </c>
      <c r="C417" s="169">
        <v>6</v>
      </c>
      <c r="D417" s="169">
        <v>92</v>
      </c>
      <c r="E417" s="169">
        <v>77</v>
      </c>
      <c r="F417" s="169">
        <v>0</v>
      </c>
      <c r="G417" s="169">
        <v>0</v>
      </c>
      <c r="H417" s="169">
        <v>18</v>
      </c>
      <c r="I417" s="169">
        <v>162</v>
      </c>
      <c r="J417" s="169">
        <v>68</v>
      </c>
      <c r="K417" s="169">
        <v>6</v>
      </c>
      <c r="L417" s="169">
        <v>53</v>
      </c>
      <c r="M417" s="169">
        <v>119</v>
      </c>
      <c r="N417" s="169">
        <f t="shared" si="6"/>
        <v>601</v>
      </c>
    </row>
    <row r="418" spans="1:14" ht="25.5" x14ac:dyDescent="0.25">
      <c r="A418" s="145" t="s">
        <v>611</v>
      </c>
      <c r="B418" s="132" t="s">
        <v>1336</v>
      </c>
      <c r="C418" s="169">
        <v>6</v>
      </c>
      <c r="D418" s="169">
        <v>0</v>
      </c>
      <c r="E418" s="169">
        <v>0</v>
      </c>
      <c r="F418" s="169">
        <v>0</v>
      </c>
      <c r="G418" s="169">
        <v>0</v>
      </c>
      <c r="H418" s="169">
        <v>0</v>
      </c>
      <c r="I418" s="169">
        <v>0</v>
      </c>
      <c r="J418" s="169">
        <v>0</v>
      </c>
      <c r="K418" s="169">
        <v>0</v>
      </c>
      <c r="L418" s="169">
        <v>0</v>
      </c>
      <c r="M418" s="169">
        <v>0</v>
      </c>
      <c r="N418" s="169">
        <f t="shared" si="6"/>
        <v>6</v>
      </c>
    </row>
    <row r="419" spans="1:14" x14ac:dyDescent="0.25">
      <c r="A419" s="143" t="s">
        <v>612</v>
      </c>
      <c r="B419" s="132" t="s">
        <v>455</v>
      </c>
      <c r="C419" s="169">
        <v>0</v>
      </c>
      <c r="D419" s="169">
        <v>92</v>
      </c>
      <c r="E419" s="169">
        <v>77</v>
      </c>
      <c r="F419" s="169">
        <v>0</v>
      </c>
      <c r="G419" s="169">
        <v>0</v>
      </c>
      <c r="H419" s="169">
        <v>18</v>
      </c>
      <c r="I419" s="169">
        <v>162</v>
      </c>
      <c r="J419" s="169">
        <v>68</v>
      </c>
      <c r="K419" s="169">
        <v>6</v>
      </c>
      <c r="L419" s="169">
        <v>53</v>
      </c>
      <c r="M419" s="169">
        <v>119</v>
      </c>
      <c r="N419" s="169">
        <f t="shared" si="6"/>
        <v>595</v>
      </c>
    </row>
    <row r="420" spans="1:14" ht="25.5" x14ac:dyDescent="0.25">
      <c r="A420" s="139" t="s">
        <v>613</v>
      </c>
      <c r="B420" s="132" t="s">
        <v>72</v>
      </c>
      <c r="C420" s="169">
        <v>0</v>
      </c>
      <c r="D420" s="169">
        <v>11</v>
      </c>
      <c r="E420" s="169">
        <v>0</v>
      </c>
      <c r="F420" s="169">
        <v>0</v>
      </c>
      <c r="G420" s="169">
        <v>0</v>
      </c>
      <c r="H420" s="169">
        <v>0</v>
      </c>
      <c r="I420" s="169">
        <v>0</v>
      </c>
      <c r="J420" s="169">
        <v>0</v>
      </c>
      <c r="K420" s="169">
        <v>0</v>
      </c>
      <c r="L420" s="169">
        <v>0</v>
      </c>
      <c r="M420" s="169">
        <v>0</v>
      </c>
      <c r="N420" s="169">
        <f t="shared" si="6"/>
        <v>11</v>
      </c>
    </row>
    <row r="421" spans="1:14" ht="25.5" x14ac:dyDescent="0.25">
      <c r="A421" s="139" t="s">
        <v>614</v>
      </c>
      <c r="B421" s="132" t="s">
        <v>224</v>
      </c>
      <c r="C421" s="169">
        <v>0</v>
      </c>
      <c r="D421" s="169">
        <v>0</v>
      </c>
      <c r="E421" s="169">
        <v>10</v>
      </c>
      <c r="F421" s="169">
        <v>0</v>
      </c>
      <c r="G421" s="169">
        <v>0</v>
      </c>
      <c r="H421" s="169">
        <v>0</v>
      </c>
      <c r="I421" s="169">
        <v>15</v>
      </c>
      <c r="J421" s="169">
        <v>21</v>
      </c>
      <c r="K421" s="169">
        <v>0</v>
      </c>
      <c r="L421" s="169">
        <v>0</v>
      </c>
      <c r="M421" s="169">
        <v>0</v>
      </c>
      <c r="N421" s="169">
        <f t="shared" si="6"/>
        <v>46</v>
      </c>
    </row>
    <row r="422" spans="1:14" ht="25.5" x14ac:dyDescent="0.25">
      <c r="A422" s="139" t="s">
        <v>615</v>
      </c>
      <c r="B422" s="132" t="s">
        <v>226</v>
      </c>
      <c r="C422" s="169">
        <v>0</v>
      </c>
      <c r="D422" s="169">
        <v>0</v>
      </c>
      <c r="E422" s="169">
        <v>0</v>
      </c>
      <c r="F422" s="169">
        <v>0</v>
      </c>
      <c r="G422" s="169">
        <v>0</v>
      </c>
      <c r="H422" s="169">
        <v>0</v>
      </c>
      <c r="I422" s="169">
        <v>1</v>
      </c>
      <c r="J422" s="169">
        <v>0</v>
      </c>
      <c r="K422" s="169">
        <v>0</v>
      </c>
      <c r="L422" s="169">
        <v>0</v>
      </c>
      <c r="M422" s="169">
        <v>0</v>
      </c>
      <c r="N422" s="169">
        <f t="shared" si="6"/>
        <v>1</v>
      </c>
    </row>
    <row r="423" spans="1:14" ht="25.5" x14ac:dyDescent="0.25">
      <c r="A423" s="139" t="s">
        <v>616</v>
      </c>
      <c r="B423" s="132" t="s">
        <v>1979</v>
      </c>
      <c r="C423" s="169">
        <v>0</v>
      </c>
      <c r="D423" s="169">
        <v>0</v>
      </c>
      <c r="E423" s="169">
        <v>0</v>
      </c>
      <c r="F423" s="169">
        <v>0</v>
      </c>
      <c r="G423" s="169">
        <v>0</v>
      </c>
      <c r="H423" s="169">
        <v>0</v>
      </c>
      <c r="I423" s="169">
        <v>0</v>
      </c>
      <c r="J423" s="169">
        <v>0</v>
      </c>
      <c r="K423" s="169">
        <v>0</v>
      </c>
      <c r="L423" s="169">
        <v>0</v>
      </c>
      <c r="M423" s="169">
        <v>0</v>
      </c>
      <c r="N423" s="169">
        <f t="shared" si="6"/>
        <v>0</v>
      </c>
    </row>
    <row r="424" spans="1:14" ht="25.5" x14ac:dyDescent="0.25">
      <c r="A424" s="139" t="s">
        <v>617</v>
      </c>
      <c r="B424" s="132" t="s">
        <v>454</v>
      </c>
      <c r="C424" s="169">
        <v>0</v>
      </c>
      <c r="D424" s="169">
        <v>0</v>
      </c>
      <c r="E424" s="169">
        <v>0</v>
      </c>
      <c r="F424" s="169">
        <v>0</v>
      </c>
      <c r="G424" s="169">
        <v>0</v>
      </c>
      <c r="H424" s="169">
        <v>0</v>
      </c>
      <c r="I424" s="169">
        <v>0</v>
      </c>
      <c r="J424" s="169">
        <v>0</v>
      </c>
      <c r="K424" s="169">
        <v>0</v>
      </c>
      <c r="L424" s="169">
        <v>0</v>
      </c>
      <c r="M424" s="169">
        <v>0</v>
      </c>
      <c r="N424" s="169">
        <f t="shared" si="6"/>
        <v>0</v>
      </c>
    </row>
    <row r="425" spans="1:14" ht="25.5" x14ac:dyDescent="0.25">
      <c r="A425" s="139" t="s">
        <v>618</v>
      </c>
      <c r="B425" s="132" t="s">
        <v>1983</v>
      </c>
      <c r="C425" s="169">
        <v>0</v>
      </c>
      <c r="D425" s="169">
        <v>7</v>
      </c>
      <c r="E425" s="169">
        <v>64</v>
      </c>
      <c r="F425" s="169">
        <v>0</v>
      </c>
      <c r="G425" s="169">
        <v>0</v>
      </c>
      <c r="H425" s="169">
        <v>7</v>
      </c>
      <c r="I425" s="169">
        <v>143</v>
      </c>
      <c r="J425" s="169">
        <v>30</v>
      </c>
      <c r="K425" s="169">
        <v>2</v>
      </c>
      <c r="L425" s="169">
        <v>27</v>
      </c>
      <c r="M425" s="169">
        <v>89</v>
      </c>
      <c r="N425" s="169">
        <f t="shared" si="6"/>
        <v>369</v>
      </c>
    </row>
    <row r="426" spans="1:14" x14ac:dyDescent="0.25">
      <c r="A426" s="139" t="s">
        <v>619</v>
      </c>
      <c r="B426" s="132" t="s">
        <v>1986</v>
      </c>
      <c r="C426" s="169">
        <v>0</v>
      </c>
      <c r="D426" s="169">
        <v>74</v>
      </c>
      <c r="E426" s="169">
        <v>3</v>
      </c>
      <c r="F426" s="169">
        <v>0</v>
      </c>
      <c r="G426" s="169">
        <v>0</v>
      </c>
      <c r="H426" s="169">
        <v>11</v>
      </c>
      <c r="I426" s="169">
        <v>3</v>
      </c>
      <c r="J426" s="169">
        <v>17</v>
      </c>
      <c r="K426" s="169">
        <v>4</v>
      </c>
      <c r="L426" s="169">
        <v>26</v>
      </c>
      <c r="M426" s="169">
        <v>30</v>
      </c>
      <c r="N426" s="169">
        <f t="shared" si="6"/>
        <v>168</v>
      </c>
    </row>
    <row r="427" spans="1:14" x14ac:dyDescent="0.25">
      <c r="A427" s="143" t="s">
        <v>620</v>
      </c>
      <c r="B427" s="132" t="s">
        <v>452</v>
      </c>
      <c r="C427" s="169">
        <v>0</v>
      </c>
      <c r="D427" s="169">
        <v>0</v>
      </c>
      <c r="E427" s="169">
        <v>0</v>
      </c>
      <c r="F427" s="169">
        <v>0</v>
      </c>
      <c r="G427" s="169">
        <v>0</v>
      </c>
      <c r="H427" s="169">
        <v>0</v>
      </c>
      <c r="I427" s="169">
        <v>0</v>
      </c>
      <c r="J427" s="169">
        <v>0</v>
      </c>
      <c r="K427" s="169">
        <v>0</v>
      </c>
      <c r="L427" s="169">
        <v>0</v>
      </c>
      <c r="M427" s="169">
        <v>0</v>
      </c>
      <c r="N427" s="169">
        <f t="shared" si="6"/>
        <v>0</v>
      </c>
    </row>
    <row r="428" spans="1:14" ht="25.5" x14ac:dyDescent="0.25">
      <c r="A428" s="143" t="s">
        <v>621</v>
      </c>
      <c r="B428" s="132" t="s">
        <v>1337</v>
      </c>
      <c r="C428" s="169">
        <v>0</v>
      </c>
      <c r="D428" s="169">
        <v>0</v>
      </c>
      <c r="E428" s="169">
        <v>0</v>
      </c>
      <c r="F428" s="169">
        <v>0</v>
      </c>
      <c r="G428" s="169">
        <v>0</v>
      </c>
      <c r="H428" s="169">
        <v>0</v>
      </c>
      <c r="I428" s="169">
        <v>0</v>
      </c>
      <c r="J428" s="169">
        <v>0</v>
      </c>
      <c r="K428" s="169">
        <v>0</v>
      </c>
      <c r="L428" s="169">
        <v>0</v>
      </c>
      <c r="M428" s="169">
        <v>0</v>
      </c>
      <c r="N428" s="169">
        <f t="shared" si="6"/>
        <v>0</v>
      </c>
    </row>
    <row r="429" spans="1:14" x14ac:dyDescent="0.25">
      <c r="A429" s="143" t="s">
        <v>622</v>
      </c>
      <c r="B429" s="132" t="s">
        <v>446</v>
      </c>
      <c r="C429" s="169">
        <v>0</v>
      </c>
      <c r="D429" s="169">
        <v>0</v>
      </c>
      <c r="E429" s="169">
        <v>0</v>
      </c>
      <c r="F429" s="169">
        <v>0</v>
      </c>
      <c r="G429" s="169">
        <v>0</v>
      </c>
      <c r="H429" s="169">
        <v>0</v>
      </c>
      <c r="I429" s="169">
        <v>0</v>
      </c>
      <c r="J429" s="169">
        <v>0</v>
      </c>
      <c r="K429" s="169">
        <v>0</v>
      </c>
      <c r="L429" s="169">
        <v>0</v>
      </c>
      <c r="M429" s="169">
        <v>0</v>
      </c>
      <c r="N429" s="169">
        <f t="shared" si="6"/>
        <v>0</v>
      </c>
    </row>
    <row r="430" spans="1:14" ht="25.5" x14ac:dyDescent="0.25">
      <c r="A430" s="139" t="s">
        <v>623</v>
      </c>
      <c r="B430" s="132" t="s">
        <v>453</v>
      </c>
      <c r="C430" s="169">
        <v>0</v>
      </c>
      <c r="D430" s="169">
        <v>0</v>
      </c>
      <c r="E430" s="169">
        <v>0</v>
      </c>
      <c r="F430" s="169">
        <v>0</v>
      </c>
      <c r="G430" s="169">
        <v>0</v>
      </c>
      <c r="H430" s="169">
        <v>0</v>
      </c>
      <c r="I430" s="169">
        <v>0</v>
      </c>
      <c r="J430" s="169">
        <v>0</v>
      </c>
      <c r="K430" s="169">
        <v>0</v>
      </c>
      <c r="L430" s="169">
        <v>0</v>
      </c>
      <c r="M430" s="169">
        <v>0</v>
      </c>
      <c r="N430" s="169">
        <f t="shared" si="6"/>
        <v>0</v>
      </c>
    </row>
    <row r="431" spans="1:14" ht="25.5" x14ac:dyDescent="0.25">
      <c r="A431" s="139" t="s">
        <v>624</v>
      </c>
      <c r="B431" s="132" t="s">
        <v>1996</v>
      </c>
      <c r="C431" s="169">
        <v>0</v>
      </c>
      <c r="D431" s="169">
        <v>0</v>
      </c>
      <c r="E431" s="169">
        <v>0</v>
      </c>
      <c r="F431" s="169">
        <v>0</v>
      </c>
      <c r="G431" s="169">
        <v>0</v>
      </c>
      <c r="H431" s="169">
        <v>0</v>
      </c>
      <c r="I431" s="169">
        <v>0</v>
      </c>
      <c r="J431" s="169">
        <v>0</v>
      </c>
      <c r="K431" s="169">
        <v>0</v>
      </c>
      <c r="L431" s="169">
        <v>0</v>
      </c>
      <c r="M431" s="169">
        <v>0</v>
      </c>
      <c r="N431" s="169">
        <f t="shared" si="6"/>
        <v>0</v>
      </c>
    </row>
    <row r="432" spans="1:14" ht="25.5" x14ac:dyDescent="0.25">
      <c r="A432" s="139" t="s">
        <v>625</v>
      </c>
      <c r="B432" s="132" t="s">
        <v>1998</v>
      </c>
      <c r="C432" s="169">
        <v>0</v>
      </c>
      <c r="D432" s="169">
        <v>0</v>
      </c>
      <c r="E432" s="169">
        <v>0</v>
      </c>
      <c r="F432" s="169">
        <v>0</v>
      </c>
      <c r="G432" s="169">
        <v>0</v>
      </c>
      <c r="H432" s="169">
        <v>0</v>
      </c>
      <c r="I432" s="169">
        <v>0</v>
      </c>
      <c r="J432" s="169">
        <v>0</v>
      </c>
      <c r="K432" s="169">
        <v>0</v>
      </c>
      <c r="L432" s="169">
        <v>0</v>
      </c>
      <c r="M432" s="169">
        <v>0</v>
      </c>
      <c r="N432" s="169">
        <f t="shared" si="6"/>
        <v>0</v>
      </c>
    </row>
    <row r="433" spans="1:14" ht="25.5" x14ac:dyDescent="0.25">
      <c r="A433" s="139" t="s">
        <v>626</v>
      </c>
      <c r="B433" s="132" t="s">
        <v>152</v>
      </c>
      <c r="C433" s="169">
        <v>0</v>
      </c>
      <c r="D433" s="169">
        <v>0</v>
      </c>
      <c r="E433" s="169">
        <v>0</v>
      </c>
      <c r="F433" s="169">
        <v>0</v>
      </c>
      <c r="G433" s="169">
        <v>0</v>
      </c>
      <c r="H433" s="169">
        <v>0</v>
      </c>
      <c r="I433" s="169">
        <v>0</v>
      </c>
      <c r="J433" s="169">
        <v>0</v>
      </c>
      <c r="K433" s="169">
        <v>0</v>
      </c>
      <c r="L433" s="169">
        <v>0</v>
      </c>
      <c r="M433" s="169">
        <v>0</v>
      </c>
      <c r="N433" s="169">
        <f t="shared" si="6"/>
        <v>0</v>
      </c>
    </row>
    <row r="434" spans="1:14" ht="25.5" x14ac:dyDescent="0.25">
      <c r="A434" s="139" t="s">
        <v>627</v>
      </c>
      <c r="B434" s="132" t="s">
        <v>456</v>
      </c>
      <c r="C434" s="169">
        <v>0</v>
      </c>
      <c r="D434" s="169">
        <v>0</v>
      </c>
      <c r="E434" s="169">
        <v>0</v>
      </c>
      <c r="F434" s="169">
        <v>0</v>
      </c>
      <c r="G434" s="169">
        <v>0</v>
      </c>
      <c r="H434" s="169">
        <v>0</v>
      </c>
      <c r="I434" s="169">
        <v>0</v>
      </c>
      <c r="J434" s="169">
        <v>0</v>
      </c>
      <c r="K434" s="169">
        <v>0</v>
      </c>
      <c r="L434" s="169">
        <v>0</v>
      </c>
      <c r="M434" s="169">
        <v>0</v>
      </c>
      <c r="N434" s="169">
        <f t="shared" si="6"/>
        <v>0</v>
      </c>
    </row>
    <row r="435" spans="1:14" ht="25.5" x14ac:dyDescent="0.25">
      <c r="A435" s="139" t="s">
        <v>628</v>
      </c>
      <c r="B435" s="132" t="s">
        <v>1483</v>
      </c>
      <c r="C435" s="169">
        <v>0</v>
      </c>
      <c r="D435" s="169">
        <v>0</v>
      </c>
      <c r="E435" s="169">
        <v>0</v>
      </c>
      <c r="F435" s="169">
        <v>0</v>
      </c>
      <c r="G435" s="169">
        <v>0</v>
      </c>
      <c r="H435" s="169">
        <v>0</v>
      </c>
      <c r="I435" s="169">
        <v>0</v>
      </c>
      <c r="J435" s="169">
        <v>0</v>
      </c>
      <c r="K435" s="169">
        <v>0</v>
      </c>
      <c r="L435" s="169">
        <v>0</v>
      </c>
      <c r="M435" s="169">
        <v>0</v>
      </c>
      <c r="N435" s="169">
        <f t="shared" si="6"/>
        <v>0</v>
      </c>
    </row>
    <row r="436" spans="1:14" x14ac:dyDescent="0.25">
      <c r="A436" s="139" t="s">
        <v>629</v>
      </c>
      <c r="B436" s="132" t="s">
        <v>1248</v>
      </c>
      <c r="C436" s="169">
        <v>0</v>
      </c>
      <c r="D436" s="169">
        <v>0</v>
      </c>
      <c r="E436" s="169">
        <v>0</v>
      </c>
      <c r="F436" s="169">
        <v>0</v>
      </c>
      <c r="G436" s="169">
        <v>0</v>
      </c>
      <c r="H436" s="169">
        <v>0</v>
      </c>
      <c r="I436" s="169">
        <v>0</v>
      </c>
      <c r="J436" s="169">
        <v>0</v>
      </c>
      <c r="K436" s="169">
        <v>0</v>
      </c>
      <c r="L436" s="169">
        <v>0</v>
      </c>
      <c r="M436" s="169">
        <v>0</v>
      </c>
      <c r="N436" s="169">
        <f t="shared" si="6"/>
        <v>0</v>
      </c>
    </row>
    <row r="437" spans="1:14" x14ac:dyDescent="0.25">
      <c r="A437" s="143" t="s">
        <v>630</v>
      </c>
      <c r="B437" s="132" t="s">
        <v>1487</v>
      </c>
      <c r="C437" s="169">
        <v>0</v>
      </c>
      <c r="D437" s="169">
        <v>0</v>
      </c>
      <c r="E437" s="169">
        <v>0</v>
      </c>
      <c r="F437" s="169">
        <v>0</v>
      </c>
      <c r="G437" s="169">
        <v>0</v>
      </c>
      <c r="H437" s="169">
        <v>0</v>
      </c>
      <c r="I437" s="169">
        <v>0</v>
      </c>
      <c r="J437" s="169">
        <v>0</v>
      </c>
      <c r="K437" s="169">
        <v>0</v>
      </c>
      <c r="L437" s="169">
        <v>0</v>
      </c>
      <c r="M437" s="169">
        <v>0</v>
      </c>
      <c r="N437" s="169">
        <f t="shared" si="6"/>
        <v>0</v>
      </c>
    </row>
    <row r="438" spans="1:14" x14ac:dyDescent="0.25">
      <c r="A438" s="139" t="s">
        <v>631</v>
      </c>
      <c r="B438" s="132" t="s">
        <v>1489</v>
      </c>
      <c r="C438" s="169">
        <v>284</v>
      </c>
      <c r="D438" s="169">
        <v>1056</v>
      </c>
      <c r="E438" s="169">
        <v>59</v>
      </c>
      <c r="F438" s="169">
        <v>78</v>
      </c>
      <c r="G438" s="169">
        <v>32</v>
      </c>
      <c r="H438" s="169">
        <v>50</v>
      </c>
      <c r="I438" s="169">
        <v>9</v>
      </c>
      <c r="J438" s="169">
        <v>759</v>
      </c>
      <c r="K438" s="169">
        <v>380</v>
      </c>
      <c r="L438" s="169">
        <v>181</v>
      </c>
      <c r="M438" s="169">
        <v>108</v>
      </c>
      <c r="N438" s="169">
        <f t="shared" si="6"/>
        <v>2996</v>
      </c>
    </row>
    <row r="439" spans="1:14" x14ac:dyDescent="0.25">
      <c r="A439" s="143" t="s">
        <v>632</v>
      </c>
      <c r="B439" s="132" t="s">
        <v>1491</v>
      </c>
      <c r="C439" s="169">
        <v>0</v>
      </c>
      <c r="D439" s="169">
        <v>0</v>
      </c>
      <c r="E439" s="169">
        <v>0</v>
      </c>
      <c r="F439" s="169">
        <v>0</v>
      </c>
      <c r="G439" s="169">
        <v>0</v>
      </c>
      <c r="H439" s="169">
        <v>0</v>
      </c>
      <c r="I439" s="169">
        <v>0</v>
      </c>
      <c r="J439" s="169">
        <v>0</v>
      </c>
      <c r="K439" s="169">
        <v>0</v>
      </c>
      <c r="L439" s="169">
        <v>0</v>
      </c>
      <c r="M439" s="169">
        <v>0</v>
      </c>
      <c r="N439" s="169">
        <f t="shared" si="6"/>
        <v>0</v>
      </c>
    </row>
    <row r="440" spans="1:14" x14ac:dyDescent="0.25">
      <c r="A440" s="143" t="s">
        <v>633</v>
      </c>
      <c r="B440" s="132" t="s">
        <v>1493</v>
      </c>
      <c r="C440" s="169">
        <v>284</v>
      </c>
      <c r="D440" s="169">
        <v>1056</v>
      </c>
      <c r="E440" s="169">
        <v>59</v>
      </c>
      <c r="F440" s="169">
        <v>78</v>
      </c>
      <c r="G440" s="169">
        <v>32</v>
      </c>
      <c r="H440" s="169">
        <v>50</v>
      </c>
      <c r="I440" s="169">
        <v>9</v>
      </c>
      <c r="J440" s="169">
        <v>759</v>
      </c>
      <c r="K440" s="169">
        <v>380</v>
      </c>
      <c r="L440" s="169">
        <v>181</v>
      </c>
      <c r="M440" s="169">
        <v>108</v>
      </c>
      <c r="N440" s="169">
        <f t="shared" si="6"/>
        <v>2996</v>
      </c>
    </row>
    <row r="441" spans="1:14" x14ac:dyDescent="0.25">
      <c r="A441" s="143" t="s">
        <v>634</v>
      </c>
      <c r="B441" s="132" t="s">
        <v>1495</v>
      </c>
      <c r="C441" s="169">
        <v>0</v>
      </c>
      <c r="D441" s="169">
        <v>0</v>
      </c>
      <c r="E441" s="169">
        <v>0</v>
      </c>
      <c r="F441" s="169">
        <v>0</v>
      </c>
      <c r="G441" s="169">
        <v>0</v>
      </c>
      <c r="H441" s="169">
        <v>0</v>
      </c>
      <c r="I441" s="169">
        <v>0</v>
      </c>
      <c r="J441" s="169">
        <v>0</v>
      </c>
      <c r="K441" s="169">
        <v>0</v>
      </c>
      <c r="L441" s="169">
        <v>0</v>
      </c>
      <c r="M441" s="169">
        <v>0</v>
      </c>
      <c r="N441" s="169">
        <f t="shared" si="6"/>
        <v>0</v>
      </c>
    </row>
    <row r="442" spans="1:14" x14ac:dyDescent="0.25">
      <c r="A442" s="143" t="s">
        <v>635</v>
      </c>
      <c r="B442" s="132" t="s">
        <v>461</v>
      </c>
      <c r="C442" s="169">
        <v>0</v>
      </c>
      <c r="D442" s="169">
        <v>0</v>
      </c>
      <c r="E442" s="169">
        <v>0</v>
      </c>
      <c r="F442" s="169">
        <v>0</v>
      </c>
      <c r="G442" s="169">
        <v>0</v>
      </c>
      <c r="H442" s="169">
        <v>0</v>
      </c>
      <c r="I442" s="169">
        <v>0</v>
      </c>
      <c r="J442" s="169">
        <v>0</v>
      </c>
      <c r="K442" s="169">
        <v>0</v>
      </c>
      <c r="L442" s="169">
        <v>0</v>
      </c>
      <c r="M442" s="169">
        <v>0</v>
      </c>
      <c r="N442" s="169">
        <f t="shared" si="6"/>
        <v>0</v>
      </c>
    </row>
    <row r="443" spans="1:14" x14ac:dyDescent="0.25">
      <c r="A443" s="143" t="s">
        <v>636</v>
      </c>
      <c r="B443" s="132" t="s">
        <v>1499</v>
      </c>
      <c r="C443" s="169">
        <v>283</v>
      </c>
      <c r="D443" s="169">
        <v>1056</v>
      </c>
      <c r="E443" s="169">
        <v>59</v>
      </c>
      <c r="F443" s="169">
        <v>78</v>
      </c>
      <c r="G443" s="169">
        <v>32</v>
      </c>
      <c r="H443" s="169">
        <v>50</v>
      </c>
      <c r="I443" s="169">
        <v>9</v>
      </c>
      <c r="J443" s="169">
        <v>759</v>
      </c>
      <c r="K443" s="169">
        <v>380</v>
      </c>
      <c r="L443" s="169">
        <v>181</v>
      </c>
      <c r="M443" s="169">
        <v>108</v>
      </c>
      <c r="N443" s="169">
        <f t="shared" si="6"/>
        <v>2995</v>
      </c>
    </row>
    <row r="444" spans="1:14" ht="25.5" x14ac:dyDescent="0.25">
      <c r="A444" s="143" t="s">
        <v>637</v>
      </c>
      <c r="B444" s="132" t="s">
        <v>1338</v>
      </c>
      <c r="C444" s="169">
        <v>69</v>
      </c>
      <c r="D444" s="169">
        <v>0</v>
      </c>
      <c r="E444" s="169">
        <v>0</v>
      </c>
      <c r="F444" s="169">
        <v>0</v>
      </c>
      <c r="G444" s="169">
        <v>0</v>
      </c>
      <c r="H444" s="169">
        <v>0</v>
      </c>
      <c r="I444" s="169">
        <v>0</v>
      </c>
      <c r="J444" s="169">
        <v>0</v>
      </c>
      <c r="K444" s="169">
        <v>0</v>
      </c>
      <c r="L444" s="169">
        <v>0</v>
      </c>
      <c r="M444" s="169">
        <v>0</v>
      </c>
      <c r="N444" s="169">
        <f t="shared" si="6"/>
        <v>69</v>
      </c>
    </row>
    <row r="445" spans="1:14" ht="25.5" x14ac:dyDescent="0.25">
      <c r="A445" s="139" t="s">
        <v>638</v>
      </c>
      <c r="B445" s="132" t="s">
        <v>1609</v>
      </c>
      <c r="C445" s="169">
        <v>69</v>
      </c>
      <c r="D445" s="169">
        <v>0</v>
      </c>
      <c r="E445" s="169">
        <v>0</v>
      </c>
      <c r="F445" s="169">
        <v>0</v>
      </c>
      <c r="G445" s="169">
        <v>0</v>
      </c>
      <c r="H445" s="169">
        <v>0</v>
      </c>
      <c r="I445" s="169">
        <v>0</v>
      </c>
      <c r="J445" s="169">
        <v>0</v>
      </c>
      <c r="K445" s="169">
        <v>0</v>
      </c>
      <c r="L445" s="169">
        <v>0</v>
      </c>
      <c r="M445" s="169">
        <v>0</v>
      </c>
      <c r="N445" s="169">
        <f t="shared" si="6"/>
        <v>69</v>
      </c>
    </row>
    <row r="446" spans="1:14" ht="25.5" x14ac:dyDescent="0.25">
      <c r="A446" s="139" t="s">
        <v>639</v>
      </c>
      <c r="B446" s="132" t="s">
        <v>1339</v>
      </c>
      <c r="C446" s="169">
        <v>0</v>
      </c>
      <c r="D446" s="169">
        <v>0</v>
      </c>
      <c r="E446" s="169">
        <v>0</v>
      </c>
      <c r="F446" s="169">
        <v>0</v>
      </c>
      <c r="G446" s="169">
        <v>0</v>
      </c>
      <c r="H446" s="169">
        <v>0</v>
      </c>
      <c r="I446" s="169">
        <v>0</v>
      </c>
      <c r="J446" s="169">
        <v>0</v>
      </c>
      <c r="K446" s="169">
        <v>0</v>
      </c>
      <c r="L446" s="169">
        <v>0</v>
      </c>
      <c r="M446" s="169">
        <v>0</v>
      </c>
      <c r="N446" s="169">
        <f t="shared" si="6"/>
        <v>0</v>
      </c>
    </row>
    <row r="447" spans="1:14" x14ac:dyDescent="0.25">
      <c r="A447" s="143" t="s">
        <v>640</v>
      </c>
      <c r="B447" s="132" t="s">
        <v>1508</v>
      </c>
      <c r="C447" s="169">
        <v>214</v>
      </c>
      <c r="D447" s="169">
        <v>1056</v>
      </c>
      <c r="E447" s="169">
        <v>59</v>
      </c>
      <c r="F447" s="169">
        <v>78</v>
      </c>
      <c r="G447" s="169">
        <v>32</v>
      </c>
      <c r="H447" s="169">
        <v>50</v>
      </c>
      <c r="I447" s="169">
        <v>9</v>
      </c>
      <c r="J447" s="169">
        <v>759</v>
      </c>
      <c r="K447" s="169">
        <v>380</v>
      </c>
      <c r="L447" s="169">
        <v>181</v>
      </c>
      <c r="M447" s="169">
        <v>108</v>
      </c>
      <c r="N447" s="169">
        <f t="shared" si="6"/>
        <v>2926</v>
      </c>
    </row>
    <row r="448" spans="1:14" ht="25.5" x14ac:dyDescent="0.25">
      <c r="A448" s="139" t="s">
        <v>641</v>
      </c>
      <c r="B448" s="132" t="s">
        <v>1510</v>
      </c>
      <c r="C448" s="169">
        <v>0</v>
      </c>
      <c r="D448" s="169">
        <v>0</v>
      </c>
      <c r="E448" s="169">
        <v>0</v>
      </c>
      <c r="F448" s="169">
        <v>0</v>
      </c>
      <c r="G448" s="169">
        <v>0</v>
      </c>
      <c r="H448" s="169">
        <v>0</v>
      </c>
      <c r="I448" s="169">
        <v>0</v>
      </c>
      <c r="J448" s="169">
        <v>0</v>
      </c>
      <c r="K448" s="169">
        <v>0</v>
      </c>
      <c r="L448" s="169">
        <v>0</v>
      </c>
      <c r="M448" s="169">
        <v>0</v>
      </c>
      <c r="N448" s="169">
        <f t="shared" si="6"/>
        <v>0</v>
      </c>
    </row>
    <row r="449" spans="1:14" ht="25.5" x14ac:dyDescent="0.25">
      <c r="A449" s="139" t="s">
        <v>642</v>
      </c>
      <c r="B449" s="132" t="s">
        <v>1512</v>
      </c>
      <c r="C449" s="169">
        <v>30</v>
      </c>
      <c r="D449" s="169">
        <v>0</v>
      </c>
      <c r="E449" s="169">
        <v>0</v>
      </c>
      <c r="F449" s="169">
        <v>0</v>
      </c>
      <c r="G449" s="169">
        <v>0</v>
      </c>
      <c r="H449" s="169">
        <v>12</v>
      </c>
      <c r="I449" s="169">
        <v>0</v>
      </c>
      <c r="J449" s="169">
        <v>0</v>
      </c>
      <c r="K449" s="169">
        <v>35</v>
      </c>
      <c r="L449" s="169">
        <v>152</v>
      </c>
      <c r="M449" s="169">
        <v>0</v>
      </c>
      <c r="N449" s="169">
        <f t="shared" si="6"/>
        <v>229</v>
      </c>
    </row>
    <row r="450" spans="1:14" ht="25.5" x14ac:dyDescent="0.25">
      <c r="A450" s="143" t="s">
        <v>643</v>
      </c>
      <c r="B450" s="132" t="s">
        <v>1514</v>
      </c>
      <c r="C450" s="169">
        <v>0</v>
      </c>
      <c r="D450" s="169">
        <v>0</v>
      </c>
      <c r="E450" s="169">
        <v>0</v>
      </c>
      <c r="F450" s="169">
        <v>0</v>
      </c>
      <c r="G450" s="169">
        <v>0</v>
      </c>
      <c r="H450" s="169">
        <v>6</v>
      </c>
      <c r="I450" s="169">
        <v>0</v>
      </c>
      <c r="J450" s="169">
        <v>0</v>
      </c>
      <c r="K450" s="169">
        <v>35</v>
      </c>
      <c r="L450" s="169">
        <v>57</v>
      </c>
      <c r="M450" s="169">
        <v>0</v>
      </c>
      <c r="N450" s="169">
        <f t="shared" si="6"/>
        <v>98</v>
      </c>
    </row>
    <row r="451" spans="1:14" ht="25.5" x14ac:dyDescent="0.25">
      <c r="A451" s="143" t="s">
        <v>644</v>
      </c>
      <c r="B451" s="132" t="s">
        <v>442</v>
      </c>
      <c r="C451" s="169">
        <v>7</v>
      </c>
      <c r="D451" s="169">
        <v>0</v>
      </c>
      <c r="E451" s="169">
        <v>0</v>
      </c>
      <c r="F451" s="169">
        <v>0</v>
      </c>
      <c r="G451" s="169">
        <v>0</v>
      </c>
      <c r="H451" s="169">
        <v>0</v>
      </c>
      <c r="I451" s="169">
        <v>0</v>
      </c>
      <c r="J451" s="169">
        <v>0</v>
      </c>
      <c r="K451" s="169">
        <v>0</v>
      </c>
      <c r="L451" s="169">
        <v>6</v>
      </c>
      <c r="M451" s="169">
        <v>0</v>
      </c>
      <c r="N451" s="169">
        <f t="shared" ref="N451:N482" si="7">SUM(C451:M451)</f>
        <v>13</v>
      </c>
    </row>
    <row r="452" spans="1:14" ht="25.5" x14ac:dyDescent="0.25">
      <c r="A452" s="143" t="s">
        <v>645</v>
      </c>
      <c r="B452" s="132" t="s">
        <v>445</v>
      </c>
      <c r="C452" s="169">
        <v>23</v>
      </c>
      <c r="D452" s="169">
        <v>0</v>
      </c>
      <c r="E452" s="169">
        <v>0</v>
      </c>
      <c r="F452" s="169">
        <v>0</v>
      </c>
      <c r="G452" s="169">
        <v>0</v>
      </c>
      <c r="H452" s="169">
        <v>6</v>
      </c>
      <c r="I452" s="169">
        <v>0</v>
      </c>
      <c r="J452" s="169">
        <v>0</v>
      </c>
      <c r="K452" s="169">
        <v>0</v>
      </c>
      <c r="L452" s="169">
        <v>89</v>
      </c>
      <c r="M452" s="169">
        <v>0</v>
      </c>
      <c r="N452" s="169">
        <f t="shared" si="7"/>
        <v>118</v>
      </c>
    </row>
    <row r="453" spans="1:14" ht="25.5" x14ac:dyDescent="0.25">
      <c r="A453" s="139" t="s">
        <v>646</v>
      </c>
      <c r="B453" s="132" t="s">
        <v>1469</v>
      </c>
      <c r="C453" s="169">
        <v>0</v>
      </c>
      <c r="D453" s="169">
        <v>0</v>
      </c>
      <c r="E453" s="169">
        <v>0</v>
      </c>
      <c r="F453" s="169">
        <v>0</v>
      </c>
      <c r="G453" s="169">
        <v>0</v>
      </c>
      <c r="H453" s="169">
        <v>0</v>
      </c>
      <c r="I453" s="169">
        <v>0</v>
      </c>
      <c r="J453" s="169">
        <v>0</v>
      </c>
      <c r="K453" s="169">
        <v>0</v>
      </c>
      <c r="L453" s="169">
        <v>0</v>
      </c>
      <c r="M453" s="169">
        <v>0</v>
      </c>
      <c r="N453" s="169">
        <f t="shared" si="7"/>
        <v>0</v>
      </c>
    </row>
    <row r="454" spans="1:14" ht="25.5" x14ac:dyDescent="0.25">
      <c r="A454" s="139" t="s">
        <v>647</v>
      </c>
      <c r="B454" s="132" t="s">
        <v>1471</v>
      </c>
      <c r="C454" s="169">
        <v>0</v>
      </c>
      <c r="D454" s="169">
        <v>0</v>
      </c>
      <c r="E454" s="169">
        <v>0</v>
      </c>
      <c r="F454" s="169">
        <v>0</v>
      </c>
      <c r="G454" s="169">
        <v>0</v>
      </c>
      <c r="H454" s="169">
        <v>0</v>
      </c>
      <c r="I454" s="169">
        <v>0</v>
      </c>
      <c r="J454" s="169">
        <v>0</v>
      </c>
      <c r="K454" s="169">
        <v>0</v>
      </c>
      <c r="L454" s="169">
        <v>0</v>
      </c>
      <c r="M454" s="169">
        <v>0</v>
      </c>
      <c r="N454" s="169">
        <f t="shared" si="7"/>
        <v>0</v>
      </c>
    </row>
    <row r="455" spans="1:14" ht="25.5" x14ac:dyDescent="0.25">
      <c r="A455" s="139" t="s">
        <v>648</v>
      </c>
      <c r="B455" s="132" t="s">
        <v>457</v>
      </c>
      <c r="C455" s="169">
        <v>0</v>
      </c>
      <c r="D455" s="169">
        <v>0</v>
      </c>
      <c r="E455" s="169">
        <v>0</v>
      </c>
      <c r="F455" s="169">
        <v>0</v>
      </c>
      <c r="G455" s="169">
        <v>0</v>
      </c>
      <c r="H455" s="169">
        <v>0</v>
      </c>
      <c r="I455" s="169">
        <v>0</v>
      </c>
      <c r="J455" s="169">
        <v>408</v>
      </c>
      <c r="K455" s="169">
        <v>0</v>
      </c>
      <c r="L455" s="169">
        <v>0</v>
      </c>
      <c r="M455" s="169">
        <v>0</v>
      </c>
      <c r="N455" s="169">
        <f t="shared" si="7"/>
        <v>408</v>
      </c>
    </row>
    <row r="456" spans="1:14" ht="25.5" x14ac:dyDescent="0.25">
      <c r="A456" s="139" t="s">
        <v>649</v>
      </c>
      <c r="B456" s="132" t="s">
        <v>1475</v>
      </c>
      <c r="C456" s="169">
        <v>0</v>
      </c>
      <c r="D456" s="169">
        <v>81</v>
      </c>
      <c r="E456" s="169">
        <v>57</v>
      </c>
      <c r="F456" s="169">
        <v>78</v>
      </c>
      <c r="G456" s="169">
        <v>24</v>
      </c>
      <c r="H456" s="169">
        <v>15</v>
      </c>
      <c r="I456" s="169">
        <v>0</v>
      </c>
      <c r="J456" s="169">
        <v>194</v>
      </c>
      <c r="K456" s="169">
        <v>343</v>
      </c>
      <c r="L456" s="169">
        <v>27</v>
      </c>
      <c r="M456" s="169">
        <v>106</v>
      </c>
      <c r="N456" s="169">
        <f t="shared" si="7"/>
        <v>925</v>
      </c>
    </row>
    <row r="457" spans="1:14" x14ac:dyDescent="0.25">
      <c r="A457" s="139" t="s">
        <v>650</v>
      </c>
      <c r="B457" s="132" t="s">
        <v>1477</v>
      </c>
      <c r="C457" s="169">
        <v>184</v>
      </c>
      <c r="D457" s="169">
        <v>975</v>
      </c>
      <c r="E457" s="169">
        <v>2</v>
      </c>
      <c r="F457" s="169">
        <v>0</v>
      </c>
      <c r="G457" s="169">
        <v>8</v>
      </c>
      <c r="H457" s="169">
        <v>23</v>
      </c>
      <c r="I457" s="169">
        <v>9</v>
      </c>
      <c r="J457" s="169">
        <v>157</v>
      </c>
      <c r="K457" s="169">
        <v>2</v>
      </c>
      <c r="L457" s="169">
        <v>2</v>
      </c>
      <c r="M457" s="169">
        <v>2</v>
      </c>
      <c r="N457" s="169">
        <f t="shared" si="7"/>
        <v>1364</v>
      </c>
    </row>
    <row r="458" spans="1:14" x14ac:dyDescent="0.25">
      <c r="A458" s="143" t="s">
        <v>651</v>
      </c>
      <c r="B458" s="132" t="s">
        <v>1479</v>
      </c>
      <c r="C458" s="169">
        <v>1</v>
      </c>
      <c r="D458" s="169">
        <v>0</v>
      </c>
      <c r="E458" s="169">
        <v>0</v>
      </c>
      <c r="F458" s="169">
        <v>0</v>
      </c>
      <c r="G458" s="169">
        <v>0</v>
      </c>
      <c r="H458" s="169">
        <v>0</v>
      </c>
      <c r="I458" s="169">
        <v>0</v>
      </c>
      <c r="J458" s="169">
        <v>0</v>
      </c>
      <c r="K458" s="169">
        <v>0</v>
      </c>
      <c r="L458" s="169">
        <v>0</v>
      </c>
      <c r="M458" s="169">
        <v>0</v>
      </c>
      <c r="N458" s="169">
        <f t="shared" si="7"/>
        <v>1</v>
      </c>
    </row>
    <row r="459" spans="1:14" ht="25.5" x14ac:dyDescent="0.25">
      <c r="A459" s="143" t="s">
        <v>652</v>
      </c>
      <c r="B459" s="132" t="s">
        <v>1340</v>
      </c>
      <c r="C459" s="169">
        <v>1</v>
      </c>
      <c r="D459" s="169">
        <v>0</v>
      </c>
      <c r="E459" s="169">
        <v>0</v>
      </c>
      <c r="F459" s="169">
        <v>0</v>
      </c>
      <c r="G459" s="169">
        <v>0</v>
      </c>
      <c r="H459" s="169">
        <v>0</v>
      </c>
      <c r="I459" s="169">
        <v>0</v>
      </c>
      <c r="J459" s="169">
        <v>0</v>
      </c>
      <c r="K459" s="169">
        <v>0</v>
      </c>
      <c r="L459" s="169">
        <v>0</v>
      </c>
      <c r="M459" s="169">
        <v>0</v>
      </c>
      <c r="N459" s="169">
        <f t="shared" si="7"/>
        <v>1</v>
      </c>
    </row>
    <row r="460" spans="1:14" x14ac:dyDescent="0.25">
      <c r="A460" s="143" t="s">
        <v>653</v>
      </c>
      <c r="B460" s="132" t="s">
        <v>1151</v>
      </c>
      <c r="C460" s="169">
        <v>0</v>
      </c>
      <c r="D460" s="169">
        <v>0</v>
      </c>
      <c r="E460" s="169">
        <v>0</v>
      </c>
      <c r="F460" s="169">
        <v>0</v>
      </c>
      <c r="G460" s="169">
        <v>0</v>
      </c>
      <c r="H460" s="169">
        <v>0</v>
      </c>
      <c r="I460" s="169">
        <v>0</v>
      </c>
      <c r="J460" s="169">
        <v>0</v>
      </c>
      <c r="K460" s="169">
        <v>0</v>
      </c>
      <c r="L460" s="169">
        <v>0</v>
      </c>
      <c r="M460" s="169">
        <v>0</v>
      </c>
      <c r="N460" s="169">
        <f t="shared" si="7"/>
        <v>0</v>
      </c>
    </row>
    <row r="461" spans="1:14" ht="25.5" x14ac:dyDescent="0.25">
      <c r="A461" s="139" t="s">
        <v>654</v>
      </c>
      <c r="B461" s="132" t="s">
        <v>1153</v>
      </c>
      <c r="C461" s="169">
        <v>0</v>
      </c>
      <c r="D461" s="169">
        <v>0</v>
      </c>
      <c r="E461" s="169">
        <v>0</v>
      </c>
      <c r="F461" s="169">
        <v>0</v>
      </c>
      <c r="G461" s="169">
        <v>0</v>
      </c>
      <c r="H461" s="169">
        <v>0</v>
      </c>
      <c r="I461" s="169">
        <v>0</v>
      </c>
      <c r="J461" s="169">
        <v>0</v>
      </c>
      <c r="K461" s="169">
        <v>0</v>
      </c>
      <c r="L461" s="169">
        <v>0</v>
      </c>
      <c r="M461" s="169">
        <v>0</v>
      </c>
      <c r="N461" s="169">
        <f t="shared" si="7"/>
        <v>0</v>
      </c>
    </row>
    <row r="462" spans="1:14" ht="25.5" x14ac:dyDescent="0.25">
      <c r="A462" s="139" t="s">
        <v>655</v>
      </c>
      <c r="B462" s="132" t="s">
        <v>1155</v>
      </c>
      <c r="C462" s="169">
        <v>0</v>
      </c>
      <c r="D462" s="169">
        <v>0</v>
      </c>
      <c r="E462" s="169">
        <v>0</v>
      </c>
      <c r="F462" s="169">
        <v>0</v>
      </c>
      <c r="G462" s="169">
        <v>0</v>
      </c>
      <c r="H462" s="169">
        <v>0</v>
      </c>
      <c r="I462" s="169">
        <v>0</v>
      </c>
      <c r="J462" s="169">
        <v>0</v>
      </c>
      <c r="K462" s="169">
        <v>0</v>
      </c>
      <c r="L462" s="169">
        <v>0</v>
      </c>
      <c r="M462" s="169">
        <v>0</v>
      </c>
      <c r="N462" s="169">
        <f t="shared" si="7"/>
        <v>0</v>
      </c>
    </row>
    <row r="463" spans="1:14" ht="25.5" x14ac:dyDescent="0.25">
      <c r="A463" s="139" t="s">
        <v>656</v>
      </c>
      <c r="B463" s="132" t="s">
        <v>1157</v>
      </c>
      <c r="C463" s="169">
        <v>0</v>
      </c>
      <c r="D463" s="169">
        <v>0</v>
      </c>
      <c r="E463" s="169">
        <v>0</v>
      </c>
      <c r="F463" s="169">
        <v>0</v>
      </c>
      <c r="G463" s="169">
        <v>0</v>
      </c>
      <c r="H463" s="169">
        <v>0</v>
      </c>
      <c r="I463" s="169">
        <v>0</v>
      </c>
      <c r="J463" s="169">
        <v>0</v>
      </c>
      <c r="K463" s="169">
        <v>0</v>
      </c>
      <c r="L463" s="169">
        <v>0</v>
      </c>
      <c r="M463" s="169">
        <v>0</v>
      </c>
      <c r="N463" s="169">
        <f t="shared" si="7"/>
        <v>0</v>
      </c>
    </row>
    <row r="464" spans="1:14" ht="25.5" x14ac:dyDescent="0.25">
      <c r="A464" s="139" t="s">
        <v>657</v>
      </c>
      <c r="B464" s="132" t="s">
        <v>1159</v>
      </c>
      <c r="C464" s="169">
        <v>0</v>
      </c>
      <c r="D464" s="169">
        <v>0</v>
      </c>
      <c r="E464" s="169">
        <v>0</v>
      </c>
      <c r="F464" s="169">
        <v>0</v>
      </c>
      <c r="G464" s="169">
        <v>0</v>
      </c>
      <c r="H464" s="169">
        <v>0</v>
      </c>
      <c r="I464" s="169">
        <v>0</v>
      </c>
      <c r="J464" s="169">
        <v>0</v>
      </c>
      <c r="K464" s="169">
        <v>0</v>
      </c>
      <c r="L464" s="169">
        <v>0</v>
      </c>
      <c r="M464" s="169">
        <v>0</v>
      </c>
      <c r="N464" s="169">
        <f t="shared" si="7"/>
        <v>0</v>
      </c>
    </row>
    <row r="465" spans="1:14" ht="25.5" x14ac:dyDescent="0.25">
      <c r="A465" s="139" t="s">
        <v>658</v>
      </c>
      <c r="B465" s="132" t="s">
        <v>458</v>
      </c>
      <c r="C465" s="169">
        <v>0</v>
      </c>
      <c r="D465" s="169">
        <v>0</v>
      </c>
      <c r="E465" s="169">
        <v>0</v>
      </c>
      <c r="F465" s="169">
        <v>0</v>
      </c>
      <c r="G465" s="169">
        <v>0</v>
      </c>
      <c r="H465" s="169">
        <v>0</v>
      </c>
      <c r="I465" s="169">
        <v>0</v>
      </c>
      <c r="J465" s="169">
        <v>0</v>
      </c>
      <c r="K465" s="169">
        <v>0</v>
      </c>
      <c r="L465" s="169">
        <v>0</v>
      </c>
      <c r="M465" s="169">
        <v>0</v>
      </c>
      <c r="N465" s="169">
        <f t="shared" si="7"/>
        <v>0</v>
      </c>
    </row>
    <row r="466" spans="1:14" ht="25.5" x14ac:dyDescent="0.25">
      <c r="A466" s="139" t="s">
        <v>659</v>
      </c>
      <c r="B466" s="132" t="s">
        <v>1163</v>
      </c>
      <c r="C466" s="169">
        <v>0</v>
      </c>
      <c r="D466" s="169">
        <v>0</v>
      </c>
      <c r="E466" s="169">
        <v>0</v>
      </c>
      <c r="F466" s="169">
        <v>0</v>
      </c>
      <c r="G466" s="169">
        <v>0</v>
      </c>
      <c r="H466" s="169">
        <v>0</v>
      </c>
      <c r="I466" s="169">
        <v>0</v>
      </c>
      <c r="J466" s="169">
        <v>0</v>
      </c>
      <c r="K466" s="169">
        <v>0</v>
      </c>
      <c r="L466" s="169">
        <v>0</v>
      </c>
      <c r="M466" s="169">
        <v>0</v>
      </c>
      <c r="N466" s="169">
        <f t="shared" si="7"/>
        <v>0</v>
      </c>
    </row>
    <row r="467" spans="1:14" x14ac:dyDescent="0.25">
      <c r="A467" s="139" t="s">
        <v>660</v>
      </c>
      <c r="B467" s="132" t="s">
        <v>680</v>
      </c>
      <c r="C467" s="169">
        <v>0</v>
      </c>
      <c r="D467" s="169">
        <v>0</v>
      </c>
      <c r="E467" s="169">
        <v>0</v>
      </c>
      <c r="F467" s="169">
        <v>0</v>
      </c>
      <c r="G467" s="169">
        <v>0</v>
      </c>
      <c r="H467" s="169">
        <v>0</v>
      </c>
      <c r="I467" s="169">
        <v>0</v>
      </c>
      <c r="J467" s="169">
        <v>0</v>
      </c>
      <c r="K467" s="169">
        <v>0</v>
      </c>
      <c r="L467" s="169">
        <v>0</v>
      </c>
      <c r="M467" s="169">
        <v>0</v>
      </c>
      <c r="N467" s="169">
        <f t="shared" si="7"/>
        <v>0</v>
      </c>
    </row>
    <row r="468" spans="1:14" x14ac:dyDescent="0.25">
      <c r="A468" s="143" t="s">
        <v>661</v>
      </c>
      <c r="B468" s="132" t="s">
        <v>23</v>
      </c>
      <c r="C468" s="169">
        <v>0</v>
      </c>
      <c r="D468" s="169">
        <v>0</v>
      </c>
      <c r="E468" s="169">
        <v>0</v>
      </c>
      <c r="F468" s="169">
        <v>0</v>
      </c>
      <c r="G468" s="169">
        <v>0</v>
      </c>
      <c r="H468" s="169">
        <v>0</v>
      </c>
      <c r="I468" s="169">
        <v>0</v>
      </c>
      <c r="J468" s="169">
        <v>0</v>
      </c>
      <c r="K468" s="169">
        <v>0</v>
      </c>
      <c r="L468" s="169">
        <v>0</v>
      </c>
      <c r="M468" s="169">
        <v>0</v>
      </c>
      <c r="N468" s="169">
        <f t="shared" si="7"/>
        <v>0</v>
      </c>
    </row>
    <row r="469" spans="1:14" x14ac:dyDescent="0.25">
      <c r="A469" s="139" t="s">
        <v>662</v>
      </c>
      <c r="B469" s="132" t="s">
        <v>25</v>
      </c>
      <c r="C469" s="169">
        <v>-278</v>
      </c>
      <c r="D469" s="169">
        <v>-964</v>
      </c>
      <c r="E469" s="169">
        <v>18</v>
      </c>
      <c r="F469" s="169">
        <v>-78</v>
      </c>
      <c r="G469" s="169">
        <v>-32</v>
      </c>
      <c r="H469" s="169">
        <v>-32</v>
      </c>
      <c r="I469" s="169">
        <v>153</v>
      </c>
      <c r="J469" s="169">
        <v>-691</v>
      </c>
      <c r="K469" s="169">
        <v>-374</v>
      </c>
      <c r="L469" s="169">
        <v>-128</v>
      </c>
      <c r="M469" s="169">
        <v>11</v>
      </c>
      <c r="N469" s="169">
        <f t="shared" si="7"/>
        <v>-2395</v>
      </c>
    </row>
    <row r="470" spans="1:14" x14ac:dyDescent="0.25">
      <c r="A470" s="139" t="s">
        <v>663</v>
      </c>
      <c r="B470" s="132" t="s">
        <v>1819</v>
      </c>
      <c r="C470" s="169">
        <v>-5455</v>
      </c>
      <c r="D470" s="169">
        <v>-25</v>
      </c>
      <c r="E470" s="169">
        <v>-9371</v>
      </c>
      <c r="F470" s="169">
        <v>-2360</v>
      </c>
      <c r="G470" s="169">
        <v>-1482</v>
      </c>
      <c r="H470" s="169">
        <v>-1462</v>
      </c>
      <c r="I470" s="169">
        <v>-8094</v>
      </c>
      <c r="J470" s="169">
        <v>-19742</v>
      </c>
      <c r="K470" s="169">
        <v>-1497</v>
      </c>
      <c r="L470" s="169">
        <v>-4334</v>
      </c>
      <c r="M470" s="169">
        <v>521</v>
      </c>
      <c r="N470" s="169">
        <f t="shared" si="7"/>
        <v>-53301</v>
      </c>
    </row>
    <row r="471" spans="1:14" x14ac:dyDescent="0.25">
      <c r="A471" s="139" t="s">
        <v>664</v>
      </c>
      <c r="B471" s="132" t="s">
        <v>43</v>
      </c>
      <c r="C471" s="169">
        <v>3522</v>
      </c>
      <c r="D471" s="169">
        <v>1373</v>
      </c>
      <c r="E471" s="169">
        <v>2229</v>
      </c>
      <c r="F471" s="169">
        <v>196</v>
      </c>
      <c r="G471" s="169">
        <v>1714</v>
      </c>
      <c r="H471" s="169">
        <v>370</v>
      </c>
      <c r="I471" s="169">
        <v>864</v>
      </c>
      <c r="J471" s="169">
        <v>4597</v>
      </c>
      <c r="K471" s="169">
        <v>1718</v>
      </c>
      <c r="L471" s="169">
        <v>906</v>
      </c>
      <c r="M471" s="169">
        <v>1333</v>
      </c>
      <c r="N471" s="169">
        <f t="shared" si="7"/>
        <v>18822</v>
      </c>
    </row>
    <row r="472" spans="1:14" x14ac:dyDescent="0.25">
      <c r="A472" s="143" t="s">
        <v>665</v>
      </c>
      <c r="B472" s="132" t="s">
        <v>45</v>
      </c>
      <c r="C472" s="169">
        <v>3230</v>
      </c>
      <c r="D472" s="169">
        <v>1299</v>
      </c>
      <c r="E472" s="169">
        <v>2041</v>
      </c>
      <c r="F472" s="169">
        <v>172</v>
      </c>
      <c r="G472" s="169">
        <v>1495</v>
      </c>
      <c r="H472" s="169">
        <v>314</v>
      </c>
      <c r="I472" s="169">
        <v>791</v>
      </c>
      <c r="J472" s="169">
        <v>4068</v>
      </c>
      <c r="K472" s="169">
        <v>1673</v>
      </c>
      <c r="L472" s="169">
        <v>894</v>
      </c>
      <c r="M472" s="169">
        <v>1256</v>
      </c>
      <c r="N472" s="169">
        <f t="shared" si="7"/>
        <v>17233</v>
      </c>
    </row>
    <row r="473" spans="1:14" ht="25.5" x14ac:dyDescent="0.25">
      <c r="A473" s="143" t="s">
        <v>666</v>
      </c>
      <c r="B473" s="132" t="s">
        <v>47</v>
      </c>
      <c r="C473" s="169">
        <v>266</v>
      </c>
      <c r="D473" s="169">
        <v>70</v>
      </c>
      <c r="E473" s="169">
        <v>181</v>
      </c>
      <c r="F473" s="169">
        <v>23</v>
      </c>
      <c r="G473" s="169">
        <v>219</v>
      </c>
      <c r="H473" s="169">
        <v>55</v>
      </c>
      <c r="I473" s="169">
        <v>67</v>
      </c>
      <c r="J473" s="169">
        <v>487</v>
      </c>
      <c r="K473" s="169">
        <v>13</v>
      </c>
      <c r="L473" s="169">
        <v>12</v>
      </c>
      <c r="M473" s="169">
        <v>55</v>
      </c>
      <c r="N473" s="169">
        <f t="shared" si="7"/>
        <v>1448</v>
      </c>
    </row>
    <row r="474" spans="1:14" ht="25.5" x14ac:dyDescent="0.25">
      <c r="A474" s="143" t="s">
        <v>667</v>
      </c>
      <c r="B474" s="132" t="s">
        <v>49</v>
      </c>
      <c r="C474" s="169">
        <v>26</v>
      </c>
      <c r="D474" s="169">
        <v>4</v>
      </c>
      <c r="E474" s="169">
        <v>7</v>
      </c>
      <c r="F474" s="169">
        <v>1</v>
      </c>
      <c r="G474" s="169">
        <v>0</v>
      </c>
      <c r="H474" s="169">
        <v>0</v>
      </c>
      <c r="I474" s="169">
        <v>6</v>
      </c>
      <c r="J474" s="169">
        <v>42</v>
      </c>
      <c r="K474" s="169">
        <v>32</v>
      </c>
      <c r="L474" s="169">
        <v>0</v>
      </c>
      <c r="M474" s="169">
        <v>22</v>
      </c>
      <c r="N474" s="169">
        <f t="shared" si="7"/>
        <v>140</v>
      </c>
    </row>
    <row r="475" spans="1:14" x14ac:dyDescent="0.25">
      <c r="A475" s="143" t="s">
        <v>668</v>
      </c>
      <c r="B475" s="132" t="s">
        <v>447</v>
      </c>
      <c r="C475" s="169">
        <v>0</v>
      </c>
      <c r="D475" s="169">
        <v>0</v>
      </c>
      <c r="E475" s="169">
        <v>0</v>
      </c>
      <c r="F475" s="169">
        <v>0</v>
      </c>
      <c r="G475" s="169">
        <v>0</v>
      </c>
      <c r="H475" s="169">
        <v>1</v>
      </c>
      <c r="I475" s="169">
        <v>0</v>
      </c>
      <c r="J475" s="169">
        <v>0</v>
      </c>
      <c r="K475" s="169">
        <v>0</v>
      </c>
      <c r="L475" s="169">
        <v>0</v>
      </c>
      <c r="M475" s="169">
        <v>0</v>
      </c>
      <c r="N475" s="169">
        <f t="shared" si="7"/>
        <v>1</v>
      </c>
    </row>
    <row r="476" spans="1:14" x14ac:dyDescent="0.25">
      <c r="A476" s="139" t="s">
        <v>669</v>
      </c>
      <c r="B476" s="132" t="s">
        <v>53</v>
      </c>
      <c r="C476" s="169">
        <v>36</v>
      </c>
      <c r="D476" s="169">
        <v>0</v>
      </c>
      <c r="E476" s="169">
        <v>43</v>
      </c>
      <c r="F476" s="169">
        <v>8</v>
      </c>
      <c r="G476" s="169">
        <v>32</v>
      </c>
      <c r="H476" s="169">
        <v>12</v>
      </c>
      <c r="I476" s="169">
        <v>0</v>
      </c>
      <c r="J476" s="169">
        <v>65</v>
      </c>
      <c r="K476" s="169">
        <v>11</v>
      </c>
      <c r="L476" s="169">
        <v>0</v>
      </c>
      <c r="M476" s="169">
        <v>0</v>
      </c>
      <c r="N476" s="169">
        <f t="shared" si="7"/>
        <v>207</v>
      </c>
    </row>
    <row r="477" spans="1:14" x14ac:dyDescent="0.25">
      <c r="A477" s="143" t="s">
        <v>670</v>
      </c>
      <c r="B477" s="132" t="s">
        <v>55</v>
      </c>
      <c r="C477" s="169">
        <v>36</v>
      </c>
      <c r="D477" s="169">
        <v>0</v>
      </c>
      <c r="E477" s="169">
        <v>43</v>
      </c>
      <c r="F477" s="169">
        <v>8</v>
      </c>
      <c r="G477" s="169">
        <v>32</v>
      </c>
      <c r="H477" s="169">
        <v>12</v>
      </c>
      <c r="I477" s="169">
        <v>0</v>
      </c>
      <c r="J477" s="169">
        <v>65</v>
      </c>
      <c r="K477" s="169">
        <v>11</v>
      </c>
      <c r="L477" s="169">
        <v>0</v>
      </c>
      <c r="M477" s="169">
        <v>0</v>
      </c>
      <c r="N477" s="169">
        <f t="shared" si="7"/>
        <v>207</v>
      </c>
    </row>
    <row r="478" spans="1:14" x14ac:dyDescent="0.25">
      <c r="A478" s="143" t="s">
        <v>671</v>
      </c>
      <c r="B478" s="132" t="s">
        <v>57</v>
      </c>
      <c r="C478" s="169">
        <v>0</v>
      </c>
      <c r="D478" s="169">
        <v>0</v>
      </c>
      <c r="E478" s="169">
        <v>0</v>
      </c>
      <c r="F478" s="169">
        <v>0</v>
      </c>
      <c r="G478" s="169">
        <v>0</v>
      </c>
      <c r="H478" s="169">
        <v>0</v>
      </c>
      <c r="I478" s="169">
        <v>0</v>
      </c>
      <c r="J478" s="169">
        <v>0</v>
      </c>
      <c r="K478" s="169">
        <v>0</v>
      </c>
      <c r="L478" s="169">
        <v>0</v>
      </c>
      <c r="M478" s="169">
        <v>0</v>
      </c>
      <c r="N478" s="169">
        <f t="shared" si="7"/>
        <v>0</v>
      </c>
    </row>
    <row r="479" spans="1:14" ht="25.5" x14ac:dyDescent="0.25">
      <c r="A479" s="139" t="s">
        <v>672</v>
      </c>
      <c r="B479" s="132" t="s">
        <v>59</v>
      </c>
      <c r="C479" s="169">
        <v>0</v>
      </c>
      <c r="D479" s="169">
        <v>0</v>
      </c>
      <c r="E479" s="169">
        <v>0</v>
      </c>
      <c r="F479" s="169">
        <v>0</v>
      </c>
      <c r="G479" s="169">
        <v>0</v>
      </c>
      <c r="H479" s="169">
        <v>0</v>
      </c>
      <c r="I479" s="169">
        <v>0</v>
      </c>
      <c r="J479" s="169">
        <v>0</v>
      </c>
      <c r="K479" s="169">
        <v>0</v>
      </c>
      <c r="L479" s="169">
        <v>0</v>
      </c>
      <c r="M479" s="169">
        <v>0</v>
      </c>
      <c r="N479" s="169">
        <f t="shared" si="7"/>
        <v>0</v>
      </c>
    </row>
    <row r="480" spans="1:14" x14ac:dyDescent="0.25">
      <c r="A480" s="139" t="s">
        <v>673</v>
      </c>
      <c r="B480" s="132" t="s">
        <v>61</v>
      </c>
      <c r="C480" s="169">
        <v>3558</v>
      </c>
      <c r="D480" s="169">
        <v>1373</v>
      </c>
      <c r="E480" s="169">
        <v>2272</v>
      </c>
      <c r="F480" s="169">
        <v>204</v>
      </c>
      <c r="G480" s="169">
        <v>1746</v>
      </c>
      <c r="H480" s="169">
        <v>382</v>
      </c>
      <c r="I480" s="169">
        <v>864</v>
      </c>
      <c r="J480" s="169">
        <v>4662</v>
      </c>
      <c r="K480" s="169">
        <v>1729</v>
      </c>
      <c r="L480" s="169">
        <v>906</v>
      </c>
      <c r="M480" s="169">
        <v>1333</v>
      </c>
      <c r="N480" s="169">
        <f t="shared" si="7"/>
        <v>19029</v>
      </c>
    </row>
    <row r="481" spans="1:14" x14ac:dyDescent="0.25">
      <c r="A481" s="139" t="s">
        <v>674</v>
      </c>
      <c r="B481" s="132" t="s">
        <v>64</v>
      </c>
      <c r="C481" s="169">
        <v>-9013</v>
      </c>
      <c r="D481" s="169">
        <v>-1398</v>
      </c>
      <c r="E481" s="169">
        <v>-11643</v>
      </c>
      <c r="F481" s="169">
        <v>-2564</v>
      </c>
      <c r="G481" s="169">
        <v>-3228</v>
      </c>
      <c r="H481" s="169">
        <v>-1844</v>
      </c>
      <c r="I481" s="169">
        <v>-8958</v>
      </c>
      <c r="J481" s="169">
        <v>-24404</v>
      </c>
      <c r="K481" s="169">
        <v>-3226</v>
      </c>
      <c r="L481" s="169">
        <v>-5240</v>
      </c>
      <c r="M481" s="169">
        <v>-812</v>
      </c>
      <c r="N481" s="169">
        <f t="shared" si="7"/>
        <v>-72330</v>
      </c>
    </row>
    <row r="482" spans="1:14" x14ac:dyDescent="0.25">
      <c r="A482" s="49"/>
      <c r="B482" s="130" t="s">
        <v>2202</v>
      </c>
      <c r="N482">
        <f t="shared" si="7"/>
        <v>0</v>
      </c>
    </row>
    <row r="483" spans="1:14" x14ac:dyDescent="0.25">
      <c r="A483" s="49"/>
    </row>
    <row r="484" spans="1:14" x14ac:dyDescent="0.25">
      <c r="A484" s="49"/>
    </row>
    <row r="485" spans="1:14" x14ac:dyDescent="0.25">
      <c r="A485" s="49"/>
    </row>
    <row r="486" spans="1:14" x14ac:dyDescent="0.25">
      <c r="A486" s="49"/>
    </row>
    <row r="487" spans="1:14" x14ac:dyDescent="0.25">
      <c r="A487" s="49"/>
    </row>
    <row r="488" spans="1:14" x14ac:dyDescent="0.25">
      <c r="A488" s="49"/>
    </row>
    <row r="489" spans="1:14" x14ac:dyDescent="0.25">
      <c r="A489" s="49"/>
    </row>
    <row r="490" spans="1:14" s="133" customFormat="1" ht="12.75" x14ac:dyDescent="0.2">
      <c r="A490" s="172"/>
      <c r="B490" s="173" t="s">
        <v>1232</v>
      </c>
      <c r="C490" s="174">
        <f>+C150</f>
        <v>15138</v>
      </c>
      <c r="D490" s="174">
        <f t="shared" ref="D490:M490" si="8">+D150</f>
        <v>5967</v>
      </c>
      <c r="E490" s="174">
        <f t="shared" si="8"/>
        <v>7235</v>
      </c>
      <c r="F490" s="174">
        <f t="shared" si="8"/>
        <v>2623</v>
      </c>
      <c r="G490" s="174">
        <f t="shared" si="8"/>
        <v>7528</v>
      </c>
      <c r="H490" s="174">
        <f t="shared" si="8"/>
        <v>4800</v>
      </c>
      <c r="I490" s="174">
        <f t="shared" si="8"/>
        <v>5871</v>
      </c>
      <c r="J490" s="174">
        <f t="shared" si="8"/>
        <v>26309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75471</v>
      </c>
    </row>
    <row r="491" spans="1:14" s="133" customFormat="1" ht="25.5" x14ac:dyDescent="0.2">
      <c r="A491" s="172"/>
      <c r="B491" s="173" t="s">
        <v>561</v>
      </c>
      <c r="C491" s="174">
        <f>+C125</f>
        <v>1959</v>
      </c>
      <c r="D491" s="174">
        <f t="shared" ref="D491:M491" si="9">+D125</f>
        <v>770</v>
      </c>
      <c r="E491" s="174">
        <f t="shared" si="9"/>
        <v>1614</v>
      </c>
      <c r="F491" s="174">
        <f t="shared" si="9"/>
        <v>462</v>
      </c>
      <c r="G491" s="174">
        <f t="shared" si="9"/>
        <v>100</v>
      </c>
      <c r="H491" s="174">
        <f t="shared" si="9"/>
        <v>0</v>
      </c>
      <c r="I491" s="174">
        <f t="shared" si="9"/>
        <v>569</v>
      </c>
      <c r="J491" s="174">
        <f t="shared" si="9"/>
        <v>2258</v>
      </c>
      <c r="K491" s="174">
        <f t="shared" si="9"/>
        <v>1283</v>
      </c>
      <c r="L491" s="174">
        <f t="shared" si="9"/>
        <v>0</v>
      </c>
      <c r="M491" s="174">
        <f t="shared" si="9"/>
        <v>0</v>
      </c>
      <c r="N491" s="174">
        <f t="shared" ref="N491:N509" si="10">SUM(C491:M491)</f>
        <v>9015</v>
      </c>
    </row>
    <row r="492" spans="1:14" s="133" customFormat="1" ht="12.75" x14ac:dyDescent="0.2">
      <c r="A492" s="172"/>
      <c r="B492" s="173" t="s">
        <v>560</v>
      </c>
      <c r="C492" s="174">
        <f>+C123</f>
        <v>7019</v>
      </c>
      <c r="D492" s="174">
        <f t="shared" ref="D492:M492" si="11">+D123</f>
        <v>2300</v>
      </c>
      <c r="E492" s="174">
        <f t="shared" si="11"/>
        <v>4764</v>
      </c>
      <c r="F492" s="174">
        <f t="shared" si="11"/>
        <v>547</v>
      </c>
      <c r="G492" s="174">
        <f t="shared" si="11"/>
        <v>2016</v>
      </c>
      <c r="H492" s="174">
        <f t="shared" si="11"/>
        <v>1280</v>
      </c>
      <c r="I492" s="174">
        <f t="shared" si="11"/>
        <v>1705</v>
      </c>
      <c r="J492" s="174">
        <f t="shared" si="11"/>
        <v>6382</v>
      </c>
      <c r="K492" s="174">
        <f t="shared" si="11"/>
        <v>4276</v>
      </c>
      <c r="L492" s="174">
        <f t="shared" si="11"/>
        <v>0</v>
      </c>
      <c r="M492" s="174">
        <f t="shared" si="11"/>
        <v>1973</v>
      </c>
      <c r="N492" s="174">
        <f t="shared" si="10"/>
        <v>32262</v>
      </c>
    </row>
    <row r="493" spans="1:14" s="133" customFormat="1" ht="12.75" x14ac:dyDescent="0.2">
      <c r="A493" s="172"/>
      <c r="B493" s="173" t="s">
        <v>384</v>
      </c>
      <c r="C493" s="174">
        <f>+C114</f>
        <v>14913</v>
      </c>
      <c r="D493" s="174">
        <f t="shared" ref="D493:M493" si="12">+D114</f>
        <v>4202</v>
      </c>
      <c r="E493" s="174">
        <f t="shared" si="12"/>
        <v>8360</v>
      </c>
      <c r="F493" s="174">
        <f t="shared" si="12"/>
        <v>1395</v>
      </c>
      <c r="G493" s="174">
        <f t="shared" si="12"/>
        <v>4648</v>
      </c>
      <c r="H493" s="174">
        <f t="shared" si="12"/>
        <v>2321</v>
      </c>
      <c r="I493" s="174">
        <f t="shared" si="12"/>
        <v>4062</v>
      </c>
      <c r="J493" s="174">
        <f t="shared" si="12"/>
        <v>26416</v>
      </c>
      <c r="K493" s="174">
        <f t="shared" si="12"/>
        <v>3225</v>
      </c>
      <c r="L493" s="174">
        <f t="shared" si="12"/>
        <v>6500</v>
      </c>
      <c r="M493" s="174">
        <f t="shared" si="12"/>
        <v>6612</v>
      </c>
      <c r="N493" s="174">
        <f t="shared" si="10"/>
        <v>82654</v>
      </c>
    </row>
    <row r="494" spans="1:14" s="133" customFormat="1" ht="12.75" x14ac:dyDescent="0.2">
      <c r="A494" s="172"/>
      <c r="B494" s="173" t="s">
        <v>677</v>
      </c>
      <c r="C494" s="174">
        <f>+C130</f>
        <v>10</v>
      </c>
      <c r="D494" s="174">
        <f t="shared" ref="D494:M494" si="13">+D130</f>
        <v>2</v>
      </c>
      <c r="E494" s="174">
        <f t="shared" si="13"/>
        <v>342</v>
      </c>
      <c r="F494" s="174">
        <f t="shared" si="13"/>
        <v>5</v>
      </c>
      <c r="G494" s="174">
        <f t="shared" si="13"/>
        <v>5</v>
      </c>
      <c r="H494" s="174">
        <f t="shared" si="13"/>
        <v>219</v>
      </c>
      <c r="I494" s="174">
        <f t="shared" si="13"/>
        <v>7</v>
      </c>
      <c r="J494" s="174">
        <f t="shared" si="13"/>
        <v>306</v>
      </c>
      <c r="K494" s="174">
        <f t="shared" si="13"/>
        <v>24</v>
      </c>
      <c r="L494" s="174">
        <f t="shared" si="13"/>
        <v>2471</v>
      </c>
      <c r="M494" s="174">
        <f t="shared" si="13"/>
        <v>319</v>
      </c>
      <c r="N494" s="174">
        <f t="shared" si="10"/>
        <v>3710</v>
      </c>
    </row>
    <row r="495" spans="1:14" s="133" customFormat="1" ht="63.75" x14ac:dyDescent="0.2">
      <c r="A495" s="172"/>
      <c r="B495" s="173" t="s">
        <v>2207</v>
      </c>
      <c r="C495" s="174">
        <f>+C309+C236+C276</f>
        <v>48498</v>
      </c>
      <c r="D495" s="174">
        <f t="shared" ref="D495:M495" si="14">+D309+D236+D276</f>
        <v>20522</v>
      </c>
      <c r="E495" s="174">
        <f t="shared" si="14"/>
        <v>31044</v>
      </c>
      <c r="F495" s="174">
        <f t="shared" si="14"/>
        <v>8951</v>
      </c>
      <c r="G495" s="174">
        <f t="shared" si="14"/>
        <v>24728</v>
      </c>
      <c r="H495" s="174">
        <f t="shared" si="14"/>
        <v>10918</v>
      </c>
      <c r="I495" s="174">
        <f t="shared" si="14"/>
        <v>22545</v>
      </c>
      <c r="J495" s="174">
        <f t="shared" si="14"/>
        <v>69227</v>
      </c>
      <c r="K495" s="174">
        <f t="shared" si="14"/>
        <v>25327</v>
      </c>
      <c r="L495" s="174">
        <f t="shared" si="14"/>
        <v>15919</v>
      </c>
      <c r="M495" s="174">
        <f t="shared" si="14"/>
        <v>21451</v>
      </c>
      <c r="N495" s="174">
        <f t="shared" si="10"/>
        <v>299130</v>
      </c>
    </row>
    <row r="496" spans="1:14" s="133" customFormat="1" ht="12.75" x14ac:dyDescent="0.2">
      <c r="A496" s="172"/>
      <c r="B496" s="173" t="s">
        <v>310</v>
      </c>
      <c r="C496" s="174">
        <f>+C303</f>
        <v>1137</v>
      </c>
      <c r="D496" s="174">
        <f t="shared" ref="D496:M496" si="15">+D303</f>
        <v>555</v>
      </c>
      <c r="E496" s="174">
        <f t="shared" si="15"/>
        <v>738</v>
      </c>
      <c r="F496" s="174">
        <f t="shared" si="15"/>
        <v>139</v>
      </c>
      <c r="G496" s="174">
        <f t="shared" si="15"/>
        <v>287</v>
      </c>
      <c r="H496" s="174">
        <f t="shared" si="15"/>
        <v>200</v>
      </c>
      <c r="I496" s="174">
        <f t="shared" si="15"/>
        <v>481</v>
      </c>
      <c r="J496" s="174">
        <f t="shared" si="15"/>
        <v>802</v>
      </c>
      <c r="K496" s="174">
        <f t="shared" si="15"/>
        <v>777</v>
      </c>
      <c r="L496" s="174">
        <f t="shared" si="15"/>
        <v>300</v>
      </c>
      <c r="M496" s="174">
        <f t="shared" si="15"/>
        <v>176</v>
      </c>
      <c r="N496" s="174">
        <f t="shared" si="10"/>
        <v>5592</v>
      </c>
    </row>
    <row r="497" spans="1:14" s="133" customFormat="1" ht="12.75" x14ac:dyDescent="0.2">
      <c r="A497" s="172"/>
      <c r="B497" s="173" t="s">
        <v>1430</v>
      </c>
      <c r="C497" s="174">
        <f>+C257</f>
        <v>9679</v>
      </c>
      <c r="D497" s="174">
        <f t="shared" ref="D497:M497" si="16">+D257</f>
        <v>5199</v>
      </c>
      <c r="E497" s="174">
        <f t="shared" si="16"/>
        <v>8174</v>
      </c>
      <c r="F497" s="174">
        <f t="shared" si="16"/>
        <v>1400</v>
      </c>
      <c r="G497" s="174">
        <f t="shared" si="16"/>
        <v>5990</v>
      </c>
      <c r="H497" s="174">
        <f t="shared" si="16"/>
        <v>2156</v>
      </c>
      <c r="I497" s="174">
        <f t="shared" si="16"/>
        <v>4062</v>
      </c>
      <c r="J497" s="174">
        <f t="shared" si="16"/>
        <v>13087</v>
      </c>
      <c r="K497" s="174">
        <f t="shared" si="16"/>
        <v>4018</v>
      </c>
      <c r="L497" s="174">
        <f t="shared" si="16"/>
        <v>3356</v>
      </c>
      <c r="M497" s="174">
        <f t="shared" si="16"/>
        <v>3174</v>
      </c>
      <c r="N497" s="174">
        <f t="shared" si="10"/>
        <v>60295</v>
      </c>
    </row>
    <row r="498" spans="1:14" s="133" customFormat="1" ht="25.5" x14ac:dyDescent="0.2">
      <c r="A498" s="172"/>
      <c r="B498" s="173" t="s">
        <v>2209</v>
      </c>
      <c r="C498" s="174">
        <f>+C219</f>
        <v>3158</v>
      </c>
      <c r="D498" s="174">
        <f t="shared" ref="D498:M498" si="17">+D219</f>
        <v>279</v>
      </c>
      <c r="E498" s="174">
        <f t="shared" si="17"/>
        <v>518</v>
      </c>
      <c r="F498" s="174">
        <f t="shared" si="17"/>
        <v>955</v>
      </c>
      <c r="G498" s="174">
        <f t="shared" si="17"/>
        <v>1067</v>
      </c>
      <c r="H498" s="174">
        <f t="shared" si="17"/>
        <v>0</v>
      </c>
      <c r="I498" s="174">
        <f t="shared" si="17"/>
        <v>2159</v>
      </c>
      <c r="J498" s="174">
        <f t="shared" si="17"/>
        <v>9171</v>
      </c>
      <c r="K498" s="174">
        <f t="shared" si="17"/>
        <v>0</v>
      </c>
      <c r="L498" s="174">
        <f t="shared" si="17"/>
        <v>0</v>
      </c>
      <c r="M498" s="174">
        <f t="shared" si="17"/>
        <v>8</v>
      </c>
      <c r="N498" s="174">
        <f t="shared" si="10"/>
        <v>17315</v>
      </c>
    </row>
    <row r="499" spans="1:14" s="133" customFormat="1" ht="25.5" x14ac:dyDescent="0.2">
      <c r="A499" s="172"/>
      <c r="B499" s="173" t="s">
        <v>1306</v>
      </c>
      <c r="C499" s="174">
        <f>+C165</f>
        <v>4029</v>
      </c>
      <c r="D499" s="174">
        <f t="shared" ref="D499:M499" si="18">+D165</f>
        <v>969</v>
      </c>
      <c r="E499" s="174">
        <f t="shared" si="18"/>
        <v>872</v>
      </c>
      <c r="F499" s="174">
        <f t="shared" si="18"/>
        <v>793</v>
      </c>
      <c r="G499" s="174">
        <f t="shared" si="18"/>
        <v>725</v>
      </c>
      <c r="H499" s="174">
        <f t="shared" si="18"/>
        <v>1000</v>
      </c>
      <c r="I499" s="174">
        <f t="shared" si="18"/>
        <v>1373</v>
      </c>
      <c r="J499" s="174">
        <f t="shared" si="18"/>
        <v>6695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16456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1132</v>
      </c>
      <c r="D501" s="174">
        <f t="shared" ref="D501:M501" si="19">+D191</f>
        <v>98</v>
      </c>
      <c r="E501" s="174">
        <f t="shared" si="19"/>
        <v>284</v>
      </c>
      <c r="F501" s="174">
        <f t="shared" si="19"/>
        <v>120</v>
      </c>
      <c r="G501" s="174">
        <f t="shared" si="19"/>
        <v>413</v>
      </c>
      <c r="H501" s="174">
        <f t="shared" si="19"/>
        <v>590</v>
      </c>
      <c r="I501" s="174">
        <f t="shared" si="19"/>
        <v>351</v>
      </c>
      <c r="J501" s="174">
        <f t="shared" si="19"/>
        <v>1861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4849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954</v>
      </c>
      <c r="D503" s="174">
        <f t="shared" ref="D503:M503" si="20">+D356+D269</f>
        <v>550</v>
      </c>
      <c r="E503" s="174">
        <f t="shared" si="20"/>
        <v>949</v>
      </c>
      <c r="F503" s="174">
        <f t="shared" si="20"/>
        <v>336</v>
      </c>
      <c r="G503" s="174">
        <f t="shared" si="20"/>
        <v>1369</v>
      </c>
      <c r="H503" s="174">
        <f t="shared" si="20"/>
        <v>525</v>
      </c>
      <c r="I503" s="174">
        <f t="shared" si="20"/>
        <v>383</v>
      </c>
      <c r="J503" s="174">
        <f t="shared" si="20"/>
        <v>1853</v>
      </c>
      <c r="K503" s="174">
        <f t="shared" si="20"/>
        <v>916</v>
      </c>
      <c r="L503" s="174">
        <f t="shared" si="20"/>
        <v>253</v>
      </c>
      <c r="M503" s="174">
        <f t="shared" si="20"/>
        <v>302</v>
      </c>
      <c r="N503" s="174">
        <f t="shared" si="10"/>
        <v>8390</v>
      </c>
    </row>
    <row r="504" spans="1:14" s="133" customFormat="1" ht="25.5" x14ac:dyDescent="0.2">
      <c r="A504" s="172"/>
      <c r="B504" s="173" t="s">
        <v>1240</v>
      </c>
      <c r="C504" s="174">
        <f>+C154</f>
        <v>3626</v>
      </c>
      <c r="D504" s="174">
        <f t="shared" ref="D504:M504" si="21">+D154</f>
        <v>815</v>
      </c>
      <c r="E504" s="174">
        <f t="shared" si="21"/>
        <v>2219</v>
      </c>
      <c r="F504" s="174">
        <f t="shared" si="21"/>
        <v>792</v>
      </c>
      <c r="G504" s="174">
        <f t="shared" si="21"/>
        <v>3636</v>
      </c>
      <c r="H504" s="174">
        <f t="shared" si="21"/>
        <v>1648</v>
      </c>
      <c r="I504" s="174">
        <f t="shared" si="21"/>
        <v>1495</v>
      </c>
      <c r="J504" s="174">
        <f t="shared" si="21"/>
        <v>17243</v>
      </c>
      <c r="K504" s="174">
        <f t="shared" si="21"/>
        <v>60</v>
      </c>
      <c r="L504" s="174">
        <f t="shared" si="21"/>
        <v>475</v>
      </c>
      <c r="M504" s="174">
        <f t="shared" si="21"/>
        <v>0</v>
      </c>
      <c r="N504" s="174">
        <f t="shared" si="10"/>
        <v>32009</v>
      </c>
    </row>
    <row r="505" spans="1:14" s="133" customFormat="1" ht="12.75" x14ac:dyDescent="0.2">
      <c r="A505" s="172"/>
      <c r="B505" s="173" t="s">
        <v>1432</v>
      </c>
      <c r="C505" s="174">
        <f>+C258</f>
        <v>9303</v>
      </c>
      <c r="D505" s="174">
        <f t="shared" ref="D505:M505" si="22">+D258</f>
        <v>4993</v>
      </c>
      <c r="E505" s="174">
        <f t="shared" si="22"/>
        <v>7996</v>
      </c>
      <c r="F505" s="174">
        <f t="shared" si="22"/>
        <v>1191</v>
      </c>
      <c r="G505" s="174">
        <f t="shared" si="22"/>
        <v>5475</v>
      </c>
      <c r="H505" s="174">
        <f t="shared" si="22"/>
        <v>1997</v>
      </c>
      <c r="I505" s="174">
        <f t="shared" si="22"/>
        <v>3791</v>
      </c>
      <c r="J505" s="174">
        <f t="shared" si="22"/>
        <v>12363</v>
      </c>
      <c r="K505" s="174">
        <f t="shared" si="22"/>
        <v>3855</v>
      </c>
      <c r="L505" s="174">
        <f t="shared" si="22"/>
        <v>3146</v>
      </c>
      <c r="M505" s="174">
        <f t="shared" si="22"/>
        <v>2762</v>
      </c>
      <c r="N505" s="174">
        <f t="shared" si="10"/>
        <v>56872</v>
      </c>
    </row>
    <row r="506" spans="1:14" s="133" customFormat="1" ht="12.75" x14ac:dyDescent="0.2">
      <c r="A506" s="172"/>
      <c r="B506" s="173" t="s">
        <v>2218</v>
      </c>
      <c r="C506" s="174">
        <f>+C142</f>
        <v>10479</v>
      </c>
      <c r="D506" s="174">
        <f t="shared" ref="D506:M506" si="23">+D142</f>
        <v>4543</v>
      </c>
      <c r="E506" s="174">
        <f t="shared" si="23"/>
        <v>5045</v>
      </c>
      <c r="F506" s="174">
        <f t="shared" si="23"/>
        <v>1947</v>
      </c>
      <c r="G506" s="174">
        <f t="shared" si="23"/>
        <v>5474</v>
      </c>
      <c r="H506" s="174">
        <f t="shared" si="23"/>
        <v>3314</v>
      </c>
      <c r="I506" s="174">
        <f t="shared" si="23"/>
        <v>4481</v>
      </c>
      <c r="J506" s="174">
        <f t="shared" si="23"/>
        <v>14498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49781</v>
      </c>
    </row>
    <row r="507" spans="1:14" s="133" customFormat="1" ht="25.5" x14ac:dyDescent="0.2">
      <c r="A507" s="172"/>
      <c r="B507" s="173" t="s">
        <v>1053</v>
      </c>
      <c r="C507" s="174">
        <f>+C171</f>
        <v>3377</v>
      </c>
      <c r="D507" s="174">
        <f t="shared" ref="D507:M507" si="24">+D171</f>
        <v>931</v>
      </c>
      <c r="E507" s="174">
        <f t="shared" si="24"/>
        <v>963</v>
      </c>
      <c r="F507" s="174">
        <f t="shared" si="24"/>
        <v>515</v>
      </c>
      <c r="G507" s="174">
        <f t="shared" si="24"/>
        <v>750</v>
      </c>
      <c r="H507" s="174">
        <f t="shared" si="24"/>
        <v>950</v>
      </c>
      <c r="I507" s="174">
        <f t="shared" si="24"/>
        <v>949</v>
      </c>
      <c r="J507" s="174">
        <f t="shared" si="24"/>
        <v>2643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11078</v>
      </c>
    </row>
    <row r="508" spans="1:14" s="133" customFormat="1" ht="25.5" x14ac:dyDescent="0.2">
      <c r="A508" s="172"/>
      <c r="B508" s="173" t="s">
        <v>1054</v>
      </c>
      <c r="C508" s="174">
        <f>+C176</f>
        <v>1441</v>
      </c>
      <c r="D508" s="174">
        <f t="shared" ref="D508:M508" si="25">+D176</f>
        <v>374</v>
      </c>
      <c r="E508" s="174">
        <f t="shared" si="25"/>
        <v>1002</v>
      </c>
      <c r="F508" s="174">
        <f t="shared" si="25"/>
        <v>75</v>
      </c>
      <c r="G508" s="174">
        <f t="shared" si="25"/>
        <v>1125</v>
      </c>
      <c r="H508" s="174">
        <f t="shared" si="25"/>
        <v>390</v>
      </c>
      <c r="I508" s="174">
        <f t="shared" si="25"/>
        <v>410</v>
      </c>
      <c r="J508" s="174">
        <f t="shared" si="25"/>
        <v>3030</v>
      </c>
      <c r="K508" s="174">
        <f t="shared" si="25"/>
        <v>0</v>
      </c>
      <c r="L508" s="174">
        <f t="shared" si="25"/>
        <v>0</v>
      </c>
      <c r="M508" s="174">
        <f t="shared" si="25"/>
        <v>0</v>
      </c>
      <c r="N508" s="174">
        <f t="shared" si="10"/>
        <v>7847</v>
      </c>
    </row>
    <row r="509" spans="1:14" s="133" customFormat="1" ht="12.75" x14ac:dyDescent="0.2">
      <c r="A509" s="172"/>
      <c r="B509" s="173"/>
      <c r="C509" s="174">
        <f>+C391</f>
        <v>139458</v>
      </c>
      <c r="D509" s="174">
        <f t="shared" ref="D509:M509" si="26">+D391</f>
        <v>54646</v>
      </c>
      <c r="E509" s="174">
        <f t="shared" si="26"/>
        <v>80327</v>
      </c>
      <c r="F509" s="174">
        <f t="shared" si="26"/>
        <v>24287</v>
      </c>
      <c r="G509" s="174">
        <f t="shared" si="26"/>
        <v>65357</v>
      </c>
      <c r="H509" s="174">
        <f t="shared" si="26"/>
        <v>33336</v>
      </c>
      <c r="I509" s="174">
        <f t="shared" si="26"/>
        <v>55347</v>
      </c>
      <c r="J509" s="174">
        <f t="shared" si="26"/>
        <v>232495</v>
      </c>
      <c r="K509" s="174">
        <f t="shared" si="26"/>
        <v>45721</v>
      </c>
      <c r="L509" s="174">
        <f t="shared" si="26"/>
        <v>31561</v>
      </c>
      <c r="M509" s="174">
        <f t="shared" si="26"/>
        <v>36753</v>
      </c>
      <c r="N509" s="174">
        <f t="shared" si="10"/>
        <v>799288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N563"/>
  <sheetViews>
    <sheetView topLeftCell="A101" workbookViewId="0">
      <selection activeCell="H29" sqref="H2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7.85546875" style="134" bestFit="1" customWidth="1"/>
    <col min="4" max="4" width="8" style="134" bestFit="1" customWidth="1"/>
    <col min="5" max="5" width="7.85546875" style="134" bestFit="1" customWidth="1"/>
    <col min="6" max="6" width="8.140625" style="134" bestFit="1" customWidth="1"/>
    <col min="7" max="7" width="8" style="134" bestFit="1" customWidth="1"/>
    <col min="8" max="8" width="7.85546875" style="134" bestFit="1" customWidth="1"/>
    <col min="9" max="9" width="8" style="134" bestFit="1" customWidth="1"/>
    <col min="10" max="10" width="7.42578125" style="134" bestFit="1" customWidth="1"/>
    <col min="11" max="11" width="7.42578125" style="134" customWidth="1"/>
    <col min="12" max="13" width="7.42578125" style="134" bestFit="1" customWidth="1"/>
    <col min="14" max="14" width="9.140625" style="133"/>
  </cols>
  <sheetData>
    <row r="1" spans="1:14" x14ac:dyDescent="0.25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5">
      <c r="A2" s="139" t="s">
        <v>1633</v>
      </c>
      <c r="B2" s="132" t="s">
        <v>1847</v>
      </c>
      <c r="C2" s="138">
        <v>491190.11027</v>
      </c>
      <c r="D2" s="138">
        <v>219273</v>
      </c>
      <c r="E2" s="138">
        <v>277380</v>
      </c>
      <c r="F2" s="138">
        <v>88376</v>
      </c>
      <c r="G2" s="138">
        <v>249002.08376000001</v>
      </c>
      <c r="H2" s="138">
        <v>126715.42061</v>
      </c>
      <c r="I2" s="138">
        <v>192233.96784</v>
      </c>
      <c r="J2" s="138">
        <v>786503</v>
      </c>
      <c r="K2" s="138">
        <v>219812</v>
      </c>
      <c r="L2" s="138">
        <v>107639</v>
      </c>
      <c r="M2" s="138">
        <v>133250.81979000001</v>
      </c>
      <c r="N2" s="138">
        <f>SUM(C2:M2)</f>
        <v>2891375.4022700004</v>
      </c>
    </row>
    <row r="3" spans="1:14" ht="25.5" x14ac:dyDescent="0.25">
      <c r="A3" s="135" t="s">
        <v>1634</v>
      </c>
      <c r="B3" s="131" t="s">
        <v>1516</v>
      </c>
      <c r="C3" s="138">
        <v>465581</v>
      </c>
      <c r="D3" s="138">
        <v>213393</v>
      </c>
      <c r="E3" s="138">
        <v>271896</v>
      </c>
      <c r="F3" s="138">
        <v>84287</v>
      </c>
      <c r="G3" s="138">
        <v>242678</v>
      </c>
      <c r="H3" s="138">
        <v>125050</v>
      </c>
      <c r="I3" s="138">
        <v>181487.95934</v>
      </c>
      <c r="J3" s="138">
        <v>773003</v>
      </c>
      <c r="K3" s="138">
        <v>216912</v>
      </c>
      <c r="L3" s="138">
        <v>107639</v>
      </c>
      <c r="M3" s="138">
        <v>132477</v>
      </c>
      <c r="N3" s="138">
        <f t="shared" ref="N3:N66" si="0">SUM(C3:M3)</f>
        <v>2814403.9593400001</v>
      </c>
    </row>
    <row r="4" spans="1:14" ht="25.5" x14ac:dyDescent="0.25">
      <c r="A4" s="131" t="s">
        <v>1635</v>
      </c>
      <c r="B4" s="132" t="s">
        <v>1915</v>
      </c>
      <c r="C4" s="138">
        <v>465581</v>
      </c>
      <c r="D4" s="138">
        <v>213393</v>
      </c>
      <c r="E4" s="138">
        <v>271896</v>
      </c>
      <c r="F4" s="138">
        <v>84287</v>
      </c>
      <c r="G4" s="138">
        <v>242678</v>
      </c>
      <c r="H4" s="138">
        <v>125050</v>
      </c>
      <c r="I4" s="138">
        <v>180732</v>
      </c>
      <c r="J4" s="138">
        <v>773003</v>
      </c>
      <c r="K4" s="138">
        <v>216912</v>
      </c>
      <c r="L4" s="138">
        <v>107639</v>
      </c>
      <c r="M4" s="138">
        <v>132477</v>
      </c>
      <c r="N4" s="138">
        <f t="shared" si="0"/>
        <v>2813648</v>
      </c>
    </row>
    <row r="5" spans="1:14" ht="25.5" x14ac:dyDescent="0.25">
      <c r="A5" s="131" t="s">
        <v>1636</v>
      </c>
      <c r="B5" s="132" t="s">
        <v>1916</v>
      </c>
      <c r="C5" s="138">
        <v>0</v>
      </c>
      <c r="D5" s="138">
        <v>0</v>
      </c>
      <c r="E5" s="138">
        <v>0</v>
      </c>
      <c r="F5" s="138">
        <v>0</v>
      </c>
      <c r="G5" s="138">
        <v>0</v>
      </c>
      <c r="H5" s="138">
        <v>0</v>
      </c>
      <c r="I5" s="138">
        <v>755.95934</v>
      </c>
      <c r="J5" s="138">
        <v>0</v>
      </c>
      <c r="K5" s="138">
        <v>0</v>
      </c>
      <c r="L5" s="138">
        <v>0</v>
      </c>
      <c r="M5" s="138">
        <v>0</v>
      </c>
      <c r="N5" s="138">
        <f t="shared" si="0"/>
        <v>755.95934</v>
      </c>
    </row>
    <row r="6" spans="1:14" x14ac:dyDescent="0.25">
      <c r="A6" s="131" t="s">
        <v>1637</v>
      </c>
      <c r="B6" s="132" t="s">
        <v>1917</v>
      </c>
      <c r="C6" s="138">
        <v>25606.110270000001</v>
      </c>
      <c r="D6" s="138">
        <v>5880</v>
      </c>
      <c r="E6" s="138">
        <v>5354</v>
      </c>
      <c r="F6" s="138">
        <v>4089</v>
      </c>
      <c r="G6" s="138">
        <v>6324.0837599999995</v>
      </c>
      <c r="H6" s="138">
        <v>1665.4206099999999</v>
      </c>
      <c r="I6" s="138">
        <v>10746.008500000002</v>
      </c>
      <c r="J6" s="138">
        <v>13500</v>
      </c>
      <c r="K6" s="138">
        <v>2900</v>
      </c>
      <c r="L6" s="138">
        <v>0</v>
      </c>
      <c r="M6" s="138">
        <v>0</v>
      </c>
      <c r="N6" s="138">
        <f t="shared" si="0"/>
        <v>76064.623140000011</v>
      </c>
    </row>
    <row r="7" spans="1:14" x14ac:dyDescent="0.25">
      <c r="A7" s="131" t="s">
        <v>1638</v>
      </c>
      <c r="B7" s="132" t="s">
        <v>2006</v>
      </c>
      <c r="C7" s="138">
        <v>25093.97683</v>
      </c>
      <c r="D7" s="138">
        <v>5880</v>
      </c>
      <c r="E7" s="138">
        <v>5248</v>
      </c>
      <c r="F7" s="138">
        <v>4057</v>
      </c>
      <c r="G7" s="138">
        <v>6324.0837599999995</v>
      </c>
      <c r="H7" s="138">
        <v>1665.4206099999999</v>
      </c>
      <c r="I7" s="138">
        <v>10746.008500000002</v>
      </c>
      <c r="J7" s="138">
        <v>13500</v>
      </c>
      <c r="K7" s="138">
        <v>2900</v>
      </c>
      <c r="L7" s="138">
        <v>0</v>
      </c>
      <c r="M7" s="138">
        <v>0</v>
      </c>
      <c r="N7" s="138">
        <f t="shared" si="0"/>
        <v>75414.489700000006</v>
      </c>
    </row>
    <row r="8" spans="1:14" ht="25.5" x14ac:dyDescent="0.25">
      <c r="A8" s="131" t="s">
        <v>1639</v>
      </c>
      <c r="B8" s="132" t="s">
        <v>1918</v>
      </c>
      <c r="C8" s="138">
        <v>22895.023929999999</v>
      </c>
      <c r="D8" s="138">
        <v>4231</v>
      </c>
      <c r="E8" s="138">
        <v>5248</v>
      </c>
      <c r="F8" s="138">
        <v>3193</v>
      </c>
      <c r="G8" s="138">
        <v>6324.0837599999995</v>
      </c>
      <c r="H8" s="138">
        <v>358.57971999999995</v>
      </c>
      <c r="I8" s="138">
        <v>8428.4591300000011</v>
      </c>
      <c r="J8" s="138">
        <v>13500</v>
      </c>
      <c r="K8" s="138">
        <v>2900</v>
      </c>
      <c r="L8" s="138">
        <v>0</v>
      </c>
      <c r="M8" s="138">
        <v>0</v>
      </c>
      <c r="N8" s="138">
        <f t="shared" si="0"/>
        <v>67078.146540000002</v>
      </c>
    </row>
    <row r="9" spans="1:14" ht="38.25" x14ac:dyDescent="0.25">
      <c r="A9" s="131" t="s">
        <v>1640</v>
      </c>
      <c r="B9" s="132" t="s">
        <v>1219</v>
      </c>
      <c r="C9" s="138">
        <v>0</v>
      </c>
      <c r="D9" s="138">
        <v>0</v>
      </c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f t="shared" si="0"/>
        <v>0</v>
      </c>
    </row>
    <row r="10" spans="1:14" ht="38.25" x14ac:dyDescent="0.25">
      <c r="A10" s="131" t="s">
        <v>1641</v>
      </c>
      <c r="B10" s="132" t="s">
        <v>1220</v>
      </c>
      <c r="C10" s="138">
        <v>2198.9528999999998</v>
      </c>
      <c r="D10" s="138">
        <v>1649</v>
      </c>
      <c r="E10" s="138">
        <v>0</v>
      </c>
      <c r="F10" s="138">
        <v>864</v>
      </c>
      <c r="G10" s="138">
        <v>0</v>
      </c>
      <c r="H10" s="138">
        <v>0</v>
      </c>
      <c r="I10" s="138">
        <v>2317.5493700000002</v>
      </c>
      <c r="J10" s="138">
        <v>0</v>
      </c>
      <c r="K10" s="138">
        <v>0</v>
      </c>
      <c r="L10" s="138">
        <v>0</v>
      </c>
      <c r="M10" s="138">
        <v>0</v>
      </c>
      <c r="N10" s="138">
        <f t="shared" si="0"/>
        <v>7029.5022700000009</v>
      </c>
    </row>
    <row r="11" spans="1:14" ht="25.5" x14ac:dyDescent="0.25">
      <c r="A11" s="131" t="s">
        <v>2159</v>
      </c>
      <c r="B11" s="132" t="s">
        <v>2</v>
      </c>
      <c r="C11" s="138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1306.8408899999999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f t="shared" si="0"/>
        <v>1306.8408899999999</v>
      </c>
    </row>
    <row r="12" spans="1:14" ht="25.5" x14ac:dyDescent="0.25">
      <c r="A12" s="131" t="s">
        <v>2172</v>
      </c>
      <c r="B12" s="132" t="s">
        <v>1587</v>
      </c>
      <c r="C12" s="138">
        <v>512.13343999999995</v>
      </c>
      <c r="D12" s="138">
        <v>0</v>
      </c>
      <c r="E12" s="138">
        <v>76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>
        <f t="shared" si="0"/>
        <v>588.13343999999995</v>
      </c>
    </row>
    <row r="13" spans="1:14" ht="25.5" x14ac:dyDescent="0.25">
      <c r="A13" s="131" t="s">
        <v>494</v>
      </c>
      <c r="B13" s="132" t="s">
        <v>1588</v>
      </c>
      <c r="C13" s="138">
        <v>512.13343999999995</v>
      </c>
      <c r="D13" s="138">
        <v>0</v>
      </c>
      <c r="E13" s="138">
        <v>76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f t="shared" si="0"/>
        <v>588.13343999999995</v>
      </c>
    </row>
    <row r="14" spans="1:14" ht="25.5" x14ac:dyDescent="0.25">
      <c r="A14" s="131" t="s">
        <v>1642</v>
      </c>
      <c r="B14" s="132" t="s">
        <v>1589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f t="shared" si="0"/>
        <v>0</v>
      </c>
    </row>
    <row r="15" spans="1:14" ht="25.5" x14ac:dyDescent="0.25">
      <c r="A15" s="131" t="s">
        <v>1643</v>
      </c>
      <c r="B15" s="132" t="s">
        <v>2129</v>
      </c>
      <c r="C15" s="138">
        <v>0</v>
      </c>
      <c r="D15" s="138">
        <v>0</v>
      </c>
      <c r="E15" s="138">
        <v>30</v>
      </c>
      <c r="F15" s="138">
        <v>32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f t="shared" si="0"/>
        <v>62</v>
      </c>
    </row>
    <row r="16" spans="1:14" ht="25.5" x14ac:dyDescent="0.25">
      <c r="A16" s="131" t="s">
        <v>1644</v>
      </c>
      <c r="B16" s="132" t="s">
        <v>821</v>
      </c>
      <c r="C16" s="138">
        <v>0</v>
      </c>
      <c r="D16" s="138">
        <v>0</v>
      </c>
      <c r="E16" s="138">
        <v>30</v>
      </c>
      <c r="F16" s="138">
        <v>23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f t="shared" si="0"/>
        <v>53</v>
      </c>
    </row>
    <row r="17" spans="1:14" ht="25.5" x14ac:dyDescent="0.25">
      <c r="A17" s="131" t="s">
        <v>1645</v>
      </c>
      <c r="B17" s="132" t="s">
        <v>3</v>
      </c>
      <c r="C17" s="138">
        <v>0</v>
      </c>
      <c r="D17" s="138">
        <v>0</v>
      </c>
      <c r="E17" s="138">
        <v>0</v>
      </c>
      <c r="F17" s="138">
        <v>9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>
        <f t="shared" si="0"/>
        <v>9</v>
      </c>
    </row>
    <row r="18" spans="1:14" x14ac:dyDescent="0.25">
      <c r="A18" s="140" t="s">
        <v>1646</v>
      </c>
      <c r="B18" s="141" t="s">
        <v>554</v>
      </c>
      <c r="C18" s="138">
        <v>0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f t="shared" si="0"/>
        <v>0</v>
      </c>
    </row>
    <row r="19" spans="1:14" x14ac:dyDescent="0.25">
      <c r="A19" s="140" t="s">
        <v>1647</v>
      </c>
      <c r="B19" s="141" t="s">
        <v>1851</v>
      </c>
      <c r="C19" s="138">
        <v>3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773.81979000000001</v>
      </c>
      <c r="N19" s="138">
        <f t="shared" si="0"/>
        <v>776.81979000000001</v>
      </c>
    </row>
    <row r="20" spans="1:14" x14ac:dyDescent="0.25">
      <c r="A20" s="140" t="s">
        <v>1648</v>
      </c>
      <c r="B20" s="141" t="s">
        <v>1852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f t="shared" si="0"/>
        <v>0</v>
      </c>
    </row>
    <row r="21" spans="1:14" ht="25.5" x14ac:dyDescent="0.25">
      <c r="A21" s="131" t="s">
        <v>502</v>
      </c>
      <c r="B21" s="132" t="s">
        <v>1853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8">
        <f t="shared" si="0"/>
        <v>0</v>
      </c>
    </row>
    <row r="22" spans="1:14" ht="25.5" x14ac:dyDescent="0.25">
      <c r="A22" s="131" t="s">
        <v>514</v>
      </c>
      <c r="B22" s="132" t="s">
        <v>2003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773.81979000000001</v>
      </c>
      <c r="N22" s="138">
        <f t="shared" si="0"/>
        <v>773.81979000000001</v>
      </c>
    </row>
    <row r="23" spans="1:14" x14ac:dyDescent="0.25">
      <c r="A23" s="131" t="s">
        <v>408</v>
      </c>
      <c r="B23" s="132" t="s">
        <v>2004</v>
      </c>
      <c r="C23" s="138">
        <v>3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f t="shared" si="0"/>
        <v>3</v>
      </c>
    </row>
    <row r="24" spans="1:14" x14ac:dyDescent="0.25">
      <c r="A24" s="131" t="s">
        <v>418</v>
      </c>
      <c r="B24" s="132" t="s">
        <v>820</v>
      </c>
      <c r="C24" s="138">
        <v>0</v>
      </c>
      <c r="D24" s="138">
        <v>0</v>
      </c>
      <c r="E24" s="138">
        <v>130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f t="shared" si="0"/>
        <v>130</v>
      </c>
    </row>
    <row r="25" spans="1:14" ht="25.5" x14ac:dyDescent="0.25">
      <c r="A25" s="131" t="s">
        <v>431</v>
      </c>
      <c r="B25" s="132" t="s">
        <v>2005</v>
      </c>
      <c r="C25" s="138">
        <v>-3397.1683280000002</v>
      </c>
      <c r="D25" s="138">
        <v>-253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f t="shared" si="0"/>
        <v>-3650.1683280000002</v>
      </c>
    </row>
    <row r="26" spans="1:14" ht="38.25" x14ac:dyDescent="0.25">
      <c r="A26" s="131" t="s">
        <v>1649</v>
      </c>
      <c r="B26" s="132" t="s">
        <v>1590</v>
      </c>
      <c r="C26" s="138">
        <v>-3397.1683280000002</v>
      </c>
      <c r="D26" s="138">
        <v>-253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f t="shared" si="0"/>
        <v>-3650.1683280000002</v>
      </c>
    </row>
    <row r="27" spans="1:14" ht="25.5" x14ac:dyDescent="0.25">
      <c r="A27" s="131" t="s">
        <v>1650</v>
      </c>
      <c r="B27" s="132" t="s">
        <v>1591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f t="shared" si="0"/>
        <v>0</v>
      </c>
    </row>
    <row r="28" spans="1:14" ht="25.5" x14ac:dyDescent="0.25">
      <c r="A28" s="131" t="s">
        <v>1651</v>
      </c>
      <c r="B28" s="132" t="s">
        <v>1341</v>
      </c>
      <c r="C28" s="138">
        <v>0</v>
      </c>
      <c r="D28" s="138">
        <v>0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f t="shared" si="0"/>
        <v>0</v>
      </c>
    </row>
    <row r="29" spans="1:14" ht="38.25" x14ac:dyDescent="0.25">
      <c r="A29" s="131" t="s">
        <v>1652</v>
      </c>
      <c r="B29" s="132" t="s">
        <v>1592</v>
      </c>
      <c r="C29" s="138">
        <v>0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f t="shared" si="0"/>
        <v>0</v>
      </c>
    </row>
    <row r="30" spans="1:14" ht="38.25" x14ac:dyDescent="0.25">
      <c r="A30" s="131" t="s">
        <v>1653</v>
      </c>
      <c r="B30" s="132" t="s">
        <v>1342</v>
      </c>
      <c r="C30" s="138">
        <v>0</v>
      </c>
      <c r="D30" s="138">
        <v>0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f t="shared" si="0"/>
        <v>0</v>
      </c>
    </row>
    <row r="31" spans="1:14" ht="25.5" x14ac:dyDescent="0.25">
      <c r="A31" s="131" t="s">
        <v>441</v>
      </c>
      <c r="B31" s="132" t="s">
        <v>1221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f t="shared" si="0"/>
        <v>0</v>
      </c>
    </row>
    <row r="32" spans="1:14" ht="25.5" x14ac:dyDescent="0.25">
      <c r="A32" s="131" t="s">
        <v>2122</v>
      </c>
      <c r="B32" s="132" t="s">
        <v>1222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f t="shared" si="0"/>
        <v>0</v>
      </c>
    </row>
    <row r="33" spans="1:14" ht="25.5" x14ac:dyDescent="0.25">
      <c r="A33" s="131" t="s">
        <v>740</v>
      </c>
      <c r="B33" s="132" t="s">
        <v>1223</v>
      </c>
      <c r="C33" s="138">
        <v>5140.3085285714287</v>
      </c>
      <c r="D33" s="138">
        <v>1521</v>
      </c>
      <c r="E33" s="138">
        <v>2068</v>
      </c>
      <c r="F33" s="138">
        <v>583</v>
      </c>
      <c r="G33" s="138">
        <v>1359.6437599999999</v>
      </c>
      <c r="H33" s="138">
        <v>260.10812000000004</v>
      </c>
      <c r="I33" s="138">
        <v>1344.6746800000001</v>
      </c>
      <c r="J33" s="138">
        <v>4600.0120000000006</v>
      </c>
      <c r="K33" s="138">
        <v>3856</v>
      </c>
      <c r="L33" s="138">
        <v>4406</v>
      </c>
      <c r="M33" s="138">
        <v>3409.0015257142786</v>
      </c>
      <c r="N33" s="138">
        <f t="shared" si="0"/>
        <v>28547.748614285709</v>
      </c>
    </row>
    <row r="34" spans="1:14" ht="38.25" x14ac:dyDescent="0.25">
      <c r="A34" s="131" t="s">
        <v>1654</v>
      </c>
      <c r="B34" s="132" t="s">
        <v>1249</v>
      </c>
      <c r="C34" s="138">
        <v>2467.54207</v>
      </c>
      <c r="D34" s="138">
        <v>28</v>
      </c>
      <c r="E34" s="138">
        <v>250</v>
      </c>
      <c r="F34" s="138">
        <v>66</v>
      </c>
      <c r="G34" s="138">
        <v>87.2</v>
      </c>
      <c r="H34" s="138">
        <v>0</v>
      </c>
      <c r="I34" s="138">
        <v>467.47742</v>
      </c>
      <c r="J34" s="138">
        <v>400</v>
      </c>
      <c r="K34" s="138">
        <v>811</v>
      </c>
      <c r="L34" s="138">
        <v>190</v>
      </c>
      <c r="M34" s="138">
        <v>466.56405142857142</v>
      </c>
      <c r="N34" s="138">
        <f t="shared" si="0"/>
        <v>5233.783541428571</v>
      </c>
    </row>
    <row r="35" spans="1:14" ht="38.25" x14ac:dyDescent="0.25">
      <c r="A35" s="142" t="s">
        <v>1655</v>
      </c>
      <c r="B35" s="132" t="s">
        <v>322</v>
      </c>
      <c r="C35" s="138">
        <v>2451.2342699999999</v>
      </c>
      <c r="D35" s="138">
        <v>28</v>
      </c>
      <c r="E35" s="138">
        <v>232</v>
      </c>
      <c r="F35" s="138">
        <v>0</v>
      </c>
      <c r="G35" s="138">
        <v>76</v>
      </c>
      <c r="H35" s="138">
        <v>0</v>
      </c>
      <c r="I35" s="138">
        <v>467.47742</v>
      </c>
      <c r="J35" s="138">
        <v>400</v>
      </c>
      <c r="K35" s="138">
        <v>747</v>
      </c>
      <c r="L35" s="138">
        <v>190</v>
      </c>
      <c r="M35" s="138">
        <v>466.56405142857142</v>
      </c>
      <c r="N35" s="138">
        <f t="shared" si="0"/>
        <v>5058.2757414285716</v>
      </c>
    </row>
    <row r="36" spans="1:14" x14ac:dyDescent="0.25">
      <c r="A36" s="131" t="s">
        <v>1656</v>
      </c>
      <c r="B36" s="132" t="s">
        <v>1059</v>
      </c>
      <c r="C36" s="138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20.305619999999998</v>
      </c>
      <c r="J36" s="138">
        <v>0</v>
      </c>
      <c r="K36" s="138">
        <v>0</v>
      </c>
      <c r="L36" s="138">
        <v>0</v>
      </c>
      <c r="M36" s="138">
        <v>0</v>
      </c>
      <c r="N36" s="138">
        <f t="shared" si="0"/>
        <v>20.305619999999998</v>
      </c>
    </row>
    <row r="37" spans="1:14" x14ac:dyDescent="0.25">
      <c r="A37" s="131" t="s">
        <v>1657</v>
      </c>
      <c r="B37" s="132" t="s">
        <v>323</v>
      </c>
      <c r="C37" s="138">
        <v>63.112660000000005</v>
      </c>
      <c r="D37" s="138">
        <v>0</v>
      </c>
      <c r="E37" s="138">
        <v>0</v>
      </c>
      <c r="F37" s="138">
        <v>0</v>
      </c>
      <c r="G37" s="138">
        <v>62</v>
      </c>
      <c r="H37" s="138">
        <v>0</v>
      </c>
      <c r="I37" s="138">
        <v>108.6935</v>
      </c>
      <c r="J37" s="138">
        <v>0</v>
      </c>
      <c r="K37" s="138">
        <v>106</v>
      </c>
      <c r="L37" s="138">
        <v>190</v>
      </c>
      <c r="M37" s="138">
        <v>38.278491428571435</v>
      </c>
      <c r="N37" s="138">
        <f t="shared" si="0"/>
        <v>568.08465142857142</v>
      </c>
    </row>
    <row r="38" spans="1:14" ht="25.5" x14ac:dyDescent="0.25">
      <c r="A38" s="131" t="s">
        <v>1658</v>
      </c>
      <c r="B38" s="132" t="s">
        <v>324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f t="shared" si="0"/>
        <v>0</v>
      </c>
    </row>
    <row r="39" spans="1:14" x14ac:dyDescent="0.25">
      <c r="A39" s="131" t="s">
        <v>1659</v>
      </c>
      <c r="B39" s="132" t="s">
        <v>350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f t="shared" si="0"/>
        <v>0</v>
      </c>
    </row>
    <row r="40" spans="1:14" ht="25.5" x14ac:dyDescent="0.25">
      <c r="A40" s="131" t="s">
        <v>1660</v>
      </c>
      <c r="B40" s="132" t="s">
        <v>351</v>
      </c>
      <c r="C40" s="138">
        <v>0</v>
      </c>
      <c r="D40" s="138">
        <v>0</v>
      </c>
      <c r="E40" s="138">
        <v>0</v>
      </c>
      <c r="F40" s="138">
        <v>0</v>
      </c>
      <c r="G40" s="138">
        <v>14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f t="shared" si="0"/>
        <v>14</v>
      </c>
    </row>
    <row r="41" spans="1:14" ht="25.5" x14ac:dyDescent="0.25">
      <c r="A41" s="131" t="s">
        <v>1661</v>
      </c>
      <c r="B41" s="132" t="s">
        <v>352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f t="shared" si="0"/>
        <v>0</v>
      </c>
    </row>
    <row r="42" spans="1:14" x14ac:dyDescent="0.25">
      <c r="A42" s="131" t="s">
        <v>1662</v>
      </c>
      <c r="B42" s="132" t="s">
        <v>353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f t="shared" si="0"/>
        <v>0</v>
      </c>
    </row>
    <row r="43" spans="1:14" ht="25.5" x14ac:dyDescent="0.25">
      <c r="A43" s="131" t="s">
        <v>1663</v>
      </c>
      <c r="B43" s="132" t="s">
        <v>354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f t="shared" si="0"/>
        <v>0</v>
      </c>
    </row>
    <row r="44" spans="1:14" ht="25.5" x14ac:dyDescent="0.25">
      <c r="A44" s="131" t="s">
        <v>1664</v>
      </c>
      <c r="B44" s="132" t="s">
        <v>355</v>
      </c>
      <c r="C44" s="138">
        <v>2388.1216099999997</v>
      </c>
      <c r="D44" s="138">
        <v>28</v>
      </c>
      <c r="E44" s="138">
        <v>232</v>
      </c>
      <c r="F44" s="138">
        <v>0</v>
      </c>
      <c r="G44" s="138">
        <v>0</v>
      </c>
      <c r="H44" s="138">
        <v>0</v>
      </c>
      <c r="I44" s="138">
        <v>338.47829999999999</v>
      </c>
      <c r="J44" s="138">
        <v>400</v>
      </c>
      <c r="K44" s="138">
        <v>641</v>
      </c>
      <c r="L44" s="138">
        <v>0</v>
      </c>
      <c r="M44" s="138">
        <v>428.28555999999998</v>
      </c>
      <c r="N44" s="138">
        <f t="shared" si="0"/>
        <v>4455.8854700000002</v>
      </c>
    </row>
    <row r="45" spans="1:14" ht="38.25" x14ac:dyDescent="0.25">
      <c r="A45" s="142" t="s">
        <v>1665</v>
      </c>
      <c r="B45" s="132" t="s">
        <v>1781</v>
      </c>
      <c r="C45" s="138">
        <v>15.7675</v>
      </c>
      <c r="D45" s="138">
        <v>0</v>
      </c>
      <c r="E45" s="138">
        <v>16</v>
      </c>
      <c r="F45" s="138">
        <v>65</v>
      </c>
      <c r="G45" s="138">
        <v>11.2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f t="shared" si="0"/>
        <v>107.9675</v>
      </c>
    </row>
    <row r="46" spans="1:14" ht="38.25" x14ac:dyDescent="0.25">
      <c r="A46" s="142" t="s">
        <v>1666</v>
      </c>
      <c r="B46" s="132" t="s">
        <v>1782</v>
      </c>
      <c r="C46" s="138">
        <v>0.5403</v>
      </c>
      <c r="D46" s="138">
        <v>0</v>
      </c>
      <c r="E46" s="138">
        <v>2</v>
      </c>
      <c r="F46" s="138">
        <v>1</v>
      </c>
      <c r="G46" s="138">
        <v>0</v>
      </c>
      <c r="H46" s="138">
        <v>0</v>
      </c>
      <c r="I46" s="138">
        <v>0</v>
      </c>
      <c r="J46" s="138">
        <v>0</v>
      </c>
      <c r="K46" s="138">
        <v>64</v>
      </c>
      <c r="L46" s="138">
        <v>0</v>
      </c>
      <c r="M46" s="138">
        <v>0</v>
      </c>
      <c r="N46" s="138">
        <f t="shared" si="0"/>
        <v>67.540300000000002</v>
      </c>
    </row>
    <row r="47" spans="1:14" x14ac:dyDescent="0.25">
      <c r="A47" s="131" t="s">
        <v>1667</v>
      </c>
      <c r="B47" s="132" t="s">
        <v>1783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f t="shared" si="0"/>
        <v>0</v>
      </c>
    </row>
    <row r="48" spans="1:14" x14ac:dyDescent="0.25">
      <c r="A48" s="131" t="s">
        <v>1668</v>
      </c>
      <c r="B48" s="132" t="s">
        <v>1784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64</v>
      </c>
      <c r="L48" s="138">
        <v>0</v>
      </c>
      <c r="M48" s="138">
        <v>0</v>
      </c>
      <c r="N48" s="138">
        <f t="shared" si="0"/>
        <v>64</v>
      </c>
    </row>
    <row r="49" spans="1:14" ht="25.5" x14ac:dyDescent="0.25">
      <c r="A49" s="131" t="s">
        <v>1669</v>
      </c>
      <c r="B49" s="132" t="s">
        <v>1785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f t="shared" si="0"/>
        <v>0</v>
      </c>
    </row>
    <row r="50" spans="1:14" x14ac:dyDescent="0.25">
      <c r="A50" s="131" t="s">
        <v>1670</v>
      </c>
      <c r="B50" s="132" t="s">
        <v>1786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f t="shared" si="0"/>
        <v>0</v>
      </c>
    </row>
    <row r="51" spans="1:14" ht="25.5" x14ac:dyDescent="0.25">
      <c r="A51" s="131" t="s">
        <v>1671</v>
      </c>
      <c r="B51" s="132" t="s">
        <v>1787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f t="shared" si="0"/>
        <v>0</v>
      </c>
    </row>
    <row r="52" spans="1:14" ht="25.5" x14ac:dyDescent="0.25">
      <c r="A52" s="131" t="s">
        <v>1672</v>
      </c>
      <c r="B52" s="132" t="s">
        <v>1788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f t="shared" si="0"/>
        <v>0</v>
      </c>
    </row>
    <row r="53" spans="1:14" x14ac:dyDescent="0.25">
      <c r="A53" s="131" t="s">
        <v>1673</v>
      </c>
      <c r="B53" s="132" t="s">
        <v>1789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f t="shared" si="0"/>
        <v>0</v>
      </c>
    </row>
    <row r="54" spans="1:14" ht="25.5" x14ac:dyDescent="0.25">
      <c r="A54" s="131" t="s">
        <v>1674</v>
      </c>
      <c r="B54" s="132" t="s">
        <v>1790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f t="shared" si="0"/>
        <v>0</v>
      </c>
    </row>
    <row r="55" spans="1:14" ht="25.5" x14ac:dyDescent="0.25">
      <c r="A55" s="131" t="s">
        <v>1675</v>
      </c>
      <c r="B55" s="132" t="s">
        <v>4</v>
      </c>
      <c r="C55" s="138">
        <v>0.5403</v>
      </c>
      <c r="D55" s="138">
        <v>0</v>
      </c>
      <c r="E55" s="138">
        <v>2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f t="shared" si="0"/>
        <v>2.5403000000000002</v>
      </c>
    </row>
    <row r="56" spans="1:14" ht="25.5" x14ac:dyDescent="0.25">
      <c r="A56" s="131" t="s">
        <v>1676</v>
      </c>
      <c r="B56" s="132" t="s">
        <v>5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f t="shared" si="0"/>
        <v>0</v>
      </c>
    </row>
    <row r="57" spans="1:14" x14ac:dyDescent="0.25">
      <c r="A57" s="131" t="s">
        <v>1677</v>
      </c>
      <c r="B57" s="132" t="s">
        <v>555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f t="shared" si="0"/>
        <v>0</v>
      </c>
    </row>
    <row r="58" spans="1:14" ht="38.25" x14ac:dyDescent="0.25">
      <c r="A58" s="131" t="s">
        <v>1678</v>
      </c>
      <c r="B58" s="132" t="s">
        <v>556</v>
      </c>
      <c r="C58" s="138">
        <v>0</v>
      </c>
      <c r="D58" s="138">
        <v>0</v>
      </c>
      <c r="E58" s="138">
        <v>0</v>
      </c>
      <c r="F58" s="138">
        <v>1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f t="shared" si="0"/>
        <v>1</v>
      </c>
    </row>
    <row r="59" spans="1:14" ht="25.5" x14ac:dyDescent="0.25">
      <c r="A59" s="142" t="s">
        <v>1679</v>
      </c>
      <c r="B59" s="132" t="s">
        <v>557</v>
      </c>
      <c r="C59" s="138">
        <v>0</v>
      </c>
      <c r="D59" s="138">
        <v>0</v>
      </c>
      <c r="E59" s="138">
        <v>0</v>
      </c>
      <c r="F59" s="138">
        <v>1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f t="shared" si="0"/>
        <v>1</v>
      </c>
    </row>
    <row r="60" spans="1:14" ht="38.25" x14ac:dyDescent="0.25">
      <c r="A60" s="142" t="s">
        <v>1680</v>
      </c>
      <c r="B60" s="132" t="s">
        <v>558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f t="shared" si="0"/>
        <v>0</v>
      </c>
    </row>
    <row r="61" spans="1:14" ht="25.5" x14ac:dyDescent="0.25">
      <c r="A61" s="131" t="s">
        <v>1681</v>
      </c>
      <c r="B61" s="132" t="s">
        <v>559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f t="shared" si="0"/>
        <v>0</v>
      </c>
    </row>
    <row r="62" spans="1:14" ht="51" x14ac:dyDescent="0.25">
      <c r="A62" s="142" t="s">
        <v>1682</v>
      </c>
      <c r="B62" s="132" t="s">
        <v>1791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f t="shared" si="0"/>
        <v>0</v>
      </c>
    </row>
    <row r="63" spans="1:14" ht="25.5" x14ac:dyDescent="0.25">
      <c r="A63" s="142" t="s">
        <v>1683</v>
      </c>
      <c r="B63" s="132" t="s">
        <v>1792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f t="shared" si="0"/>
        <v>0</v>
      </c>
    </row>
    <row r="64" spans="1:14" ht="25.5" x14ac:dyDescent="0.25">
      <c r="A64" s="142" t="s">
        <v>1684</v>
      </c>
      <c r="B64" s="132" t="s">
        <v>1793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f t="shared" si="0"/>
        <v>0</v>
      </c>
    </row>
    <row r="65" spans="1:14" ht="25.5" x14ac:dyDescent="0.25">
      <c r="A65" s="142" t="s">
        <v>1685</v>
      </c>
      <c r="B65" s="132" t="s">
        <v>1794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f t="shared" si="0"/>
        <v>0</v>
      </c>
    </row>
    <row r="66" spans="1:14" ht="38.25" x14ac:dyDescent="0.25">
      <c r="A66" s="142" t="s">
        <v>1686</v>
      </c>
      <c r="B66" s="132" t="s">
        <v>1795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f t="shared" si="0"/>
        <v>0</v>
      </c>
    </row>
    <row r="67" spans="1:14" ht="25.5" x14ac:dyDescent="0.25">
      <c r="A67" s="142" t="s">
        <v>1687</v>
      </c>
      <c r="B67" s="132" t="s">
        <v>1796</v>
      </c>
      <c r="C67" s="138">
        <v>876.60661285714298</v>
      </c>
      <c r="D67" s="138">
        <v>864</v>
      </c>
      <c r="E67" s="138">
        <v>886</v>
      </c>
      <c r="F67" s="138">
        <v>195</v>
      </c>
      <c r="G67" s="138">
        <v>485.87400000000002</v>
      </c>
      <c r="H67" s="138">
        <v>50.392029999999998</v>
      </c>
      <c r="I67" s="138">
        <v>240.32067999999998</v>
      </c>
      <c r="J67" s="138">
        <v>1400</v>
      </c>
      <c r="K67" s="138">
        <v>1132</v>
      </c>
      <c r="L67" s="138">
        <v>2252</v>
      </c>
      <c r="M67" s="138">
        <v>460.59378857142747</v>
      </c>
      <c r="N67" s="138">
        <f t="shared" ref="N67:N130" si="1">SUM(C67:M67)</f>
        <v>8842.7871114285699</v>
      </c>
    </row>
    <row r="68" spans="1:14" ht="25.5" x14ac:dyDescent="0.25">
      <c r="A68" s="142" t="s">
        <v>1688</v>
      </c>
      <c r="B68" s="132" t="s">
        <v>1798</v>
      </c>
      <c r="C68" s="138">
        <v>1796.1598457142857</v>
      </c>
      <c r="D68" s="138">
        <v>629</v>
      </c>
      <c r="E68" s="138">
        <v>932</v>
      </c>
      <c r="F68" s="138">
        <v>322</v>
      </c>
      <c r="G68" s="138">
        <v>786.56975999999997</v>
      </c>
      <c r="H68" s="138">
        <v>209.71609000000004</v>
      </c>
      <c r="I68" s="138">
        <v>636.8765800000001</v>
      </c>
      <c r="J68" s="138">
        <v>2800.0120000000002</v>
      </c>
      <c r="K68" s="138">
        <v>1913</v>
      </c>
      <c r="L68" s="138">
        <v>1964</v>
      </c>
      <c r="M68" s="138">
        <v>2481.8436857142797</v>
      </c>
      <c r="N68" s="138">
        <f t="shared" si="1"/>
        <v>14471.177961428566</v>
      </c>
    </row>
    <row r="69" spans="1:14" ht="25.5" x14ac:dyDescent="0.25">
      <c r="A69" s="142" t="s">
        <v>1689</v>
      </c>
      <c r="B69" s="132" t="s">
        <v>1799</v>
      </c>
      <c r="C69" s="138">
        <v>33.983331428571432</v>
      </c>
      <c r="D69" s="138">
        <v>0</v>
      </c>
      <c r="E69" s="138">
        <v>0</v>
      </c>
      <c r="F69" s="138">
        <v>310</v>
      </c>
      <c r="G69" s="138">
        <v>0</v>
      </c>
      <c r="H69" s="138">
        <v>0</v>
      </c>
      <c r="I69" s="138">
        <v>0</v>
      </c>
      <c r="J69" s="138">
        <v>140</v>
      </c>
      <c r="K69" s="138">
        <v>0</v>
      </c>
      <c r="L69" s="138">
        <v>64</v>
      </c>
      <c r="M69" s="138">
        <v>11.798537142857112</v>
      </c>
      <c r="N69" s="138">
        <f t="shared" si="1"/>
        <v>559.7818685714285</v>
      </c>
    </row>
    <row r="70" spans="1:14" ht="25.5" x14ac:dyDescent="0.25">
      <c r="A70" s="142" t="s">
        <v>1690</v>
      </c>
      <c r="B70" s="132" t="s">
        <v>1800</v>
      </c>
      <c r="C70" s="138">
        <v>1573.1817942857144</v>
      </c>
      <c r="D70" s="138">
        <v>629</v>
      </c>
      <c r="E70" s="138">
        <v>400</v>
      </c>
      <c r="F70" s="138">
        <v>5</v>
      </c>
      <c r="G70" s="138">
        <v>786.56975999999997</v>
      </c>
      <c r="H70" s="138">
        <v>187.64673000000005</v>
      </c>
      <c r="I70" s="138">
        <v>478.50484</v>
      </c>
      <c r="J70" s="138">
        <v>2600</v>
      </c>
      <c r="K70" s="138">
        <v>1913</v>
      </c>
      <c r="L70" s="138">
        <v>1900</v>
      </c>
      <c r="M70" s="138">
        <v>1088.7844971428544</v>
      </c>
      <c r="N70" s="138">
        <f t="shared" si="1"/>
        <v>11561.687621428569</v>
      </c>
    </row>
    <row r="71" spans="1:14" ht="25.5" x14ac:dyDescent="0.25">
      <c r="A71" s="142" t="s">
        <v>1691</v>
      </c>
      <c r="B71" s="132" t="s">
        <v>1801</v>
      </c>
      <c r="C71" s="138">
        <v>0</v>
      </c>
      <c r="D71" s="138">
        <v>0</v>
      </c>
      <c r="E71" s="138">
        <v>0</v>
      </c>
      <c r="F71" s="138">
        <v>7</v>
      </c>
      <c r="G71" s="138">
        <v>0</v>
      </c>
      <c r="H71" s="138">
        <v>0</v>
      </c>
      <c r="I71" s="138">
        <v>18.550560000000001</v>
      </c>
      <c r="J71" s="138">
        <v>0</v>
      </c>
      <c r="K71" s="138">
        <v>0</v>
      </c>
      <c r="L71" s="138">
        <v>0</v>
      </c>
      <c r="M71" s="138">
        <v>0</v>
      </c>
      <c r="N71" s="138">
        <f t="shared" si="1"/>
        <v>25.550560000000001</v>
      </c>
    </row>
    <row r="72" spans="1:14" ht="38.25" x14ac:dyDescent="0.25">
      <c r="A72" s="142" t="s">
        <v>1692</v>
      </c>
      <c r="B72" s="132" t="s">
        <v>1802</v>
      </c>
      <c r="C72" s="138">
        <v>13.379845714285713</v>
      </c>
      <c r="D72" s="138">
        <v>0</v>
      </c>
      <c r="E72" s="138">
        <v>10</v>
      </c>
      <c r="F72" s="138">
        <v>0</v>
      </c>
      <c r="G72" s="138">
        <v>0</v>
      </c>
      <c r="H72" s="138">
        <v>0</v>
      </c>
      <c r="I72" s="138">
        <v>83.435220000000001</v>
      </c>
      <c r="J72" s="138">
        <v>60</v>
      </c>
      <c r="K72" s="138">
        <v>0</v>
      </c>
      <c r="L72" s="138">
        <v>0</v>
      </c>
      <c r="M72" s="138">
        <v>44.859651428571318</v>
      </c>
      <c r="N72" s="138">
        <f t="shared" si="1"/>
        <v>211.67471714285702</v>
      </c>
    </row>
    <row r="73" spans="1:14" ht="38.25" x14ac:dyDescent="0.25">
      <c r="A73" s="142" t="s">
        <v>1693</v>
      </c>
      <c r="B73" s="132" t="s">
        <v>1803</v>
      </c>
      <c r="C73" s="138">
        <v>175.61487428571428</v>
      </c>
      <c r="D73" s="138">
        <v>0</v>
      </c>
      <c r="E73" s="138">
        <v>196</v>
      </c>
      <c r="F73" s="138">
        <v>0</v>
      </c>
      <c r="G73" s="138">
        <v>0</v>
      </c>
      <c r="H73" s="138">
        <v>0</v>
      </c>
      <c r="I73" s="138">
        <v>8.35</v>
      </c>
      <c r="J73" s="138">
        <v>0</v>
      </c>
      <c r="K73" s="138">
        <v>0</v>
      </c>
      <c r="L73" s="138">
        <v>0</v>
      </c>
      <c r="M73" s="138">
        <v>0</v>
      </c>
      <c r="N73" s="138">
        <f t="shared" si="1"/>
        <v>379.9648742857143</v>
      </c>
    </row>
    <row r="74" spans="1:14" ht="25.5" x14ac:dyDescent="0.25">
      <c r="A74" s="142" t="s">
        <v>1694</v>
      </c>
      <c r="B74" s="132" t="s">
        <v>1797</v>
      </c>
      <c r="C74" s="138">
        <v>0</v>
      </c>
      <c r="D74" s="138">
        <v>0</v>
      </c>
      <c r="E74" s="138">
        <v>326</v>
      </c>
      <c r="F74" s="138">
        <v>0</v>
      </c>
      <c r="G74" s="138">
        <v>0</v>
      </c>
      <c r="H74" s="138">
        <v>22.06936</v>
      </c>
      <c r="I74" s="138">
        <v>48.035959999999996</v>
      </c>
      <c r="J74" s="138">
        <v>1.2E-2</v>
      </c>
      <c r="K74" s="138">
        <v>0</v>
      </c>
      <c r="L74" s="138">
        <v>0</v>
      </c>
      <c r="M74" s="138">
        <v>1336.4009999999967</v>
      </c>
      <c r="N74" s="138">
        <f t="shared" si="1"/>
        <v>1732.5183199999967</v>
      </c>
    </row>
    <row r="75" spans="1:14" ht="25.5" x14ac:dyDescent="0.25">
      <c r="A75" s="142" t="s">
        <v>1695</v>
      </c>
      <c r="B75" s="132" t="s">
        <v>1804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f t="shared" si="1"/>
        <v>0</v>
      </c>
    </row>
    <row r="76" spans="1:14" x14ac:dyDescent="0.25">
      <c r="A76" s="131" t="s">
        <v>1696</v>
      </c>
      <c r="B76" s="132" t="s">
        <v>33</v>
      </c>
      <c r="C76" s="138">
        <v>1381.7679900000001</v>
      </c>
      <c r="D76" s="138">
        <v>359</v>
      </c>
      <c r="E76" s="138">
        <v>192</v>
      </c>
      <c r="F76" s="138">
        <v>166</v>
      </c>
      <c r="G76" s="138">
        <v>376.93799999999999</v>
      </c>
      <c r="H76" s="138">
        <v>156.50478000000004</v>
      </c>
      <c r="I76" s="138">
        <v>245.97822000000002</v>
      </c>
      <c r="J76" s="138">
        <v>1420</v>
      </c>
      <c r="K76" s="138">
        <v>641</v>
      </c>
      <c r="L76" s="138">
        <v>273</v>
      </c>
      <c r="M76" s="138">
        <v>649.25022857142687</v>
      </c>
      <c r="N76" s="138">
        <f t="shared" si="1"/>
        <v>5861.4392185714278</v>
      </c>
    </row>
    <row r="77" spans="1:14" x14ac:dyDescent="0.25">
      <c r="A77" s="142" t="s">
        <v>1697</v>
      </c>
      <c r="B77" s="132" t="s">
        <v>683</v>
      </c>
      <c r="C77" s="138">
        <v>308.72278</v>
      </c>
      <c r="D77" s="138">
        <v>25</v>
      </c>
      <c r="E77" s="138">
        <v>0</v>
      </c>
      <c r="F77" s="138">
        <v>36</v>
      </c>
      <c r="G77" s="138">
        <v>1.552</v>
      </c>
      <c r="H77" s="138">
        <v>19.028939999999999</v>
      </c>
      <c r="I77" s="138">
        <v>112.55072</v>
      </c>
      <c r="J77" s="138">
        <v>390</v>
      </c>
      <c r="K77" s="138">
        <v>97</v>
      </c>
      <c r="L77" s="138">
        <v>52</v>
      </c>
      <c r="M77" s="138">
        <v>89.015485714285475</v>
      </c>
      <c r="N77" s="138">
        <f t="shared" si="1"/>
        <v>1130.8699257142855</v>
      </c>
    </row>
    <row r="78" spans="1:14" x14ac:dyDescent="0.25">
      <c r="A78" s="142" t="s">
        <v>1698</v>
      </c>
      <c r="B78" s="132" t="s">
        <v>684</v>
      </c>
      <c r="C78" s="138">
        <v>30.71509</v>
      </c>
      <c r="D78" s="138">
        <v>0</v>
      </c>
      <c r="E78" s="138">
        <v>0</v>
      </c>
      <c r="F78" s="138">
        <v>5</v>
      </c>
      <c r="G78" s="138">
        <v>100</v>
      </c>
      <c r="H78" s="138">
        <v>0</v>
      </c>
      <c r="I78" s="138">
        <v>100</v>
      </c>
      <c r="J78" s="138">
        <v>0</v>
      </c>
      <c r="K78" s="138">
        <v>207</v>
      </c>
      <c r="L78" s="138">
        <v>196</v>
      </c>
      <c r="M78" s="138">
        <v>0</v>
      </c>
      <c r="N78" s="138">
        <f t="shared" si="1"/>
        <v>638.71509000000003</v>
      </c>
    </row>
    <row r="79" spans="1:14" ht="38.25" x14ac:dyDescent="0.25">
      <c r="A79" s="142" t="s">
        <v>1699</v>
      </c>
      <c r="B79" s="132" t="s">
        <v>685</v>
      </c>
      <c r="C79" s="138">
        <v>30.705089999999998</v>
      </c>
      <c r="D79" s="138">
        <v>0</v>
      </c>
      <c r="E79" s="138">
        <v>0</v>
      </c>
      <c r="F79" s="138">
        <v>5</v>
      </c>
      <c r="G79" s="138">
        <v>100</v>
      </c>
      <c r="H79" s="138">
        <v>0</v>
      </c>
      <c r="I79" s="138">
        <v>100</v>
      </c>
      <c r="J79" s="138">
        <v>0</v>
      </c>
      <c r="K79" s="138">
        <v>172</v>
      </c>
      <c r="L79" s="138">
        <v>196</v>
      </c>
      <c r="M79" s="138">
        <v>0</v>
      </c>
      <c r="N79" s="138">
        <f t="shared" si="1"/>
        <v>603.70508999999993</v>
      </c>
    </row>
    <row r="80" spans="1:14" ht="25.5" x14ac:dyDescent="0.25">
      <c r="A80" s="142" t="s">
        <v>1700</v>
      </c>
      <c r="B80" s="132" t="s">
        <v>73</v>
      </c>
      <c r="C80" s="138">
        <v>0.01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35</v>
      </c>
      <c r="L80" s="138">
        <v>0</v>
      </c>
      <c r="M80" s="138">
        <v>0</v>
      </c>
      <c r="N80" s="138">
        <f t="shared" si="1"/>
        <v>35.01</v>
      </c>
    </row>
    <row r="81" spans="1:14" ht="25.5" x14ac:dyDescent="0.25">
      <c r="A81" s="142" t="s">
        <v>1701</v>
      </c>
      <c r="B81" s="132" t="s">
        <v>74</v>
      </c>
      <c r="C81" s="138">
        <v>299.41729000000004</v>
      </c>
      <c r="D81" s="138">
        <v>172</v>
      </c>
      <c r="E81" s="138">
        <v>74</v>
      </c>
      <c r="F81" s="138">
        <v>118</v>
      </c>
      <c r="G81" s="138">
        <v>0</v>
      </c>
      <c r="H81" s="138">
        <v>0</v>
      </c>
      <c r="I81" s="138">
        <v>0</v>
      </c>
      <c r="J81" s="138">
        <v>630</v>
      </c>
      <c r="K81" s="138">
        <v>65</v>
      </c>
      <c r="L81" s="138">
        <v>0</v>
      </c>
      <c r="M81" s="138">
        <v>0</v>
      </c>
      <c r="N81" s="138">
        <f t="shared" si="1"/>
        <v>1358.4172900000001</v>
      </c>
    </row>
    <row r="82" spans="1:14" ht="51" x14ac:dyDescent="0.25">
      <c r="A82" s="142" t="s">
        <v>1702</v>
      </c>
      <c r="B82" s="132" t="s">
        <v>75</v>
      </c>
      <c r="C82" s="138">
        <v>247.34287</v>
      </c>
      <c r="D82" s="138">
        <v>172</v>
      </c>
      <c r="E82" s="138">
        <v>0</v>
      </c>
      <c r="F82" s="138">
        <v>118</v>
      </c>
      <c r="G82" s="138">
        <v>0</v>
      </c>
      <c r="H82" s="138">
        <v>0</v>
      </c>
      <c r="I82" s="138">
        <v>0</v>
      </c>
      <c r="J82" s="138">
        <v>630</v>
      </c>
      <c r="K82" s="138">
        <v>65</v>
      </c>
      <c r="L82" s="138">
        <v>0</v>
      </c>
      <c r="M82" s="138">
        <v>0</v>
      </c>
      <c r="N82" s="138">
        <f t="shared" si="1"/>
        <v>1232.3428699999999</v>
      </c>
    </row>
    <row r="83" spans="1:14" ht="25.5" x14ac:dyDescent="0.25">
      <c r="A83" s="142" t="s">
        <v>1703</v>
      </c>
      <c r="B83" s="132" t="s">
        <v>76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f t="shared" si="1"/>
        <v>0</v>
      </c>
    </row>
    <row r="84" spans="1:14" ht="25.5" x14ac:dyDescent="0.25">
      <c r="A84" s="142" t="s">
        <v>1704</v>
      </c>
      <c r="B84" s="132" t="s">
        <v>77</v>
      </c>
      <c r="C84" s="138">
        <v>52.074420000000011</v>
      </c>
      <c r="D84" s="138">
        <v>0</v>
      </c>
      <c r="E84" s="138">
        <v>74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f t="shared" si="1"/>
        <v>126.07442</v>
      </c>
    </row>
    <row r="85" spans="1:14" ht="25.5" x14ac:dyDescent="0.25">
      <c r="A85" s="142" t="s">
        <v>1705</v>
      </c>
      <c r="B85" s="132" t="s">
        <v>1362</v>
      </c>
      <c r="C85" s="138">
        <v>109.70838000000001</v>
      </c>
      <c r="D85" s="138">
        <v>102</v>
      </c>
      <c r="E85" s="138">
        <v>96</v>
      </c>
      <c r="F85" s="138">
        <v>0</v>
      </c>
      <c r="G85" s="138">
        <v>91.975999999999999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f t="shared" si="1"/>
        <v>399.68438000000003</v>
      </c>
    </row>
    <row r="86" spans="1:14" ht="38.25" x14ac:dyDescent="0.25">
      <c r="A86" s="142" t="s">
        <v>1706</v>
      </c>
      <c r="B86" s="132" t="s">
        <v>27</v>
      </c>
      <c r="C86" s="138">
        <v>37.120690000000003</v>
      </c>
      <c r="D86" s="138">
        <v>102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f t="shared" si="1"/>
        <v>139.12069</v>
      </c>
    </row>
    <row r="87" spans="1:14" ht="25.5" x14ac:dyDescent="0.25">
      <c r="A87" s="142" t="s">
        <v>1707</v>
      </c>
      <c r="B87" s="132" t="s">
        <v>28</v>
      </c>
      <c r="C87" s="138">
        <v>28.643999999999998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f t="shared" si="1"/>
        <v>28.643999999999998</v>
      </c>
    </row>
    <row r="88" spans="1:14" ht="25.5" x14ac:dyDescent="0.25">
      <c r="A88" s="142" t="s">
        <v>1708</v>
      </c>
      <c r="B88" s="132" t="s">
        <v>29</v>
      </c>
      <c r="C88" s="138">
        <v>43.943690000000004</v>
      </c>
      <c r="D88" s="138">
        <v>0</v>
      </c>
      <c r="E88" s="138">
        <v>96</v>
      </c>
      <c r="F88" s="138">
        <v>0</v>
      </c>
      <c r="G88" s="138">
        <v>91.975999999999999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f t="shared" si="1"/>
        <v>231.91969</v>
      </c>
    </row>
    <row r="89" spans="1:14" x14ac:dyDescent="0.25">
      <c r="A89" s="142" t="s">
        <v>1709</v>
      </c>
      <c r="B89" s="132" t="s">
        <v>30</v>
      </c>
      <c r="C89" s="138">
        <v>633.20444999999995</v>
      </c>
      <c r="D89" s="138">
        <v>60</v>
      </c>
      <c r="E89" s="138">
        <v>22</v>
      </c>
      <c r="F89" s="138">
        <v>7</v>
      </c>
      <c r="G89" s="138">
        <v>183.41</v>
      </c>
      <c r="H89" s="138">
        <v>137.47584000000003</v>
      </c>
      <c r="I89" s="138">
        <v>33.427500000000002</v>
      </c>
      <c r="J89" s="138">
        <v>400</v>
      </c>
      <c r="K89" s="138">
        <v>272</v>
      </c>
      <c r="L89" s="138">
        <v>25</v>
      </c>
      <c r="M89" s="138">
        <v>560.23474285714144</v>
      </c>
      <c r="N89" s="138">
        <f t="shared" si="1"/>
        <v>2333.7525328571414</v>
      </c>
    </row>
    <row r="90" spans="1:14" ht="25.5" x14ac:dyDescent="0.25">
      <c r="A90" s="142" t="s">
        <v>1710</v>
      </c>
      <c r="B90" s="132" t="s">
        <v>31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f t="shared" si="1"/>
        <v>0</v>
      </c>
    </row>
    <row r="91" spans="1:14" ht="25.5" x14ac:dyDescent="0.25">
      <c r="A91" s="131" t="s">
        <v>1711</v>
      </c>
      <c r="B91" s="132" t="s">
        <v>1330</v>
      </c>
      <c r="C91" s="138">
        <v>0</v>
      </c>
      <c r="D91" s="138">
        <v>0</v>
      </c>
      <c r="E91" s="138">
        <v>0</v>
      </c>
      <c r="F91" s="138">
        <v>0</v>
      </c>
      <c r="G91" s="138">
        <v>0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f t="shared" si="1"/>
        <v>0</v>
      </c>
    </row>
    <row r="92" spans="1:14" ht="25.5" x14ac:dyDescent="0.25">
      <c r="A92" s="131" t="s">
        <v>1712</v>
      </c>
      <c r="B92" s="132" t="s">
        <v>1331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f t="shared" si="1"/>
        <v>0</v>
      </c>
    </row>
    <row r="93" spans="1:14" x14ac:dyDescent="0.25">
      <c r="A93" s="131" t="s">
        <v>1713</v>
      </c>
      <c r="B93" s="132" t="s">
        <v>1332</v>
      </c>
      <c r="C93" s="138">
        <v>0</v>
      </c>
      <c r="D93" s="138">
        <v>0</v>
      </c>
      <c r="E93" s="138">
        <v>0</v>
      </c>
      <c r="F93" s="138">
        <v>0</v>
      </c>
      <c r="G93" s="138">
        <v>0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f t="shared" si="1"/>
        <v>0</v>
      </c>
    </row>
    <row r="94" spans="1:14" x14ac:dyDescent="0.25">
      <c r="A94" s="142" t="s">
        <v>1714</v>
      </c>
      <c r="B94" s="132" t="s">
        <v>32</v>
      </c>
      <c r="C94" s="138">
        <v>633.20444999999995</v>
      </c>
      <c r="D94" s="138">
        <v>60</v>
      </c>
      <c r="E94" s="138">
        <v>22</v>
      </c>
      <c r="F94" s="138">
        <v>7</v>
      </c>
      <c r="G94" s="138">
        <v>183.41</v>
      </c>
      <c r="H94" s="138">
        <v>137.47584000000003</v>
      </c>
      <c r="I94" s="138">
        <v>33.427500000000002</v>
      </c>
      <c r="J94" s="138">
        <v>400</v>
      </c>
      <c r="K94" s="138">
        <v>272</v>
      </c>
      <c r="L94" s="138">
        <v>25</v>
      </c>
      <c r="M94" s="138">
        <v>560.23474285714144</v>
      </c>
      <c r="N94" s="138">
        <f t="shared" si="1"/>
        <v>2333.7525328571414</v>
      </c>
    </row>
    <row r="95" spans="1:14" ht="25.5" x14ac:dyDescent="0.25">
      <c r="A95" s="131" t="s">
        <v>1715</v>
      </c>
      <c r="B95" s="132" t="s">
        <v>1167</v>
      </c>
      <c r="C95" s="138">
        <v>5527.5159557142861</v>
      </c>
      <c r="D95" s="138">
        <v>2610</v>
      </c>
      <c r="E95" s="138">
        <v>3772</v>
      </c>
      <c r="F95" s="138">
        <v>972</v>
      </c>
      <c r="G95" s="138">
        <v>2371.3600200000001</v>
      </c>
      <c r="H95" s="138">
        <v>1133.263185</v>
      </c>
      <c r="I95" s="138">
        <v>1600.5049799999997</v>
      </c>
      <c r="J95" s="138">
        <v>6216</v>
      </c>
      <c r="K95" s="138">
        <v>1841</v>
      </c>
      <c r="L95" s="138">
        <v>1655</v>
      </c>
      <c r="M95" s="138">
        <v>2851.6869750000005</v>
      </c>
      <c r="N95" s="138">
        <f t="shared" si="1"/>
        <v>30550.331115714285</v>
      </c>
    </row>
    <row r="96" spans="1:14" ht="38.25" x14ac:dyDescent="0.25">
      <c r="A96" s="142" t="s">
        <v>1716</v>
      </c>
      <c r="B96" s="132" t="s">
        <v>34</v>
      </c>
      <c r="C96" s="138">
        <v>5416.5193499999996</v>
      </c>
      <c r="D96" s="138">
        <v>2559</v>
      </c>
      <c r="E96" s="138">
        <v>3700</v>
      </c>
      <c r="F96" s="138">
        <v>930</v>
      </c>
      <c r="G96" s="138">
        <v>2314.52342</v>
      </c>
      <c r="H96" s="138">
        <v>1087.9556850000001</v>
      </c>
      <c r="I96" s="138">
        <v>1503.1001999999999</v>
      </c>
      <c r="J96" s="138">
        <v>5900</v>
      </c>
      <c r="K96" s="138">
        <v>1809</v>
      </c>
      <c r="L96" s="138">
        <v>1600</v>
      </c>
      <c r="M96" s="138">
        <v>2681.4804750000003</v>
      </c>
      <c r="N96" s="138">
        <f t="shared" si="1"/>
        <v>29501.579129999998</v>
      </c>
    </row>
    <row r="97" spans="1:14" ht="25.5" x14ac:dyDescent="0.25">
      <c r="A97" s="142" t="s">
        <v>1717</v>
      </c>
      <c r="B97" s="132" t="s">
        <v>35</v>
      </c>
      <c r="C97" s="138">
        <v>107.26457142857143</v>
      </c>
      <c r="D97" s="138">
        <v>51</v>
      </c>
      <c r="E97" s="138">
        <v>72</v>
      </c>
      <c r="F97" s="138">
        <v>42</v>
      </c>
      <c r="G97" s="138">
        <v>56.836599999999997</v>
      </c>
      <c r="H97" s="138">
        <v>15.57</v>
      </c>
      <c r="I97" s="138">
        <v>74.497880000000009</v>
      </c>
      <c r="J97" s="138">
        <v>66</v>
      </c>
      <c r="K97" s="138">
        <v>32</v>
      </c>
      <c r="L97" s="138">
        <v>55</v>
      </c>
      <c r="M97" s="138">
        <v>170.20650000000001</v>
      </c>
      <c r="N97" s="138">
        <f t="shared" si="1"/>
        <v>742.3755514285715</v>
      </c>
    </row>
    <row r="98" spans="1:14" ht="25.5" x14ac:dyDescent="0.25">
      <c r="A98" s="142" t="s">
        <v>1718</v>
      </c>
      <c r="B98" s="132" t="s">
        <v>1168</v>
      </c>
      <c r="C98" s="138">
        <v>3.7320342857142856</v>
      </c>
      <c r="D98" s="138">
        <v>0</v>
      </c>
      <c r="E98" s="138">
        <v>0</v>
      </c>
      <c r="F98" s="138">
        <v>0</v>
      </c>
      <c r="G98" s="138">
        <v>0</v>
      </c>
      <c r="H98" s="138">
        <v>29.737500000000001</v>
      </c>
      <c r="I98" s="138">
        <v>22.9069</v>
      </c>
      <c r="J98" s="138">
        <v>250</v>
      </c>
      <c r="K98" s="138">
        <v>0</v>
      </c>
      <c r="L98" s="138">
        <v>0</v>
      </c>
      <c r="M98" s="138">
        <v>0</v>
      </c>
      <c r="N98" s="138">
        <f t="shared" si="1"/>
        <v>306.37643428571431</v>
      </c>
    </row>
    <row r="99" spans="1:14" x14ac:dyDescent="0.25">
      <c r="A99" s="131" t="s">
        <v>1719</v>
      </c>
      <c r="B99" s="132" t="s">
        <v>1805</v>
      </c>
      <c r="C99" s="138">
        <v>7197.0168267500003</v>
      </c>
      <c r="D99" s="138">
        <v>0</v>
      </c>
      <c r="E99" s="138">
        <v>300</v>
      </c>
      <c r="F99" s="138">
        <v>572</v>
      </c>
      <c r="G99" s="138">
        <v>2000</v>
      </c>
      <c r="H99" s="138">
        <v>1500</v>
      </c>
      <c r="I99" s="138">
        <v>1722.32437</v>
      </c>
      <c r="J99" s="138">
        <v>2500</v>
      </c>
      <c r="K99" s="138">
        <v>3125</v>
      </c>
      <c r="L99" s="138">
        <v>0</v>
      </c>
      <c r="M99" s="138">
        <v>1300</v>
      </c>
      <c r="N99" s="138">
        <f t="shared" si="1"/>
        <v>20216.34119675</v>
      </c>
    </row>
    <row r="100" spans="1:14" ht="25.5" x14ac:dyDescent="0.25">
      <c r="A100" s="142" t="s">
        <v>1720</v>
      </c>
      <c r="B100" s="132" t="s">
        <v>1806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f t="shared" si="1"/>
        <v>0</v>
      </c>
    </row>
    <row r="101" spans="1:14" ht="25.5" x14ac:dyDescent="0.25">
      <c r="A101" s="142" t="s">
        <v>1721</v>
      </c>
      <c r="B101" s="132" t="s">
        <v>1807</v>
      </c>
      <c r="C101" s="138">
        <v>7197.0168267500003</v>
      </c>
      <c r="D101" s="138">
        <v>0</v>
      </c>
      <c r="E101" s="138">
        <v>300</v>
      </c>
      <c r="F101" s="138">
        <v>572</v>
      </c>
      <c r="G101" s="138">
        <v>2000</v>
      </c>
      <c r="H101" s="138">
        <v>1500</v>
      </c>
      <c r="I101" s="138">
        <v>1722.32437</v>
      </c>
      <c r="J101" s="138">
        <v>2500</v>
      </c>
      <c r="K101" s="138">
        <v>3125</v>
      </c>
      <c r="L101" s="138">
        <v>0</v>
      </c>
      <c r="M101" s="138">
        <v>1300</v>
      </c>
      <c r="N101" s="138">
        <f t="shared" si="1"/>
        <v>20216.34119675</v>
      </c>
    </row>
    <row r="102" spans="1:14" ht="25.5" x14ac:dyDescent="0.25">
      <c r="A102" s="142" t="s">
        <v>1722</v>
      </c>
      <c r="B102" s="132" t="s">
        <v>1808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f t="shared" si="1"/>
        <v>0</v>
      </c>
    </row>
    <row r="103" spans="1:14" ht="25.5" x14ac:dyDescent="0.25">
      <c r="A103" s="143" t="s">
        <v>1723</v>
      </c>
      <c r="B103" s="132" t="s">
        <v>1585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f t="shared" si="1"/>
        <v>0</v>
      </c>
    </row>
    <row r="104" spans="1:14" ht="25.5" x14ac:dyDescent="0.25">
      <c r="A104" s="142" t="s">
        <v>1724</v>
      </c>
      <c r="B104" s="132" t="s">
        <v>1586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f t="shared" si="1"/>
        <v>0</v>
      </c>
    </row>
    <row r="105" spans="1:14" ht="25.5" x14ac:dyDescent="0.25">
      <c r="A105" s="142" t="s">
        <v>1725</v>
      </c>
      <c r="B105" s="132" t="s">
        <v>1329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f t="shared" si="1"/>
        <v>0</v>
      </c>
    </row>
    <row r="106" spans="1:14" ht="25.5" x14ac:dyDescent="0.25">
      <c r="A106" s="131" t="s">
        <v>1726</v>
      </c>
      <c r="B106" s="132" t="s">
        <v>1809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f t="shared" si="1"/>
        <v>0</v>
      </c>
    </row>
    <row r="107" spans="1:14" x14ac:dyDescent="0.25">
      <c r="A107" s="131" t="s">
        <v>1727</v>
      </c>
      <c r="B107" s="132" t="s">
        <v>1582</v>
      </c>
      <c r="C107" s="138">
        <v>1140.2033300000001</v>
      </c>
      <c r="D107" s="138">
        <v>379</v>
      </c>
      <c r="E107" s="138">
        <v>238</v>
      </c>
      <c r="F107" s="138">
        <v>222</v>
      </c>
      <c r="G107" s="138">
        <v>424.17964000000006</v>
      </c>
      <c r="H107" s="138">
        <v>92.314989999999995</v>
      </c>
      <c r="I107" s="138">
        <v>133.54545999999999</v>
      </c>
      <c r="J107" s="138">
        <v>2640</v>
      </c>
      <c r="K107" s="138">
        <v>1550</v>
      </c>
      <c r="L107" s="138">
        <v>209.68764000000002</v>
      </c>
      <c r="M107" s="138">
        <v>263.06571000000002</v>
      </c>
      <c r="N107" s="138">
        <f t="shared" si="1"/>
        <v>7291.9967699999997</v>
      </c>
    </row>
    <row r="108" spans="1:14" x14ac:dyDescent="0.25">
      <c r="A108" s="142" t="s">
        <v>1728</v>
      </c>
      <c r="B108" s="132" t="s">
        <v>1583</v>
      </c>
      <c r="C108" s="138">
        <v>850.10248000000001</v>
      </c>
      <c r="D108" s="138">
        <v>36</v>
      </c>
      <c r="E108" s="138">
        <v>0</v>
      </c>
      <c r="F108" s="138">
        <v>44</v>
      </c>
      <c r="G108" s="138">
        <v>368.04364000000004</v>
      </c>
      <c r="H108" s="138">
        <v>0</v>
      </c>
      <c r="I108" s="138">
        <v>0</v>
      </c>
      <c r="J108" s="138">
        <v>150</v>
      </c>
      <c r="K108" s="138">
        <v>14</v>
      </c>
      <c r="L108" s="138">
        <v>0</v>
      </c>
      <c r="M108" s="138">
        <v>2.6323799999999999</v>
      </c>
      <c r="N108" s="138">
        <f t="shared" si="1"/>
        <v>1464.7785000000001</v>
      </c>
    </row>
    <row r="109" spans="1:14" x14ac:dyDescent="0.25">
      <c r="A109" s="142" t="s">
        <v>1729</v>
      </c>
      <c r="B109" s="132" t="s">
        <v>1060</v>
      </c>
      <c r="C109" s="138">
        <v>8.2938899999999993</v>
      </c>
      <c r="D109" s="138">
        <v>134</v>
      </c>
      <c r="E109" s="138">
        <v>0</v>
      </c>
      <c r="F109" s="138">
        <v>16</v>
      </c>
      <c r="G109" s="138">
        <v>56.136000000000003</v>
      </c>
      <c r="H109" s="138">
        <v>9.8326799999999999</v>
      </c>
      <c r="I109" s="138">
        <v>7.6591199999999997</v>
      </c>
      <c r="J109" s="138">
        <v>976</v>
      </c>
      <c r="K109" s="138">
        <v>168</v>
      </c>
      <c r="L109" s="138">
        <v>149.68764000000002</v>
      </c>
      <c r="M109" s="138">
        <v>168.56019000000001</v>
      </c>
      <c r="N109" s="138">
        <f t="shared" si="1"/>
        <v>1694.1695200000001</v>
      </c>
    </row>
    <row r="110" spans="1:14" x14ac:dyDescent="0.25">
      <c r="A110" s="142" t="s">
        <v>1730</v>
      </c>
      <c r="B110" s="132" t="s">
        <v>1584</v>
      </c>
      <c r="C110" s="138">
        <v>281.80696</v>
      </c>
      <c r="D110" s="138">
        <v>209</v>
      </c>
      <c r="E110" s="138">
        <v>238</v>
      </c>
      <c r="F110" s="138">
        <v>162</v>
      </c>
      <c r="G110" s="138">
        <v>0</v>
      </c>
      <c r="H110" s="138">
        <v>82.482309999999998</v>
      </c>
      <c r="I110" s="138">
        <v>125.88633999999999</v>
      </c>
      <c r="J110" s="138">
        <v>1514</v>
      </c>
      <c r="K110" s="138">
        <v>1368</v>
      </c>
      <c r="L110" s="138">
        <v>60</v>
      </c>
      <c r="M110" s="138">
        <v>91.873140000000021</v>
      </c>
      <c r="N110" s="138">
        <f t="shared" si="1"/>
        <v>4133.0487499999999</v>
      </c>
    </row>
    <row r="111" spans="1:14" x14ac:dyDescent="0.25">
      <c r="A111" s="131" t="s">
        <v>1731</v>
      </c>
      <c r="B111" s="132" t="s">
        <v>376</v>
      </c>
      <c r="C111" s="138">
        <v>508179.75457303575</v>
      </c>
      <c r="D111" s="138">
        <v>223889</v>
      </c>
      <c r="E111" s="138">
        <v>283950</v>
      </c>
      <c r="F111" s="138">
        <v>90891</v>
      </c>
      <c r="G111" s="138">
        <v>255534.20517999999</v>
      </c>
      <c r="H111" s="138">
        <v>129857.61168500001</v>
      </c>
      <c r="I111" s="138">
        <v>197280.99554999996</v>
      </c>
      <c r="J111" s="138">
        <v>803879.01199999999</v>
      </c>
      <c r="K111" s="138">
        <v>230825</v>
      </c>
      <c r="L111" s="138">
        <v>114182.68764</v>
      </c>
      <c r="M111" s="138">
        <v>141723.82422928567</v>
      </c>
      <c r="N111" s="138">
        <f t="shared" si="1"/>
        <v>2980193.0908573214</v>
      </c>
    </row>
    <row r="112" spans="1:14" x14ac:dyDescent="0.25">
      <c r="A112" s="131" t="s">
        <v>1732</v>
      </c>
      <c r="B112" s="132" t="s">
        <v>380</v>
      </c>
      <c r="C112" s="138">
        <v>86813.245041294111</v>
      </c>
      <c r="D112" s="138">
        <v>34694</v>
      </c>
      <c r="E112" s="138">
        <v>66050</v>
      </c>
      <c r="F112" s="138">
        <v>13666</v>
      </c>
      <c r="G112" s="138">
        <v>35051.218000000001</v>
      </c>
      <c r="H112" s="138">
        <v>18527.558860000001</v>
      </c>
      <c r="I112" s="138">
        <v>27758.772094302305</v>
      </c>
      <c r="J112" s="138">
        <v>141768.37852</v>
      </c>
      <c r="K112" s="138">
        <v>84818</v>
      </c>
      <c r="L112" s="138">
        <v>50983.115530000003</v>
      </c>
      <c r="M112" s="138">
        <v>56636.590229999987</v>
      </c>
      <c r="N112" s="138">
        <f t="shared" si="1"/>
        <v>616766.8782755963</v>
      </c>
    </row>
    <row r="113" spans="1:14" x14ac:dyDescent="0.25">
      <c r="A113" s="142" t="s">
        <v>1733</v>
      </c>
      <c r="B113" s="132" t="s">
        <v>382</v>
      </c>
      <c r="C113" s="138">
        <v>86043.533761294108</v>
      </c>
      <c r="D113" s="138">
        <v>33445</v>
      </c>
      <c r="E113" s="138">
        <v>64658</v>
      </c>
      <c r="F113" s="138">
        <v>12694</v>
      </c>
      <c r="G113" s="138">
        <v>33961.218000000001</v>
      </c>
      <c r="H113" s="138">
        <v>18112.822459999999</v>
      </c>
      <c r="I113" s="138">
        <v>27102.903446968972</v>
      </c>
      <c r="J113" s="138">
        <v>138317.75972</v>
      </c>
      <c r="K113" s="138">
        <v>80935</v>
      </c>
      <c r="L113" s="138">
        <v>50833.436000000002</v>
      </c>
      <c r="M113" s="138">
        <v>55862.844569999987</v>
      </c>
      <c r="N113" s="138">
        <f t="shared" si="1"/>
        <v>601966.51795826305</v>
      </c>
    </row>
    <row r="114" spans="1:14" x14ac:dyDescent="0.25">
      <c r="A114" s="142" t="s">
        <v>1734</v>
      </c>
      <c r="B114" s="132" t="s">
        <v>384</v>
      </c>
      <c r="C114" s="138">
        <v>48055.262043882307</v>
      </c>
      <c r="D114" s="138">
        <v>19516</v>
      </c>
      <c r="E114" s="138">
        <v>37530</v>
      </c>
      <c r="F114" s="138">
        <v>7662</v>
      </c>
      <c r="G114" s="138">
        <v>19774</v>
      </c>
      <c r="H114" s="138">
        <v>10987.97488</v>
      </c>
      <c r="I114" s="138">
        <v>16027.806710302306</v>
      </c>
      <c r="J114" s="138">
        <v>99691</v>
      </c>
      <c r="K114" s="138">
        <v>46278</v>
      </c>
      <c r="L114" s="138">
        <v>36632.837999999996</v>
      </c>
      <c r="M114" s="138">
        <v>39001.971674999993</v>
      </c>
      <c r="N114" s="138">
        <f t="shared" si="1"/>
        <v>381156.8533091846</v>
      </c>
    </row>
    <row r="115" spans="1:14" ht="25.5" x14ac:dyDescent="0.25">
      <c r="A115" s="131" t="s">
        <v>1735</v>
      </c>
      <c r="B115" s="132" t="s">
        <v>460</v>
      </c>
      <c r="C115" s="138">
        <v>48055.262043882307</v>
      </c>
      <c r="D115" s="138">
        <v>19502</v>
      </c>
      <c r="E115" s="138">
        <v>37435</v>
      </c>
      <c r="F115" s="138">
        <v>7650</v>
      </c>
      <c r="G115" s="138">
        <v>19600</v>
      </c>
      <c r="H115" s="138">
        <v>10800</v>
      </c>
      <c r="I115" s="138">
        <v>15577.806710302306</v>
      </c>
      <c r="J115" s="138">
        <v>97500</v>
      </c>
      <c r="K115" s="138">
        <v>45295</v>
      </c>
      <c r="L115" s="138">
        <v>35892.665999999997</v>
      </c>
      <c r="M115" s="138">
        <v>38921.396369999995</v>
      </c>
      <c r="N115" s="138">
        <f t="shared" si="1"/>
        <v>376229.13112418458</v>
      </c>
    </row>
    <row r="116" spans="1:14" x14ac:dyDescent="0.25">
      <c r="A116" s="131" t="s">
        <v>1736</v>
      </c>
      <c r="B116" s="132" t="s">
        <v>1057</v>
      </c>
      <c r="C116" s="138">
        <v>0</v>
      </c>
      <c r="D116" s="138">
        <v>14</v>
      </c>
      <c r="E116" s="138">
        <v>95</v>
      </c>
      <c r="F116" s="138">
        <v>12</v>
      </c>
      <c r="G116" s="138">
        <v>174</v>
      </c>
      <c r="H116" s="138">
        <v>25</v>
      </c>
      <c r="I116" s="138">
        <v>450</v>
      </c>
      <c r="J116" s="138">
        <v>2145</v>
      </c>
      <c r="K116" s="138">
        <v>983</v>
      </c>
      <c r="L116" s="138">
        <v>740.17200000000003</v>
      </c>
      <c r="M116" s="138">
        <v>78.182805000000016</v>
      </c>
      <c r="N116" s="138">
        <f t="shared" si="1"/>
        <v>4716.3548050000009</v>
      </c>
    </row>
    <row r="117" spans="1:14" x14ac:dyDescent="0.25">
      <c r="A117" s="131" t="s">
        <v>1737</v>
      </c>
      <c r="B117" s="132" t="s">
        <v>459</v>
      </c>
      <c r="C117" s="138">
        <v>0</v>
      </c>
      <c r="D117" s="138">
        <v>0</v>
      </c>
      <c r="E117" s="138">
        <v>0</v>
      </c>
      <c r="F117" s="138">
        <v>0</v>
      </c>
      <c r="G117" s="138">
        <v>0</v>
      </c>
      <c r="H117" s="138">
        <v>162.97488000000001</v>
      </c>
      <c r="I117" s="138">
        <v>0</v>
      </c>
      <c r="J117" s="138">
        <v>46</v>
      </c>
      <c r="K117" s="138">
        <v>0</v>
      </c>
      <c r="L117" s="138">
        <v>0</v>
      </c>
      <c r="M117" s="138">
        <v>2.3925000000000001</v>
      </c>
      <c r="N117" s="138">
        <f t="shared" si="1"/>
        <v>211.36738000000003</v>
      </c>
    </row>
    <row r="118" spans="1:14" x14ac:dyDescent="0.25">
      <c r="A118" s="142" t="s">
        <v>1738</v>
      </c>
      <c r="B118" s="132" t="s">
        <v>1056</v>
      </c>
      <c r="C118" s="138">
        <v>0</v>
      </c>
      <c r="D118" s="138">
        <v>0</v>
      </c>
      <c r="E118" s="138">
        <v>0</v>
      </c>
      <c r="F118" s="138">
        <v>0</v>
      </c>
      <c r="G118" s="138">
        <v>0</v>
      </c>
      <c r="H118" s="138">
        <v>0</v>
      </c>
      <c r="I118" s="138">
        <v>0</v>
      </c>
      <c r="J118" s="138">
        <v>0</v>
      </c>
      <c r="K118" s="138">
        <v>1415</v>
      </c>
      <c r="L118" s="138">
        <v>0</v>
      </c>
      <c r="M118" s="138">
        <v>0</v>
      </c>
      <c r="N118" s="138">
        <f t="shared" si="1"/>
        <v>1415</v>
      </c>
    </row>
    <row r="119" spans="1:14" ht="25.5" x14ac:dyDescent="0.25">
      <c r="A119" s="131" t="s">
        <v>1739</v>
      </c>
      <c r="B119" s="132" t="s">
        <v>6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f t="shared" si="1"/>
        <v>0</v>
      </c>
    </row>
    <row r="120" spans="1:14" ht="25.5" x14ac:dyDescent="0.25">
      <c r="A120" s="131" t="s">
        <v>1740</v>
      </c>
      <c r="B120" s="132" t="s">
        <v>7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f t="shared" si="1"/>
        <v>0</v>
      </c>
    </row>
    <row r="121" spans="1:14" x14ac:dyDescent="0.25">
      <c r="A121" s="131" t="s">
        <v>1741</v>
      </c>
      <c r="B121" s="132" t="s">
        <v>8</v>
      </c>
      <c r="C121" s="138">
        <v>0</v>
      </c>
      <c r="D121" s="138">
        <v>0</v>
      </c>
      <c r="E121" s="138">
        <v>0</v>
      </c>
      <c r="F121" s="138">
        <v>0</v>
      </c>
      <c r="G121" s="138">
        <v>0</v>
      </c>
      <c r="H121" s="138">
        <v>0</v>
      </c>
      <c r="I121" s="138">
        <v>0</v>
      </c>
      <c r="J121" s="138">
        <v>0</v>
      </c>
      <c r="K121" s="138">
        <v>1415</v>
      </c>
      <c r="L121" s="138">
        <v>0</v>
      </c>
      <c r="M121" s="138">
        <v>0</v>
      </c>
      <c r="N121" s="138">
        <f t="shared" si="1"/>
        <v>1415</v>
      </c>
    </row>
    <row r="122" spans="1:14" x14ac:dyDescent="0.25">
      <c r="A122" s="142" t="s">
        <v>1742</v>
      </c>
      <c r="B122" s="132" t="s">
        <v>0</v>
      </c>
      <c r="C122" s="138">
        <v>26833.4517354118</v>
      </c>
      <c r="D122" s="138">
        <v>12296</v>
      </c>
      <c r="E122" s="138">
        <v>25786</v>
      </c>
      <c r="F122" s="138">
        <v>4553</v>
      </c>
      <c r="G122" s="138">
        <v>11100</v>
      </c>
      <c r="H122" s="138">
        <v>5000</v>
      </c>
      <c r="I122" s="138">
        <v>9351.858542666665</v>
      </c>
      <c r="J122" s="138">
        <v>31743.478790000001</v>
      </c>
      <c r="K122" s="138">
        <v>32961</v>
      </c>
      <c r="L122" s="138">
        <v>13984.941999999999</v>
      </c>
      <c r="M122" s="138">
        <v>12049.596404999998</v>
      </c>
      <c r="N122" s="138">
        <f t="shared" si="1"/>
        <v>185659.32747307848</v>
      </c>
    </row>
    <row r="123" spans="1:14" x14ac:dyDescent="0.25">
      <c r="A123" s="131" t="s">
        <v>1743</v>
      </c>
      <c r="B123" s="132" t="s">
        <v>560</v>
      </c>
      <c r="C123" s="138">
        <v>26833.4517354118</v>
      </c>
      <c r="D123" s="138">
        <v>8560</v>
      </c>
      <c r="E123" s="138">
        <v>16968</v>
      </c>
      <c r="F123" s="138">
        <v>2564</v>
      </c>
      <c r="G123" s="138">
        <v>8700</v>
      </c>
      <c r="H123" s="138">
        <v>3500</v>
      </c>
      <c r="I123" s="138">
        <v>6521.3837839999997</v>
      </c>
      <c r="J123" s="138">
        <v>23222.309550000002</v>
      </c>
      <c r="K123" s="138">
        <v>21555</v>
      </c>
      <c r="L123" s="138">
        <v>11412.304</v>
      </c>
      <c r="M123" s="138">
        <v>8314.0830899999983</v>
      </c>
      <c r="N123" s="138">
        <f t="shared" si="1"/>
        <v>138150.53215941181</v>
      </c>
    </row>
    <row r="124" spans="1:14" x14ac:dyDescent="0.25">
      <c r="A124" s="131" t="s">
        <v>1744</v>
      </c>
      <c r="B124" s="132" t="s">
        <v>1</v>
      </c>
      <c r="C124" s="138">
        <v>0</v>
      </c>
      <c r="D124" s="138">
        <v>1176</v>
      </c>
      <c r="E124" s="138">
        <v>2513</v>
      </c>
      <c r="F124" s="138">
        <v>0</v>
      </c>
      <c r="G124" s="138">
        <v>2300</v>
      </c>
      <c r="H124" s="138">
        <v>0</v>
      </c>
      <c r="I124" s="138">
        <v>611.20384000000001</v>
      </c>
      <c r="J124" s="138">
        <v>492.25300000000004</v>
      </c>
      <c r="K124" s="138">
        <v>3895</v>
      </c>
      <c r="L124" s="138">
        <v>0</v>
      </c>
      <c r="M124" s="138">
        <v>642.57474000000002</v>
      </c>
      <c r="N124" s="138">
        <f t="shared" si="1"/>
        <v>11630.031579999999</v>
      </c>
    </row>
    <row r="125" spans="1:14" x14ac:dyDescent="0.25">
      <c r="A125" s="131" t="s">
        <v>1745</v>
      </c>
      <c r="B125" s="132" t="s">
        <v>561</v>
      </c>
      <c r="C125" s="138">
        <v>0</v>
      </c>
      <c r="D125" s="138">
        <v>2560</v>
      </c>
      <c r="E125" s="138">
        <v>6305</v>
      </c>
      <c r="F125" s="138">
        <v>1989</v>
      </c>
      <c r="G125" s="138">
        <v>100</v>
      </c>
      <c r="H125" s="138">
        <v>1500</v>
      </c>
      <c r="I125" s="138">
        <v>2219.2709186666657</v>
      </c>
      <c r="J125" s="138">
        <v>8028.9162399999996</v>
      </c>
      <c r="K125" s="138">
        <v>7511</v>
      </c>
      <c r="L125" s="138">
        <v>2572.6379999999999</v>
      </c>
      <c r="M125" s="138">
        <v>3092.9385750000001</v>
      </c>
      <c r="N125" s="138">
        <f t="shared" si="1"/>
        <v>35878.763733666667</v>
      </c>
    </row>
    <row r="126" spans="1:14" x14ac:dyDescent="0.25">
      <c r="A126" s="142" t="s">
        <v>1746</v>
      </c>
      <c r="B126" s="132" t="s">
        <v>1919</v>
      </c>
      <c r="C126" s="138">
        <v>453.19171741176501</v>
      </c>
      <c r="D126" s="138">
        <v>192</v>
      </c>
      <c r="E126" s="138">
        <v>471</v>
      </c>
      <c r="F126" s="138">
        <v>165</v>
      </c>
      <c r="G126" s="138">
        <v>274.83199999999999</v>
      </c>
      <c r="H126" s="138">
        <v>230</v>
      </c>
      <c r="I126" s="138">
        <v>245.0563239999999</v>
      </c>
      <c r="J126" s="138">
        <v>1223.4898499999999</v>
      </c>
      <c r="K126" s="138">
        <v>56</v>
      </c>
      <c r="L126" s="138">
        <v>12.986000000000001</v>
      </c>
      <c r="M126" s="138">
        <v>20.977709999999998</v>
      </c>
      <c r="N126" s="138">
        <f t="shared" si="1"/>
        <v>3344.5336014117647</v>
      </c>
    </row>
    <row r="127" spans="1:14" x14ac:dyDescent="0.25">
      <c r="A127" s="142" t="s">
        <v>1747</v>
      </c>
      <c r="B127" s="132" t="s">
        <v>675</v>
      </c>
      <c r="C127" s="138">
        <v>1570.9311099999998</v>
      </c>
      <c r="D127" s="138">
        <v>385</v>
      </c>
      <c r="E127" s="138">
        <v>750</v>
      </c>
      <c r="F127" s="138">
        <v>145</v>
      </c>
      <c r="G127" s="138">
        <v>562.38599999999997</v>
      </c>
      <c r="H127" s="138">
        <v>420</v>
      </c>
      <c r="I127" s="138">
        <v>515.49413200000004</v>
      </c>
      <c r="J127" s="138">
        <v>1846</v>
      </c>
      <c r="K127" s="138">
        <v>3</v>
      </c>
      <c r="L127" s="138">
        <v>0</v>
      </c>
      <c r="M127" s="138">
        <v>7.2929999999999981E-2</v>
      </c>
      <c r="N127" s="138">
        <f t="shared" si="1"/>
        <v>6197.884172</v>
      </c>
    </row>
    <row r="128" spans="1:14" x14ac:dyDescent="0.25">
      <c r="A128" s="142" t="s">
        <v>1748</v>
      </c>
      <c r="B128" s="132" t="s">
        <v>676</v>
      </c>
      <c r="C128" s="138">
        <v>7477.18137458824</v>
      </c>
      <c r="D128" s="138">
        <v>14</v>
      </c>
      <c r="E128" s="138">
        <v>47</v>
      </c>
      <c r="F128" s="138">
        <v>3</v>
      </c>
      <c r="G128" s="138">
        <v>1310</v>
      </c>
      <c r="H128" s="138">
        <v>37.128930000000011</v>
      </c>
      <c r="I128" s="138">
        <v>869.74983999999995</v>
      </c>
      <c r="J128" s="138">
        <v>1391.03304</v>
      </c>
      <c r="K128" s="138">
        <v>98</v>
      </c>
      <c r="L128" s="138">
        <v>14.598000000000001</v>
      </c>
      <c r="M128" s="138">
        <v>1168.782285</v>
      </c>
      <c r="N128" s="138">
        <f t="shared" si="1"/>
        <v>12430.47346958824</v>
      </c>
    </row>
    <row r="129" spans="1:14" x14ac:dyDescent="0.25">
      <c r="A129" s="142" t="s">
        <v>1749</v>
      </c>
      <c r="B129" s="132" t="s">
        <v>1581</v>
      </c>
      <c r="C129" s="138">
        <v>1620.47522</v>
      </c>
      <c r="D129" s="138">
        <v>1</v>
      </c>
      <c r="E129" s="138">
        <v>0</v>
      </c>
      <c r="F129" s="138">
        <v>17</v>
      </c>
      <c r="G129" s="138">
        <v>40</v>
      </c>
      <c r="H129" s="138">
        <v>4.3166550000000008</v>
      </c>
      <c r="I129" s="138">
        <v>0</v>
      </c>
      <c r="J129" s="138">
        <v>30</v>
      </c>
      <c r="K129" s="138">
        <v>0</v>
      </c>
      <c r="L129" s="138">
        <v>0</v>
      </c>
      <c r="M129" s="138">
        <v>0</v>
      </c>
      <c r="N129" s="138">
        <f t="shared" si="1"/>
        <v>1712.7918750000001</v>
      </c>
    </row>
    <row r="130" spans="1:14" x14ac:dyDescent="0.25">
      <c r="A130" s="142" t="s">
        <v>1750</v>
      </c>
      <c r="B130" s="132" t="s">
        <v>677</v>
      </c>
      <c r="C130" s="138">
        <v>33.040559999999999</v>
      </c>
      <c r="D130" s="138">
        <v>1041</v>
      </c>
      <c r="E130" s="138">
        <v>74</v>
      </c>
      <c r="F130" s="138">
        <v>149</v>
      </c>
      <c r="G130" s="138">
        <v>900</v>
      </c>
      <c r="H130" s="138">
        <v>1433.4019949999997</v>
      </c>
      <c r="I130" s="138">
        <v>92.937898000000004</v>
      </c>
      <c r="J130" s="138">
        <v>1632.7580399999999</v>
      </c>
      <c r="K130" s="138">
        <v>124</v>
      </c>
      <c r="L130" s="138">
        <v>188.072</v>
      </c>
      <c r="M130" s="138">
        <v>3621.4435650000005</v>
      </c>
      <c r="N130" s="138">
        <f t="shared" si="1"/>
        <v>9289.6540580000001</v>
      </c>
    </row>
    <row r="131" spans="1:14" ht="25.5" x14ac:dyDescent="0.25">
      <c r="A131" s="142" t="s">
        <v>1751</v>
      </c>
      <c r="B131" s="132" t="s">
        <v>678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760</v>
      </c>
      <c r="K131" s="138">
        <v>0</v>
      </c>
      <c r="L131" s="138">
        <v>0</v>
      </c>
      <c r="M131" s="138">
        <v>0</v>
      </c>
      <c r="N131" s="138">
        <f t="shared" ref="N131:N194" si="2">SUM(C131:M131)</f>
        <v>760</v>
      </c>
    </row>
    <row r="132" spans="1:14" x14ac:dyDescent="0.25">
      <c r="A132" s="142" t="s">
        <v>1752</v>
      </c>
      <c r="B132" s="132" t="s">
        <v>1400</v>
      </c>
      <c r="C132" s="138">
        <v>769.7112800000001</v>
      </c>
      <c r="D132" s="138">
        <v>1249</v>
      </c>
      <c r="E132" s="138">
        <v>1392</v>
      </c>
      <c r="F132" s="138">
        <v>972</v>
      </c>
      <c r="G132" s="138">
        <v>1090</v>
      </c>
      <c r="H132" s="138">
        <v>414.73640000000006</v>
      </c>
      <c r="I132" s="138">
        <v>655.86864733333289</v>
      </c>
      <c r="J132" s="138">
        <v>3450.6188000000002</v>
      </c>
      <c r="K132" s="138">
        <v>3883</v>
      </c>
      <c r="L132" s="138">
        <v>149.67953</v>
      </c>
      <c r="M132" s="138">
        <v>773.74566000000016</v>
      </c>
      <c r="N132" s="138">
        <f t="shared" si="2"/>
        <v>14800.360317333332</v>
      </c>
    </row>
    <row r="133" spans="1:14" x14ac:dyDescent="0.25">
      <c r="A133" s="142" t="s">
        <v>1753</v>
      </c>
      <c r="B133" s="132" t="s">
        <v>1402</v>
      </c>
      <c r="C133" s="138">
        <v>0</v>
      </c>
      <c r="D133" s="138">
        <v>11</v>
      </c>
      <c r="E133" s="138">
        <v>71</v>
      </c>
      <c r="F133" s="138">
        <v>244</v>
      </c>
      <c r="G133" s="138">
        <v>100</v>
      </c>
      <c r="H133" s="138">
        <v>0.147615</v>
      </c>
      <c r="I133" s="138">
        <v>83.733969999999999</v>
      </c>
      <c r="J133" s="138">
        <v>9.7150199999999991</v>
      </c>
      <c r="K133" s="138">
        <v>1001</v>
      </c>
      <c r="L133" s="138">
        <v>0.60329999999999995</v>
      </c>
      <c r="M133" s="138">
        <v>46.513995000000008</v>
      </c>
      <c r="N133" s="138">
        <f t="shared" si="2"/>
        <v>1567.7139</v>
      </c>
    </row>
    <row r="134" spans="1:14" ht="25.5" x14ac:dyDescent="0.25">
      <c r="A134" s="142" t="s">
        <v>1754</v>
      </c>
      <c r="B134" s="132" t="s">
        <v>1404</v>
      </c>
      <c r="C134" s="138">
        <v>132.5</v>
      </c>
      <c r="D134" s="138">
        <v>16</v>
      </c>
      <c r="E134" s="138">
        <v>294</v>
      </c>
      <c r="F134" s="138">
        <v>123</v>
      </c>
      <c r="G134" s="138">
        <v>200</v>
      </c>
      <c r="H134" s="138">
        <v>60.491610000000009</v>
      </c>
      <c r="I134" s="138">
        <v>60.225324000000001</v>
      </c>
      <c r="J134" s="138">
        <v>198.84640999999999</v>
      </c>
      <c r="K134" s="138">
        <v>662</v>
      </c>
      <c r="L134" s="138">
        <v>43.076809999999995</v>
      </c>
      <c r="M134" s="138">
        <v>84.386610000000019</v>
      </c>
      <c r="N134" s="138">
        <f t="shared" si="2"/>
        <v>1874.5267640000002</v>
      </c>
    </row>
    <row r="135" spans="1:14" x14ac:dyDescent="0.25">
      <c r="A135" s="142" t="s">
        <v>1755</v>
      </c>
      <c r="B135" s="132" t="s">
        <v>1406</v>
      </c>
      <c r="C135" s="138">
        <v>301.93221999999997</v>
      </c>
      <c r="D135" s="138">
        <v>1084</v>
      </c>
      <c r="E135" s="138">
        <v>227</v>
      </c>
      <c r="F135" s="138">
        <v>341</v>
      </c>
      <c r="G135" s="138">
        <v>300</v>
      </c>
      <c r="H135" s="138">
        <v>70</v>
      </c>
      <c r="I135" s="138">
        <v>108.29366</v>
      </c>
      <c r="J135" s="138">
        <v>2000</v>
      </c>
      <c r="K135" s="138">
        <v>1416</v>
      </c>
      <c r="L135" s="138">
        <v>15.588430000000001</v>
      </c>
      <c r="M135" s="138">
        <v>323.47099500000002</v>
      </c>
      <c r="N135" s="138">
        <f t="shared" si="2"/>
        <v>6187.2853049999994</v>
      </c>
    </row>
    <row r="136" spans="1:14" x14ac:dyDescent="0.25">
      <c r="A136" s="142" t="s">
        <v>1756</v>
      </c>
      <c r="B136" s="132" t="s">
        <v>1408</v>
      </c>
      <c r="C136" s="138">
        <v>307.65034000000003</v>
      </c>
      <c r="D136" s="138">
        <v>128</v>
      </c>
      <c r="E136" s="138">
        <v>431</v>
      </c>
      <c r="F136" s="138">
        <v>218</v>
      </c>
      <c r="G136" s="138">
        <v>260</v>
      </c>
      <c r="H136" s="138">
        <v>189.0814</v>
      </c>
      <c r="I136" s="138">
        <v>329.25971333333302</v>
      </c>
      <c r="J136" s="138">
        <v>888.44883000000004</v>
      </c>
      <c r="K136" s="138">
        <v>436</v>
      </c>
      <c r="L136" s="138">
        <v>72.538759999999996</v>
      </c>
      <c r="M136" s="138">
        <v>228.68521500000003</v>
      </c>
      <c r="N136" s="138">
        <f t="shared" si="2"/>
        <v>3488.6642583333332</v>
      </c>
    </row>
    <row r="137" spans="1:14" x14ac:dyDescent="0.25">
      <c r="A137" s="142" t="s">
        <v>1757</v>
      </c>
      <c r="B137" s="132" t="s">
        <v>1410</v>
      </c>
      <c r="C137" s="138">
        <v>27.628720000000001</v>
      </c>
      <c r="D137" s="138">
        <v>9</v>
      </c>
      <c r="E137" s="138">
        <v>332</v>
      </c>
      <c r="F137" s="138">
        <v>19</v>
      </c>
      <c r="G137" s="138">
        <v>160</v>
      </c>
      <c r="H137" s="138">
        <v>46.761000000000003</v>
      </c>
      <c r="I137" s="138">
        <v>45.523740000000004</v>
      </c>
      <c r="J137" s="138">
        <v>179.29451</v>
      </c>
      <c r="K137" s="138">
        <v>210</v>
      </c>
      <c r="L137" s="138">
        <v>15.338370000000001</v>
      </c>
      <c r="M137" s="138">
        <v>54.715680000000013</v>
      </c>
      <c r="N137" s="138">
        <f t="shared" si="2"/>
        <v>1099.2620199999999</v>
      </c>
    </row>
    <row r="138" spans="1:14" x14ac:dyDescent="0.25">
      <c r="A138" s="142" t="s">
        <v>1758</v>
      </c>
      <c r="B138" s="132" t="s">
        <v>1169</v>
      </c>
      <c r="C138" s="138">
        <v>0</v>
      </c>
      <c r="D138" s="138">
        <v>1</v>
      </c>
      <c r="E138" s="138">
        <v>37</v>
      </c>
      <c r="F138" s="138">
        <v>27</v>
      </c>
      <c r="G138" s="138">
        <v>70</v>
      </c>
      <c r="H138" s="138">
        <v>48.254775000000002</v>
      </c>
      <c r="I138" s="138">
        <v>28.832240000000002</v>
      </c>
      <c r="J138" s="138">
        <v>174.31403</v>
      </c>
      <c r="K138" s="138">
        <v>158</v>
      </c>
      <c r="L138" s="138">
        <v>2.5338600000000002</v>
      </c>
      <c r="M138" s="138">
        <v>35.973165000000002</v>
      </c>
      <c r="N138" s="138">
        <f t="shared" si="2"/>
        <v>582.90807000000007</v>
      </c>
    </row>
    <row r="139" spans="1:14" ht="25.5" x14ac:dyDescent="0.25">
      <c r="A139" s="142" t="s">
        <v>1759</v>
      </c>
      <c r="B139" s="132" t="s">
        <v>1170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f t="shared" si="2"/>
        <v>0</v>
      </c>
    </row>
    <row r="140" spans="1:14" x14ac:dyDescent="0.25">
      <c r="A140" s="131" t="s">
        <v>1760</v>
      </c>
      <c r="B140" s="132" t="s">
        <v>1416</v>
      </c>
      <c r="C140" s="138">
        <v>223549.92271571429</v>
      </c>
      <c r="D140" s="138">
        <v>87022</v>
      </c>
      <c r="E140" s="138">
        <v>114270</v>
      </c>
      <c r="F140" s="138">
        <v>48290</v>
      </c>
      <c r="G140" s="138">
        <v>120916.51299999999</v>
      </c>
      <c r="H140" s="138">
        <v>70125.164807935493</v>
      </c>
      <c r="I140" s="138">
        <v>90113.729387896092</v>
      </c>
      <c r="J140" s="138">
        <v>453728.90615</v>
      </c>
      <c r="K140" s="138">
        <v>32863</v>
      </c>
      <c r="L140" s="138">
        <v>26417.062386666665</v>
      </c>
      <c r="M140" s="138">
        <v>26784.578448714281</v>
      </c>
      <c r="N140" s="138">
        <f t="shared" si="2"/>
        <v>1294080.8768969269</v>
      </c>
    </row>
    <row r="141" spans="1:14" x14ac:dyDescent="0.25">
      <c r="A141" s="131" t="s">
        <v>1761</v>
      </c>
      <c r="B141" s="132" t="s">
        <v>1418</v>
      </c>
      <c r="C141" s="138">
        <v>186823.19135571428</v>
      </c>
      <c r="D141" s="138">
        <v>66460</v>
      </c>
      <c r="E141" s="138">
        <v>79837</v>
      </c>
      <c r="F141" s="138">
        <v>42550</v>
      </c>
      <c r="G141" s="138">
        <v>100316.72723999999</v>
      </c>
      <c r="H141" s="138">
        <v>61076.958263221211</v>
      </c>
      <c r="I141" s="138">
        <v>74197.021977780169</v>
      </c>
      <c r="J141" s="138">
        <v>405634</v>
      </c>
      <c r="K141" s="138">
        <v>10105</v>
      </c>
      <c r="L141" s="138">
        <v>10757.961386666666</v>
      </c>
      <c r="M141" s="138">
        <v>13504.373649999998</v>
      </c>
      <c r="N141" s="138">
        <f t="shared" si="2"/>
        <v>1051262.2338733822</v>
      </c>
    </row>
    <row r="142" spans="1:14" ht="25.5" x14ac:dyDescent="0.25">
      <c r="A142" s="142" t="s">
        <v>1762</v>
      </c>
      <c r="B142" s="132" t="s">
        <v>1420</v>
      </c>
      <c r="C142" s="138">
        <v>39940.065030000005</v>
      </c>
      <c r="D142" s="138">
        <v>18929</v>
      </c>
      <c r="E142" s="138">
        <v>20481</v>
      </c>
      <c r="F142" s="138">
        <v>7700</v>
      </c>
      <c r="G142" s="138">
        <v>22037.192740000002</v>
      </c>
      <c r="H142" s="138">
        <v>13342.81904</v>
      </c>
      <c r="I142" s="138">
        <v>17255.46615654113</v>
      </c>
      <c r="J142" s="138">
        <v>63100</v>
      </c>
      <c r="K142" s="138">
        <v>0</v>
      </c>
      <c r="L142" s="138">
        <v>0</v>
      </c>
      <c r="M142" s="138">
        <v>0</v>
      </c>
      <c r="N142" s="138">
        <f t="shared" si="2"/>
        <v>202785.54296654114</v>
      </c>
    </row>
    <row r="143" spans="1:14" x14ac:dyDescent="0.25">
      <c r="A143" s="142" t="s">
        <v>1763</v>
      </c>
      <c r="B143" s="132" t="s">
        <v>1422</v>
      </c>
      <c r="C143" s="138">
        <v>39940.065030000005</v>
      </c>
      <c r="D143" s="138">
        <v>18929</v>
      </c>
      <c r="E143" s="138">
        <v>20481</v>
      </c>
      <c r="F143" s="138">
        <v>7700</v>
      </c>
      <c r="G143" s="138">
        <v>22037.192740000002</v>
      </c>
      <c r="H143" s="138">
        <v>13342.81904</v>
      </c>
      <c r="I143" s="138">
        <v>17255.46615654113</v>
      </c>
      <c r="J143" s="138">
        <v>63100</v>
      </c>
      <c r="K143" s="138">
        <v>0</v>
      </c>
      <c r="L143" s="138">
        <v>0</v>
      </c>
      <c r="M143" s="138">
        <v>0</v>
      </c>
      <c r="N143" s="138">
        <f t="shared" si="2"/>
        <v>202785.54296654114</v>
      </c>
    </row>
    <row r="144" spans="1:14" x14ac:dyDescent="0.25">
      <c r="A144" s="142" t="s">
        <v>1764</v>
      </c>
      <c r="B144" s="132" t="s">
        <v>448</v>
      </c>
      <c r="C144" s="138">
        <v>25574.68734</v>
      </c>
      <c r="D144" s="138">
        <v>10627</v>
      </c>
      <c r="E144" s="138">
        <v>11528</v>
      </c>
      <c r="F144" s="138">
        <v>4643</v>
      </c>
      <c r="G144" s="138">
        <v>12507.95</v>
      </c>
      <c r="H144" s="138">
        <v>8100</v>
      </c>
      <c r="I144" s="138">
        <v>9734.2981999999993</v>
      </c>
      <c r="J144" s="138">
        <v>40400</v>
      </c>
      <c r="K144" s="138">
        <v>0</v>
      </c>
      <c r="L144" s="138">
        <v>0</v>
      </c>
      <c r="M144" s="138">
        <v>0</v>
      </c>
      <c r="N144" s="138">
        <f t="shared" si="2"/>
        <v>123114.93554000001</v>
      </c>
    </row>
    <row r="145" spans="1:14" x14ac:dyDescent="0.25">
      <c r="A145" s="142" t="s">
        <v>1765</v>
      </c>
      <c r="B145" s="132" t="s">
        <v>449</v>
      </c>
      <c r="C145" s="138">
        <v>5313.3854700000011</v>
      </c>
      <c r="D145" s="138">
        <v>2625</v>
      </c>
      <c r="E145" s="138">
        <v>2160</v>
      </c>
      <c r="F145" s="138">
        <v>689</v>
      </c>
      <c r="G145" s="138">
        <v>1953.9380000000001</v>
      </c>
      <c r="H145" s="138">
        <v>1356</v>
      </c>
      <c r="I145" s="138">
        <v>1598.0491000000002</v>
      </c>
      <c r="J145" s="138">
        <v>9350</v>
      </c>
      <c r="K145" s="138">
        <v>0</v>
      </c>
      <c r="L145" s="138">
        <v>0</v>
      </c>
      <c r="M145" s="138">
        <v>0</v>
      </c>
      <c r="N145" s="138">
        <f t="shared" si="2"/>
        <v>25045.37257</v>
      </c>
    </row>
    <row r="146" spans="1:14" ht="25.5" x14ac:dyDescent="0.25">
      <c r="A146" s="142" t="s">
        <v>1766</v>
      </c>
      <c r="B146" s="132" t="s">
        <v>450</v>
      </c>
      <c r="C146" s="138">
        <v>7164.7797599999994</v>
      </c>
      <c r="D146" s="138">
        <v>4566</v>
      </c>
      <c r="E146" s="138">
        <v>5163</v>
      </c>
      <c r="F146" s="138">
        <v>1869</v>
      </c>
      <c r="G146" s="138">
        <v>5493.0730000000003</v>
      </c>
      <c r="H146" s="138">
        <v>3219.8190399999999</v>
      </c>
      <c r="I146" s="138">
        <v>4909.0646565411325</v>
      </c>
      <c r="J146" s="138">
        <v>9350</v>
      </c>
      <c r="K146" s="138">
        <v>0</v>
      </c>
      <c r="L146" s="138">
        <v>0</v>
      </c>
      <c r="M146" s="138">
        <v>0</v>
      </c>
      <c r="N146" s="138">
        <f t="shared" si="2"/>
        <v>41734.736456541126</v>
      </c>
    </row>
    <row r="147" spans="1:14" ht="25.5" x14ac:dyDescent="0.25">
      <c r="A147" s="142" t="s">
        <v>1767</v>
      </c>
      <c r="B147" s="132" t="s">
        <v>1226</v>
      </c>
      <c r="C147" s="138">
        <v>1887.21246</v>
      </c>
      <c r="D147" s="138">
        <v>1111</v>
      </c>
      <c r="E147" s="138">
        <v>1630</v>
      </c>
      <c r="F147" s="138">
        <v>499</v>
      </c>
      <c r="G147" s="138">
        <v>2082.2317400000002</v>
      </c>
      <c r="H147" s="138">
        <v>667</v>
      </c>
      <c r="I147" s="138">
        <v>1014.0541999999998</v>
      </c>
      <c r="J147" s="138">
        <v>4000</v>
      </c>
      <c r="K147" s="138">
        <v>0</v>
      </c>
      <c r="L147" s="138">
        <v>0</v>
      </c>
      <c r="M147" s="138">
        <v>0</v>
      </c>
      <c r="N147" s="138">
        <f t="shared" si="2"/>
        <v>12890.4984</v>
      </c>
    </row>
    <row r="148" spans="1:14" ht="25.5" x14ac:dyDescent="0.25">
      <c r="A148" s="142" t="s">
        <v>1768</v>
      </c>
      <c r="B148" s="132" t="s">
        <v>819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f t="shared" si="2"/>
        <v>0</v>
      </c>
    </row>
    <row r="149" spans="1:14" ht="25.5" x14ac:dyDescent="0.25">
      <c r="A149" s="142" t="s">
        <v>1769</v>
      </c>
      <c r="B149" s="132" t="s">
        <v>1810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f t="shared" si="2"/>
        <v>0</v>
      </c>
    </row>
    <row r="150" spans="1:14" x14ac:dyDescent="0.25">
      <c r="A150" s="142" t="s">
        <v>1770</v>
      </c>
      <c r="B150" s="132" t="s">
        <v>1232</v>
      </c>
      <c r="C150" s="138">
        <v>59433.330430000002</v>
      </c>
      <c r="D150" s="138">
        <v>24936</v>
      </c>
      <c r="E150" s="138">
        <v>28997</v>
      </c>
      <c r="F150" s="138">
        <v>10805</v>
      </c>
      <c r="G150" s="138">
        <v>30478.745999999999</v>
      </c>
      <c r="H150" s="138">
        <v>19540</v>
      </c>
      <c r="I150" s="138">
        <v>24167.449566929099</v>
      </c>
      <c r="J150" s="138">
        <v>101536</v>
      </c>
      <c r="K150" s="138">
        <v>0</v>
      </c>
      <c r="L150" s="138">
        <v>0</v>
      </c>
      <c r="M150" s="138">
        <v>0</v>
      </c>
      <c r="N150" s="138">
        <f t="shared" si="2"/>
        <v>299893.52599692915</v>
      </c>
    </row>
    <row r="151" spans="1:14" x14ac:dyDescent="0.25">
      <c r="A151" s="142" t="s">
        <v>1771</v>
      </c>
      <c r="B151" s="132" t="s">
        <v>1234</v>
      </c>
      <c r="C151" s="138">
        <v>59433.330430000002</v>
      </c>
      <c r="D151" s="138">
        <v>24936</v>
      </c>
      <c r="E151" s="138">
        <v>28997</v>
      </c>
      <c r="F151" s="138">
        <v>10805</v>
      </c>
      <c r="G151" s="138">
        <v>30478.745999999999</v>
      </c>
      <c r="H151" s="138">
        <v>19540</v>
      </c>
      <c r="I151" s="138">
        <v>24167.449566929099</v>
      </c>
      <c r="J151" s="138">
        <v>101536</v>
      </c>
      <c r="K151" s="138">
        <v>0</v>
      </c>
      <c r="L151" s="138">
        <v>0</v>
      </c>
      <c r="M151" s="138">
        <v>0</v>
      </c>
      <c r="N151" s="138">
        <f t="shared" si="2"/>
        <v>299893.52599692915</v>
      </c>
    </row>
    <row r="152" spans="1:14" ht="25.5" x14ac:dyDescent="0.25">
      <c r="A152" s="142" t="s">
        <v>1772</v>
      </c>
      <c r="B152" s="132" t="s">
        <v>818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f t="shared" si="2"/>
        <v>0</v>
      </c>
    </row>
    <row r="153" spans="1:14" x14ac:dyDescent="0.25">
      <c r="A153" s="142" t="s">
        <v>1773</v>
      </c>
      <c r="B153" s="132" t="s">
        <v>1811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f t="shared" si="2"/>
        <v>0</v>
      </c>
    </row>
    <row r="154" spans="1:14" ht="25.5" x14ac:dyDescent="0.25">
      <c r="A154" s="142" t="s">
        <v>1774</v>
      </c>
      <c r="B154" s="132" t="s">
        <v>1240</v>
      </c>
      <c r="C154" s="138">
        <v>15785.445119999998</v>
      </c>
      <c r="D154" s="138">
        <v>3710</v>
      </c>
      <c r="E154" s="138">
        <v>9067</v>
      </c>
      <c r="F154" s="138">
        <v>4315</v>
      </c>
      <c r="G154" s="138">
        <v>14673.618</v>
      </c>
      <c r="H154" s="138">
        <v>7036.556605714286</v>
      </c>
      <c r="I154" s="138">
        <v>6589.9213300000001</v>
      </c>
      <c r="J154" s="138">
        <v>64796</v>
      </c>
      <c r="K154" s="138">
        <v>65</v>
      </c>
      <c r="L154" s="138">
        <v>1980</v>
      </c>
      <c r="M154" s="138">
        <v>0</v>
      </c>
      <c r="N154" s="138">
        <f t="shared" si="2"/>
        <v>128018.54105571427</v>
      </c>
    </row>
    <row r="155" spans="1:14" ht="25.5" x14ac:dyDescent="0.25">
      <c r="A155" s="142" t="s">
        <v>1775</v>
      </c>
      <c r="B155" s="132" t="s">
        <v>817</v>
      </c>
      <c r="C155" s="138">
        <v>1406.8304599999999</v>
      </c>
      <c r="D155" s="138">
        <v>0</v>
      </c>
      <c r="E155" s="138">
        <v>0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0</v>
      </c>
      <c r="L155" s="138">
        <v>1980</v>
      </c>
      <c r="M155" s="138">
        <v>0</v>
      </c>
      <c r="N155" s="138">
        <f t="shared" si="2"/>
        <v>3386.8304600000001</v>
      </c>
    </row>
    <row r="156" spans="1:14" ht="25.5" x14ac:dyDescent="0.25">
      <c r="A156" s="142" t="s">
        <v>1776</v>
      </c>
      <c r="B156" s="132" t="s">
        <v>816</v>
      </c>
      <c r="C156" s="138">
        <v>0</v>
      </c>
      <c r="D156" s="138">
        <v>0</v>
      </c>
      <c r="E156" s="138">
        <v>0</v>
      </c>
      <c r="F156" s="138">
        <v>0</v>
      </c>
      <c r="G156" s="138">
        <v>0.4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f t="shared" si="2"/>
        <v>0.4</v>
      </c>
    </row>
    <row r="157" spans="1:14" x14ac:dyDescent="0.25">
      <c r="A157" s="142" t="s">
        <v>1517</v>
      </c>
      <c r="B157" s="132" t="s">
        <v>1812</v>
      </c>
      <c r="C157" s="138">
        <v>0</v>
      </c>
      <c r="D157" s="138">
        <v>0</v>
      </c>
      <c r="E157" s="138">
        <v>0</v>
      </c>
      <c r="F157" s="138">
        <v>0</v>
      </c>
      <c r="G157" s="138">
        <v>0</v>
      </c>
      <c r="H157" s="138">
        <v>0</v>
      </c>
      <c r="I157" s="138">
        <v>0</v>
      </c>
      <c r="J157" s="138">
        <v>99</v>
      </c>
      <c r="K157" s="138">
        <v>65</v>
      </c>
      <c r="L157" s="138">
        <v>0</v>
      </c>
      <c r="M157" s="138">
        <v>0</v>
      </c>
      <c r="N157" s="138">
        <f t="shared" si="2"/>
        <v>164</v>
      </c>
    </row>
    <row r="158" spans="1:14" x14ac:dyDescent="0.25">
      <c r="A158" s="142" t="s">
        <v>1518</v>
      </c>
      <c r="B158" s="132" t="s">
        <v>815</v>
      </c>
      <c r="C158" s="138">
        <v>8165.05566</v>
      </c>
      <c r="D158" s="138">
        <v>2489</v>
      </c>
      <c r="E158" s="138">
        <v>5258</v>
      </c>
      <c r="F158" s="138">
        <v>2080</v>
      </c>
      <c r="G158" s="138">
        <v>6000</v>
      </c>
      <c r="H158" s="138">
        <v>4035</v>
      </c>
      <c r="I158" s="138">
        <v>2346.9560000000001</v>
      </c>
      <c r="J158" s="138">
        <v>15747</v>
      </c>
      <c r="K158" s="138">
        <v>0</v>
      </c>
      <c r="L158" s="138">
        <v>0</v>
      </c>
      <c r="M158" s="138">
        <v>0</v>
      </c>
      <c r="N158" s="138">
        <f t="shared" si="2"/>
        <v>46121.011659999996</v>
      </c>
    </row>
    <row r="159" spans="1:14" x14ac:dyDescent="0.25">
      <c r="A159" s="142" t="s">
        <v>1519</v>
      </c>
      <c r="B159" s="132" t="s">
        <v>814</v>
      </c>
      <c r="C159" s="138">
        <v>6213.5589999999993</v>
      </c>
      <c r="D159" s="138">
        <v>1221</v>
      </c>
      <c r="E159" s="138">
        <v>3809</v>
      </c>
      <c r="F159" s="138">
        <v>2235</v>
      </c>
      <c r="G159" s="138">
        <v>8673.2180000000008</v>
      </c>
      <c r="H159" s="138">
        <v>3001.5566057142864</v>
      </c>
      <c r="I159" s="138">
        <v>4242.96533</v>
      </c>
      <c r="J159" s="138">
        <v>48950</v>
      </c>
      <c r="K159" s="138">
        <v>0</v>
      </c>
      <c r="L159" s="138">
        <v>0</v>
      </c>
      <c r="M159" s="138">
        <v>0</v>
      </c>
      <c r="N159" s="138">
        <f t="shared" si="2"/>
        <v>78346.298935714294</v>
      </c>
    </row>
    <row r="160" spans="1:14" ht="25.5" x14ac:dyDescent="0.25">
      <c r="A160" s="131" t="s">
        <v>1520</v>
      </c>
      <c r="B160" s="132" t="s">
        <v>822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f t="shared" si="2"/>
        <v>0</v>
      </c>
    </row>
    <row r="161" spans="1:14" ht="25.5" x14ac:dyDescent="0.25">
      <c r="A161" s="131" t="s">
        <v>1521</v>
      </c>
      <c r="B161" s="132" t="s">
        <v>823</v>
      </c>
      <c r="C161" s="138">
        <v>0</v>
      </c>
      <c r="D161" s="138">
        <v>0</v>
      </c>
      <c r="E161" s="138">
        <v>0</v>
      </c>
      <c r="F161" s="138">
        <v>1249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f t="shared" si="2"/>
        <v>1249</v>
      </c>
    </row>
    <row r="162" spans="1:14" ht="25.5" x14ac:dyDescent="0.25">
      <c r="A162" s="131" t="s">
        <v>1522</v>
      </c>
      <c r="B162" s="132" t="s">
        <v>824</v>
      </c>
      <c r="C162" s="138">
        <v>2449.5709999999999</v>
      </c>
      <c r="D162" s="138">
        <v>0</v>
      </c>
      <c r="E162" s="138">
        <v>0</v>
      </c>
      <c r="F162" s="138">
        <v>0</v>
      </c>
      <c r="G162" s="138">
        <v>5376.7274600000001</v>
      </c>
      <c r="H162" s="138">
        <v>0</v>
      </c>
      <c r="I162" s="138">
        <v>0</v>
      </c>
      <c r="J162" s="138">
        <v>8867</v>
      </c>
      <c r="K162" s="138">
        <v>0</v>
      </c>
      <c r="L162" s="138">
        <v>0</v>
      </c>
      <c r="M162" s="138">
        <v>0</v>
      </c>
      <c r="N162" s="138">
        <f t="shared" si="2"/>
        <v>16693.298459999998</v>
      </c>
    </row>
    <row r="163" spans="1:14" ht="25.5" x14ac:dyDescent="0.25">
      <c r="A163" s="139" t="s">
        <v>1523</v>
      </c>
      <c r="B163" s="132" t="s">
        <v>2128</v>
      </c>
      <c r="C163" s="138">
        <v>3763.9879999999998</v>
      </c>
      <c r="D163" s="138">
        <v>1221</v>
      </c>
      <c r="E163" s="138">
        <v>3809</v>
      </c>
      <c r="F163" s="138">
        <v>986</v>
      </c>
      <c r="G163" s="138">
        <v>3296.4905400000002</v>
      </c>
      <c r="H163" s="138">
        <v>3001.5566057142864</v>
      </c>
      <c r="I163" s="138">
        <v>4242.96533</v>
      </c>
      <c r="J163" s="138">
        <v>40083</v>
      </c>
      <c r="K163" s="138">
        <v>0</v>
      </c>
      <c r="L163" s="138">
        <v>0</v>
      </c>
      <c r="M163" s="138">
        <v>0</v>
      </c>
      <c r="N163" s="138">
        <f t="shared" si="2"/>
        <v>60404.000475714289</v>
      </c>
    </row>
    <row r="164" spans="1:14" ht="25.5" x14ac:dyDescent="0.25">
      <c r="A164" s="143" t="s">
        <v>1524</v>
      </c>
      <c r="B164" s="132" t="s">
        <v>1813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f t="shared" si="2"/>
        <v>0</v>
      </c>
    </row>
    <row r="165" spans="1:14" ht="25.5" x14ac:dyDescent="0.25">
      <c r="A165" s="143" t="s">
        <v>1525</v>
      </c>
      <c r="B165" s="132" t="s">
        <v>1306</v>
      </c>
      <c r="C165" s="138">
        <v>10029.440059999999</v>
      </c>
      <c r="D165" s="138">
        <v>3826</v>
      </c>
      <c r="E165" s="138">
        <v>3454</v>
      </c>
      <c r="F165" s="138">
        <v>2957</v>
      </c>
      <c r="G165" s="138">
        <v>3100</v>
      </c>
      <c r="H165" s="138">
        <v>3700</v>
      </c>
      <c r="I165" s="138">
        <v>5400.4509648729154</v>
      </c>
      <c r="J165" s="138">
        <v>22700</v>
      </c>
      <c r="K165" s="138">
        <v>0</v>
      </c>
      <c r="L165" s="138">
        <v>0</v>
      </c>
      <c r="M165" s="138">
        <v>0</v>
      </c>
      <c r="N165" s="138">
        <f t="shared" si="2"/>
        <v>55166.891024872915</v>
      </c>
    </row>
    <row r="166" spans="1:14" ht="25.5" x14ac:dyDescent="0.25">
      <c r="A166" s="143" t="s">
        <v>1526</v>
      </c>
      <c r="B166" s="132" t="s">
        <v>813</v>
      </c>
      <c r="C166" s="138">
        <v>0</v>
      </c>
      <c r="D166" s="138">
        <v>0</v>
      </c>
      <c r="E166" s="138">
        <v>0</v>
      </c>
      <c r="F166" s="138">
        <v>15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f t="shared" si="2"/>
        <v>15</v>
      </c>
    </row>
    <row r="167" spans="1:14" ht="25.5" x14ac:dyDescent="0.25">
      <c r="A167" s="143" t="s">
        <v>1527</v>
      </c>
      <c r="B167" s="132" t="s">
        <v>812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f t="shared" si="2"/>
        <v>0</v>
      </c>
    </row>
    <row r="168" spans="1:14" ht="25.5" x14ac:dyDescent="0.25">
      <c r="A168" s="143" t="s">
        <v>1528</v>
      </c>
      <c r="B168" s="132" t="s">
        <v>941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f t="shared" si="2"/>
        <v>0</v>
      </c>
    </row>
    <row r="169" spans="1:14" x14ac:dyDescent="0.25">
      <c r="A169" s="143" t="s">
        <v>1529</v>
      </c>
      <c r="B169" s="132" t="s">
        <v>562</v>
      </c>
      <c r="C169" s="138">
        <v>10029.440059999999</v>
      </c>
      <c r="D169" s="138">
        <v>3826</v>
      </c>
      <c r="E169" s="138">
        <v>3454</v>
      </c>
      <c r="F169" s="138">
        <v>2942</v>
      </c>
      <c r="G169" s="138">
        <v>3100</v>
      </c>
      <c r="H169" s="138">
        <v>3700</v>
      </c>
      <c r="I169" s="138">
        <v>5400.4509648729154</v>
      </c>
      <c r="J169" s="138">
        <v>22700</v>
      </c>
      <c r="K169" s="138">
        <v>0</v>
      </c>
      <c r="L169" s="138">
        <v>0</v>
      </c>
      <c r="M169" s="138">
        <v>0</v>
      </c>
      <c r="N169" s="138">
        <f t="shared" si="2"/>
        <v>55151.891024872915</v>
      </c>
    </row>
    <row r="170" spans="1:14" x14ac:dyDescent="0.25">
      <c r="A170" s="143" t="s">
        <v>1530</v>
      </c>
      <c r="B170" s="132" t="s">
        <v>1333</v>
      </c>
      <c r="C170" s="138">
        <v>0</v>
      </c>
      <c r="D170" s="138">
        <v>0</v>
      </c>
      <c r="E170" s="138">
        <v>0</v>
      </c>
      <c r="F170" s="138">
        <v>0</v>
      </c>
      <c r="G170" s="138">
        <v>0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f t="shared" si="2"/>
        <v>0</v>
      </c>
    </row>
    <row r="171" spans="1:14" ht="25.5" x14ac:dyDescent="0.25">
      <c r="A171" s="143" t="s">
        <v>1531</v>
      </c>
      <c r="B171" s="132" t="s">
        <v>1053</v>
      </c>
      <c r="C171" s="138">
        <v>9469.7908599999992</v>
      </c>
      <c r="D171" s="138">
        <v>3926</v>
      </c>
      <c r="E171" s="138">
        <v>3803</v>
      </c>
      <c r="F171" s="138">
        <v>2700</v>
      </c>
      <c r="G171" s="138">
        <v>3103.6490400000002</v>
      </c>
      <c r="H171" s="138">
        <v>3000</v>
      </c>
      <c r="I171" s="138">
        <v>3723.3458207815593</v>
      </c>
      <c r="J171" s="138">
        <v>10571</v>
      </c>
      <c r="K171" s="138">
        <v>0</v>
      </c>
      <c r="L171" s="138">
        <v>0</v>
      </c>
      <c r="M171" s="138">
        <v>0</v>
      </c>
      <c r="N171" s="138">
        <f t="shared" si="2"/>
        <v>40296.785720781561</v>
      </c>
    </row>
    <row r="172" spans="1:14" ht="25.5" x14ac:dyDescent="0.25">
      <c r="A172" s="143" t="s">
        <v>1532</v>
      </c>
      <c r="B172" s="132" t="s">
        <v>811</v>
      </c>
      <c r="C172" s="138">
        <v>0</v>
      </c>
      <c r="D172" s="138">
        <v>0</v>
      </c>
      <c r="E172" s="138">
        <v>10</v>
      </c>
      <c r="F172" s="138">
        <v>0</v>
      </c>
      <c r="G172" s="138">
        <v>0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f t="shared" si="2"/>
        <v>10</v>
      </c>
    </row>
    <row r="173" spans="1:14" ht="25.5" x14ac:dyDescent="0.25">
      <c r="A173" s="143" t="s">
        <v>1533</v>
      </c>
      <c r="B173" s="132" t="s">
        <v>810</v>
      </c>
      <c r="C173" s="138">
        <v>0</v>
      </c>
      <c r="D173" s="138">
        <v>0</v>
      </c>
      <c r="E173" s="138">
        <v>0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f t="shared" si="2"/>
        <v>0</v>
      </c>
    </row>
    <row r="174" spans="1:14" x14ac:dyDescent="0.25">
      <c r="A174" s="143" t="s">
        <v>1534</v>
      </c>
      <c r="B174" s="132" t="s">
        <v>1814</v>
      </c>
      <c r="C174" s="138">
        <v>0</v>
      </c>
      <c r="D174" s="138">
        <v>0</v>
      </c>
      <c r="E174" s="138">
        <v>0</v>
      </c>
      <c r="F174" s="138">
        <v>2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f t="shared" si="2"/>
        <v>2</v>
      </c>
    </row>
    <row r="175" spans="1:14" x14ac:dyDescent="0.25">
      <c r="A175" s="143" t="s">
        <v>1535</v>
      </c>
      <c r="B175" s="132" t="s">
        <v>809</v>
      </c>
      <c r="C175" s="138">
        <v>9469.7908599999992</v>
      </c>
      <c r="D175" s="138">
        <v>3926</v>
      </c>
      <c r="E175" s="138">
        <v>3793</v>
      </c>
      <c r="F175" s="138">
        <v>2698</v>
      </c>
      <c r="G175" s="138">
        <v>3103.6490400000002</v>
      </c>
      <c r="H175" s="138">
        <v>3000</v>
      </c>
      <c r="I175" s="138">
        <v>3723.3458207815593</v>
      </c>
      <c r="J175" s="138">
        <v>10571</v>
      </c>
      <c r="K175" s="138">
        <v>0</v>
      </c>
      <c r="L175" s="138">
        <v>0</v>
      </c>
      <c r="M175" s="138">
        <v>0</v>
      </c>
      <c r="N175" s="138">
        <f t="shared" si="2"/>
        <v>40284.785720781561</v>
      </c>
    </row>
    <row r="176" spans="1:14" ht="25.5" x14ac:dyDescent="0.25">
      <c r="A176" s="143" t="s">
        <v>1536</v>
      </c>
      <c r="B176" s="132" t="s">
        <v>1054</v>
      </c>
      <c r="C176" s="138">
        <v>4105.0660500000004</v>
      </c>
      <c r="D176" s="138">
        <v>1458</v>
      </c>
      <c r="E176" s="138">
        <v>3906</v>
      </c>
      <c r="F176" s="138">
        <v>221</v>
      </c>
      <c r="G176" s="138">
        <v>4250</v>
      </c>
      <c r="H176" s="138">
        <v>1958</v>
      </c>
      <c r="I176" s="138">
        <v>685.24908000000005</v>
      </c>
      <c r="J176" s="138">
        <v>12429</v>
      </c>
      <c r="K176" s="138">
        <v>0</v>
      </c>
      <c r="L176" s="138">
        <v>0</v>
      </c>
      <c r="M176" s="138">
        <v>2.7154499999999997</v>
      </c>
      <c r="N176" s="138">
        <f t="shared" si="2"/>
        <v>29015.030580000002</v>
      </c>
    </row>
    <row r="177" spans="1:14" ht="25.5" x14ac:dyDescent="0.25">
      <c r="A177" s="143" t="s">
        <v>1537</v>
      </c>
      <c r="B177" s="132" t="s">
        <v>808</v>
      </c>
      <c r="C177" s="138">
        <v>0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f t="shared" si="2"/>
        <v>0</v>
      </c>
    </row>
    <row r="178" spans="1:14" ht="25.5" x14ac:dyDescent="0.25">
      <c r="A178" s="143" t="s">
        <v>1538</v>
      </c>
      <c r="B178" s="132" t="s">
        <v>807</v>
      </c>
      <c r="C178" s="138">
        <v>0</v>
      </c>
      <c r="D178" s="138">
        <v>0</v>
      </c>
      <c r="E178" s="138">
        <v>0</v>
      </c>
      <c r="F178" s="138">
        <v>0</v>
      </c>
      <c r="G178" s="138">
        <v>0</v>
      </c>
      <c r="H178" s="138">
        <v>0</v>
      </c>
      <c r="I178" s="138"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f t="shared" si="2"/>
        <v>0</v>
      </c>
    </row>
    <row r="179" spans="1:14" x14ac:dyDescent="0.25">
      <c r="A179" s="143" t="s">
        <v>1539</v>
      </c>
      <c r="B179" s="132" t="s">
        <v>1815</v>
      </c>
      <c r="C179" s="138">
        <v>0</v>
      </c>
      <c r="D179" s="138">
        <v>0</v>
      </c>
      <c r="E179" s="138">
        <v>0</v>
      </c>
      <c r="F179" s="138">
        <v>0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f t="shared" si="2"/>
        <v>0</v>
      </c>
    </row>
    <row r="180" spans="1:14" x14ac:dyDescent="0.25">
      <c r="A180" s="143" t="s">
        <v>1540</v>
      </c>
      <c r="B180" s="132" t="s">
        <v>328</v>
      </c>
      <c r="C180" s="138">
        <v>4105.0660500000004</v>
      </c>
      <c r="D180" s="138">
        <v>1458</v>
      </c>
      <c r="E180" s="138">
        <v>3906</v>
      </c>
      <c r="F180" s="138">
        <v>221</v>
      </c>
      <c r="G180" s="138">
        <v>4250</v>
      </c>
      <c r="H180" s="138">
        <v>1958</v>
      </c>
      <c r="I180" s="138">
        <v>685.24908000000005</v>
      </c>
      <c r="J180" s="138">
        <v>12429</v>
      </c>
      <c r="K180" s="138">
        <v>0</v>
      </c>
      <c r="L180" s="138">
        <v>0</v>
      </c>
      <c r="M180" s="138">
        <v>2.7154499999999997</v>
      </c>
      <c r="N180" s="138">
        <f t="shared" si="2"/>
        <v>29015.030580000002</v>
      </c>
    </row>
    <row r="181" spans="1:14" ht="25.5" x14ac:dyDescent="0.25">
      <c r="A181" s="143" t="s">
        <v>1541</v>
      </c>
      <c r="B181" s="132" t="s">
        <v>679</v>
      </c>
      <c r="C181" s="138">
        <v>7640.7672000000002</v>
      </c>
      <c r="D181" s="138">
        <v>0</v>
      </c>
      <c r="E181" s="138">
        <v>0</v>
      </c>
      <c r="F181" s="138">
        <v>4580</v>
      </c>
      <c r="G181" s="138">
        <v>8960.1594599999989</v>
      </c>
      <c r="H181" s="138">
        <v>0</v>
      </c>
      <c r="I181" s="138">
        <v>0.67386000000000001</v>
      </c>
      <c r="J181" s="138">
        <v>65634</v>
      </c>
      <c r="K181" s="138">
        <v>0</v>
      </c>
      <c r="L181" s="138">
        <v>0</v>
      </c>
      <c r="M181" s="138">
        <v>0</v>
      </c>
      <c r="N181" s="138">
        <f t="shared" si="2"/>
        <v>86815.600519999993</v>
      </c>
    </row>
    <row r="182" spans="1:14" ht="25.5" x14ac:dyDescent="0.25">
      <c r="A182" s="143" t="s">
        <v>1542</v>
      </c>
      <c r="B182" s="132" t="s">
        <v>327</v>
      </c>
      <c r="C182" s="138">
        <v>0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0.67386000000000001</v>
      </c>
      <c r="J182" s="138">
        <v>0</v>
      </c>
      <c r="K182" s="138">
        <v>0</v>
      </c>
      <c r="L182" s="138">
        <v>0</v>
      </c>
      <c r="M182" s="138">
        <v>0</v>
      </c>
      <c r="N182" s="138">
        <f t="shared" si="2"/>
        <v>0.67386000000000001</v>
      </c>
    </row>
    <row r="183" spans="1:14" ht="25.5" x14ac:dyDescent="0.25">
      <c r="A183" s="143" t="s">
        <v>1543</v>
      </c>
      <c r="B183" s="132" t="s">
        <v>326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f t="shared" si="2"/>
        <v>0</v>
      </c>
    </row>
    <row r="184" spans="1:14" x14ac:dyDescent="0.25">
      <c r="A184" s="143" t="s">
        <v>1544</v>
      </c>
      <c r="B184" s="132" t="s">
        <v>1816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f t="shared" si="2"/>
        <v>0</v>
      </c>
    </row>
    <row r="185" spans="1:14" x14ac:dyDescent="0.25">
      <c r="A185" s="143" t="s">
        <v>1545</v>
      </c>
      <c r="B185" s="132" t="s">
        <v>325</v>
      </c>
      <c r="C185" s="138">
        <v>7640.7672000000002</v>
      </c>
      <c r="D185" s="138">
        <v>0</v>
      </c>
      <c r="E185" s="138">
        <v>0</v>
      </c>
      <c r="F185" s="138">
        <v>4580</v>
      </c>
      <c r="G185" s="138">
        <v>8960.1594599999989</v>
      </c>
      <c r="H185" s="138">
        <v>0</v>
      </c>
      <c r="I185" s="138">
        <v>0</v>
      </c>
      <c r="J185" s="138">
        <v>65634</v>
      </c>
      <c r="K185" s="138">
        <v>0</v>
      </c>
      <c r="L185" s="138">
        <v>0</v>
      </c>
      <c r="M185" s="138">
        <v>0</v>
      </c>
      <c r="N185" s="138">
        <f t="shared" si="2"/>
        <v>86814.926659999997</v>
      </c>
    </row>
    <row r="186" spans="1:14" ht="25.5" x14ac:dyDescent="0.25">
      <c r="A186" s="139" t="s">
        <v>1546</v>
      </c>
      <c r="B186" s="132" t="s">
        <v>825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f t="shared" si="2"/>
        <v>0</v>
      </c>
    </row>
    <row r="187" spans="1:14" ht="25.5" x14ac:dyDescent="0.25">
      <c r="A187" s="139" t="s">
        <v>1547</v>
      </c>
      <c r="B187" s="132" t="s">
        <v>826</v>
      </c>
      <c r="C187" s="138">
        <v>0</v>
      </c>
      <c r="D187" s="138">
        <v>0</v>
      </c>
      <c r="E187" s="138">
        <v>0</v>
      </c>
      <c r="F187" s="138">
        <v>4580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f t="shared" si="2"/>
        <v>4580</v>
      </c>
    </row>
    <row r="188" spans="1:14" ht="25.5" x14ac:dyDescent="0.25">
      <c r="A188" s="139" t="s">
        <v>1548</v>
      </c>
      <c r="B188" s="132" t="s">
        <v>827</v>
      </c>
      <c r="C188" s="138">
        <v>7640.7672000000002</v>
      </c>
      <c r="D188" s="138">
        <v>0</v>
      </c>
      <c r="E188" s="138">
        <v>0</v>
      </c>
      <c r="F188" s="138">
        <v>0</v>
      </c>
      <c r="G188" s="138">
        <v>8960.1594599999989</v>
      </c>
      <c r="H188" s="138">
        <v>0</v>
      </c>
      <c r="I188" s="138">
        <v>0</v>
      </c>
      <c r="J188" s="138">
        <v>65634</v>
      </c>
      <c r="K188" s="138">
        <v>0</v>
      </c>
      <c r="L188" s="138">
        <v>0</v>
      </c>
      <c r="M188" s="138">
        <v>0</v>
      </c>
      <c r="N188" s="138">
        <f t="shared" si="2"/>
        <v>82234.926659999997</v>
      </c>
    </row>
    <row r="189" spans="1:14" ht="25.5" x14ac:dyDescent="0.25">
      <c r="A189" s="139" t="s">
        <v>1549</v>
      </c>
      <c r="B189" s="132" t="s">
        <v>1077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f t="shared" si="2"/>
        <v>0</v>
      </c>
    </row>
    <row r="190" spans="1:14" ht="25.5" x14ac:dyDescent="0.25">
      <c r="A190" s="143" t="s">
        <v>1550</v>
      </c>
      <c r="B190" s="132" t="s">
        <v>400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f t="shared" si="2"/>
        <v>0</v>
      </c>
    </row>
    <row r="191" spans="1:14" ht="25.5" x14ac:dyDescent="0.25">
      <c r="A191" s="143" t="s">
        <v>1551</v>
      </c>
      <c r="B191" s="132" t="s">
        <v>1078</v>
      </c>
      <c r="C191" s="138">
        <v>4241.5194199999987</v>
      </c>
      <c r="D191" s="138">
        <v>423</v>
      </c>
      <c r="E191" s="138">
        <v>1085</v>
      </c>
      <c r="F191" s="138">
        <v>524</v>
      </c>
      <c r="G191" s="138">
        <v>1680.0039999999999</v>
      </c>
      <c r="H191" s="138">
        <v>2366.8456649999998</v>
      </c>
      <c r="I191" s="138">
        <v>1531.2007650969208</v>
      </c>
      <c r="J191" s="138">
        <v>8000</v>
      </c>
      <c r="K191" s="138">
        <v>0</v>
      </c>
      <c r="L191" s="138">
        <v>0</v>
      </c>
      <c r="M191" s="138">
        <v>0</v>
      </c>
      <c r="N191" s="138">
        <f t="shared" si="2"/>
        <v>19851.569850096919</v>
      </c>
    </row>
    <row r="192" spans="1:14" ht="25.5" x14ac:dyDescent="0.25">
      <c r="A192" s="143" t="s">
        <v>1552</v>
      </c>
      <c r="B192" s="132" t="s">
        <v>1613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f t="shared" si="2"/>
        <v>0</v>
      </c>
    </row>
    <row r="193" spans="1:14" ht="25.5" x14ac:dyDescent="0.25">
      <c r="A193" s="143" t="s">
        <v>1553</v>
      </c>
      <c r="B193" s="132" t="s">
        <v>150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f t="shared" si="2"/>
        <v>0</v>
      </c>
    </row>
    <row r="194" spans="1:14" ht="25.5" x14ac:dyDescent="0.25">
      <c r="A194" s="143" t="s">
        <v>1554</v>
      </c>
      <c r="B194" s="132" t="s">
        <v>945</v>
      </c>
      <c r="C194" s="138">
        <v>0</v>
      </c>
      <c r="D194" s="138">
        <v>0</v>
      </c>
      <c r="E194" s="138">
        <v>16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f t="shared" si="2"/>
        <v>16</v>
      </c>
    </row>
    <row r="195" spans="1:14" x14ac:dyDescent="0.25">
      <c r="A195" s="143" t="s">
        <v>1555</v>
      </c>
      <c r="B195" s="132" t="s">
        <v>942</v>
      </c>
      <c r="C195" s="138">
        <v>980.48475999999982</v>
      </c>
      <c r="D195" s="138">
        <v>423</v>
      </c>
      <c r="E195" s="138">
        <v>873</v>
      </c>
      <c r="F195" s="138">
        <v>379</v>
      </c>
      <c r="G195" s="138">
        <v>1680.0039999999999</v>
      </c>
      <c r="H195" s="138">
        <v>2366.8456649999998</v>
      </c>
      <c r="I195" s="138">
        <v>1531.2007650969208</v>
      </c>
      <c r="J195" s="138">
        <v>8000</v>
      </c>
      <c r="K195" s="138">
        <v>0</v>
      </c>
      <c r="L195" s="138">
        <v>0</v>
      </c>
      <c r="M195" s="138">
        <v>0</v>
      </c>
      <c r="N195" s="138">
        <f t="shared" ref="N195:N258" si="3">SUM(C195:M195)</f>
        <v>16233.535190096922</v>
      </c>
    </row>
    <row r="196" spans="1:14" x14ac:dyDescent="0.25">
      <c r="A196" s="143" t="s">
        <v>1556</v>
      </c>
      <c r="B196" s="132" t="s">
        <v>1334</v>
      </c>
      <c r="C196" s="138">
        <v>3261.0346599999984</v>
      </c>
      <c r="D196" s="138">
        <v>0</v>
      </c>
      <c r="E196" s="138">
        <v>196</v>
      </c>
      <c r="F196" s="138">
        <v>145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f t="shared" si="3"/>
        <v>3602.0346599999984</v>
      </c>
    </row>
    <row r="197" spans="1:14" ht="25.5" x14ac:dyDescent="0.25">
      <c r="A197" s="143" t="s">
        <v>1557</v>
      </c>
      <c r="B197" s="132" t="s">
        <v>1079</v>
      </c>
      <c r="C197" s="138">
        <v>1915.7278700000002</v>
      </c>
      <c r="D197" s="138">
        <v>855</v>
      </c>
      <c r="E197" s="138">
        <v>780</v>
      </c>
      <c r="F197" s="138">
        <v>370</v>
      </c>
      <c r="G197" s="138">
        <v>0</v>
      </c>
      <c r="H197" s="138">
        <v>660</v>
      </c>
      <c r="I197" s="138">
        <v>809.12411999999995</v>
      </c>
      <c r="J197" s="138">
        <v>3260</v>
      </c>
      <c r="K197" s="138">
        <v>0</v>
      </c>
      <c r="L197" s="138">
        <v>0</v>
      </c>
      <c r="M197" s="138">
        <v>0</v>
      </c>
      <c r="N197" s="138">
        <f t="shared" si="3"/>
        <v>8649.851990000001</v>
      </c>
    </row>
    <row r="198" spans="1:14" ht="25.5" x14ac:dyDescent="0.25">
      <c r="A198" s="143" t="s">
        <v>1558</v>
      </c>
      <c r="B198" s="132" t="s">
        <v>1612</v>
      </c>
      <c r="C198" s="138">
        <v>0</v>
      </c>
      <c r="D198" s="138">
        <v>0</v>
      </c>
      <c r="E198" s="138">
        <v>0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f t="shared" si="3"/>
        <v>0</v>
      </c>
    </row>
    <row r="199" spans="1:14" ht="25.5" x14ac:dyDescent="0.25">
      <c r="A199" s="143" t="s">
        <v>1559</v>
      </c>
      <c r="B199" s="132" t="s">
        <v>1140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f t="shared" si="3"/>
        <v>0</v>
      </c>
    </row>
    <row r="200" spans="1:14" x14ac:dyDescent="0.25">
      <c r="A200" s="143" t="s">
        <v>1560</v>
      </c>
      <c r="B200" s="132" t="s">
        <v>946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f t="shared" si="3"/>
        <v>0</v>
      </c>
    </row>
    <row r="201" spans="1:14" x14ac:dyDescent="0.25">
      <c r="A201" s="143" t="s">
        <v>1561</v>
      </c>
      <c r="B201" s="132" t="s">
        <v>943</v>
      </c>
      <c r="C201" s="138">
        <v>1915.7278700000002</v>
      </c>
      <c r="D201" s="138">
        <v>855</v>
      </c>
      <c r="E201" s="138">
        <v>780</v>
      </c>
      <c r="F201" s="138">
        <v>370</v>
      </c>
      <c r="G201" s="138">
        <v>0</v>
      </c>
      <c r="H201" s="138">
        <v>660</v>
      </c>
      <c r="I201" s="138">
        <v>809.12411999999995</v>
      </c>
      <c r="J201" s="138">
        <v>3260</v>
      </c>
      <c r="K201" s="138">
        <v>0</v>
      </c>
      <c r="L201" s="138">
        <v>0</v>
      </c>
      <c r="M201" s="138">
        <v>0</v>
      </c>
      <c r="N201" s="138">
        <f t="shared" si="3"/>
        <v>8649.851990000001</v>
      </c>
    </row>
    <row r="202" spans="1:14" x14ac:dyDescent="0.25">
      <c r="A202" s="143" t="s">
        <v>1562</v>
      </c>
      <c r="B202" s="132" t="s">
        <v>1335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f t="shared" si="3"/>
        <v>0</v>
      </c>
    </row>
    <row r="203" spans="1:14" ht="25.5" x14ac:dyDescent="0.25">
      <c r="A203" s="143" t="s">
        <v>1563</v>
      </c>
      <c r="B203" s="132" t="s">
        <v>1629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f t="shared" si="3"/>
        <v>0</v>
      </c>
    </row>
    <row r="204" spans="1:14" ht="25.5" x14ac:dyDescent="0.25">
      <c r="A204" s="143" t="s">
        <v>1564</v>
      </c>
      <c r="B204" s="132" t="s">
        <v>1080</v>
      </c>
      <c r="C204" s="138">
        <v>478.94578000000001</v>
      </c>
      <c r="D204" s="138">
        <v>0</v>
      </c>
      <c r="E204" s="138">
        <v>0</v>
      </c>
      <c r="F204" s="138">
        <v>0</v>
      </c>
      <c r="G204" s="138">
        <v>360.00200000000001</v>
      </c>
      <c r="H204" s="138">
        <v>904.85666086956519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f t="shared" si="3"/>
        <v>1743.804440869565</v>
      </c>
    </row>
    <row r="205" spans="1:14" ht="25.5" x14ac:dyDescent="0.25">
      <c r="A205" s="143" t="s">
        <v>1565</v>
      </c>
      <c r="B205" s="132" t="s">
        <v>1611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f t="shared" si="3"/>
        <v>0</v>
      </c>
    </row>
    <row r="206" spans="1:14" ht="25.5" x14ac:dyDescent="0.25">
      <c r="A206" s="143" t="s">
        <v>1566</v>
      </c>
      <c r="B206" s="132" t="s">
        <v>746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f t="shared" si="3"/>
        <v>0</v>
      </c>
    </row>
    <row r="207" spans="1:14" x14ac:dyDescent="0.25">
      <c r="A207" s="143" t="s">
        <v>1567</v>
      </c>
      <c r="B207" s="132" t="s">
        <v>947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f t="shared" si="3"/>
        <v>0</v>
      </c>
    </row>
    <row r="208" spans="1:14" x14ac:dyDescent="0.25">
      <c r="A208" s="143" t="s">
        <v>1568</v>
      </c>
      <c r="B208" s="132" t="s">
        <v>750</v>
      </c>
      <c r="C208" s="138">
        <v>478.94578000000001</v>
      </c>
      <c r="D208" s="138">
        <v>0</v>
      </c>
      <c r="E208" s="138">
        <v>0</v>
      </c>
      <c r="F208" s="138">
        <v>0</v>
      </c>
      <c r="G208" s="138">
        <v>360.00200000000001</v>
      </c>
      <c r="H208" s="138">
        <v>904.85666086956519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f t="shared" si="3"/>
        <v>1743.804440869565</v>
      </c>
    </row>
    <row r="209" spans="1:14" ht="25.5" x14ac:dyDescent="0.25">
      <c r="A209" s="143" t="s">
        <v>1569</v>
      </c>
      <c r="B209" s="132" t="s">
        <v>948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f t="shared" si="3"/>
        <v>0</v>
      </c>
    </row>
    <row r="210" spans="1:14" x14ac:dyDescent="0.25">
      <c r="A210" s="143" t="s">
        <v>1570</v>
      </c>
      <c r="B210" s="132" t="s">
        <v>1081</v>
      </c>
      <c r="C210" s="138">
        <v>6359.7257200000004</v>
      </c>
      <c r="D210" s="138">
        <v>2736</v>
      </c>
      <c r="E210" s="138">
        <v>2663</v>
      </c>
      <c r="F210" s="138">
        <v>2628</v>
      </c>
      <c r="G210" s="138">
        <v>1215</v>
      </c>
      <c r="H210" s="138">
        <v>24.270119999999995</v>
      </c>
      <c r="I210" s="138">
        <v>1546.0402599999991</v>
      </c>
      <c r="J210" s="138">
        <v>5100</v>
      </c>
      <c r="K210" s="138">
        <v>535</v>
      </c>
      <c r="L210" s="138">
        <v>690</v>
      </c>
      <c r="M210" s="138">
        <v>500.76592499999998</v>
      </c>
      <c r="N210" s="138">
        <f t="shared" si="3"/>
        <v>23997.802024999997</v>
      </c>
    </row>
    <row r="211" spans="1:14" ht="25.5" x14ac:dyDescent="0.25">
      <c r="A211" s="143" t="s">
        <v>1571</v>
      </c>
      <c r="B211" s="132" t="s">
        <v>682</v>
      </c>
      <c r="C211" s="138">
        <v>282.82092000000006</v>
      </c>
      <c r="D211" s="138">
        <v>0</v>
      </c>
      <c r="E211" s="138">
        <v>0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f t="shared" si="3"/>
        <v>282.82092000000006</v>
      </c>
    </row>
    <row r="212" spans="1:14" ht="25.5" x14ac:dyDescent="0.25">
      <c r="A212" s="143" t="s">
        <v>1572</v>
      </c>
      <c r="B212" s="132" t="s">
        <v>1082</v>
      </c>
      <c r="C212" s="138">
        <v>0</v>
      </c>
      <c r="D212" s="138">
        <v>0</v>
      </c>
      <c r="E212" s="138">
        <v>0</v>
      </c>
      <c r="F212" s="138">
        <v>1380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f t="shared" si="3"/>
        <v>1380</v>
      </c>
    </row>
    <row r="213" spans="1:14" x14ac:dyDescent="0.25">
      <c r="A213" s="143" t="s">
        <v>1573</v>
      </c>
      <c r="B213" s="132" t="s">
        <v>949</v>
      </c>
      <c r="C213" s="138">
        <v>6076.9048000000003</v>
      </c>
      <c r="D213" s="138">
        <v>0</v>
      </c>
      <c r="E213" s="138">
        <v>0</v>
      </c>
      <c r="F213" s="138">
        <v>0</v>
      </c>
      <c r="G213" s="138">
        <v>0</v>
      </c>
      <c r="H213" s="138">
        <v>0</v>
      </c>
      <c r="I213" s="138">
        <v>0</v>
      </c>
      <c r="J213" s="138">
        <v>0</v>
      </c>
      <c r="K213" s="138">
        <v>50</v>
      </c>
      <c r="L213" s="138">
        <v>0</v>
      </c>
      <c r="M213" s="138">
        <v>0</v>
      </c>
      <c r="N213" s="138">
        <f t="shared" si="3"/>
        <v>6126.9048000000003</v>
      </c>
    </row>
    <row r="214" spans="1:14" x14ac:dyDescent="0.25">
      <c r="A214" s="143" t="s">
        <v>1574</v>
      </c>
      <c r="B214" s="132" t="s">
        <v>1083</v>
      </c>
      <c r="C214" s="138">
        <v>0</v>
      </c>
      <c r="D214" s="138">
        <v>2736</v>
      </c>
      <c r="E214" s="138">
        <v>2663</v>
      </c>
      <c r="F214" s="138">
        <v>1248</v>
      </c>
      <c r="G214" s="138">
        <v>1215</v>
      </c>
      <c r="H214" s="138">
        <v>24.270119999999995</v>
      </c>
      <c r="I214" s="138">
        <v>1546.0402599999991</v>
      </c>
      <c r="J214" s="138">
        <v>5100</v>
      </c>
      <c r="K214" s="138">
        <v>485</v>
      </c>
      <c r="L214" s="138">
        <v>690</v>
      </c>
      <c r="M214" s="138">
        <v>500.76592499999998</v>
      </c>
      <c r="N214" s="138">
        <f t="shared" si="3"/>
        <v>16208.076304999999</v>
      </c>
    </row>
    <row r="215" spans="1:14" ht="25.5" x14ac:dyDescent="0.25">
      <c r="A215" s="143" t="s">
        <v>1575</v>
      </c>
      <c r="B215" s="132" t="s">
        <v>9</v>
      </c>
      <c r="C215" s="138">
        <v>13020.71335</v>
      </c>
      <c r="D215" s="138">
        <v>3054</v>
      </c>
      <c r="E215" s="138">
        <v>2456</v>
      </c>
      <c r="F215" s="138">
        <v>4039</v>
      </c>
      <c r="G215" s="138">
        <v>4277.308</v>
      </c>
      <c r="H215" s="138">
        <v>5986.254242637362</v>
      </c>
      <c r="I215" s="138">
        <v>8933.8833200301597</v>
      </c>
      <c r="J215" s="138">
        <v>37058</v>
      </c>
      <c r="K215" s="138">
        <v>0</v>
      </c>
      <c r="L215" s="138">
        <v>35</v>
      </c>
      <c r="M215" s="138">
        <v>21.503744999999995</v>
      </c>
      <c r="N215" s="138">
        <f t="shared" si="3"/>
        <v>78881.662657667519</v>
      </c>
    </row>
    <row r="216" spans="1:14" ht="25.5" x14ac:dyDescent="0.25">
      <c r="A216" s="143" t="s">
        <v>1576</v>
      </c>
      <c r="B216" s="132" t="s">
        <v>1610</v>
      </c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f t="shared" si="3"/>
        <v>0</v>
      </c>
    </row>
    <row r="217" spans="1:14" ht="25.5" x14ac:dyDescent="0.25">
      <c r="A217" s="143" t="s">
        <v>1577</v>
      </c>
      <c r="B217" s="132" t="s">
        <v>10</v>
      </c>
      <c r="C217" s="138">
        <v>0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35</v>
      </c>
      <c r="M217" s="138">
        <v>0</v>
      </c>
      <c r="N217" s="138">
        <f t="shared" si="3"/>
        <v>35</v>
      </c>
    </row>
    <row r="218" spans="1:14" ht="25.5" x14ac:dyDescent="0.25">
      <c r="A218" s="143" t="s">
        <v>1578</v>
      </c>
      <c r="B218" s="132" t="s">
        <v>11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f t="shared" si="3"/>
        <v>0</v>
      </c>
    </row>
    <row r="219" spans="1:14" x14ac:dyDescent="0.25">
      <c r="A219" s="143" t="s">
        <v>228</v>
      </c>
      <c r="B219" s="132" t="s">
        <v>944</v>
      </c>
      <c r="C219" s="138">
        <v>13020.71335</v>
      </c>
      <c r="D219" s="138">
        <v>3054</v>
      </c>
      <c r="E219" s="138">
        <v>2384</v>
      </c>
      <c r="F219" s="138">
        <v>4039</v>
      </c>
      <c r="G219" s="138">
        <v>4277.308</v>
      </c>
      <c r="H219" s="138">
        <v>5986.254242637362</v>
      </c>
      <c r="I219" s="138">
        <v>8933.8833200301597</v>
      </c>
      <c r="J219" s="138">
        <v>37058</v>
      </c>
      <c r="K219" s="138">
        <v>0</v>
      </c>
      <c r="L219" s="138">
        <v>0</v>
      </c>
      <c r="M219" s="138">
        <v>21.503744999999995</v>
      </c>
      <c r="N219" s="138">
        <f t="shared" si="3"/>
        <v>78774.662657667519</v>
      </c>
    </row>
    <row r="220" spans="1:14" x14ac:dyDescent="0.25">
      <c r="A220" s="143" t="s">
        <v>229</v>
      </c>
      <c r="B220" s="132" t="s">
        <v>37</v>
      </c>
      <c r="C220" s="138">
        <v>0</v>
      </c>
      <c r="D220" s="138">
        <v>0</v>
      </c>
      <c r="E220" s="138">
        <v>72</v>
      </c>
      <c r="F220" s="138">
        <v>0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f t="shared" si="3"/>
        <v>72</v>
      </c>
    </row>
    <row r="221" spans="1:14" ht="25.5" x14ac:dyDescent="0.25">
      <c r="A221" s="143" t="s">
        <v>230</v>
      </c>
      <c r="B221" s="132" t="s">
        <v>38</v>
      </c>
      <c r="C221" s="138">
        <v>1493.0038300000001</v>
      </c>
      <c r="D221" s="138">
        <v>574</v>
      </c>
      <c r="E221" s="138">
        <v>551</v>
      </c>
      <c r="F221" s="138">
        <v>246</v>
      </c>
      <c r="G221" s="138">
        <v>560.02600000000007</v>
      </c>
      <c r="H221" s="138">
        <v>166</v>
      </c>
      <c r="I221" s="138">
        <v>414.63522000000006</v>
      </c>
      <c r="J221" s="138">
        <v>2808</v>
      </c>
      <c r="K221" s="138">
        <v>1686</v>
      </c>
      <c r="L221" s="138">
        <v>1685.6579999999999</v>
      </c>
      <c r="M221" s="138">
        <v>2678.0638199999994</v>
      </c>
      <c r="N221" s="138">
        <f t="shared" si="3"/>
        <v>12862.386869999998</v>
      </c>
    </row>
    <row r="222" spans="1:14" ht="25.5" x14ac:dyDescent="0.25">
      <c r="A222" s="143" t="s">
        <v>231</v>
      </c>
      <c r="B222" s="132" t="s">
        <v>39</v>
      </c>
      <c r="C222" s="138">
        <v>1493.0038300000001</v>
      </c>
      <c r="D222" s="138">
        <v>0</v>
      </c>
      <c r="E222" s="138">
        <v>0</v>
      </c>
      <c r="F222" s="138">
        <v>240</v>
      </c>
      <c r="G222" s="138">
        <v>4.0000000000000001E-3</v>
      </c>
      <c r="H222" s="138">
        <v>166</v>
      </c>
      <c r="I222" s="138">
        <v>0</v>
      </c>
      <c r="J222" s="138">
        <v>0</v>
      </c>
      <c r="K222" s="138">
        <v>0</v>
      </c>
      <c r="L222" s="138">
        <v>16.513999999999999</v>
      </c>
      <c r="M222" s="138">
        <v>2678.0638199999994</v>
      </c>
      <c r="N222" s="138">
        <f t="shared" si="3"/>
        <v>4593.5856499999991</v>
      </c>
    </row>
    <row r="223" spans="1:14" ht="25.5" x14ac:dyDescent="0.25">
      <c r="A223" s="143" t="s">
        <v>232</v>
      </c>
      <c r="B223" s="132" t="s">
        <v>1377</v>
      </c>
      <c r="C223" s="138">
        <v>0</v>
      </c>
      <c r="D223" s="138">
        <v>574</v>
      </c>
      <c r="E223" s="138">
        <v>551</v>
      </c>
      <c r="F223" s="138">
        <v>6</v>
      </c>
      <c r="G223" s="138">
        <v>560.00400000000002</v>
      </c>
      <c r="H223" s="138">
        <v>0</v>
      </c>
      <c r="I223" s="138">
        <v>414.63522000000006</v>
      </c>
      <c r="J223" s="138">
        <v>2196</v>
      </c>
      <c r="K223" s="138">
        <v>1686</v>
      </c>
      <c r="L223" s="138">
        <v>1627.41</v>
      </c>
      <c r="M223" s="138">
        <v>0</v>
      </c>
      <c r="N223" s="138">
        <f t="shared" si="3"/>
        <v>7615.0492199999999</v>
      </c>
    </row>
    <row r="224" spans="1:14" ht="38.25" x14ac:dyDescent="0.25">
      <c r="A224" s="143" t="s">
        <v>233</v>
      </c>
      <c r="B224" s="132" t="s">
        <v>1378</v>
      </c>
      <c r="C224" s="138">
        <v>0</v>
      </c>
      <c r="D224" s="138">
        <v>0</v>
      </c>
      <c r="E224" s="138">
        <v>0</v>
      </c>
      <c r="F224" s="138">
        <v>0</v>
      </c>
      <c r="G224" s="138">
        <v>4.0000000000000001E-3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f t="shared" si="3"/>
        <v>4.0000000000000001E-3</v>
      </c>
    </row>
    <row r="225" spans="1:14" ht="38.25" x14ac:dyDescent="0.25">
      <c r="A225" s="143" t="s">
        <v>234</v>
      </c>
      <c r="B225" s="132" t="s">
        <v>1379</v>
      </c>
      <c r="C225" s="138">
        <v>0</v>
      </c>
      <c r="D225" s="138">
        <v>0</v>
      </c>
      <c r="E225" s="138">
        <v>0</v>
      </c>
      <c r="F225" s="138">
        <v>0</v>
      </c>
      <c r="G225" s="138">
        <v>6.0000000000000001E-3</v>
      </c>
      <c r="H225" s="138">
        <v>0</v>
      </c>
      <c r="I225" s="138">
        <v>0</v>
      </c>
      <c r="J225" s="138">
        <v>472</v>
      </c>
      <c r="K225" s="138">
        <v>0</v>
      </c>
      <c r="L225" s="138">
        <v>0</v>
      </c>
      <c r="M225" s="138">
        <v>0</v>
      </c>
      <c r="N225" s="138">
        <f t="shared" si="3"/>
        <v>472.00599999999997</v>
      </c>
    </row>
    <row r="226" spans="1:14" ht="51" x14ac:dyDescent="0.25">
      <c r="A226" s="143" t="s">
        <v>235</v>
      </c>
      <c r="B226" s="132" t="s">
        <v>1380</v>
      </c>
      <c r="C226" s="138">
        <v>0</v>
      </c>
      <c r="D226" s="138">
        <v>0</v>
      </c>
      <c r="E226" s="138">
        <v>0</v>
      </c>
      <c r="F226" s="138">
        <v>0</v>
      </c>
      <c r="G226" s="138">
        <v>4.0000000000000001E-3</v>
      </c>
      <c r="H226" s="138">
        <v>0</v>
      </c>
      <c r="I226" s="138">
        <v>0</v>
      </c>
      <c r="J226" s="138">
        <v>140</v>
      </c>
      <c r="K226" s="138">
        <v>0</v>
      </c>
      <c r="L226" s="138">
        <v>0</v>
      </c>
      <c r="M226" s="138">
        <v>0</v>
      </c>
      <c r="N226" s="138">
        <f t="shared" si="3"/>
        <v>140.00399999999999</v>
      </c>
    </row>
    <row r="227" spans="1:14" ht="25.5" x14ac:dyDescent="0.25">
      <c r="A227" s="143" t="s">
        <v>236</v>
      </c>
      <c r="B227" s="132" t="s">
        <v>1381</v>
      </c>
      <c r="C227" s="138">
        <v>0</v>
      </c>
      <c r="D227" s="138">
        <v>0</v>
      </c>
      <c r="E227" s="138">
        <v>0</v>
      </c>
      <c r="F227" s="138">
        <v>0</v>
      </c>
      <c r="G227" s="138">
        <v>4.0000000000000001E-3</v>
      </c>
      <c r="H227" s="138">
        <v>0</v>
      </c>
      <c r="I227" s="138">
        <v>0</v>
      </c>
      <c r="J227" s="138">
        <v>0</v>
      </c>
      <c r="K227" s="138">
        <v>0</v>
      </c>
      <c r="L227" s="138">
        <v>41.734000000000002</v>
      </c>
      <c r="M227" s="138">
        <v>0</v>
      </c>
      <c r="N227" s="138">
        <f t="shared" si="3"/>
        <v>41.738</v>
      </c>
    </row>
    <row r="228" spans="1:14" ht="38.25" x14ac:dyDescent="0.25">
      <c r="A228" s="143" t="s">
        <v>237</v>
      </c>
      <c r="B228" s="132" t="s">
        <v>794</v>
      </c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f t="shared" si="3"/>
        <v>0</v>
      </c>
    </row>
    <row r="229" spans="1:14" x14ac:dyDescent="0.25">
      <c r="A229" s="143" t="s">
        <v>238</v>
      </c>
      <c r="B229" s="132" t="s">
        <v>795</v>
      </c>
      <c r="C229" s="138">
        <v>2903.0544599999998</v>
      </c>
      <c r="D229" s="138">
        <v>799</v>
      </c>
      <c r="E229" s="138">
        <v>976</v>
      </c>
      <c r="F229" s="138">
        <v>367</v>
      </c>
      <c r="G229" s="138">
        <v>480.01</v>
      </c>
      <c r="H229" s="138">
        <v>1295.2262250000001</v>
      </c>
      <c r="I229" s="138">
        <v>690.93947999999989</v>
      </c>
      <c r="J229" s="138">
        <v>2702</v>
      </c>
      <c r="K229" s="138">
        <v>55</v>
      </c>
      <c r="L229" s="138">
        <v>0</v>
      </c>
      <c r="M229" s="138">
        <v>0</v>
      </c>
      <c r="N229" s="138">
        <f t="shared" si="3"/>
        <v>10268.230165000001</v>
      </c>
    </row>
    <row r="230" spans="1:14" x14ac:dyDescent="0.25">
      <c r="A230" s="143" t="s">
        <v>239</v>
      </c>
      <c r="B230" s="132" t="s">
        <v>796</v>
      </c>
      <c r="C230" s="138">
        <v>0</v>
      </c>
      <c r="D230" s="138">
        <v>43</v>
      </c>
      <c r="E230" s="138">
        <v>206</v>
      </c>
      <c r="F230" s="138">
        <v>121</v>
      </c>
      <c r="G230" s="138">
        <v>0</v>
      </c>
      <c r="H230" s="138">
        <v>0</v>
      </c>
      <c r="I230" s="138">
        <v>0</v>
      </c>
      <c r="J230" s="138">
        <v>300</v>
      </c>
      <c r="K230" s="138">
        <v>0</v>
      </c>
      <c r="L230" s="138">
        <v>0</v>
      </c>
      <c r="M230" s="138">
        <v>0</v>
      </c>
      <c r="N230" s="138">
        <f t="shared" si="3"/>
        <v>670</v>
      </c>
    </row>
    <row r="231" spans="1:14" x14ac:dyDescent="0.25">
      <c r="A231" s="143" t="s">
        <v>240</v>
      </c>
      <c r="B231" s="132" t="s">
        <v>797</v>
      </c>
      <c r="C231" s="138">
        <v>1950</v>
      </c>
      <c r="D231" s="138">
        <v>17</v>
      </c>
      <c r="E231" s="138">
        <v>0</v>
      </c>
      <c r="F231" s="138">
        <v>0</v>
      </c>
      <c r="G231" s="138">
        <v>0</v>
      </c>
      <c r="H231" s="138">
        <v>64.485510000000005</v>
      </c>
      <c r="I231" s="138">
        <v>12.832319999999999</v>
      </c>
      <c r="J231" s="138">
        <v>380</v>
      </c>
      <c r="K231" s="138">
        <v>0</v>
      </c>
      <c r="L231" s="138">
        <v>0</v>
      </c>
      <c r="M231" s="138">
        <v>0</v>
      </c>
      <c r="N231" s="138">
        <f t="shared" si="3"/>
        <v>2424.31783</v>
      </c>
    </row>
    <row r="232" spans="1:14" ht="25.5" x14ac:dyDescent="0.25">
      <c r="A232" s="143" t="s">
        <v>241</v>
      </c>
      <c r="B232" s="132" t="s">
        <v>798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f t="shared" si="3"/>
        <v>0</v>
      </c>
    </row>
    <row r="233" spans="1:14" x14ac:dyDescent="0.25">
      <c r="A233" s="143" t="s">
        <v>242</v>
      </c>
      <c r="B233" s="132" t="s">
        <v>2075</v>
      </c>
      <c r="C233" s="138">
        <v>0</v>
      </c>
      <c r="D233" s="138">
        <v>57</v>
      </c>
      <c r="E233" s="138">
        <v>0</v>
      </c>
      <c r="F233" s="138">
        <v>9</v>
      </c>
      <c r="G233" s="138">
        <v>60</v>
      </c>
      <c r="H233" s="138">
        <v>0</v>
      </c>
      <c r="I233" s="138">
        <v>0</v>
      </c>
      <c r="J233" s="138">
        <v>372</v>
      </c>
      <c r="K233" s="138">
        <v>0</v>
      </c>
      <c r="L233" s="138">
        <v>0</v>
      </c>
      <c r="M233" s="138">
        <v>0</v>
      </c>
      <c r="N233" s="138">
        <f t="shared" si="3"/>
        <v>498</v>
      </c>
    </row>
    <row r="234" spans="1:14" x14ac:dyDescent="0.25">
      <c r="A234" s="143" t="s">
        <v>243</v>
      </c>
      <c r="B234" s="132" t="s">
        <v>2076</v>
      </c>
      <c r="C234" s="138">
        <v>953.05445999999995</v>
      </c>
      <c r="D234" s="138">
        <v>682</v>
      </c>
      <c r="E234" s="138">
        <v>770</v>
      </c>
      <c r="F234" s="138">
        <v>237</v>
      </c>
      <c r="G234" s="138">
        <v>420.00599999999997</v>
      </c>
      <c r="H234" s="138">
        <v>1230.7407150000001</v>
      </c>
      <c r="I234" s="138">
        <v>678.10715999999991</v>
      </c>
      <c r="J234" s="138">
        <v>1650</v>
      </c>
      <c r="K234" s="138">
        <v>55</v>
      </c>
      <c r="L234" s="138">
        <v>0</v>
      </c>
      <c r="M234" s="138">
        <v>0</v>
      </c>
      <c r="N234" s="138">
        <f t="shared" si="3"/>
        <v>6675.9083349999992</v>
      </c>
    </row>
    <row r="235" spans="1:14" ht="25.5" x14ac:dyDescent="0.25">
      <c r="A235" s="143" t="s">
        <v>244</v>
      </c>
      <c r="B235" s="132" t="s">
        <v>2077</v>
      </c>
      <c r="C235" s="138">
        <v>0</v>
      </c>
      <c r="D235" s="138">
        <v>0</v>
      </c>
      <c r="E235" s="138">
        <v>0</v>
      </c>
      <c r="F235" s="138">
        <v>0</v>
      </c>
      <c r="G235" s="138">
        <v>4.0000000000000001E-3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f t="shared" si="3"/>
        <v>4.0000000000000001E-3</v>
      </c>
    </row>
    <row r="236" spans="1:14" ht="25.5" x14ac:dyDescent="0.25">
      <c r="A236" s="143" t="s">
        <v>245</v>
      </c>
      <c r="B236" s="132" t="s">
        <v>2078</v>
      </c>
      <c r="C236" s="138">
        <v>1872.0015057142857</v>
      </c>
      <c r="D236" s="138">
        <v>323</v>
      </c>
      <c r="E236" s="138">
        <v>1618</v>
      </c>
      <c r="F236" s="138">
        <v>1096</v>
      </c>
      <c r="G236" s="138">
        <v>4013.0120000000002</v>
      </c>
      <c r="H236" s="138">
        <v>1096.1297039999999</v>
      </c>
      <c r="I236" s="138">
        <v>2448.6420335283901</v>
      </c>
      <c r="J236" s="138">
        <v>5620</v>
      </c>
      <c r="K236" s="138">
        <v>2697</v>
      </c>
      <c r="L236" s="138">
        <v>6363.8033866666674</v>
      </c>
      <c r="M236" s="138">
        <v>10222.516424285714</v>
      </c>
      <c r="N236" s="138">
        <f t="shared" si="3"/>
        <v>37370.105054195054</v>
      </c>
    </row>
    <row r="237" spans="1:14" ht="25.5" x14ac:dyDescent="0.25">
      <c r="A237" s="143" t="s">
        <v>246</v>
      </c>
      <c r="B237" s="132" t="s">
        <v>2079</v>
      </c>
      <c r="C237" s="138">
        <v>0</v>
      </c>
      <c r="D237" s="138">
        <v>0</v>
      </c>
      <c r="E237" s="138">
        <v>0</v>
      </c>
      <c r="F237" s="138">
        <v>250</v>
      </c>
      <c r="G237" s="138">
        <v>0</v>
      </c>
      <c r="H237" s="138">
        <v>687.42899999999997</v>
      </c>
      <c r="I237" s="138">
        <v>542.96233364431498</v>
      </c>
      <c r="J237" s="138">
        <v>100</v>
      </c>
      <c r="K237" s="138">
        <v>0</v>
      </c>
      <c r="L237" s="138">
        <v>0</v>
      </c>
      <c r="M237" s="138">
        <v>368.74099999999999</v>
      </c>
      <c r="N237" s="138">
        <f t="shared" si="3"/>
        <v>1949.1323336443149</v>
      </c>
    </row>
    <row r="238" spans="1:14" ht="25.5" x14ac:dyDescent="0.25">
      <c r="A238" s="143" t="s">
        <v>247</v>
      </c>
      <c r="B238" s="132" t="s">
        <v>2080</v>
      </c>
      <c r="C238" s="138">
        <v>53</v>
      </c>
      <c r="D238" s="138">
        <v>0</v>
      </c>
      <c r="E238" s="138">
        <v>0</v>
      </c>
      <c r="F238" s="138">
        <v>0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f t="shared" si="3"/>
        <v>53</v>
      </c>
    </row>
    <row r="239" spans="1:14" ht="38.25" x14ac:dyDescent="0.25">
      <c r="A239" s="143" t="s">
        <v>248</v>
      </c>
      <c r="B239" s="132" t="s">
        <v>2081</v>
      </c>
      <c r="C239" s="138">
        <v>1490.5814457142858</v>
      </c>
      <c r="D239" s="138">
        <v>316</v>
      </c>
      <c r="E239" s="138">
        <v>1618</v>
      </c>
      <c r="F239" s="138">
        <v>846</v>
      </c>
      <c r="G239" s="138">
        <v>4013.0120000000002</v>
      </c>
      <c r="H239" s="138">
        <v>408.70070399999997</v>
      </c>
      <c r="I239" s="138">
        <v>1905.679699884075</v>
      </c>
      <c r="J239" s="138">
        <v>5320</v>
      </c>
      <c r="K239" s="138">
        <v>2669</v>
      </c>
      <c r="L239" s="138">
        <v>6163.8033866666674</v>
      </c>
      <c r="M239" s="138">
        <v>9853.7754242857136</v>
      </c>
      <c r="N239" s="138">
        <f t="shared" si="3"/>
        <v>34604.55266055074</v>
      </c>
    </row>
    <row r="240" spans="1:14" ht="25.5" x14ac:dyDescent="0.25">
      <c r="A240" s="139" t="s">
        <v>249</v>
      </c>
      <c r="B240" s="132" t="s">
        <v>2082</v>
      </c>
      <c r="C240" s="138">
        <v>767.58488999999997</v>
      </c>
      <c r="D240" s="138">
        <v>8</v>
      </c>
      <c r="E240" s="138">
        <v>1172</v>
      </c>
      <c r="F240" s="138">
        <v>0</v>
      </c>
      <c r="G240" s="138">
        <v>0</v>
      </c>
      <c r="H240" s="138">
        <v>156.5</v>
      </c>
      <c r="I240" s="138">
        <v>244.57929999999999</v>
      </c>
      <c r="J240" s="138">
        <v>2200</v>
      </c>
      <c r="K240" s="138">
        <v>347</v>
      </c>
      <c r="L240" s="138">
        <v>0</v>
      </c>
      <c r="M240" s="138">
        <v>0</v>
      </c>
      <c r="N240" s="138">
        <f t="shared" si="3"/>
        <v>4895.6641899999995</v>
      </c>
    </row>
    <row r="241" spans="1:14" ht="25.5" x14ac:dyDescent="0.25">
      <c r="A241" s="139" t="s">
        <v>250</v>
      </c>
      <c r="B241" s="132" t="s">
        <v>2083</v>
      </c>
      <c r="C241" s="138">
        <v>0</v>
      </c>
      <c r="D241" s="138">
        <v>150</v>
      </c>
      <c r="E241" s="138">
        <v>309</v>
      </c>
      <c r="F241" s="138">
        <v>538</v>
      </c>
      <c r="G241" s="138">
        <v>1310.0060000000001</v>
      </c>
      <c r="H241" s="138">
        <v>13.23424</v>
      </c>
      <c r="I241" s="138">
        <v>948.66093000000001</v>
      </c>
      <c r="J241" s="138">
        <v>0</v>
      </c>
      <c r="K241" s="138">
        <v>2182</v>
      </c>
      <c r="L241" s="138">
        <v>78</v>
      </c>
      <c r="M241" s="138">
        <v>208.71573000000004</v>
      </c>
      <c r="N241" s="138">
        <f t="shared" si="3"/>
        <v>5737.6169</v>
      </c>
    </row>
    <row r="242" spans="1:14" ht="25.5" x14ac:dyDescent="0.25">
      <c r="A242" s="139" t="s">
        <v>251</v>
      </c>
      <c r="B242" s="132" t="s">
        <v>2084</v>
      </c>
      <c r="C242" s="138">
        <v>340.25012571428573</v>
      </c>
      <c r="D242" s="138">
        <v>158</v>
      </c>
      <c r="E242" s="138">
        <v>113</v>
      </c>
      <c r="F242" s="138">
        <v>69</v>
      </c>
      <c r="G242" s="138">
        <v>0</v>
      </c>
      <c r="H242" s="138">
        <v>0</v>
      </c>
      <c r="I242" s="138">
        <v>65.004679999999993</v>
      </c>
      <c r="J242" s="138">
        <v>603</v>
      </c>
      <c r="K242" s="138">
        <v>140</v>
      </c>
      <c r="L242" s="138">
        <v>0</v>
      </c>
      <c r="M242" s="138">
        <v>120.14200500000001</v>
      </c>
      <c r="N242" s="138">
        <f t="shared" si="3"/>
        <v>1608.3968107142857</v>
      </c>
    </row>
    <row r="243" spans="1:14" ht="25.5" x14ac:dyDescent="0.25">
      <c r="A243" s="139" t="s">
        <v>252</v>
      </c>
      <c r="B243" s="132" t="s">
        <v>2085</v>
      </c>
      <c r="C243" s="138">
        <v>59.255909999999993</v>
      </c>
      <c r="D243" s="138">
        <v>0</v>
      </c>
      <c r="E243" s="138">
        <v>0</v>
      </c>
      <c r="F243" s="138">
        <v>0</v>
      </c>
      <c r="G243" s="138">
        <v>0</v>
      </c>
      <c r="H243" s="138">
        <v>0</v>
      </c>
      <c r="I243" s="138">
        <v>0</v>
      </c>
      <c r="J243" s="138">
        <v>1100</v>
      </c>
      <c r="K243" s="138">
        <v>0</v>
      </c>
      <c r="L243" s="138">
        <v>5800</v>
      </c>
      <c r="M243" s="138">
        <v>8778.8825749999996</v>
      </c>
      <c r="N243" s="138">
        <f t="shared" si="3"/>
        <v>15738.138484999999</v>
      </c>
    </row>
    <row r="244" spans="1:14" x14ac:dyDescent="0.25">
      <c r="A244" s="139" t="s">
        <v>253</v>
      </c>
      <c r="B244" s="132" t="s">
        <v>2086</v>
      </c>
      <c r="C244" s="138">
        <v>80.753140000000002</v>
      </c>
      <c r="D244" s="138">
        <v>0</v>
      </c>
      <c r="E244" s="138">
        <v>0</v>
      </c>
      <c r="F244" s="138">
        <v>239</v>
      </c>
      <c r="G244" s="138">
        <v>1708</v>
      </c>
      <c r="H244" s="138">
        <v>238.96646399999997</v>
      </c>
      <c r="I244" s="138">
        <v>647.43478988407526</v>
      </c>
      <c r="J244" s="138">
        <v>532</v>
      </c>
      <c r="K244" s="138">
        <v>0</v>
      </c>
      <c r="L244" s="138">
        <v>83.416666666666671</v>
      </c>
      <c r="M244" s="138">
        <v>746.03511428571437</v>
      </c>
      <c r="N244" s="138">
        <f t="shared" si="3"/>
        <v>4275.6061748364555</v>
      </c>
    </row>
    <row r="245" spans="1:14" ht="25.5" x14ac:dyDescent="0.25">
      <c r="A245" s="139" t="s">
        <v>254</v>
      </c>
      <c r="B245" s="132" t="s">
        <v>2087</v>
      </c>
      <c r="C245" s="138">
        <v>242.73738</v>
      </c>
      <c r="D245" s="138">
        <v>0</v>
      </c>
      <c r="E245" s="138">
        <v>24</v>
      </c>
      <c r="F245" s="138">
        <v>0</v>
      </c>
      <c r="G245" s="138">
        <v>995.00599999999997</v>
      </c>
      <c r="H245" s="138">
        <v>0</v>
      </c>
      <c r="I245" s="138">
        <v>0</v>
      </c>
      <c r="J245" s="138">
        <v>885</v>
      </c>
      <c r="K245" s="138">
        <v>0</v>
      </c>
      <c r="L245" s="138">
        <v>202.38672</v>
      </c>
      <c r="M245" s="138">
        <v>0</v>
      </c>
      <c r="N245" s="138">
        <f t="shared" si="3"/>
        <v>2349.1300999999999</v>
      </c>
    </row>
    <row r="246" spans="1:14" ht="25.5" x14ac:dyDescent="0.25">
      <c r="A246" s="143" t="s">
        <v>255</v>
      </c>
      <c r="B246" s="132" t="s">
        <v>1881</v>
      </c>
      <c r="C246" s="138">
        <v>328.42005999999998</v>
      </c>
      <c r="D246" s="138">
        <v>7</v>
      </c>
      <c r="E246" s="138">
        <v>0</v>
      </c>
      <c r="F246" s="138">
        <v>0</v>
      </c>
      <c r="G246" s="138">
        <v>0</v>
      </c>
      <c r="H246" s="138">
        <v>0</v>
      </c>
      <c r="I246" s="138">
        <v>0</v>
      </c>
      <c r="J246" s="138">
        <v>200</v>
      </c>
      <c r="K246" s="138">
        <v>28</v>
      </c>
      <c r="L246" s="138">
        <v>200</v>
      </c>
      <c r="M246" s="138">
        <v>0</v>
      </c>
      <c r="N246" s="138">
        <f t="shared" si="3"/>
        <v>763.42005999999992</v>
      </c>
    </row>
    <row r="247" spans="1:14" ht="38.25" x14ac:dyDescent="0.25">
      <c r="A247" s="139" t="s">
        <v>256</v>
      </c>
      <c r="B247" s="132" t="s">
        <v>1882</v>
      </c>
      <c r="C247" s="138">
        <v>328.42005999999998</v>
      </c>
      <c r="D247" s="138">
        <v>7</v>
      </c>
      <c r="E247" s="138">
        <v>0</v>
      </c>
      <c r="F247" s="138">
        <v>0</v>
      </c>
      <c r="G247" s="138">
        <v>0</v>
      </c>
      <c r="H247" s="138">
        <v>0</v>
      </c>
      <c r="I247" s="138">
        <v>0</v>
      </c>
      <c r="J247" s="138">
        <v>200</v>
      </c>
      <c r="K247" s="138">
        <v>28</v>
      </c>
      <c r="L247" s="138">
        <v>200</v>
      </c>
      <c r="M247" s="138">
        <v>0</v>
      </c>
      <c r="N247" s="138">
        <f t="shared" si="3"/>
        <v>763.42005999999992</v>
      </c>
    </row>
    <row r="248" spans="1:14" ht="38.25" x14ac:dyDescent="0.25">
      <c r="A248" s="139" t="s">
        <v>257</v>
      </c>
      <c r="B248" s="132" t="s">
        <v>1883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f t="shared" si="3"/>
        <v>0</v>
      </c>
    </row>
    <row r="249" spans="1:14" ht="38.25" x14ac:dyDescent="0.25">
      <c r="A249" s="139" t="s">
        <v>258</v>
      </c>
      <c r="B249" s="132" t="s">
        <v>1884</v>
      </c>
      <c r="C249" s="138">
        <v>0</v>
      </c>
      <c r="D249" s="138">
        <v>0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f t="shared" si="3"/>
        <v>0</v>
      </c>
    </row>
    <row r="250" spans="1:14" ht="25.5" x14ac:dyDescent="0.25">
      <c r="A250" s="143" t="s">
        <v>259</v>
      </c>
      <c r="B250" s="132" t="s">
        <v>1885</v>
      </c>
      <c r="C250" s="138">
        <v>8134.5946700000004</v>
      </c>
      <c r="D250" s="138">
        <v>911</v>
      </c>
      <c r="E250" s="138">
        <v>0</v>
      </c>
      <c r="F250" s="138">
        <v>2</v>
      </c>
      <c r="G250" s="138">
        <v>1128</v>
      </c>
      <c r="H250" s="138">
        <v>0</v>
      </c>
      <c r="I250" s="138">
        <v>0</v>
      </c>
      <c r="J250" s="138">
        <v>320</v>
      </c>
      <c r="K250" s="138">
        <v>5067</v>
      </c>
      <c r="L250" s="138">
        <v>3.5</v>
      </c>
      <c r="M250" s="138">
        <v>78.808285714285731</v>
      </c>
      <c r="N250" s="138">
        <f t="shared" si="3"/>
        <v>15644.902955714286</v>
      </c>
    </row>
    <row r="251" spans="1:14" ht="38.25" x14ac:dyDescent="0.25">
      <c r="A251" s="143" t="s">
        <v>260</v>
      </c>
      <c r="B251" s="132" t="s">
        <v>549</v>
      </c>
      <c r="C251" s="138">
        <v>0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29</v>
      </c>
      <c r="L251" s="138">
        <v>3.5</v>
      </c>
      <c r="M251" s="138">
        <v>0</v>
      </c>
      <c r="N251" s="138">
        <f t="shared" si="3"/>
        <v>32.5</v>
      </c>
    </row>
    <row r="252" spans="1:14" ht="38.25" x14ac:dyDescent="0.25">
      <c r="A252" s="143" t="s">
        <v>261</v>
      </c>
      <c r="B252" s="132" t="s">
        <v>550</v>
      </c>
      <c r="C252" s="138">
        <v>214.50761000000003</v>
      </c>
      <c r="D252" s="138">
        <v>0</v>
      </c>
      <c r="E252" s="138">
        <v>0</v>
      </c>
      <c r="F252" s="138">
        <v>0</v>
      </c>
      <c r="G252" s="138">
        <v>0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f t="shared" si="3"/>
        <v>214.50761000000003</v>
      </c>
    </row>
    <row r="253" spans="1:14" ht="25.5" x14ac:dyDescent="0.25">
      <c r="A253" s="143" t="s">
        <v>262</v>
      </c>
      <c r="B253" s="132" t="s">
        <v>551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8</v>
      </c>
      <c r="L253" s="138">
        <v>0</v>
      </c>
      <c r="M253" s="138">
        <v>0</v>
      </c>
      <c r="N253" s="138">
        <f t="shared" si="3"/>
        <v>8</v>
      </c>
    </row>
    <row r="254" spans="1:14" x14ac:dyDescent="0.25">
      <c r="A254" s="143" t="s">
        <v>263</v>
      </c>
      <c r="B254" s="132" t="s">
        <v>552</v>
      </c>
      <c r="C254" s="138">
        <v>7920.0870600000007</v>
      </c>
      <c r="D254" s="138">
        <v>911</v>
      </c>
      <c r="E254" s="138">
        <v>0</v>
      </c>
      <c r="F254" s="138">
        <v>2</v>
      </c>
      <c r="G254" s="138">
        <v>1128</v>
      </c>
      <c r="H254" s="138">
        <v>0</v>
      </c>
      <c r="I254" s="138">
        <v>0</v>
      </c>
      <c r="J254" s="138">
        <v>320</v>
      </c>
      <c r="K254" s="138">
        <v>5030</v>
      </c>
      <c r="L254" s="138">
        <v>0</v>
      </c>
      <c r="M254" s="138">
        <v>78.808285714285731</v>
      </c>
      <c r="N254" s="138">
        <f t="shared" si="3"/>
        <v>15389.895345714287</v>
      </c>
    </row>
    <row r="255" spans="1:14" ht="25.5" x14ac:dyDescent="0.25">
      <c r="A255" s="143" t="s">
        <v>264</v>
      </c>
      <c r="B255" s="132" t="s">
        <v>553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f t="shared" si="3"/>
        <v>0</v>
      </c>
    </row>
    <row r="256" spans="1:14" x14ac:dyDescent="0.25">
      <c r="A256" s="143" t="s">
        <v>265</v>
      </c>
      <c r="B256" s="132" t="s">
        <v>1055</v>
      </c>
      <c r="C256" s="138">
        <v>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f t="shared" si="3"/>
        <v>0</v>
      </c>
    </row>
    <row r="257" spans="1:14" x14ac:dyDescent="0.25">
      <c r="A257" s="139" t="s">
        <v>266</v>
      </c>
      <c r="B257" s="132" t="s">
        <v>1430</v>
      </c>
      <c r="C257" s="138">
        <v>36726.731359999998</v>
      </c>
      <c r="D257" s="138">
        <v>20562</v>
      </c>
      <c r="E257" s="138">
        <v>34433</v>
      </c>
      <c r="F257" s="138">
        <v>5740</v>
      </c>
      <c r="G257" s="138">
        <v>20599.785759999999</v>
      </c>
      <c r="H257" s="138">
        <v>9048.2065447142868</v>
      </c>
      <c r="I257" s="138">
        <v>15916.707410115927</v>
      </c>
      <c r="J257" s="138">
        <v>48094.906150000003</v>
      </c>
      <c r="K257" s="138">
        <v>22758</v>
      </c>
      <c r="L257" s="138">
        <v>15659.101000000001</v>
      </c>
      <c r="M257" s="138">
        <v>13280.204798714285</v>
      </c>
      <c r="N257" s="138">
        <f t="shared" si="3"/>
        <v>242818.64302354449</v>
      </c>
    </row>
    <row r="258" spans="1:14" x14ac:dyDescent="0.25">
      <c r="A258" s="143" t="s">
        <v>267</v>
      </c>
      <c r="B258" s="132" t="s">
        <v>1432</v>
      </c>
      <c r="C258" s="138">
        <v>35268.861119999994</v>
      </c>
      <c r="D258" s="138">
        <v>19590</v>
      </c>
      <c r="E258" s="138">
        <v>33755</v>
      </c>
      <c r="F258" s="138">
        <v>5008</v>
      </c>
      <c r="G258" s="138">
        <v>18377.207759999998</v>
      </c>
      <c r="H258" s="138">
        <v>8223.6081997142865</v>
      </c>
      <c r="I258" s="138">
        <v>14667.861790000003</v>
      </c>
      <c r="J258" s="138">
        <v>45328.906150000003</v>
      </c>
      <c r="K258" s="138">
        <v>21529</v>
      </c>
      <c r="L258" s="138">
        <v>14842.036</v>
      </c>
      <c r="M258" s="138">
        <v>11610.671984285715</v>
      </c>
      <c r="N258" s="138">
        <f t="shared" si="3"/>
        <v>228201.15300399999</v>
      </c>
    </row>
    <row r="259" spans="1:14" x14ac:dyDescent="0.25">
      <c r="A259" s="143" t="s">
        <v>268</v>
      </c>
      <c r="B259" s="132" t="s">
        <v>1434</v>
      </c>
      <c r="C259" s="138">
        <v>3696.8784100000003</v>
      </c>
      <c r="D259" s="138">
        <v>1762</v>
      </c>
      <c r="E259" s="138">
        <v>2441</v>
      </c>
      <c r="F259" s="138">
        <v>313</v>
      </c>
      <c r="G259" s="138">
        <v>1540</v>
      </c>
      <c r="H259" s="138">
        <v>680.62074857142852</v>
      </c>
      <c r="I259" s="138">
        <v>2377.4624999999996</v>
      </c>
      <c r="J259" s="138">
        <v>0</v>
      </c>
      <c r="K259" s="138">
        <v>1236</v>
      </c>
      <c r="L259" s="138">
        <v>916</v>
      </c>
      <c r="M259" s="138">
        <v>0</v>
      </c>
      <c r="N259" s="138">
        <f t="shared" ref="N259:N322" si="4">SUM(C259:M259)</f>
        <v>14962.96165857143</v>
      </c>
    </row>
    <row r="260" spans="1:14" x14ac:dyDescent="0.25">
      <c r="A260" s="143" t="s">
        <v>269</v>
      </c>
      <c r="B260" s="132" t="s">
        <v>1436</v>
      </c>
      <c r="C260" s="138">
        <v>4582.3735700000007</v>
      </c>
      <c r="D260" s="138">
        <v>5353</v>
      </c>
      <c r="E260" s="138">
        <v>4141</v>
      </c>
      <c r="F260" s="138">
        <v>731</v>
      </c>
      <c r="G260" s="138">
        <v>2400</v>
      </c>
      <c r="H260" s="138">
        <v>828.64235999999994</v>
      </c>
      <c r="I260" s="138">
        <v>2024.7049200000008</v>
      </c>
      <c r="J260" s="138">
        <v>8760.8352350000005</v>
      </c>
      <c r="K260" s="138">
        <v>3816</v>
      </c>
      <c r="L260" s="138">
        <v>2030</v>
      </c>
      <c r="M260" s="138">
        <v>3039.9133999999995</v>
      </c>
      <c r="N260" s="138">
        <f t="shared" si="4"/>
        <v>37707.469485000001</v>
      </c>
    </row>
    <row r="261" spans="1:14" x14ac:dyDescent="0.25">
      <c r="A261" s="143" t="s">
        <v>270</v>
      </c>
      <c r="B261" s="132" t="s">
        <v>1438</v>
      </c>
      <c r="C261" s="138">
        <v>3688.8025300000004</v>
      </c>
      <c r="D261" s="138">
        <v>1212</v>
      </c>
      <c r="E261" s="138">
        <v>2410</v>
      </c>
      <c r="F261" s="138">
        <v>44</v>
      </c>
      <c r="G261" s="138">
        <v>1700</v>
      </c>
      <c r="H261" s="138">
        <v>960</v>
      </c>
      <c r="I261" s="138">
        <v>1696.8008399999999</v>
      </c>
      <c r="J261" s="138">
        <v>3408.1246099999998</v>
      </c>
      <c r="K261" s="138">
        <v>492</v>
      </c>
      <c r="L261" s="138">
        <v>1500</v>
      </c>
      <c r="M261" s="138">
        <v>1336.1058342857139</v>
      </c>
      <c r="N261" s="138">
        <f t="shared" si="4"/>
        <v>18447.833814285714</v>
      </c>
    </row>
    <row r="262" spans="1:14" x14ac:dyDescent="0.25">
      <c r="A262" s="143" t="s">
        <v>271</v>
      </c>
      <c r="B262" s="132" t="s">
        <v>1440</v>
      </c>
      <c r="C262" s="138">
        <v>5138.3784900000001</v>
      </c>
      <c r="D262" s="138">
        <v>0</v>
      </c>
      <c r="E262" s="138">
        <v>3815</v>
      </c>
      <c r="F262" s="138">
        <v>0</v>
      </c>
      <c r="G262" s="138">
        <v>0</v>
      </c>
      <c r="H262" s="138">
        <v>0</v>
      </c>
      <c r="I262" s="138">
        <v>1171.50964</v>
      </c>
      <c r="J262" s="138">
        <v>0</v>
      </c>
      <c r="K262" s="138">
        <v>0</v>
      </c>
      <c r="L262" s="138">
        <v>1360</v>
      </c>
      <c r="M262" s="138">
        <v>408.70008000000007</v>
      </c>
      <c r="N262" s="138">
        <f t="shared" si="4"/>
        <v>11893.58821</v>
      </c>
    </row>
    <row r="263" spans="1:14" x14ac:dyDescent="0.25">
      <c r="A263" s="143" t="s">
        <v>272</v>
      </c>
      <c r="B263" s="132" t="s">
        <v>1630</v>
      </c>
      <c r="C263" s="138">
        <v>1124.8763999999999</v>
      </c>
      <c r="D263" s="138">
        <v>71</v>
      </c>
      <c r="E263" s="138">
        <v>123</v>
      </c>
      <c r="F263" s="138">
        <v>49</v>
      </c>
      <c r="G263" s="138">
        <v>110</v>
      </c>
      <c r="H263" s="138">
        <v>70.401630000000011</v>
      </c>
      <c r="I263" s="138">
        <v>76.47072</v>
      </c>
      <c r="J263" s="138">
        <v>400</v>
      </c>
      <c r="K263" s="138">
        <v>0</v>
      </c>
      <c r="L263" s="138">
        <v>56</v>
      </c>
      <c r="M263" s="138">
        <v>0</v>
      </c>
      <c r="N263" s="138">
        <f t="shared" si="4"/>
        <v>2080.7487499999997</v>
      </c>
    </row>
    <row r="264" spans="1:14" x14ac:dyDescent="0.25">
      <c r="A264" s="143" t="s">
        <v>273</v>
      </c>
      <c r="B264" s="132" t="s">
        <v>1444</v>
      </c>
      <c r="C264" s="138">
        <v>212.77678</v>
      </c>
      <c r="D264" s="138">
        <v>103</v>
      </c>
      <c r="E264" s="138">
        <v>498</v>
      </c>
      <c r="F264" s="138">
        <v>3</v>
      </c>
      <c r="G264" s="138">
        <v>36</v>
      </c>
      <c r="H264" s="138">
        <v>1.9421550000000003</v>
      </c>
      <c r="I264" s="138">
        <v>823.75612000000001</v>
      </c>
      <c r="J264" s="138">
        <v>2711.8553699999998</v>
      </c>
      <c r="K264" s="138">
        <v>23</v>
      </c>
      <c r="L264" s="138">
        <v>230</v>
      </c>
      <c r="M264" s="138">
        <v>523.41372000000001</v>
      </c>
      <c r="N264" s="138">
        <f t="shared" si="4"/>
        <v>5166.7441450000006</v>
      </c>
    </row>
    <row r="265" spans="1:14" x14ac:dyDescent="0.25">
      <c r="A265" s="143" t="s">
        <v>274</v>
      </c>
      <c r="B265" s="132" t="s">
        <v>1001</v>
      </c>
      <c r="C265" s="138">
        <v>2185.6646499999997</v>
      </c>
      <c r="D265" s="138">
        <v>742</v>
      </c>
      <c r="E265" s="138">
        <v>2234</v>
      </c>
      <c r="F265" s="138">
        <v>322</v>
      </c>
      <c r="G265" s="138">
        <v>628</v>
      </c>
      <c r="H265" s="138">
        <v>163.04767500000005</v>
      </c>
      <c r="I265" s="138">
        <v>873.7145999999999</v>
      </c>
      <c r="J265" s="138">
        <v>1590</v>
      </c>
      <c r="K265" s="138">
        <v>1110</v>
      </c>
      <c r="L265" s="138">
        <v>550</v>
      </c>
      <c r="M265" s="138">
        <v>812.74907999999994</v>
      </c>
      <c r="N265" s="138">
        <f t="shared" si="4"/>
        <v>11211.176004999999</v>
      </c>
    </row>
    <row r="266" spans="1:14" x14ac:dyDescent="0.25">
      <c r="A266" s="143" t="s">
        <v>275</v>
      </c>
      <c r="B266" s="132" t="s">
        <v>1003</v>
      </c>
      <c r="C266" s="138">
        <v>965.51556000000005</v>
      </c>
      <c r="D266" s="138">
        <v>355</v>
      </c>
      <c r="E266" s="138">
        <v>242</v>
      </c>
      <c r="F266" s="138">
        <v>139</v>
      </c>
      <c r="G266" s="138">
        <v>400</v>
      </c>
      <c r="H266" s="138">
        <v>287.93188500000002</v>
      </c>
      <c r="I266" s="138">
        <v>306.86453999999992</v>
      </c>
      <c r="J266" s="138">
        <v>1400</v>
      </c>
      <c r="K266" s="138">
        <v>230</v>
      </c>
      <c r="L266" s="138">
        <v>110</v>
      </c>
      <c r="M266" s="138">
        <v>180.06363000000002</v>
      </c>
      <c r="N266" s="138">
        <f t="shared" si="4"/>
        <v>4616.3756149999999</v>
      </c>
    </row>
    <row r="267" spans="1:14" x14ac:dyDescent="0.25">
      <c r="A267" s="143" t="s">
        <v>276</v>
      </c>
      <c r="B267" s="132" t="s">
        <v>1005</v>
      </c>
      <c r="C267" s="138">
        <v>3658.01388</v>
      </c>
      <c r="D267" s="138">
        <v>2453</v>
      </c>
      <c r="E267" s="138">
        <v>1045</v>
      </c>
      <c r="F267" s="138">
        <v>574</v>
      </c>
      <c r="G267" s="138">
        <v>2300</v>
      </c>
      <c r="H267" s="138">
        <v>773.4153771428571</v>
      </c>
      <c r="I267" s="138">
        <v>2323.7672600000005</v>
      </c>
      <c r="J267" s="138">
        <v>5691.8409350000002</v>
      </c>
      <c r="K267" s="138">
        <v>3955</v>
      </c>
      <c r="L267" s="138">
        <v>2400</v>
      </c>
      <c r="M267" s="138">
        <v>2198.5546800000006</v>
      </c>
      <c r="N267" s="138">
        <f t="shared" si="4"/>
        <v>27372.592132142861</v>
      </c>
    </row>
    <row r="268" spans="1:14" x14ac:dyDescent="0.25">
      <c r="A268" s="143" t="s">
        <v>277</v>
      </c>
      <c r="B268" s="132" t="s">
        <v>1007</v>
      </c>
      <c r="C268" s="138">
        <v>202.75662</v>
      </c>
      <c r="D268" s="138">
        <v>349</v>
      </c>
      <c r="E268" s="138">
        <v>345</v>
      </c>
      <c r="F268" s="138">
        <v>158</v>
      </c>
      <c r="G268" s="138">
        <v>50</v>
      </c>
      <c r="H268" s="138">
        <v>81.844589999999982</v>
      </c>
      <c r="I268" s="138">
        <v>161.43978999999999</v>
      </c>
      <c r="J268" s="138">
        <v>738.25</v>
      </c>
      <c r="K268" s="138">
        <v>447</v>
      </c>
      <c r="L268" s="138">
        <v>340</v>
      </c>
      <c r="M268" s="138">
        <v>14.325274285714288</v>
      </c>
      <c r="N268" s="138">
        <f t="shared" si="4"/>
        <v>2887.6162742857146</v>
      </c>
    </row>
    <row r="269" spans="1:14" x14ac:dyDescent="0.25">
      <c r="A269" s="143" t="s">
        <v>278</v>
      </c>
      <c r="B269" s="132" t="s">
        <v>1009</v>
      </c>
      <c r="C269" s="138">
        <v>2536.9184</v>
      </c>
      <c r="D269" s="138">
        <v>2159</v>
      </c>
      <c r="E269" s="138">
        <v>2979</v>
      </c>
      <c r="F269" s="138">
        <v>1212</v>
      </c>
      <c r="G269" s="138">
        <v>1337.20776</v>
      </c>
      <c r="H269" s="138">
        <v>1816.2202600000001</v>
      </c>
      <c r="I269" s="138">
        <v>208.33003999999997</v>
      </c>
      <c r="J269" s="138">
        <v>4536</v>
      </c>
      <c r="K269" s="138">
        <v>3981</v>
      </c>
      <c r="L269" s="138">
        <v>1410</v>
      </c>
      <c r="M269" s="138">
        <v>1092.75692</v>
      </c>
      <c r="N269" s="138">
        <f t="shared" si="4"/>
        <v>23268.433380000002</v>
      </c>
    </row>
    <row r="270" spans="1:14" ht="25.5" x14ac:dyDescent="0.25">
      <c r="A270" s="139" t="s">
        <v>279</v>
      </c>
      <c r="B270" s="132" t="s">
        <v>1011</v>
      </c>
      <c r="C270" s="138">
        <v>0</v>
      </c>
      <c r="D270" s="138">
        <v>1460</v>
      </c>
      <c r="E270" s="138">
        <v>2490</v>
      </c>
      <c r="F270" s="138">
        <v>0</v>
      </c>
      <c r="G270" s="138">
        <v>1104</v>
      </c>
      <c r="H270" s="138">
        <v>1000</v>
      </c>
      <c r="I270" s="138">
        <v>0</v>
      </c>
      <c r="J270" s="138">
        <v>1863</v>
      </c>
      <c r="K270" s="138">
        <v>3065</v>
      </c>
      <c r="L270" s="138">
        <v>1000</v>
      </c>
      <c r="M270" s="138">
        <v>990</v>
      </c>
      <c r="N270" s="138">
        <f t="shared" si="4"/>
        <v>12972</v>
      </c>
    </row>
    <row r="271" spans="1:14" ht="25.5" x14ac:dyDescent="0.25">
      <c r="A271" s="139" t="s">
        <v>280</v>
      </c>
      <c r="B271" s="132" t="s">
        <v>1013</v>
      </c>
      <c r="C271" s="138">
        <v>2536.9184</v>
      </c>
      <c r="D271" s="138">
        <v>699</v>
      </c>
      <c r="E271" s="138">
        <v>489</v>
      </c>
      <c r="F271" s="138">
        <v>1212</v>
      </c>
      <c r="G271" s="138">
        <v>233.20776000000001</v>
      </c>
      <c r="H271" s="138">
        <v>816.22026000000005</v>
      </c>
      <c r="I271" s="138">
        <v>208.33003999999997</v>
      </c>
      <c r="J271" s="138">
        <v>2673</v>
      </c>
      <c r="K271" s="138">
        <v>916</v>
      </c>
      <c r="L271" s="138">
        <v>410</v>
      </c>
      <c r="M271" s="138">
        <v>102.75691999999999</v>
      </c>
      <c r="N271" s="138">
        <f t="shared" si="4"/>
        <v>10296.43338</v>
      </c>
    </row>
    <row r="272" spans="1:14" x14ac:dyDescent="0.25">
      <c r="A272" s="143" t="s">
        <v>281</v>
      </c>
      <c r="B272" s="132" t="s">
        <v>1015</v>
      </c>
      <c r="C272" s="138">
        <v>7275.9058299999988</v>
      </c>
      <c r="D272" s="138">
        <v>5031</v>
      </c>
      <c r="E272" s="138">
        <v>13482</v>
      </c>
      <c r="F272" s="138">
        <v>1463</v>
      </c>
      <c r="G272" s="138">
        <v>7876</v>
      </c>
      <c r="H272" s="138">
        <v>2559.5415189999999</v>
      </c>
      <c r="I272" s="138">
        <v>2623.0408199999997</v>
      </c>
      <c r="J272" s="138">
        <v>16092</v>
      </c>
      <c r="K272" s="138">
        <v>6239</v>
      </c>
      <c r="L272" s="138">
        <v>3940.0360000000001</v>
      </c>
      <c r="M272" s="138">
        <v>2004.0893657142858</v>
      </c>
      <c r="N272" s="138">
        <f t="shared" si="4"/>
        <v>68585.613534714299</v>
      </c>
    </row>
    <row r="273" spans="1:14" ht="25.5" x14ac:dyDescent="0.25">
      <c r="A273" s="139" t="s">
        <v>282</v>
      </c>
      <c r="B273" s="132" t="s">
        <v>1446</v>
      </c>
      <c r="C273" s="138">
        <v>0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144</v>
      </c>
      <c r="L273" s="138">
        <v>0</v>
      </c>
      <c r="M273" s="138">
        <v>0</v>
      </c>
      <c r="N273" s="138">
        <f t="shared" si="4"/>
        <v>144</v>
      </c>
    </row>
    <row r="274" spans="1:14" ht="25.5" x14ac:dyDescent="0.25">
      <c r="A274" s="139" t="s">
        <v>283</v>
      </c>
      <c r="B274" s="132" t="s">
        <v>1052</v>
      </c>
      <c r="C274" s="138">
        <v>0</v>
      </c>
      <c r="D274" s="138">
        <v>0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12</v>
      </c>
      <c r="L274" s="138">
        <v>0</v>
      </c>
      <c r="M274" s="138">
        <v>0</v>
      </c>
      <c r="N274" s="138">
        <f t="shared" si="4"/>
        <v>12</v>
      </c>
    </row>
    <row r="275" spans="1:14" x14ac:dyDescent="0.25">
      <c r="A275" s="139" t="s">
        <v>284</v>
      </c>
      <c r="B275" s="132" t="s">
        <v>1021</v>
      </c>
      <c r="C275" s="138">
        <v>7275.9058299999988</v>
      </c>
      <c r="D275" s="138">
        <v>5031</v>
      </c>
      <c r="E275" s="138">
        <v>13482</v>
      </c>
      <c r="F275" s="138">
        <v>1463</v>
      </c>
      <c r="G275" s="138">
        <v>7876</v>
      </c>
      <c r="H275" s="138">
        <v>2559.5415189999999</v>
      </c>
      <c r="I275" s="138">
        <v>2623.0408199999997</v>
      </c>
      <c r="J275" s="138">
        <v>16092</v>
      </c>
      <c r="K275" s="138">
        <v>6083</v>
      </c>
      <c r="L275" s="138">
        <v>3940.0360000000001</v>
      </c>
      <c r="M275" s="138">
        <v>2004.0893657142858</v>
      </c>
      <c r="N275" s="138">
        <f t="shared" si="4"/>
        <v>68429.613534714299</v>
      </c>
    </row>
    <row r="276" spans="1:14" ht="25.5" x14ac:dyDescent="0.25">
      <c r="A276" s="143" t="s">
        <v>285</v>
      </c>
      <c r="B276" s="132" t="s">
        <v>1245</v>
      </c>
      <c r="C276" s="138">
        <v>854.17466999999988</v>
      </c>
      <c r="D276" s="138">
        <v>779</v>
      </c>
      <c r="E276" s="138">
        <v>232</v>
      </c>
      <c r="F276" s="138">
        <v>547</v>
      </c>
      <c r="G276" s="138">
        <v>2062.578</v>
      </c>
      <c r="H276" s="138">
        <v>684.59834500000011</v>
      </c>
      <c r="I276" s="138">
        <v>826.06269011592485</v>
      </c>
      <c r="J276" s="138">
        <v>2118</v>
      </c>
      <c r="K276" s="138">
        <v>830</v>
      </c>
      <c r="L276" s="138">
        <v>724.27599999999995</v>
      </c>
      <c r="M276" s="138">
        <v>1560.5961694285716</v>
      </c>
      <c r="N276" s="138">
        <f t="shared" si="4"/>
        <v>11218.285874544497</v>
      </c>
    </row>
    <row r="277" spans="1:14" ht="25.5" x14ac:dyDescent="0.25">
      <c r="A277" s="143" t="s">
        <v>286</v>
      </c>
      <c r="B277" s="132" t="s">
        <v>1447</v>
      </c>
      <c r="C277" s="138">
        <v>0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0</v>
      </c>
      <c r="L277" s="138">
        <v>0</v>
      </c>
      <c r="M277" s="138">
        <v>0</v>
      </c>
      <c r="N277" s="138">
        <f t="shared" si="4"/>
        <v>0</v>
      </c>
    </row>
    <row r="278" spans="1:14" ht="25.5" x14ac:dyDescent="0.25">
      <c r="A278" s="143" t="s">
        <v>287</v>
      </c>
      <c r="B278" s="132" t="s">
        <v>1244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102</v>
      </c>
      <c r="L278" s="138">
        <v>0</v>
      </c>
      <c r="M278" s="138">
        <v>0</v>
      </c>
      <c r="N278" s="138">
        <f t="shared" si="4"/>
        <v>102</v>
      </c>
    </row>
    <row r="279" spans="1:14" ht="25.5" x14ac:dyDescent="0.25">
      <c r="A279" s="143" t="s">
        <v>288</v>
      </c>
      <c r="B279" s="132" t="s">
        <v>1246</v>
      </c>
      <c r="C279" s="138">
        <v>775.49376999999993</v>
      </c>
      <c r="D279" s="138">
        <v>765</v>
      </c>
      <c r="E279" s="138">
        <v>232</v>
      </c>
      <c r="F279" s="138">
        <v>547</v>
      </c>
      <c r="G279" s="138">
        <v>2062.578</v>
      </c>
      <c r="H279" s="138">
        <v>684.31709500000011</v>
      </c>
      <c r="I279" s="138">
        <v>826.06269011592485</v>
      </c>
      <c r="J279" s="138">
        <v>2118</v>
      </c>
      <c r="K279" s="138">
        <v>728</v>
      </c>
      <c r="L279" s="138">
        <v>724.27599999999995</v>
      </c>
      <c r="M279" s="138">
        <v>1560.5961694285716</v>
      </c>
      <c r="N279" s="138">
        <f t="shared" si="4"/>
        <v>11023.323724544498</v>
      </c>
    </row>
    <row r="280" spans="1:14" x14ac:dyDescent="0.25">
      <c r="A280" s="139" t="s">
        <v>289</v>
      </c>
      <c r="B280" s="132" t="s">
        <v>2090</v>
      </c>
      <c r="C280" s="138">
        <v>99.382930000000002</v>
      </c>
      <c r="D280" s="138">
        <v>78</v>
      </c>
      <c r="E280" s="138">
        <v>78</v>
      </c>
      <c r="F280" s="138">
        <v>136</v>
      </c>
      <c r="G280" s="138">
        <v>170</v>
      </c>
      <c r="H280" s="138">
        <v>167.767675</v>
      </c>
      <c r="I280" s="138">
        <v>135.67920000000001</v>
      </c>
      <c r="J280" s="138">
        <v>30</v>
      </c>
      <c r="K280" s="138">
        <v>403</v>
      </c>
      <c r="L280" s="138">
        <v>0</v>
      </c>
      <c r="M280" s="138">
        <v>251.71511299999995</v>
      </c>
      <c r="N280" s="138">
        <f t="shared" si="4"/>
        <v>1549.5449180000001</v>
      </c>
    </row>
    <row r="281" spans="1:14" ht="25.5" x14ac:dyDescent="0.25">
      <c r="A281" s="139" t="s">
        <v>290</v>
      </c>
      <c r="B281" s="132" t="s">
        <v>2092</v>
      </c>
      <c r="C281" s="138">
        <v>333.06897999999995</v>
      </c>
      <c r="D281" s="138">
        <v>32</v>
      </c>
      <c r="E281" s="138">
        <v>122</v>
      </c>
      <c r="F281" s="138">
        <v>30</v>
      </c>
      <c r="G281" s="138">
        <v>31</v>
      </c>
      <c r="H281" s="138">
        <v>96</v>
      </c>
      <c r="I281" s="138">
        <v>83.335499999999996</v>
      </c>
      <c r="J281" s="138">
        <v>51</v>
      </c>
      <c r="K281" s="138">
        <v>180</v>
      </c>
      <c r="L281" s="138">
        <v>0</v>
      </c>
      <c r="M281" s="138">
        <v>70.036662857142844</v>
      </c>
      <c r="N281" s="138">
        <f t="shared" si="4"/>
        <v>1028.4411428571429</v>
      </c>
    </row>
    <row r="282" spans="1:14" ht="25.5" x14ac:dyDescent="0.25">
      <c r="A282" s="139" t="s">
        <v>291</v>
      </c>
      <c r="B282" s="132" t="s">
        <v>1171</v>
      </c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8">
        <v>300.5</v>
      </c>
      <c r="M282" s="138">
        <v>868.86998285714299</v>
      </c>
      <c r="N282" s="138">
        <f t="shared" si="4"/>
        <v>1169.369982857143</v>
      </c>
    </row>
    <row r="283" spans="1:14" x14ac:dyDescent="0.25">
      <c r="A283" s="139" t="s">
        <v>292</v>
      </c>
      <c r="B283" s="132" t="s">
        <v>1172</v>
      </c>
      <c r="C283" s="138">
        <v>343.04185999999999</v>
      </c>
      <c r="D283" s="138">
        <v>655</v>
      </c>
      <c r="E283" s="138">
        <v>32</v>
      </c>
      <c r="F283" s="138">
        <v>334</v>
      </c>
      <c r="G283" s="138">
        <v>1655.818</v>
      </c>
      <c r="H283" s="138">
        <v>420.54942000000005</v>
      </c>
      <c r="I283" s="138">
        <v>477.47343011592488</v>
      </c>
      <c r="J283" s="138">
        <v>1456</v>
      </c>
      <c r="K283" s="138">
        <v>75</v>
      </c>
      <c r="L283" s="138">
        <v>317</v>
      </c>
      <c r="M283" s="138">
        <v>196.01646857142856</v>
      </c>
      <c r="N283" s="138">
        <f t="shared" si="4"/>
        <v>5961.8991786873539</v>
      </c>
    </row>
    <row r="284" spans="1:14" ht="25.5" x14ac:dyDescent="0.25">
      <c r="A284" s="139" t="s">
        <v>293</v>
      </c>
      <c r="B284" s="132" t="s">
        <v>1579</v>
      </c>
      <c r="C284" s="138">
        <v>0</v>
      </c>
      <c r="D284" s="138">
        <v>0</v>
      </c>
      <c r="E284" s="138">
        <v>0</v>
      </c>
      <c r="F284" s="138">
        <v>47</v>
      </c>
      <c r="G284" s="138">
        <v>205.76</v>
      </c>
      <c r="H284" s="138">
        <v>0</v>
      </c>
      <c r="I284" s="138">
        <v>129.57455999999999</v>
      </c>
      <c r="J284" s="138">
        <v>581</v>
      </c>
      <c r="K284" s="138">
        <v>70</v>
      </c>
      <c r="L284" s="138">
        <v>106.776</v>
      </c>
      <c r="M284" s="138">
        <v>173.95794214285718</v>
      </c>
      <c r="N284" s="138">
        <f t="shared" si="4"/>
        <v>1314.0685021428571</v>
      </c>
    </row>
    <row r="285" spans="1:14" ht="25.5" x14ac:dyDescent="0.25">
      <c r="A285" s="143" t="s">
        <v>294</v>
      </c>
      <c r="B285" s="132" t="s">
        <v>2098</v>
      </c>
      <c r="C285" s="138">
        <v>78.680899999999994</v>
      </c>
      <c r="D285" s="138">
        <v>14</v>
      </c>
      <c r="E285" s="138">
        <v>0</v>
      </c>
      <c r="F285" s="138">
        <v>0</v>
      </c>
      <c r="G285" s="138">
        <v>0</v>
      </c>
      <c r="H285" s="138">
        <v>0.28125</v>
      </c>
      <c r="I285" s="138"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f t="shared" si="4"/>
        <v>92.962149999999994</v>
      </c>
    </row>
    <row r="286" spans="1:14" ht="38.25" x14ac:dyDescent="0.25">
      <c r="A286" s="139" t="s">
        <v>295</v>
      </c>
      <c r="B286" s="132" t="s">
        <v>1448</v>
      </c>
      <c r="C286" s="138">
        <v>78.680899999999994</v>
      </c>
      <c r="D286" s="138">
        <v>14</v>
      </c>
      <c r="E286" s="138">
        <v>0</v>
      </c>
      <c r="F286" s="138">
        <v>0</v>
      </c>
      <c r="G286" s="138">
        <v>0</v>
      </c>
      <c r="H286" s="138">
        <v>0.28125</v>
      </c>
      <c r="I286" s="138"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f t="shared" si="4"/>
        <v>92.962149999999994</v>
      </c>
    </row>
    <row r="287" spans="1:14" ht="38.25" x14ac:dyDescent="0.25">
      <c r="A287" s="139" t="s">
        <v>296</v>
      </c>
      <c r="B287" s="132" t="s">
        <v>2127</v>
      </c>
      <c r="C287" s="138">
        <v>0</v>
      </c>
      <c r="D287" s="138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f t="shared" si="4"/>
        <v>0</v>
      </c>
    </row>
    <row r="288" spans="1:14" ht="38.25" x14ac:dyDescent="0.25">
      <c r="A288" s="139" t="s">
        <v>297</v>
      </c>
      <c r="B288" s="132" t="s">
        <v>950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f t="shared" si="4"/>
        <v>0</v>
      </c>
    </row>
    <row r="289" spans="1:14" x14ac:dyDescent="0.25">
      <c r="A289" s="143" t="s">
        <v>298</v>
      </c>
      <c r="B289" s="132" t="s">
        <v>1369</v>
      </c>
      <c r="C289" s="138">
        <v>603.69556999999998</v>
      </c>
      <c r="D289" s="138">
        <v>193</v>
      </c>
      <c r="E289" s="138">
        <v>446</v>
      </c>
      <c r="F289" s="138">
        <v>185</v>
      </c>
      <c r="G289" s="138">
        <v>160</v>
      </c>
      <c r="H289" s="138">
        <v>140</v>
      </c>
      <c r="I289" s="138">
        <v>422.78293000000008</v>
      </c>
      <c r="J289" s="138">
        <v>648</v>
      </c>
      <c r="K289" s="138">
        <v>399</v>
      </c>
      <c r="L289" s="138">
        <v>92.789000000000001</v>
      </c>
      <c r="M289" s="138">
        <v>108.93664499999998</v>
      </c>
      <c r="N289" s="138">
        <f t="shared" si="4"/>
        <v>3399.2041450000002</v>
      </c>
    </row>
    <row r="290" spans="1:14" ht="25.5" x14ac:dyDescent="0.25">
      <c r="A290" s="143" t="s">
        <v>299</v>
      </c>
      <c r="B290" s="132" t="s">
        <v>1371</v>
      </c>
      <c r="C290" s="138">
        <v>0</v>
      </c>
      <c r="D290" s="138">
        <v>0</v>
      </c>
      <c r="E290" s="138">
        <v>0</v>
      </c>
      <c r="F290" s="138">
        <v>10</v>
      </c>
      <c r="G290" s="138">
        <v>160</v>
      </c>
      <c r="H290" s="138">
        <v>0</v>
      </c>
      <c r="I290" s="138"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f t="shared" si="4"/>
        <v>170</v>
      </c>
    </row>
    <row r="291" spans="1:14" ht="25.5" x14ac:dyDescent="0.25">
      <c r="A291" s="143" t="s">
        <v>300</v>
      </c>
      <c r="B291" s="132" t="s">
        <v>1373</v>
      </c>
      <c r="C291" s="138">
        <v>603.69556999999998</v>
      </c>
      <c r="D291" s="138">
        <v>193</v>
      </c>
      <c r="E291" s="138">
        <v>446</v>
      </c>
      <c r="F291" s="138">
        <v>175</v>
      </c>
      <c r="G291" s="138">
        <v>0</v>
      </c>
      <c r="H291" s="138">
        <v>140</v>
      </c>
      <c r="I291" s="138">
        <v>422.78293000000008</v>
      </c>
      <c r="J291" s="138">
        <v>648</v>
      </c>
      <c r="K291" s="138">
        <v>399</v>
      </c>
      <c r="L291" s="138">
        <v>92.789000000000001</v>
      </c>
      <c r="M291" s="138">
        <v>108.93664499999998</v>
      </c>
      <c r="N291" s="138">
        <f t="shared" si="4"/>
        <v>3229.2041450000002</v>
      </c>
    </row>
    <row r="292" spans="1:14" ht="25.5" x14ac:dyDescent="0.25">
      <c r="A292" s="139" t="s">
        <v>301</v>
      </c>
      <c r="B292" s="132" t="s">
        <v>1375</v>
      </c>
      <c r="C292" s="138">
        <v>8015.0930999999991</v>
      </c>
      <c r="D292" s="138">
        <v>5786</v>
      </c>
      <c r="E292" s="138">
        <v>8991</v>
      </c>
      <c r="F292" s="138">
        <v>1805</v>
      </c>
      <c r="G292" s="138">
        <v>2899.2</v>
      </c>
      <c r="H292" s="138">
        <v>1957.02432</v>
      </c>
      <c r="I292" s="138">
        <v>4083.9571599999999</v>
      </c>
      <c r="J292" s="138">
        <v>20220</v>
      </c>
      <c r="K292" s="138">
        <v>6273</v>
      </c>
      <c r="L292" s="138">
        <v>4519.5039999999999</v>
      </c>
      <c r="M292" s="138">
        <v>3434.4504064285716</v>
      </c>
      <c r="N292" s="138">
        <f t="shared" si="4"/>
        <v>67984.22898642857</v>
      </c>
    </row>
    <row r="293" spans="1:14" ht="25.5" x14ac:dyDescent="0.25">
      <c r="A293" s="143" t="s">
        <v>522</v>
      </c>
      <c r="B293" s="132" t="s">
        <v>67</v>
      </c>
      <c r="C293" s="138">
        <v>4090.8390300000001</v>
      </c>
      <c r="D293" s="138">
        <v>611</v>
      </c>
      <c r="E293" s="138">
        <v>4572</v>
      </c>
      <c r="F293" s="138">
        <v>710</v>
      </c>
      <c r="G293" s="138">
        <v>700</v>
      </c>
      <c r="H293" s="138">
        <v>155.6</v>
      </c>
      <c r="I293" s="138">
        <v>1931.7988599999999</v>
      </c>
      <c r="J293" s="138">
        <v>15100</v>
      </c>
      <c r="K293" s="138">
        <v>165</v>
      </c>
      <c r="L293" s="138">
        <v>282</v>
      </c>
      <c r="M293" s="138">
        <v>164.25903642857142</v>
      </c>
      <c r="N293" s="138">
        <f t="shared" si="4"/>
        <v>28482.496926428572</v>
      </c>
    </row>
    <row r="294" spans="1:14" ht="25.5" x14ac:dyDescent="0.25">
      <c r="A294" s="143" t="s">
        <v>523</v>
      </c>
      <c r="B294" s="132" t="s">
        <v>68</v>
      </c>
      <c r="C294" s="138">
        <v>0</v>
      </c>
      <c r="D294" s="138">
        <v>2330</v>
      </c>
      <c r="E294" s="138">
        <v>0</v>
      </c>
      <c r="F294" s="138">
        <v>220</v>
      </c>
      <c r="G294" s="138">
        <v>240</v>
      </c>
      <c r="H294" s="138">
        <v>989.02055000000007</v>
      </c>
      <c r="I294" s="138">
        <v>0</v>
      </c>
      <c r="J294" s="138">
        <v>0</v>
      </c>
      <c r="K294" s="138">
        <v>740</v>
      </c>
      <c r="L294" s="138">
        <v>727</v>
      </c>
      <c r="M294" s="138">
        <v>1255.6403499999999</v>
      </c>
      <c r="N294" s="138">
        <f t="shared" si="4"/>
        <v>6501.6608999999999</v>
      </c>
    </row>
    <row r="295" spans="1:14" ht="25.5" x14ac:dyDescent="0.25">
      <c r="A295" s="143" t="s">
        <v>524</v>
      </c>
      <c r="B295" s="132" t="s">
        <v>69</v>
      </c>
      <c r="C295" s="138">
        <v>3101.2775699999997</v>
      </c>
      <c r="D295" s="138">
        <v>2133</v>
      </c>
      <c r="E295" s="138">
        <v>2991</v>
      </c>
      <c r="F295" s="138">
        <v>790</v>
      </c>
      <c r="G295" s="138">
        <v>1700</v>
      </c>
      <c r="H295" s="138">
        <v>640.57727999999997</v>
      </c>
      <c r="I295" s="138">
        <v>2032.37058</v>
      </c>
      <c r="J295" s="138">
        <v>4200</v>
      </c>
      <c r="K295" s="138">
        <v>2810</v>
      </c>
      <c r="L295" s="138">
        <v>3125.5039999999999</v>
      </c>
      <c r="M295" s="138">
        <v>1828.0677400000002</v>
      </c>
      <c r="N295" s="138">
        <f t="shared" si="4"/>
        <v>25351.797169999998</v>
      </c>
    </row>
    <row r="296" spans="1:14" x14ac:dyDescent="0.25">
      <c r="A296" s="143" t="s">
        <v>525</v>
      </c>
      <c r="B296" s="132" t="s">
        <v>70</v>
      </c>
      <c r="C296" s="138">
        <v>0</v>
      </c>
      <c r="D296" s="138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</v>
      </c>
      <c r="J296" s="138">
        <v>700</v>
      </c>
      <c r="K296" s="138">
        <v>0</v>
      </c>
      <c r="L296" s="138">
        <v>0</v>
      </c>
      <c r="M296" s="138">
        <v>0</v>
      </c>
      <c r="N296" s="138">
        <f t="shared" si="4"/>
        <v>700</v>
      </c>
    </row>
    <row r="297" spans="1:14" x14ac:dyDescent="0.25">
      <c r="A297" s="143" t="s">
        <v>526</v>
      </c>
      <c r="B297" s="132" t="s">
        <v>451</v>
      </c>
      <c r="C297" s="138">
        <v>58.148339999999997</v>
      </c>
      <c r="D297" s="138">
        <v>26</v>
      </c>
      <c r="E297" s="138">
        <v>114</v>
      </c>
      <c r="F297" s="138">
        <v>15</v>
      </c>
      <c r="G297" s="138">
        <v>70</v>
      </c>
      <c r="H297" s="138">
        <v>32</v>
      </c>
      <c r="I297" s="138">
        <v>14.444319999999999</v>
      </c>
      <c r="J297" s="138">
        <v>120</v>
      </c>
      <c r="K297" s="138">
        <v>1</v>
      </c>
      <c r="L297" s="138">
        <v>0</v>
      </c>
      <c r="M297" s="138">
        <v>17.18422</v>
      </c>
      <c r="N297" s="138">
        <f t="shared" si="4"/>
        <v>467.77687999999995</v>
      </c>
    </row>
    <row r="298" spans="1:14" x14ac:dyDescent="0.25">
      <c r="A298" s="143" t="s">
        <v>527</v>
      </c>
      <c r="B298" s="132" t="s">
        <v>71</v>
      </c>
      <c r="C298" s="138">
        <v>764.82816000000003</v>
      </c>
      <c r="D298" s="138">
        <v>686</v>
      </c>
      <c r="E298" s="138">
        <v>1314</v>
      </c>
      <c r="F298" s="138">
        <v>70</v>
      </c>
      <c r="G298" s="138">
        <v>189.2</v>
      </c>
      <c r="H298" s="138">
        <v>139.82649000000001</v>
      </c>
      <c r="I298" s="138">
        <v>105.34339999999999</v>
      </c>
      <c r="J298" s="138">
        <v>100</v>
      </c>
      <c r="K298" s="138">
        <v>2557</v>
      </c>
      <c r="L298" s="138">
        <v>385</v>
      </c>
      <c r="M298" s="138">
        <v>169.29906</v>
      </c>
      <c r="N298" s="138">
        <f t="shared" si="4"/>
        <v>6480.4971100000002</v>
      </c>
    </row>
    <row r="299" spans="1:14" ht="25.5" x14ac:dyDescent="0.25">
      <c r="A299" s="143" t="s">
        <v>528</v>
      </c>
      <c r="B299" s="132" t="s">
        <v>1449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f t="shared" si="4"/>
        <v>0</v>
      </c>
    </row>
    <row r="300" spans="1:14" x14ac:dyDescent="0.25">
      <c r="A300" s="139" t="s">
        <v>529</v>
      </c>
      <c r="B300" s="132" t="s">
        <v>304</v>
      </c>
      <c r="C300" s="138">
        <v>5803.3940499999999</v>
      </c>
      <c r="D300" s="138">
        <v>2549</v>
      </c>
      <c r="E300" s="138">
        <v>3307</v>
      </c>
      <c r="F300" s="138">
        <v>818</v>
      </c>
      <c r="G300" s="138">
        <v>1860</v>
      </c>
      <c r="H300" s="138">
        <v>1100.0469480000002</v>
      </c>
      <c r="I300" s="138">
        <v>2253.0491199999997</v>
      </c>
      <c r="J300" s="138">
        <v>9293</v>
      </c>
      <c r="K300" s="138">
        <v>3972</v>
      </c>
      <c r="L300" s="138">
        <v>2048.3000000000002</v>
      </c>
      <c r="M300" s="138">
        <v>1731.2874685714285</v>
      </c>
      <c r="N300" s="138">
        <f t="shared" si="4"/>
        <v>34735.077586571424</v>
      </c>
    </row>
    <row r="301" spans="1:14" x14ac:dyDescent="0.25">
      <c r="A301" s="143" t="s">
        <v>530</v>
      </c>
      <c r="B301" s="132" t="s">
        <v>951</v>
      </c>
      <c r="C301" s="138">
        <v>288.14974999999998</v>
      </c>
      <c r="D301" s="138">
        <v>125</v>
      </c>
      <c r="E301" s="138">
        <v>257</v>
      </c>
      <c r="F301" s="138">
        <v>218</v>
      </c>
      <c r="G301" s="138">
        <v>172</v>
      </c>
      <c r="H301" s="138">
        <v>64.038263999999998</v>
      </c>
      <c r="I301" s="138">
        <v>95.198940000000007</v>
      </c>
      <c r="J301" s="138">
        <v>1563</v>
      </c>
      <c r="K301" s="138">
        <v>0</v>
      </c>
      <c r="L301" s="138">
        <v>510.8</v>
      </c>
      <c r="M301" s="138">
        <v>97.829899999999995</v>
      </c>
      <c r="N301" s="138">
        <f t="shared" si="4"/>
        <v>3391.0168540000004</v>
      </c>
    </row>
    <row r="302" spans="1:14" x14ac:dyDescent="0.25">
      <c r="A302" s="143" t="s">
        <v>531</v>
      </c>
      <c r="B302" s="132" t="s">
        <v>308</v>
      </c>
      <c r="C302" s="138">
        <v>5245.1216600000007</v>
      </c>
      <c r="D302" s="138">
        <v>2368</v>
      </c>
      <c r="E302" s="138">
        <v>3050</v>
      </c>
      <c r="F302" s="138">
        <v>600</v>
      </c>
      <c r="G302" s="138">
        <v>1688</v>
      </c>
      <c r="H302" s="138">
        <v>1036.0086840000001</v>
      </c>
      <c r="I302" s="138">
        <v>2154.7820799999995</v>
      </c>
      <c r="J302" s="138">
        <v>7729</v>
      </c>
      <c r="K302" s="138">
        <v>3972</v>
      </c>
      <c r="L302" s="138">
        <v>1537.5</v>
      </c>
      <c r="M302" s="138">
        <v>1633.4575685714285</v>
      </c>
      <c r="N302" s="138">
        <f t="shared" si="4"/>
        <v>31013.869992571432</v>
      </c>
    </row>
    <row r="303" spans="1:14" x14ac:dyDescent="0.25">
      <c r="A303" s="143" t="s">
        <v>532</v>
      </c>
      <c r="B303" s="132" t="s">
        <v>310</v>
      </c>
      <c r="C303" s="138">
        <v>4056.1702400000004</v>
      </c>
      <c r="D303" s="138">
        <v>1703</v>
      </c>
      <c r="E303" s="138">
        <v>2801</v>
      </c>
      <c r="F303" s="138">
        <v>490</v>
      </c>
      <c r="G303" s="138">
        <v>1218</v>
      </c>
      <c r="H303" s="138">
        <v>838</v>
      </c>
      <c r="I303" s="138">
        <v>1903.5908399999996</v>
      </c>
      <c r="J303" s="138">
        <v>2400</v>
      </c>
      <c r="K303" s="138">
        <v>3817</v>
      </c>
      <c r="L303" s="138">
        <v>1250</v>
      </c>
      <c r="M303" s="138">
        <v>526.75513999999987</v>
      </c>
      <c r="N303" s="138">
        <f t="shared" si="4"/>
        <v>21003.516219999998</v>
      </c>
    </row>
    <row r="304" spans="1:14" x14ac:dyDescent="0.25">
      <c r="A304" s="143" t="s">
        <v>533</v>
      </c>
      <c r="B304" s="132" t="s">
        <v>1593</v>
      </c>
      <c r="C304" s="138">
        <v>1188.9514199999999</v>
      </c>
      <c r="D304" s="138">
        <v>665</v>
      </c>
      <c r="E304" s="138">
        <v>249</v>
      </c>
      <c r="F304" s="138">
        <v>110</v>
      </c>
      <c r="G304" s="138">
        <v>470</v>
      </c>
      <c r="H304" s="138">
        <v>198.00868400000004</v>
      </c>
      <c r="I304" s="138">
        <v>251.19123999999988</v>
      </c>
      <c r="J304" s="138">
        <v>5329</v>
      </c>
      <c r="K304" s="138">
        <v>155</v>
      </c>
      <c r="L304" s="138">
        <v>287.5</v>
      </c>
      <c r="M304" s="138">
        <v>1106.7024285714285</v>
      </c>
      <c r="N304" s="138">
        <f t="shared" si="4"/>
        <v>10010.353772571429</v>
      </c>
    </row>
    <row r="305" spans="1:14" x14ac:dyDescent="0.25">
      <c r="A305" s="143" t="s">
        <v>534</v>
      </c>
      <c r="B305" s="132" t="s">
        <v>1595</v>
      </c>
      <c r="C305" s="138">
        <v>270.12263999999999</v>
      </c>
      <c r="D305" s="138">
        <v>56</v>
      </c>
      <c r="E305" s="138">
        <v>0</v>
      </c>
      <c r="F305" s="138">
        <v>0</v>
      </c>
      <c r="G305" s="138">
        <v>0</v>
      </c>
      <c r="H305" s="138">
        <v>0</v>
      </c>
      <c r="I305" s="138">
        <v>2.6339399999999999</v>
      </c>
      <c r="J305" s="138">
        <v>1</v>
      </c>
      <c r="K305" s="138">
        <v>0</v>
      </c>
      <c r="L305" s="138">
        <v>0</v>
      </c>
      <c r="M305" s="138">
        <v>0</v>
      </c>
      <c r="N305" s="138">
        <f t="shared" si="4"/>
        <v>329.75657999999999</v>
      </c>
    </row>
    <row r="306" spans="1:14" x14ac:dyDescent="0.25">
      <c r="A306" s="143" t="s">
        <v>535</v>
      </c>
      <c r="B306" s="132" t="s">
        <v>1597</v>
      </c>
      <c r="C306" s="138">
        <v>38.41536</v>
      </c>
      <c r="D306" s="138">
        <v>35</v>
      </c>
      <c r="E306" s="138">
        <v>0</v>
      </c>
      <c r="F306" s="138">
        <v>0</v>
      </c>
      <c r="G306" s="138">
        <v>0</v>
      </c>
      <c r="H306" s="138">
        <v>0</v>
      </c>
      <c r="I306" s="138">
        <v>1.7544000000000002</v>
      </c>
      <c r="J306" s="138">
        <v>1</v>
      </c>
      <c r="K306" s="138">
        <v>0</v>
      </c>
      <c r="L306" s="138">
        <v>0</v>
      </c>
      <c r="M306" s="138">
        <v>0</v>
      </c>
      <c r="N306" s="138">
        <f t="shared" si="4"/>
        <v>76.169759999999997</v>
      </c>
    </row>
    <row r="307" spans="1:14" x14ac:dyDescent="0.25">
      <c r="A307" s="143" t="s">
        <v>536</v>
      </c>
      <c r="B307" s="132" t="s">
        <v>1599</v>
      </c>
      <c r="C307" s="138">
        <v>231.70728</v>
      </c>
      <c r="D307" s="138">
        <v>21</v>
      </c>
      <c r="E307" s="138">
        <v>0</v>
      </c>
      <c r="F307" s="138">
        <v>0</v>
      </c>
      <c r="G307" s="138">
        <v>0</v>
      </c>
      <c r="H307" s="138">
        <v>0</v>
      </c>
      <c r="I307" s="138">
        <v>0.87953999999999999</v>
      </c>
      <c r="J307" s="138">
        <v>0</v>
      </c>
      <c r="K307" s="138">
        <v>0</v>
      </c>
      <c r="L307" s="138">
        <v>0</v>
      </c>
      <c r="M307" s="138">
        <v>0</v>
      </c>
      <c r="N307" s="138">
        <f t="shared" si="4"/>
        <v>253.58681999999999</v>
      </c>
    </row>
    <row r="308" spans="1:14" ht="25.5" x14ac:dyDescent="0.25">
      <c r="A308" s="143" t="s">
        <v>537</v>
      </c>
      <c r="B308" s="132" t="s">
        <v>1450</v>
      </c>
      <c r="C308" s="138">
        <v>0</v>
      </c>
      <c r="D308" s="138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0.43416000000000005</v>
      </c>
      <c r="J308" s="138">
        <v>0</v>
      </c>
      <c r="K308" s="138">
        <v>0</v>
      </c>
      <c r="L308" s="138">
        <v>0</v>
      </c>
      <c r="M308" s="138">
        <v>0</v>
      </c>
      <c r="N308" s="138">
        <f t="shared" si="4"/>
        <v>0.43416000000000005</v>
      </c>
    </row>
    <row r="309" spans="1:14" x14ac:dyDescent="0.25">
      <c r="A309" s="144" t="s">
        <v>538</v>
      </c>
      <c r="B309" s="132" t="s">
        <v>1603</v>
      </c>
      <c r="C309" s="138">
        <v>200799.12164999993</v>
      </c>
      <c r="D309" s="138">
        <v>92563</v>
      </c>
      <c r="E309" s="138">
        <v>122903</v>
      </c>
      <c r="F309" s="138">
        <v>34418</v>
      </c>
      <c r="G309" s="138">
        <v>94097.246379999997</v>
      </c>
      <c r="H309" s="138">
        <v>42868.170340000004</v>
      </c>
      <c r="I309" s="138">
        <v>84629.932803614094</v>
      </c>
      <c r="J309" s="138">
        <v>244318.02997999996</v>
      </c>
      <c r="K309" s="138">
        <v>124513</v>
      </c>
      <c r="L309" s="138">
        <v>62864.791613506641</v>
      </c>
      <c r="M309" s="138">
        <v>71794.089086249995</v>
      </c>
      <c r="N309" s="138">
        <f t="shared" si="4"/>
        <v>1175768.3818533705</v>
      </c>
    </row>
    <row r="310" spans="1:14" x14ac:dyDescent="0.25">
      <c r="A310" s="139" t="s">
        <v>539</v>
      </c>
      <c r="B310" s="132" t="s">
        <v>13</v>
      </c>
      <c r="C310" s="138">
        <v>166441.64538999996</v>
      </c>
      <c r="D310" s="138">
        <v>76754</v>
      </c>
      <c r="E310" s="138">
        <v>102518</v>
      </c>
      <c r="F310" s="138">
        <v>27947</v>
      </c>
      <c r="G310" s="138">
        <v>78581.663090000002</v>
      </c>
      <c r="H310" s="138">
        <v>35871.425650000005</v>
      </c>
      <c r="I310" s="138">
        <v>69841.460250365228</v>
      </c>
      <c r="J310" s="138">
        <v>205534.72866999998</v>
      </c>
      <c r="K310" s="138">
        <v>106042</v>
      </c>
      <c r="L310" s="138">
        <v>55097.916191419194</v>
      </c>
      <c r="M310" s="138">
        <v>59911.491562499999</v>
      </c>
      <c r="N310" s="138">
        <f t="shared" si="4"/>
        <v>984541.33080428443</v>
      </c>
    </row>
    <row r="311" spans="1:14" x14ac:dyDescent="0.25">
      <c r="A311" s="143" t="s">
        <v>540</v>
      </c>
      <c r="B311" s="132" t="s">
        <v>15</v>
      </c>
      <c r="C311" s="138">
        <v>91818.583279999992</v>
      </c>
      <c r="D311" s="138">
        <v>46041</v>
      </c>
      <c r="E311" s="138">
        <v>56811</v>
      </c>
      <c r="F311" s="138">
        <v>16115</v>
      </c>
      <c r="G311" s="138">
        <v>43969.407810000004</v>
      </c>
      <c r="H311" s="138">
        <v>22756.750410000001</v>
      </c>
      <c r="I311" s="138">
        <v>36605.799009788083</v>
      </c>
      <c r="J311" s="138">
        <v>117440.19046999999</v>
      </c>
      <c r="K311" s="138">
        <v>56565</v>
      </c>
      <c r="L311" s="138">
        <v>29000.442720833005</v>
      </c>
      <c r="M311" s="138">
        <v>33211.776922500001</v>
      </c>
      <c r="N311" s="138">
        <f t="shared" si="4"/>
        <v>550334.95062312111</v>
      </c>
    </row>
    <row r="312" spans="1:14" x14ac:dyDescent="0.25">
      <c r="A312" s="143" t="s">
        <v>541</v>
      </c>
      <c r="B312" s="132" t="s">
        <v>17</v>
      </c>
      <c r="C312" s="138">
        <v>83422.660159999999</v>
      </c>
      <c r="D312" s="138">
        <v>43198</v>
      </c>
      <c r="E312" s="138">
        <v>52079</v>
      </c>
      <c r="F312" s="138">
        <v>14982</v>
      </c>
      <c r="G312" s="138">
        <v>40624.908230000001</v>
      </c>
      <c r="H312" s="138">
        <v>20167.425090000001</v>
      </c>
      <c r="I312" s="138">
        <v>33915.785033136875</v>
      </c>
      <c r="J312" s="138">
        <v>100532.82196999999</v>
      </c>
      <c r="K312" s="138">
        <v>52925</v>
      </c>
      <c r="L312" s="138">
        <v>27285.195631486589</v>
      </c>
      <c r="M312" s="138">
        <v>31313.2461625</v>
      </c>
      <c r="N312" s="138">
        <f t="shared" si="4"/>
        <v>500446.04227712349</v>
      </c>
    </row>
    <row r="313" spans="1:14" ht="25.5" x14ac:dyDescent="0.25">
      <c r="A313" s="143" t="s">
        <v>542</v>
      </c>
      <c r="B313" s="132" t="s">
        <v>312</v>
      </c>
      <c r="C313" s="138">
        <v>78122.760880000002</v>
      </c>
      <c r="D313" s="138">
        <v>38381</v>
      </c>
      <c r="E313" s="138">
        <v>48341</v>
      </c>
      <c r="F313" s="138">
        <v>13616</v>
      </c>
      <c r="G313" s="138">
        <v>37672.664560000005</v>
      </c>
      <c r="H313" s="138">
        <v>18498.304459999999</v>
      </c>
      <c r="I313" s="138">
        <v>30765.112745000006</v>
      </c>
      <c r="J313" s="138">
        <v>96521.541469999996</v>
      </c>
      <c r="K313" s="138">
        <v>52354</v>
      </c>
      <c r="L313" s="138">
        <v>24583.414007206869</v>
      </c>
      <c r="M313" s="138">
        <v>30767.738245</v>
      </c>
      <c r="N313" s="138">
        <f t="shared" si="4"/>
        <v>469623.53636720689</v>
      </c>
    </row>
    <row r="314" spans="1:14" ht="25.5" x14ac:dyDescent="0.25">
      <c r="A314" s="143" t="s">
        <v>543</v>
      </c>
      <c r="B314" s="132" t="s">
        <v>313</v>
      </c>
      <c r="C314" s="138">
        <v>5299.8992800000005</v>
      </c>
      <c r="D314" s="138">
        <v>4817</v>
      </c>
      <c r="E314" s="138">
        <v>3738</v>
      </c>
      <c r="F314" s="138">
        <v>1366</v>
      </c>
      <c r="G314" s="138">
        <v>2952.2436699999998</v>
      </c>
      <c r="H314" s="138">
        <v>1669.1206299999999</v>
      </c>
      <c r="I314" s="138">
        <v>3150.6722881368678</v>
      </c>
      <c r="J314" s="138">
        <v>4011.2804999999998</v>
      </c>
      <c r="K314" s="138">
        <v>571</v>
      </c>
      <c r="L314" s="138">
        <v>2701.7816242797198</v>
      </c>
      <c r="M314" s="138">
        <v>545.50791749999996</v>
      </c>
      <c r="N314" s="138">
        <f t="shared" si="4"/>
        <v>30822.505909916588</v>
      </c>
    </row>
    <row r="315" spans="1:14" ht="25.5" x14ac:dyDescent="0.25">
      <c r="A315" s="143" t="s">
        <v>544</v>
      </c>
      <c r="B315" s="132" t="s">
        <v>314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f t="shared" si="4"/>
        <v>0</v>
      </c>
    </row>
    <row r="316" spans="1:14" x14ac:dyDescent="0.25">
      <c r="A316" s="143" t="s">
        <v>545</v>
      </c>
      <c r="B316" s="132" t="s">
        <v>19</v>
      </c>
      <c r="C316" s="138">
        <v>8395.9231199999995</v>
      </c>
      <c r="D316" s="138">
        <v>2843</v>
      </c>
      <c r="E316" s="138">
        <v>4732</v>
      </c>
      <c r="F316" s="138">
        <v>1133</v>
      </c>
      <c r="G316" s="138">
        <v>3344.4995800000002</v>
      </c>
      <c r="H316" s="138">
        <v>2589.3253200000004</v>
      </c>
      <c r="I316" s="138">
        <v>2690.0139766512111</v>
      </c>
      <c r="J316" s="138">
        <v>16907.3685</v>
      </c>
      <c r="K316" s="138">
        <v>3640</v>
      </c>
      <c r="L316" s="138">
        <v>1715.2470893464174</v>
      </c>
      <c r="M316" s="138">
        <v>1898.5307599999999</v>
      </c>
      <c r="N316" s="138">
        <f t="shared" si="4"/>
        <v>49888.908345997632</v>
      </c>
    </row>
    <row r="317" spans="1:14" ht="25.5" x14ac:dyDescent="0.25">
      <c r="A317" s="143" t="s">
        <v>546</v>
      </c>
      <c r="B317" s="132" t="s">
        <v>2106</v>
      </c>
      <c r="C317" s="138">
        <v>7331.0871999999999</v>
      </c>
      <c r="D317" s="138">
        <v>2122</v>
      </c>
      <c r="E317" s="138">
        <v>4732</v>
      </c>
      <c r="F317" s="138">
        <v>1041</v>
      </c>
      <c r="G317" s="138">
        <v>3284.3609300000003</v>
      </c>
      <c r="H317" s="138">
        <v>2442.9523200000003</v>
      </c>
      <c r="I317" s="138">
        <v>2343.2365133333337</v>
      </c>
      <c r="J317" s="138">
        <v>15510.5465</v>
      </c>
      <c r="K317" s="138">
        <v>3602</v>
      </c>
      <c r="L317" s="138">
        <v>1455.9958624162277</v>
      </c>
      <c r="M317" s="138">
        <v>1898.5307599999999</v>
      </c>
      <c r="N317" s="138">
        <f t="shared" si="4"/>
        <v>45763.710085749561</v>
      </c>
    </row>
    <row r="318" spans="1:14" ht="25.5" x14ac:dyDescent="0.25">
      <c r="A318" s="143" t="s">
        <v>547</v>
      </c>
      <c r="B318" s="132" t="s">
        <v>2107</v>
      </c>
      <c r="C318" s="138">
        <v>1064.83592</v>
      </c>
      <c r="D318" s="138">
        <v>721</v>
      </c>
      <c r="E318" s="138">
        <v>0</v>
      </c>
      <c r="F318" s="138">
        <v>92</v>
      </c>
      <c r="G318" s="138">
        <v>60.138649999999998</v>
      </c>
      <c r="H318" s="138">
        <v>146.37299999999999</v>
      </c>
      <c r="I318" s="138">
        <v>346.77746331787756</v>
      </c>
      <c r="J318" s="138">
        <v>1396.8220000000001</v>
      </c>
      <c r="K318" s="138">
        <v>38</v>
      </c>
      <c r="L318" s="138">
        <v>259.25122693018977</v>
      </c>
      <c r="M318" s="138">
        <v>0</v>
      </c>
      <c r="N318" s="138">
        <f t="shared" si="4"/>
        <v>4125.1982602480675</v>
      </c>
    </row>
    <row r="319" spans="1:14" ht="25.5" x14ac:dyDescent="0.25">
      <c r="A319" s="143" t="s">
        <v>548</v>
      </c>
      <c r="B319" s="132" t="s">
        <v>2108</v>
      </c>
      <c r="C319" s="138">
        <v>0</v>
      </c>
      <c r="D319" s="138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f t="shared" si="4"/>
        <v>0</v>
      </c>
    </row>
    <row r="320" spans="1:14" x14ac:dyDescent="0.25">
      <c r="A320" s="143" t="s">
        <v>954</v>
      </c>
      <c r="B320" s="132" t="s">
        <v>21</v>
      </c>
      <c r="C320" s="138">
        <v>74623.062109999984</v>
      </c>
      <c r="D320" s="138">
        <v>30713</v>
      </c>
      <c r="E320" s="138">
        <v>45707</v>
      </c>
      <c r="F320" s="138">
        <v>11832</v>
      </c>
      <c r="G320" s="138">
        <v>34612.255279999998</v>
      </c>
      <c r="H320" s="138">
        <v>13114.67524</v>
      </c>
      <c r="I320" s="138">
        <v>33235.661240577152</v>
      </c>
      <c r="J320" s="138">
        <v>88094.538199999995</v>
      </c>
      <c r="K320" s="138">
        <v>49477</v>
      </c>
      <c r="L320" s="138">
        <v>26097.473470586192</v>
      </c>
      <c r="M320" s="138">
        <v>26699.714640000002</v>
      </c>
      <c r="N320" s="138">
        <f t="shared" si="4"/>
        <v>434206.38018116332</v>
      </c>
    </row>
    <row r="321" spans="1:14" ht="25.5" x14ac:dyDescent="0.25">
      <c r="A321" s="143" t="s">
        <v>955</v>
      </c>
      <c r="B321" s="132" t="s">
        <v>315</v>
      </c>
      <c r="C321" s="138">
        <v>69399.401459999994</v>
      </c>
      <c r="D321" s="138">
        <v>29193</v>
      </c>
      <c r="E321" s="138">
        <v>43360</v>
      </c>
      <c r="F321" s="138">
        <v>10841</v>
      </c>
      <c r="G321" s="138">
        <v>33737.621039999998</v>
      </c>
      <c r="H321" s="138">
        <v>12894.94031</v>
      </c>
      <c r="I321" s="138">
        <v>30691.194836666666</v>
      </c>
      <c r="J321" s="138">
        <v>83018.672084999998</v>
      </c>
      <c r="K321" s="138">
        <v>46737</v>
      </c>
      <c r="L321" s="138">
        <v>23335.431018572173</v>
      </c>
      <c r="M321" s="138">
        <v>25703.084752499999</v>
      </c>
      <c r="N321" s="138">
        <f t="shared" si="4"/>
        <v>408911.34550273884</v>
      </c>
    </row>
    <row r="322" spans="1:14" ht="25.5" x14ac:dyDescent="0.25">
      <c r="A322" s="143" t="s">
        <v>956</v>
      </c>
      <c r="B322" s="132" t="s">
        <v>316</v>
      </c>
      <c r="C322" s="138">
        <v>5204.0382499999996</v>
      </c>
      <c r="D322" s="138">
        <v>1520</v>
      </c>
      <c r="E322" s="138">
        <v>2091</v>
      </c>
      <c r="F322" s="138">
        <v>991</v>
      </c>
      <c r="G322" s="138">
        <v>874.63423999999998</v>
      </c>
      <c r="H322" s="138">
        <v>219.73493000000002</v>
      </c>
      <c r="I322" s="138">
        <v>2544.466403910485</v>
      </c>
      <c r="J322" s="138">
        <v>5075.8661149999998</v>
      </c>
      <c r="K322" s="138">
        <v>2740</v>
      </c>
      <c r="L322" s="138">
        <v>2762.04245201402</v>
      </c>
      <c r="M322" s="138">
        <v>133.98021</v>
      </c>
      <c r="N322" s="138">
        <f t="shared" si="4"/>
        <v>24156.762600924503</v>
      </c>
    </row>
    <row r="323" spans="1:14" ht="25.5" x14ac:dyDescent="0.25">
      <c r="A323" s="143" t="s">
        <v>957</v>
      </c>
      <c r="B323" s="132" t="s">
        <v>317</v>
      </c>
      <c r="C323" s="138">
        <v>19.622400000000003</v>
      </c>
      <c r="D323" s="138">
        <v>0</v>
      </c>
      <c r="E323" s="138">
        <v>256</v>
      </c>
      <c r="F323" s="138">
        <v>0</v>
      </c>
      <c r="G323" s="138">
        <v>0</v>
      </c>
      <c r="H323" s="138">
        <v>0</v>
      </c>
      <c r="I323" s="138">
        <v>0</v>
      </c>
      <c r="J323" s="138">
        <v>0</v>
      </c>
      <c r="K323" s="138">
        <v>0</v>
      </c>
      <c r="L323" s="138">
        <v>0</v>
      </c>
      <c r="M323" s="138">
        <v>862.64967750000005</v>
      </c>
      <c r="N323" s="138">
        <f t="shared" ref="N323:N386" si="5">SUM(C323:M323)</f>
        <v>1138.2720775</v>
      </c>
    </row>
    <row r="324" spans="1:14" x14ac:dyDescent="0.25">
      <c r="A324" s="139" t="s">
        <v>958</v>
      </c>
      <c r="B324" s="132" t="s">
        <v>329</v>
      </c>
      <c r="C324" s="138">
        <v>506.80667</v>
      </c>
      <c r="D324" s="138">
        <v>304</v>
      </c>
      <c r="E324" s="138">
        <v>371</v>
      </c>
      <c r="F324" s="138">
        <v>116</v>
      </c>
      <c r="G324" s="138">
        <v>387.36053999999996</v>
      </c>
      <c r="H324" s="138">
        <v>439.51305000000002</v>
      </c>
      <c r="I324" s="138">
        <v>208.36448999999996</v>
      </c>
      <c r="J324" s="138">
        <v>947.06449999999995</v>
      </c>
      <c r="K324" s="138">
        <v>312</v>
      </c>
      <c r="L324" s="138">
        <v>149.08018682599135</v>
      </c>
      <c r="M324" s="138">
        <v>226.65438749999998</v>
      </c>
      <c r="N324" s="138">
        <f t="shared" si="5"/>
        <v>3967.8438243259916</v>
      </c>
    </row>
    <row r="325" spans="1:14" ht="25.5" x14ac:dyDescent="0.25">
      <c r="A325" s="143" t="s">
        <v>959</v>
      </c>
      <c r="B325" s="132" t="s">
        <v>331</v>
      </c>
      <c r="C325" s="138">
        <v>351.19621000000001</v>
      </c>
      <c r="D325" s="138">
        <v>204</v>
      </c>
      <c r="E325" s="138">
        <v>371</v>
      </c>
      <c r="F325" s="138">
        <v>116</v>
      </c>
      <c r="G325" s="138">
        <v>387.36053999999996</v>
      </c>
      <c r="H325" s="138">
        <v>408.14231000000001</v>
      </c>
      <c r="I325" s="138">
        <v>177.80209999999997</v>
      </c>
      <c r="J325" s="138">
        <v>799</v>
      </c>
      <c r="K325" s="138">
        <v>232</v>
      </c>
      <c r="L325" s="138">
        <v>111.72114752320162</v>
      </c>
      <c r="M325" s="138">
        <v>132.64816999999999</v>
      </c>
      <c r="N325" s="138">
        <f t="shared" si="5"/>
        <v>3290.8704775232013</v>
      </c>
    </row>
    <row r="326" spans="1:14" ht="25.5" x14ac:dyDescent="0.25">
      <c r="A326" s="143" t="s">
        <v>960</v>
      </c>
      <c r="B326" s="132" t="s">
        <v>2007</v>
      </c>
      <c r="C326" s="138">
        <v>348.42532</v>
      </c>
      <c r="D326" s="138">
        <v>192</v>
      </c>
      <c r="E326" s="138">
        <v>324</v>
      </c>
      <c r="F326" s="138">
        <v>0</v>
      </c>
      <c r="G326" s="138">
        <v>330.83004999999997</v>
      </c>
      <c r="H326" s="138">
        <v>367.75630999999998</v>
      </c>
      <c r="I326" s="138">
        <v>177.80209999999997</v>
      </c>
      <c r="J326" s="138">
        <v>799</v>
      </c>
      <c r="K326" s="138">
        <v>232</v>
      </c>
      <c r="L326" s="138">
        <v>111.72114752320162</v>
      </c>
      <c r="M326" s="138">
        <v>75.324084999999997</v>
      </c>
      <c r="N326" s="138">
        <f t="shared" si="5"/>
        <v>2958.8590125232017</v>
      </c>
    </row>
    <row r="327" spans="1:14" ht="25.5" x14ac:dyDescent="0.25">
      <c r="A327" s="143" t="s">
        <v>961</v>
      </c>
      <c r="B327" s="132" t="s">
        <v>2008</v>
      </c>
      <c r="C327" s="138">
        <v>2.7708900000000005</v>
      </c>
      <c r="D327" s="138">
        <v>12</v>
      </c>
      <c r="E327" s="138">
        <v>47</v>
      </c>
      <c r="F327" s="138">
        <v>0</v>
      </c>
      <c r="G327" s="138">
        <v>56.530490000000007</v>
      </c>
      <c r="H327" s="138">
        <v>40.386000000000003</v>
      </c>
      <c r="I327" s="138">
        <v>0</v>
      </c>
      <c r="J327" s="138">
        <v>0</v>
      </c>
      <c r="K327" s="138">
        <v>0</v>
      </c>
      <c r="L327" s="138">
        <v>0</v>
      </c>
      <c r="M327" s="138">
        <v>57.324084999999997</v>
      </c>
      <c r="N327" s="138">
        <f t="shared" si="5"/>
        <v>216.01146500000002</v>
      </c>
    </row>
    <row r="328" spans="1:14" ht="25.5" x14ac:dyDescent="0.25">
      <c r="A328" s="143" t="s">
        <v>962</v>
      </c>
      <c r="B328" s="132" t="s">
        <v>2009</v>
      </c>
      <c r="C328" s="138">
        <v>0</v>
      </c>
      <c r="D328" s="138">
        <v>0</v>
      </c>
      <c r="E328" s="138">
        <v>0</v>
      </c>
      <c r="F328" s="138">
        <v>116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f t="shared" si="5"/>
        <v>116</v>
      </c>
    </row>
    <row r="329" spans="1:14" ht="25.5" x14ac:dyDescent="0.25">
      <c r="A329" s="143" t="s">
        <v>963</v>
      </c>
      <c r="B329" s="132" t="s">
        <v>333</v>
      </c>
      <c r="C329" s="138">
        <v>155.61045999999999</v>
      </c>
      <c r="D329" s="138">
        <v>100</v>
      </c>
      <c r="E329" s="138">
        <v>0</v>
      </c>
      <c r="F329" s="138">
        <v>0</v>
      </c>
      <c r="G329" s="138">
        <v>0</v>
      </c>
      <c r="H329" s="138">
        <v>31.370740000000001</v>
      </c>
      <c r="I329" s="138">
        <v>30.562390000000001</v>
      </c>
      <c r="J329" s="138">
        <v>148.06450000000001</v>
      </c>
      <c r="K329" s="138">
        <v>80</v>
      </c>
      <c r="L329" s="138">
        <v>37.359039302789711</v>
      </c>
      <c r="M329" s="138">
        <v>94.006217500000005</v>
      </c>
      <c r="N329" s="138">
        <f t="shared" si="5"/>
        <v>676.97334680278971</v>
      </c>
    </row>
    <row r="330" spans="1:14" ht="25.5" x14ac:dyDescent="0.25">
      <c r="A330" s="143" t="s">
        <v>964</v>
      </c>
      <c r="B330" s="132" t="s">
        <v>2010</v>
      </c>
      <c r="C330" s="138">
        <v>32.671240000000004</v>
      </c>
      <c r="D330" s="138">
        <v>100</v>
      </c>
      <c r="E330" s="138">
        <v>0</v>
      </c>
      <c r="F330" s="138">
        <v>0</v>
      </c>
      <c r="G330" s="138">
        <v>0</v>
      </c>
      <c r="H330" s="138">
        <v>31.370740000000001</v>
      </c>
      <c r="I330" s="138">
        <v>30.562390000000001</v>
      </c>
      <c r="J330" s="138">
        <v>148.06450000000001</v>
      </c>
      <c r="K330" s="138">
        <v>80</v>
      </c>
      <c r="L330" s="138">
        <v>37.359039302789711</v>
      </c>
      <c r="M330" s="138">
        <v>93.414408750000007</v>
      </c>
      <c r="N330" s="138">
        <f t="shared" si="5"/>
        <v>553.44231805278969</v>
      </c>
    </row>
    <row r="331" spans="1:14" ht="25.5" x14ac:dyDescent="0.25">
      <c r="A331" s="143" t="s">
        <v>965</v>
      </c>
      <c r="B331" s="132" t="s">
        <v>2011</v>
      </c>
      <c r="C331" s="138">
        <v>75.302880000000002</v>
      </c>
      <c r="D331" s="138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0</v>
      </c>
      <c r="J331" s="138">
        <v>0</v>
      </c>
      <c r="K331" s="138">
        <v>0</v>
      </c>
      <c r="L331" s="138">
        <v>0</v>
      </c>
      <c r="M331" s="138">
        <v>0</v>
      </c>
      <c r="N331" s="138">
        <f t="shared" si="5"/>
        <v>75.302880000000002</v>
      </c>
    </row>
    <row r="332" spans="1:14" ht="25.5" x14ac:dyDescent="0.25">
      <c r="A332" s="143" t="s">
        <v>966</v>
      </c>
      <c r="B332" s="132" t="s">
        <v>2012</v>
      </c>
      <c r="C332" s="138">
        <v>47.636339999999997</v>
      </c>
      <c r="D332" s="138">
        <v>0</v>
      </c>
      <c r="E332" s="138">
        <v>0</v>
      </c>
      <c r="F332" s="138">
        <v>0</v>
      </c>
      <c r="G332" s="138">
        <v>0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0.59180874999999988</v>
      </c>
      <c r="N332" s="138">
        <f t="shared" si="5"/>
        <v>48.228148749999995</v>
      </c>
    </row>
    <row r="333" spans="1:14" x14ac:dyDescent="0.25">
      <c r="A333" s="139" t="s">
        <v>967</v>
      </c>
      <c r="B333" s="132" t="s">
        <v>335</v>
      </c>
      <c r="C333" s="138">
        <v>20443.754729999997</v>
      </c>
      <c r="D333" s="138">
        <v>8472</v>
      </c>
      <c r="E333" s="138">
        <v>10995</v>
      </c>
      <c r="F333" s="138">
        <v>3669</v>
      </c>
      <c r="G333" s="138">
        <v>9093.9029800000008</v>
      </c>
      <c r="H333" s="138">
        <v>3020.3598900000002</v>
      </c>
      <c r="I333" s="138">
        <v>8811.5109379155383</v>
      </c>
      <c r="J333" s="138">
        <v>22247.091129999997</v>
      </c>
      <c r="K333" s="138">
        <v>14176</v>
      </c>
      <c r="L333" s="138">
        <v>4097.4280308121206</v>
      </c>
      <c r="M333" s="138">
        <v>8805.30645</v>
      </c>
      <c r="N333" s="138">
        <f t="shared" si="5"/>
        <v>113831.35414872767</v>
      </c>
    </row>
    <row r="334" spans="1:14" x14ac:dyDescent="0.25">
      <c r="A334" s="143" t="s">
        <v>968</v>
      </c>
      <c r="B334" s="132" t="s">
        <v>337</v>
      </c>
      <c r="C334" s="138">
        <v>184.99959999999999</v>
      </c>
      <c r="D334" s="138">
        <v>57</v>
      </c>
      <c r="E334" s="138">
        <v>184</v>
      </c>
      <c r="F334" s="138">
        <v>106</v>
      </c>
      <c r="G334" s="138">
        <v>0</v>
      </c>
      <c r="H334" s="138">
        <v>27.977330000000002</v>
      </c>
      <c r="I334" s="138">
        <v>141.03623999999999</v>
      </c>
      <c r="J334" s="138">
        <v>140</v>
      </c>
      <c r="K334" s="138">
        <v>63</v>
      </c>
      <c r="L334" s="138">
        <v>338.42509413644007</v>
      </c>
      <c r="M334" s="138">
        <v>0</v>
      </c>
      <c r="N334" s="138">
        <f t="shared" si="5"/>
        <v>1242.43826413644</v>
      </c>
    </row>
    <row r="335" spans="1:14" ht="25.5" x14ac:dyDescent="0.25">
      <c r="A335" s="143" t="s">
        <v>969</v>
      </c>
      <c r="B335" s="132" t="s">
        <v>318</v>
      </c>
      <c r="C335" s="138">
        <v>184.99959999999999</v>
      </c>
      <c r="D335" s="138">
        <v>0</v>
      </c>
      <c r="E335" s="138">
        <v>184</v>
      </c>
      <c r="F335" s="138">
        <v>106</v>
      </c>
      <c r="G335" s="138">
        <v>0</v>
      </c>
      <c r="H335" s="138">
        <v>27.977330000000002</v>
      </c>
      <c r="I335" s="138">
        <v>141.03623999999999</v>
      </c>
      <c r="J335" s="138">
        <v>140</v>
      </c>
      <c r="K335" s="138">
        <v>63</v>
      </c>
      <c r="L335" s="138">
        <v>338.42509413644007</v>
      </c>
      <c r="M335" s="138">
        <v>0</v>
      </c>
      <c r="N335" s="138">
        <f t="shared" si="5"/>
        <v>1185.43826413644</v>
      </c>
    </row>
    <row r="336" spans="1:14" ht="25.5" x14ac:dyDescent="0.25">
      <c r="A336" s="143" t="s">
        <v>970</v>
      </c>
      <c r="B336" s="132" t="s">
        <v>319</v>
      </c>
      <c r="C336" s="138">
        <v>0</v>
      </c>
      <c r="D336" s="138">
        <v>57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f t="shared" si="5"/>
        <v>57</v>
      </c>
    </row>
    <row r="337" spans="1:14" ht="25.5" x14ac:dyDescent="0.25">
      <c r="A337" s="143" t="s">
        <v>971</v>
      </c>
      <c r="B337" s="132" t="s">
        <v>320</v>
      </c>
      <c r="C337" s="138">
        <v>0</v>
      </c>
      <c r="D337" s="138">
        <v>0</v>
      </c>
      <c r="E337" s="138">
        <v>0</v>
      </c>
      <c r="F337" s="138">
        <v>0</v>
      </c>
      <c r="G337" s="138">
        <v>0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f t="shared" si="5"/>
        <v>0</v>
      </c>
    </row>
    <row r="338" spans="1:14" x14ac:dyDescent="0.25">
      <c r="A338" s="143" t="s">
        <v>972</v>
      </c>
      <c r="B338" s="132" t="s">
        <v>339</v>
      </c>
      <c r="C338" s="138">
        <v>20258.755129999998</v>
      </c>
      <c r="D338" s="138">
        <v>8415</v>
      </c>
      <c r="E338" s="138">
        <v>10811</v>
      </c>
      <c r="F338" s="138">
        <v>3563</v>
      </c>
      <c r="G338" s="138">
        <v>9093.9029800000008</v>
      </c>
      <c r="H338" s="138">
        <v>2992.38256</v>
      </c>
      <c r="I338" s="138">
        <v>8670.4746979155389</v>
      </c>
      <c r="J338" s="138">
        <v>22107.091129999997</v>
      </c>
      <c r="K338" s="138">
        <v>14113</v>
      </c>
      <c r="L338" s="138">
        <v>3759.0029366756808</v>
      </c>
      <c r="M338" s="138">
        <v>8805.30645</v>
      </c>
      <c r="N338" s="138">
        <f t="shared" si="5"/>
        <v>112588.91588459122</v>
      </c>
    </row>
    <row r="339" spans="1:14" ht="25.5" x14ac:dyDescent="0.25">
      <c r="A339" s="143" t="s">
        <v>1105</v>
      </c>
      <c r="B339" s="132" t="s">
        <v>321</v>
      </c>
      <c r="C339" s="138">
        <v>19184.13654</v>
      </c>
      <c r="D339" s="138">
        <v>7155</v>
      </c>
      <c r="E339" s="138">
        <v>10664</v>
      </c>
      <c r="F339" s="138">
        <v>3287</v>
      </c>
      <c r="G339" s="138">
        <v>8694.9969700000001</v>
      </c>
      <c r="H339" s="138">
        <v>2969.5942500000001</v>
      </c>
      <c r="I339" s="138">
        <v>8226.3794566666656</v>
      </c>
      <c r="J339" s="138">
        <v>19322.366629999997</v>
      </c>
      <c r="K339" s="138">
        <v>13632</v>
      </c>
      <c r="L339" s="138">
        <v>3042.8882136277675</v>
      </c>
      <c r="M339" s="138">
        <v>7830.053161249999</v>
      </c>
      <c r="N339" s="138">
        <f t="shared" si="5"/>
        <v>104008.41522154443</v>
      </c>
    </row>
    <row r="340" spans="1:14" ht="25.5" x14ac:dyDescent="0.25">
      <c r="A340" s="143" t="s">
        <v>1106</v>
      </c>
      <c r="B340" s="132" t="s">
        <v>916</v>
      </c>
      <c r="C340" s="138">
        <v>1074.61859</v>
      </c>
      <c r="D340" s="138">
        <v>1260</v>
      </c>
      <c r="E340" s="138">
        <v>63</v>
      </c>
      <c r="F340" s="138">
        <v>276</v>
      </c>
      <c r="G340" s="138">
        <v>398.90600999999992</v>
      </c>
      <c r="H340" s="138">
        <v>22.788310000000003</v>
      </c>
      <c r="I340" s="138">
        <v>444.09524124887236</v>
      </c>
      <c r="J340" s="138">
        <v>2784.7244999999998</v>
      </c>
      <c r="K340" s="138">
        <v>481</v>
      </c>
      <c r="L340" s="138">
        <v>716.11472304791323</v>
      </c>
      <c r="M340" s="138">
        <v>783.96477249999998</v>
      </c>
      <c r="N340" s="138">
        <f t="shared" si="5"/>
        <v>8305.2121467967845</v>
      </c>
    </row>
    <row r="341" spans="1:14" ht="25.5" x14ac:dyDescent="0.25">
      <c r="A341" s="143" t="s">
        <v>1107</v>
      </c>
      <c r="B341" s="132" t="s">
        <v>917</v>
      </c>
      <c r="C341" s="138">
        <v>0</v>
      </c>
      <c r="D341" s="138">
        <v>0</v>
      </c>
      <c r="E341" s="138">
        <v>84</v>
      </c>
      <c r="F341" s="138">
        <v>0</v>
      </c>
      <c r="G341" s="138">
        <v>0</v>
      </c>
      <c r="H341" s="138">
        <v>0</v>
      </c>
      <c r="I341" s="138">
        <v>0</v>
      </c>
      <c r="J341" s="138">
        <v>0</v>
      </c>
      <c r="K341" s="138">
        <v>0</v>
      </c>
      <c r="L341" s="138">
        <v>0</v>
      </c>
      <c r="M341" s="138">
        <v>191.28851624999999</v>
      </c>
      <c r="N341" s="138">
        <f t="shared" si="5"/>
        <v>275.28851624999999</v>
      </c>
    </row>
    <row r="342" spans="1:14" x14ac:dyDescent="0.25">
      <c r="A342" s="139" t="s">
        <v>1108</v>
      </c>
      <c r="B342" s="132" t="s">
        <v>341</v>
      </c>
      <c r="C342" s="138">
        <v>13406.914859999999</v>
      </c>
      <c r="D342" s="138">
        <v>7033</v>
      </c>
      <c r="E342" s="138">
        <v>9019</v>
      </c>
      <c r="F342" s="138">
        <v>2686</v>
      </c>
      <c r="G342" s="138">
        <v>6034.3197700000001</v>
      </c>
      <c r="H342" s="138">
        <v>3536.8717500000002</v>
      </c>
      <c r="I342" s="138">
        <v>5768.5971253333337</v>
      </c>
      <c r="J342" s="138">
        <v>15589.14568</v>
      </c>
      <c r="K342" s="138">
        <v>3983</v>
      </c>
      <c r="L342" s="138">
        <v>3520.3672044493337</v>
      </c>
      <c r="M342" s="138">
        <v>2850.6366862499999</v>
      </c>
      <c r="N342" s="138">
        <f t="shared" si="5"/>
        <v>73427.853076032654</v>
      </c>
    </row>
    <row r="343" spans="1:14" ht="25.5" x14ac:dyDescent="0.25">
      <c r="A343" s="143" t="s">
        <v>1109</v>
      </c>
      <c r="B343" s="132" t="s">
        <v>343</v>
      </c>
      <c r="C343" s="138">
        <v>941.84150999999997</v>
      </c>
      <c r="D343" s="138">
        <v>825</v>
      </c>
      <c r="E343" s="138">
        <v>1021</v>
      </c>
      <c r="F343" s="138">
        <v>592</v>
      </c>
      <c r="G343" s="138">
        <v>887.6727800000001</v>
      </c>
      <c r="H343" s="138">
        <v>650.41627000000005</v>
      </c>
      <c r="I343" s="138">
        <v>435.30047866666672</v>
      </c>
      <c r="J343" s="138">
        <v>1050</v>
      </c>
      <c r="K343" s="138">
        <v>517</v>
      </c>
      <c r="L343" s="138">
        <v>334.74620411394079</v>
      </c>
      <c r="M343" s="138">
        <v>347.83089124999998</v>
      </c>
      <c r="N343" s="138">
        <f t="shared" si="5"/>
        <v>7602.8081340306071</v>
      </c>
    </row>
    <row r="344" spans="1:14" ht="25.5" x14ac:dyDescent="0.25">
      <c r="A344" s="143" t="s">
        <v>1110</v>
      </c>
      <c r="B344" s="132" t="s">
        <v>918</v>
      </c>
      <c r="C344" s="138">
        <v>698.71258999999998</v>
      </c>
      <c r="D344" s="138">
        <v>777</v>
      </c>
      <c r="E344" s="138">
        <v>1005</v>
      </c>
      <c r="F344" s="138">
        <v>592</v>
      </c>
      <c r="G344" s="138">
        <v>840.2964300000001</v>
      </c>
      <c r="H344" s="138">
        <v>650.41627000000005</v>
      </c>
      <c r="I344" s="138">
        <v>435.30047866666672</v>
      </c>
      <c r="J344" s="138">
        <v>1050</v>
      </c>
      <c r="K344" s="138">
        <v>517</v>
      </c>
      <c r="L344" s="138">
        <v>253.79893185440284</v>
      </c>
      <c r="M344" s="138">
        <v>347.83089124999998</v>
      </c>
      <c r="N344" s="138">
        <f t="shared" si="5"/>
        <v>7167.3555917710701</v>
      </c>
    </row>
    <row r="345" spans="1:14" ht="25.5" x14ac:dyDescent="0.25">
      <c r="A345" s="143" t="s">
        <v>1111</v>
      </c>
      <c r="B345" s="132" t="s">
        <v>520</v>
      </c>
      <c r="C345" s="138">
        <v>243.12892000000002</v>
      </c>
      <c r="D345" s="138">
        <v>48</v>
      </c>
      <c r="E345" s="138">
        <v>0</v>
      </c>
      <c r="F345" s="138">
        <v>0</v>
      </c>
      <c r="G345" s="138">
        <v>47.376349999999995</v>
      </c>
      <c r="H345" s="138">
        <v>0</v>
      </c>
      <c r="I345" s="138">
        <v>0</v>
      </c>
      <c r="J345" s="138">
        <v>0</v>
      </c>
      <c r="K345" s="138">
        <v>0</v>
      </c>
      <c r="L345" s="138">
        <v>80.947272259537968</v>
      </c>
      <c r="M345" s="138">
        <v>0</v>
      </c>
      <c r="N345" s="138">
        <f t="shared" si="5"/>
        <v>419.45254225953795</v>
      </c>
    </row>
    <row r="346" spans="1:14" ht="25.5" x14ac:dyDescent="0.25">
      <c r="A346" s="143" t="s">
        <v>1112</v>
      </c>
      <c r="B346" s="132" t="s">
        <v>521</v>
      </c>
      <c r="C346" s="138">
        <v>0</v>
      </c>
      <c r="D346" s="138">
        <v>0</v>
      </c>
      <c r="E346" s="138">
        <v>16</v>
      </c>
      <c r="F346" s="138">
        <v>0</v>
      </c>
      <c r="G346" s="138">
        <v>0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f t="shared" si="5"/>
        <v>16</v>
      </c>
    </row>
    <row r="347" spans="1:14" ht="25.5" x14ac:dyDescent="0.25">
      <c r="A347" s="143" t="s">
        <v>1113</v>
      </c>
      <c r="B347" s="132" t="s">
        <v>345</v>
      </c>
      <c r="C347" s="138">
        <v>12465.073349999999</v>
      </c>
      <c r="D347" s="138">
        <v>6208</v>
      </c>
      <c r="E347" s="138">
        <v>7998</v>
      </c>
      <c r="F347" s="138">
        <v>2094</v>
      </c>
      <c r="G347" s="138">
        <v>5146.6469900000002</v>
      </c>
      <c r="H347" s="138">
        <v>2886.4554800000001</v>
      </c>
      <c r="I347" s="138">
        <v>5333.2966466666667</v>
      </c>
      <c r="J347" s="138">
        <v>14539.14568</v>
      </c>
      <c r="K347" s="138">
        <v>3466</v>
      </c>
      <c r="L347" s="138">
        <v>3185.6210003353931</v>
      </c>
      <c r="M347" s="138">
        <v>2502.8057949999998</v>
      </c>
      <c r="N347" s="138">
        <f t="shared" si="5"/>
        <v>65825.04494200206</v>
      </c>
    </row>
    <row r="348" spans="1:14" ht="25.5" x14ac:dyDescent="0.25">
      <c r="A348" s="143" t="s">
        <v>1114</v>
      </c>
      <c r="B348" s="132" t="s">
        <v>2103</v>
      </c>
      <c r="C348" s="138">
        <v>12020.209949999999</v>
      </c>
      <c r="D348" s="138">
        <v>6093</v>
      </c>
      <c r="E348" s="138">
        <v>7881</v>
      </c>
      <c r="F348" s="138">
        <v>1737</v>
      </c>
      <c r="G348" s="138">
        <v>5146.6469900000002</v>
      </c>
      <c r="H348" s="138">
        <v>2886.4554800000001</v>
      </c>
      <c r="I348" s="138">
        <v>5333.2966466666667</v>
      </c>
      <c r="J348" s="138">
        <v>14476.14568</v>
      </c>
      <c r="K348" s="138">
        <v>3466</v>
      </c>
      <c r="L348" s="138">
        <v>2781.8773878954134</v>
      </c>
      <c r="M348" s="138">
        <v>2481.9911862499998</v>
      </c>
      <c r="N348" s="138">
        <f t="shared" si="5"/>
        <v>64303.623320812083</v>
      </c>
    </row>
    <row r="349" spans="1:14" ht="25.5" x14ac:dyDescent="0.25">
      <c r="A349" s="143" t="s">
        <v>1115</v>
      </c>
      <c r="B349" s="132" t="s">
        <v>2104</v>
      </c>
      <c r="C349" s="138">
        <v>444.86340000000001</v>
      </c>
      <c r="D349" s="138">
        <v>115</v>
      </c>
      <c r="E349" s="138">
        <v>86</v>
      </c>
      <c r="F349" s="138">
        <v>357</v>
      </c>
      <c r="G349" s="138">
        <v>0</v>
      </c>
      <c r="H349" s="138">
        <v>0</v>
      </c>
      <c r="I349" s="138">
        <v>0</v>
      </c>
      <c r="J349" s="138">
        <v>63</v>
      </c>
      <c r="K349" s="138">
        <v>0</v>
      </c>
      <c r="L349" s="138">
        <v>403.74361243997981</v>
      </c>
      <c r="M349" s="138">
        <v>0</v>
      </c>
      <c r="N349" s="138">
        <f t="shared" si="5"/>
        <v>1469.6070124399798</v>
      </c>
    </row>
    <row r="350" spans="1:14" ht="25.5" x14ac:dyDescent="0.25">
      <c r="A350" s="143" t="s">
        <v>1116</v>
      </c>
      <c r="B350" s="132" t="s">
        <v>2105</v>
      </c>
      <c r="C350" s="138">
        <v>0</v>
      </c>
      <c r="D350" s="138">
        <v>0</v>
      </c>
      <c r="E350" s="138">
        <v>31</v>
      </c>
      <c r="F350" s="138">
        <v>0</v>
      </c>
      <c r="G350" s="138">
        <v>0</v>
      </c>
      <c r="H350" s="138">
        <v>0</v>
      </c>
      <c r="I350" s="138">
        <v>0</v>
      </c>
      <c r="J350" s="138">
        <v>0</v>
      </c>
      <c r="K350" s="138">
        <v>0</v>
      </c>
      <c r="L350" s="138">
        <v>0</v>
      </c>
      <c r="M350" s="138">
        <v>20.814608749999998</v>
      </c>
      <c r="N350" s="138">
        <f t="shared" si="5"/>
        <v>51.814608749999998</v>
      </c>
    </row>
    <row r="351" spans="1:14" x14ac:dyDescent="0.25">
      <c r="A351" s="139" t="s">
        <v>1117</v>
      </c>
      <c r="B351" s="132" t="s">
        <v>348</v>
      </c>
      <c r="C351" s="138">
        <v>1327.6201700000001</v>
      </c>
      <c r="D351" s="138">
        <v>1320</v>
      </c>
      <c r="E351" s="138">
        <v>1522</v>
      </c>
      <c r="F351" s="138">
        <v>801</v>
      </c>
      <c r="G351" s="138">
        <v>1165.6154999999999</v>
      </c>
      <c r="H351" s="138">
        <v>847.48403499999984</v>
      </c>
      <c r="I351" s="138">
        <v>1928.9979400000002</v>
      </c>
      <c r="J351" s="138">
        <v>3290</v>
      </c>
      <c r="K351" s="138">
        <v>2134</v>
      </c>
      <c r="L351" s="138">
        <v>838.13228000000004</v>
      </c>
      <c r="M351" s="138">
        <v>908.55146999999999</v>
      </c>
      <c r="N351" s="138">
        <f t="shared" si="5"/>
        <v>16083.401395000001</v>
      </c>
    </row>
    <row r="352" spans="1:14" x14ac:dyDescent="0.25">
      <c r="A352" s="143" t="s">
        <v>1118</v>
      </c>
      <c r="B352" s="132" t="s">
        <v>681</v>
      </c>
      <c r="C352" s="138">
        <v>120.95075</v>
      </c>
      <c r="D352" s="138">
        <v>476</v>
      </c>
      <c r="E352" s="138">
        <v>66</v>
      </c>
      <c r="F352" s="138">
        <v>62</v>
      </c>
      <c r="G352" s="138">
        <v>317.02080000000001</v>
      </c>
      <c r="H352" s="138">
        <v>17.308185000000002</v>
      </c>
      <c r="I352" s="138">
        <v>625.87617999999998</v>
      </c>
      <c r="J352" s="138">
        <v>900</v>
      </c>
      <c r="K352" s="138">
        <v>589</v>
      </c>
      <c r="L352" s="138">
        <v>316.57400000000001</v>
      </c>
      <c r="M352" s="138">
        <v>339.14360999999997</v>
      </c>
      <c r="N352" s="138">
        <f t="shared" si="5"/>
        <v>3829.8735250000004</v>
      </c>
    </row>
    <row r="353" spans="1:14" x14ac:dyDescent="0.25">
      <c r="A353" s="143" t="s">
        <v>1119</v>
      </c>
      <c r="B353" s="132" t="s">
        <v>80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f t="shared" si="5"/>
        <v>0</v>
      </c>
    </row>
    <row r="354" spans="1:14" x14ac:dyDescent="0.25">
      <c r="A354" s="143" t="s">
        <v>1120</v>
      </c>
      <c r="B354" s="132" t="s">
        <v>82</v>
      </c>
      <c r="C354" s="138">
        <v>1206.6694200000002</v>
      </c>
      <c r="D354" s="138">
        <v>844</v>
      </c>
      <c r="E354" s="138">
        <v>1456</v>
      </c>
      <c r="F354" s="138">
        <v>739</v>
      </c>
      <c r="G354" s="138">
        <v>848.59469999999999</v>
      </c>
      <c r="H354" s="138">
        <v>830.17584999999985</v>
      </c>
      <c r="I354" s="138">
        <v>1303.1217600000002</v>
      </c>
      <c r="J354" s="138">
        <v>2390</v>
      </c>
      <c r="K354" s="138">
        <v>1545</v>
      </c>
      <c r="L354" s="138">
        <v>521.55828000000008</v>
      </c>
      <c r="M354" s="138">
        <v>569.40786000000003</v>
      </c>
      <c r="N354" s="138">
        <f t="shared" si="5"/>
        <v>12253.527869999998</v>
      </c>
    </row>
    <row r="355" spans="1:14" ht="25.5" x14ac:dyDescent="0.25">
      <c r="A355" s="143" t="s">
        <v>1121</v>
      </c>
      <c r="B355" s="132" t="s">
        <v>84</v>
      </c>
      <c r="C355" s="138">
        <v>517.24704000000008</v>
      </c>
      <c r="D355" s="138">
        <v>348</v>
      </c>
      <c r="E355" s="138">
        <v>337</v>
      </c>
      <c r="F355" s="138">
        <v>485</v>
      </c>
      <c r="G355" s="138">
        <v>491</v>
      </c>
      <c r="H355" s="138">
        <v>513.00830499999995</v>
      </c>
      <c r="I355" s="138">
        <v>445.88198999999997</v>
      </c>
      <c r="J355" s="138">
        <v>500</v>
      </c>
      <c r="K355" s="138">
        <v>568</v>
      </c>
      <c r="L355" s="138">
        <v>476.24228000000005</v>
      </c>
      <c r="M355" s="138">
        <v>450.43595999999997</v>
      </c>
      <c r="N355" s="138">
        <f t="shared" si="5"/>
        <v>5131.8155749999996</v>
      </c>
    </row>
    <row r="356" spans="1:14" x14ac:dyDescent="0.25">
      <c r="A356" s="143" t="s">
        <v>1122</v>
      </c>
      <c r="B356" s="132" t="s">
        <v>87</v>
      </c>
      <c r="C356" s="138">
        <v>689.42237999999998</v>
      </c>
      <c r="D356" s="138">
        <v>496</v>
      </c>
      <c r="E356" s="138">
        <v>1119</v>
      </c>
      <c r="F356" s="138">
        <v>254</v>
      </c>
      <c r="G356" s="138">
        <v>357.59469999999999</v>
      </c>
      <c r="H356" s="138">
        <v>317.16754499999996</v>
      </c>
      <c r="I356" s="138">
        <v>857.23977000000025</v>
      </c>
      <c r="J356" s="138">
        <v>1890</v>
      </c>
      <c r="K356" s="138">
        <v>977</v>
      </c>
      <c r="L356" s="138">
        <v>45.316000000000003</v>
      </c>
      <c r="M356" s="138">
        <v>118.97190000000002</v>
      </c>
      <c r="N356" s="138">
        <f t="shared" si="5"/>
        <v>7121.7122950000003</v>
      </c>
    </row>
    <row r="357" spans="1:14" x14ac:dyDescent="0.25">
      <c r="A357" s="144" t="s">
        <v>1123</v>
      </c>
      <c r="B357" s="132" t="s">
        <v>66</v>
      </c>
      <c r="C357" s="138">
        <v>9409.6487467499992</v>
      </c>
      <c r="D357" s="138">
        <v>7190</v>
      </c>
      <c r="E357" s="138">
        <v>4586</v>
      </c>
      <c r="F357" s="138">
        <v>2597</v>
      </c>
      <c r="G357" s="138">
        <v>5418.5402700000004</v>
      </c>
      <c r="H357" s="138">
        <v>2102</v>
      </c>
      <c r="I357" s="138">
        <v>5564.6248400000004</v>
      </c>
      <c r="J357" s="138">
        <v>10435.842270000001</v>
      </c>
      <c r="K357" s="138">
        <v>8691</v>
      </c>
      <c r="L357" s="138">
        <v>180</v>
      </c>
      <c r="M357" s="138">
        <v>2950.2792000000004</v>
      </c>
      <c r="N357" s="138">
        <f t="shared" si="5"/>
        <v>59124.935326749997</v>
      </c>
    </row>
    <row r="358" spans="1:14" ht="25.5" x14ac:dyDescent="0.25">
      <c r="A358" s="139" t="s">
        <v>1124</v>
      </c>
      <c r="B358" s="132" t="s">
        <v>90</v>
      </c>
      <c r="C358" s="138">
        <v>370.76569000000001</v>
      </c>
      <c r="D358" s="138">
        <v>125</v>
      </c>
      <c r="E358" s="138">
        <v>78</v>
      </c>
      <c r="F358" s="138">
        <v>77</v>
      </c>
      <c r="G358" s="138">
        <v>83.092330000000004</v>
      </c>
      <c r="H358" s="138">
        <v>23</v>
      </c>
      <c r="I358" s="138">
        <v>15.228819999999999</v>
      </c>
      <c r="J358" s="138">
        <v>659.33703000000003</v>
      </c>
      <c r="K358" s="138">
        <v>366</v>
      </c>
      <c r="L358" s="138">
        <v>0</v>
      </c>
      <c r="M358" s="138">
        <v>121.94527000000001</v>
      </c>
      <c r="N358" s="138">
        <f t="shared" si="5"/>
        <v>1919.36914</v>
      </c>
    </row>
    <row r="359" spans="1:14" x14ac:dyDescent="0.25">
      <c r="A359" s="139" t="s">
        <v>1125</v>
      </c>
      <c r="B359" s="132" t="s">
        <v>2109</v>
      </c>
      <c r="C359" s="138">
        <v>9038.883056749999</v>
      </c>
      <c r="D359" s="138">
        <v>7065</v>
      </c>
      <c r="E359" s="138">
        <v>4508</v>
      </c>
      <c r="F359" s="138">
        <v>2520</v>
      </c>
      <c r="G359" s="138">
        <v>5335.44794</v>
      </c>
      <c r="H359" s="138">
        <v>2079</v>
      </c>
      <c r="I359" s="138">
        <v>5549.3960200000001</v>
      </c>
      <c r="J359" s="138">
        <v>9776.5052400000004</v>
      </c>
      <c r="K359" s="138">
        <v>8325</v>
      </c>
      <c r="L359" s="138">
        <v>180</v>
      </c>
      <c r="M359" s="138">
        <v>2828.3339300000002</v>
      </c>
      <c r="N359" s="138">
        <f t="shared" si="5"/>
        <v>57205.566186749995</v>
      </c>
    </row>
    <row r="360" spans="1:14" x14ac:dyDescent="0.25">
      <c r="A360" s="139" t="s">
        <v>1126</v>
      </c>
      <c r="B360" s="132" t="s">
        <v>1451</v>
      </c>
      <c r="C360" s="138">
        <v>4685.6080117000001</v>
      </c>
      <c r="D360" s="138">
        <v>3701</v>
      </c>
      <c r="E360" s="138">
        <v>2900</v>
      </c>
      <c r="F360" s="138">
        <v>1070</v>
      </c>
      <c r="G360" s="138">
        <v>2223.1505200000001</v>
      </c>
      <c r="H360" s="138">
        <v>1024</v>
      </c>
      <c r="I360" s="138">
        <v>2806.3920600000001</v>
      </c>
      <c r="J360" s="138">
        <v>2821.50524</v>
      </c>
      <c r="K360" s="138">
        <v>2596</v>
      </c>
      <c r="L360" s="138">
        <v>0</v>
      </c>
      <c r="M360" s="138">
        <v>610.45799999999997</v>
      </c>
      <c r="N360" s="138">
        <f t="shared" si="5"/>
        <v>24438.1138317</v>
      </c>
    </row>
    <row r="361" spans="1:14" ht="25.5" x14ac:dyDescent="0.25">
      <c r="A361" s="143" t="s">
        <v>1127</v>
      </c>
      <c r="B361" s="132" t="s">
        <v>1452</v>
      </c>
      <c r="C361" s="138">
        <v>0</v>
      </c>
      <c r="D361" s="138">
        <v>39</v>
      </c>
      <c r="E361" s="138">
        <v>0</v>
      </c>
      <c r="F361" s="138">
        <v>0</v>
      </c>
      <c r="G361" s="138">
        <v>26.052820000000001</v>
      </c>
      <c r="H361" s="138">
        <v>28</v>
      </c>
      <c r="I361" s="138">
        <v>9.3150400000000015</v>
      </c>
      <c r="J361" s="138">
        <v>598.476</v>
      </c>
      <c r="K361" s="138">
        <v>0</v>
      </c>
      <c r="L361" s="138">
        <v>0</v>
      </c>
      <c r="M361" s="138">
        <v>0</v>
      </c>
      <c r="N361" s="138">
        <f t="shared" si="5"/>
        <v>700.84385999999995</v>
      </c>
    </row>
    <row r="362" spans="1:14" ht="25.5" x14ac:dyDescent="0.25">
      <c r="A362" s="143" t="s">
        <v>1128</v>
      </c>
      <c r="B362" s="132" t="s">
        <v>1453</v>
      </c>
      <c r="C362" s="138">
        <v>4685.6080117000001</v>
      </c>
      <c r="D362" s="138">
        <v>3662</v>
      </c>
      <c r="E362" s="138">
        <v>2900</v>
      </c>
      <c r="F362" s="138">
        <v>1070</v>
      </c>
      <c r="G362" s="138">
        <v>2197.0977000000003</v>
      </c>
      <c r="H362" s="138">
        <v>996</v>
      </c>
      <c r="I362" s="138">
        <v>2797.0770200000002</v>
      </c>
      <c r="J362" s="138">
        <v>2223.0292399999998</v>
      </c>
      <c r="K362" s="138">
        <v>2596</v>
      </c>
      <c r="L362" s="138">
        <v>0</v>
      </c>
      <c r="M362" s="138">
        <v>610.45799999999997</v>
      </c>
      <c r="N362" s="138">
        <f t="shared" si="5"/>
        <v>23737.2699717</v>
      </c>
    </row>
    <row r="363" spans="1:14" ht="25.5" x14ac:dyDescent="0.25">
      <c r="A363" s="139" t="s">
        <v>1129</v>
      </c>
      <c r="B363" s="132" t="s">
        <v>1454</v>
      </c>
      <c r="C363" s="138">
        <v>4353.2750450499989</v>
      </c>
      <c r="D363" s="138">
        <v>3364</v>
      </c>
      <c r="E363" s="138">
        <v>1608</v>
      </c>
      <c r="F363" s="138">
        <v>1450</v>
      </c>
      <c r="G363" s="138">
        <v>3112.2974200000003</v>
      </c>
      <c r="H363" s="138">
        <v>1055</v>
      </c>
      <c r="I363" s="138">
        <v>2743.00396</v>
      </c>
      <c r="J363" s="138">
        <v>6955</v>
      </c>
      <c r="K363" s="138">
        <v>5729</v>
      </c>
      <c r="L363" s="138">
        <v>180</v>
      </c>
      <c r="M363" s="138">
        <v>2217.8759300000002</v>
      </c>
      <c r="N363" s="138">
        <f t="shared" si="5"/>
        <v>32767.452355050002</v>
      </c>
    </row>
    <row r="364" spans="1:14" x14ac:dyDescent="0.25">
      <c r="A364" s="139" t="s">
        <v>1196</v>
      </c>
      <c r="B364" s="132" t="s">
        <v>1455</v>
      </c>
      <c r="C364" s="138">
        <v>0</v>
      </c>
      <c r="D364" s="138">
        <v>70</v>
      </c>
      <c r="E364" s="138">
        <v>0</v>
      </c>
      <c r="F364" s="138">
        <v>0</v>
      </c>
      <c r="G364" s="138">
        <v>0</v>
      </c>
      <c r="H364" s="138">
        <v>0</v>
      </c>
      <c r="I364" s="138">
        <v>0</v>
      </c>
      <c r="J364" s="138">
        <v>70</v>
      </c>
      <c r="K364" s="138">
        <v>0</v>
      </c>
      <c r="L364" s="138">
        <v>0</v>
      </c>
      <c r="M364" s="138">
        <v>0</v>
      </c>
      <c r="N364" s="138">
        <f t="shared" si="5"/>
        <v>140</v>
      </c>
    </row>
    <row r="365" spans="1:14" ht="25.5" x14ac:dyDescent="0.25">
      <c r="A365" s="143" t="s">
        <v>1197</v>
      </c>
      <c r="B365" s="132" t="s">
        <v>2110</v>
      </c>
      <c r="C365" s="138">
        <v>0</v>
      </c>
      <c r="D365" s="138">
        <v>0</v>
      </c>
      <c r="E365" s="138">
        <v>0</v>
      </c>
      <c r="F365" s="138">
        <v>0</v>
      </c>
      <c r="G365" s="138">
        <v>0</v>
      </c>
      <c r="H365" s="138">
        <v>0</v>
      </c>
      <c r="I365" s="138">
        <v>0</v>
      </c>
      <c r="J365" s="138">
        <v>3</v>
      </c>
      <c r="K365" s="138">
        <v>0</v>
      </c>
      <c r="L365" s="138">
        <v>0</v>
      </c>
      <c r="M365" s="138">
        <v>0</v>
      </c>
      <c r="N365" s="138">
        <f t="shared" si="5"/>
        <v>3</v>
      </c>
    </row>
    <row r="366" spans="1:14" x14ac:dyDescent="0.25">
      <c r="A366" s="143" t="s">
        <v>1198</v>
      </c>
      <c r="B366" s="132" t="s">
        <v>2111</v>
      </c>
      <c r="C366" s="138">
        <v>0</v>
      </c>
      <c r="D366" s="138">
        <v>70</v>
      </c>
      <c r="E366" s="138">
        <v>0</v>
      </c>
      <c r="F366" s="138">
        <v>0</v>
      </c>
      <c r="G366" s="138">
        <v>0</v>
      </c>
      <c r="H366" s="138">
        <v>0</v>
      </c>
      <c r="I366" s="138">
        <v>0</v>
      </c>
      <c r="J366" s="138">
        <v>67</v>
      </c>
      <c r="K366" s="138">
        <v>0</v>
      </c>
      <c r="L366" s="138">
        <v>0</v>
      </c>
      <c r="M366" s="138">
        <v>0</v>
      </c>
      <c r="N366" s="138">
        <f t="shared" si="5"/>
        <v>137</v>
      </c>
    </row>
    <row r="367" spans="1:14" x14ac:dyDescent="0.25">
      <c r="A367" s="139" t="s">
        <v>1199</v>
      </c>
      <c r="B367" s="132" t="s">
        <v>1456</v>
      </c>
      <c r="C367" s="138">
        <v>0</v>
      </c>
      <c r="D367" s="138">
        <v>0</v>
      </c>
      <c r="E367" s="138">
        <v>0</v>
      </c>
      <c r="F367" s="138">
        <v>-344</v>
      </c>
      <c r="G367" s="138">
        <v>-367.310869999999</v>
      </c>
      <c r="H367" s="138">
        <v>-418</v>
      </c>
      <c r="I367" s="138">
        <v>-116.89449999999968</v>
      </c>
      <c r="J367" s="138">
        <v>3990</v>
      </c>
      <c r="K367" s="138">
        <v>-72</v>
      </c>
      <c r="L367" s="138">
        <v>0</v>
      </c>
      <c r="M367" s="138">
        <v>0</v>
      </c>
      <c r="N367" s="138">
        <f t="shared" si="5"/>
        <v>2671.7946300000012</v>
      </c>
    </row>
    <row r="368" spans="1:14" x14ac:dyDescent="0.25">
      <c r="A368" s="143" t="s">
        <v>1200</v>
      </c>
      <c r="B368" s="132" t="s">
        <v>1457</v>
      </c>
      <c r="C368" s="138">
        <v>0</v>
      </c>
      <c r="D368" s="138">
        <v>0</v>
      </c>
      <c r="E368" s="138">
        <v>0</v>
      </c>
      <c r="F368" s="138">
        <v>-336</v>
      </c>
      <c r="G368" s="138">
        <v>-358.94637999999895</v>
      </c>
      <c r="H368" s="138">
        <v>-385</v>
      </c>
      <c r="I368" s="138">
        <v>39.314620000000353</v>
      </c>
      <c r="J368" s="138">
        <v>3900</v>
      </c>
      <c r="K368" s="138">
        <v>24</v>
      </c>
      <c r="L368" s="138">
        <v>0</v>
      </c>
      <c r="M368" s="138">
        <v>0</v>
      </c>
      <c r="N368" s="138">
        <f t="shared" si="5"/>
        <v>2883.3682400000016</v>
      </c>
    </row>
    <row r="369" spans="1:14" x14ac:dyDescent="0.25">
      <c r="A369" s="143" t="s">
        <v>1201</v>
      </c>
      <c r="B369" s="132" t="s">
        <v>1458</v>
      </c>
      <c r="C369" s="138">
        <v>0</v>
      </c>
      <c r="D369" s="138">
        <v>0</v>
      </c>
      <c r="E369" s="138">
        <v>0</v>
      </c>
      <c r="F369" s="138">
        <v>-8</v>
      </c>
      <c r="G369" s="138">
        <v>-8.3644900000000195</v>
      </c>
      <c r="H369" s="138">
        <v>-33</v>
      </c>
      <c r="I369" s="138">
        <v>-156.20912000000004</v>
      </c>
      <c r="J369" s="138">
        <v>90</v>
      </c>
      <c r="K369" s="138">
        <v>-96</v>
      </c>
      <c r="L369" s="138">
        <v>0</v>
      </c>
      <c r="M369" s="138">
        <v>0</v>
      </c>
      <c r="N369" s="138">
        <f t="shared" si="5"/>
        <v>-211.57361000000006</v>
      </c>
    </row>
    <row r="370" spans="1:14" x14ac:dyDescent="0.25">
      <c r="A370" s="139" t="s">
        <v>1202</v>
      </c>
      <c r="B370" s="132" t="s">
        <v>1459</v>
      </c>
      <c r="C370" s="138">
        <v>16756.164370000002</v>
      </c>
      <c r="D370" s="138">
        <v>347</v>
      </c>
      <c r="E370" s="138">
        <v>2945</v>
      </c>
      <c r="F370" s="138">
        <v>498</v>
      </c>
      <c r="G370" s="138">
        <v>4557.5055199999997</v>
      </c>
      <c r="H370" s="138">
        <v>625.00869999999998</v>
      </c>
      <c r="I370" s="138">
        <v>3964.9850300000003</v>
      </c>
      <c r="J370" s="138">
        <v>3656</v>
      </c>
      <c r="K370" s="138">
        <v>2246</v>
      </c>
      <c r="L370" s="138">
        <v>528.20000000000005</v>
      </c>
      <c r="M370" s="138">
        <v>0</v>
      </c>
      <c r="N370" s="138">
        <f t="shared" si="5"/>
        <v>36123.863619999996</v>
      </c>
    </row>
    <row r="371" spans="1:14" x14ac:dyDescent="0.25">
      <c r="A371" s="143" t="s">
        <v>1203</v>
      </c>
      <c r="B371" s="132" t="s">
        <v>1460</v>
      </c>
      <c r="C371" s="138">
        <v>2468.4831300000001</v>
      </c>
      <c r="D371" s="138">
        <v>220</v>
      </c>
      <c r="E371" s="138">
        <v>2699</v>
      </c>
      <c r="F371" s="138">
        <v>393</v>
      </c>
      <c r="G371" s="138">
        <v>4176</v>
      </c>
      <c r="H371" s="138">
        <v>400</v>
      </c>
      <c r="I371" s="138">
        <v>1000</v>
      </c>
      <c r="J371" s="138">
        <v>1830</v>
      </c>
      <c r="K371" s="138">
        <v>2000</v>
      </c>
      <c r="L371" s="138">
        <v>150</v>
      </c>
      <c r="M371" s="138">
        <v>0</v>
      </c>
      <c r="N371" s="138">
        <f t="shared" si="5"/>
        <v>15336.483130000001</v>
      </c>
    </row>
    <row r="372" spans="1:14" ht="25.5" x14ac:dyDescent="0.25">
      <c r="A372" s="143" t="s">
        <v>1204</v>
      </c>
      <c r="B372" s="132" t="s">
        <v>1461</v>
      </c>
      <c r="C372" s="138">
        <v>1479.6567650000002</v>
      </c>
      <c r="D372" s="138">
        <v>150</v>
      </c>
      <c r="E372" s="138">
        <v>1330</v>
      </c>
      <c r="F372" s="138">
        <v>393</v>
      </c>
      <c r="G372" s="138">
        <v>280</v>
      </c>
      <c r="H372" s="138">
        <v>400</v>
      </c>
      <c r="I372" s="138">
        <v>1000</v>
      </c>
      <c r="J372" s="138">
        <v>530</v>
      </c>
      <c r="K372" s="138">
        <v>0</v>
      </c>
      <c r="L372" s="138">
        <v>150</v>
      </c>
      <c r="M372" s="138">
        <v>0</v>
      </c>
      <c r="N372" s="138">
        <f t="shared" si="5"/>
        <v>5712.6567649999997</v>
      </c>
    </row>
    <row r="373" spans="1:14" ht="25.5" x14ac:dyDescent="0.25">
      <c r="A373" s="143" t="s">
        <v>1205</v>
      </c>
      <c r="B373" s="132" t="s">
        <v>1462</v>
      </c>
      <c r="C373" s="138">
        <v>119.926365</v>
      </c>
      <c r="D373" s="138">
        <v>70</v>
      </c>
      <c r="E373" s="138">
        <v>0</v>
      </c>
      <c r="F373" s="138">
        <v>0</v>
      </c>
      <c r="G373" s="138">
        <v>0</v>
      </c>
      <c r="H373" s="138">
        <v>0</v>
      </c>
      <c r="I373" s="138">
        <v>0</v>
      </c>
      <c r="J373" s="138">
        <v>300</v>
      </c>
      <c r="K373" s="138">
        <v>0</v>
      </c>
      <c r="L373" s="138">
        <v>0</v>
      </c>
      <c r="M373" s="138">
        <v>0</v>
      </c>
      <c r="N373" s="138">
        <f t="shared" si="5"/>
        <v>489.92636500000003</v>
      </c>
    </row>
    <row r="374" spans="1:14" ht="25.5" x14ac:dyDescent="0.25">
      <c r="A374" s="143" t="s">
        <v>1206</v>
      </c>
      <c r="B374" s="132" t="s">
        <v>2000</v>
      </c>
      <c r="C374" s="138">
        <v>0</v>
      </c>
      <c r="D374" s="138">
        <v>0</v>
      </c>
      <c r="E374" s="138">
        <v>0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f t="shared" si="5"/>
        <v>0</v>
      </c>
    </row>
    <row r="375" spans="1:14" ht="25.5" x14ac:dyDescent="0.25">
      <c r="A375" s="143" t="s">
        <v>1207</v>
      </c>
      <c r="B375" s="132" t="s">
        <v>1247</v>
      </c>
      <c r="C375" s="138">
        <v>868.9</v>
      </c>
      <c r="D375" s="138">
        <v>0</v>
      </c>
      <c r="E375" s="138">
        <v>0</v>
      </c>
      <c r="F375" s="138">
        <v>0</v>
      </c>
      <c r="G375" s="138">
        <v>3896</v>
      </c>
      <c r="H375" s="138">
        <v>0</v>
      </c>
      <c r="I375" s="138">
        <v>0</v>
      </c>
      <c r="J375" s="138">
        <v>0</v>
      </c>
      <c r="K375" s="138">
        <v>2000</v>
      </c>
      <c r="L375" s="138">
        <v>0</v>
      </c>
      <c r="M375" s="138">
        <v>0</v>
      </c>
      <c r="N375" s="138">
        <f t="shared" si="5"/>
        <v>6764.9</v>
      </c>
    </row>
    <row r="376" spans="1:14" x14ac:dyDescent="0.25">
      <c r="A376" s="143" t="s">
        <v>1208</v>
      </c>
      <c r="B376" s="132" t="s">
        <v>2001</v>
      </c>
      <c r="C376" s="138">
        <v>0</v>
      </c>
      <c r="D376" s="138">
        <v>0</v>
      </c>
      <c r="E376" s="138">
        <v>1369</v>
      </c>
      <c r="F376" s="138">
        <v>0</v>
      </c>
      <c r="G376" s="138">
        <v>0</v>
      </c>
      <c r="H376" s="138">
        <v>0</v>
      </c>
      <c r="I376" s="138">
        <v>0</v>
      </c>
      <c r="J376" s="138">
        <v>1000</v>
      </c>
      <c r="K376" s="138">
        <v>0</v>
      </c>
      <c r="L376" s="138">
        <v>0</v>
      </c>
      <c r="M376" s="138">
        <v>0</v>
      </c>
      <c r="N376" s="138">
        <f t="shared" si="5"/>
        <v>2369</v>
      </c>
    </row>
    <row r="377" spans="1:14" ht="25.5" x14ac:dyDescent="0.25">
      <c r="A377" s="143" t="s">
        <v>1209</v>
      </c>
      <c r="B377" s="132" t="s">
        <v>1604</v>
      </c>
      <c r="C377" s="138">
        <v>480</v>
      </c>
      <c r="D377" s="138">
        <v>127</v>
      </c>
      <c r="E377" s="138">
        <v>246</v>
      </c>
      <c r="F377" s="138">
        <v>105</v>
      </c>
      <c r="G377" s="138">
        <v>344</v>
      </c>
      <c r="H377" s="138">
        <v>225</v>
      </c>
      <c r="I377" s="138">
        <v>150.70938999999998</v>
      </c>
      <c r="J377" s="138">
        <v>826</v>
      </c>
      <c r="K377" s="138">
        <v>0</v>
      </c>
      <c r="L377" s="138">
        <v>0</v>
      </c>
      <c r="M377" s="138">
        <v>0</v>
      </c>
      <c r="N377" s="138">
        <f t="shared" si="5"/>
        <v>2503.70939</v>
      </c>
    </row>
    <row r="378" spans="1:14" ht="25.5" x14ac:dyDescent="0.25">
      <c r="A378" s="143" t="s">
        <v>1210</v>
      </c>
      <c r="B378" s="132" t="s">
        <v>952</v>
      </c>
      <c r="C378" s="138">
        <v>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138">
        <v>0</v>
      </c>
      <c r="K378" s="138">
        <v>0</v>
      </c>
      <c r="L378" s="138">
        <v>0</v>
      </c>
      <c r="M378" s="138">
        <v>0</v>
      </c>
      <c r="N378" s="138">
        <f t="shared" si="5"/>
        <v>0</v>
      </c>
    </row>
    <row r="379" spans="1:14" ht="38.25" x14ac:dyDescent="0.25">
      <c r="A379" s="143" t="s">
        <v>1211</v>
      </c>
      <c r="B379" s="132" t="s">
        <v>1048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f t="shared" si="5"/>
        <v>0</v>
      </c>
    </row>
    <row r="380" spans="1:14" ht="25.5" x14ac:dyDescent="0.25">
      <c r="A380" s="143" t="s">
        <v>1212</v>
      </c>
      <c r="B380" s="132" t="s">
        <v>1049</v>
      </c>
      <c r="C380" s="138">
        <v>0</v>
      </c>
      <c r="D380" s="138">
        <v>0</v>
      </c>
      <c r="E380" s="138">
        <v>0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f t="shared" si="5"/>
        <v>0</v>
      </c>
    </row>
    <row r="381" spans="1:14" ht="25.5" x14ac:dyDescent="0.25">
      <c r="A381" s="143" t="s">
        <v>1213</v>
      </c>
      <c r="B381" s="132" t="s">
        <v>1050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f t="shared" si="5"/>
        <v>0</v>
      </c>
    </row>
    <row r="382" spans="1:14" ht="25.5" x14ac:dyDescent="0.25">
      <c r="A382" s="143" t="s">
        <v>1214</v>
      </c>
      <c r="B382" s="132" t="s">
        <v>953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0</v>
      </c>
      <c r="N382" s="138">
        <f t="shared" si="5"/>
        <v>0</v>
      </c>
    </row>
    <row r="383" spans="1:14" x14ac:dyDescent="0.25">
      <c r="A383" s="143" t="s">
        <v>1215</v>
      </c>
      <c r="B383" s="132" t="s">
        <v>1605</v>
      </c>
      <c r="C383" s="138">
        <v>13807.681240000002</v>
      </c>
      <c r="D383" s="138">
        <v>0</v>
      </c>
      <c r="E383" s="138">
        <v>0</v>
      </c>
      <c r="F383" s="138">
        <v>0</v>
      </c>
      <c r="G383" s="138">
        <v>37.505519999999997</v>
      </c>
      <c r="H383" s="138">
        <v>8.6999999999999994E-3</v>
      </c>
      <c r="I383" s="138">
        <v>2814.2756400000003</v>
      </c>
      <c r="J383" s="138">
        <v>1000</v>
      </c>
      <c r="K383" s="138">
        <v>246</v>
      </c>
      <c r="L383" s="138">
        <v>378.2</v>
      </c>
      <c r="M383" s="138">
        <v>0</v>
      </c>
      <c r="N383" s="138">
        <f t="shared" si="5"/>
        <v>18283.671100000003</v>
      </c>
    </row>
    <row r="384" spans="1:14" x14ac:dyDescent="0.25">
      <c r="A384" s="143" t="s">
        <v>1216</v>
      </c>
      <c r="B384" s="132" t="s">
        <v>1606</v>
      </c>
      <c r="C384" s="138">
        <v>504.834025</v>
      </c>
      <c r="D384" s="138">
        <v>0</v>
      </c>
      <c r="E384" s="138">
        <v>0</v>
      </c>
      <c r="F384" s="138">
        <v>0</v>
      </c>
      <c r="G384" s="138">
        <v>0</v>
      </c>
      <c r="H384" s="138">
        <v>8.6999999999999994E-3</v>
      </c>
      <c r="I384" s="138">
        <v>695.3723</v>
      </c>
      <c r="J384" s="138">
        <v>900</v>
      </c>
      <c r="K384" s="138">
        <v>186</v>
      </c>
      <c r="L384" s="138">
        <v>0</v>
      </c>
      <c r="M384" s="138">
        <v>0</v>
      </c>
      <c r="N384" s="138">
        <f t="shared" si="5"/>
        <v>2286.215025</v>
      </c>
    </row>
    <row r="385" spans="1:14" x14ac:dyDescent="0.25">
      <c r="A385" s="143" t="s">
        <v>1217</v>
      </c>
      <c r="B385" s="132" t="s">
        <v>1607</v>
      </c>
      <c r="C385" s="138">
        <v>109.70122000000001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f t="shared" si="5"/>
        <v>109.70122000000001</v>
      </c>
    </row>
    <row r="386" spans="1:14" x14ac:dyDescent="0.25">
      <c r="A386" s="143" t="s">
        <v>1218</v>
      </c>
      <c r="B386" s="132" t="s">
        <v>1051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f t="shared" si="5"/>
        <v>0</v>
      </c>
    </row>
    <row r="387" spans="1:14" x14ac:dyDescent="0.25">
      <c r="A387" s="143" t="s">
        <v>799</v>
      </c>
      <c r="B387" s="132" t="s">
        <v>1058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f t="shared" ref="N387:N450" si="6">SUM(C387:M387)</f>
        <v>0</v>
      </c>
    </row>
    <row r="388" spans="1:14" ht="25.5" x14ac:dyDescent="0.25">
      <c r="A388" s="143" t="s">
        <v>800</v>
      </c>
      <c r="B388" s="132" t="s">
        <v>1515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0</v>
      </c>
      <c r="L388" s="138">
        <v>0</v>
      </c>
      <c r="M388" s="138">
        <v>0</v>
      </c>
      <c r="N388" s="138">
        <f t="shared" si="6"/>
        <v>0</v>
      </c>
    </row>
    <row r="389" spans="1:14" x14ac:dyDescent="0.25">
      <c r="A389" s="143" t="s">
        <v>801</v>
      </c>
      <c r="B389" s="132" t="s">
        <v>1608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  <c r="I389" s="138">
        <v>0</v>
      </c>
      <c r="J389" s="138">
        <v>0</v>
      </c>
      <c r="K389" s="138">
        <v>0</v>
      </c>
      <c r="L389" s="138">
        <v>0</v>
      </c>
      <c r="M389" s="138">
        <v>0</v>
      </c>
      <c r="N389" s="138">
        <f t="shared" si="6"/>
        <v>0</v>
      </c>
    </row>
    <row r="390" spans="1:14" x14ac:dyDescent="0.25">
      <c r="A390" s="143" t="s">
        <v>802</v>
      </c>
      <c r="B390" s="132" t="s">
        <v>1580</v>
      </c>
      <c r="C390" s="138">
        <v>13193.145995000001</v>
      </c>
      <c r="D390" s="138">
        <v>0</v>
      </c>
      <c r="E390" s="138">
        <v>0</v>
      </c>
      <c r="F390" s="138">
        <v>0</v>
      </c>
      <c r="G390" s="138">
        <v>37.505519999999997</v>
      </c>
      <c r="H390" s="138">
        <v>0</v>
      </c>
      <c r="I390" s="138">
        <v>2118.9033400000003</v>
      </c>
      <c r="J390" s="138">
        <v>100</v>
      </c>
      <c r="K390" s="138">
        <v>60</v>
      </c>
      <c r="L390" s="138">
        <v>378.2</v>
      </c>
      <c r="M390" s="138">
        <v>0</v>
      </c>
      <c r="N390" s="138">
        <f t="shared" si="6"/>
        <v>15887.754855000003</v>
      </c>
    </row>
    <row r="391" spans="1:14" x14ac:dyDescent="0.25">
      <c r="A391" s="139" t="s">
        <v>803</v>
      </c>
      <c r="B391" s="132" t="s">
        <v>1094</v>
      </c>
      <c r="C391" s="138">
        <v>552474.20984375826</v>
      </c>
      <c r="D391" s="138">
        <v>231541</v>
      </c>
      <c r="E391" s="138">
        <v>324574</v>
      </c>
      <c r="F391" s="138">
        <v>102549</v>
      </c>
      <c r="G391" s="138">
        <v>265598.52780000004</v>
      </c>
      <c r="H391" s="138">
        <v>137734.45801093552</v>
      </c>
      <c r="I391" s="138">
        <v>220181.15387581251</v>
      </c>
      <c r="J391" s="138">
        <v>890770.15691999998</v>
      </c>
      <c r="K391" s="138">
        <v>265438</v>
      </c>
      <c r="L391" s="138">
        <v>148379.10581017332</v>
      </c>
      <c r="M391" s="138">
        <v>164239.82630996426</v>
      </c>
      <c r="N391" s="138">
        <f t="shared" si="6"/>
        <v>3303479.4385706433</v>
      </c>
    </row>
    <row r="392" spans="1:14" x14ac:dyDescent="0.25">
      <c r="A392" s="139" t="s">
        <v>804</v>
      </c>
      <c r="B392" s="132" t="s">
        <v>1098</v>
      </c>
      <c r="C392" s="138">
        <v>74.03300999999999</v>
      </c>
      <c r="D392" s="138">
        <v>2</v>
      </c>
      <c r="E392" s="138">
        <v>1063</v>
      </c>
      <c r="F392" s="138">
        <v>1</v>
      </c>
      <c r="G392" s="138">
        <v>0</v>
      </c>
      <c r="H392" s="138">
        <v>0</v>
      </c>
      <c r="I392" s="138">
        <v>0.20276</v>
      </c>
      <c r="J392" s="138">
        <v>5</v>
      </c>
      <c r="K392" s="138">
        <v>1</v>
      </c>
      <c r="L392" s="138">
        <v>0</v>
      </c>
      <c r="M392" s="138">
        <v>4.2100000000000002E-3</v>
      </c>
      <c r="N392" s="138">
        <f t="shared" si="6"/>
        <v>1146.2399800000001</v>
      </c>
    </row>
    <row r="393" spans="1:14" x14ac:dyDescent="0.25">
      <c r="A393" s="143" t="s">
        <v>805</v>
      </c>
      <c r="B393" s="132" t="s">
        <v>1631</v>
      </c>
      <c r="C393" s="138">
        <v>0</v>
      </c>
      <c r="D393" s="138">
        <v>0</v>
      </c>
      <c r="E393" s="138">
        <v>0</v>
      </c>
      <c r="F393" s="138">
        <v>0</v>
      </c>
      <c r="G393" s="138">
        <v>0</v>
      </c>
      <c r="H393" s="138">
        <v>0</v>
      </c>
      <c r="I393" s="138">
        <v>0</v>
      </c>
      <c r="J393" s="138">
        <v>3</v>
      </c>
      <c r="K393" s="138">
        <v>0</v>
      </c>
      <c r="L393" s="138">
        <v>0</v>
      </c>
      <c r="M393" s="138">
        <v>0</v>
      </c>
      <c r="N393" s="138">
        <f t="shared" si="6"/>
        <v>3</v>
      </c>
    </row>
    <row r="394" spans="1:14" x14ac:dyDescent="0.25">
      <c r="A394" s="143" t="s">
        <v>806</v>
      </c>
      <c r="B394" s="132" t="s">
        <v>1102</v>
      </c>
      <c r="C394" s="138">
        <v>0</v>
      </c>
      <c r="D394" s="138">
        <v>2</v>
      </c>
      <c r="E394" s="138">
        <v>0</v>
      </c>
      <c r="F394" s="138">
        <v>1</v>
      </c>
      <c r="G394" s="138">
        <v>0</v>
      </c>
      <c r="H394" s="138">
        <v>0</v>
      </c>
      <c r="I394" s="138">
        <v>0.20276</v>
      </c>
      <c r="J394" s="138">
        <v>1</v>
      </c>
      <c r="K394" s="138">
        <v>1</v>
      </c>
      <c r="L394" s="138">
        <v>0</v>
      </c>
      <c r="M394" s="138">
        <v>4.2100000000000002E-3</v>
      </c>
      <c r="N394" s="138">
        <f t="shared" si="6"/>
        <v>5.2069699999999992</v>
      </c>
    </row>
    <row r="395" spans="1:14" x14ac:dyDescent="0.25">
      <c r="A395" s="143" t="s">
        <v>1029</v>
      </c>
      <c r="B395" s="132" t="s">
        <v>1104</v>
      </c>
      <c r="C395" s="138">
        <v>74.03300999999999</v>
      </c>
      <c r="D395" s="138">
        <v>0</v>
      </c>
      <c r="E395" s="138">
        <v>1063</v>
      </c>
      <c r="F395" s="138">
        <v>0</v>
      </c>
      <c r="G395" s="138">
        <v>0</v>
      </c>
      <c r="H395" s="138">
        <v>0</v>
      </c>
      <c r="I395" s="138">
        <v>0</v>
      </c>
      <c r="J395" s="138">
        <v>1</v>
      </c>
      <c r="K395" s="138">
        <v>0</v>
      </c>
      <c r="L395" s="138">
        <v>0</v>
      </c>
      <c r="M395" s="138">
        <v>0</v>
      </c>
      <c r="N395" s="138">
        <f t="shared" si="6"/>
        <v>1138.0330100000001</v>
      </c>
    </row>
    <row r="396" spans="1:14" x14ac:dyDescent="0.25">
      <c r="A396" s="139" t="s">
        <v>1030</v>
      </c>
      <c r="B396" s="132" t="s">
        <v>1062</v>
      </c>
      <c r="C396" s="138">
        <v>0</v>
      </c>
      <c r="D396" s="138">
        <v>0</v>
      </c>
      <c r="E396" s="138">
        <v>0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f t="shared" si="6"/>
        <v>0</v>
      </c>
    </row>
    <row r="397" spans="1:14" x14ac:dyDescent="0.25">
      <c r="A397" s="143" t="s">
        <v>1031</v>
      </c>
      <c r="B397" s="132" t="s">
        <v>1064</v>
      </c>
      <c r="C397" s="138">
        <v>0</v>
      </c>
      <c r="D397" s="138">
        <v>0</v>
      </c>
      <c r="E397" s="138">
        <v>0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f t="shared" si="6"/>
        <v>0</v>
      </c>
    </row>
    <row r="398" spans="1:14" ht="25.5" x14ac:dyDescent="0.25">
      <c r="A398" s="143" t="s">
        <v>1032</v>
      </c>
      <c r="B398" s="132" t="s">
        <v>1066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f t="shared" si="6"/>
        <v>0</v>
      </c>
    </row>
    <row r="399" spans="1:14" ht="25.5" x14ac:dyDescent="0.25">
      <c r="A399" s="143" t="s">
        <v>1033</v>
      </c>
      <c r="B399" s="132" t="s">
        <v>1068</v>
      </c>
      <c r="C399" s="138">
        <v>0</v>
      </c>
      <c r="D399" s="138">
        <v>0</v>
      </c>
      <c r="E399" s="138">
        <v>0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f t="shared" si="6"/>
        <v>0</v>
      </c>
    </row>
    <row r="400" spans="1:14" x14ac:dyDescent="0.25">
      <c r="A400" s="143" t="s">
        <v>1034</v>
      </c>
      <c r="B400" s="132" t="s">
        <v>1070</v>
      </c>
      <c r="C400" s="138">
        <v>0</v>
      </c>
      <c r="D400" s="138">
        <v>0</v>
      </c>
      <c r="E400" s="138">
        <v>0</v>
      </c>
      <c r="F400" s="138">
        <v>0</v>
      </c>
      <c r="G400" s="138">
        <v>0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f t="shared" si="6"/>
        <v>0</v>
      </c>
    </row>
    <row r="401" spans="1:14" x14ac:dyDescent="0.25">
      <c r="A401" s="143" t="s">
        <v>1035</v>
      </c>
      <c r="B401" s="132" t="s">
        <v>1072</v>
      </c>
      <c r="C401" s="138">
        <v>0</v>
      </c>
      <c r="D401" s="138">
        <v>0</v>
      </c>
      <c r="E401" s="138">
        <v>0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f t="shared" si="6"/>
        <v>0</v>
      </c>
    </row>
    <row r="402" spans="1:14" x14ac:dyDescent="0.25">
      <c r="A402" s="139" t="s">
        <v>1036</v>
      </c>
      <c r="B402" s="132" t="s">
        <v>1074</v>
      </c>
      <c r="C402" s="138">
        <v>1589.7857599999998</v>
      </c>
      <c r="D402" s="138">
        <v>200</v>
      </c>
      <c r="E402" s="138">
        <v>39</v>
      </c>
      <c r="F402" s="138">
        <v>7</v>
      </c>
      <c r="G402" s="138">
        <v>98</v>
      </c>
      <c r="H402" s="138">
        <v>0.65661000000000003</v>
      </c>
      <c r="I402" s="138">
        <v>281.98125000000005</v>
      </c>
      <c r="J402" s="138">
        <v>294</v>
      </c>
      <c r="K402" s="138">
        <v>152</v>
      </c>
      <c r="L402" s="138">
        <v>122</v>
      </c>
      <c r="M402" s="138">
        <v>15.28458</v>
      </c>
      <c r="N402" s="138">
        <f t="shared" si="6"/>
        <v>2799.7081999999996</v>
      </c>
    </row>
    <row r="403" spans="1:14" x14ac:dyDescent="0.25">
      <c r="A403" s="143" t="s">
        <v>1037</v>
      </c>
      <c r="B403" s="132" t="s">
        <v>1632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f t="shared" si="6"/>
        <v>0</v>
      </c>
    </row>
    <row r="404" spans="1:14" x14ac:dyDescent="0.25">
      <c r="A404" s="143" t="s">
        <v>1038</v>
      </c>
      <c r="B404" s="132" t="s">
        <v>186</v>
      </c>
      <c r="C404" s="138">
        <v>26.60134</v>
      </c>
      <c r="D404" s="138">
        <v>0</v>
      </c>
      <c r="E404" s="138">
        <v>0</v>
      </c>
      <c r="F404" s="138">
        <v>0</v>
      </c>
      <c r="G404" s="138">
        <v>88</v>
      </c>
      <c r="H404" s="138">
        <v>0</v>
      </c>
      <c r="I404" s="138">
        <v>182.45848000000001</v>
      </c>
      <c r="J404" s="138">
        <v>294</v>
      </c>
      <c r="K404" s="138">
        <v>0</v>
      </c>
      <c r="L404" s="138">
        <v>0</v>
      </c>
      <c r="M404" s="138">
        <v>0</v>
      </c>
      <c r="N404" s="138">
        <f t="shared" si="6"/>
        <v>591.05981999999995</v>
      </c>
    </row>
    <row r="405" spans="1:14" x14ac:dyDescent="0.25">
      <c r="A405" s="143" t="s">
        <v>1039</v>
      </c>
      <c r="B405" s="132" t="s">
        <v>188</v>
      </c>
      <c r="C405" s="138">
        <v>1563.1844199999998</v>
      </c>
      <c r="D405" s="138">
        <v>200</v>
      </c>
      <c r="E405" s="138">
        <v>39</v>
      </c>
      <c r="F405" s="138">
        <v>7</v>
      </c>
      <c r="G405" s="138">
        <v>10</v>
      </c>
      <c r="H405" s="138">
        <v>0.65661000000000003</v>
      </c>
      <c r="I405" s="138">
        <v>99.522770000000008</v>
      </c>
      <c r="J405" s="138">
        <v>0</v>
      </c>
      <c r="K405" s="138">
        <v>152</v>
      </c>
      <c r="L405" s="138">
        <v>122</v>
      </c>
      <c r="M405" s="138">
        <v>15.28458</v>
      </c>
      <c r="N405" s="138">
        <f t="shared" si="6"/>
        <v>2208.6483800000001</v>
      </c>
    </row>
    <row r="406" spans="1:14" x14ac:dyDescent="0.25">
      <c r="A406" s="139" t="s">
        <v>1040</v>
      </c>
      <c r="B406" s="132" t="s">
        <v>190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H406" s="138">
        <v>0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f t="shared" si="6"/>
        <v>0</v>
      </c>
    </row>
    <row r="407" spans="1:14" x14ac:dyDescent="0.25">
      <c r="A407" s="143" t="s">
        <v>1041</v>
      </c>
      <c r="B407" s="132" t="s">
        <v>192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0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f t="shared" si="6"/>
        <v>0</v>
      </c>
    </row>
    <row r="408" spans="1:14" x14ac:dyDescent="0.25">
      <c r="A408" s="143" t="s">
        <v>601</v>
      </c>
      <c r="B408" s="132" t="s">
        <v>194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f t="shared" si="6"/>
        <v>0</v>
      </c>
    </row>
    <row r="409" spans="1:14" x14ac:dyDescent="0.25">
      <c r="A409" s="139" t="s">
        <v>602</v>
      </c>
      <c r="B409" s="132" t="s">
        <v>196</v>
      </c>
      <c r="C409" s="138">
        <v>-1515.7527499999997</v>
      </c>
      <c r="D409" s="138">
        <v>-198</v>
      </c>
      <c r="E409" s="138">
        <v>1024</v>
      </c>
      <c r="F409" s="138">
        <v>-6</v>
      </c>
      <c r="G409" s="138">
        <v>-98</v>
      </c>
      <c r="H409" s="138">
        <v>-0.65661000000000003</v>
      </c>
      <c r="I409" s="138">
        <v>-281.77849000000003</v>
      </c>
      <c r="J409" s="138">
        <v>-289</v>
      </c>
      <c r="K409" s="138">
        <v>-151</v>
      </c>
      <c r="L409" s="138">
        <v>-122</v>
      </c>
      <c r="M409" s="138">
        <v>-15.28037</v>
      </c>
      <c r="N409" s="138">
        <f t="shared" si="6"/>
        <v>-1653.4682199999997</v>
      </c>
    </row>
    <row r="410" spans="1:14" x14ac:dyDescent="0.25">
      <c r="A410" s="139" t="s">
        <v>603</v>
      </c>
      <c r="B410" s="132" t="s">
        <v>200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8">
        <v>0</v>
      </c>
      <c r="M410" s="138">
        <v>0</v>
      </c>
      <c r="N410" s="138">
        <f t="shared" si="6"/>
        <v>0</v>
      </c>
    </row>
    <row r="411" spans="1:14" x14ac:dyDescent="0.25">
      <c r="A411" s="139" t="s">
        <v>604</v>
      </c>
      <c r="B411" s="132" t="s">
        <v>202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  <c r="I411" s="138"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f t="shared" si="6"/>
        <v>0</v>
      </c>
    </row>
    <row r="412" spans="1:14" x14ac:dyDescent="0.25">
      <c r="A412" s="139" t="s">
        <v>605</v>
      </c>
      <c r="B412" s="132" t="s">
        <v>204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  <c r="I412" s="138"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f t="shared" si="6"/>
        <v>0</v>
      </c>
    </row>
    <row r="413" spans="1:14" x14ac:dyDescent="0.25">
      <c r="A413" s="139" t="s">
        <v>606</v>
      </c>
      <c r="B413" s="132" t="s">
        <v>208</v>
      </c>
      <c r="C413" s="138">
        <v>869.42163999999991</v>
      </c>
      <c r="D413" s="138">
        <v>359</v>
      </c>
      <c r="E413" s="138">
        <v>16344</v>
      </c>
      <c r="F413" s="138">
        <v>45</v>
      </c>
      <c r="G413" s="138">
        <v>1037.4180000000001</v>
      </c>
      <c r="H413" s="138">
        <v>3.2543899999999999</v>
      </c>
      <c r="I413" s="138">
        <v>336.91127999999998</v>
      </c>
      <c r="J413" s="138">
        <v>0.38500000000000001</v>
      </c>
      <c r="K413" s="138">
        <v>497</v>
      </c>
      <c r="L413" s="138">
        <v>119.21368999999999</v>
      </c>
      <c r="M413" s="138">
        <v>137.06113999999999</v>
      </c>
      <c r="N413" s="138">
        <f t="shared" si="6"/>
        <v>19748.665140000001</v>
      </c>
    </row>
    <row r="414" spans="1:14" x14ac:dyDescent="0.25">
      <c r="A414" s="143" t="s">
        <v>607</v>
      </c>
      <c r="B414" s="132" t="s">
        <v>210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H414" s="138">
        <v>0</v>
      </c>
      <c r="I414" s="138"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f t="shared" si="6"/>
        <v>0</v>
      </c>
    </row>
    <row r="415" spans="1:14" x14ac:dyDescent="0.25">
      <c r="A415" s="143" t="s">
        <v>608</v>
      </c>
      <c r="B415" s="132" t="s">
        <v>212</v>
      </c>
      <c r="C415" s="138">
        <v>869.42163999999991</v>
      </c>
      <c r="D415" s="138">
        <v>359</v>
      </c>
      <c r="E415" s="138">
        <v>16344</v>
      </c>
      <c r="F415" s="138">
        <v>45</v>
      </c>
      <c r="G415" s="138">
        <v>1037.4180000000001</v>
      </c>
      <c r="H415" s="138">
        <v>3.2543899999999999</v>
      </c>
      <c r="I415" s="138">
        <v>336.91127999999998</v>
      </c>
      <c r="J415" s="138">
        <v>0.38500000000000001</v>
      </c>
      <c r="K415" s="138">
        <v>497</v>
      </c>
      <c r="L415" s="138">
        <v>119.21368999999999</v>
      </c>
      <c r="M415" s="138">
        <v>137.06113999999999</v>
      </c>
      <c r="N415" s="138">
        <f t="shared" si="6"/>
        <v>19748.665140000001</v>
      </c>
    </row>
    <row r="416" spans="1:14" x14ac:dyDescent="0.25">
      <c r="A416" s="143" t="s">
        <v>609</v>
      </c>
      <c r="B416" s="132" t="s">
        <v>214</v>
      </c>
      <c r="C416" s="138">
        <v>0</v>
      </c>
      <c r="D416" s="138">
        <v>0</v>
      </c>
      <c r="E416" s="138">
        <v>0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f t="shared" si="6"/>
        <v>0</v>
      </c>
    </row>
    <row r="417" spans="1:14" x14ac:dyDescent="0.25">
      <c r="A417" s="143" t="s">
        <v>610</v>
      </c>
      <c r="B417" s="132" t="s">
        <v>216</v>
      </c>
      <c r="C417" s="138">
        <v>28.431570000000001</v>
      </c>
      <c r="D417" s="138">
        <v>359</v>
      </c>
      <c r="E417" s="138">
        <v>16340</v>
      </c>
      <c r="F417" s="138">
        <v>45</v>
      </c>
      <c r="G417" s="138">
        <v>1037.4180000000001</v>
      </c>
      <c r="H417" s="138">
        <v>0</v>
      </c>
      <c r="I417" s="138">
        <v>336.91127999999998</v>
      </c>
      <c r="J417" s="138">
        <v>0.38500000000000001</v>
      </c>
      <c r="K417" s="138">
        <v>474</v>
      </c>
      <c r="L417" s="138">
        <v>119.21368999999999</v>
      </c>
      <c r="M417" s="138">
        <v>136.53861000000001</v>
      </c>
      <c r="N417" s="138">
        <f t="shared" si="6"/>
        <v>18876.898150000001</v>
      </c>
    </row>
    <row r="418" spans="1:14" ht="25.5" x14ac:dyDescent="0.25">
      <c r="A418" s="145" t="s">
        <v>611</v>
      </c>
      <c r="B418" s="132" t="s">
        <v>1336</v>
      </c>
      <c r="C418" s="138">
        <v>0</v>
      </c>
      <c r="D418" s="138">
        <v>0</v>
      </c>
      <c r="E418" s="138">
        <v>0</v>
      </c>
      <c r="F418" s="138">
        <v>0</v>
      </c>
      <c r="G418" s="138">
        <v>0</v>
      </c>
      <c r="H418" s="138">
        <v>0</v>
      </c>
      <c r="I418" s="138"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f t="shared" si="6"/>
        <v>0</v>
      </c>
    </row>
    <row r="419" spans="1:14" x14ac:dyDescent="0.25">
      <c r="A419" s="143" t="s">
        <v>612</v>
      </c>
      <c r="B419" s="132" t="s">
        <v>455</v>
      </c>
      <c r="C419" s="138">
        <v>28.431570000000001</v>
      </c>
      <c r="D419" s="138">
        <v>359</v>
      </c>
      <c r="E419" s="138">
        <v>16340</v>
      </c>
      <c r="F419" s="138">
        <v>45</v>
      </c>
      <c r="G419" s="138">
        <v>1037.4180000000001</v>
      </c>
      <c r="H419" s="138">
        <v>0</v>
      </c>
      <c r="I419" s="138">
        <v>336.91127999999998</v>
      </c>
      <c r="J419" s="138">
        <v>0.38500000000000001</v>
      </c>
      <c r="K419" s="138">
        <v>474</v>
      </c>
      <c r="L419" s="138">
        <v>119.21368999999999</v>
      </c>
      <c r="M419" s="138">
        <v>136.53861000000001</v>
      </c>
      <c r="N419" s="138">
        <f t="shared" si="6"/>
        <v>18876.898150000001</v>
      </c>
    </row>
    <row r="420" spans="1:14" ht="25.5" x14ac:dyDescent="0.25">
      <c r="A420" s="139" t="s">
        <v>613</v>
      </c>
      <c r="B420" s="132" t="s">
        <v>72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f t="shared" si="6"/>
        <v>0</v>
      </c>
    </row>
    <row r="421" spans="1:14" ht="25.5" x14ac:dyDescent="0.25">
      <c r="A421" s="139" t="s">
        <v>614</v>
      </c>
      <c r="B421" s="132" t="s">
        <v>224</v>
      </c>
      <c r="C421" s="138">
        <v>12.24685</v>
      </c>
      <c r="D421" s="138">
        <v>19</v>
      </c>
      <c r="E421" s="138">
        <v>39</v>
      </c>
      <c r="F421" s="138">
        <v>1</v>
      </c>
      <c r="G421" s="138">
        <v>766</v>
      </c>
      <c r="H421" s="138">
        <v>0</v>
      </c>
      <c r="I421" s="138">
        <v>29.519259999999999</v>
      </c>
      <c r="J421" s="138">
        <v>0</v>
      </c>
      <c r="K421" s="138">
        <v>0</v>
      </c>
      <c r="L421" s="138">
        <v>5.2546499999999998</v>
      </c>
      <c r="M421" s="138">
        <v>0</v>
      </c>
      <c r="N421" s="138">
        <f t="shared" si="6"/>
        <v>872.02076</v>
      </c>
    </row>
    <row r="422" spans="1:14" ht="25.5" x14ac:dyDescent="0.25">
      <c r="A422" s="139" t="s">
        <v>615</v>
      </c>
      <c r="B422" s="132" t="s">
        <v>226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H422" s="138">
        <v>0</v>
      </c>
      <c r="I422" s="138">
        <v>5.4548800000000002</v>
      </c>
      <c r="J422" s="138">
        <v>0</v>
      </c>
      <c r="K422" s="138">
        <v>0</v>
      </c>
      <c r="L422" s="138">
        <v>0</v>
      </c>
      <c r="M422" s="138">
        <v>0</v>
      </c>
      <c r="N422" s="138">
        <f t="shared" si="6"/>
        <v>5.4548800000000002</v>
      </c>
    </row>
    <row r="423" spans="1:14" ht="25.5" x14ac:dyDescent="0.25">
      <c r="A423" s="139" t="s">
        <v>616</v>
      </c>
      <c r="B423" s="132" t="s">
        <v>1979</v>
      </c>
      <c r="C423" s="138">
        <v>0</v>
      </c>
      <c r="D423" s="138">
        <v>0</v>
      </c>
      <c r="E423" s="138">
        <v>0</v>
      </c>
      <c r="F423" s="138">
        <v>0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f t="shared" si="6"/>
        <v>0</v>
      </c>
    </row>
    <row r="424" spans="1:14" ht="25.5" x14ac:dyDescent="0.25">
      <c r="A424" s="139" t="s">
        <v>617</v>
      </c>
      <c r="B424" s="132" t="s">
        <v>454</v>
      </c>
      <c r="C424" s="138">
        <v>0</v>
      </c>
      <c r="D424" s="138">
        <v>0</v>
      </c>
      <c r="E424" s="138">
        <v>0</v>
      </c>
      <c r="F424" s="138">
        <v>0</v>
      </c>
      <c r="G424" s="138">
        <v>143.69999999999999</v>
      </c>
      <c r="H424" s="138">
        <v>0</v>
      </c>
      <c r="I424" s="138">
        <v>1.36372</v>
      </c>
      <c r="J424" s="138">
        <v>0.38500000000000001</v>
      </c>
      <c r="K424" s="138">
        <v>0</v>
      </c>
      <c r="L424" s="138">
        <v>0</v>
      </c>
      <c r="M424" s="138">
        <v>0</v>
      </c>
      <c r="N424" s="138">
        <f t="shared" si="6"/>
        <v>145.44871999999998</v>
      </c>
    </row>
    <row r="425" spans="1:14" ht="25.5" x14ac:dyDescent="0.25">
      <c r="A425" s="139" t="s">
        <v>618</v>
      </c>
      <c r="B425" s="132" t="s">
        <v>1983</v>
      </c>
      <c r="C425" s="138">
        <v>4.8215000000000003</v>
      </c>
      <c r="D425" s="138">
        <v>63</v>
      </c>
      <c r="E425" s="138">
        <v>16227</v>
      </c>
      <c r="F425" s="138">
        <v>37</v>
      </c>
      <c r="G425" s="138">
        <v>70.718000000000004</v>
      </c>
      <c r="H425" s="138">
        <v>0</v>
      </c>
      <c r="I425" s="138">
        <v>285.45996000000002</v>
      </c>
      <c r="J425" s="138">
        <v>0</v>
      </c>
      <c r="K425" s="138">
        <v>448</v>
      </c>
      <c r="L425" s="138">
        <v>87.425039999999996</v>
      </c>
      <c r="M425" s="138">
        <v>90.565950000000001</v>
      </c>
      <c r="N425" s="138">
        <f t="shared" si="6"/>
        <v>17313.990449999998</v>
      </c>
    </row>
    <row r="426" spans="1:14" x14ac:dyDescent="0.25">
      <c r="A426" s="139" t="s">
        <v>619</v>
      </c>
      <c r="B426" s="132" t="s">
        <v>1986</v>
      </c>
      <c r="C426" s="138">
        <v>11.36322</v>
      </c>
      <c r="D426" s="138">
        <v>277</v>
      </c>
      <c r="E426" s="138">
        <v>74</v>
      </c>
      <c r="F426" s="138">
        <v>7</v>
      </c>
      <c r="G426" s="138">
        <v>57</v>
      </c>
      <c r="H426" s="138">
        <v>0</v>
      </c>
      <c r="I426" s="138">
        <v>15.11346</v>
      </c>
      <c r="J426" s="138">
        <v>0</v>
      </c>
      <c r="K426" s="138">
        <v>26</v>
      </c>
      <c r="L426" s="138">
        <v>26.533999999999999</v>
      </c>
      <c r="M426" s="138">
        <v>45.972660000000005</v>
      </c>
      <c r="N426" s="138">
        <f t="shared" si="6"/>
        <v>539.98334</v>
      </c>
    </row>
    <row r="427" spans="1:14" x14ac:dyDescent="0.25">
      <c r="A427" s="143" t="s">
        <v>620</v>
      </c>
      <c r="B427" s="132" t="s">
        <v>452</v>
      </c>
      <c r="C427" s="138">
        <v>840.99006999999995</v>
      </c>
      <c r="D427" s="138">
        <v>0</v>
      </c>
      <c r="E427" s="138">
        <v>4</v>
      </c>
      <c r="F427" s="138">
        <v>0</v>
      </c>
      <c r="G427" s="138">
        <v>0</v>
      </c>
      <c r="H427" s="138">
        <v>3.2543899999999999</v>
      </c>
      <c r="I427" s="138">
        <v>0</v>
      </c>
      <c r="J427" s="138">
        <v>0</v>
      </c>
      <c r="K427" s="138">
        <v>23</v>
      </c>
      <c r="L427" s="138">
        <v>0</v>
      </c>
      <c r="M427" s="138">
        <v>0.52252999999999994</v>
      </c>
      <c r="N427" s="138">
        <f t="shared" si="6"/>
        <v>871.76698999999985</v>
      </c>
    </row>
    <row r="428" spans="1:14" ht="25.5" x14ac:dyDescent="0.25">
      <c r="A428" s="143" t="s">
        <v>621</v>
      </c>
      <c r="B428" s="132" t="s">
        <v>1337</v>
      </c>
      <c r="C428" s="138">
        <v>0</v>
      </c>
      <c r="D428" s="138">
        <v>0</v>
      </c>
      <c r="E428" s="138">
        <v>4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f t="shared" si="6"/>
        <v>4</v>
      </c>
    </row>
    <row r="429" spans="1:14" x14ac:dyDescent="0.25">
      <c r="A429" s="143" t="s">
        <v>622</v>
      </c>
      <c r="B429" s="132" t="s">
        <v>446</v>
      </c>
      <c r="C429" s="138">
        <v>840.99006999999995</v>
      </c>
      <c r="D429" s="138">
        <v>0</v>
      </c>
      <c r="E429" s="138">
        <v>0</v>
      </c>
      <c r="F429" s="138">
        <v>0</v>
      </c>
      <c r="G429" s="138">
        <v>0</v>
      </c>
      <c r="H429" s="138">
        <v>3.2543899999999999</v>
      </c>
      <c r="I429" s="138">
        <v>0</v>
      </c>
      <c r="J429" s="138">
        <v>0</v>
      </c>
      <c r="K429" s="138">
        <v>23</v>
      </c>
      <c r="L429" s="138">
        <v>0</v>
      </c>
      <c r="M429" s="138">
        <v>0.52252999999999994</v>
      </c>
      <c r="N429" s="138">
        <f t="shared" si="6"/>
        <v>867.76698999999985</v>
      </c>
    </row>
    <row r="430" spans="1:14" ht="25.5" x14ac:dyDescent="0.25">
      <c r="A430" s="139" t="s">
        <v>623</v>
      </c>
      <c r="B430" s="132" t="s">
        <v>453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f t="shared" si="6"/>
        <v>0</v>
      </c>
    </row>
    <row r="431" spans="1:14" ht="25.5" x14ac:dyDescent="0.25">
      <c r="A431" s="139" t="s">
        <v>624</v>
      </c>
      <c r="B431" s="132" t="s">
        <v>1996</v>
      </c>
      <c r="C431" s="138">
        <v>0</v>
      </c>
      <c r="D431" s="138">
        <v>0</v>
      </c>
      <c r="E431" s="138">
        <v>0</v>
      </c>
      <c r="F431" s="138">
        <v>0</v>
      </c>
      <c r="G431" s="138">
        <v>0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f t="shared" si="6"/>
        <v>0</v>
      </c>
    </row>
    <row r="432" spans="1:14" ht="25.5" x14ac:dyDescent="0.25">
      <c r="A432" s="139" t="s">
        <v>625</v>
      </c>
      <c r="B432" s="132" t="s">
        <v>1998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f t="shared" si="6"/>
        <v>0</v>
      </c>
    </row>
    <row r="433" spans="1:14" ht="25.5" x14ac:dyDescent="0.25">
      <c r="A433" s="139" t="s">
        <v>626</v>
      </c>
      <c r="B433" s="132" t="s">
        <v>152</v>
      </c>
      <c r="C433" s="138">
        <v>0</v>
      </c>
      <c r="D433" s="138">
        <v>0</v>
      </c>
      <c r="E433" s="138">
        <v>0</v>
      </c>
      <c r="F433" s="138">
        <v>0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f t="shared" si="6"/>
        <v>0</v>
      </c>
    </row>
    <row r="434" spans="1:14" ht="25.5" x14ac:dyDescent="0.25">
      <c r="A434" s="139" t="s">
        <v>627</v>
      </c>
      <c r="B434" s="132" t="s">
        <v>456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f t="shared" si="6"/>
        <v>0</v>
      </c>
    </row>
    <row r="435" spans="1:14" ht="25.5" x14ac:dyDescent="0.25">
      <c r="A435" s="139" t="s">
        <v>628</v>
      </c>
      <c r="B435" s="132" t="s">
        <v>1483</v>
      </c>
      <c r="C435" s="138">
        <v>0</v>
      </c>
      <c r="D435" s="138">
        <v>0</v>
      </c>
      <c r="E435" s="138">
        <v>0</v>
      </c>
      <c r="F435" s="138">
        <v>0</v>
      </c>
      <c r="G435" s="138">
        <v>0</v>
      </c>
      <c r="H435" s="138">
        <v>3.2543899999999999</v>
      </c>
      <c r="I435" s="138">
        <v>0</v>
      </c>
      <c r="J435" s="138">
        <v>0</v>
      </c>
      <c r="K435" s="138">
        <v>0</v>
      </c>
      <c r="L435" s="138">
        <v>0</v>
      </c>
      <c r="M435" s="138">
        <v>0.52252999999999994</v>
      </c>
      <c r="N435" s="138">
        <f t="shared" si="6"/>
        <v>3.7769199999999996</v>
      </c>
    </row>
    <row r="436" spans="1:14" x14ac:dyDescent="0.25">
      <c r="A436" s="139" t="s">
        <v>629</v>
      </c>
      <c r="B436" s="132" t="s">
        <v>1248</v>
      </c>
      <c r="C436" s="138">
        <v>840.99006999999995</v>
      </c>
      <c r="D436" s="138">
        <v>0</v>
      </c>
      <c r="E436" s="138">
        <v>0</v>
      </c>
      <c r="F436" s="138">
        <v>0</v>
      </c>
      <c r="G436" s="138">
        <v>0</v>
      </c>
      <c r="H436" s="138">
        <v>0</v>
      </c>
      <c r="I436" s="138">
        <v>0</v>
      </c>
      <c r="J436" s="138">
        <v>0</v>
      </c>
      <c r="K436" s="138">
        <v>23</v>
      </c>
      <c r="L436" s="138">
        <v>0</v>
      </c>
      <c r="M436" s="138">
        <v>0</v>
      </c>
      <c r="N436" s="138">
        <f t="shared" si="6"/>
        <v>863.99006999999995</v>
      </c>
    </row>
    <row r="437" spans="1:14" x14ac:dyDescent="0.25">
      <c r="A437" s="143" t="s">
        <v>630</v>
      </c>
      <c r="B437" s="132" t="s">
        <v>1487</v>
      </c>
      <c r="C437" s="138">
        <v>0</v>
      </c>
      <c r="D437" s="138">
        <v>0</v>
      </c>
      <c r="E437" s="138">
        <v>0</v>
      </c>
      <c r="F437" s="138">
        <v>0</v>
      </c>
      <c r="G437" s="138">
        <v>0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f t="shared" si="6"/>
        <v>0</v>
      </c>
    </row>
    <row r="438" spans="1:14" x14ac:dyDescent="0.25">
      <c r="A438" s="139" t="s">
        <v>631</v>
      </c>
      <c r="B438" s="132" t="s">
        <v>1489</v>
      </c>
      <c r="C438" s="138">
        <v>2242.4138999999996</v>
      </c>
      <c r="D438" s="138">
        <v>1353</v>
      </c>
      <c r="E438" s="138">
        <v>257</v>
      </c>
      <c r="F438" s="138">
        <v>505</v>
      </c>
      <c r="G438" s="138">
        <v>1041.9979999999998</v>
      </c>
      <c r="H438" s="138">
        <v>186.57016000000002</v>
      </c>
      <c r="I438" s="138">
        <v>1017.4035600000001</v>
      </c>
      <c r="J438" s="138">
        <v>3</v>
      </c>
      <c r="K438" s="138">
        <v>866</v>
      </c>
      <c r="L438" s="138">
        <v>517.49456999999995</v>
      </c>
      <c r="M438" s="138">
        <v>530.56709000000001</v>
      </c>
      <c r="N438" s="138">
        <f t="shared" si="6"/>
        <v>8520.4472799999985</v>
      </c>
    </row>
    <row r="439" spans="1:14" x14ac:dyDescent="0.25">
      <c r="A439" s="143" t="s">
        <v>632</v>
      </c>
      <c r="B439" s="132" t="s">
        <v>1491</v>
      </c>
      <c r="C439" s="138">
        <v>0</v>
      </c>
      <c r="D439" s="138">
        <v>0</v>
      </c>
      <c r="E439" s="138">
        <v>0</v>
      </c>
      <c r="F439" s="138">
        <v>0</v>
      </c>
      <c r="G439" s="138">
        <v>0</v>
      </c>
      <c r="H439" s="138">
        <v>0</v>
      </c>
      <c r="I439" s="138"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f t="shared" si="6"/>
        <v>0</v>
      </c>
    </row>
    <row r="440" spans="1:14" x14ac:dyDescent="0.25">
      <c r="A440" s="143" t="s">
        <v>633</v>
      </c>
      <c r="B440" s="132" t="s">
        <v>1493</v>
      </c>
      <c r="C440" s="138">
        <v>2242.4138999999996</v>
      </c>
      <c r="D440" s="138">
        <v>1353</v>
      </c>
      <c r="E440" s="138">
        <v>257</v>
      </c>
      <c r="F440" s="138">
        <v>505</v>
      </c>
      <c r="G440" s="138">
        <v>1041.9979999999998</v>
      </c>
      <c r="H440" s="138">
        <v>186.57016000000002</v>
      </c>
      <c r="I440" s="138">
        <v>1017.4035600000001</v>
      </c>
      <c r="J440" s="138">
        <v>3</v>
      </c>
      <c r="K440" s="138">
        <v>866</v>
      </c>
      <c r="L440" s="138">
        <v>517.49456999999995</v>
      </c>
      <c r="M440" s="138">
        <v>530.56709000000001</v>
      </c>
      <c r="N440" s="138">
        <f t="shared" si="6"/>
        <v>8520.4472799999985</v>
      </c>
    </row>
    <row r="441" spans="1:14" x14ac:dyDescent="0.25">
      <c r="A441" s="143" t="s">
        <v>634</v>
      </c>
      <c r="B441" s="132" t="s">
        <v>1495</v>
      </c>
      <c r="C441" s="138">
        <v>0</v>
      </c>
      <c r="D441" s="138">
        <v>0</v>
      </c>
      <c r="E441" s="138">
        <v>0</v>
      </c>
      <c r="F441" s="138">
        <v>0</v>
      </c>
      <c r="G441" s="138">
        <v>0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f t="shared" si="6"/>
        <v>0</v>
      </c>
    </row>
    <row r="442" spans="1:14" x14ac:dyDescent="0.25">
      <c r="A442" s="143" t="s">
        <v>635</v>
      </c>
      <c r="B442" s="132" t="s">
        <v>461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f t="shared" si="6"/>
        <v>0</v>
      </c>
    </row>
    <row r="443" spans="1:14" x14ac:dyDescent="0.25">
      <c r="A443" s="143" t="s">
        <v>636</v>
      </c>
      <c r="B443" s="132" t="s">
        <v>1499</v>
      </c>
      <c r="C443" s="138">
        <v>1447.1428199999998</v>
      </c>
      <c r="D443" s="138">
        <v>1299</v>
      </c>
      <c r="E443" s="138">
        <v>256</v>
      </c>
      <c r="F443" s="138">
        <v>505</v>
      </c>
      <c r="G443" s="138">
        <v>1041.9979999999998</v>
      </c>
      <c r="H443" s="138">
        <v>178.46216000000001</v>
      </c>
      <c r="I443" s="138">
        <v>1017.4035600000001</v>
      </c>
      <c r="J443" s="138">
        <v>0</v>
      </c>
      <c r="K443" s="138">
        <v>866</v>
      </c>
      <c r="L443" s="138">
        <v>517.49456999999995</v>
      </c>
      <c r="M443" s="138">
        <v>525.62856999999997</v>
      </c>
      <c r="N443" s="138">
        <f t="shared" si="6"/>
        <v>7654.1296799999991</v>
      </c>
    </row>
    <row r="444" spans="1:14" ht="25.5" x14ac:dyDescent="0.25">
      <c r="A444" s="143" t="s">
        <v>637</v>
      </c>
      <c r="B444" s="132" t="s">
        <v>1338</v>
      </c>
      <c r="C444" s="138">
        <v>0</v>
      </c>
      <c r="D444" s="138">
        <v>0</v>
      </c>
      <c r="E444" s="138">
        <v>9</v>
      </c>
      <c r="F444" s="138">
        <v>0</v>
      </c>
      <c r="G444" s="138">
        <v>0</v>
      </c>
      <c r="H444" s="138">
        <v>0</v>
      </c>
      <c r="I444" s="138"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f t="shared" si="6"/>
        <v>9</v>
      </c>
    </row>
    <row r="445" spans="1:14" ht="25.5" x14ac:dyDescent="0.25">
      <c r="A445" s="139" t="s">
        <v>638</v>
      </c>
      <c r="B445" s="132" t="s">
        <v>1609</v>
      </c>
      <c r="C445" s="138">
        <v>0</v>
      </c>
      <c r="D445" s="138">
        <v>0</v>
      </c>
      <c r="E445" s="138">
        <v>0</v>
      </c>
      <c r="F445" s="138">
        <v>0</v>
      </c>
      <c r="G445" s="138">
        <v>0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f t="shared" si="6"/>
        <v>0</v>
      </c>
    </row>
    <row r="446" spans="1:14" ht="25.5" x14ac:dyDescent="0.25">
      <c r="A446" s="139" t="s">
        <v>639</v>
      </c>
      <c r="B446" s="132" t="s">
        <v>1339</v>
      </c>
      <c r="C446" s="138">
        <v>0</v>
      </c>
      <c r="D446" s="138">
        <v>0</v>
      </c>
      <c r="E446" s="138">
        <v>9</v>
      </c>
      <c r="F446" s="138">
        <v>0</v>
      </c>
      <c r="G446" s="138">
        <v>0</v>
      </c>
      <c r="H446" s="138">
        <v>0</v>
      </c>
      <c r="I446" s="138">
        <v>0</v>
      </c>
      <c r="J446" s="138">
        <v>0</v>
      </c>
      <c r="K446" s="138">
        <v>0</v>
      </c>
      <c r="L446" s="138">
        <v>0</v>
      </c>
      <c r="M446" s="138">
        <v>0</v>
      </c>
      <c r="N446" s="138">
        <f t="shared" si="6"/>
        <v>9</v>
      </c>
    </row>
    <row r="447" spans="1:14" x14ac:dyDescent="0.25">
      <c r="A447" s="143" t="s">
        <v>640</v>
      </c>
      <c r="B447" s="132" t="s">
        <v>1508</v>
      </c>
      <c r="C447" s="138">
        <v>1447.1428199999998</v>
      </c>
      <c r="D447" s="138">
        <v>1299</v>
      </c>
      <c r="E447" s="138">
        <v>247</v>
      </c>
      <c r="F447" s="138">
        <v>505</v>
      </c>
      <c r="G447" s="138">
        <v>1041.9979999999998</v>
      </c>
      <c r="H447" s="138">
        <v>178.46216000000001</v>
      </c>
      <c r="I447" s="138">
        <v>1017.4035600000001</v>
      </c>
      <c r="J447" s="138">
        <v>0</v>
      </c>
      <c r="K447" s="138">
        <v>866</v>
      </c>
      <c r="L447" s="138">
        <v>517.49456999999995</v>
      </c>
      <c r="M447" s="138">
        <v>525.62856999999997</v>
      </c>
      <c r="N447" s="138">
        <f t="shared" si="6"/>
        <v>7645.1296799999991</v>
      </c>
    </row>
    <row r="448" spans="1:14" ht="25.5" x14ac:dyDescent="0.25">
      <c r="A448" s="139" t="s">
        <v>641</v>
      </c>
      <c r="B448" s="132" t="s">
        <v>1510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f t="shared" si="6"/>
        <v>0</v>
      </c>
    </row>
    <row r="449" spans="1:14" ht="25.5" x14ac:dyDescent="0.25">
      <c r="A449" s="139" t="s">
        <v>642</v>
      </c>
      <c r="B449" s="132" t="s">
        <v>1512</v>
      </c>
      <c r="C449" s="138">
        <v>91.970380000000006</v>
      </c>
      <c r="D449" s="138">
        <v>51</v>
      </c>
      <c r="E449" s="138">
        <v>92</v>
      </c>
      <c r="F449" s="138">
        <v>4</v>
      </c>
      <c r="G449" s="138">
        <v>0</v>
      </c>
      <c r="H449" s="138">
        <v>0</v>
      </c>
      <c r="I449" s="138">
        <v>0</v>
      </c>
      <c r="J449" s="138">
        <v>0</v>
      </c>
      <c r="K449" s="138">
        <v>47</v>
      </c>
      <c r="L449" s="138">
        <v>175.36947000000001</v>
      </c>
      <c r="M449" s="138">
        <v>7.7010000000000009E-2</v>
      </c>
      <c r="N449" s="138">
        <f t="shared" si="6"/>
        <v>461.41685999999993</v>
      </c>
    </row>
    <row r="450" spans="1:14" ht="25.5" x14ac:dyDescent="0.25">
      <c r="A450" s="143" t="s">
        <v>643</v>
      </c>
      <c r="B450" s="132" t="s">
        <v>1514</v>
      </c>
      <c r="C450" s="138">
        <v>39.527850000000001</v>
      </c>
      <c r="D450" s="138">
        <v>39</v>
      </c>
      <c r="E450" s="138">
        <v>0</v>
      </c>
      <c r="F450" s="138">
        <v>0</v>
      </c>
      <c r="G450" s="138">
        <v>0</v>
      </c>
      <c r="H450" s="138">
        <v>0</v>
      </c>
      <c r="I450" s="138">
        <v>0</v>
      </c>
      <c r="J450" s="138">
        <v>0</v>
      </c>
      <c r="K450" s="138">
        <v>35</v>
      </c>
      <c r="L450" s="138">
        <v>159.67214999999999</v>
      </c>
      <c r="M450" s="138">
        <v>7.7010000000000009E-2</v>
      </c>
      <c r="N450" s="138">
        <f t="shared" si="6"/>
        <v>273.27700999999996</v>
      </c>
    </row>
    <row r="451" spans="1:14" ht="25.5" x14ac:dyDescent="0.25">
      <c r="A451" s="143" t="s">
        <v>644</v>
      </c>
      <c r="B451" s="132" t="s">
        <v>442</v>
      </c>
      <c r="C451" s="138">
        <v>23.010349999999999</v>
      </c>
      <c r="D451" s="138">
        <v>4</v>
      </c>
      <c r="E451" s="138">
        <v>54</v>
      </c>
      <c r="F451" s="138">
        <v>0</v>
      </c>
      <c r="G451" s="138">
        <v>0</v>
      </c>
      <c r="H451" s="138">
        <v>0</v>
      </c>
      <c r="I451" s="138">
        <v>0</v>
      </c>
      <c r="J451" s="138">
        <v>0</v>
      </c>
      <c r="K451" s="138">
        <v>9</v>
      </c>
      <c r="L451" s="138">
        <v>3.5828699999999998</v>
      </c>
      <c r="M451" s="138">
        <v>0</v>
      </c>
      <c r="N451" s="138">
        <f t="shared" ref="N451:N481" si="7">SUM(C451:M451)</f>
        <v>93.593220000000002</v>
      </c>
    </row>
    <row r="452" spans="1:14" ht="25.5" x14ac:dyDescent="0.25">
      <c r="A452" s="143" t="s">
        <v>645</v>
      </c>
      <c r="B452" s="132" t="s">
        <v>445</v>
      </c>
      <c r="C452" s="138">
        <v>29.432180000000002</v>
      </c>
      <c r="D452" s="138">
        <v>8</v>
      </c>
      <c r="E452" s="138">
        <v>38</v>
      </c>
      <c r="F452" s="138">
        <v>4</v>
      </c>
      <c r="G452" s="138">
        <v>0</v>
      </c>
      <c r="H452" s="138">
        <v>0</v>
      </c>
      <c r="I452" s="138">
        <v>0</v>
      </c>
      <c r="J452" s="138">
        <v>0</v>
      </c>
      <c r="K452" s="138">
        <v>3</v>
      </c>
      <c r="L452" s="138">
        <v>12.114450000000001</v>
      </c>
      <c r="M452" s="138">
        <v>0</v>
      </c>
      <c r="N452" s="138">
        <f t="shared" si="7"/>
        <v>94.546630000000007</v>
      </c>
    </row>
    <row r="453" spans="1:14" ht="25.5" x14ac:dyDescent="0.25">
      <c r="A453" s="139" t="s">
        <v>646</v>
      </c>
      <c r="B453" s="132" t="s">
        <v>1469</v>
      </c>
      <c r="C453" s="138">
        <v>0</v>
      </c>
      <c r="D453" s="138">
        <v>0</v>
      </c>
      <c r="E453" s="138">
        <v>0</v>
      </c>
      <c r="F453" s="138">
        <v>48</v>
      </c>
      <c r="G453" s="138">
        <v>465.54199999999997</v>
      </c>
      <c r="H453" s="138">
        <v>0</v>
      </c>
      <c r="I453" s="138">
        <v>145.9111</v>
      </c>
      <c r="J453" s="138">
        <v>0</v>
      </c>
      <c r="K453" s="138">
        <v>0</v>
      </c>
      <c r="L453" s="138">
        <v>0</v>
      </c>
      <c r="M453" s="138">
        <v>0</v>
      </c>
      <c r="N453" s="138">
        <f t="shared" si="7"/>
        <v>659.45309999999995</v>
      </c>
    </row>
    <row r="454" spans="1:14" ht="25.5" x14ac:dyDescent="0.25">
      <c r="A454" s="139" t="s">
        <v>647</v>
      </c>
      <c r="B454" s="132" t="s">
        <v>1471</v>
      </c>
      <c r="C454" s="138">
        <v>0</v>
      </c>
      <c r="D454" s="138">
        <v>0</v>
      </c>
      <c r="E454" s="138">
        <v>0</v>
      </c>
      <c r="F454" s="138">
        <v>8</v>
      </c>
      <c r="G454" s="138">
        <v>22.577999999999999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f t="shared" si="7"/>
        <v>30.577999999999999</v>
      </c>
    </row>
    <row r="455" spans="1:14" ht="25.5" x14ac:dyDescent="0.25">
      <c r="A455" s="139" t="s">
        <v>648</v>
      </c>
      <c r="B455" s="132" t="s">
        <v>457</v>
      </c>
      <c r="C455" s="138">
        <v>12.08526</v>
      </c>
      <c r="D455" s="138">
        <v>1</v>
      </c>
      <c r="E455" s="138">
        <v>0</v>
      </c>
      <c r="F455" s="138">
        <v>0</v>
      </c>
      <c r="G455" s="138">
        <v>0</v>
      </c>
      <c r="H455" s="138">
        <v>65.968940000000003</v>
      </c>
      <c r="I455" s="138"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f t="shared" si="7"/>
        <v>79.054200000000009</v>
      </c>
    </row>
    <row r="456" spans="1:14" ht="25.5" x14ac:dyDescent="0.25">
      <c r="A456" s="139" t="s">
        <v>649</v>
      </c>
      <c r="B456" s="132" t="s">
        <v>1475</v>
      </c>
      <c r="C456" s="138">
        <v>991.89512000000002</v>
      </c>
      <c r="D456" s="138">
        <v>168</v>
      </c>
      <c r="E456" s="138">
        <v>140</v>
      </c>
      <c r="F456" s="138">
        <v>390</v>
      </c>
      <c r="G456" s="138">
        <v>156.91399999999999</v>
      </c>
      <c r="H456" s="138">
        <v>85.391220000000004</v>
      </c>
      <c r="I456" s="138">
        <v>676.34162000000003</v>
      </c>
      <c r="J456" s="138">
        <v>0</v>
      </c>
      <c r="K456" s="138">
        <v>639</v>
      </c>
      <c r="L456" s="138">
        <v>334.14407</v>
      </c>
      <c r="M456" s="138">
        <v>493.07953999999995</v>
      </c>
      <c r="N456" s="138">
        <f t="shared" si="7"/>
        <v>4074.7655699999996</v>
      </c>
    </row>
    <row r="457" spans="1:14" x14ac:dyDescent="0.25">
      <c r="A457" s="139" t="s">
        <v>650</v>
      </c>
      <c r="B457" s="132" t="s">
        <v>1477</v>
      </c>
      <c r="C457" s="138">
        <v>351.19205999999997</v>
      </c>
      <c r="D457" s="138">
        <v>1079</v>
      </c>
      <c r="E457" s="138">
        <v>15</v>
      </c>
      <c r="F457" s="138">
        <v>55</v>
      </c>
      <c r="G457" s="138">
        <v>396.964</v>
      </c>
      <c r="H457" s="138">
        <v>27.102</v>
      </c>
      <c r="I457" s="138">
        <v>195.15083999999999</v>
      </c>
      <c r="J457" s="138">
        <v>0</v>
      </c>
      <c r="K457" s="138">
        <v>180</v>
      </c>
      <c r="L457" s="138">
        <v>7.9810299999999996</v>
      </c>
      <c r="M457" s="138">
        <v>32.472020000000001</v>
      </c>
      <c r="N457" s="138">
        <f t="shared" si="7"/>
        <v>2339.86195</v>
      </c>
    </row>
    <row r="458" spans="1:14" x14ac:dyDescent="0.25">
      <c r="A458" s="143" t="s">
        <v>651</v>
      </c>
      <c r="B458" s="132" t="s">
        <v>1479</v>
      </c>
      <c r="C458" s="138">
        <v>0</v>
      </c>
      <c r="D458" s="138">
        <v>0</v>
      </c>
      <c r="E458" s="138">
        <v>0</v>
      </c>
      <c r="F458" s="138">
        <v>0</v>
      </c>
      <c r="G458" s="138">
        <v>0</v>
      </c>
      <c r="H458" s="138">
        <v>0</v>
      </c>
      <c r="I458" s="138">
        <v>0</v>
      </c>
      <c r="J458" s="138">
        <v>3</v>
      </c>
      <c r="K458" s="138">
        <v>0</v>
      </c>
      <c r="L458" s="138">
        <v>0</v>
      </c>
      <c r="M458" s="138">
        <v>0</v>
      </c>
      <c r="N458" s="138">
        <f t="shared" si="7"/>
        <v>3</v>
      </c>
    </row>
    <row r="459" spans="1:14" ht="25.5" x14ac:dyDescent="0.25">
      <c r="A459" s="143" t="s">
        <v>652</v>
      </c>
      <c r="B459" s="132" t="s">
        <v>1340</v>
      </c>
      <c r="C459" s="138">
        <v>0</v>
      </c>
      <c r="D459" s="138">
        <v>0</v>
      </c>
      <c r="E459" s="138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3</v>
      </c>
      <c r="K459" s="138">
        <v>0</v>
      </c>
      <c r="L459" s="138">
        <v>0</v>
      </c>
      <c r="M459" s="138">
        <v>0</v>
      </c>
      <c r="N459" s="138">
        <f t="shared" si="7"/>
        <v>3</v>
      </c>
    </row>
    <row r="460" spans="1:14" x14ac:dyDescent="0.25">
      <c r="A460" s="143" t="s">
        <v>653</v>
      </c>
      <c r="B460" s="132" t="s">
        <v>1151</v>
      </c>
      <c r="C460" s="138">
        <v>0</v>
      </c>
      <c r="D460" s="138">
        <v>0</v>
      </c>
      <c r="E460" s="138">
        <v>0</v>
      </c>
      <c r="F460" s="138">
        <v>0</v>
      </c>
      <c r="G460" s="138">
        <v>0</v>
      </c>
      <c r="H460" s="138">
        <v>0</v>
      </c>
      <c r="I460" s="138"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f t="shared" si="7"/>
        <v>0</v>
      </c>
    </row>
    <row r="461" spans="1:14" ht="25.5" x14ac:dyDescent="0.25">
      <c r="A461" s="139" t="s">
        <v>654</v>
      </c>
      <c r="B461" s="132" t="s">
        <v>1153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f t="shared" si="7"/>
        <v>0</v>
      </c>
    </row>
    <row r="462" spans="1:14" ht="25.5" x14ac:dyDescent="0.25">
      <c r="A462" s="139" t="s">
        <v>655</v>
      </c>
      <c r="B462" s="132" t="s">
        <v>1155</v>
      </c>
      <c r="C462" s="138">
        <v>0</v>
      </c>
      <c r="D462" s="138">
        <v>0</v>
      </c>
      <c r="E462" s="138">
        <v>0</v>
      </c>
      <c r="F462" s="138">
        <v>0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f t="shared" si="7"/>
        <v>0</v>
      </c>
    </row>
    <row r="463" spans="1:14" ht="25.5" x14ac:dyDescent="0.25">
      <c r="A463" s="139" t="s">
        <v>656</v>
      </c>
      <c r="B463" s="132" t="s">
        <v>1157</v>
      </c>
      <c r="C463" s="138">
        <v>0</v>
      </c>
      <c r="D463" s="138">
        <v>0</v>
      </c>
      <c r="E463" s="138">
        <v>0</v>
      </c>
      <c r="F463" s="138">
        <v>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f t="shared" si="7"/>
        <v>0</v>
      </c>
    </row>
    <row r="464" spans="1:14" ht="25.5" x14ac:dyDescent="0.25">
      <c r="A464" s="139" t="s">
        <v>657</v>
      </c>
      <c r="B464" s="132" t="s">
        <v>1159</v>
      </c>
      <c r="C464" s="138">
        <v>0</v>
      </c>
      <c r="D464" s="138">
        <v>0</v>
      </c>
      <c r="E464" s="138">
        <v>0</v>
      </c>
      <c r="F464" s="138">
        <v>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f t="shared" si="7"/>
        <v>0</v>
      </c>
    </row>
    <row r="465" spans="1:14" ht="25.5" x14ac:dyDescent="0.25">
      <c r="A465" s="139" t="s">
        <v>658</v>
      </c>
      <c r="B465" s="132" t="s">
        <v>458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  <c r="I465" s="138"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f t="shared" si="7"/>
        <v>0</v>
      </c>
    </row>
    <row r="466" spans="1:14" ht="25.5" x14ac:dyDescent="0.25">
      <c r="A466" s="139" t="s">
        <v>659</v>
      </c>
      <c r="B466" s="132" t="s">
        <v>1163</v>
      </c>
      <c r="C466" s="138">
        <v>0</v>
      </c>
      <c r="D466" s="138">
        <v>0</v>
      </c>
      <c r="E466" s="138">
        <v>0</v>
      </c>
      <c r="F466" s="138">
        <v>0</v>
      </c>
      <c r="G466" s="138">
        <v>0</v>
      </c>
      <c r="H466" s="138">
        <v>0</v>
      </c>
      <c r="I466" s="138"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f t="shared" si="7"/>
        <v>0</v>
      </c>
    </row>
    <row r="467" spans="1:14" x14ac:dyDescent="0.25">
      <c r="A467" s="139" t="s">
        <v>660</v>
      </c>
      <c r="B467" s="132" t="s">
        <v>680</v>
      </c>
      <c r="C467" s="138">
        <v>0</v>
      </c>
      <c r="D467" s="138">
        <v>0</v>
      </c>
      <c r="E467" s="138">
        <v>0</v>
      </c>
      <c r="F467" s="138">
        <v>0</v>
      </c>
      <c r="G467" s="138">
        <v>0</v>
      </c>
      <c r="H467" s="138">
        <v>0</v>
      </c>
      <c r="I467" s="138"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f t="shared" si="7"/>
        <v>0</v>
      </c>
    </row>
    <row r="468" spans="1:14" x14ac:dyDescent="0.25">
      <c r="A468" s="143" t="s">
        <v>661</v>
      </c>
      <c r="B468" s="132" t="s">
        <v>23</v>
      </c>
      <c r="C468" s="138">
        <v>795.27107999999998</v>
      </c>
      <c r="D468" s="138">
        <v>54</v>
      </c>
      <c r="E468" s="138">
        <v>1</v>
      </c>
      <c r="F468" s="138">
        <v>0</v>
      </c>
      <c r="G468" s="138">
        <v>0</v>
      </c>
      <c r="H468" s="138">
        <v>8.1080000000000005</v>
      </c>
      <c r="I468" s="138">
        <v>0</v>
      </c>
      <c r="J468" s="138">
        <v>0</v>
      </c>
      <c r="K468" s="138">
        <v>0</v>
      </c>
      <c r="L468" s="138">
        <v>0</v>
      </c>
      <c r="M468" s="138">
        <v>4.9385200000000005</v>
      </c>
      <c r="N468" s="138">
        <f t="shared" si="7"/>
        <v>863.31759999999997</v>
      </c>
    </row>
    <row r="469" spans="1:14" x14ac:dyDescent="0.25">
      <c r="A469" s="139" t="s">
        <v>662</v>
      </c>
      <c r="B469" s="132" t="s">
        <v>25</v>
      </c>
      <c r="C469" s="138">
        <v>-1372.9922599999995</v>
      </c>
      <c r="D469" s="138">
        <v>-994</v>
      </c>
      <c r="E469" s="138">
        <v>16087</v>
      </c>
      <c r="F469" s="138">
        <v>-460</v>
      </c>
      <c r="G469" s="138">
        <v>-4.5799999999996999</v>
      </c>
      <c r="H469" s="138">
        <v>-183.31577000000001</v>
      </c>
      <c r="I469" s="138">
        <v>-680.49228000000016</v>
      </c>
      <c r="J469" s="138">
        <v>-2.6150000000000002</v>
      </c>
      <c r="K469" s="138">
        <v>-369</v>
      </c>
      <c r="L469" s="138">
        <v>-398.28087999999997</v>
      </c>
      <c r="M469" s="138">
        <v>-393.50594999999998</v>
      </c>
      <c r="N469" s="138">
        <f t="shared" si="7"/>
        <v>11228.217860000001</v>
      </c>
    </row>
    <row r="470" spans="1:14" x14ac:dyDescent="0.25">
      <c r="A470" s="139" t="s">
        <v>663</v>
      </c>
      <c r="B470" s="132" t="s">
        <v>1819</v>
      </c>
      <c r="C470" s="138">
        <v>-47183.200280722507</v>
      </c>
      <c r="D470" s="138">
        <v>-8844</v>
      </c>
      <c r="E470" s="138">
        <v>-23513</v>
      </c>
      <c r="F470" s="138">
        <v>-12124</v>
      </c>
      <c r="G470" s="138">
        <v>-10166.90262000005</v>
      </c>
      <c r="H470" s="138">
        <v>-8060.818705935505</v>
      </c>
      <c r="I470" s="138">
        <v>-23862.429095812546</v>
      </c>
      <c r="J470" s="138">
        <v>-87182.759919999997</v>
      </c>
      <c r="K470" s="138">
        <v>-35133</v>
      </c>
      <c r="L470" s="138">
        <v>-34716.699050173316</v>
      </c>
      <c r="M470" s="138">
        <v>-22924.78840067859</v>
      </c>
      <c r="N470" s="138">
        <f t="shared" si="7"/>
        <v>-313711.59807332256</v>
      </c>
    </row>
    <row r="471" spans="1:14" x14ac:dyDescent="0.25">
      <c r="A471" s="139" t="s">
        <v>664</v>
      </c>
      <c r="B471" s="132" t="s">
        <v>43</v>
      </c>
      <c r="C471" s="138">
        <v>14578.491664416661</v>
      </c>
      <c r="D471" s="138">
        <v>6100</v>
      </c>
      <c r="E471" s="138">
        <v>9483</v>
      </c>
      <c r="F471" s="138">
        <v>2639</v>
      </c>
      <c r="G471" s="138">
        <v>7095.5940000000001</v>
      </c>
      <c r="H471" s="138">
        <v>3259.4188100000001</v>
      </c>
      <c r="I471" s="138">
        <v>5918.9996828100002</v>
      </c>
      <c r="J471" s="138">
        <v>17617.003000000001</v>
      </c>
      <c r="K471" s="138">
        <v>8591</v>
      </c>
      <c r="L471" s="138">
        <v>4541.9569347833331</v>
      </c>
      <c r="M471" s="138">
        <v>5141.6016600000012</v>
      </c>
      <c r="N471" s="138">
        <f t="shared" si="7"/>
        <v>84966.065752009992</v>
      </c>
    </row>
    <row r="472" spans="1:14" x14ac:dyDescent="0.25">
      <c r="A472" s="143" t="s">
        <v>665</v>
      </c>
      <c r="B472" s="132" t="s">
        <v>45</v>
      </c>
      <c r="C472" s="138">
        <v>13463.699374416661</v>
      </c>
      <c r="D472" s="138">
        <v>5609</v>
      </c>
      <c r="E472" s="138">
        <v>8870</v>
      </c>
      <c r="F472" s="138">
        <v>2355</v>
      </c>
      <c r="G472" s="138">
        <v>6120</v>
      </c>
      <c r="H472" s="138">
        <v>2725.5525212500002</v>
      </c>
      <c r="I472" s="138">
        <v>5431.8528900000001</v>
      </c>
      <c r="J472" s="138">
        <v>15669.003000000001</v>
      </c>
      <c r="K472" s="138">
        <v>8389</v>
      </c>
      <c r="L472" s="138">
        <v>4175.9064981166666</v>
      </c>
      <c r="M472" s="138">
        <v>4878.4376712500007</v>
      </c>
      <c r="N472" s="138">
        <f t="shared" si="7"/>
        <v>77687.451955033321</v>
      </c>
    </row>
    <row r="473" spans="1:14" ht="25.5" x14ac:dyDescent="0.25">
      <c r="A473" s="143" t="s">
        <v>666</v>
      </c>
      <c r="B473" s="132" t="s">
        <v>47</v>
      </c>
      <c r="C473" s="138">
        <v>1071.61196</v>
      </c>
      <c r="D473" s="138">
        <v>465</v>
      </c>
      <c r="E473" s="138">
        <v>599</v>
      </c>
      <c r="F473" s="138">
        <v>263</v>
      </c>
      <c r="G473" s="138">
        <v>975.59400000000005</v>
      </c>
      <c r="H473" s="138">
        <v>525.29300000000001</v>
      </c>
      <c r="I473" s="138">
        <v>453.44579281</v>
      </c>
      <c r="J473" s="138">
        <v>1948</v>
      </c>
      <c r="K473" s="138">
        <v>67</v>
      </c>
      <c r="L473" s="138">
        <v>226.31689666666668</v>
      </c>
      <c r="M473" s="138">
        <v>127.9848375</v>
      </c>
      <c r="N473" s="138">
        <f t="shared" si="7"/>
        <v>6722.2464869766663</v>
      </c>
    </row>
    <row r="474" spans="1:14" ht="25.5" x14ac:dyDescent="0.25">
      <c r="A474" s="143" t="s">
        <v>667</v>
      </c>
      <c r="B474" s="132" t="s">
        <v>49</v>
      </c>
      <c r="C474" s="138">
        <v>43.180330000000005</v>
      </c>
      <c r="D474" s="138">
        <v>26</v>
      </c>
      <c r="E474" s="138">
        <v>14</v>
      </c>
      <c r="F474" s="138">
        <v>21</v>
      </c>
      <c r="G474" s="138">
        <v>0</v>
      </c>
      <c r="H474" s="138">
        <v>8.5732887499999997</v>
      </c>
      <c r="I474" s="138">
        <v>33.701000000000001</v>
      </c>
      <c r="J474" s="138">
        <v>0</v>
      </c>
      <c r="K474" s="138">
        <v>135</v>
      </c>
      <c r="L474" s="138">
        <v>139.73354</v>
      </c>
      <c r="M474" s="138">
        <v>135.17915124999999</v>
      </c>
      <c r="N474" s="138">
        <f t="shared" si="7"/>
        <v>556.36730999999997</v>
      </c>
    </row>
    <row r="475" spans="1:14" x14ac:dyDescent="0.25">
      <c r="A475" s="143" t="s">
        <v>668</v>
      </c>
      <c r="B475" s="132" t="s">
        <v>447</v>
      </c>
      <c r="C475" s="138">
        <v>0</v>
      </c>
      <c r="D475" s="138">
        <v>0</v>
      </c>
      <c r="E475" s="138">
        <v>0</v>
      </c>
      <c r="F475" s="138">
        <v>0</v>
      </c>
      <c r="G475" s="138">
        <v>0</v>
      </c>
      <c r="H475" s="138">
        <v>0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f t="shared" si="7"/>
        <v>0</v>
      </c>
    </row>
    <row r="476" spans="1:14" x14ac:dyDescent="0.25">
      <c r="A476" s="139" t="s">
        <v>669</v>
      </c>
      <c r="B476" s="132" t="s">
        <v>53</v>
      </c>
      <c r="C476" s="138">
        <v>143.10688000000002</v>
      </c>
      <c r="D476" s="138">
        <v>30</v>
      </c>
      <c r="E476" s="138">
        <v>133</v>
      </c>
      <c r="F476" s="138">
        <v>28</v>
      </c>
      <c r="G476" s="138">
        <v>130</v>
      </c>
      <c r="H476" s="138">
        <v>0</v>
      </c>
      <c r="I476" s="138">
        <v>0</v>
      </c>
      <c r="J476" s="138">
        <v>259</v>
      </c>
      <c r="K476" s="138">
        <v>58</v>
      </c>
      <c r="L476" s="138">
        <v>0</v>
      </c>
      <c r="M476" s="138">
        <v>12</v>
      </c>
      <c r="N476" s="138">
        <f t="shared" si="7"/>
        <v>793.10688000000005</v>
      </c>
    </row>
    <row r="477" spans="1:14" x14ac:dyDescent="0.25">
      <c r="A477" s="143" t="s">
        <v>670</v>
      </c>
      <c r="B477" s="132" t="s">
        <v>55</v>
      </c>
      <c r="C477" s="138">
        <v>143.10688000000002</v>
      </c>
      <c r="D477" s="138">
        <v>30</v>
      </c>
      <c r="E477" s="138">
        <v>133</v>
      </c>
      <c r="F477" s="138">
        <v>28</v>
      </c>
      <c r="G477" s="138">
        <v>130</v>
      </c>
      <c r="H477" s="138">
        <v>0</v>
      </c>
      <c r="I477" s="138">
        <v>0</v>
      </c>
      <c r="J477" s="138">
        <v>259</v>
      </c>
      <c r="K477" s="138">
        <v>58</v>
      </c>
      <c r="L477" s="138">
        <v>0</v>
      </c>
      <c r="M477" s="138">
        <v>12</v>
      </c>
      <c r="N477" s="138">
        <f t="shared" si="7"/>
        <v>793.10688000000005</v>
      </c>
    </row>
    <row r="478" spans="1:14" x14ac:dyDescent="0.25">
      <c r="A478" s="143" t="s">
        <v>671</v>
      </c>
      <c r="B478" s="132" t="s">
        <v>57</v>
      </c>
      <c r="C478" s="138">
        <v>0</v>
      </c>
      <c r="D478" s="138">
        <v>0</v>
      </c>
      <c r="E478" s="138">
        <v>0</v>
      </c>
      <c r="F478" s="138">
        <v>0</v>
      </c>
      <c r="G478" s="138">
        <v>0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f t="shared" si="7"/>
        <v>0</v>
      </c>
    </row>
    <row r="479" spans="1:14" ht="25.5" x14ac:dyDescent="0.25">
      <c r="A479" s="139" t="s">
        <v>672</v>
      </c>
      <c r="B479" s="132" t="s">
        <v>59</v>
      </c>
      <c r="C479" s="138">
        <v>10.359959999999999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f t="shared" si="7"/>
        <v>10.359959999999999</v>
      </c>
    </row>
    <row r="480" spans="1:14" x14ac:dyDescent="0.25">
      <c r="A480" s="139" t="s">
        <v>673</v>
      </c>
      <c r="B480" s="132" t="s">
        <v>61</v>
      </c>
      <c r="C480" s="138">
        <v>14731.95850441666</v>
      </c>
      <c r="D480" s="138">
        <v>6130</v>
      </c>
      <c r="E480" s="138">
        <v>9616</v>
      </c>
      <c r="F480" s="138">
        <v>2667</v>
      </c>
      <c r="G480" s="138">
        <v>7225.5940000000001</v>
      </c>
      <c r="H480" s="138">
        <v>3259.4188100000001</v>
      </c>
      <c r="I480" s="138">
        <v>5918.9996828100002</v>
      </c>
      <c r="J480" s="138">
        <v>17876.003000000001</v>
      </c>
      <c r="K480" s="138">
        <v>8649</v>
      </c>
      <c r="L480" s="138">
        <v>4541.9569347833331</v>
      </c>
      <c r="M480" s="138">
        <v>5153.6016600000012</v>
      </c>
      <c r="N480" s="138">
        <f t="shared" si="7"/>
        <v>85769.532592009986</v>
      </c>
    </row>
    <row r="481" spans="1:14" x14ac:dyDescent="0.25">
      <c r="A481" s="139" t="s">
        <v>674</v>
      </c>
      <c r="B481" s="132" t="s">
        <v>64</v>
      </c>
      <c r="C481" s="138">
        <v>-61915.158785139167</v>
      </c>
      <c r="D481" s="138">
        <v>-14974</v>
      </c>
      <c r="E481" s="138">
        <v>-33129</v>
      </c>
      <c r="F481" s="138">
        <v>-14791</v>
      </c>
      <c r="G481" s="138">
        <v>-17392.496620000049</v>
      </c>
      <c r="H481" s="138">
        <v>-11320.237515935505</v>
      </c>
      <c r="I481" s="138">
        <v>-29781.428778622547</v>
      </c>
      <c r="J481" s="138">
        <v>-105058.76291999999</v>
      </c>
      <c r="K481" s="138">
        <v>-43782</v>
      </c>
      <c r="L481" s="138">
        <v>-39258.655984956647</v>
      </c>
      <c r="M481" s="138">
        <v>-28078.39006067859</v>
      </c>
      <c r="N481" s="138">
        <f t="shared" si="7"/>
        <v>-399481.13066533249</v>
      </c>
    </row>
    <row r="482" spans="1:14" x14ac:dyDescent="0.25">
      <c r="A482" s="49"/>
      <c r="B482" s="130" t="s">
        <v>2202</v>
      </c>
      <c r="C482" s="134">
        <v>477859.51660000003</v>
      </c>
      <c r="D482" s="134">
        <v>210662.91844000001</v>
      </c>
      <c r="E482" s="134">
        <v>281974.31402999995</v>
      </c>
      <c r="F482" s="134">
        <v>87830.821790000002</v>
      </c>
      <c r="G482" s="134">
        <v>253019.56265000001</v>
      </c>
      <c r="H482" s="134">
        <v>139788.34085000001</v>
      </c>
      <c r="I482" s="134">
        <v>195584.39866000001</v>
      </c>
      <c r="J482" s="134">
        <v>841324.67911999999</v>
      </c>
      <c r="K482" s="134">
        <v>160577.86699000001</v>
      </c>
      <c r="L482" s="134">
        <v>114543.0236</v>
      </c>
      <c r="M482" s="134">
        <v>134272.69200000001</v>
      </c>
    </row>
    <row r="483" spans="1:14" x14ac:dyDescent="0.25">
      <c r="A483" s="49"/>
      <c r="C483" s="134">
        <v>-0.4833999999682419</v>
      </c>
      <c r="D483" s="134">
        <v>-8.1559999991441146E-2</v>
      </c>
      <c r="E483" s="134">
        <v>0.31402999995043501</v>
      </c>
      <c r="F483" s="134">
        <v>-0.17820999999821652</v>
      </c>
      <c r="G483" s="134">
        <v>-0.43734999999287538</v>
      </c>
      <c r="H483" s="134">
        <v>0.34085000000777654</v>
      </c>
      <c r="I483" s="134">
        <v>0.39866000000620261</v>
      </c>
      <c r="J483" s="134">
        <v>-0.32088000001385808</v>
      </c>
      <c r="K483" s="134">
        <v>-0.13300999999046326</v>
      </c>
      <c r="L483" s="134">
        <v>22.023600000000442</v>
      </c>
      <c r="M483" s="134">
        <v>-0.30799999998998828</v>
      </c>
    </row>
    <row r="484" spans="1:14" x14ac:dyDescent="0.25">
      <c r="A484" s="49"/>
    </row>
    <row r="485" spans="1:14" x14ac:dyDescent="0.25">
      <c r="A485" s="49"/>
    </row>
    <row r="486" spans="1:14" x14ac:dyDescent="0.25">
      <c r="A486" s="49"/>
      <c r="C486" s="134">
        <v>17319</v>
      </c>
      <c r="D486" s="134">
        <v>9088</v>
      </c>
      <c r="E486" s="134">
        <v>7874</v>
      </c>
      <c r="F486" s="134">
        <v>2457</v>
      </c>
      <c r="G486" s="134">
        <v>11402</v>
      </c>
      <c r="H486" s="134">
        <v>6730</v>
      </c>
      <c r="I486" s="134">
        <v>8982</v>
      </c>
      <c r="J486" s="134">
        <v>18008</v>
      </c>
      <c r="K486" s="134">
        <v>8529</v>
      </c>
      <c r="L486" s="134">
        <v>2444</v>
      </c>
      <c r="M486" s="134">
        <v>3350</v>
      </c>
    </row>
    <row r="487" spans="1:14" x14ac:dyDescent="0.25">
      <c r="A487" s="49"/>
    </row>
    <row r="488" spans="1:14" x14ac:dyDescent="0.25">
      <c r="A488" s="49"/>
    </row>
    <row r="489" spans="1:14" x14ac:dyDescent="0.25">
      <c r="A489" s="49"/>
    </row>
    <row r="490" spans="1:14" s="133" customFormat="1" ht="12.75" x14ac:dyDescent="0.2">
      <c r="A490" s="172"/>
      <c r="B490" s="173" t="s">
        <v>1232</v>
      </c>
      <c r="C490" s="174">
        <f>+C150</f>
        <v>59433.330430000002</v>
      </c>
      <c r="D490" s="174">
        <f t="shared" ref="D490:M490" si="8">+D150</f>
        <v>24936</v>
      </c>
      <c r="E490" s="174">
        <f t="shared" si="8"/>
        <v>28997</v>
      </c>
      <c r="F490" s="174">
        <f t="shared" si="8"/>
        <v>10805</v>
      </c>
      <c r="G490" s="174">
        <f t="shared" si="8"/>
        <v>30478.745999999999</v>
      </c>
      <c r="H490" s="174">
        <f t="shared" si="8"/>
        <v>19540</v>
      </c>
      <c r="I490" s="174">
        <f t="shared" si="8"/>
        <v>24167.449566929099</v>
      </c>
      <c r="J490" s="174">
        <f t="shared" si="8"/>
        <v>101536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299893.52599692915</v>
      </c>
    </row>
    <row r="491" spans="1:14" s="133" customFormat="1" ht="25.5" x14ac:dyDescent="0.2">
      <c r="A491" s="172"/>
      <c r="B491" s="173" t="s">
        <v>561</v>
      </c>
      <c r="C491" s="174">
        <f>+C125</f>
        <v>0</v>
      </c>
      <c r="D491" s="174">
        <f t="shared" ref="D491:M491" si="9">+D125</f>
        <v>2560</v>
      </c>
      <c r="E491" s="174">
        <f t="shared" si="9"/>
        <v>6305</v>
      </c>
      <c r="F491" s="174">
        <f t="shared" si="9"/>
        <v>1989</v>
      </c>
      <c r="G491" s="174">
        <f t="shared" si="9"/>
        <v>100</v>
      </c>
      <c r="H491" s="174">
        <f t="shared" si="9"/>
        <v>1500</v>
      </c>
      <c r="I491" s="174">
        <f t="shared" si="9"/>
        <v>2219.2709186666657</v>
      </c>
      <c r="J491" s="174">
        <f t="shared" si="9"/>
        <v>8028.9162399999996</v>
      </c>
      <c r="K491" s="174">
        <f t="shared" si="9"/>
        <v>7511</v>
      </c>
      <c r="L491" s="174">
        <f t="shared" si="9"/>
        <v>2572.6379999999999</v>
      </c>
      <c r="M491" s="174">
        <f t="shared" si="9"/>
        <v>3092.9385750000001</v>
      </c>
      <c r="N491" s="174">
        <f t="shared" ref="N491:N509" si="10">SUM(C491:M491)</f>
        <v>35878.763733666667</v>
      </c>
    </row>
    <row r="492" spans="1:14" s="133" customFormat="1" ht="12.75" x14ac:dyDescent="0.2">
      <c r="A492" s="172"/>
      <c r="B492" s="173" t="s">
        <v>560</v>
      </c>
      <c r="C492" s="174">
        <f>+C123</f>
        <v>26833.4517354118</v>
      </c>
      <c r="D492" s="174">
        <f t="shared" ref="D492:M492" si="11">+D123</f>
        <v>8560</v>
      </c>
      <c r="E492" s="174">
        <f t="shared" si="11"/>
        <v>16968</v>
      </c>
      <c r="F492" s="174">
        <f t="shared" si="11"/>
        <v>2564</v>
      </c>
      <c r="G492" s="174">
        <f t="shared" si="11"/>
        <v>8700</v>
      </c>
      <c r="H492" s="174">
        <f t="shared" si="11"/>
        <v>3500</v>
      </c>
      <c r="I492" s="174">
        <f t="shared" si="11"/>
        <v>6521.3837839999997</v>
      </c>
      <c r="J492" s="174">
        <f t="shared" si="11"/>
        <v>23222.309550000002</v>
      </c>
      <c r="K492" s="174">
        <f t="shared" si="11"/>
        <v>21555</v>
      </c>
      <c r="L492" s="174">
        <f t="shared" si="11"/>
        <v>11412.304</v>
      </c>
      <c r="M492" s="174">
        <f t="shared" si="11"/>
        <v>8314.0830899999983</v>
      </c>
      <c r="N492" s="174">
        <f t="shared" si="10"/>
        <v>138150.53215941181</v>
      </c>
    </row>
    <row r="493" spans="1:14" s="133" customFormat="1" ht="12.75" x14ac:dyDescent="0.2">
      <c r="A493" s="172"/>
      <c r="B493" s="173" t="s">
        <v>384</v>
      </c>
      <c r="C493" s="174">
        <f>+C114</f>
        <v>48055.262043882307</v>
      </c>
      <c r="D493" s="174">
        <f t="shared" ref="D493:M493" si="12">+D114</f>
        <v>19516</v>
      </c>
      <c r="E493" s="174">
        <f t="shared" si="12"/>
        <v>37530</v>
      </c>
      <c r="F493" s="174">
        <f t="shared" si="12"/>
        <v>7662</v>
      </c>
      <c r="G493" s="174">
        <f t="shared" si="12"/>
        <v>19774</v>
      </c>
      <c r="H493" s="174">
        <f t="shared" si="12"/>
        <v>10987.97488</v>
      </c>
      <c r="I493" s="174">
        <f t="shared" si="12"/>
        <v>16027.806710302306</v>
      </c>
      <c r="J493" s="174">
        <f t="shared" si="12"/>
        <v>99691</v>
      </c>
      <c r="K493" s="174">
        <f t="shared" si="12"/>
        <v>46278</v>
      </c>
      <c r="L493" s="174">
        <f t="shared" si="12"/>
        <v>36632.837999999996</v>
      </c>
      <c r="M493" s="174">
        <f t="shared" si="12"/>
        <v>39001.971674999993</v>
      </c>
      <c r="N493" s="174">
        <f t="shared" si="10"/>
        <v>381156.8533091846</v>
      </c>
    </row>
    <row r="494" spans="1:14" s="133" customFormat="1" ht="12.75" x14ac:dyDescent="0.2">
      <c r="A494" s="172"/>
      <c r="B494" s="173" t="s">
        <v>677</v>
      </c>
      <c r="C494" s="174">
        <f>+C130</f>
        <v>33.040559999999999</v>
      </c>
      <c r="D494" s="174">
        <f t="shared" ref="D494:M494" si="13">+D130</f>
        <v>1041</v>
      </c>
      <c r="E494" s="174">
        <f t="shared" si="13"/>
        <v>74</v>
      </c>
      <c r="F494" s="174">
        <f t="shared" si="13"/>
        <v>149</v>
      </c>
      <c r="G494" s="174">
        <f t="shared" si="13"/>
        <v>900</v>
      </c>
      <c r="H494" s="174">
        <f t="shared" si="13"/>
        <v>1433.4019949999997</v>
      </c>
      <c r="I494" s="174">
        <f t="shared" si="13"/>
        <v>92.937898000000004</v>
      </c>
      <c r="J494" s="174">
        <f t="shared" si="13"/>
        <v>1632.7580399999999</v>
      </c>
      <c r="K494" s="174">
        <f t="shared" si="13"/>
        <v>124</v>
      </c>
      <c r="L494" s="174">
        <f t="shared" si="13"/>
        <v>188.072</v>
      </c>
      <c r="M494" s="174">
        <f t="shared" si="13"/>
        <v>3621.4435650000005</v>
      </c>
      <c r="N494" s="174">
        <f t="shared" si="10"/>
        <v>9289.6540580000001</v>
      </c>
    </row>
    <row r="495" spans="1:14" s="133" customFormat="1" ht="63.75" x14ac:dyDescent="0.2">
      <c r="A495" s="172"/>
      <c r="B495" s="173" t="s">
        <v>2207</v>
      </c>
      <c r="C495" s="174">
        <f>+C309+C236+C276</f>
        <v>203525.29782571422</v>
      </c>
      <c r="D495" s="174">
        <f t="shared" ref="D495:M495" si="14">+D309+D236+D276</f>
        <v>93665</v>
      </c>
      <c r="E495" s="174">
        <f t="shared" si="14"/>
        <v>124753</v>
      </c>
      <c r="F495" s="174">
        <f t="shared" si="14"/>
        <v>36061</v>
      </c>
      <c r="G495" s="174">
        <f t="shared" si="14"/>
        <v>100172.83637999999</v>
      </c>
      <c r="H495" s="174">
        <f t="shared" si="14"/>
        <v>44648.898389000002</v>
      </c>
      <c r="I495" s="174">
        <f t="shared" si="14"/>
        <v>87904.637527258412</v>
      </c>
      <c r="J495" s="174">
        <f t="shared" si="14"/>
        <v>252056.02997999996</v>
      </c>
      <c r="K495" s="174">
        <f t="shared" si="14"/>
        <v>128040</v>
      </c>
      <c r="L495" s="174">
        <f t="shared" si="14"/>
        <v>69952.871000173312</v>
      </c>
      <c r="M495" s="174">
        <f t="shared" si="14"/>
        <v>83577.201679964273</v>
      </c>
      <c r="N495" s="174">
        <f t="shared" si="10"/>
        <v>1224356.7727821101</v>
      </c>
    </row>
    <row r="496" spans="1:14" s="133" customFormat="1" ht="12.75" x14ac:dyDescent="0.2">
      <c r="A496" s="172"/>
      <c r="B496" s="173" t="s">
        <v>310</v>
      </c>
      <c r="C496" s="174">
        <f>+C303</f>
        <v>4056.1702400000004</v>
      </c>
      <c r="D496" s="174">
        <f t="shared" ref="D496:M496" si="15">+D303</f>
        <v>1703</v>
      </c>
      <c r="E496" s="174">
        <f t="shared" si="15"/>
        <v>2801</v>
      </c>
      <c r="F496" s="174">
        <f t="shared" si="15"/>
        <v>490</v>
      </c>
      <c r="G496" s="174">
        <f t="shared" si="15"/>
        <v>1218</v>
      </c>
      <c r="H496" s="174">
        <f t="shared" si="15"/>
        <v>838</v>
      </c>
      <c r="I496" s="174">
        <f t="shared" si="15"/>
        <v>1903.5908399999996</v>
      </c>
      <c r="J496" s="174">
        <f t="shared" si="15"/>
        <v>2400</v>
      </c>
      <c r="K496" s="174">
        <f t="shared" si="15"/>
        <v>3817</v>
      </c>
      <c r="L496" s="174">
        <f t="shared" si="15"/>
        <v>1250</v>
      </c>
      <c r="M496" s="174">
        <f t="shared" si="15"/>
        <v>526.75513999999987</v>
      </c>
      <c r="N496" s="174">
        <f t="shared" si="10"/>
        <v>21003.516219999998</v>
      </c>
    </row>
    <row r="497" spans="1:14" s="133" customFormat="1" ht="12.75" x14ac:dyDescent="0.2">
      <c r="A497" s="172"/>
      <c r="B497" s="173" t="s">
        <v>1430</v>
      </c>
      <c r="C497" s="174">
        <f>+C257</f>
        <v>36726.731359999998</v>
      </c>
      <c r="D497" s="174">
        <f t="shared" ref="D497:M497" si="16">+D257</f>
        <v>20562</v>
      </c>
      <c r="E497" s="174">
        <f t="shared" si="16"/>
        <v>34433</v>
      </c>
      <c r="F497" s="174">
        <f t="shared" si="16"/>
        <v>5740</v>
      </c>
      <c r="G497" s="174">
        <f t="shared" si="16"/>
        <v>20599.785759999999</v>
      </c>
      <c r="H497" s="174">
        <f t="shared" si="16"/>
        <v>9048.2065447142868</v>
      </c>
      <c r="I497" s="174">
        <f t="shared" si="16"/>
        <v>15916.707410115927</v>
      </c>
      <c r="J497" s="174">
        <f t="shared" si="16"/>
        <v>48094.906150000003</v>
      </c>
      <c r="K497" s="174">
        <f t="shared" si="16"/>
        <v>22758</v>
      </c>
      <c r="L497" s="174">
        <f t="shared" si="16"/>
        <v>15659.101000000001</v>
      </c>
      <c r="M497" s="174">
        <f t="shared" si="16"/>
        <v>13280.204798714285</v>
      </c>
      <c r="N497" s="174">
        <f t="shared" si="10"/>
        <v>242818.64302354449</v>
      </c>
    </row>
    <row r="498" spans="1:14" s="133" customFormat="1" ht="25.5" x14ac:dyDescent="0.2">
      <c r="A498" s="172"/>
      <c r="B498" s="173" t="s">
        <v>2209</v>
      </c>
      <c r="C498" s="174">
        <f>+C219</f>
        <v>13020.71335</v>
      </c>
      <c r="D498" s="174">
        <f t="shared" ref="D498:M498" si="17">+D219</f>
        <v>3054</v>
      </c>
      <c r="E498" s="174">
        <f t="shared" si="17"/>
        <v>2384</v>
      </c>
      <c r="F498" s="174">
        <f t="shared" si="17"/>
        <v>4039</v>
      </c>
      <c r="G498" s="174">
        <f t="shared" si="17"/>
        <v>4277.308</v>
      </c>
      <c r="H498" s="174">
        <f t="shared" si="17"/>
        <v>5986.254242637362</v>
      </c>
      <c r="I498" s="174">
        <f t="shared" si="17"/>
        <v>8933.8833200301597</v>
      </c>
      <c r="J498" s="174">
        <f t="shared" si="17"/>
        <v>37058</v>
      </c>
      <c r="K498" s="174">
        <f t="shared" si="17"/>
        <v>0</v>
      </c>
      <c r="L498" s="174">
        <f t="shared" si="17"/>
        <v>0</v>
      </c>
      <c r="M498" s="174">
        <f t="shared" si="17"/>
        <v>21.503744999999995</v>
      </c>
      <c r="N498" s="174">
        <f t="shared" si="10"/>
        <v>78774.662657667519</v>
      </c>
    </row>
    <row r="499" spans="1:14" s="133" customFormat="1" ht="25.5" x14ac:dyDescent="0.2">
      <c r="A499" s="172"/>
      <c r="B499" s="173" t="s">
        <v>1306</v>
      </c>
      <c r="C499" s="174">
        <f>+C165</f>
        <v>10029.440059999999</v>
      </c>
      <c r="D499" s="174">
        <f t="shared" ref="D499:M499" si="18">+D165</f>
        <v>3826</v>
      </c>
      <c r="E499" s="174">
        <f t="shared" si="18"/>
        <v>3454</v>
      </c>
      <c r="F499" s="174">
        <f t="shared" si="18"/>
        <v>2957</v>
      </c>
      <c r="G499" s="174">
        <f t="shared" si="18"/>
        <v>3100</v>
      </c>
      <c r="H499" s="174">
        <f t="shared" si="18"/>
        <v>3700</v>
      </c>
      <c r="I499" s="174">
        <f t="shared" si="18"/>
        <v>5400.4509648729154</v>
      </c>
      <c r="J499" s="174">
        <f t="shared" si="18"/>
        <v>22700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55166.891024872915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4241.5194199999987</v>
      </c>
      <c r="D501" s="174">
        <f t="shared" ref="D501:M501" si="19">+D191</f>
        <v>423</v>
      </c>
      <c r="E501" s="174">
        <f t="shared" si="19"/>
        <v>1085</v>
      </c>
      <c r="F501" s="174">
        <f t="shared" si="19"/>
        <v>524</v>
      </c>
      <c r="G501" s="174">
        <f t="shared" si="19"/>
        <v>1680.0039999999999</v>
      </c>
      <c r="H501" s="174">
        <f t="shared" si="19"/>
        <v>2366.8456649999998</v>
      </c>
      <c r="I501" s="174">
        <f t="shared" si="19"/>
        <v>1531.2007650969208</v>
      </c>
      <c r="J501" s="174">
        <f t="shared" si="19"/>
        <v>8000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19851.569850096919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3226.34078</v>
      </c>
      <c r="D503" s="174">
        <f t="shared" ref="D503:M503" si="20">+D356+D269</f>
        <v>2655</v>
      </c>
      <c r="E503" s="174">
        <f t="shared" si="20"/>
        <v>4098</v>
      </c>
      <c r="F503" s="174">
        <f t="shared" si="20"/>
        <v>1466</v>
      </c>
      <c r="G503" s="174">
        <f t="shared" si="20"/>
        <v>1694.8024599999999</v>
      </c>
      <c r="H503" s="174">
        <f t="shared" si="20"/>
        <v>2133.3878049999998</v>
      </c>
      <c r="I503" s="174">
        <f t="shared" si="20"/>
        <v>1065.5698100000002</v>
      </c>
      <c r="J503" s="174">
        <f t="shared" si="20"/>
        <v>6426</v>
      </c>
      <c r="K503" s="174">
        <f t="shared" si="20"/>
        <v>4958</v>
      </c>
      <c r="L503" s="174">
        <f t="shared" si="20"/>
        <v>1455.316</v>
      </c>
      <c r="M503" s="174">
        <f t="shared" si="20"/>
        <v>1211.72882</v>
      </c>
      <c r="N503" s="174">
        <f t="shared" si="10"/>
        <v>30390.145675000003</v>
      </c>
    </row>
    <row r="504" spans="1:14" s="133" customFormat="1" ht="25.5" x14ac:dyDescent="0.2">
      <c r="A504" s="172"/>
      <c r="B504" s="173" t="s">
        <v>1240</v>
      </c>
      <c r="C504" s="174">
        <f>+C154</f>
        <v>15785.445119999998</v>
      </c>
      <c r="D504" s="174">
        <f t="shared" ref="D504:M504" si="21">+D154</f>
        <v>3710</v>
      </c>
      <c r="E504" s="174">
        <f t="shared" si="21"/>
        <v>9067</v>
      </c>
      <c r="F504" s="174">
        <f t="shared" si="21"/>
        <v>4315</v>
      </c>
      <c r="G504" s="174">
        <f t="shared" si="21"/>
        <v>14673.618</v>
      </c>
      <c r="H504" s="174">
        <f t="shared" si="21"/>
        <v>7036.556605714286</v>
      </c>
      <c r="I504" s="174">
        <f t="shared" si="21"/>
        <v>6589.9213300000001</v>
      </c>
      <c r="J504" s="174">
        <f t="shared" si="21"/>
        <v>64796</v>
      </c>
      <c r="K504" s="174">
        <f t="shared" si="21"/>
        <v>65</v>
      </c>
      <c r="L504" s="174">
        <f t="shared" si="21"/>
        <v>1980</v>
      </c>
      <c r="M504" s="174">
        <f t="shared" si="21"/>
        <v>0</v>
      </c>
      <c r="N504" s="174">
        <f t="shared" si="10"/>
        <v>128018.54105571427</v>
      </c>
    </row>
    <row r="505" spans="1:14" s="133" customFormat="1" ht="12.75" x14ac:dyDescent="0.2">
      <c r="A505" s="172"/>
      <c r="B505" s="173" t="s">
        <v>1432</v>
      </c>
      <c r="C505" s="174">
        <f>+C258</f>
        <v>35268.861119999994</v>
      </c>
      <c r="D505" s="174">
        <f t="shared" ref="D505:M505" si="22">+D258</f>
        <v>19590</v>
      </c>
      <c r="E505" s="174">
        <f t="shared" si="22"/>
        <v>33755</v>
      </c>
      <c r="F505" s="174">
        <f t="shared" si="22"/>
        <v>5008</v>
      </c>
      <c r="G505" s="174">
        <f t="shared" si="22"/>
        <v>18377.207759999998</v>
      </c>
      <c r="H505" s="174">
        <f t="shared" si="22"/>
        <v>8223.6081997142865</v>
      </c>
      <c r="I505" s="174">
        <f t="shared" si="22"/>
        <v>14667.861790000003</v>
      </c>
      <c r="J505" s="174">
        <f t="shared" si="22"/>
        <v>45328.906150000003</v>
      </c>
      <c r="K505" s="174">
        <f t="shared" si="22"/>
        <v>21529</v>
      </c>
      <c r="L505" s="174">
        <f t="shared" si="22"/>
        <v>14842.036</v>
      </c>
      <c r="M505" s="174">
        <f t="shared" si="22"/>
        <v>11610.671984285715</v>
      </c>
      <c r="N505" s="174">
        <f t="shared" si="10"/>
        <v>228201.15300399999</v>
      </c>
    </row>
    <row r="506" spans="1:14" s="133" customFormat="1" ht="12.75" x14ac:dyDescent="0.2">
      <c r="A506" s="172"/>
      <c r="B506" s="173" t="s">
        <v>2218</v>
      </c>
      <c r="C506" s="174">
        <f>+C142</f>
        <v>39940.065030000005</v>
      </c>
      <c r="D506" s="174">
        <f t="shared" ref="D506:M506" si="23">+D142</f>
        <v>18929</v>
      </c>
      <c r="E506" s="174">
        <f t="shared" si="23"/>
        <v>20481</v>
      </c>
      <c r="F506" s="174">
        <f t="shared" si="23"/>
        <v>7700</v>
      </c>
      <c r="G506" s="174">
        <f t="shared" si="23"/>
        <v>22037.192740000002</v>
      </c>
      <c r="H506" s="174">
        <f t="shared" si="23"/>
        <v>13342.81904</v>
      </c>
      <c r="I506" s="174">
        <f t="shared" si="23"/>
        <v>17255.46615654113</v>
      </c>
      <c r="J506" s="174">
        <f t="shared" si="23"/>
        <v>63100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202785.54296654114</v>
      </c>
    </row>
    <row r="507" spans="1:14" s="133" customFormat="1" ht="25.5" x14ac:dyDescent="0.2">
      <c r="A507" s="172"/>
      <c r="B507" s="173" t="s">
        <v>1053</v>
      </c>
      <c r="C507" s="174">
        <f>+C171</f>
        <v>9469.7908599999992</v>
      </c>
      <c r="D507" s="174">
        <f t="shared" ref="D507:M507" si="24">+D171</f>
        <v>3926</v>
      </c>
      <c r="E507" s="174">
        <f t="shared" si="24"/>
        <v>3803</v>
      </c>
      <c r="F507" s="174">
        <f t="shared" si="24"/>
        <v>2700</v>
      </c>
      <c r="G507" s="174">
        <f t="shared" si="24"/>
        <v>3103.6490400000002</v>
      </c>
      <c r="H507" s="174">
        <f t="shared" si="24"/>
        <v>3000</v>
      </c>
      <c r="I507" s="174">
        <f t="shared" si="24"/>
        <v>3723.3458207815593</v>
      </c>
      <c r="J507" s="174">
        <f t="shared" si="24"/>
        <v>10571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40296.785720781561</v>
      </c>
    </row>
    <row r="508" spans="1:14" s="133" customFormat="1" ht="25.5" x14ac:dyDescent="0.2">
      <c r="A508" s="172"/>
      <c r="B508" s="173" t="s">
        <v>1054</v>
      </c>
      <c r="C508" s="174">
        <f>+C176</f>
        <v>4105.0660500000004</v>
      </c>
      <c r="D508" s="174">
        <f t="shared" ref="D508:M508" si="25">+D176</f>
        <v>1458</v>
      </c>
      <c r="E508" s="174">
        <f t="shared" si="25"/>
        <v>3906</v>
      </c>
      <c r="F508" s="174">
        <f t="shared" si="25"/>
        <v>221</v>
      </c>
      <c r="G508" s="174">
        <f t="shared" si="25"/>
        <v>4250</v>
      </c>
      <c r="H508" s="174">
        <f t="shared" si="25"/>
        <v>1958</v>
      </c>
      <c r="I508" s="174">
        <f t="shared" si="25"/>
        <v>685.24908000000005</v>
      </c>
      <c r="J508" s="174">
        <f t="shared" si="25"/>
        <v>12429</v>
      </c>
      <c r="K508" s="174">
        <f t="shared" si="25"/>
        <v>0</v>
      </c>
      <c r="L508" s="174">
        <f t="shared" si="25"/>
        <v>0</v>
      </c>
      <c r="M508" s="174">
        <f t="shared" si="25"/>
        <v>2.7154499999999997</v>
      </c>
      <c r="N508" s="174">
        <f t="shared" si="10"/>
        <v>29015.030580000002</v>
      </c>
    </row>
    <row r="509" spans="1:14" s="133" customFormat="1" ht="12.75" x14ac:dyDescent="0.2">
      <c r="A509" s="172"/>
      <c r="B509" s="173"/>
      <c r="C509" s="174">
        <f>+C391</f>
        <v>552474.20984375826</v>
      </c>
      <c r="D509" s="174">
        <f t="shared" ref="D509:M509" si="26">+D391</f>
        <v>231541</v>
      </c>
      <c r="E509" s="174">
        <f t="shared" si="26"/>
        <v>324574</v>
      </c>
      <c r="F509" s="174">
        <f t="shared" si="26"/>
        <v>102549</v>
      </c>
      <c r="G509" s="174">
        <f t="shared" si="26"/>
        <v>265598.52780000004</v>
      </c>
      <c r="H509" s="174">
        <f t="shared" si="26"/>
        <v>137734.45801093552</v>
      </c>
      <c r="I509" s="174">
        <f t="shared" si="26"/>
        <v>220181.15387581251</v>
      </c>
      <c r="J509" s="174">
        <f t="shared" si="26"/>
        <v>890770.15691999998</v>
      </c>
      <c r="K509" s="174">
        <f t="shared" si="26"/>
        <v>265438</v>
      </c>
      <c r="L509" s="174">
        <f t="shared" si="26"/>
        <v>148379.10581017332</v>
      </c>
      <c r="M509" s="174">
        <f t="shared" si="26"/>
        <v>164239.82630996426</v>
      </c>
      <c r="N509" s="174">
        <f t="shared" si="10"/>
        <v>3303479.4385706433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</sheetData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N563"/>
  <sheetViews>
    <sheetView topLeftCell="A522" zoomScale="150" zoomScaleNormal="150" workbookViewId="0">
      <selection activeCell="H29" sqref="H2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7.85546875" style="134" bestFit="1" customWidth="1"/>
    <col min="4" max="4" width="8" style="134" bestFit="1" customWidth="1"/>
    <col min="5" max="5" width="7.85546875" style="134" bestFit="1" customWidth="1"/>
    <col min="6" max="6" width="8.140625" style="134" bestFit="1" customWidth="1"/>
    <col min="7" max="7" width="8" style="134" bestFit="1" customWidth="1"/>
    <col min="8" max="8" width="7.85546875" style="134" bestFit="1" customWidth="1"/>
    <col min="9" max="9" width="8" style="134" bestFit="1" customWidth="1"/>
    <col min="10" max="10" width="7.42578125" style="134" bestFit="1" customWidth="1"/>
    <col min="11" max="11" width="7.42578125" style="134" customWidth="1"/>
    <col min="12" max="13" width="7.42578125" style="134" bestFit="1" customWidth="1"/>
    <col min="14" max="14" width="9.140625" style="133"/>
  </cols>
  <sheetData>
    <row r="1" spans="1:14" x14ac:dyDescent="0.25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5">
      <c r="A2" s="139" t="s">
        <v>1633</v>
      </c>
      <c r="B2" s="132" t="s">
        <v>1847</v>
      </c>
      <c r="C2" s="138">
        <v>465263</v>
      </c>
      <c r="D2" s="138">
        <v>211837</v>
      </c>
      <c r="E2" s="138">
        <v>279213</v>
      </c>
      <c r="F2" s="138">
        <v>89171</v>
      </c>
      <c r="G2" s="138">
        <v>241022</v>
      </c>
      <c r="H2" s="138">
        <v>122587</v>
      </c>
      <c r="I2" s="138">
        <v>195219</v>
      </c>
      <c r="J2" s="138">
        <v>782572</v>
      </c>
      <c r="K2" s="138">
        <v>221140</v>
      </c>
      <c r="L2" s="138">
        <v>118340</v>
      </c>
      <c r="M2" s="138">
        <v>137911</v>
      </c>
      <c r="N2" s="138">
        <f>SUM(C2:M2)</f>
        <v>2864275</v>
      </c>
    </row>
    <row r="3" spans="1:14" ht="25.5" x14ac:dyDescent="0.25">
      <c r="A3" s="135" t="s">
        <v>1634</v>
      </c>
      <c r="B3" s="131" t="s">
        <v>1516</v>
      </c>
      <c r="C3" s="138">
        <v>460338</v>
      </c>
      <c r="D3" s="138">
        <v>206819</v>
      </c>
      <c r="E3" s="138">
        <v>276473</v>
      </c>
      <c r="F3" s="138">
        <v>84807</v>
      </c>
      <c r="G3" s="138">
        <v>234522</v>
      </c>
      <c r="H3" s="138">
        <v>120462</v>
      </c>
      <c r="I3" s="138">
        <v>186962</v>
      </c>
      <c r="J3" s="138">
        <v>764076</v>
      </c>
      <c r="K3" s="138">
        <v>218450</v>
      </c>
      <c r="L3" s="138">
        <v>118312</v>
      </c>
      <c r="M3" s="138">
        <v>137078</v>
      </c>
      <c r="N3" s="138">
        <f t="shared" ref="N3:N66" si="0">SUM(C3:M3)</f>
        <v>2808299</v>
      </c>
    </row>
    <row r="4" spans="1:14" ht="25.5" x14ac:dyDescent="0.25">
      <c r="A4" s="131" t="s">
        <v>1635</v>
      </c>
      <c r="B4" s="132" t="s">
        <v>1915</v>
      </c>
      <c r="C4" s="138">
        <v>457083</v>
      </c>
      <c r="D4" s="138">
        <v>206306</v>
      </c>
      <c r="E4" s="138">
        <v>276473</v>
      </c>
      <c r="F4" s="138">
        <v>84807</v>
      </c>
      <c r="G4" s="138">
        <v>234522</v>
      </c>
      <c r="H4" s="138">
        <v>120462</v>
      </c>
      <c r="I4" s="138">
        <v>185331</v>
      </c>
      <c r="J4" s="138">
        <v>764076</v>
      </c>
      <c r="K4" s="138">
        <v>218450</v>
      </c>
      <c r="L4" s="138">
        <v>118292</v>
      </c>
      <c r="M4" s="138">
        <v>137078</v>
      </c>
      <c r="N4" s="138">
        <f t="shared" si="0"/>
        <v>2802880</v>
      </c>
    </row>
    <row r="5" spans="1:14" ht="25.5" x14ac:dyDescent="0.25">
      <c r="A5" s="131" t="s">
        <v>1636</v>
      </c>
      <c r="B5" s="132" t="s">
        <v>1916</v>
      </c>
      <c r="C5" s="138">
        <v>3255</v>
      </c>
      <c r="D5" s="138">
        <v>513</v>
      </c>
      <c r="E5" s="138">
        <v>0</v>
      </c>
      <c r="F5" s="138">
        <v>0</v>
      </c>
      <c r="G5" s="138">
        <v>0</v>
      </c>
      <c r="H5" s="138">
        <v>0</v>
      </c>
      <c r="I5" s="138">
        <v>1631</v>
      </c>
      <c r="J5" s="138">
        <v>0</v>
      </c>
      <c r="K5" s="138">
        <v>0</v>
      </c>
      <c r="L5" s="138">
        <v>20</v>
      </c>
      <c r="M5" s="138">
        <v>0</v>
      </c>
      <c r="N5" s="138">
        <f t="shared" si="0"/>
        <v>5419</v>
      </c>
    </row>
    <row r="6" spans="1:14" x14ac:dyDescent="0.25">
      <c r="A6" s="131" t="s">
        <v>1637</v>
      </c>
      <c r="B6" s="132" t="s">
        <v>1917</v>
      </c>
      <c r="C6" s="138">
        <v>4734</v>
      </c>
      <c r="D6" s="138">
        <v>5018</v>
      </c>
      <c r="E6" s="138">
        <v>2735</v>
      </c>
      <c r="F6" s="138">
        <v>4364</v>
      </c>
      <c r="G6" s="138">
        <v>6500</v>
      </c>
      <c r="H6" s="138">
        <v>2125</v>
      </c>
      <c r="I6" s="138">
        <v>8257</v>
      </c>
      <c r="J6" s="138">
        <v>18496</v>
      </c>
      <c r="K6" s="138">
        <v>2690</v>
      </c>
      <c r="L6" s="138">
        <v>0</v>
      </c>
      <c r="M6" s="138">
        <v>0</v>
      </c>
      <c r="N6" s="138">
        <f t="shared" si="0"/>
        <v>54919</v>
      </c>
    </row>
    <row r="7" spans="1:14" x14ac:dyDescent="0.25">
      <c r="A7" s="131" t="s">
        <v>1638</v>
      </c>
      <c r="B7" s="132" t="s">
        <v>2006</v>
      </c>
      <c r="C7" s="138">
        <v>4215</v>
      </c>
      <c r="D7" s="138">
        <v>4884</v>
      </c>
      <c r="E7" s="138">
        <v>2667</v>
      </c>
      <c r="F7" s="138">
        <v>4364</v>
      </c>
      <c r="G7" s="138">
        <v>6500</v>
      </c>
      <c r="H7" s="138">
        <v>2125</v>
      </c>
      <c r="I7" s="138">
        <v>8212</v>
      </c>
      <c r="J7" s="138">
        <v>18496</v>
      </c>
      <c r="K7" s="138">
        <v>2690</v>
      </c>
      <c r="L7" s="138">
        <v>0</v>
      </c>
      <c r="M7" s="138">
        <v>0</v>
      </c>
      <c r="N7" s="138">
        <f t="shared" si="0"/>
        <v>54153</v>
      </c>
    </row>
    <row r="8" spans="1:14" ht="25.5" x14ac:dyDescent="0.25">
      <c r="A8" s="131" t="s">
        <v>1639</v>
      </c>
      <c r="B8" s="132" t="s">
        <v>1918</v>
      </c>
      <c r="C8" s="138">
        <v>1932</v>
      </c>
      <c r="D8" s="138">
        <v>3173</v>
      </c>
      <c r="E8" s="138">
        <v>1380</v>
      </c>
      <c r="F8" s="138">
        <v>3317</v>
      </c>
      <c r="G8" s="138">
        <v>4544</v>
      </c>
      <c r="H8" s="138">
        <v>412</v>
      </c>
      <c r="I8" s="138">
        <v>0</v>
      </c>
      <c r="J8" s="138">
        <v>0</v>
      </c>
      <c r="K8" s="138">
        <v>2686</v>
      </c>
      <c r="L8" s="138">
        <v>0</v>
      </c>
      <c r="M8" s="138">
        <v>0</v>
      </c>
      <c r="N8" s="138">
        <f t="shared" si="0"/>
        <v>17444</v>
      </c>
    </row>
    <row r="9" spans="1:14" ht="38.25" x14ac:dyDescent="0.25">
      <c r="A9" s="131" t="s">
        <v>1640</v>
      </c>
      <c r="B9" s="132" t="s">
        <v>1219</v>
      </c>
      <c r="C9" s="138">
        <v>0</v>
      </c>
      <c r="D9" s="138">
        <v>0</v>
      </c>
      <c r="E9" s="138">
        <v>0</v>
      </c>
      <c r="F9" s="138">
        <v>1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f t="shared" si="0"/>
        <v>1</v>
      </c>
    </row>
    <row r="10" spans="1:14" ht="38.25" x14ac:dyDescent="0.25">
      <c r="A10" s="131" t="s">
        <v>1641</v>
      </c>
      <c r="B10" s="132" t="s">
        <v>1220</v>
      </c>
      <c r="C10" s="138">
        <v>2283</v>
      </c>
      <c r="D10" s="138">
        <v>1711</v>
      </c>
      <c r="E10" s="138">
        <v>0</v>
      </c>
      <c r="F10" s="138">
        <v>1046</v>
      </c>
      <c r="G10" s="138">
        <v>1956</v>
      </c>
      <c r="H10" s="138">
        <v>0</v>
      </c>
      <c r="I10" s="138">
        <v>8212</v>
      </c>
      <c r="J10" s="138">
        <v>3017</v>
      </c>
      <c r="K10" s="138">
        <v>0</v>
      </c>
      <c r="L10" s="138">
        <v>0</v>
      </c>
      <c r="M10" s="138">
        <v>0</v>
      </c>
      <c r="N10" s="138">
        <f t="shared" si="0"/>
        <v>18225</v>
      </c>
    </row>
    <row r="11" spans="1:14" ht="25.5" x14ac:dyDescent="0.25">
      <c r="A11" s="131" t="s">
        <v>2159</v>
      </c>
      <c r="B11" s="132" t="s">
        <v>2</v>
      </c>
      <c r="C11" s="138">
        <v>0</v>
      </c>
      <c r="D11" s="138">
        <v>0</v>
      </c>
      <c r="E11" s="138">
        <v>1287</v>
      </c>
      <c r="F11" s="138">
        <v>0</v>
      </c>
      <c r="G11" s="138">
        <v>0</v>
      </c>
      <c r="H11" s="138">
        <v>1713</v>
      </c>
      <c r="I11" s="138">
        <v>0</v>
      </c>
      <c r="J11" s="138">
        <v>15479</v>
      </c>
      <c r="K11" s="138">
        <v>4</v>
      </c>
      <c r="L11" s="138">
        <v>0</v>
      </c>
      <c r="M11" s="138">
        <v>0</v>
      </c>
      <c r="N11" s="138">
        <f t="shared" si="0"/>
        <v>18483</v>
      </c>
    </row>
    <row r="12" spans="1:14" ht="25.5" x14ac:dyDescent="0.25">
      <c r="A12" s="131" t="s">
        <v>2172</v>
      </c>
      <c r="B12" s="132" t="s">
        <v>1587</v>
      </c>
      <c r="C12" s="138">
        <v>207</v>
      </c>
      <c r="D12" s="138">
        <v>0</v>
      </c>
      <c r="E12" s="138">
        <v>12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>
        <f t="shared" si="0"/>
        <v>219</v>
      </c>
    </row>
    <row r="13" spans="1:14" ht="25.5" x14ac:dyDescent="0.25">
      <c r="A13" s="131" t="s">
        <v>494</v>
      </c>
      <c r="B13" s="132" t="s">
        <v>1588</v>
      </c>
      <c r="C13" s="138">
        <v>207</v>
      </c>
      <c r="D13" s="138">
        <v>0</v>
      </c>
      <c r="E13" s="138">
        <v>12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f t="shared" si="0"/>
        <v>219</v>
      </c>
    </row>
    <row r="14" spans="1:14" ht="25.5" x14ac:dyDescent="0.25">
      <c r="A14" s="131" t="s">
        <v>1642</v>
      </c>
      <c r="B14" s="132" t="s">
        <v>1589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f t="shared" si="0"/>
        <v>0</v>
      </c>
    </row>
    <row r="15" spans="1:14" ht="25.5" x14ac:dyDescent="0.25">
      <c r="A15" s="131" t="s">
        <v>1643</v>
      </c>
      <c r="B15" s="132" t="s">
        <v>2129</v>
      </c>
      <c r="C15" s="138">
        <v>312</v>
      </c>
      <c r="D15" s="138">
        <v>134</v>
      </c>
      <c r="E15" s="138">
        <v>56</v>
      </c>
      <c r="F15" s="138">
        <v>0</v>
      </c>
      <c r="G15" s="138">
        <v>0</v>
      </c>
      <c r="H15" s="138">
        <v>0</v>
      </c>
      <c r="I15" s="138">
        <v>45</v>
      </c>
      <c r="J15" s="138">
        <v>0</v>
      </c>
      <c r="K15" s="138">
        <v>0</v>
      </c>
      <c r="L15" s="138">
        <v>0</v>
      </c>
      <c r="M15" s="138">
        <v>0</v>
      </c>
      <c r="N15" s="138">
        <f t="shared" si="0"/>
        <v>547</v>
      </c>
    </row>
    <row r="16" spans="1:14" ht="25.5" x14ac:dyDescent="0.25">
      <c r="A16" s="131" t="s">
        <v>1644</v>
      </c>
      <c r="B16" s="132" t="s">
        <v>821</v>
      </c>
      <c r="C16" s="138">
        <v>0</v>
      </c>
      <c r="D16" s="138">
        <v>0</v>
      </c>
      <c r="E16" s="138">
        <v>55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f t="shared" si="0"/>
        <v>55</v>
      </c>
    </row>
    <row r="17" spans="1:14" ht="25.5" x14ac:dyDescent="0.25">
      <c r="A17" s="131" t="s">
        <v>1645</v>
      </c>
      <c r="B17" s="132" t="s">
        <v>3</v>
      </c>
      <c r="C17" s="138">
        <v>312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45</v>
      </c>
      <c r="J17" s="138">
        <v>0</v>
      </c>
      <c r="K17" s="138">
        <v>0</v>
      </c>
      <c r="L17" s="138">
        <v>0</v>
      </c>
      <c r="M17" s="138">
        <v>0</v>
      </c>
      <c r="N17" s="138">
        <f t="shared" si="0"/>
        <v>357</v>
      </c>
    </row>
    <row r="18" spans="1:14" x14ac:dyDescent="0.25">
      <c r="A18" s="140" t="s">
        <v>1646</v>
      </c>
      <c r="B18" s="141" t="s">
        <v>554</v>
      </c>
      <c r="C18" s="138">
        <v>0</v>
      </c>
      <c r="D18" s="138">
        <v>134</v>
      </c>
      <c r="E18" s="138">
        <v>1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f t="shared" si="0"/>
        <v>135</v>
      </c>
    </row>
    <row r="19" spans="1:14" x14ac:dyDescent="0.25">
      <c r="A19" s="140" t="s">
        <v>1647</v>
      </c>
      <c r="B19" s="141" t="s">
        <v>1851</v>
      </c>
      <c r="C19" s="138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28</v>
      </c>
      <c r="M19" s="138">
        <v>833</v>
      </c>
      <c r="N19" s="138">
        <f t="shared" si="0"/>
        <v>861</v>
      </c>
    </row>
    <row r="20" spans="1:14" x14ac:dyDescent="0.25">
      <c r="A20" s="140" t="s">
        <v>1648</v>
      </c>
      <c r="B20" s="141" t="s">
        <v>1852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f t="shared" si="0"/>
        <v>0</v>
      </c>
    </row>
    <row r="21" spans="1:14" ht="25.5" x14ac:dyDescent="0.25">
      <c r="A21" s="131" t="s">
        <v>502</v>
      </c>
      <c r="B21" s="132" t="s">
        <v>1853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28</v>
      </c>
      <c r="M21" s="138">
        <v>0</v>
      </c>
      <c r="N21" s="138">
        <f t="shared" si="0"/>
        <v>28</v>
      </c>
    </row>
    <row r="22" spans="1:14" ht="25.5" x14ac:dyDescent="0.25">
      <c r="A22" s="131" t="s">
        <v>514</v>
      </c>
      <c r="B22" s="132" t="s">
        <v>2003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833</v>
      </c>
      <c r="N22" s="138">
        <f t="shared" si="0"/>
        <v>833</v>
      </c>
    </row>
    <row r="23" spans="1:14" x14ac:dyDescent="0.25">
      <c r="A23" s="131" t="s">
        <v>408</v>
      </c>
      <c r="B23" s="132" t="s">
        <v>2004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f t="shared" si="0"/>
        <v>0</v>
      </c>
    </row>
    <row r="24" spans="1:14" x14ac:dyDescent="0.25">
      <c r="A24" s="131" t="s">
        <v>418</v>
      </c>
      <c r="B24" s="132" t="s">
        <v>820</v>
      </c>
      <c r="C24" s="138">
        <v>191</v>
      </c>
      <c r="D24" s="138">
        <v>0</v>
      </c>
      <c r="E24" s="138">
        <v>5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f t="shared" si="0"/>
        <v>196</v>
      </c>
    </row>
    <row r="25" spans="1:14" ht="25.5" x14ac:dyDescent="0.25">
      <c r="A25" s="131" t="s">
        <v>431</v>
      </c>
      <c r="B25" s="132" t="s">
        <v>2005</v>
      </c>
      <c r="C25" s="138">
        <v>-3397</v>
      </c>
      <c r="D25" s="138">
        <v>-253</v>
      </c>
      <c r="E25" s="138">
        <v>-369</v>
      </c>
      <c r="F25" s="138">
        <v>0</v>
      </c>
      <c r="G25" s="138">
        <v>0</v>
      </c>
      <c r="H25" s="138">
        <v>0</v>
      </c>
      <c r="I25" s="138">
        <v>200</v>
      </c>
      <c r="J25" s="138">
        <v>0</v>
      </c>
      <c r="K25" s="138">
        <v>0</v>
      </c>
      <c r="L25" s="138">
        <v>0</v>
      </c>
      <c r="M25" s="138">
        <v>0</v>
      </c>
      <c r="N25" s="138">
        <f t="shared" si="0"/>
        <v>-3819</v>
      </c>
    </row>
    <row r="26" spans="1:14" ht="38.25" x14ac:dyDescent="0.25">
      <c r="A26" s="131" t="s">
        <v>1649</v>
      </c>
      <c r="B26" s="132" t="s">
        <v>1590</v>
      </c>
      <c r="C26" s="138">
        <v>-3397</v>
      </c>
      <c r="D26" s="138">
        <v>-253</v>
      </c>
      <c r="E26" s="138">
        <v>-369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f t="shared" si="0"/>
        <v>-4019</v>
      </c>
    </row>
    <row r="27" spans="1:14" ht="25.5" x14ac:dyDescent="0.25">
      <c r="A27" s="131" t="s">
        <v>1650</v>
      </c>
      <c r="B27" s="132" t="s">
        <v>1591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200</v>
      </c>
      <c r="J27" s="138">
        <v>0</v>
      </c>
      <c r="K27" s="138">
        <v>0</v>
      </c>
      <c r="L27" s="138">
        <v>0</v>
      </c>
      <c r="M27" s="138">
        <v>0</v>
      </c>
      <c r="N27" s="138">
        <f t="shared" si="0"/>
        <v>200</v>
      </c>
    </row>
    <row r="28" spans="1:14" ht="25.5" x14ac:dyDescent="0.25">
      <c r="A28" s="131" t="s">
        <v>1651</v>
      </c>
      <c r="B28" s="132" t="s">
        <v>1341</v>
      </c>
      <c r="C28" s="138">
        <v>5130</v>
      </c>
      <c r="D28" s="138">
        <v>0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f t="shared" si="0"/>
        <v>5130</v>
      </c>
    </row>
    <row r="29" spans="1:14" ht="38.25" x14ac:dyDescent="0.25">
      <c r="A29" s="131" t="s">
        <v>1652</v>
      </c>
      <c r="B29" s="132" t="s">
        <v>1592</v>
      </c>
      <c r="C29" s="138">
        <v>5130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f t="shared" si="0"/>
        <v>5130</v>
      </c>
    </row>
    <row r="30" spans="1:14" ht="38.25" x14ac:dyDescent="0.25">
      <c r="A30" s="131" t="s">
        <v>1653</v>
      </c>
      <c r="B30" s="132" t="s">
        <v>1342</v>
      </c>
      <c r="C30" s="138">
        <v>0</v>
      </c>
      <c r="D30" s="138">
        <v>0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f t="shared" si="0"/>
        <v>0</v>
      </c>
    </row>
    <row r="31" spans="1:14" ht="25.5" x14ac:dyDescent="0.25">
      <c r="A31" s="131" t="s">
        <v>441</v>
      </c>
      <c r="B31" s="132" t="s">
        <v>1221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f t="shared" si="0"/>
        <v>0</v>
      </c>
    </row>
    <row r="32" spans="1:14" ht="25.5" x14ac:dyDescent="0.25">
      <c r="A32" s="131" t="s">
        <v>2122</v>
      </c>
      <c r="B32" s="132" t="s">
        <v>1222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f t="shared" si="0"/>
        <v>0</v>
      </c>
    </row>
    <row r="33" spans="1:14" ht="25.5" x14ac:dyDescent="0.25">
      <c r="A33" s="131" t="s">
        <v>740</v>
      </c>
      <c r="B33" s="132" t="s">
        <v>1223</v>
      </c>
      <c r="C33" s="138">
        <v>4327</v>
      </c>
      <c r="D33" s="138">
        <v>1499</v>
      </c>
      <c r="E33" s="138">
        <v>1856</v>
      </c>
      <c r="F33" s="138">
        <v>618</v>
      </c>
      <c r="G33" s="138">
        <v>1412</v>
      </c>
      <c r="H33" s="138">
        <v>357</v>
      </c>
      <c r="I33" s="138">
        <v>1272</v>
      </c>
      <c r="J33" s="138">
        <v>4250</v>
      </c>
      <c r="K33" s="138">
        <v>5445</v>
      </c>
      <c r="L33" s="138">
        <v>4046</v>
      </c>
      <c r="M33" s="138">
        <v>4217</v>
      </c>
      <c r="N33" s="138">
        <f t="shared" si="0"/>
        <v>29299</v>
      </c>
    </row>
    <row r="34" spans="1:14" ht="38.25" x14ac:dyDescent="0.25">
      <c r="A34" s="131" t="s">
        <v>1654</v>
      </c>
      <c r="B34" s="132" t="s">
        <v>1249</v>
      </c>
      <c r="C34" s="138">
        <v>1572</v>
      </c>
      <c r="D34" s="138">
        <v>0</v>
      </c>
      <c r="E34" s="138">
        <v>304</v>
      </c>
      <c r="F34" s="138">
        <v>0</v>
      </c>
      <c r="G34" s="138">
        <v>69</v>
      </c>
      <c r="H34" s="138">
        <v>0</v>
      </c>
      <c r="I34" s="138">
        <v>377</v>
      </c>
      <c r="J34" s="138">
        <v>150</v>
      </c>
      <c r="K34" s="138">
        <v>1787</v>
      </c>
      <c r="L34" s="138">
        <v>178</v>
      </c>
      <c r="M34" s="138">
        <v>1299</v>
      </c>
      <c r="N34" s="138">
        <f t="shared" si="0"/>
        <v>5736</v>
      </c>
    </row>
    <row r="35" spans="1:14" ht="38.25" x14ac:dyDescent="0.25">
      <c r="A35" s="142" t="s">
        <v>1655</v>
      </c>
      <c r="B35" s="132" t="s">
        <v>322</v>
      </c>
      <c r="C35" s="138">
        <v>1557</v>
      </c>
      <c r="D35" s="138">
        <v>0</v>
      </c>
      <c r="E35" s="138">
        <v>304</v>
      </c>
      <c r="F35" s="138">
        <v>0</v>
      </c>
      <c r="G35" s="138">
        <v>43</v>
      </c>
      <c r="H35" s="138">
        <v>0</v>
      </c>
      <c r="I35" s="138">
        <v>377</v>
      </c>
      <c r="J35" s="138">
        <v>150</v>
      </c>
      <c r="K35" s="138">
        <v>1739</v>
      </c>
      <c r="L35" s="138">
        <v>178</v>
      </c>
      <c r="M35" s="138">
        <v>1299</v>
      </c>
      <c r="N35" s="138">
        <f t="shared" si="0"/>
        <v>5647</v>
      </c>
    </row>
    <row r="36" spans="1:14" x14ac:dyDescent="0.25">
      <c r="A36" s="131" t="s">
        <v>1656</v>
      </c>
      <c r="B36" s="132" t="s">
        <v>1059</v>
      </c>
      <c r="C36" s="138">
        <v>0</v>
      </c>
      <c r="D36" s="138">
        <v>0</v>
      </c>
      <c r="E36" s="138">
        <v>30</v>
      </c>
      <c r="F36" s="138">
        <v>0</v>
      </c>
      <c r="G36" s="138">
        <v>0</v>
      </c>
      <c r="H36" s="138">
        <v>0</v>
      </c>
      <c r="I36" s="138">
        <v>10</v>
      </c>
      <c r="J36" s="138">
        <v>0</v>
      </c>
      <c r="K36" s="138">
        <v>0</v>
      </c>
      <c r="L36" s="138">
        <v>0</v>
      </c>
      <c r="M36" s="138">
        <v>0</v>
      </c>
      <c r="N36" s="138">
        <f t="shared" si="0"/>
        <v>40</v>
      </c>
    </row>
    <row r="37" spans="1:14" x14ac:dyDescent="0.25">
      <c r="A37" s="131" t="s">
        <v>1657</v>
      </c>
      <c r="B37" s="132" t="s">
        <v>323</v>
      </c>
      <c r="C37" s="138">
        <v>0</v>
      </c>
      <c r="D37" s="138">
        <v>0</v>
      </c>
      <c r="E37" s="138">
        <v>0</v>
      </c>
      <c r="F37" s="138">
        <v>0</v>
      </c>
      <c r="G37" s="138">
        <v>30</v>
      </c>
      <c r="H37" s="138">
        <v>0</v>
      </c>
      <c r="I37" s="138">
        <v>97</v>
      </c>
      <c r="J37" s="138">
        <v>0</v>
      </c>
      <c r="K37" s="138">
        <v>0</v>
      </c>
      <c r="L37" s="138">
        <v>178</v>
      </c>
      <c r="M37" s="138">
        <v>48</v>
      </c>
      <c r="N37" s="138">
        <f t="shared" si="0"/>
        <v>353</v>
      </c>
    </row>
    <row r="38" spans="1:14" ht="25.5" x14ac:dyDescent="0.25">
      <c r="A38" s="131" t="s">
        <v>1658</v>
      </c>
      <c r="B38" s="132" t="s">
        <v>324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f t="shared" si="0"/>
        <v>0</v>
      </c>
    </row>
    <row r="39" spans="1:14" x14ac:dyDescent="0.25">
      <c r="A39" s="131" t="s">
        <v>1659</v>
      </c>
      <c r="B39" s="132" t="s">
        <v>350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f t="shared" si="0"/>
        <v>0</v>
      </c>
    </row>
    <row r="40" spans="1:14" ht="25.5" x14ac:dyDescent="0.25">
      <c r="A40" s="131" t="s">
        <v>1660</v>
      </c>
      <c r="B40" s="132" t="s">
        <v>351</v>
      </c>
      <c r="C40" s="138">
        <v>0</v>
      </c>
      <c r="D40" s="138">
        <v>0</v>
      </c>
      <c r="E40" s="138">
        <v>0</v>
      </c>
      <c r="F40" s="138">
        <v>0</v>
      </c>
      <c r="G40" s="138">
        <v>13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f t="shared" si="0"/>
        <v>13</v>
      </c>
    </row>
    <row r="41" spans="1:14" ht="25.5" x14ac:dyDescent="0.25">
      <c r="A41" s="131" t="s">
        <v>1661</v>
      </c>
      <c r="B41" s="132" t="s">
        <v>352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f t="shared" si="0"/>
        <v>0</v>
      </c>
    </row>
    <row r="42" spans="1:14" x14ac:dyDescent="0.25">
      <c r="A42" s="131" t="s">
        <v>1662</v>
      </c>
      <c r="B42" s="132" t="s">
        <v>353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f t="shared" si="0"/>
        <v>0</v>
      </c>
    </row>
    <row r="43" spans="1:14" ht="25.5" x14ac:dyDescent="0.25">
      <c r="A43" s="131" t="s">
        <v>1663</v>
      </c>
      <c r="B43" s="132" t="s">
        <v>354</v>
      </c>
      <c r="C43" s="138">
        <v>0</v>
      </c>
      <c r="D43" s="138">
        <v>0</v>
      </c>
      <c r="E43" s="138">
        <v>113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f t="shared" si="0"/>
        <v>113</v>
      </c>
    </row>
    <row r="44" spans="1:14" ht="25.5" x14ac:dyDescent="0.25">
      <c r="A44" s="131" t="s">
        <v>1664</v>
      </c>
      <c r="B44" s="132" t="s">
        <v>355</v>
      </c>
      <c r="C44" s="138">
        <v>1557</v>
      </c>
      <c r="D44" s="138">
        <v>0</v>
      </c>
      <c r="E44" s="138">
        <v>161</v>
      </c>
      <c r="F44" s="138">
        <v>0</v>
      </c>
      <c r="G44" s="138">
        <v>0</v>
      </c>
      <c r="H44" s="138">
        <v>0</v>
      </c>
      <c r="I44" s="138">
        <v>270</v>
      </c>
      <c r="J44" s="138">
        <v>150</v>
      </c>
      <c r="K44" s="138">
        <v>1739</v>
      </c>
      <c r="L44" s="138">
        <v>0</v>
      </c>
      <c r="M44" s="138">
        <v>1251</v>
      </c>
      <c r="N44" s="138">
        <f t="shared" si="0"/>
        <v>5128</v>
      </c>
    </row>
    <row r="45" spans="1:14" ht="38.25" x14ac:dyDescent="0.25">
      <c r="A45" s="142" t="s">
        <v>1665</v>
      </c>
      <c r="B45" s="132" t="s">
        <v>1781</v>
      </c>
      <c r="C45" s="138">
        <v>0</v>
      </c>
      <c r="D45" s="138">
        <v>0</v>
      </c>
      <c r="E45" s="138">
        <v>0</v>
      </c>
      <c r="F45" s="138">
        <v>0</v>
      </c>
      <c r="G45" s="138">
        <v>26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f t="shared" si="0"/>
        <v>26</v>
      </c>
    </row>
    <row r="46" spans="1:14" ht="38.25" x14ac:dyDescent="0.25">
      <c r="A46" s="142" t="s">
        <v>1666</v>
      </c>
      <c r="B46" s="132" t="s">
        <v>1782</v>
      </c>
      <c r="C46" s="138">
        <v>15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48</v>
      </c>
      <c r="L46" s="138">
        <v>0</v>
      </c>
      <c r="M46" s="138">
        <v>0</v>
      </c>
      <c r="N46" s="138">
        <f t="shared" si="0"/>
        <v>63</v>
      </c>
    </row>
    <row r="47" spans="1:14" x14ac:dyDescent="0.25">
      <c r="A47" s="131" t="s">
        <v>1667</v>
      </c>
      <c r="B47" s="132" t="s">
        <v>1783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f t="shared" si="0"/>
        <v>0</v>
      </c>
    </row>
    <row r="48" spans="1:14" x14ac:dyDescent="0.25">
      <c r="A48" s="131" t="s">
        <v>1668</v>
      </c>
      <c r="B48" s="132" t="s">
        <v>1784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48</v>
      </c>
      <c r="L48" s="138">
        <v>0</v>
      </c>
      <c r="M48" s="138">
        <v>0</v>
      </c>
      <c r="N48" s="138">
        <f t="shared" si="0"/>
        <v>48</v>
      </c>
    </row>
    <row r="49" spans="1:14" ht="25.5" x14ac:dyDescent="0.25">
      <c r="A49" s="131" t="s">
        <v>1669</v>
      </c>
      <c r="B49" s="132" t="s">
        <v>1785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f t="shared" si="0"/>
        <v>0</v>
      </c>
    </row>
    <row r="50" spans="1:14" x14ac:dyDescent="0.25">
      <c r="A50" s="131" t="s">
        <v>1670</v>
      </c>
      <c r="B50" s="132" t="s">
        <v>1786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f t="shared" si="0"/>
        <v>0</v>
      </c>
    </row>
    <row r="51" spans="1:14" ht="25.5" x14ac:dyDescent="0.25">
      <c r="A51" s="131" t="s">
        <v>1671</v>
      </c>
      <c r="B51" s="132" t="s">
        <v>1787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f t="shared" si="0"/>
        <v>0</v>
      </c>
    </row>
    <row r="52" spans="1:14" ht="25.5" x14ac:dyDescent="0.25">
      <c r="A52" s="131" t="s">
        <v>1672</v>
      </c>
      <c r="B52" s="132" t="s">
        <v>1788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f t="shared" si="0"/>
        <v>0</v>
      </c>
    </row>
    <row r="53" spans="1:14" x14ac:dyDescent="0.25">
      <c r="A53" s="131" t="s">
        <v>1673</v>
      </c>
      <c r="B53" s="132" t="s">
        <v>1789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f t="shared" si="0"/>
        <v>0</v>
      </c>
    </row>
    <row r="54" spans="1:14" ht="25.5" x14ac:dyDescent="0.25">
      <c r="A54" s="131" t="s">
        <v>1674</v>
      </c>
      <c r="B54" s="132" t="s">
        <v>1790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f t="shared" si="0"/>
        <v>0</v>
      </c>
    </row>
    <row r="55" spans="1:14" ht="25.5" x14ac:dyDescent="0.25">
      <c r="A55" s="131" t="s">
        <v>1675</v>
      </c>
      <c r="B55" s="132" t="s">
        <v>4</v>
      </c>
      <c r="C55" s="138">
        <v>15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f t="shared" si="0"/>
        <v>15</v>
      </c>
    </row>
    <row r="56" spans="1:14" ht="25.5" x14ac:dyDescent="0.25">
      <c r="A56" s="131" t="s">
        <v>1676</v>
      </c>
      <c r="B56" s="132" t="s">
        <v>5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f t="shared" si="0"/>
        <v>0</v>
      </c>
    </row>
    <row r="57" spans="1:14" x14ac:dyDescent="0.25">
      <c r="A57" s="131" t="s">
        <v>1677</v>
      </c>
      <c r="B57" s="132" t="s">
        <v>555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f t="shared" si="0"/>
        <v>0</v>
      </c>
    </row>
    <row r="58" spans="1:14" ht="38.25" x14ac:dyDescent="0.25">
      <c r="A58" s="131" t="s">
        <v>1678</v>
      </c>
      <c r="B58" s="132" t="s">
        <v>556</v>
      </c>
      <c r="C58" s="138">
        <v>0</v>
      </c>
      <c r="D58" s="138">
        <v>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f t="shared" si="0"/>
        <v>0</v>
      </c>
    </row>
    <row r="59" spans="1:14" ht="25.5" x14ac:dyDescent="0.25">
      <c r="A59" s="142" t="s">
        <v>1679</v>
      </c>
      <c r="B59" s="132" t="s">
        <v>557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f t="shared" si="0"/>
        <v>0</v>
      </c>
    </row>
    <row r="60" spans="1:14" ht="38.25" x14ac:dyDescent="0.25">
      <c r="A60" s="142" t="s">
        <v>1680</v>
      </c>
      <c r="B60" s="132" t="s">
        <v>558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f t="shared" si="0"/>
        <v>0</v>
      </c>
    </row>
    <row r="61" spans="1:14" ht="25.5" x14ac:dyDescent="0.25">
      <c r="A61" s="131" t="s">
        <v>1681</v>
      </c>
      <c r="B61" s="132" t="s">
        <v>559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f t="shared" si="0"/>
        <v>0</v>
      </c>
    </row>
    <row r="62" spans="1:14" ht="51" x14ac:dyDescent="0.25">
      <c r="A62" s="142" t="s">
        <v>1682</v>
      </c>
      <c r="B62" s="132" t="s">
        <v>1791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f t="shared" si="0"/>
        <v>0</v>
      </c>
    </row>
    <row r="63" spans="1:14" ht="25.5" x14ac:dyDescent="0.25">
      <c r="A63" s="142" t="s">
        <v>1683</v>
      </c>
      <c r="B63" s="132" t="s">
        <v>1792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f t="shared" si="0"/>
        <v>0</v>
      </c>
    </row>
    <row r="64" spans="1:14" ht="25.5" x14ac:dyDescent="0.25">
      <c r="A64" s="142" t="s">
        <v>1684</v>
      </c>
      <c r="B64" s="132" t="s">
        <v>1793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f t="shared" si="0"/>
        <v>0</v>
      </c>
    </row>
    <row r="65" spans="1:14" ht="25.5" x14ac:dyDescent="0.25">
      <c r="A65" s="142" t="s">
        <v>1685</v>
      </c>
      <c r="B65" s="132" t="s">
        <v>1794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f t="shared" si="0"/>
        <v>0</v>
      </c>
    </row>
    <row r="66" spans="1:14" ht="38.25" x14ac:dyDescent="0.25">
      <c r="A66" s="142" t="s">
        <v>1686</v>
      </c>
      <c r="B66" s="132" t="s">
        <v>1795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f t="shared" si="0"/>
        <v>0</v>
      </c>
    </row>
    <row r="67" spans="1:14" ht="25.5" x14ac:dyDescent="0.25">
      <c r="A67" s="142" t="s">
        <v>1687</v>
      </c>
      <c r="B67" s="132" t="s">
        <v>1796</v>
      </c>
      <c r="C67" s="138">
        <v>1019</v>
      </c>
      <c r="D67" s="138">
        <v>864</v>
      </c>
      <c r="E67" s="138">
        <v>827</v>
      </c>
      <c r="F67" s="138">
        <v>301</v>
      </c>
      <c r="G67" s="138">
        <v>532</v>
      </c>
      <c r="H67" s="138">
        <v>111</v>
      </c>
      <c r="I67" s="138">
        <v>318</v>
      </c>
      <c r="J67" s="138">
        <v>1285</v>
      </c>
      <c r="K67" s="138">
        <v>705</v>
      </c>
      <c r="L67" s="138">
        <v>2008</v>
      </c>
      <c r="M67" s="138">
        <v>510</v>
      </c>
      <c r="N67" s="138">
        <f t="shared" ref="N67:N130" si="1">SUM(C67:M67)</f>
        <v>8480</v>
      </c>
    </row>
    <row r="68" spans="1:14" ht="25.5" x14ac:dyDescent="0.25">
      <c r="A68" s="142" t="s">
        <v>1688</v>
      </c>
      <c r="B68" s="132" t="s">
        <v>1798</v>
      </c>
      <c r="C68" s="138">
        <v>1736</v>
      </c>
      <c r="D68" s="138">
        <v>635</v>
      </c>
      <c r="E68" s="138">
        <v>725</v>
      </c>
      <c r="F68" s="138">
        <v>317</v>
      </c>
      <c r="G68" s="138">
        <v>811</v>
      </c>
      <c r="H68" s="138">
        <v>246</v>
      </c>
      <c r="I68" s="138">
        <v>577</v>
      </c>
      <c r="J68" s="138">
        <v>2815</v>
      </c>
      <c r="K68" s="138">
        <v>2953</v>
      </c>
      <c r="L68" s="138">
        <v>1860</v>
      </c>
      <c r="M68" s="138">
        <v>2408</v>
      </c>
      <c r="N68" s="138">
        <f t="shared" si="1"/>
        <v>15083</v>
      </c>
    </row>
    <row r="69" spans="1:14" ht="25.5" x14ac:dyDescent="0.25">
      <c r="A69" s="142" t="s">
        <v>1689</v>
      </c>
      <c r="B69" s="132" t="s">
        <v>1799</v>
      </c>
      <c r="C69" s="138">
        <v>30</v>
      </c>
      <c r="D69" s="138">
        <v>0</v>
      </c>
      <c r="E69" s="138">
        <v>0</v>
      </c>
      <c r="F69" s="138">
        <v>0</v>
      </c>
      <c r="G69" s="138">
        <v>0</v>
      </c>
      <c r="H69" s="138">
        <v>0</v>
      </c>
      <c r="I69" s="138">
        <v>0</v>
      </c>
      <c r="J69" s="138">
        <v>163</v>
      </c>
      <c r="K69" s="138">
        <v>0</v>
      </c>
      <c r="L69" s="138">
        <v>56</v>
      </c>
      <c r="M69" s="138">
        <v>11</v>
      </c>
      <c r="N69" s="138">
        <f t="shared" si="1"/>
        <v>260</v>
      </c>
    </row>
    <row r="70" spans="1:14" ht="25.5" x14ac:dyDescent="0.25">
      <c r="A70" s="142" t="s">
        <v>1690</v>
      </c>
      <c r="B70" s="132" t="s">
        <v>1800</v>
      </c>
      <c r="C70" s="138">
        <v>1452</v>
      </c>
      <c r="D70" s="138">
        <v>635</v>
      </c>
      <c r="E70" s="138">
        <v>342</v>
      </c>
      <c r="F70" s="138">
        <v>317</v>
      </c>
      <c r="G70" s="138">
        <v>811</v>
      </c>
      <c r="H70" s="138">
        <v>206</v>
      </c>
      <c r="I70" s="138">
        <v>440</v>
      </c>
      <c r="J70" s="138">
        <v>2264</v>
      </c>
      <c r="K70" s="138">
        <v>1706</v>
      </c>
      <c r="L70" s="138">
        <v>1804</v>
      </c>
      <c r="M70" s="138">
        <v>1252</v>
      </c>
      <c r="N70" s="138">
        <f t="shared" si="1"/>
        <v>11229</v>
      </c>
    </row>
    <row r="71" spans="1:14" ht="25.5" x14ac:dyDescent="0.25">
      <c r="A71" s="142" t="s">
        <v>1691</v>
      </c>
      <c r="B71" s="132" t="s">
        <v>1801</v>
      </c>
      <c r="C71" s="138">
        <v>0</v>
      </c>
      <c r="D71" s="138">
        <v>0</v>
      </c>
      <c r="E71" s="138">
        <v>0</v>
      </c>
      <c r="F71" s="138">
        <v>0</v>
      </c>
      <c r="G71" s="138">
        <v>0</v>
      </c>
      <c r="H71" s="138">
        <v>0</v>
      </c>
      <c r="I71" s="138">
        <v>14</v>
      </c>
      <c r="J71" s="138">
        <v>0</v>
      </c>
      <c r="K71" s="138">
        <v>0</v>
      </c>
      <c r="L71" s="138">
        <v>0</v>
      </c>
      <c r="M71" s="138">
        <v>0</v>
      </c>
      <c r="N71" s="138">
        <f t="shared" si="1"/>
        <v>14</v>
      </c>
    </row>
    <row r="72" spans="1:14" ht="38.25" x14ac:dyDescent="0.25">
      <c r="A72" s="142" t="s">
        <v>1692</v>
      </c>
      <c r="B72" s="132" t="s">
        <v>1802</v>
      </c>
      <c r="C72" s="138">
        <v>95</v>
      </c>
      <c r="D72" s="138">
        <v>0</v>
      </c>
      <c r="E72" s="138">
        <v>6</v>
      </c>
      <c r="F72" s="138">
        <v>0</v>
      </c>
      <c r="G72" s="138">
        <v>0</v>
      </c>
      <c r="H72" s="138">
        <v>7</v>
      </c>
      <c r="I72" s="138">
        <v>88</v>
      </c>
      <c r="J72" s="138">
        <v>157</v>
      </c>
      <c r="K72" s="138">
        <v>240</v>
      </c>
      <c r="L72" s="138">
        <v>0</v>
      </c>
      <c r="M72" s="138">
        <v>38</v>
      </c>
      <c r="N72" s="138">
        <f t="shared" si="1"/>
        <v>631</v>
      </c>
    </row>
    <row r="73" spans="1:14" ht="38.25" x14ac:dyDescent="0.25">
      <c r="A73" s="142" t="s">
        <v>1693</v>
      </c>
      <c r="B73" s="132" t="s">
        <v>1803</v>
      </c>
      <c r="C73" s="138">
        <v>145</v>
      </c>
      <c r="D73" s="138">
        <v>0</v>
      </c>
      <c r="E73" s="138">
        <v>83</v>
      </c>
      <c r="F73" s="138">
        <v>0</v>
      </c>
      <c r="G73" s="138">
        <v>0</v>
      </c>
      <c r="H73" s="138">
        <v>0</v>
      </c>
      <c r="I73" s="138">
        <v>8</v>
      </c>
      <c r="J73" s="138">
        <v>231</v>
      </c>
      <c r="K73" s="138">
        <v>856</v>
      </c>
      <c r="L73" s="138">
        <v>0</v>
      </c>
      <c r="M73" s="138">
        <v>0</v>
      </c>
      <c r="N73" s="138">
        <f t="shared" si="1"/>
        <v>1323</v>
      </c>
    </row>
    <row r="74" spans="1:14" ht="25.5" x14ac:dyDescent="0.25">
      <c r="A74" s="142" t="s">
        <v>1694</v>
      </c>
      <c r="B74" s="132" t="s">
        <v>1797</v>
      </c>
      <c r="C74" s="138">
        <v>14</v>
      </c>
      <c r="D74" s="138">
        <v>0</v>
      </c>
      <c r="E74" s="138">
        <v>294</v>
      </c>
      <c r="F74" s="138">
        <v>0</v>
      </c>
      <c r="G74" s="138">
        <v>0</v>
      </c>
      <c r="H74" s="138">
        <v>33</v>
      </c>
      <c r="I74" s="138">
        <v>27</v>
      </c>
      <c r="J74" s="138">
        <v>0</v>
      </c>
      <c r="K74" s="138">
        <v>151</v>
      </c>
      <c r="L74" s="138">
        <v>0</v>
      </c>
      <c r="M74" s="138">
        <v>1107</v>
      </c>
      <c r="N74" s="138">
        <f t="shared" si="1"/>
        <v>1626</v>
      </c>
    </row>
    <row r="75" spans="1:14" ht="25.5" x14ac:dyDescent="0.25">
      <c r="A75" s="142" t="s">
        <v>1695</v>
      </c>
      <c r="B75" s="132" t="s">
        <v>1804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f t="shared" si="1"/>
        <v>0</v>
      </c>
    </row>
    <row r="76" spans="1:14" x14ac:dyDescent="0.25">
      <c r="A76" s="131" t="s">
        <v>1696</v>
      </c>
      <c r="B76" s="132" t="s">
        <v>33</v>
      </c>
      <c r="C76" s="138">
        <v>8517</v>
      </c>
      <c r="D76" s="138">
        <v>3339</v>
      </c>
      <c r="E76" s="138">
        <v>4650</v>
      </c>
      <c r="F76" s="138">
        <v>1221</v>
      </c>
      <c r="G76" s="138">
        <v>3834</v>
      </c>
      <c r="H76" s="138">
        <v>1695</v>
      </c>
      <c r="I76" s="138">
        <v>573</v>
      </c>
      <c r="J76" s="138">
        <v>13117</v>
      </c>
      <c r="K76" s="138">
        <v>6317</v>
      </c>
      <c r="L76" s="138">
        <v>2904</v>
      </c>
      <c r="M76" s="138">
        <v>4434</v>
      </c>
      <c r="N76" s="138">
        <f t="shared" si="1"/>
        <v>50601</v>
      </c>
    </row>
    <row r="77" spans="1:14" x14ac:dyDescent="0.25">
      <c r="A77" s="142" t="s">
        <v>1697</v>
      </c>
      <c r="B77" s="132" t="s">
        <v>683</v>
      </c>
      <c r="C77" s="138">
        <v>239</v>
      </c>
      <c r="D77" s="138">
        <v>54</v>
      </c>
      <c r="E77" s="138">
        <v>95</v>
      </c>
      <c r="F77" s="138">
        <v>40</v>
      </c>
      <c r="G77" s="138">
        <v>3</v>
      </c>
      <c r="H77" s="138">
        <v>0</v>
      </c>
      <c r="I77" s="138">
        <v>117</v>
      </c>
      <c r="J77" s="138">
        <v>390</v>
      </c>
      <c r="K77" s="138">
        <v>224</v>
      </c>
      <c r="L77" s="138">
        <v>65</v>
      </c>
      <c r="M77" s="138">
        <v>72</v>
      </c>
      <c r="N77" s="138">
        <f t="shared" si="1"/>
        <v>1299</v>
      </c>
    </row>
    <row r="78" spans="1:14" x14ac:dyDescent="0.25">
      <c r="A78" s="142" t="s">
        <v>1698</v>
      </c>
      <c r="B78" s="132" t="s">
        <v>684</v>
      </c>
      <c r="C78" s="138">
        <v>0</v>
      </c>
      <c r="D78" s="138">
        <v>87</v>
      </c>
      <c r="E78" s="138">
        <v>261</v>
      </c>
      <c r="F78" s="138">
        <v>0</v>
      </c>
      <c r="G78" s="138">
        <v>186</v>
      </c>
      <c r="H78" s="138">
        <v>0</v>
      </c>
      <c r="I78" s="138">
        <v>282</v>
      </c>
      <c r="J78" s="138">
        <v>0</v>
      </c>
      <c r="K78" s="138">
        <v>128</v>
      </c>
      <c r="L78" s="138">
        <v>243</v>
      </c>
      <c r="M78" s="138">
        <v>0</v>
      </c>
      <c r="N78" s="138">
        <f t="shared" si="1"/>
        <v>1187</v>
      </c>
    </row>
    <row r="79" spans="1:14" ht="38.25" x14ac:dyDescent="0.25">
      <c r="A79" s="142" t="s">
        <v>1699</v>
      </c>
      <c r="B79" s="132" t="s">
        <v>685</v>
      </c>
      <c r="C79" s="138">
        <v>0</v>
      </c>
      <c r="D79" s="138">
        <v>0</v>
      </c>
      <c r="E79" s="138">
        <v>261</v>
      </c>
      <c r="F79" s="138">
        <v>0</v>
      </c>
      <c r="G79" s="138">
        <v>186</v>
      </c>
      <c r="H79" s="138">
        <v>0</v>
      </c>
      <c r="I79" s="138">
        <v>282</v>
      </c>
      <c r="J79" s="138">
        <v>0</v>
      </c>
      <c r="K79" s="138">
        <v>97</v>
      </c>
      <c r="L79" s="138">
        <v>243</v>
      </c>
      <c r="M79" s="138">
        <v>0</v>
      </c>
      <c r="N79" s="138">
        <f t="shared" si="1"/>
        <v>1069</v>
      </c>
    </row>
    <row r="80" spans="1:14" ht="25.5" x14ac:dyDescent="0.25">
      <c r="A80" s="142" t="s">
        <v>1700</v>
      </c>
      <c r="B80" s="132" t="s">
        <v>73</v>
      </c>
      <c r="C80" s="138">
        <v>0</v>
      </c>
      <c r="D80" s="138">
        <v>87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31</v>
      </c>
      <c r="L80" s="138">
        <v>0</v>
      </c>
      <c r="M80" s="138">
        <v>0</v>
      </c>
      <c r="N80" s="138">
        <f t="shared" si="1"/>
        <v>118</v>
      </c>
    </row>
    <row r="81" spans="1:14" ht="25.5" x14ac:dyDescent="0.25">
      <c r="A81" s="142" t="s">
        <v>1701</v>
      </c>
      <c r="B81" s="132" t="s">
        <v>74</v>
      </c>
      <c r="C81" s="138">
        <v>187</v>
      </c>
      <c r="D81" s="138">
        <v>65</v>
      </c>
      <c r="E81" s="138">
        <v>244</v>
      </c>
      <c r="F81" s="138">
        <v>3</v>
      </c>
      <c r="G81" s="138">
        <v>0</v>
      </c>
      <c r="H81" s="138">
        <v>0</v>
      </c>
      <c r="I81" s="138">
        <v>0</v>
      </c>
      <c r="J81" s="138">
        <v>960</v>
      </c>
      <c r="K81" s="138">
        <v>327</v>
      </c>
      <c r="L81" s="138">
        <v>0</v>
      </c>
      <c r="M81" s="138">
        <v>0</v>
      </c>
      <c r="N81" s="138">
        <f t="shared" si="1"/>
        <v>1786</v>
      </c>
    </row>
    <row r="82" spans="1:14" ht="51" x14ac:dyDescent="0.25">
      <c r="A82" s="142" t="s">
        <v>1702</v>
      </c>
      <c r="B82" s="132" t="s">
        <v>75</v>
      </c>
      <c r="C82" s="138">
        <v>137</v>
      </c>
      <c r="D82" s="138">
        <v>65</v>
      </c>
      <c r="E82" s="138">
        <v>122</v>
      </c>
      <c r="F82" s="138">
        <v>3</v>
      </c>
      <c r="G82" s="138">
        <v>0</v>
      </c>
      <c r="H82" s="138">
        <v>0</v>
      </c>
      <c r="I82" s="138">
        <v>0</v>
      </c>
      <c r="J82" s="138">
        <v>960</v>
      </c>
      <c r="K82" s="138">
        <v>289</v>
      </c>
      <c r="L82" s="138">
        <v>0</v>
      </c>
      <c r="M82" s="138">
        <v>0</v>
      </c>
      <c r="N82" s="138">
        <f t="shared" si="1"/>
        <v>1576</v>
      </c>
    </row>
    <row r="83" spans="1:14" ht="25.5" x14ac:dyDescent="0.25">
      <c r="A83" s="142" t="s">
        <v>1703</v>
      </c>
      <c r="B83" s="132" t="s">
        <v>76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1</v>
      </c>
      <c r="L83" s="138">
        <v>0</v>
      </c>
      <c r="M83" s="138">
        <v>0</v>
      </c>
      <c r="N83" s="138">
        <f t="shared" si="1"/>
        <v>1</v>
      </c>
    </row>
    <row r="84" spans="1:14" ht="25.5" x14ac:dyDescent="0.25">
      <c r="A84" s="142" t="s">
        <v>1704</v>
      </c>
      <c r="B84" s="132" t="s">
        <v>77</v>
      </c>
      <c r="C84" s="138">
        <v>50</v>
      </c>
      <c r="D84" s="138">
        <v>0</v>
      </c>
      <c r="E84" s="138">
        <v>122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37</v>
      </c>
      <c r="L84" s="138">
        <v>0</v>
      </c>
      <c r="M84" s="138">
        <v>0</v>
      </c>
      <c r="N84" s="138">
        <f t="shared" si="1"/>
        <v>209</v>
      </c>
    </row>
    <row r="85" spans="1:14" ht="25.5" x14ac:dyDescent="0.25">
      <c r="A85" s="142" t="s">
        <v>1705</v>
      </c>
      <c r="B85" s="132" t="s">
        <v>1362</v>
      </c>
      <c r="C85" s="138">
        <v>356</v>
      </c>
      <c r="D85" s="138">
        <v>100</v>
      </c>
      <c r="E85" s="138">
        <v>19</v>
      </c>
      <c r="F85" s="138">
        <v>29</v>
      </c>
      <c r="G85" s="138">
        <v>87</v>
      </c>
      <c r="H85" s="138">
        <v>65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f t="shared" si="1"/>
        <v>656</v>
      </c>
    </row>
    <row r="86" spans="1:14" ht="38.25" x14ac:dyDescent="0.25">
      <c r="A86" s="142" t="s">
        <v>1706</v>
      </c>
      <c r="B86" s="132" t="s">
        <v>27</v>
      </c>
      <c r="C86" s="138">
        <v>37</v>
      </c>
      <c r="D86" s="138">
        <v>81</v>
      </c>
      <c r="E86" s="138">
        <v>11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f t="shared" si="1"/>
        <v>129</v>
      </c>
    </row>
    <row r="87" spans="1:14" ht="25.5" x14ac:dyDescent="0.25">
      <c r="A87" s="142" t="s">
        <v>1707</v>
      </c>
      <c r="B87" s="132" t="s">
        <v>28</v>
      </c>
      <c r="C87" s="138">
        <v>29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f t="shared" si="1"/>
        <v>29</v>
      </c>
    </row>
    <row r="88" spans="1:14" ht="25.5" x14ac:dyDescent="0.25">
      <c r="A88" s="142" t="s">
        <v>1708</v>
      </c>
      <c r="B88" s="132" t="s">
        <v>29</v>
      </c>
      <c r="C88" s="138">
        <v>290</v>
      </c>
      <c r="D88" s="138">
        <v>19</v>
      </c>
      <c r="E88" s="138">
        <v>8</v>
      </c>
      <c r="F88" s="138">
        <v>29</v>
      </c>
      <c r="G88" s="138">
        <v>87</v>
      </c>
      <c r="H88" s="138">
        <v>65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f t="shared" si="1"/>
        <v>498</v>
      </c>
    </row>
    <row r="89" spans="1:14" x14ac:dyDescent="0.25">
      <c r="A89" s="142" t="s">
        <v>1709</v>
      </c>
      <c r="B89" s="132" t="s">
        <v>30</v>
      </c>
      <c r="C89" s="138">
        <v>7735</v>
      </c>
      <c r="D89" s="138">
        <v>3033</v>
      </c>
      <c r="E89" s="138">
        <v>4031</v>
      </c>
      <c r="F89" s="138">
        <v>1149</v>
      </c>
      <c r="G89" s="138">
        <v>3558</v>
      </c>
      <c r="H89" s="138">
        <v>1630</v>
      </c>
      <c r="I89" s="138">
        <v>174</v>
      </c>
      <c r="J89" s="138">
        <v>11767</v>
      </c>
      <c r="K89" s="138">
        <v>5638</v>
      </c>
      <c r="L89" s="138">
        <v>2596</v>
      </c>
      <c r="M89" s="138">
        <v>4362</v>
      </c>
      <c r="N89" s="138">
        <f t="shared" si="1"/>
        <v>45673</v>
      </c>
    </row>
    <row r="90" spans="1:14" ht="25.5" x14ac:dyDescent="0.25">
      <c r="A90" s="142" t="s">
        <v>1710</v>
      </c>
      <c r="B90" s="132" t="s">
        <v>31</v>
      </c>
      <c r="C90" s="138">
        <v>6891</v>
      </c>
      <c r="D90" s="138">
        <v>2992</v>
      </c>
      <c r="E90" s="138">
        <v>3961</v>
      </c>
      <c r="F90" s="138">
        <v>1137</v>
      </c>
      <c r="G90" s="138">
        <v>3369</v>
      </c>
      <c r="H90" s="138">
        <v>1495</v>
      </c>
      <c r="I90" s="138">
        <v>0</v>
      </c>
      <c r="J90" s="138">
        <v>11447</v>
      </c>
      <c r="K90" s="138">
        <v>5201</v>
      </c>
      <c r="L90" s="138">
        <v>2559</v>
      </c>
      <c r="M90" s="138">
        <v>3908</v>
      </c>
      <c r="N90" s="138">
        <f t="shared" si="1"/>
        <v>42960</v>
      </c>
    </row>
    <row r="91" spans="1:14" ht="25.5" x14ac:dyDescent="0.25">
      <c r="A91" s="131" t="s">
        <v>1711</v>
      </c>
      <c r="B91" s="132" t="s">
        <v>1330</v>
      </c>
      <c r="C91" s="138">
        <v>441</v>
      </c>
      <c r="D91" s="138">
        <v>194</v>
      </c>
      <c r="E91" s="138">
        <v>212</v>
      </c>
      <c r="F91" s="138">
        <v>77</v>
      </c>
      <c r="G91" s="138">
        <v>229</v>
      </c>
      <c r="H91" s="138">
        <v>137</v>
      </c>
      <c r="I91" s="138">
        <v>0</v>
      </c>
      <c r="J91" s="138">
        <v>717</v>
      </c>
      <c r="K91" s="138">
        <v>0</v>
      </c>
      <c r="L91" s="138">
        <v>0</v>
      </c>
      <c r="M91" s="138">
        <v>0</v>
      </c>
      <c r="N91" s="138">
        <f t="shared" si="1"/>
        <v>2007</v>
      </c>
    </row>
    <row r="92" spans="1:14" ht="25.5" x14ac:dyDescent="0.25">
      <c r="A92" s="131" t="s">
        <v>1712</v>
      </c>
      <c r="B92" s="132" t="s">
        <v>1331</v>
      </c>
      <c r="C92" s="138">
        <v>4463</v>
      </c>
      <c r="D92" s="138">
        <v>1984</v>
      </c>
      <c r="E92" s="138">
        <v>2721</v>
      </c>
      <c r="F92" s="138">
        <v>714</v>
      </c>
      <c r="G92" s="138">
        <v>2198</v>
      </c>
      <c r="H92" s="138">
        <v>859</v>
      </c>
      <c r="I92" s="138">
        <v>0</v>
      </c>
      <c r="J92" s="138">
        <v>7710</v>
      </c>
      <c r="K92" s="138">
        <v>4289</v>
      </c>
      <c r="L92" s="138">
        <v>2116</v>
      </c>
      <c r="M92" s="138">
        <v>3379</v>
      </c>
      <c r="N92" s="138">
        <f t="shared" si="1"/>
        <v>30433</v>
      </c>
    </row>
    <row r="93" spans="1:14" x14ac:dyDescent="0.25">
      <c r="A93" s="131" t="s">
        <v>1713</v>
      </c>
      <c r="B93" s="132" t="s">
        <v>1332</v>
      </c>
      <c r="C93" s="138">
        <v>1987</v>
      </c>
      <c r="D93" s="138">
        <v>814</v>
      </c>
      <c r="E93" s="138">
        <v>1028</v>
      </c>
      <c r="F93" s="138">
        <v>346</v>
      </c>
      <c r="G93" s="138">
        <v>942</v>
      </c>
      <c r="H93" s="138">
        <v>499</v>
      </c>
      <c r="I93" s="138">
        <v>0</v>
      </c>
      <c r="J93" s="138">
        <v>3020</v>
      </c>
      <c r="K93" s="138">
        <v>912</v>
      </c>
      <c r="L93" s="138">
        <v>443</v>
      </c>
      <c r="M93" s="138">
        <v>529</v>
      </c>
      <c r="N93" s="138">
        <f t="shared" si="1"/>
        <v>10520</v>
      </c>
    </row>
    <row r="94" spans="1:14" x14ac:dyDescent="0.25">
      <c r="A94" s="142" t="s">
        <v>1714</v>
      </c>
      <c r="B94" s="132" t="s">
        <v>32</v>
      </c>
      <c r="C94" s="138">
        <v>844</v>
      </c>
      <c r="D94" s="138">
        <v>41</v>
      </c>
      <c r="E94" s="138">
        <v>70</v>
      </c>
      <c r="F94" s="138">
        <v>12</v>
      </c>
      <c r="G94" s="138">
        <v>189</v>
      </c>
      <c r="H94" s="138">
        <v>135</v>
      </c>
      <c r="I94" s="138">
        <v>174</v>
      </c>
      <c r="J94" s="138">
        <v>320</v>
      </c>
      <c r="K94" s="138">
        <v>437</v>
      </c>
      <c r="L94" s="138">
        <v>37</v>
      </c>
      <c r="M94" s="138">
        <v>454</v>
      </c>
      <c r="N94" s="138">
        <f t="shared" si="1"/>
        <v>2713</v>
      </c>
    </row>
    <row r="95" spans="1:14" ht="25.5" x14ac:dyDescent="0.25">
      <c r="A95" s="131" t="s">
        <v>1715</v>
      </c>
      <c r="B95" s="132" t="s">
        <v>1167</v>
      </c>
      <c r="C95" s="138">
        <v>4877</v>
      </c>
      <c r="D95" s="138">
        <v>2604</v>
      </c>
      <c r="E95" s="138">
        <v>3528</v>
      </c>
      <c r="F95" s="138">
        <v>953</v>
      </c>
      <c r="G95" s="138">
        <v>2220</v>
      </c>
      <c r="H95" s="138">
        <v>1078</v>
      </c>
      <c r="I95" s="138">
        <v>1558</v>
      </c>
      <c r="J95" s="138">
        <v>5297</v>
      </c>
      <c r="K95" s="138">
        <v>1968</v>
      </c>
      <c r="L95" s="138">
        <v>1585</v>
      </c>
      <c r="M95" s="138">
        <v>2676</v>
      </c>
      <c r="N95" s="138">
        <f t="shared" si="1"/>
        <v>28344</v>
      </c>
    </row>
    <row r="96" spans="1:14" ht="38.25" x14ac:dyDescent="0.25">
      <c r="A96" s="142" t="s">
        <v>1716</v>
      </c>
      <c r="B96" s="132" t="s">
        <v>34</v>
      </c>
      <c r="C96" s="138">
        <v>4787</v>
      </c>
      <c r="D96" s="138">
        <v>2552</v>
      </c>
      <c r="E96" s="138">
        <v>3445</v>
      </c>
      <c r="F96" s="138">
        <v>932</v>
      </c>
      <c r="G96" s="138">
        <v>2143</v>
      </c>
      <c r="H96" s="138">
        <v>1062</v>
      </c>
      <c r="I96" s="138">
        <v>1431</v>
      </c>
      <c r="J96" s="138">
        <v>5173</v>
      </c>
      <c r="K96" s="138">
        <v>1926</v>
      </c>
      <c r="L96" s="138">
        <v>1549</v>
      </c>
      <c r="M96" s="138">
        <v>2520</v>
      </c>
      <c r="N96" s="138">
        <f t="shared" si="1"/>
        <v>27520</v>
      </c>
    </row>
    <row r="97" spans="1:14" ht="25.5" x14ac:dyDescent="0.25">
      <c r="A97" s="142" t="s">
        <v>1717</v>
      </c>
      <c r="B97" s="132" t="s">
        <v>35</v>
      </c>
      <c r="C97" s="138">
        <v>90</v>
      </c>
      <c r="D97" s="138">
        <v>52</v>
      </c>
      <c r="E97" s="138">
        <v>83</v>
      </c>
      <c r="F97" s="138">
        <v>21</v>
      </c>
      <c r="G97" s="138">
        <v>77</v>
      </c>
      <c r="H97" s="138">
        <v>16</v>
      </c>
      <c r="I97" s="138">
        <v>65</v>
      </c>
      <c r="J97" s="138">
        <v>124</v>
      </c>
      <c r="K97" s="138">
        <v>42</v>
      </c>
      <c r="L97" s="138">
        <v>36</v>
      </c>
      <c r="M97" s="138">
        <v>156</v>
      </c>
      <c r="N97" s="138">
        <f t="shared" si="1"/>
        <v>762</v>
      </c>
    </row>
    <row r="98" spans="1:14" ht="25.5" x14ac:dyDescent="0.25">
      <c r="A98" s="142" t="s">
        <v>1718</v>
      </c>
      <c r="B98" s="132" t="s">
        <v>1168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62</v>
      </c>
      <c r="J98" s="138">
        <v>0</v>
      </c>
      <c r="K98" s="138">
        <v>0</v>
      </c>
      <c r="L98" s="138">
        <v>0</v>
      </c>
      <c r="M98" s="138">
        <v>0</v>
      </c>
      <c r="N98" s="138">
        <f t="shared" si="1"/>
        <v>62</v>
      </c>
    </row>
    <row r="99" spans="1:14" x14ac:dyDescent="0.25">
      <c r="A99" s="131" t="s">
        <v>1719</v>
      </c>
      <c r="B99" s="132" t="s">
        <v>1805</v>
      </c>
      <c r="C99" s="138">
        <v>7197</v>
      </c>
      <c r="D99" s="138">
        <v>0</v>
      </c>
      <c r="E99" s="138">
        <v>726</v>
      </c>
      <c r="F99" s="138">
        <v>572</v>
      </c>
      <c r="G99" s="138">
        <v>2000</v>
      </c>
      <c r="H99" s="138">
        <v>1500</v>
      </c>
      <c r="I99" s="138">
        <v>200</v>
      </c>
      <c r="J99" s="138">
        <v>2194</v>
      </c>
      <c r="K99" s="138">
        <v>3125</v>
      </c>
      <c r="L99" s="138">
        <v>0</v>
      </c>
      <c r="M99" s="138">
        <v>1300</v>
      </c>
      <c r="N99" s="138">
        <f t="shared" si="1"/>
        <v>18814</v>
      </c>
    </row>
    <row r="100" spans="1:14" ht="25.5" x14ac:dyDescent="0.25">
      <c r="A100" s="142" t="s">
        <v>1720</v>
      </c>
      <c r="B100" s="132" t="s">
        <v>1806</v>
      </c>
      <c r="C100" s="138">
        <v>0</v>
      </c>
      <c r="D100" s="138">
        <v>0</v>
      </c>
      <c r="E100" s="138">
        <v>0</v>
      </c>
      <c r="F100" s="138">
        <v>572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f t="shared" si="1"/>
        <v>572</v>
      </c>
    </row>
    <row r="101" spans="1:14" ht="25.5" x14ac:dyDescent="0.25">
      <c r="A101" s="142" t="s">
        <v>1721</v>
      </c>
      <c r="B101" s="132" t="s">
        <v>1807</v>
      </c>
      <c r="C101" s="138">
        <v>7197</v>
      </c>
      <c r="D101" s="138">
        <v>0</v>
      </c>
      <c r="E101" s="138">
        <v>678</v>
      </c>
      <c r="F101" s="138">
        <v>0</v>
      </c>
      <c r="G101" s="138">
        <v>2000</v>
      </c>
      <c r="H101" s="138">
        <v>1500</v>
      </c>
      <c r="I101" s="138">
        <v>200</v>
      </c>
      <c r="J101" s="138">
        <v>2194</v>
      </c>
      <c r="K101" s="138">
        <v>3125</v>
      </c>
      <c r="L101" s="138">
        <v>0</v>
      </c>
      <c r="M101" s="138">
        <v>0</v>
      </c>
      <c r="N101" s="138">
        <f t="shared" si="1"/>
        <v>16894</v>
      </c>
    </row>
    <row r="102" spans="1:14" ht="25.5" x14ac:dyDescent="0.25">
      <c r="A102" s="142" t="s">
        <v>1722</v>
      </c>
      <c r="B102" s="132" t="s">
        <v>1808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1300</v>
      </c>
      <c r="N102" s="138">
        <f t="shared" si="1"/>
        <v>1300</v>
      </c>
    </row>
    <row r="103" spans="1:14" ht="25.5" x14ac:dyDescent="0.25">
      <c r="A103" s="143" t="s">
        <v>1723</v>
      </c>
      <c r="B103" s="132" t="s">
        <v>1585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f t="shared" si="1"/>
        <v>0</v>
      </c>
    </row>
    <row r="104" spans="1:14" ht="25.5" x14ac:dyDescent="0.25">
      <c r="A104" s="142" t="s">
        <v>1724</v>
      </c>
      <c r="B104" s="132" t="s">
        <v>1586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f t="shared" si="1"/>
        <v>0</v>
      </c>
    </row>
    <row r="105" spans="1:14" ht="25.5" x14ac:dyDescent="0.25">
      <c r="A105" s="142" t="s">
        <v>1725</v>
      </c>
      <c r="B105" s="132" t="s">
        <v>1329</v>
      </c>
      <c r="C105" s="138">
        <v>0</v>
      </c>
      <c r="D105" s="138">
        <v>0</v>
      </c>
      <c r="E105" s="138">
        <v>48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f t="shared" si="1"/>
        <v>48</v>
      </c>
    </row>
    <row r="106" spans="1:14" ht="25.5" x14ac:dyDescent="0.25">
      <c r="A106" s="131" t="s">
        <v>1726</v>
      </c>
      <c r="B106" s="132" t="s">
        <v>1809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f t="shared" si="1"/>
        <v>0</v>
      </c>
    </row>
    <row r="107" spans="1:14" x14ac:dyDescent="0.25">
      <c r="A107" s="131" t="s">
        <v>1727</v>
      </c>
      <c r="B107" s="132" t="s">
        <v>1582</v>
      </c>
      <c r="C107" s="138">
        <v>937</v>
      </c>
      <c r="D107" s="138">
        <v>467</v>
      </c>
      <c r="E107" s="138">
        <v>250</v>
      </c>
      <c r="F107" s="138">
        <v>227</v>
      </c>
      <c r="G107" s="138">
        <v>395</v>
      </c>
      <c r="H107" s="138">
        <v>163</v>
      </c>
      <c r="I107" s="138">
        <v>246</v>
      </c>
      <c r="J107" s="138">
        <v>2303</v>
      </c>
      <c r="K107" s="138">
        <v>962</v>
      </c>
      <c r="L107" s="138">
        <v>256</v>
      </c>
      <c r="M107" s="138">
        <v>242</v>
      </c>
      <c r="N107" s="138">
        <f t="shared" si="1"/>
        <v>6448</v>
      </c>
    </row>
    <row r="108" spans="1:14" x14ac:dyDescent="0.25">
      <c r="A108" s="142" t="s">
        <v>1728</v>
      </c>
      <c r="B108" s="132" t="s">
        <v>1583</v>
      </c>
      <c r="C108" s="138">
        <v>88</v>
      </c>
      <c r="D108" s="138">
        <v>61</v>
      </c>
      <c r="E108" s="138">
        <v>79</v>
      </c>
      <c r="F108" s="138">
        <v>55</v>
      </c>
      <c r="G108" s="138">
        <v>320</v>
      </c>
      <c r="H108" s="138">
        <v>0</v>
      </c>
      <c r="I108" s="138">
        <v>0</v>
      </c>
      <c r="J108" s="138">
        <v>641</v>
      </c>
      <c r="K108" s="138">
        <v>27</v>
      </c>
      <c r="L108" s="138">
        <v>0</v>
      </c>
      <c r="M108" s="138">
        <v>5</v>
      </c>
      <c r="N108" s="138">
        <f t="shared" si="1"/>
        <v>1276</v>
      </c>
    </row>
    <row r="109" spans="1:14" x14ac:dyDescent="0.25">
      <c r="A109" s="142" t="s">
        <v>1729</v>
      </c>
      <c r="B109" s="132" t="s">
        <v>1060</v>
      </c>
      <c r="C109" s="138">
        <v>6</v>
      </c>
      <c r="D109" s="138">
        <v>199</v>
      </c>
      <c r="E109" s="138">
        <v>1</v>
      </c>
      <c r="F109" s="138">
        <v>16</v>
      </c>
      <c r="G109" s="138">
        <v>75</v>
      </c>
      <c r="H109" s="138">
        <v>10</v>
      </c>
      <c r="I109" s="138">
        <v>5</v>
      </c>
      <c r="J109" s="138">
        <v>617</v>
      </c>
      <c r="K109" s="138">
        <v>168</v>
      </c>
      <c r="L109" s="138">
        <v>173</v>
      </c>
      <c r="M109" s="138">
        <v>149</v>
      </c>
      <c r="N109" s="138">
        <f t="shared" si="1"/>
        <v>1419</v>
      </c>
    </row>
    <row r="110" spans="1:14" x14ac:dyDescent="0.25">
      <c r="A110" s="142" t="s">
        <v>1730</v>
      </c>
      <c r="B110" s="132" t="s">
        <v>1584</v>
      </c>
      <c r="C110" s="138">
        <v>843</v>
      </c>
      <c r="D110" s="138">
        <v>207</v>
      </c>
      <c r="E110" s="138">
        <v>170</v>
      </c>
      <c r="F110" s="138">
        <v>156</v>
      </c>
      <c r="G110" s="138">
        <v>0</v>
      </c>
      <c r="H110" s="138">
        <v>153</v>
      </c>
      <c r="I110" s="138">
        <v>241</v>
      </c>
      <c r="J110" s="138">
        <v>1045</v>
      </c>
      <c r="K110" s="138">
        <v>767</v>
      </c>
      <c r="L110" s="138">
        <v>83</v>
      </c>
      <c r="M110" s="138">
        <v>88</v>
      </c>
      <c r="N110" s="138">
        <f t="shared" si="1"/>
        <v>3753</v>
      </c>
    </row>
    <row r="111" spans="1:14" x14ac:dyDescent="0.25">
      <c r="A111" s="131" t="s">
        <v>1731</v>
      </c>
      <c r="B111" s="132" t="s">
        <v>376</v>
      </c>
      <c r="C111" s="138">
        <v>492851</v>
      </c>
      <c r="D111" s="138">
        <v>219493</v>
      </c>
      <c r="E111" s="138">
        <v>289854</v>
      </c>
      <c r="F111" s="138">
        <v>92762</v>
      </c>
      <c r="G111" s="138">
        <v>250883</v>
      </c>
      <c r="H111" s="138">
        <v>127380</v>
      </c>
      <c r="I111" s="138">
        <v>199268</v>
      </c>
      <c r="J111" s="138">
        <v>809733</v>
      </c>
      <c r="K111" s="138">
        <v>238957</v>
      </c>
      <c r="L111" s="138">
        <v>127131</v>
      </c>
      <c r="M111" s="138">
        <v>150780</v>
      </c>
      <c r="N111" s="138">
        <f t="shared" si="1"/>
        <v>2999092</v>
      </c>
    </row>
    <row r="112" spans="1:14" x14ac:dyDescent="0.25">
      <c r="A112" s="131" t="s">
        <v>1732</v>
      </c>
      <c r="B112" s="132" t="s">
        <v>380</v>
      </c>
      <c r="C112" s="138">
        <v>88325</v>
      </c>
      <c r="D112" s="138">
        <v>37973</v>
      </c>
      <c r="E112" s="138">
        <v>62083</v>
      </c>
      <c r="F112" s="138">
        <v>13573</v>
      </c>
      <c r="G112" s="138">
        <v>35570</v>
      </c>
      <c r="H112" s="138">
        <v>16795</v>
      </c>
      <c r="I112" s="138">
        <v>26184</v>
      </c>
      <c r="J112" s="138">
        <v>131612</v>
      </c>
      <c r="K112" s="138">
        <v>90032</v>
      </c>
      <c r="L112" s="138">
        <v>52103</v>
      </c>
      <c r="M112" s="138">
        <v>53622</v>
      </c>
      <c r="N112" s="138">
        <f t="shared" si="1"/>
        <v>607872</v>
      </c>
    </row>
    <row r="113" spans="1:14" x14ac:dyDescent="0.25">
      <c r="A113" s="142" t="s">
        <v>1733</v>
      </c>
      <c r="B113" s="132" t="s">
        <v>382</v>
      </c>
      <c r="C113" s="138">
        <v>87444</v>
      </c>
      <c r="D113" s="138">
        <v>36154</v>
      </c>
      <c r="E113" s="138">
        <v>60802</v>
      </c>
      <c r="F113" s="138">
        <v>12606</v>
      </c>
      <c r="G113" s="138">
        <v>34479</v>
      </c>
      <c r="H113" s="138">
        <v>16408</v>
      </c>
      <c r="I113" s="138">
        <v>25546</v>
      </c>
      <c r="J113" s="138">
        <v>129083</v>
      </c>
      <c r="K113" s="138">
        <v>86698</v>
      </c>
      <c r="L113" s="138">
        <v>51879</v>
      </c>
      <c r="M113" s="138">
        <v>52892</v>
      </c>
      <c r="N113" s="138">
        <f t="shared" si="1"/>
        <v>593991</v>
      </c>
    </row>
    <row r="114" spans="1:14" x14ac:dyDescent="0.25">
      <c r="A114" s="142" t="s">
        <v>1734</v>
      </c>
      <c r="B114" s="132" t="s">
        <v>384</v>
      </c>
      <c r="C114" s="138">
        <v>49797</v>
      </c>
      <c r="D114" s="138">
        <v>20425</v>
      </c>
      <c r="E114" s="138">
        <v>33224</v>
      </c>
      <c r="F114" s="138">
        <v>7972</v>
      </c>
      <c r="G114" s="138">
        <v>19939</v>
      </c>
      <c r="H114" s="138">
        <v>10457</v>
      </c>
      <c r="I114" s="138">
        <v>15619</v>
      </c>
      <c r="J114" s="138">
        <v>90013</v>
      </c>
      <c r="K114" s="138">
        <v>48603</v>
      </c>
      <c r="L114" s="138">
        <v>38237</v>
      </c>
      <c r="M114" s="138">
        <v>38674</v>
      </c>
      <c r="N114" s="138">
        <f t="shared" si="1"/>
        <v>372960</v>
      </c>
    </row>
    <row r="115" spans="1:14" ht="25.5" x14ac:dyDescent="0.25">
      <c r="A115" s="131" t="s">
        <v>1735</v>
      </c>
      <c r="B115" s="132" t="s">
        <v>460</v>
      </c>
      <c r="C115" s="138">
        <v>48883</v>
      </c>
      <c r="D115" s="138">
        <v>20396</v>
      </c>
      <c r="E115" s="138">
        <v>33001</v>
      </c>
      <c r="F115" s="138">
        <v>7963</v>
      </c>
      <c r="G115" s="138">
        <v>19689</v>
      </c>
      <c r="H115" s="138">
        <v>10151</v>
      </c>
      <c r="I115" s="138">
        <v>15547</v>
      </c>
      <c r="J115" s="138">
        <v>89623</v>
      </c>
      <c r="K115" s="138">
        <v>47978</v>
      </c>
      <c r="L115" s="138">
        <v>37552</v>
      </c>
      <c r="M115" s="138">
        <v>38600</v>
      </c>
      <c r="N115" s="138">
        <f t="shared" si="1"/>
        <v>369383</v>
      </c>
    </row>
    <row r="116" spans="1:14" x14ac:dyDescent="0.25">
      <c r="A116" s="131" t="s">
        <v>1736</v>
      </c>
      <c r="B116" s="132" t="s">
        <v>1057</v>
      </c>
      <c r="C116" s="138">
        <v>914</v>
      </c>
      <c r="D116" s="138">
        <v>29</v>
      </c>
      <c r="E116" s="138">
        <v>194</v>
      </c>
      <c r="F116" s="138">
        <v>9</v>
      </c>
      <c r="G116" s="138">
        <v>250</v>
      </c>
      <c r="H116" s="138">
        <v>24</v>
      </c>
      <c r="I116" s="138">
        <v>65</v>
      </c>
      <c r="J116" s="138">
        <v>367</v>
      </c>
      <c r="K116" s="138">
        <v>625</v>
      </c>
      <c r="L116" s="138">
        <v>685</v>
      </c>
      <c r="M116" s="138">
        <v>72</v>
      </c>
      <c r="N116" s="138">
        <f t="shared" si="1"/>
        <v>3234</v>
      </c>
    </row>
    <row r="117" spans="1:14" x14ac:dyDescent="0.25">
      <c r="A117" s="131" t="s">
        <v>1737</v>
      </c>
      <c r="B117" s="132" t="s">
        <v>459</v>
      </c>
      <c r="C117" s="138">
        <v>0</v>
      </c>
      <c r="D117" s="138">
        <v>0</v>
      </c>
      <c r="E117" s="138">
        <v>29</v>
      </c>
      <c r="F117" s="138">
        <v>0</v>
      </c>
      <c r="G117" s="138">
        <v>0</v>
      </c>
      <c r="H117" s="138">
        <v>282</v>
      </c>
      <c r="I117" s="138">
        <v>7</v>
      </c>
      <c r="J117" s="138">
        <v>23</v>
      </c>
      <c r="K117" s="138">
        <v>0</v>
      </c>
      <c r="L117" s="138">
        <v>0</v>
      </c>
      <c r="M117" s="138">
        <v>2</v>
      </c>
      <c r="N117" s="138">
        <f t="shared" si="1"/>
        <v>343</v>
      </c>
    </row>
    <row r="118" spans="1:14" x14ac:dyDescent="0.25">
      <c r="A118" s="142" t="s">
        <v>1738</v>
      </c>
      <c r="B118" s="132" t="s">
        <v>1056</v>
      </c>
      <c r="C118" s="138">
        <v>4</v>
      </c>
      <c r="D118" s="138">
        <v>0</v>
      </c>
      <c r="E118" s="138">
        <v>25</v>
      </c>
      <c r="F118" s="138">
        <v>0</v>
      </c>
      <c r="G118" s="138">
        <v>0</v>
      </c>
      <c r="H118" s="138">
        <v>0</v>
      </c>
      <c r="I118" s="138">
        <v>18</v>
      </c>
      <c r="J118" s="138">
        <v>0</v>
      </c>
      <c r="K118" s="138">
        <v>1502</v>
      </c>
      <c r="L118" s="138">
        <v>4</v>
      </c>
      <c r="M118" s="138">
        <v>0</v>
      </c>
      <c r="N118" s="138">
        <f t="shared" si="1"/>
        <v>1553</v>
      </c>
    </row>
    <row r="119" spans="1:14" ht="25.5" x14ac:dyDescent="0.25">
      <c r="A119" s="131" t="s">
        <v>1739</v>
      </c>
      <c r="B119" s="132" t="s">
        <v>6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f t="shared" si="1"/>
        <v>0</v>
      </c>
    </row>
    <row r="120" spans="1:14" ht="25.5" x14ac:dyDescent="0.25">
      <c r="A120" s="131" t="s">
        <v>1740</v>
      </c>
      <c r="B120" s="132" t="s">
        <v>7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f t="shared" si="1"/>
        <v>0</v>
      </c>
    </row>
    <row r="121" spans="1:14" x14ac:dyDescent="0.25">
      <c r="A121" s="131" t="s">
        <v>1741</v>
      </c>
      <c r="B121" s="132" t="s">
        <v>8</v>
      </c>
      <c r="C121" s="138">
        <v>4</v>
      </c>
      <c r="D121" s="138">
        <v>0</v>
      </c>
      <c r="E121" s="138">
        <v>25</v>
      </c>
      <c r="F121" s="138">
        <v>0</v>
      </c>
      <c r="G121" s="138">
        <v>0</v>
      </c>
      <c r="H121" s="138">
        <v>0</v>
      </c>
      <c r="I121" s="138">
        <v>18</v>
      </c>
      <c r="J121" s="138">
        <v>0</v>
      </c>
      <c r="K121" s="138">
        <v>1502</v>
      </c>
      <c r="L121" s="138">
        <v>4</v>
      </c>
      <c r="M121" s="138">
        <v>0</v>
      </c>
      <c r="N121" s="138">
        <f t="shared" si="1"/>
        <v>1553</v>
      </c>
    </row>
    <row r="122" spans="1:14" x14ac:dyDescent="0.25">
      <c r="A122" s="142" t="s">
        <v>1742</v>
      </c>
      <c r="B122" s="132" t="s">
        <v>0</v>
      </c>
      <c r="C122" s="138">
        <v>33697</v>
      </c>
      <c r="D122" s="138">
        <v>13655</v>
      </c>
      <c r="E122" s="138">
        <v>26118</v>
      </c>
      <c r="F122" s="138">
        <v>4195</v>
      </c>
      <c r="G122" s="138">
        <v>13050</v>
      </c>
      <c r="H122" s="138">
        <v>4955</v>
      </c>
      <c r="I122" s="138">
        <v>8642</v>
      </c>
      <c r="J122" s="138">
        <v>32808</v>
      </c>
      <c r="K122" s="138">
        <v>36225</v>
      </c>
      <c r="L122" s="138">
        <v>13336</v>
      </c>
      <c r="M122" s="138">
        <v>12880</v>
      </c>
      <c r="N122" s="138">
        <f t="shared" si="1"/>
        <v>199561</v>
      </c>
    </row>
    <row r="123" spans="1:14" x14ac:dyDescent="0.25">
      <c r="A123" s="131" t="s">
        <v>1743</v>
      </c>
      <c r="B123" s="132" t="s">
        <v>560</v>
      </c>
      <c r="C123" s="138">
        <v>23461</v>
      </c>
      <c r="D123" s="138">
        <v>9509</v>
      </c>
      <c r="E123" s="138">
        <v>17878</v>
      </c>
      <c r="F123" s="138">
        <v>2504</v>
      </c>
      <c r="G123" s="138">
        <v>8800</v>
      </c>
      <c r="H123" s="138">
        <v>3523</v>
      </c>
      <c r="I123" s="138">
        <v>5814</v>
      </c>
      <c r="J123" s="138">
        <v>24008</v>
      </c>
      <c r="K123" s="138">
        <v>25210</v>
      </c>
      <c r="L123" s="138">
        <v>10501</v>
      </c>
      <c r="M123" s="138">
        <v>8417</v>
      </c>
      <c r="N123" s="138">
        <f t="shared" si="1"/>
        <v>139625</v>
      </c>
    </row>
    <row r="124" spans="1:14" x14ac:dyDescent="0.25">
      <c r="A124" s="131" t="s">
        <v>1744</v>
      </c>
      <c r="B124" s="132" t="s">
        <v>1</v>
      </c>
      <c r="C124" s="138">
        <v>2320</v>
      </c>
      <c r="D124" s="138">
        <v>1301</v>
      </c>
      <c r="E124" s="138">
        <v>2514</v>
      </c>
      <c r="F124" s="138">
        <v>0</v>
      </c>
      <c r="G124" s="138">
        <v>1250</v>
      </c>
      <c r="H124" s="138">
        <v>1</v>
      </c>
      <c r="I124" s="138">
        <v>584</v>
      </c>
      <c r="J124" s="138">
        <v>1758</v>
      </c>
      <c r="K124" s="138">
        <v>4075</v>
      </c>
      <c r="L124" s="138">
        <v>0</v>
      </c>
      <c r="M124" s="138">
        <v>1051</v>
      </c>
      <c r="N124" s="138">
        <f t="shared" si="1"/>
        <v>14854</v>
      </c>
    </row>
    <row r="125" spans="1:14" x14ac:dyDescent="0.25">
      <c r="A125" s="131" t="s">
        <v>1745</v>
      </c>
      <c r="B125" s="132" t="s">
        <v>561</v>
      </c>
      <c r="C125" s="138">
        <v>7916</v>
      </c>
      <c r="D125" s="138">
        <v>2845</v>
      </c>
      <c r="E125" s="138">
        <v>5726</v>
      </c>
      <c r="F125" s="138">
        <v>1691</v>
      </c>
      <c r="G125" s="138">
        <v>3000</v>
      </c>
      <c r="H125" s="138">
        <v>1431</v>
      </c>
      <c r="I125" s="138">
        <v>2244</v>
      </c>
      <c r="J125" s="138">
        <v>7042</v>
      </c>
      <c r="K125" s="138">
        <v>6940</v>
      </c>
      <c r="L125" s="138">
        <v>2835</v>
      </c>
      <c r="M125" s="138">
        <v>3412</v>
      </c>
      <c r="N125" s="138">
        <f t="shared" si="1"/>
        <v>45082</v>
      </c>
    </row>
    <row r="126" spans="1:14" x14ac:dyDescent="0.25">
      <c r="A126" s="142" t="s">
        <v>1746</v>
      </c>
      <c r="B126" s="132" t="s">
        <v>1919</v>
      </c>
      <c r="C126" s="138">
        <v>472</v>
      </c>
      <c r="D126" s="138">
        <v>224</v>
      </c>
      <c r="E126" s="138">
        <v>411</v>
      </c>
      <c r="F126" s="138">
        <v>147</v>
      </c>
      <c r="G126" s="138">
        <v>300</v>
      </c>
      <c r="H126" s="138">
        <v>203</v>
      </c>
      <c r="I126" s="138">
        <v>245</v>
      </c>
      <c r="J126" s="138">
        <v>1444</v>
      </c>
      <c r="K126" s="138">
        <v>54</v>
      </c>
      <c r="L126" s="138">
        <v>13</v>
      </c>
      <c r="M126" s="138">
        <v>20</v>
      </c>
      <c r="N126" s="138">
        <f t="shared" si="1"/>
        <v>3533</v>
      </c>
    </row>
    <row r="127" spans="1:14" x14ac:dyDescent="0.25">
      <c r="A127" s="142" t="s">
        <v>1747</v>
      </c>
      <c r="B127" s="132" t="s">
        <v>675</v>
      </c>
      <c r="C127" s="138">
        <v>1568</v>
      </c>
      <c r="D127" s="138">
        <v>778</v>
      </c>
      <c r="E127" s="138">
        <v>709</v>
      </c>
      <c r="F127" s="138">
        <v>243</v>
      </c>
      <c r="G127" s="138">
        <v>800</v>
      </c>
      <c r="H127" s="138">
        <v>377</v>
      </c>
      <c r="I127" s="138">
        <v>529</v>
      </c>
      <c r="J127" s="138">
        <v>3002</v>
      </c>
      <c r="K127" s="138">
        <v>1</v>
      </c>
      <c r="L127" s="138">
        <v>0</v>
      </c>
      <c r="M127" s="138">
        <v>2</v>
      </c>
      <c r="N127" s="138">
        <f t="shared" si="1"/>
        <v>8009</v>
      </c>
    </row>
    <row r="128" spans="1:14" x14ac:dyDescent="0.25">
      <c r="A128" s="142" t="s">
        <v>1748</v>
      </c>
      <c r="B128" s="132" t="s">
        <v>676</v>
      </c>
      <c r="C128" s="138">
        <v>147</v>
      </c>
      <c r="D128" s="138">
        <v>13</v>
      </c>
      <c r="E128" s="138">
        <v>86</v>
      </c>
      <c r="F128" s="138">
        <v>2</v>
      </c>
      <c r="G128" s="138">
        <v>300</v>
      </c>
      <c r="H128" s="138">
        <v>37</v>
      </c>
      <c r="I128" s="138">
        <v>169</v>
      </c>
      <c r="J128" s="138">
        <v>239</v>
      </c>
      <c r="K128" s="138">
        <v>145</v>
      </c>
      <c r="L128" s="138">
        <v>0</v>
      </c>
      <c r="M128" s="138">
        <v>351</v>
      </c>
      <c r="N128" s="138">
        <f t="shared" si="1"/>
        <v>1489</v>
      </c>
    </row>
    <row r="129" spans="1:14" x14ac:dyDescent="0.25">
      <c r="A129" s="142" t="s">
        <v>1749</v>
      </c>
      <c r="B129" s="132" t="s">
        <v>1581</v>
      </c>
      <c r="C129" s="138">
        <v>1339</v>
      </c>
      <c r="D129" s="138">
        <v>18</v>
      </c>
      <c r="E129" s="138">
        <v>14</v>
      </c>
      <c r="F129" s="138">
        <v>11</v>
      </c>
      <c r="G129" s="138">
        <v>20</v>
      </c>
      <c r="H129" s="138">
        <v>5</v>
      </c>
      <c r="I129" s="138">
        <v>0</v>
      </c>
      <c r="J129" s="138">
        <v>21</v>
      </c>
      <c r="K129" s="138">
        <v>0</v>
      </c>
      <c r="L129" s="138">
        <v>0</v>
      </c>
      <c r="M129" s="138">
        <v>0</v>
      </c>
      <c r="N129" s="138">
        <f t="shared" si="1"/>
        <v>1428</v>
      </c>
    </row>
    <row r="130" spans="1:14" x14ac:dyDescent="0.25">
      <c r="A130" s="142" t="s">
        <v>1750</v>
      </c>
      <c r="B130" s="132" t="s">
        <v>677</v>
      </c>
      <c r="C130" s="138">
        <v>420</v>
      </c>
      <c r="D130" s="138">
        <v>1041</v>
      </c>
      <c r="E130" s="138">
        <v>215</v>
      </c>
      <c r="F130" s="138">
        <v>36</v>
      </c>
      <c r="G130" s="138">
        <v>70</v>
      </c>
      <c r="H130" s="138">
        <v>374</v>
      </c>
      <c r="I130" s="138">
        <v>324</v>
      </c>
      <c r="J130" s="138">
        <v>1235</v>
      </c>
      <c r="K130" s="138">
        <v>168</v>
      </c>
      <c r="L130" s="138">
        <v>289</v>
      </c>
      <c r="M130" s="138">
        <v>965</v>
      </c>
      <c r="N130" s="138">
        <f t="shared" si="1"/>
        <v>5137</v>
      </c>
    </row>
    <row r="131" spans="1:14" ht="25.5" x14ac:dyDescent="0.25">
      <c r="A131" s="142" t="s">
        <v>1751</v>
      </c>
      <c r="B131" s="132" t="s">
        <v>678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321</v>
      </c>
      <c r="K131" s="138">
        <v>0</v>
      </c>
      <c r="L131" s="138">
        <v>0</v>
      </c>
      <c r="M131" s="138">
        <v>0</v>
      </c>
      <c r="N131" s="138">
        <f t="shared" ref="N131:N194" si="2">SUM(C131:M131)</f>
        <v>321</v>
      </c>
    </row>
    <row r="132" spans="1:14" x14ac:dyDescent="0.25">
      <c r="A132" s="142" t="s">
        <v>1752</v>
      </c>
      <c r="B132" s="132" t="s">
        <v>1400</v>
      </c>
      <c r="C132" s="138">
        <v>881</v>
      </c>
      <c r="D132" s="138">
        <v>1819</v>
      </c>
      <c r="E132" s="138">
        <v>1281</v>
      </c>
      <c r="F132" s="138">
        <v>967</v>
      </c>
      <c r="G132" s="138">
        <v>1091</v>
      </c>
      <c r="H132" s="138">
        <v>387</v>
      </c>
      <c r="I132" s="138">
        <v>638</v>
      </c>
      <c r="J132" s="138">
        <v>2529</v>
      </c>
      <c r="K132" s="138">
        <v>3334</v>
      </c>
      <c r="L132" s="138">
        <v>224</v>
      </c>
      <c r="M132" s="138">
        <v>730</v>
      </c>
      <c r="N132" s="138">
        <f t="shared" si="2"/>
        <v>13881</v>
      </c>
    </row>
    <row r="133" spans="1:14" x14ac:dyDescent="0.25">
      <c r="A133" s="142" t="s">
        <v>1753</v>
      </c>
      <c r="B133" s="132" t="s">
        <v>1402</v>
      </c>
      <c r="C133" s="138">
        <v>2</v>
      </c>
      <c r="D133" s="138">
        <v>16</v>
      </c>
      <c r="E133" s="138">
        <v>77</v>
      </c>
      <c r="F133" s="138">
        <v>239</v>
      </c>
      <c r="G133" s="138">
        <v>75</v>
      </c>
      <c r="H133" s="138">
        <v>0</v>
      </c>
      <c r="I133" s="138">
        <v>74</v>
      </c>
      <c r="J133" s="138">
        <v>3</v>
      </c>
      <c r="K133" s="138">
        <v>993</v>
      </c>
      <c r="L133" s="138">
        <v>1</v>
      </c>
      <c r="M133" s="138">
        <v>43</v>
      </c>
      <c r="N133" s="138">
        <f t="shared" si="2"/>
        <v>1523</v>
      </c>
    </row>
    <row r="134" spans="1:14" ht="25.5" x14ac:dyDescent="0.25">
      <c r="A134" s="142" t="s">
        <v>1754</v>
      </c>
      <c r="B134" s="132" t="s">
        <v>1404</v>
      </c>
      <c r="C134" s="138">
        <v>95</v>
      </c>
      <c r="D134" s="138">
        <v>13</v>
      </c>
      <c r="E134" s="138">
        <v>330</v>
      </c>
      <c r="F134" s="138">
        <v>119</v>
      </c>
      <c r="G134" s="138">
        <v>370</v>
      </c>
      <c r="H134" s="138">
        <v>57</v>
      </c>
      <c r="I134" s="138">
        <v>24</v>
      </c>
      <c r="J134" s="138">
        <v>222</v>
      </c>
      <c r="K134" s="138">
        <v>339</v>
      </c>
      <c r="L134" s="138">
        <v>43</v>
      </c>
      <c r="M134" s="138">
        <v>80</v>
      </c>
      <c r="N134" s="138">
        <f t="shared" si="2"/>
        <v>1692</v>
      </c>
    </row>
    <row r="135" spans="1:14" x14ac:dyDescent="0.25">
      <c r="A135" s="142" t="s">
        <v>1755</v>
      </c>
      <c r="B135" s="132" t="s">
        <v>1406</v>
      </c>
      <c r="C135" s="138">
        <v>255</v>
      </c>
      <c r="D135" s="138">
        <v>1616</v>
      </c>
      <c r="E135" s="138">
        <v>276</v>
      </c>
      <c r="F135" s="138">
        <v>366</v>
      </c>
      <c r="G135" s="138">
        <v>229</v>
      </c>
      <c r="H135" s="138">
        <v>68</v>
      </c>
      <c r="I135" s="138">
        <v>105</v>
      </c>
      <c r="J135" s="138">
        <v>1294</v>
      </c>
      <c r="K135" s="138">
        <v>1287</v>
      </c>
      <c r="L135" s="138">
        <v>20</v>
      </c>
      <c r="M135" s="138">
        <v>307</v>
      </c>
      <c r="N135" s="138">
        <f t="shared" si="2"/>
        <v>5823</v>
      </c>
    </row>
    <row r="136" spans="1:14" x14ac:dyDescent="0.25">
      <c r="A136" s="142" t="s">
        <v>1756</v>
      </c>
      <c r="B136" s="132" t="s">
        <v>1408</v>
      </c>
      <c r="C136" s="138">
        <v>459</v>
      </c>
      <c r="D136" s="138">
        <v>132</v>
      </c>
      <c r="E136" s="138">
        <v>503</v>
      </c>
      <c r="F136" s="138">
        <v>191</v>
      </c>
      <c r="G136" s="138">
        <v>258</v>
      </c>
      <c r="H136" s="138">
        <v>179</v>
      </c>
      <c r="I136" s="138">
        <v>336</v>
      </c>
      <c r="J136" s="138">
        <v>757</v>
      </c>
      <c r="K136" s="138">
        <v>442</v>
      </c>
      <c r="L136" s="138">
        <v>127</v>
      </c>
      <c r="M136" s="138">
        <v>202</v>
      </c>
      <c r="N136" s="138">
        <f t="shared" si="2"/>
        <v>3586</v>
      </c>
    </row>
    <row r="137" spans="1:14" x14ac:dyDescent="0.25">
      <c r="A137" s="142" t="s">
        <v>1757</v>
      </c>
      <c r="B137" s="132" t="s">
        <v>1410</v>
      </c>
      <c r="C137" s="138">
        <v>47</v>
      </c>
      <c r="D137" s="138">
        <v>15</v>
      </c>
      <c r="E137" s="138">
        <v>32</v>
      </c>
      <c r="F137" s="138">
        <v>13</v>
      </c>
      <c r="G137" s="138">
        <v>124</v>
      </c>
      <c r="H137" s="138">
        <v>40</v>
      </c>
      <c r="I137" s="138">
        <v>55</v>
      </c>
      <c r="J137" s="138">
        <v>130</v>
      </c>
      <c r="K137" s="138">
        <v>143</v>
      </c>
      <c r="L137" s="138">
        <v>18</v>
      </c>
      <c r="M137" s="138">
        <v>69</v>
      </c>
      <c r="N137" s="138">
        <f t="shared" si="2"/>
        <v>686</v>
      </c>
    </row>
    <row r="138" spans="1:14" x14ac:dyDescent="0.25">
      <c r="A138" s="142" t="s">
        <v>1758</v>
      </c>
      <c r="B138" s="132" t="s">
        <v>1169</v>
      </c>
      <c r="C138" s="138">
        <v>23</v>
      </c>
      <c r="D138" s="138">
        <v>27</v>
      </c>
      <c r="E138" s="138">
        <v>63</v>
      </c>
      <c r="F138" s="138">
        <v>39</v>
      </c>
      <c r="G138" s="138">
        <v>35</v>
      </c>
      <c r="H138" s="138">
        <v>43</v>
      </c>
      <c r="I138" s="138">
        <v>44</v>
      </c>
      <c r="J138" s="138">
        <v>123</v>
      </c>
      <c r="K138" s="138">
        <v>130</v>
      </c>
      <c r="L138" s="138">
        <v>15</v>
      </c>
      <c r="M138" s="138">
        <v>29</v>
      </c>
      <c r="N138" s="138">
        <f t="shared" si="2"/>
        <v>571</v>
      </c>
    </row>
    <row r="139" spans="1:14" ht="25.5" x14ac:dyDescent="0.25">
      <c r="A139" s="142" t="s">
        <v>1759</v>
      </c>
      <c r="B139" s="132" t="s">
        <v>1170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f t="shared" si="2"/>
        <v>0</v>
      </c>
    </row>
    <row r="140" spans="1:14" x14ac:dyDescent="0.25">
      <c r="A140" s="131" t="s">
        <v>1760</v>
      </c>
      <c r="B140" s="132" t="s">
        <v>1416</v>
      </c>
      <c r="C140" s="138">
        <v>227024</v>
      </c>
      <c r="D140" s="138">
        <v>88177</v>
      </c>
      <c r="E140" s="138">
        <v>112035</v>
      </c>
      <c r="F140" s="138">
        <v>47389</v>
      </c>
      <c r="G140" s="138">
        <v>120619</v>
      </c>
      <c r="H140" s="138">
        <v>69501</v>
      </c>
      <c r="I140" s="138">
        <v>90249</v>
      </c>
      <c r="J140" s="138">
        <v>453697</v>
      </c>
      <c r="K140" s="138">
        <v>31231</v>
      </c>
      <c r="L140" s="138">
        <v>25087</v>
      </c>
      <c r="M140" s="138">
        <v>25917</v>
      </c>
      <c r="N140" s="138">
        <f t="shared" si="2"/>
        <v>1290926</v>
      </c>
    </row>
    <row r="141" spans="1:14" x14ac:dyDescent="0.25">
      <c r="A141" s="131" t="s">
        <v>1761</v>
      </c>
      <c r="B141" s="132" t="s">
        <v>1418</v>
      </c>
      <c r="C141" s="138">
        <v>188083</v>
      </c>
      <c r="D141" s="138">
        <v>66666</v>
      </c>
      <c r="E141" s="138">
        <v>80105</v>
      </c>
      <c r="F141" s="138">
        <v>41776</v>
      </c>
      <c r="G141" s="138">
        <v>100233</v>
      </c>
      <c r="H141" s="138">
        <v>61433</v>
      </c>
      <c r="I141" s="138">
        <v>73500</v>
      </c>
      <c r="J141" s="138">
        <v>404382</v>
      </c>
      <c r="K141" s="138">
        <v>9359</v>
      </c>
      <c r="L141" s="138">
        <v>10099</v>
      </c>
      <c r="M141" s="138">
        <v>13443</v>
      </c>
      <c r="N141" s="138">
        <f t="shared" si="2"/>
        <v>1049079</v>
      </c>
    </row>
    <row r="142" spans="1:14" ht="25.5" x14ac:dyDescent="0.25">
      <c r="A142" s="142" t="s">
        <v>1762</v>
      </c>
      <c r="B142" s="132" t="s">
        <v>1420</v>
      </c>
      <c r="C142" s="138">
        <v>39957</v>
      </c>
      <c r="D142" s="138">
        <v>19005</v>
      </c>
      <c r="E142" s="138">
        <v>20215</v>
      </c>
      <c r="F142" s="138">
        <v>7694</v>
      </c>
      <c r="G142" s="138">
        <v>21928</v>
      </c>
      <c r="H142" s="138">
        <v>13158</v>
      </c>
      <c r="I142" s="138">
        <v>17175</v>
      </c>
      <c r="J142" s="138">
        <v>62365</v>
      </c>
      <c r="K142" s="138">
        <v>0</v>
      </c>
      <c r="L142" s="138">
        <v>0</v>
      </c>
      <c r="M142" s="138">
        <v>0</v>
      </c>
      <c r="N142" s="138">
        <f t="shared" si="2"/>
        <v>201497</v>
      </c>
    </row>
    <row r="143" spans="1:14" x14ac:dyDescent="0.25">
      <c r="A143" s="142" t="s">
        <v>1763</v>
      </c>
      <c r="B143" s="132" t="s">
        <v>1422</v>
      </c>
      <c r="C143" s="138">
        <v>39957</v>
      </c>
      <c r="D143" s="138">
        <v>19005</v>
      </c>
      <c r="E143" s="138">
        <v>20215</v>
      </c>
      <c r="F143" s="138">
        <v>7694</v>
      </c>
      <c r="G143" s="138">
        <v>21928</v>
      </c>
      <c r="H143" s="138">
        <v>13158</v>
      </c>
      <c r="I143" s="138">
        <v>17175</v>
      </c>
      <c r="J143" s="138">
        <v>62365</v>
      </c>
      <c r="K143" s="138">
        <v>0</v>
      </c>
      <c r="L143" s="138">
        <v>0</v>
      </c>
      <c r="M143" s="138">
        <v>0</v>
      </c>
      <c r="N143" s="138">
        <f t="shared" si="2"/>
        <v>201497</v>
      </c>
    </row>
    <row r="144" spans="1:14" x14ac:dyDescent="0.25">
      <c r="A144" s="142" t="s">
        <v>1764</v>
      </c>
      <c r="B144" s="132" t="s">
        <v>448</v>
      </c>
      <c r="C144" s="138">
        <v>25575</v>
      </c>
      <c r="D144" s="138">
        <v>10627</v>
      </c>
      <c r="E144" s="138">
        <v>11607</v>
      </c>
      <c r="F144" s="138">
        <v>4610</v>
      </c>
      <c r="G144" s="138">
        <v>12507</v>
      </c>
      <c r="H144" s="138">
        <v>7989</v>
      </c>
      <c r="I144" s="138">
        <v>9554</v>
      </c>
      <c r="J144" s="138">
        <v>40420</v>
      </c>
      <c r="K144" s="138">
        <v>0</v>
      </c>
      <c r="L144" s="138">
        <v>0</v>
      </c>
      <c r="M144" s="138">
        <v>0</v>
      </c>
      <c r="N144" s="138">
        <f t="shared" si="2"/>
        <v>122889</v>
      </c>
    </row>
    <row r="145" spans="1:14" x14ac:dyDescent="0.25">
      <c r="A145" s="142" t="s">
        <v>1765</v>
      </c>
      <c r="B145" s="132" t="s">
        <v>449</v>
      </c>
      <c r="C145" s="138">
        <v>5313</v>
      </c>
      <c r="D145" s="138">
        <v>2625</v>
      </c>
      <c r="E145" s="138">
        <v>2211</v>
      </c>
      <c r="F145" s="138">
        <v>672</v>
      </c>
      <c r="G145" s="138">
        <v>1953</v>
      </c>
      <c r="H145" s="138">
        <v>1356</v>
      </c>
      <c r="I145" s="138">
        <v>1570</v>
      </c>
      <c r="J145" s="138">
        <v>8711</v>
      </c>
      <c r="K145" s="138">
        <v>0</v>
      </c>
      <c r="L145" s="138">
        <v>0</v>
      </c>
      <c r="M145" s="138">
        <v>0</v>
      </c>
      <c r="N145" s="138">
        <f t="shared" si="2"/>
        <v>24411</v>
      </c>
    </row>
    <row r="146" spans="1:14" ht="25.5" x14ac:dyDescent="0.25">
      <c r="A146" s="142" t="s">
        <v>1766</v>
      </c>
      <c r="B146" s="132" t="s">
        <v>450</v>
      </c>
      <c r="C146" s="138">
        <v>6552</v>
      </c>
      <c r="D146" s="138">
        <v>4566</v>
      </c>
      <c r="E146" s="138">
        <v>5205</v>
      </c>
      <c r="F146" s="138">
        <v>1901</v>
      </c>
      <c r="G146" s="138">
        <v>5493</v>
      </c>
      <c r="H146" s="138">
        <v>3173</v>
      </c>
      <c r="I146" s="138">
        <v>5083</v>
      </c>
      <c r="J146" s="138">
        <v>9313</v>
      </c>
      <c r="K146" s="138">
        <v>0</v>
      </c>
      <c r="L146" s="138">
        <v>0</v>
      </c>
      <c r="M146" s="138">
        <v>0</v>
      </c>
      <c r="N146" s="138">
        <f t="shared" si="2"/>
        <v>41286</v>
      </c>
    </row>
    <row r="147" spans="1:14" ht="25.5" x14ac:dyDescent="0.25">
      <c r="A147" s="142" t="s">
        <v>1767</v>
      </c>
      <c r="B147" s="132" t="s">
        <v>1226</v>
      </c>
      <c r="C147" s="138">
        <v>2517</v>
      </c>
      <c r="D147" s="138">
        <v>1187</v>
      </c>
      <c r="E147" s="138">
        <v>1192</v>
      </c>
      <c r="F147" s="138">
        <v>511</v>
      </c>
      <c r="G147" s="138">
        <v>1975</v>
      </c>
      <c r="H147" s="138">
        <v>640</v>
      </c>
      <c r="I147" s="138">
        <v>968</v>
      </c>
      <c r="J147" s="138">
        <v>3921</v>
      </c>
      <c r="K147" s="138">
        <v>0</v>
      </c>
      <c r="L147" s="138">
        <v>0</v>
      </c>
      <c r="M147" s="138">
        <v>0</v>
      </c>
      <c r="N147" s="138">
        <f t="shared" si="2"/>
        <v>12911</v>
      </c>
    </row>
    <row r="148" spans="1:14" ht="25.5" x14ac:dyDescent="0.25">
      <c r="A148" s="142" t="s">
        <v>1768</v>
      </c>
      <c r="B148" s="132" t="s">
        <v>819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f t="shared" si="2"/>
        <v>0</v>
      </c>
    </row>
    <row r="149" spans="1:14" ht="25.5" x14ac:dyDescent="0.25">
      <c r="A149" s="142" t="s">
        <v>1769</v>
      </c>
      <c r="B149" s="132" t="s">
        <v>1810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f t="shared" si="2"/>
        <v>0</v>
      </c>
    </row>
    <row r="150" spans="1:14" x14ac:dyDescent="0.25">
      <c r="A150" s="142" t="s">
        <v>1770</v>
      </c>
      <c r="B150" s="132" t="s">
        <v>1232</v>
      </c>
      <c r="C150" s="138">
        <v>57151</v>
      </c>
      <c r="D150" s="138">
        <v>24422</v>
      </c>
      <c r="E150" s="138">
        <v>28024</v>
      </c>
      <c r="F150" s="138">
        <v>10502</v>
      </c>
      <c r="G150" s="138">
        <v>30735</v>
      </c>
      <c r="H150" s="138">
        <v>19273</v>
      </c>
      <c r="I150" s="138">
        <v>23481</v>
      </c>
      <c r="J150" s="138">
        <v>98823</v>
      </c>
      <c r="K150" s="138">
        <v>0</v>
      </c>
      <c r="L150" s="138">
        <v>0</v>
      </c>
      <c r="M150" s="138">
        <v>0</v>
      </c>
      <c r="N150" s="138">
        <f t="shared" si="2"/>
        <v>292411</v>
      </c>
    </row>
    <row r="151" spans="1:14" x14ac:dyDescent="0.25">
      <c r="A151" s="142" t="s">
        <v>1771</v>
      </c>
      <c r="B151" s="132" t="s">
        <v>1234</v>
      </c>
      <c r="C151" s="138">
        <v>57151</v>
      </c>
      <c r="D151" s="138">
        <v>24422</v>
      </c>
      <c r="E151" s="138">
        <v>28024</v>
      </c>
      <c r="F151" s="138">
        <v>10502</v>
      </c>
      <c r="G151" s="138">
        <v>30735</v>
      </c>
      <c r="H151" s="138">
        <v>19273</v>
      </c>
      <c r="I151" s="138">
        <v>23481</v>
      </c>
      <c r="J151" s="138">
        <v>98823</v>
      </c>
      <c r="K151" s="138">
        <v>0</v>
      </c>
      <c r="L151" s="138">
        <v>0</v>
      </c>
      <c r="M151" s="138">
        <v>0</v>
      </c>
      <c r="N151" s="138">
        <f t="shared" si="2"/>
        <v>292411</v>
      </c>
    </row>
    <row r="152" spans="1:14" ht="25.5" x14ac:dyDescent="0.25">
      <c r="A152" s="142" t="s">
        <v>1772</v>
      </c>
      <c r="B152" s="132" t="s">
        <v>818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f t="shared" si="2"/>
        <v>0</v>
      </c>
    </row>
    <row r="153" spans="1:14" x14ac:dyDescent="0.25">
      <c r="A153" s="142" t="s">
        <v>1773</v>
      </c>
      <c r="B153" s="132" t="s">
        <v>1811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f t="shared" si="2"/>
        <v>0</v>
      </c>
    </row>
    <row r="154" spans="1:14" ht="25.5" x14ac:dyDescent="0.25">
      <c r="A154" s="142" t="s">
        <v>1774</v>
      </c>
      <c r="B154" s="132" t="s">
        <v>1240</v>
      </c>
      <c r="C154" s="138">
        <v>15874</v>
      </c>
      <c r="D154" s="138">
        <v>3831</v>
      </c>
      <c r="E154" s="138">
        <v>9367</v>
      </c>
      <c r="F154" s="138">
        <v>4241</v>
      </c>
      <c r="G154" s="138">
        <v>14869</v>
      </c>
      <c r="H154" s="138">
        <v>7360</v>
      </c>
      <c r="I154" s="138">
        <v>6568</v>
      </c>
      <c r="J154" s="138">
        <v>65531</v>
      </c>
      <c r="K154" s="138">
        <v>38</v>
      </c>
      <c r="L154" s="138">
        <v>1605</v>
      </c>
      <c r="M154" s="138">
        <v>0</v>
      </c>
      <c r="N154" s="138">
        <f t="shared" si="2"/>
        <v>129284</v>
      </c>
    </row>
    <row r="155" spans="1:14" ht="25.5" x14ac:dyDescent="0.25">
      <c r="A155" s="142" t="s">
        <v>1775</v>
      </c>
      <c r="B155" s="132" t="s">
        <v>817</v>
      </c>
      <c r="C155" s="138">
        <v>792</v>
      </c>
      <c r="D155" s="138">
        <v>16</v>
      </c>
      <c r="E155" s="138">
        <v>40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15</v>
      </c>
      <c r="L155" s="138">
        <v>1605</v>
      </c>
      <c r="M155" s="138">
        <v>0</v>
      </c>
      <c r="N155" s="138">
        <f t="shared" si="2"/>
        <v>2468</v>
      </c>
    </row>
    <row r="156" spans="1:14" ht="25.5" x14ac:dyDescent="0.25">
      <c r="A156" s="142" t="s">
        <v>1776</v>
      </c>
      <c r="B156" s="132" t="s">
        <v>816</v>
      </c>
      <c r="C156" s="138">
        <v>0</v>
      </c>
      <c r="D156" s="138">
        <v>0</v>
      </c>
      <c r="E156" s="138">
        <v>0</v>
      </c>
      <c r="F156" s="138">
        <v>0</v>
      </c>
      <c r="G156" s="138">
        <v>11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f t="shared" si="2"/>
        <v>11</v>
      </c>
    </row>
    <row r="157" spans="1:14" x14ac:dyDescent="0.25">
      <c r="A157" s="142" t="s">
        <v>1517</v>
      </c>
      <c r="B157" s="132" t="s">
        <v>1812</v>
      </c>
      <c r="C157" s="138">
        <v>286</v>
      </c>
      <c r="D157" s="138">
        <v>27</v>
      </c>
      <c r="E157" s="138">
        <v>83</v>
      </c>
      <c r="F157" s="138">
        <v>0</v>
      </c>
      <c r="G157" s="138">
        <v>0</v>
      </c>
      <c r="H157" s="138">
        <v>0</v>
      </c>
      <c r="I157" s="138">
        <v>0</v>
      </c>
      <c r="J157" s="138">
        <v>44</v>
      </c>
      <c r="K157" s="138">
        <v>23</v>
      </c>
      <c r="L157" s="138">
        <v>0</v>
      </c>
      <c r="M157" s="138">
        <v>0</v>
      </c>
      <c r="N157" s="138">
        <f t="shared" si="2"/>
        <v>463</v>
      </c>
    </row>
    <row r="158" spans="1:14" x14ac:dyDescent="0.25">
      <c r="A158" s="142" t="s">
        <v>1518</v>
      </c>
      <c r="B158" s="132" t="s">
        <v>815</v>
      </c>
      <c r="C158" s="138">
        <v>8455</v>
      </c>
      <c r="D158" s="138">
        <v>2567</v>
      </c>
      <c r="E158" s="138">
        <v>5783</v>
      </c>
      <c r="F158" s="138">
        <v>2054</v>
      </c>
      <c r="G158" s="138">
        <v>6138</v>
      </c>
      <c r="H158" s="138">
        <v>3925</v>
      </c>
      <c r="I158" s="138">
        <v>2549</v>
      </c>
      <c r="J158" s="138">
        <v>16842</v>
      </c>
      <c r="K158" s="138">
        <v>0</v>
      </c>
      <c r="L158" s="138">
        <v>0</v>
      </c>
      <c r="M158" s="138">
        <v>0</v>
      </c>
      <c r="N158" s="138">
        <f t="shared" si="2"/>
        <v>48313</v>
      </c>
    </row>
    <row r="159" spans="1:14" x14ac:dyDescent="0.25">
      <c r="A159" s="142" t="s">
        <v>1519</v>
      </c>
      <c r="B159" s="132" t="s">
        <v>814</v>
      </c>
      <c r="C159" s="138">
        <v>6341</v>
      </c>
      <c r="D159" s="138">
        <v>1221</v>
      </c>
      <c r="E159" s="138">
        <v>3461</v>
      </c>
      <c r="F159" s="138">
        <v>2187</v>
      </c>
      <c r="G159" s="138">
        <v>8720</v>
      </c>
      <c r="H159" s="138">
        <v>3435</v>
      </c>
      <c r="I159" s="138">
        <v>4019</v>
      </c>
      <c r="J159" s="138">
        <v>48645</v>
      </c>
      <c r="K159" s="138">
        <v>0</v>
      </c>
      <c r="L159" s="138">
        <v>0</v>
      </c>
      <c r="M159" s="138">
        <v>0</v>
      </c>
      <c r="N159" s="138">
        <f t="shared" si="2"/>
        <v>78029</v>
      </c>
    </row>
    <row r="160" spans="1:14" ht="25.5" x14ac:dyDescent="0.25">
      <c r="A160" s="131" t="s">
        <v>1520</v>
      </c>
      <c r="B160" s="132" t="s">
        <v>822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f t="shared" si="2"/>
        <v>0</v>
      </c>
    </row>
    <row r="161" spans="1:14" ht="25.5" x14ac:dyDescent="0.25">
      <c r="A161" s="131" t="s">
        <v>1521</v>
      </c>
      <c r="B161" s="132" t="s">
        <v>823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f t="shared" si="2"/>
        <v>0</v>
      </c>
    </row>
    <row r="162" spans="1:14" ht="25.5" x14ac:dyDescent="0.25">
      <c r="A162" s="131" t="s">
        <v>1522</v>
      </c>
      <c r="B162" s="132" t="s">
        <v>824</v>
      </c>
      <c r="C162" s="138">
        <v>2020</v>
      </c>
      <c r="D162" s="138">
        <v>0</v>
      </c>
      <c r="E162" s="138">
        <v>0</v>
      </c>
      <c r="F162" s="138">
        <v>1161</v>
      </c>
      <c r="G162" s="138">
        <v>5483</v>
      </c>
      <c r="H162" s="138">
        <v>0</v>
      </c>
      <c r="I162" s="138">
        <v>0</v>
      </c>
      <c r="J162" s="138">
        <v>8947</v>
      </c>
      <c r="K162" s="138">
        <v>0</v>
      </c>
      <c r="L162" s="138">
        <v>0</v>
      </c>
      <c r="M162" s="138">
        <v>0</v>
      </c>
      <c r="N162" s="138">
        <f t="shared" si="2"/>
        <v>17611</v>
      </c>
    </row>
    <row r="163" spans="1:14" ht="25.5" x14ac:dyDescent="0.25">
      <c r="A163" s="139" t="s">
        <v>1523</v>
      </c>
      <c r="B163" s="132" t="s">
        <v>2128</v>
      </c>
      <c r="C163" s="138">
        <v>4321</v>
      </c>
      <c r="D163" s="138">
        <v>1221</v>
      </c>
      <c r="E163" s="138">
        <v>3461</v>
      </c>
      <c r="F163" s="138">
        <v>1026</v>
      </c>
      <c r="G163" s="138">
        <v>3237</v>
      </c>
      <c r="H163" s="138">
        <v>3435</v>
      </c>
      <c r="I163" s="138">
        <v>4019</v>
      </c>
      <c r="J163" s="138">
        <v>39698</v>
      </c>
      <c r="K163" s="138">
        <v>0</v>
      </c>
      <c r="L163" s="138">
        <v>0</v>
      </c>
      <c r="M163" s="138">
        <v>0</v>
      </c>
      <c r="N163" s="138">
        <f t="shared" si="2"/>
        <v>60418</v>
      </c>
    </row>
    <row r="164" spans="1:14" ht="25.5" x14ac:dyDescent="0.25">
      <c r="A164" s="143" t="s">
        <v>1524</v>
      </c>
      <c r="B164" s="132" t="s">
        <v>1813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f t="shared" si="2"/>
        <v>0</v>
      </c>
    </row>
    <row r="165" spans="1:14" ht="25.5" x14ac:dyDescent="0.25">
      <c r="A165" s="143" t="s">
        <v>1525</v>
      </c>
      <c r="B165" s="132" t="s">
        <v>1306</v>
      </c>
      <c r="C165" s="138">
        <v>10967</v>
      </c>
      <c r="D165" s="138">
        <v>3827</v>
      </c>
      <c r="E165" s="138">
        <v>3250</v>
      </c>
      <c r="F165" s="138">
        <v>2818</v>
      </c>
      <c r="G165" s="138">
        <v>2943</v>
      </c>
      <c r="H165" s="138">
        <v>3662</v>
      </c>
      <c r="I165" s="138">
        <v>5642</v>
      </c>
      <c r="J165" s="138">
        <v>22003</v>
      </c>
      <c r="K165" s="138">
        <v>0</v>
      </c>
      <c r="L165" s="138">
        <v>0</v>
      </c>
      <c r="M165" s="138">
        <v>0</v>
      </c>
      <c r="N165" s="138">
        <f t="shared" si="2"/>
        <v>55112</v>
      </c>
    </row>
    <row r="166" spans="1:14" ht="25.5" x14ac:dyDescent="0.25">
      <c r="A166" s="143" t="s">
        <v>1526</v>
      </c>
      <c r="B166" s="132" t="s">
        <v>813</v>
      </c>
      <c r="C166" s="138">
        <v>40</v>
      </c>
      <c r="D166" s="138">
        <v>0</v>
      </c>
      <c r="E166" s="138">
        <v>0</v>
      </c>
      <c r="F166" s="138">
        <v>0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f t="shared" si="2"/>
        <v>40</v>
      </c>
    </row>
    <row r="167" spans="1:14" ht="25.5" x14ac:dyDescent="0.25">
      <c r="A167" s="143" t="s">
        <v>1527</v>
      </c>
      <c r="B167" s="132" t="s">
        <v>812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f t="shared" si="2"/>
        <v>0</v>
      </c>
    </row>
    <row r="168" spans="1:14" ht="25.5" x14ac:dyDescent="0.25">
      <c r="A168" s="143" t="s">
        <v>1528</v>
      </c>
      <c r="B168" s="132" t="s">
        <v>941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f t="shared" si="2"/>
        <v>0</v>
      </c>
    </row>
    <row r="169" spans="1:14" x14ac:dyDescent="0.25">
      <c r="A169" s="143" t="s">
        <v>1529</v>
      </c>
      <c r="B169" s="132" t="s">
        <v>562</v>
      </c>
      <c r="C169" s="138">
        <v>10927</v>
      </c>
      <c r="D169" s="138">
        <v>3827</v>
      </c>
      <c r="E169" s="138">
        <v>3250</v>
      </c>
      <c r="F169" s="138">
        <v>2818</v>
      </c>
      <c r="G169" s="138">
        <v>2943</v>
      </c>
      <c r="H169" s="138">
        <v>3662</v>
      </c>
      <c r="I169" s="138">
        <v>5642</v>
      </c>
      <c r="J169" s="138">
        <v>22003</v>
      </c>
      <c r="K169" s="138">
        <v>0</v>
      </c>
      <c r="L169" s="138">
        <v>0</v>
      </c>
      <c r="M169" s="138">
        <v>0</v>
      </c>
      <c r="N169" s="138">
        <f t="shared" si="2"/>
        <v>55072</v>
      </c>
    </row>
    <row r="170" spans="1:14" x14ac:dyDescent="0.25">
      <c r="A170" s="143" t="s">
        <v>1530</v>
      </c>
      <c r="B170" s="132" t="s">
        <v>1333</v>
      </c>
      <c r="C170" s="138">
        <v>0</v>
      </c>
      <c r="D170" s="138">
        <v>0</v>
      </c>
      <c r="E170" s="138">
        <v>0</v>
      </c>
      <c r="F170" s="138">
        <v>0</v>
      </c>
      <c r="G170" s="138">
        <v>0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f t="shared" si="2"/>
        <v>0</v>
      </c>
    </row>
    <row r="171" spans="1:14" ht="25.5" x14ac:dyDescent="0.25">
      <c r="A171" s="143" t="s">
        <v>1531</v>
      </c>
      <c r="B171" s="132" t="s">
        <v>1053</v>
      </c>
      <c r="C171" s="138">
        <v>9430</v>
      </c>
      <c r="D171" s="138">
        <v>3928</v>
      </c>
      <c r="E171" s="138">
        <v>4019</v>
      </c>
      <c r="F171" s="138">
        <v>2487</v>
      </c>
      <c r="G171" s="138">
        <v>3153</v>
      </c>
      <c r="H171" s="138">
        <v>2696</v>
      </c>
      <c r="I171" s="138">
        <v>3690</v>
      </c>
      <c r="J171" s="138">
        <v>10827</v>
      </c>
      <c r="K171" s="138">
        <v>0</v>
      </c>
      <c r="L171" s="138">
        <v>0</v>
      </c>
      <c r="M171" s="138">
        <v>0</v>
      </c>
      <c r="N171" s="138">
        <f t="shared" si="2"/>
        <v>40230</v>
      </c>
    </row>
    <row r="172" spans="1:14" ht="25.5" x14ac:dyDescent="0.25">
      <c r="A172" s="143" t="s">
        <v>1532</v>
      </c>
      <c r="B172" s="132" t="s">
        <v>811</v>
      </c>
      <c r="C172" s="138">
        <v>0</v>
      </c>
      <c r="D172" s="138">
        <v>0</v>
      </c>
      <c r="E172" s="138">
        <v>0</v>
      </c>
      <c r="F172" s="138">
        <v>0</v>
      </c>
      <c r="G172" s="138">
        <v>0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f t="shared" si="2"/>
        <v>0</v>
      </c>
    </row>
    <row r="173" spans="1:14" ht="25.5" x14ac:dyDescent="0.25">
      <c r="A173" s="143" t="s">
        <v>1533</v>
      </c>
      <c r="B173" s="132" t="s">
        <v>810</v>
      </c>
      <c r="C173" s="138">
        <v>0</v>
      </c>
      <c r="D173" s="138">
        <v>0</v>
      </c>
      <c r="E173" s="138">
        <v>0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f t="shared" si="2"/>
        <v>0</v>
      </c>
    </row>
    <row r="174" spans="1:14" x14ac:dyDescent="0.25">
      <c r="A174" s="143" t="s">
        <v>1534</v>
      </c>
      <c r="B174" s="132" t="s">
        <v>1814</v>
      </c>
      <c r="C174" s="138">
        <v>0</v>
      </c>
      <c r="D174" s="138">
        <v>1</v>
      </c>
      <c r="E174" s="138">
        <v>7</v>
      </c>
      <c r="F174" s="138">
        <v>0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f t="shared" si="2"/>
        <v>8</v>
      </c>
    </row>
    <row r="175" spans="1:14" x14ac:dyDescent="0.25">
      <c r="A175" s="143" t="s">
        <v>1535</v>
      </c>
      <c r="B175" s="132" t="s">
        <v>809</v>
      </c>
      <c r="C175" s="138">
        <v>9430</v>
      </c>
      <c r="D175" s="138">
        <v>3927</v>
      </c>
      <c r="E175" s="138">
        <v>4012</v>
      </c>
      <c r="F175" s="138">
        <v>2487</v>
      </c>
      <c r="G175" s="138">
        <v>3153</v>
      </c>
      <c r="H175" s="138">
        <v>2696</v>
      </c>
      <c r="I175" s="138">
        <v>3690</v>
      </c>
      <c r="J175" s="138">
        <v>10827</v>
      </c>
      <c r="K175" s="138">
        <v>0</v>
      </c>
      <c r="L175" s="138">
        <v>0</v>
      </c>
      <c r="M175" s="138">
        <v>0</v>
      </c>
      <c r="N175" s="138">
        <f t="shared" si="2"/>
        <v>40222</v>
      </c>
    </row>
    <row r="176" spans="1:14" ht="25.5" x14ac:dyDescent="0.25">
      <c r="A176" s="143" t="s">
        <v>1536</v>
      </c>
      <c r="B176" s="132" t="s">
        <v>1054</v>
      </c>
      <c r="C176" s="138">
        <v>4889</v>
      </c>
      <c r="D176" s="138">
        <v>1500</v>
      </c>
      <c r="E176" s="138">
        <v>4381</v>
      </c>
      <c r="F176" s="138">
        <v>300</v>
      </c>
      <c r="G176" s="138">
        <v>3350</v>
      </c>
      <c r="H176" s="138">
        <v>2248</v>
      </c>
      <c r="I176" s="138">
        <v>617</v>
      </c>
      <c r="J176" s="138">
        <v>12067</v>
      </c>
      <c r="K176" s="138">
        <v>0</v>
      </c>
      <c r="L176" s="138">
        <v>0</v>
      </c>
      <c r="M176" s="138">
        <v>0</v>
      </c>
      <c r="N176" s="138">
        <f t="shared" si="2"/>
        <v>29352</v>
      </c>
    </row>
    <row r="177" spans="1:14" ht="25.5" x14ac:dyDescent="0.25">
      <c r="A177" s="143" t="s">
        <v>1537</v>
      </c>
      <c r="B177" s="132" t="s">
        <v>808</v>
      </c>
      <c r="C177" s="138">
        <v>0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f t="shared" si="2"/>
        <v>0</v>
      </c>
    </row>
    <row r="178" spans="1:14" ht="25.5" x14ac:dyDescent="0.25">
      <c r="A178" s="143" t="s">
        <v>1538</v>
      </c>
      <c r="B178" s="132" t="s">
        <v>807</v>
      </c>
      <c r="C178" s="138">
        <v>0</v>
      </c>
      <c r="D178" s="138">
        <v>0</v>
      </c>
      <c r="E178" s="138">
        <v>1</v>
      </c>
      <c r="F178" s="138">
        <v>0</v>
      </c>
      <c r="G178" s="138">
        <v>0</v>
      </c>
      <c r="H178" s="138">
        <v>0</v>
      </c>
      <c r="I178" s="138"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f t="shared" si="2"/>
        <v>1</v>
      </c>
    </row>
    <row r="179" spans="1:14" x14ac:dyDescent="0.25">
      <c r="A179" s="143" t="s">
        <v>1539</v>
      </c>
      <c r="B179" s="132" t="s">
        <v>1815</v>
      </c>
      <c r="C179" s="138">
        <v>0</v>
      </c>
      <c r="D179" s="138">
        <v>3</v>
      </c>
      <c r="E179" s="138">
        <v>3</v>
      </c>
      <c r="F179" s="138">
        <v>0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f t="shared" si="2"/>
        <v>6</v>
      </c>
    </row>
    <row r="180" spans="1:14" x14ac:dyDescent="0.25">
      <c r="A180" s="143" t="s">
        <v>1540</v>
      </c>
      <c r="B180" s="132" t="s">
        <v>328</v>
      </c>
      <c r="C180" s="138">
        <v>4889</v>
      </c>
      <c r="D180" s="138">
        <v>1497</v>
      </c>
      <c r="E180" s="138">
        <v>4377</v>
      </c>
      <c r="F180" s="138">
        <v>300</v>
      </c>
      <c r="G180" s="138">
        <v>3350</v>
      </c>
      <c r="H180" s="138">
        <v>2248</v>
      </c>
      <c r="I180" s="138">
        <v>617</v>
      </c>
      <c r="J180" s="138">
        <v>12067</v>
      </c>
      <c r="K180" s="138">
        <v>0</v>
      </c>
      <c r="L180" s="138">
        <v>0</v>
      </c>
      <c r="M180" s="138">
        <v>0</v>
      </c>
      <c r="N180" s="138">
        <f t="shared" si="2"/>
        <v>29345</v>
      </c>
    </row>
    <row r="181" spans="1:14" ht="25.5" x14ac:dyDescent="0.25">
      <c r="A181" s="143" t="s">
        <v>1541</v>
      </c>
      <c r="B181" s="132" t="s">
        <v>679</v>
      </c>
      <c r="C181" s="138">
        <v>7531</v>
      </c>
      <c r="D181" s="138">
        <v>0</v>
      </c>
      <c r="E181" s="138">
        <v>0</v>
      </c>
      <c r="F181" s="138">
        <v>4761</v>
      </c>
      <c r="G181" s="138">
        <v>9241</v>
      </c>
      <c r="H181" s="138">
        <v>0</v>
      </c>
      <c r="I181" s="138">
        <v>5</v>
      </c>
      <c r="J181" s="138">
        <v>65387</v>
      </c>
      <c r="K181" s="138">
        <v>0</v>
      </c>
      <c r="L181" s="138">
        <v>0</v>
      </c>
      <c r="M181" s="138">
        <v>0</v>
      </c>
      <c r="N181" s="138">
        <f t="shared" si="2"/>
        <v>86925</v>
      </c>
    </row>
    <row r="182" spans="1:14" ht="25.5" x14ac:dyDescent="0.25">
      <c r="A182" s="143" t="s">
        <v>1542</v>
      </c>
      <c r="B182" s="132" t="s">
        <v>327</v>
      </c>
      <c r="C182" s="138">
        <v>0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5</v>
      </c>
      <c r="J182" s="138">
        <v>0</v>
      </c>
      <c r="K182" s="138">
        <v>0</v>
      </c>
      <c r="L182" s="138">
        <v>0</v>
      </c>
      <c r="M182" s="138">
        <v>0</v>
      </c>
      <c r="N182" s="138">
        <f t="shared" si="2"/>
        <v>5</v>
      </c>
    </row>
    <row r="183" spans="1:14" ht="25.5" x14ac:dyDescent="0.25">
      <c r="A183" s="143" t="s">
        <v>1543</v>
      </c>
      <c r="B183" s="132" t="s">
        <v>326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f t="shared" si="2"/>
        <v>0</v>
      </c>
    </row>
    <row r="184" spans="1:14" x14ac:dyDescent="0.25">
      <c r="A184" s="143" t="s">
        <v>1544</v>
      </c>
      <c r="B184" s="132" t="s">
        <v>1816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f t="shared" si="2"/>
        <v>0</v>
      </c>
    </row>
    <row r="185" spans="1:14" x14ac:dyDescent="0.25">
      <c r="A185" s="143" t="s">
        <v>1545</v>
      </c>
      <c r="B185" s="132" t="s">
        <v>325</v>
      </c>
      <c r="C185" s="138">
        <v>7531</v>
      </c>
      <c r="D185" s="138">
        <v>0</v>
      </c>
      <c r="E185" s="138">
        <v>0</v>
      </c>
      <c r="F185" s="138">
        <v>4761</v>
      </c>
      <c r="G185" s="138">
        <v>9241</v>
      </c>
      <c r="H185" s="138">
        <v>0</v>
      </c>
      <c r="I185" s="138">
        <v>0</v>
      </c>
      <c r="J185" s="138">
        <v>65387</v>
      </c>
      <c r="K185" s="138">
        <v>0</v>
      </c>
      <c r="L185" s="138">
        <v>0</v>
      </c>
      <c r="M185" s="138">
        <v>0</v>
      </c>
      <c r="N185" s="138">
        <f t="shared" si="2"/>
        <v>86920</v>
      </c>
    </row>
    <row r="186" spans="1:14" ht="25.5" x14ac:dyDescent="0.25">
      <c r="A186" s="139" t="s">
        <v>1546</v>
      </c>
      <c r="B186" s="132" t="s">
        <v>825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f t="shared" si="2"/>
        <v>0</v>
      </c>
    </row>
    <row r="187" spans="1:14" ht="25.5" x14ac:dyDescent="0.25">
      <c r="A187" s="139" t="s">
        <v>1547</v>
      </c>
      <c r="B187" s="132" t="s">
        <v>826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f t="shared" si="2"/>
        <v>0</v>
      </c>
    </row>
    <row r="188" spans="1:14" ht="25.5" x14ac:dyDescent="0.25">
      <c r="A188" s="139" t="s">
        <v>1548</v>
      </c>
      <c r="B188" s="132" t="s">
        <v>827</v>
      </c>
      <c r="C188" s="138">
        <v>7531</v>
      </c>
      <c r="D188" s="138">
        <v>0</v>
      </c>
      <c r="E188" s="138">
        <v>0</v>
      </c>
      <c r="F188" s="138">
        <v>4761</v>
      </c>
      <c r="G188" s="138">
        <v>9241</v>
      </c>
      <c r="H188" s="138">
        <v>0</v>
      </c>
      <c r="I188" s="138">
        <v>0</v>
      </c>
      <c r="J188" s="138">
        <v>65387</v>
      </c>
      <c r="K188" s="138">
        <v>0</v>
      </c>
      <c r="L188" s="138">
        <v>0</v>
      </c>
      <c r="M188" s="138">
        <v>0</v>
      </c>
      <c r="N188" s="138">
        <f t="shared" si="2"/>
        <v>86920</v>
      </c>
    </row>
    <row r="189" spans="1:14" ht="25.5" x14ac:dyDescent="0.25">
      <c r="A189" s="139" t="s">
        <v>1549</v>
      </c>
      <c r="B189" s="132" t="s">
        <v>1077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f t="shared" si="2"/>
        <v>0</v>
      </c>
    </row>
    <row r="190" spans="1:14" ht="25.5" x14ac:dyDescent="0.25">
      <c r="A190" s="143" t="s">
        <v>1550</v>
      </c>
      <c r="B190" s="132" t="s">
        <v>400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f t="shared" si="2"/>
        <v>0</v>
      </c>
    </row>
    <row r="191" spans="1:14" ht="25.5" x14ac:dyDescent="0.25">
      <c r="A191" s="143" t="s">
        <v>1551</v>
      </c>
      <c r="B191" s="132" t="s">
        <v>1078</v>
      </c>
      <c r="C191" s="138">
        <v>4497</v>
      </c>
      <c r="D191" s="138">
        <v>505</v>
      </c>
      <c r="E191" s="138">
        <v>1218</v>
      </c>
      <c r="F191" s="138">
        <v>507</v>
      </c>
      <c r="G191" s="138">
        <v>1434</v>
      </c>
      <c r="H191" s="138">
        <v>2462</v>
      </c>
      <c r="I191" s="138">
        <v>1487</v>
      </c>
      <c r="J191" s="138">
        <v>7999</v>
      </c>
      <c r="K191" s="138">
        <v>0</v>
      </c>
      <c r="L191" s="138">
        <v>0</v>
      </c>
      <c r="M191" s="138">
        <v>0</v>
      </c>
      <c r="N191" s="138">
        <f t="shared" si="2"/>
        <v>20109</v>
      </c>
    </row>
    <row r="192" spans="1:14" ht="25.5" x14ac:dyDescent="0.25">
      <c r="A192" s="143" t="s">
        <v>1552</v>
      </c>
      <c r="B192" s="132" t="s">
        <v>1613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f t="shared" si="2"/>
        <v>0</v>
      </c>
    </row>
    <row r="193" spans="1:14" ht="25.5" x14ac:dyDescent="0.25">
      <c r="A193" s="143" t="s">
        <v>1553</v>
      </c>
      <c r="B193" s="132" t="s">
        <v>150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f t="shared" si="2"/>
        <v>0</v>
      </c>
    </row>
    <row r="194" spans="1:14" ht="25.5" x14ac:dyDescent="0.25">
      <c r="A194" s="143" t="s">
        <v>1554</v>
      </c>
      <c r="B194" s="132" t="s">
        <v>945</v>
      </c>
      <c r="C194" s="138">
        <v>0</v>
      </c>
      <c r="D194" s="138">
        <v>0</v>
      </c>
      <c r="E194" s="138">
        <v>13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f t="shared" si="2"/>
        <v>13</v>
      </c>
    </row>
    <row r="195" spans="1:14" x14ac:dyDescent="0.25">
      <c r="A195" s="143" t="s">
        <v>1555</v>
      </c>
      <c r="B195" s="132" t="s">
        <v>942</v>
      </c>
      <c r="C195" s="138">
        <v>980</v>
      </c>
      <c r="D195" s="138">
        <v>505</v>
      </c>
      <c r="E195" s="138">
        <v>1014</v>
      </c>
      <c r="F195" s="138">
        <v>420</v>
      </c>
      <c r="G195" s="138">
        <v>1434</v>
      </c>
      <c r="H195" s="138">
        <v>2462</v>
      </c>
      <c r="I195" s="138">
        <v>1487</v>
      </c>
      <c r="J195" s="138">
        <v>7999</v>
      </c>
      <c r="K195" s="138">
        <v>0</v>
      </c>
      <c r="L195" s="138">
        <v>0</v>
      </c>
      <c r="M195" s="138">
        <v>0</v>
      </c>
      <c r="N195" s="138">
        <f t="shared" ref="N195:N258" si="3">SUM(C195:M195)</f>
        <v>16301</v>
      </c>
    </row>
    <row r="196" spans="1:14" x14ac:dyDescent="0.25">
      <c r="A196" s="143" t="s">
        <v>1556</v>
      </c>
      <c r="B196" s="132" t="s">
        <v>1334</v>
      </c>
      <c r="C196" s="138">
        <v>3517</v>
      </c>
      <c r="D196" s="138">
        <v>0</v>
      </c>
      <c r="E196" s="138">
        <v>191</v>
      </c>
      <c r="F196" s="138">
        <v>87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f t="shared" si="3"/>
        <v>3795</v>
      </c>
    </row>
    <row r="197" spans="1:14" ht="25.5" x14ac:dyDescent="0.25">
      <c r="A197" s="143" t="s">
        <v>1557</v>
      </c>
      <c r="B197" s="132" t="s">
        <v>1079</v>
      </c>
      <c r="C197" s="138">
        <v>1952</v>
      </c>
      <c r="D197" s="138">
        <v>855</v>
      </c>
      <c r="E197" s="138">
        <v>712</v>
      </c>
      <c r="F197" s="138">
        <v>398</v>
      </c>
      <c r="G197" s="138">
        <v>0</v>
      </c>
      <c r="H197" s="138">
        <v>557</v>
      </c>
      <c r="I197" s="138">
        <v>995</v>
      </c>
      <c r="J197" s="138">
        <v>3581</v>
      </c>
      <c r="K197" s="138">
        <v>0</v>
      </c>
      <c r="L197" s="138">
        <v>0</v>
      </c>
      <c r="M197" s="138">
        <v>0</v>
      </c>
      <c r="N197" s="138">
        <f t="shared" si="3"/>
        <v>9050</v>
      </c>
    </row>
    <row r="198" spans="1:14" ht="25.5" x14ac:dyDescent="0.25">
      <c r="A198" s="143" t="s">
        <v>1558</v>
      </c>
      <c r="B198" s="132" t="s">
        <v>1612</v>
      </c>
      <c r="C198" s="138">
        <v>1951</v>
      </c>
      <c r="D198" s="138">
        <v>0</v>
      </c>
      <c r="E198" s="138">
        <v>0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f t="shared" si="3"/>
        <v>1951</v>
      </c>
    </row>
    <row r="199" spans="1:14" ht="25.5" x14ac:dyDescent="0.25">
      <c r="A199" s="143" t="s">
        <v>1559</v>
      </c>
      <c r="B199" s="132" t="s">
        <v>1140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f t="shared" si="3"/>
        <v>0</v>
      </c>
    </row>
    <row r="200" spans="1:14" x14ac:dyDescent="0.25">
      <c r="A200" s="143" t="s">
        <v>1560</v>
      </c>
      <c r="B200" s="132" t="s">
        <v>946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f t="shared" si="3"/>
        <v>0</v>
      </c>
    </row>
    <row r="201" spans="1:14" x14ac:dyDescent="0.25">
      <c r="A201" s="143" t="s">
        <v>1561</v>
      </c>
      <c r="B201" s="132" t="s">
        <v>943</v>
      </c>
      <c r="C201" s="138">
        <v>1</v>
      </c>
      <c r="D201" s="138">
        <v>855</v>
      </c>
      <c r="E201" s="138">
        <v>712</v>
      </c>
      <c r="F201" s="138">
        <v>398</v>
      </c>
      <c r="G201" s="138">
        <v>0</v>
      </c>
      <c r="H201" s="138">
        <v>557</v>
      </c>
      <c r="I201" s="138">
        <v>995</v>
      </c>
      <c r="J201" s="138">
        <v>3581</v>
      </c>
      <c r="K201" s="138">
        <v>0</v>
      </c>
      <c r="L201" s="138">
        <v>0</v>
      </c>
      <c r="M201" s="138">
        <v>0</v>
      </c>
      <c r="N201" s="138">
        <f t="shared" si="3"/>
        <v>7099</v>
      </c>
    </row>
    <row r="202" spans="1:14" x14ac:dyDescent="0.25">
      <c r="A202" s="143" t="s">
        <v>1562</v>
      </c>
      <c r="B202" s="132" t="s">
        <v>1335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f t="shared" si="3"/>
        <v>0</v>
      </c>
    </row>
    <row r="203" spans="1:14" ht="25.5" x14ac:dyDescent="0.25">
      <c r="A203" s="143" t="s">
        <v>1563</v>
      </c>
      <c r="B203" s="132" t="s">
        <v>1629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f t="shared" si="3"/>
        <v>0</v>
      </c>
    </row>
    <row r="204" spans="1:14" ht="25.5" x14ac:dyDescent="0.25">
      <c r="A204" s="143" t="s">
        <v>1564</v>
      </c>
      <c r="B204" s="132" t="s">
        <v>1080</v>
      </c>
      <c r="C204" s="138">
        <v>595</v>
      </c>
      <c r="D204" s="138">
        <v>0</v>
      </c>
      <c r="E204" s="138">
        <v>0</v>
      </c>
      <c r="F204" s="138">
        <v>0</v>
      </c>
      <c r="G204" s="138">
        <v>350</v>
      </c>
      <c r="H204" s="138">
        <v>1155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f t="shared" si="3"/>
        <v>2100</v>
      </c>
    </row>
    <row r="205" spans="1:14" ht="25.5" x14ac:dyDescent="0.25">
      <c r="A205" s="143" t="s">
        <v>1565</v>
      </c>
      <c r="B205" s="132" t="s">
        <v>1611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f t="shared" si="3"/>
        <v>0</v>
      </c>
    </row>
    <row r="206" spans="1:14" ht="25.5" x14ac:dyDescent="0.25">
      <c r="A206" s="143" t="s">
        <v>1566</v>
      </c>
      <c r="B206" s="132" t="s">
        <v>746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f t="shared" si="3"/>
        <v>0</v>
      </c>
    </row>
    <row r="207" spans="1:14" x14ac:dyDescent="0.25">
      <c r="A207" s="143" t="s">
        <v>1567</v>
      </c>
      <c r="B207" s="132" t="s">
        <v>947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f t="shared" si="3"/>
        <v>0</v>
      </c>
    </row>
    <row r="208" spans="1:14" x14ac:dyDescent="0.25">
      <c r="A208" s="143" t="s">
        <v>1568</v>
      </c>
      <c r="B208" s="132" t="s">
        <v>750</v>
      </c>
      <c r="C208" s="138">
        <v>544</v>
      </c>
      <c r="D208" s="138">
        <v>0</v>
      </c>
      <c r="E208" s="138">
        <v>0</v>
      </c>
      <c r="F208" s="138">
        <v>0</v>
      </c>
      <c r="G208" s="138">
        <v>350</v>
      </c>
      <c r="H208" s="138">
        <v>1155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f t="shared" si="3"/>
        <v>2049</v>
      </c>
    </row>
    <row r="209" spans="1:14" ht="25.5" x14ac:dyDescent="0.25">
      <c r="A209" s="143" t="s">
        <v>1569</v>
      </c>
      <c r="B209" s="132" t="s">
        <v>948</v>
      </c>
      <c r="C209" s="138">
        <v>51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f t="shared" si="3"/>
        <v>51</v>
      </c>
    </row>
    <row r="210" spans="1:14" x14ac:dyDescent="0.25">
      <c r="A210" s="143" t="s">
        <v>1570</v>
      </c>
      <c r="B210" s="132" t="s">
        <v>1081</v>
      </c>
      <c r="C210" s="138">
        <v>6750</v>
      </c>
      <c r="D210" s="138">
        <v>3016</v>
      </c>
      <c r="E210" s="138">
        <v>2742</v>
      </c>
      <c r="F210" s="138">
        <v>2695</v>
      </c>
      <c r="G210" s="138">
        <v>1232</v>
      </c>
      <c r="H210" s="138">
        <v>37</v>
      </c>
      <c r="I210" s="138">
        <v>1600</v>
      </c>
      <c r="J210" s="138">
        <v>5276</v>
      </c>
      <c r="K210" s="138">
        <v>265</v>
      </c>
      <c r="L210" s="138">
        <v>646</v>
      </c>
      <c r="M210" s="138">
        <v>497</v>
      </c>
      <c r="N210" s="138">
        <f t="shared" si="3"/>
        <v>24756</v>
      </c>
    </row>
    <row r="211" spans="1:14" ht="25.5" x14ac:dyDescent="0.25">
      <c r="A211" s="143" t="s">
        <v>1571</v>
      </c>
      <c r="B211" s="132" t="s">
        <v>682</v>
      </c>
      <c r="C211" s="138">
        <v>0</v>
      </c>
      <c r="D211" s="138">
        <v>0</v>
      </c>
      <c r="E211" s="138">
        <v>0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f t="shared" si="3"/>
        <v>0</v>
      </c>
    </row>
    <row r="212" spans="1:14" ht="25.5" x14ac:dyDescent="0.25">
      <c r="A212" s="143" t="s">
        <v>1572</v>
      </c>
      <c r="B212" s="132" t="s">
        <v>1082</v>
      </c>
      <c r="C212" s="138">
        <v>0</v>
      </c>
      <c r="D212" s="138">
        <v>0</v>
      </c>
      <c r="E212" s="138">
        <v>0</v>
      </c>
      <c r="F212" s="138">
        <v>1394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f t="shared" si="3"/>
        <v>1394</v>
      </c>
    </row>
    <row r="213" spans="1:14" x14ac:dyDescent="0.25">
      <c r="A213" s="143" t="s">
        <v>1573</v>
      </c>
      <c r="B213" s="132" t="s">
        <v>949</v>
      </c>
      <c r="C213" s="138">
        <v>0</v>
      </c>
      <c r="D213" s="138">
        <v>161</v>
      </c>
      <c r="E213" s="138">
        <v>0</v>
      </c>
      <c r="F213" s="138">
        <v>1301</v>
      </c>
      <c r="G213" s="138">
        <v>0</v>
      </c>
      <c r="H213" s="138">
        <v>0</v>
      </c>
      <c r="I213" s="138">
        <v>0</v>
      </c>
      <c r="J213" s="138">
        <v>0</v>
      </c>
      <c r="K213" s="138">
        <v>19</v>
      </c>
      <c r="L213" s="138">
        <v>0</v>
      </c>
      <c r="M213" s="138">
        <v>0</v>
      </c>
      <c r="N213" s="138">
        <f t="shared" si="3"/>
        <v>1481</v>
      </c>
    </row>
    <row r="214" spans="1:14" x14ac:dyDescent="0.25">
      <c r="A214" s="143" t="s">
        <v>1574</v>
      </c>
      <c r="B214" s="132" t="s">
        <v>1083</v>
      </c>
      <c r="C214" s="138">
        <v>6750</v>
      </c>
      <c r="D214" s="138">
        <v>2855</v>
      </c>
      <c r="E214" s="138">
        <v>2742</v>
      </c>
      <c r="F214" s="138">
        <v>0</v>
      </c>
      <c r="G214" s="138">
        <v>1232</v>
      </c>
      <c r="H214" s="138">
        <v>37</v>
      </c>
      <c r="I214" s="138">
        <v>1600</v>
      </c>
      <c r="J214" s="138">
        <v>5276</v>
      </c>
      <c r="K214" s="138">
        <v>246</v>
      </c>
      <c r="L214" s="138">
        <v>646</v>
      </c>
      <c r="M214" s="138">
        <v>497</v>
      </c>
      <c r="N214" s="138">
        <f t="shared" si="3"/>
        <v>21881</v>
      </c>
    </row>
    <row r="215" spans="1:14" ht="25.5" x14ac:dyDescent="0.25">
      <c r="A215" s="143" t="s">
        <v>1575</v>
      </c>
      <c r="B215" s="132" t="s">
        <v>9</v>
      </c>
      <c r="C215" s="138">
        <v>20880</v>
      </c>
      <c r="D215" s="138">
        <v>3133</v>
      </c>
      <c r="E215" s="138">
        <v>2510</v>
      </c>
      <c r="F215" s="138">
        <v>4111</v>
      </c>
      <c r="G215" s="138">
        <v>4634</v>
      </c>
      <c r="H215" s="138">
        <v>5598</v>
      </c>
      <c r="I215" s="138">
        <v>8903</v>
      </c>
      <c r="J215" s="138">
        <v>37549</v>
      </c>
      <c r="K215" s="138">
        <v>0</v>
      </c>
      <c r="L215" s="138">
        <v>90</v>
      </c>
      <c r="M215" s="138">
        <v>29</v>
      </c>
      <c r="N215" s="138">
        <f t="shared" si="3"/>
        <v>87437</v>
      </c>
    </row>
    <row r="216" spans="1:14" ht="25.5" x14ac:dyDescent="0.25">
      <c r="A216" s="143" t="s">
        <v>1576</v>
      </c>
      <c r="B216" s="132" t="s">
        <v>1610</v>
      </c>
      <c r="C216" s="138">
        <v>0</v>
      </c>
      <c r="D216" s="138">
        <v>0</v>
      </c>
      <c r="E216" s="138">
        <v>3</v>
      </c>
      <c r="F216" s="138">
        <v>0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f t="shared" si="3"/>
        <v>3</v>
      </c>
    </row>
    <row r="217" spans="1:14" ht="25.5" x14ac:dyDescent="0.25">
      <c r="A217" s="143" t="s">
        <v>1577</v>
      </c>
      <c r="B217" s="132" t="s">
        <v>10</v>
      </c>
      <c r="C217" s="138">
        <v>0</v>
      </c>
      <c r="D217" s="138">
        <v>3</v>
      </c>
      <c r="E217" s="138">
        <v>0</v>
      </c>
      <c r="F217" s="138">
        <v>3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90</v>
      </c>
      <c r="M217" s="138">
        <v>0</v>
      </c>
      <c r="N217" s="138">
        <f t="shared" si="3"/>
        <v>96</v>
      </c>
    </row>
    <row r="218" spans="1:14" ht="25.5" x14ac:dyDescent="0.25">
      <c r="A218" s="143" t="s">
        <v>1578</v>
      </c>
      <c r="B218" s="132" t="s">
        <v>11</v>
      </c>
      <c r="C218" s="138">
        <v>0</v>
      </c>
      <c r="D218" s="138">
        <v>11</v>
      </c>
      <c r="E218" s="138">
        <v>4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f t="shared" si="3"/>
        <v>15</v>
      </c>
    </row>
    <row r="219" spans="1:14" x14ac:dyDescent="0.25">
      <c r="A219" s="143" t="s">
        <v>228</v>
      </c>
      <c r="B219" s="132" t="s">
        <v>944</v>
      </c>
      <c r="C219" s="138">
        <v>14069</v>
      </c>
      <c r="D219" s="138">
        <v>2157</v>
      </c>
      <c r="E219" s="138">
        <v>2436</v>
      </c>
      <c r="F219" s="138">
        <v>4108</v>
      </c>
      <c r="G219" s="138">
        <v>4634</v>
      </c>
      <c r="H219" s="138">
        <v>5598</v>
      </c>
      <c r="I219" s="138">
        <v>8903</v>
      </c>
      <c r="J219" s="138">
        <v>37549</v>
      </c>
      <c r="K219" s="138">
        <v>0</v>
      </c>
      <c r="L219" s="138">
        <v>0</v>
      </c>
      <c r="M219" s="138">
        <v>29</v>
      </c>
      <c r="N219" s="138">
        <f t="shared" si="3"/>
        <v>79483</v>
      </c>
    </row>
    <row r="220" spans="1:14" x14ac:dyDescent="0.25">
      <c r="A220" s="143" t="s">
        <v>229</v>
      </c>
      <c r="B220" s="132" t="s">
        <v>37</v>
      </c>
      <c r="C220" s="138">
        <v>6811</v>
      </c>
      <c r="D220" s="138">
        <v>962</v>
      </c>
      <c r="E220" s="138">
        <v>67</v>
      </c>
      <c r="F220" s="138">
        <v>0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f t="shared" si="3"/>
        <v>7840</v>
      </c>
    </row>
    <row r="221" spans="1:14" ht="25.5" x14ac:dyDescent="0.25">
      <c r="A221" s="143" t="s">
        <v>230</v>
      </c>
      <c r="B221" s="132" t="s">
        <v>38</v>
      </c>
      <c r="C221" s="138">
        <v>1493</v>
      </c>
      <c r="D221" s="138">
        <v>415</v>
      </c>
      <c r="E221" s="138">
        <v>545</v>
      </c>
      <c r="F221" s="138">
        <v>243</v>
      </c>
      <c r="G221" s="138">
        <v>500</v>
      </c>
      <c r="H221" s="138">
        <v>330</v>
      </c>
      <c r="I221" s="138">
        <v>419</v>
      </c>
      <c r="J221" s="138">
        <v>2653</v>
      </c>
      <c r="K221" s="138">
        <v>2449</v>
      </c>
      <c r="L221" s="138">
        <v>1254</v>
      </c>
      <c r="M221" s="138">
        <v>2336</v>
      </c>
      <c r="N221" s="138">
        <f t="shared" si="3"/>
        <v>12637</v>
      </c>
    </row>
    <row r="222" spans="1:14" ht="25.5" x14ac:dyDescent="0.25">
      <c r="A222" s="143" t="s">
        <v>231</v>
      </c>
      <c r="B222" s="132" t="s">
        <v>39</v>
      </c>
      <c r="C222" s="138">
        <v>0</v>
      </c>
      <c r="D222" s="138">
        <v>0</v>
      </c>
      <c r="E222" s="138">
        <v>0</v>
      </c>
      <c r="F222" s="138">
        <v>188</v>
      </c>
      <c r="G222" s="138">
        <v>0</v>
      </c>
      <c r="H222" s="138">
        <v>330</v>
      </c>
      <c r="I222" s="138">
        <v>0</v>
      </c>
      <c r="J222" s="138">
        <v>0</v>
      </c>
      <c r="K222" s="138">
        <v>10</v>
      </c>
      <c r="L222" s="138">
        <v>11</v>
      </c>
      <c r="M222" s="138">
        <v>0</v>
      </c>
      <c r="N222" s="138">
        <f t="shared" si="3"/>
        <v>539</v>
      </c>
    </row>
    <row r="223" spans="1:14" ht="25.5" x14ac:dyDescent="0.25">
      <c r="A223" s="143" t="s">
        <v>232</v>
      </c>
      <c r="B223" s="132" t="s">
        <v>1377</v>
      </c>
      <c r="C223" s="138">
        <v>1493</v>
      </c>
      <c r="D223" s="138">
        <v>415</v>
      </c>
      <c r="E223" s="138">
        <v>545</v>
      </c>
      <c r="F223" s="138">
        <v>55</v>
      </c>
      <c r="G223" s="138">
        <v>500</v>
      </c>
      <c r="H223" s="138">
        <v>0</v>
      </c>
      <c r="I223" s="138">
        <v>419</v>
      </c>
      <c r="J223" s="138">
        <v>2001</v>
      </c>
      <c r="K223" s="138">
        <v>1639</v>
      </c>
      <c r="L223" s="138">
        <v>1177</v>
      </c>
      <c r="M223" s="138">
        <v>2336</v>
      </c>
      <c r="N223" s="138">
        <f t="shared" si="3"/>
        <v>10580</v>
      </c>
    </row>
    <row r="224" spans="1:14" ht="38.25" x14ac:dyDescent="0.25">
      <c r="A224" s="143" t="s">
        <v>233</v>
      </c>
      <c r="B224" s="132" t="s">
        <v>1378</v>
      </c>
      <c r="C224" s="138">
        <v>0</v>
      </c>
      <c r="D224" s="138">
        <v>0</v>
      </c>
      <c r="E224" s="138">
        <v>0</v>
      </c>
      <c r="F224" s="138">
        <v>0</v>
      </c>
      <c r="G224" s="138">
        <v>0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f t="shared" si="3"/>
        <v>0</v>
      </c>
    </row>
    <row r="225" spans="1:14" ht="38.25" x14ac:dyDescent="0.25">
      <c r="A225" s="143" t="s">
        <v>234</v>
      </c>
      <c r="B225" s="132" t="s">
        <v>1379</v>
      </c>
      <c r="C225" s="138">
        <v>0</v>
      </c>
      <c r="D225" s="138">
        <v>0</v>
      </c>
      <c r="E225" s="138">
        <v>0</v>
      </c>
      <c r="F225" s="138">
        <v>0</v>
      </c>
      <c r="G225" s="138">
        <v>0</v>
      </c>
      <c r="H225" s="138">
        <v>0</v>
      </c>
      <c r="I225" s="138">
        <v>0</v>
      </c>
      <c r="J225" s="138">
        <v>400</v>
      </c>
      <c r="K225" s="138">
        <v>797</v>
      </c>
      <c r="L225" s="138">
        <v>0</v>
      </c>
      <c r="M225" s="138">
        <v>0</v>
      </c>
      <c r="N225" s="138">
        <f t="shared" si="3"/>
        <v>1197</v>
      </c>
    </row>
    <row r="226" spans="1:14" ht="51" x14ac:dyDescent="0.25">
      <c r="A226" s="143" t="s">
        <v>235</v>
      </c>
      <c r="B226" s="132" t="s">
        <v>1380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  <c r="H226" s="138">
        <v>0</v>
      </c>
      <c r="I226" s="138">
        <v>0</v>
      </c>
      <c r="J226" s="138">
        <v>252</v>
      </c>
      <c r="K226" s="138">
        <v>0</v>
      </c>
      <c r="L226" s="138">
        <v>0</v>
      </c>
      <c r="M226" s="138">
        <v>0</v>
      </c>
      <c r="N226" s="138">
        <f t="shared" si="3"/>
        <v>252</v>
      </c>
    </row>
    <row r="227" spans="1:14" ht="25.5" x14ac:dyDescent="0.25">
      <c r="A227" s="143" t="s">
        <v>236</v>
      </c>
      <c r="B227" s="132" t="s">
        <v>1381</v>
      </c>
      <c r="C227" s="138">
        <v>0</v>
      </c>
      <c r="D227" s="138">
        <v>0</v>
      </c>
      <c r="E227" s="138">
        <v>0</v>
      </c>
      <c r="F227" s="138">
        <v>0</v>
      </c>
      <c r="G227" s="138">
        <v>0</v>
      </c>
      <c r="H227" s="138">
        <v>0</v>
      </c>
      <c r="I227" s="138">
        <v>0</v>
      </c>
      <c r="J227" s="138">
        <v>0</v>
      </c>
      <c r="K227" s="138">
        <v>3</v>
      </c>
      <c r="L227" s="138">
        <v>66</v>
      </c>
      <c r="M227" s="138">
        <v>0</v>
      </c>
      <c r="N227" s="138">
        <f t="shared" si="3"/>
        <v>69</v>
      </c>
    </row>
    <row r="228" spans="1:14" ht="38.25" x14ac:dyDescent="0.25">
      <c r="A228" s="143" t="s">
        <v>237</v>
      </c>
      <c r="B228" s="132" t="s">
        <v>794</v>
      </c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f t="shared" si="3"/>
        <v>0</v>
      </c>
    </row>
    <row r="229" spans="1:14" x14ac:dyDescent="0.25">
      <c r="A229" s="143" t="s">
        <v>238</v>
      </c>
      <c r="B229" s="132" t="s">
        <v>795</v>
      </c>
      <c r="C229" s="138">
        <v>3349</v>
      </c>
      <c r="D229" s="138">
        <v>735</v>
      </c>
      <c r="E229" s="138">
        <v>939</v>
      </c>
      <c r="F229" s="138">
        <v>206</v>
      </c>
      <c r="G229" s="138">
        <v>597</v>
      </c>
      <c r="H229" s="138">
        <v>1348</v>
      </c>
      <c r="I229" s="138">
        <v>635</v>
      </c>
      <c r="J229" s="138">
        <v>2148</v>
      </c>
      <c r="K229" s="138">
        <v>26</v>
      </c>
      <c r="L229" s="138">
        <v>0</v>
      </c>
      <c r="M229" s="138">
        <v>0</v>
      </c>
      <c r="N229" s="138">
        <f t="shared" si="3"/>
        <v>9983</v>
      </c>
    </row>
    <row r="230" spans="1:14" x14ac:dyDescent="0.25">
      <c r="A230" s="143" t="s">
        <v>239</v>
      </c>
      <c r="B230" s="132" t="s">
        <v>796</v>
      </c>
      <c r="C230" s="138">
        <v>750</v>
      </c>
      <c r="D230" s="138">
        <v>36</v>
      </c>
      <c r="E230" s="138">
        <v>190</v>
      </c>
      <c r="F230" s="138">
        <v>3</v>
      </c>
      <c r="G230" s="138">
        <v>0</v>
      </c>
      <c r="H230" s="138">
        <v>0</v>
      </c>
      <c r="I230" s="138">
        <v>0</v>
      </c>
      <c r="J230" s="138">
        <v>27</v>
      </c>
      <c r="K230" s="138">
        <v>0</v>
      </c>
      <c r="L230" s="138">
        <v>0</v>
      </c>
      <c r="M230" s="138">
        <v>0</v>
      </c>
      <c r="N230" s="138">
        <f t="shared" si="3"/>
        <v>1006</v>
      </c>
    </row>
    <row r="231" spans="1:14" x14ac:dyDescent="0.25">
      <c r="A231" s="143" t="s">
        <v>240</v>
      </c>
      <c r="B231" s="132" t="s">
        <v>797</v>
      </c>
      <c r="C231" s="138">
        <v>77</v>
      </c>
      <c r="D231" s="138">
        <v>16</v>
      </c>
      <c r="E231" s="138">
        <v>33</v>
      </c>
      <c r="F231" s="138">
        <v>0</v>
      </c>
      <c r="G231" s="138">
        <v>0</v>
      </c>
      <c r="H231" s="138">
        <v>51</v>
      </c>
      <c r="I231" s="138">
        <v>17</v>
      </c>
      <c r="J231" s="138">
        <v>185</v>
      </c>
      <c r="K231" s="138">
        <v>0</v>
      </c>
      <c r="L231" s="138">
        <v>0</v>
      </c>
      <c r="M231" s="138">
        <v>0</v>
      </c>
      <c r="N231" s="138">
        <f t="shared" si="3"/>
        <v>379</v>
      </c>
    </row>
    <row r="232" spans="1:14" ht="25.5" x14ac:dyDescent="0.25">
      <c r="A232" s="143" t="s">
        <v>241</v>
      </c>
      <c r="B232" s="132" t="s">
        <v>798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f t="shared" si="3"/>
        <v>0</v>
      </c>
    </row>
    <row r="233" spans="1:14" x14ac:dyDescent="0.25">
      <c r="A233" s="143" t="s">
        <v>242</v>
      </c>
      <c r="B233" s="132" t="s">
        <v>2075</v>
      </c>
      <c r="C233" s="138">
        <v>0</v>
      </c>
      <c r="D233" s="138">
        <v>62</v>
      </c>
      <c r="E233" s="138">
        <v>0</v>
      </c>
      <c r="F233" s="138">
        <v>9</v>
      </c>
      <c r="G233" s="138">
        <v>30</v>
      </c>
      <c r="H233" s="138">
        <v>0</v>
      </c>
      <c r="I233" s="138">
        <v>0</v>
      </c>
      <c r="J233" s="138">
        <v>510</v>
      </c>
      <c r="K233" s="138">
        <v>0</v>
      </c>
      <c r="L233" s="138">
        <v>0</v>
      </c>
      <c r="M233" s="138">
        <v>0</v>
      </c>
      <c r="N233" s="138">
        <f t="shared" si="3"/>
        <v>611</v>
      </c>
    </row>
    <row r="234" spans="1:14" x14ac:dyDescent="0.25">
      <c r="A234" s="143" t="s">
        <v>243</v>
      </c>
      <c r="B234" s="132" t="s">
        <v>2076</v>
      </c>
      <c r="C234" s="138">
        <v>2522</v>
      </c>
      <c r="D234" s="138">
        <v>621</v>
      </c>
      <c r="E234" s="138">
        <v>716</v>
      </c>
      <c r="F234" s="138">
        <v>194</v>
      </c>
      <c r="G234" s="138">
        <v>567</v>
      </c>
      <c r="H234" s="138">
        <v>1297</v>
      </c>
      <c r="I234" s="138">
        <v>618</v>
      </c>
      <c r="J234" s="138">
        <v>1426</v>
      </c>
      <c r="K234" s="138">
        <v>26</v>
      </c>
      <c r="L234" s="138">
        <v>0</v>
      </c>
      <c r="M234" s="138">
        <v>0</v>
      </c>
      <c r="N234" s="138">
        <f t="shared" si="3"/>
        <v>7987</v>
      </c>
    </row>
    <row r="235" spans="1:14" ht="25.5" x14ac:dyDescent="0.25">
      <c r="A235" s="143" t="s">
        <v>244</v>
      </c>
      <c r="B235" s="132" t="s">
        <v>2077</v>
      </c>
      <c r="C235" s="138">
        <v>0</v>
      </c>
      <c r="D235" s="138">
        <v>0</v>
      </c>
      <c r="E235" s="138">
        <v>0</v>
      </c>
      <c r="F235" s="138">
        <v>0</v>
      </c>
      <c r="G235" s="138">
        <v>0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f t="shared" si="3"/>
        <v>0</v>
      </c>
    </row>
    <row r="236" spans="1:14" ht="25.5" x14ac:dyDescent="0.25">
      <c r="A236" s="143" t="s">
        <v>245</v>
      </c>
      <c r="B236" s="132" t="s">
        <v>2078</v>
      </c>
      <c r="C236" s="138">
        <v>1811</v>
      </c>
      <c r="D236" s="138">
        <v>583</v>
      </c>
      <c r="E236" s="138">
        <v>2044</v>
      </c>
      <c r="F236" s="138">
        <v>808</v>
      </c>
      <c r="G236" s="138">
        <v>4122</v>
      </c>
      <c r="H236" s="138">
        <v>1547</v>
      </c>
      <c r="I236" s="138">
        <v>2283</v>
      </c>
      <c r="J236" s="138">
        <v>7521</v>
      </c>
      <c r="K236" s="138">
        <v>2523</v>
      </c>
      <c r="L236" s="138">
        <v>6361</v>
      </c>
      <c r="M236" s="138">
        <v>10516</v>
      </c>
      <c r="N236" s="138">
        <f t="shared" si="3"/>
        <v>40119</v>
      </c>
    </row>
    <row r="237" spans="1:14" ht="25.5" x14ac:dyDescent="0.25">
      <c r="A237" s="143" t="s">
        <v>246</v>
      </c>
      <c r="B237" s="132" t="s">
        <v>2079</v>
      </c>
      <c r="C237" s="138">
        <v>0</v>
      </c>
      <c r="D237" s="138">
        <v>0</v>
      </c>
      <c r="E237" s="138">
        <v>197</v>
      </c>
      <c r="F237" s="138">
        <v>253</v>
      </c>
      <c r="G237" s="138">
        <v>0</v>
      </c>
      <c r="H237" s="138">
        <v>0</v>
      </c>
      <c r="I237" s="138">
        <v>349</v>
      </c>
      <c r="J237" s="138">
        <v>900</v>
      </c>
      <c r="K237" s="138">
        <v>0</v>
      </c>
      <c r="L237" s="138">
        <v>0</v>
      </c>
      <c r="M237" s="138">
        <v>426</v>
      </c>
      <c r="N237" s="138">
        <f t="shared" si="3"/>
        <v>2125</v>
      </c>
    </row>
    <row r="238" spans="1:14" ht="25.5" x14ac:dyDescent="0.25">
      <c r="A238" s="143" t="s">
        <v>247</v>
      </c>
      <c r="B238" s="132" t="s">
        <v>2080</v>
      </c>
      <c r="C238" s="138">
        <v>0</v>
      </c>
      <c r="D238" s="138">
        <v>0</v>
      </c>
      <c r="E238" s="138">
        <v>34</v>
      </c>
      <c r="F238" s="138">
        <v>0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f t="shared" si="3"/>
        <v>34</v>
      </c>
    </row>
    <row r="239" spans="1:14" ht="38.25" x14ac:dyDescent="0.25">
      <c r="A239" s="143" t="s">
        <v>248</v>
      </c>
      <c r="B239" s="132" t="s">
        <v>2081</v>
      </c>
      <c r="C239" s="138">
        <v>1657</v>
      </c>
      <c r="D239" s="138">
        <v>567</v>
      </c>
      <c r="E239" s="138">
        <v>1777</v>
      </c>
      <c r="F239" s="138">
        <v>555</v>
      </c>
      <c r="G239" s="138">
        <v>4122</v>
      </c>
      <c r="H239" s="138">
        <v>1547</v>
      </c>
      <c r="I239" s="138">
        <v>1934</v>
      </c>
      <c r="J239" s="138">
        <v>6306</v>
      </c>
      <c r="K239" s="138">
        <v>2329</v>
      </c>
      <c r="L239" s="138">
        <v>6244</v>
      </c>
      <c r="M239" s="138">
        <v>10090</v>
      </c>
      <c r="N239" s="138">
        <f t="shared" si="3"/>
        <v>37128</v>
      </c>
    </row>
    <row r="240" spans="1:14" ht="25.5" x14ac:dyDescent="0.25">
      <c r="A240" s="139" t="s">
        <v>249</v>
      </c>
      <c r="B240" s="132" t="s">
        <v>2082</v>
      </c>
      <c r="C240" s="138">
        <v>715</v>
      </c>
      <c r="D240" s="138">
        <v>270</v>
      </c>
      <c r="E240" s="138">
        <v>1366</v>
      </c>
      <c r="F240" s="138">
        <v>0</v>
      </c>
      <c r="G240" s="138">
        <v>0</v>
      </c>
      <c r="H240" s="138">
        <v>126</v>
      </c>
      <c r="I240" s="138">
        <v>237</v>
      </c>
      <c r="J240" s="138">
        <v>1928</v>
      </c>
      <c r="K240" s="138">
        <v>404</v>
      </c>
      <c r="L240" s="138">
        <v>0</v>
      </c>
      <c r="M240" s="138">
        <v>0</v>
      </c>
      <c r="N240" s="138">
        <f t="shared" si="3"/>
        <v>5046</v>
      </c>
    </row>
    <row r="241" spans="1:14" ht="25.5" x14ac:dyDescent="0.25">
      <c r="A241" s="139" t="s">
        <v>250</v>
      </c>
      <c r="B241" s="132" t="s">
        <v>2083</v>
      </c>
      <c r="C241" s="138">
        <v>105</v>
      </c>
      <c r="D241" s="138">
        <v>115</v>
      </c>
      <c r="E241" s="138">
        <v>153</v>
      </c>
      <c r="F241" s="138">
        <v>0</v>
      </c>
      <c r="G241" s="138">
        <v>1325</v>
      </c>
      <c r="H241" s="138">
        <v>1008</v>
      </c>
      <c r="I241" s="138">
        <v>1098</v>
      </c>
      <c r="J241" s="138">
        <v>0</v>
      </c>
      <c r="K241" s="138">
        <v>1514</v>
      </c>
      <c r="L241" s="138">
        <v>45</v>
      </c>
      <c r="M241" s="138">
        <v>258</v>
      </c>
      <c r="N241" s="138">
        <f t="shared" si="3"/>
        <v>5621</v>
      </c>
    </row>
    <row r="242" spans="1:14" ht="25.5" x14ac:dyDescent="0.25">
      <c r="A242" s="139" t="s">
        <v>251</v>
      </c>
      <c r="B242" s="132" t="s">
        <v>2084</v>
      </c>
      <c r="C242" s="138">
        <v>315</v>
      </c>
      <c r="D242" s="138">
        <v>182</v>
      </c>
      <c r="E242" s="138">
        <v>250</v>
      </c>
      <c r="F242" s="138">
        <v>314</v>
      </c>
      <c r="G242" s="138">
        <v>0</v>
      </c>
      <c r="H242" s="138">
        <v>0</v>
      </c>
      <c r="I242" s="138">
        <v>33</v>
      </c>
      <c r="J242" s="138">
        <v>710</v>
      </c>
      <c r="K242" s="138">
        <v>210</v>
      </c>
      <c r="L242" s="138">
        <v>104</v>
      </c>
      <c r="M242" s="138">
        <v>102</v>
      </c>
      <c r="N242" s="138">
        <f t="shared" si="3"/>
        <v>2220</v>
      </c>
    </row>
    <row r="243" spans="1:14" ht="25.5" x14ac:dyDescent="0.25">
      <c r="A243" s="139" t="s">
        <v>252</v>
      </c>
      <c r="B243" s="132" t="s">
        <v>2085</v>
      </c>
      <c r="C243" s="138">
        <v>59</v>
      </c>
      <c r="D243" s="138">
        <v>0</v>
      </c>
      <c r="E243" s="138">
        <v>0</v>
      </c>
      <c r="F243" s="138">
        <v>70</v>
      </c>
      <c r="G243" s="138">
        <v>0</v>
      </c>
      <c r="H243" s="138">
        <v>0</v>
      </c>
      <c r="I243" s="138">
        <v>0</v>
      </c>
      <c r="J243" s="138">
        <v>648</v>
      </c>
      <c r="K243" s="138">
        <v>201</v>
      </c>
      <c r="L243" s="138">
        <v>5940</v>
      </c>
      <c r="M243" s="138">
        <v>8797</v>
      </c>
      <c r="N243" s="138">
        <f t="shared" si="3"/>
        <v>15715</v>
      </c>
    </row>
    <row r="244" spans="1:14" x14ac:dyDescent="0.25">
      <c r="A244" s="139" t="s">
        <v>253</v>
      </c>
      <c r="B244" s="132" t="s">
        <v>2086</v>
      </c>
      <c r="C244" s="138">
        <v>180</v>
      </c>
      <c r="D244" s="138">
        <v>0</v>
      </c>
      <c r="E244" s="138">
        <v>0</v>
      </c>
      <c r="F244" s="138">
        <v>0</v>
      </c>
      <c r="G244" s="138">
        <v>1861</v>
      </c>
      <c r="H244" s="138">
        <v>413</v>
      </c>
      <c r="I244" s="138">
        <v>566</v>
      </c>
      <c r="J244" s="138">
        <v>192</v>
      </c>
      <c r="K244" s="138">
        <v>0</v>
      </c>
      <c r="L244" s="138">
        <v>142</v>
      </c>
      <c r="M244" s="138">
        <v>933</v>
      </c>
      <c r="N244" s="138">
        <f t="shared" si="3"/>
        <v>4287</v>
      </c>
    </row>
    <row r="245" spans="1:14" ht="25.5" x14ac:dyDescent="0.25">
      <c r="A245" s="139" t="s">
        <v>254</v>
      </c>
      <c r="B245" s="132" t="s">
        <v>2087</v>
      </c>
      <c r="C245" s="138">
        <v>283</v>
      </c>
      <c r="D245" s="138">
        <v>0</v>
      </c>
      <c r="E245" s="138">
        <v>8</v>
      </c>
      <c r="F245" s="138">
        <v>171</v>
      </c>
      <c r="G245" s="138">
        <v>936</v>
      </c>
      <c r="H245" s="138">
        <v>0</v>
      </c>
      <c r="I245" s="138">
        <v>0</v>
      </c>
      <c r="J245" s="138">
        <v>2828</v>
      </c>
      <c r="K245" s="138">
        <v>0</v>
      </c>
      <c r="L245" s="138">
        <v>13</v>
      </c>
      <c r="M245" s="138">
        <v>0</v>
      </c>
      <c r="N245" s="138">
        <f t="shared" si="3"/>
        <v>4239</v>
      </c>
    </row>
    <row r="246" spans="1:14" ht="25.5" x14ac:dyDescent="0.25">
      <c r="A246" s="143" t="s">
        <v>255</v>
      </c>
      <c r="B246" s="132" t="s">
        <v>1881</v>
      </c>
      <c r="C246" s="138">
        <v>154</v>
      </c>
      <c r="D246" s="138">
        <v>16</v>
      </c>
      <c r="E246" s="138">
        <v>36</v>
      </c>
      <c r="F246" s="138">
        <v>0</v>
      </c>
      <c r="G246" s="138">
        <v>0</v>
      </c>
      <c r="H246" s="138">
        <v>0</v>
      </c>
      <c r="I246" s="138">
        <v>0</v>
      </c>
      <c r="J246" s="138">
        <v>315</v>
      </c>
      <c r="K246" s="138">
        <v>194</v>
      </c>
      <c r="L246" s="138">
        <v>117</v>
      </c>
      <c r="M246" s="138">
        <v>0</v>
      </c>
      <c r="N246" s="138">
        <f t="shared" si="3"/>
        <v>832</v>
      </c>
    </row>
    <row r="247" spans="1:14" ht="38.25" x14ac:dyDescent="0.25">
      <c r="A247" s="139" t="s">
        <v>256</v>
      </c>
      <c r="B247" s="132" t="s">
        <v>1882</v>
      </c>
      <c r="C247" s="138">
        <v>66</v>
      </c>
      <c r="D247" s="138">
        <v>0</v>
      </c>
      <c r="E247" s="138">
        <v>36</v>
      </c>
      <c r="F247" s="138">
        <v>0</v>
      </c>
      <c r="G247" s="138">
        <v>0</v>
      </c>
      <c r="H247" s="138">
        <v>0</v>
      </c>
      <c r="I247" s="138">
        <v>0</v>
      </c>
      <c r="J247" s="138">
        <v>315</v>
      </c>
      <c r="K247" s="138">
        <v>194</v>
      </c>
      <c r="L247" s="138">
        <v>117</v>
      </c>
      <c r="M247" s="138">
        <v>0</v>
      </c>
      <c r="N247" s="138">
        <f t="shared" si="3"/>
        <v>728</v>
      </c>
    </row>
    <row r="248" spans="1:14" ht="38.25" x14ac:dyDescent="0.25">
      <c r="A248" s="139" t="s">
        <v>257</v>
      </c>
      <c r="B248" s="132" t="s">
        <v>1883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f t="shared" si="3"/>
        <v>0</v>
      </c>
    </row>
    <row r="249" spans="1:14" ht="38.25" x14ac:dyDescent="0.25">
      <c r="A249" s="139" t="s">
        <v>258</v>
      </c>
      <c r="B249" s="132" t="s">
        <v>1884</v>
      </c>
      <c r="C249" s="138">
        <v>88</v>
      </c>
      <c r="D249" s="138">
        <v>16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f t="shared" si="3"/>
        <v>104</v>
      </c>
    </row>
    <row r="250" spans="1:14" ht="25.5" x14ac:dyDescent="0.25">
      <c r="A250" s="143" t="s">
        <v>259</v>
      </c>
      <c r="B250" s="132" t="s">
        <v>1885</v>
      </c>
      <c r="C250" s="138">
        <v>957</v>
      </c>
      <c r="D250" s="138">
        <v>911</v>
      </c>
      <c r="E250" s="138">
        <v>139</v>
      </c>
      <c r="F250" s="138">
        <v>5</v>
      </c>
      <c r="G250" s="138">
        <v>1145</v>
      </c>
      <c r="H250" s="138">
        <v>2</v>
      </c>
      <c r="I250" s="138">
        <v>0</v>
      </c>
      <c r="J250" s="138">
        <v>652</v>
      </c>
      <c r="K250" s="138">
        <v>4058</v>
      </c>
      <c r="L250" s="138">
        <v>143</v>
      </c>
      <c r="M250" s="138">
        <v>65</v>
      </c>
      <c r="N250" s="138">
        <f t="shared" si="3"/>
        <v>8077</v>
      </c>
    </row>
    <row r="251" spans="1:14" ht="38.25" x14ac:dyDescent="0.25">
      <c r="A251" s="143" t="s">
        <v>260</v>
      </c>
      <c r="B251" s="132" t="s">
        <v>549</v>
      </c>
      <c r="C251" s="138">
        <v>369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14</v>
      </c>
      <c r="L251" s="138">
        <v>11</v>
      </c>
      <c r="M251" s="138">
        <v>0</v>
      </c>
      <c r="N251" s="138">
        <f t="shared" si="3"/>
        <v>394</v>
      </c>
    </row>
    <row r="252" spans="1:14" ht="38.25" x14ac:dyDescent="0.25">
      <c r="A252" s="143" t="s">
        <v>261</v>
      </c>
      <c r="B252" s="132" t="s">
        <v>550</v>
      </c>
      <c r="C252" s="138">
        <v>29</v>
      </c>
      <c r="D252" s="138">
        <v>0</v>
      </c>
      <c r="E252" s="138">
        <v>0</v>
      </c>
      <c r="F252" s="138">
        <v>0</v>
      </c>
      <c r="G252" s="138">
        <v>0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f t="shared" si="3"/>
        <v>29</v>
      </c>
    </row>
    <row r="253" spans="1:14" ht="25.5" x14ac:dyDescent="0.25">
      <c r="A253" s="143" t="s">
        <v>262</v>
      </c>
      <c r="B253" s="132" t="s">
        <v>551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0</v>
      </c>
      <c r="L253" s="138">
        <v>0</v>
      </c>
      <c r="M253" s="138">
        <v>65</v>
      </c>
      <c r="N253" s="138">
        <f t="shared" si="3"/>
        <v>65</v>
      </c>
    </row>
    <row r="254" spans="1:14" x14ac:dyDescent="0.25">
      <c r="A254" s="143" t="s">
        <v>263</v>
      </c>
      <c r="B254" s="132" t="s">
        <v>552</v>
      </c>
      <c r="C254" s="138">
        <v>559</v>
      </c>
      <c r="D254" s="138">
        <v>911</v>
      </c>
      <c r="E254" s="138">
        <v>139</v>
      </c>
      <c r="F254" s="138">
        <v>5</v>
      </c>
      <c r="G254" s="138">
        <v>1145</v>
      </c>
      <c r="H254" s="138">
        <v>2</v>
      </c>
      <c r="I254" s="138">
        <v>0</v>
      </c>
      <c r="J254" s="138">
        <v>652</v>
      </c>
      <c r="K254" s="138">
        <v>4044</v>
      </c>
      <c r="L254" s="138">
        <v>132</v>
      </c>
      <c r="M254" s="138">
        <v>0</v>
      </c>
      <c r="N254" s="138">
        <f t="shared" si="3"/>
        <v>7589</v>
      </c>
    </row>
    <row r="255" spans="1:14" ht="25.5" x14ac:dyDescent="0.25">
      <c r="A255" s="143" t="s">
        <v>264</v>
      </c>
      <c r="B255" s="132" t="s">
        <v>553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f t="shared" si="3"/>
        <v>0</v>
      </c>
    </row>
    <row r="256" spans="1:14" x14ac:dyDescent="0.25">
      <c r="A256" s="143" t="s">
        <v>265</v>
      </c>
      <c r="B256" s="132" t="s">
        <v>1055</v>
      </c>
      <c r="C256" s="138">
        <v>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f t="shared" si="3"/>
        <v>0</v>
      </c>
    </row>
    <row r="257" spans="1:14" x14ac:dyDescent="0.25">
      <c r="A257" s="139" t="s">
        <v>266</v>
      </c>
      <c r="B257" s="132" t="s">
        <v>1430</v>
      </c>
      <c r="C257" s="138">
        <v>38941</v>
      </c>
      <c r="D257" s="138">
        <v>21511</v>
      </c>
      <c r="E257" s="138">
        <v>31930</v>
      </c>
      <c r="F257" s="138">
        <v>5613</v>
      </c>
      <c r="G257" s="138">
        <v>20386</v>
      </c>
      <c r="H257" s="138">
        <v>8068</v>
      </c>
      <c r="I257" s="138">
        <v>16749</v>
      </c>
      <c r="J257" s="138">
        <v>49315</v>
      </c>
      <c r="K257" s="138">
        <v>21872</v>
      </c>
      <c r="L257" s="138">
        <v>14988</v>
      </c>
      <c r="M257" s="138">
        <v>12474</v>
      </c>
      <c r="N257" s="138">
        <f t="shared" si="3"/>
        <v>241847</v>
      </c>
    </row>
    <row r="258" spans="1:14" x14ac:dyDescent="0.25">
      <c r="A258" s="143" t="s">
        <v>267</v>
      </c>
      <c r="B258" s="132" t="s">
        <v>1432</v>
      </c>
      <c r="C258" s="138">
        <v>36948</v>
      </c>
      <c r="D258" s="138">
        <v>20296</v>
      </c>
      <c r="E258" s="138">
        <v>31491</v>
      </c>
      <c r="F258" s="138">
        <v>4837</v>
      </c>
      <c r="G258" s="138">
        <v>18536</v>
      </c>
      <c r="H258" s="138">
        <v>7383</v>
      </c>
      <c r="I258" s="138">
        <v>15457</v>
      </c>
      <c r="J258" s="138">
        <v>46112</v>
      </c>
      <c r="K258" s="138">
        <v>20996</v>
      </c>
      <c r="L258" s="138">
        <v>14088</v>
      </c>
      <c r="M258" s="138">
        <v>10767</v>
      </c>
      <c r="N258" s="138">
        <f t="shared" si="3"/>
        <v>226911</v>
      </c>
    </row>
    <row r="259" spans="1:14" x14ac:dyDescent="0.25">
      <c r="A259" s="143" t="s">
        <v>268</v>
      </c>
      <c r="B259" s="132" t="s">
        <v>1434</v>
      </c>
      <c r="C259" s="138">
        <v>4076</v>
      </c>
      <c r="D259" s="138">
        <v>1830</v>
      </c>
      <c r="E259" s="138">
        <v>2300</v>
      </c>
      <c r="F259" s="138">
        <v>320</v>
      </c>
      <c r="G259" s="138">
        <v>1540</v>
      </c>
      <c r="H259" s="138">
        <v>0</v>
      </c>
      <c r="I259" s="138">
        <v>2382</v>
      </c>
      <c r="J259" s="138">
        <v>0</v>
      </c>
      <c r="K259" s="138">
        <v>1234</v>
      </c>
      <c r="L259" s="138">
        <v>911</v>
      </c>
      <c r="M259" s="138">
        <v>0</v>
      </c>
      <c r="N259" s="138">
        <f t="shared" ref="N259:N322" si="4">SUM(C259:M259)</f>
        <v>14593</v>
      </c>
    </row>
    <row r="260" spans="1:14" x14ac:dyDescent="0.25">
      <c r="A260" s="143" t="s">
        <v>269</v>
      </c>
      <c r="B260" s="132" t="s">
        <v>1436</v>
      </c>
      <c r="C260" s="138">
        <v>4555</v>
      </c>
      <c r="D260" s="138">
        <v>5326</v>
      </c>
      <c r="E260" s="138">
        <v>4163</v>
      </c>
      <c r="F260" s="138">
        <v>675</v>
      </c>
      <c r="G260" s="138">
        <v>2300</v>
      </c>
      <c r="H260" s="138">
        <v>678</v>
      </c>
      <c r="I260" s="138">
        <v>2159</v>
      </c>
      <c r="J260" s="138">
        <v>8806</v>
      </c>
      <c r="K260" s="138">
        <v>3998</v>
      </c>
      <c r="L260" s="138">
        <v>1986</v>
      </c>
      <c r="M260" s="138">
        <v>2781</v>
      </c>
      <c r="N260" s="138">
        <f t="shared" si="4"/>
        <v>37427</v>
      </c>
    </row>
    <row r="261" spans="1:14" x14ac:dyDescent="0.25">
      <c r="A261" s="143" t="s">
        <v>270</v>
      </c>
      <c r="B261" s="132" t="s">
        <v>1438</v>
      </c>
      <c r="C261" s="138">
        <v>3672</v>
      </c>
      <c r="D261" s="138">
        <v>1496</v>
      </c>
      <c r="E261" s="138">
        <v>2409</v>
      </c>
      <c r="F261" s="138">
        <v>27</v>
      </c>
      <c r="G261" s="138">
        <v>1650</v>
      </c>
      <c r="H261" s="138">
        <v>949</v>
      </c>
      <c r="I261" s="138">
        <v>1635</v>
      </c>
      <c r="J261" s="138">
        <v>3097</v>
      </c>
      <c r="K261" s="138">
        <v>412</v>
      </c>
      <c r="L261" s="138">
        <v>1550</v>
      </c>
      <c r="M261" s="138">
        <v>1287</v>
      </c>
      <c r="N261" s="138">
        <f t="shared" si="4"/>
        <v>18184</v>
      </c>
    </row>
    <row r="262" spans="1:14" x14ac:dyDescent="0.25">
      <c r="A262" s="143" t="s">
        <v>271</v>
      </c>
      <c r="B262" s="132" t="s">
        <v>1440</v>
      </c>
      <c r="C262" s="138">
        <v>5138</v>
      </c>
      <c r="D262" s="138">
        <v>0</v>
      </c>
      <c r="E262" s="138">
        <v>3780</v>
      </c>
      <c r="F262" s="138">
        <v>0</v>
      </c>
      <c r="G262" s="138">
        <v>0</v>
      </c>
      <c r="H262" s="138">
        <v>0</v>
      </c>
      <c r="I262" s="138">
        <v>1181</v>
      </c>
      <c r="J262" s="138">
        <v>0</v>
      </c>
      <c r="K262" s="138">
        <v>0</v>
      </c>
      <c r="L262" s="138">
        <v>1070</v>
      </c>
      <c r="M262" s="138">
        <v>409</v>
      </c>
      <c r="N262" s="138">
        <f t="shared" si="4"/>
        <v>11578</v>
      </c>
    </row>
    <row r="263" spans="1:14" x14ac:dyDescent="0.25">
      <c r="A263" s="143" t="s">
        <v>272</v>
      </c>
      <c r="B263" s="132" t="s">
        <v>1630</v>
      </c>
      <c r="C263" s="138">
        <v>1467</v>
      </c>
      <c r="D263" s="138">
        <v>78</v>
      </c>
      <c r="E263" s="138">
        <v>117</v>
      </c>
      <c r="F263" s="138">
        <v>49</v>
      </c>
      <c r="G263" s="138">
        <v>110</v>
      </c>
      <c r="H263" s="138">
        <v>79</v>
      </c>
      <c r="I263" s="138">
        <v>139</v>
      </c>
      <c r="J263" s="138">
        <v>457</v>
      </c>
      <c r="K263" s="138">
        <v>2</v>
      </c>
      <c r="L263" s="138">
        <v>70</v>
      </c>
      <c r="M263" s="138">
        <v>0</v>
      </c>
      <c r="N263" s="138">
        <f t="shared" si="4"/>
        <v>2568</v>
      </c>
    </row>
    <row r="264" spans="1:14" x14ac:dyDescent="0.25">
      <c r="A264" s="143" t="s">
        <v>273</v>
      </c>
      <c r="B264" s="132" t="s">
        <v>1444</v>
      </c>
      <c r="C264" s="138">
        <v>393</v>
      </c>
      <c r="D264" s="138">
        <v>126</v>
      </c>
      <c r="E264" s="138">
        <v>498</v>
      </c>
      <c r="F264" s="138">
        <v>13</v>
      </c>
      <c r="G264" s="138">
        <v>60</v>
      </c>
      <c r="H264" s="138">
        <v>1</v>
      </c>
      <c r="I264" s="138">
        <v>789</v>
      </c>
      <c r="J264" s="138">
        <v>2386</v>
      </c>
      <c r="K264" s="138">
        <v>258</v>
      </c>
      <c r="L264" s="138">
        <v>400</v>
      </c>
      <c r="M264" s="138">
        <v>466</v>
      </c>
      <c r="N264" s="138">
        <f t="shared" si="4"/>
        <v>5390</v>
      </c>
    </row>
    <row r="265" spans="1:14" x14ac:dyDescent="0.25">
      <c r="A265" s="143" t="s">
        <v>274</v>
      </c>
      <c r="B265" s="132" t="s">
        <v>1001</v>
      </c>
      <c r="C265" s="138">
        <v>2186</v>
      </c>
      <c r="D265" s="138">
        <v>805</v>
      </c>
      <c r="E265" s="138">
        <v>1872</v>
      </c>
      <c r="F265" s="138">
        <v>285</v>
      </c>
      <c r="G265" s="138">
        <v>650</v>
      </c>
      <c r="H265" s="138">
        <v>164</v>
      </c>
      <c r="I265" s="138">
        <v>1000</v>
      </c>
      <c r="J265" s="138">
        <v>1439</v>
      </c>
      <c r="K265" s="138">
        <v>1278</v>
      </c>
      <c r="L265" s="138">
        <v>550</v>
      </c>
      <c r="M265" s="138">
        <v>792</v>
      </c>
      <c r="N265" s="138">
        <f t="shared" si="4"/>
        <v>11021</v>
      </c>
    </row>
    <row r="266" spans="1:14" x14ac:dyDescent="0.25">
      <c r="A266" s="143" t="s">
        <v>275</v>
      </c>
      <c r="B266" s="132" t="s">
        <v>1003</v>
      </c>
      <c r="C266" s="138">
        <v>966</v>
      </c>
      <c r="D266" s="138">
        <v>372</v>
      </c>
      <c r="E266" s="138">
        <v>283</v>
      </c>
      <c r="F266" s="138">
        <v>147</v>
      </c>
      <c r="G266" s="138">
        <v>400</v>
      </c>
      <c r="H266" s="138">
        <v>295</v>
      </c>
      <c r="I266" s="138">
        <v>345</v>
      </c>
      <c r="J266" s="138">
        <v>1179</v>
      </c>
      <c r="K266" s="138">
        <v>134</v>
      </c>
      <c r="L266" s="138">
        <v>68</v>
      </c>
      <c r="M266" s="138">
        <v>159</v>
      </c>
      <c r="N266" s="138">
        <f t="shared" si="4"/>
        <v>4348</v>
      </c>
    </row>
    <row r="267" spans="1:14" x14ac:dyDescent="0.25">
      <c r="A267" s="143" t="s">
        <v>276</v>
      </c>
      <c r="B267" s="132" t="s">
        <v>1005</v>
      </c>
      <c r="C267" s="138">
        <v>2881</v>
      </c>
      <c r="D267" s="138">
        <v>2639</v>
      </c>
      <c r="E267" s="138">
        <v>867</v>
      </c>
      <c r="F267" s="138">
        <v>619</v>
      </c>
      <c r="G267" s="138">
        <v>2200</v>
      </c>
      <c r="H267" s="138">
        <v>738</v>
      </c>
      <c r="I267" s="138">
        <v>2560</v>
      </c>
      <c r="J267" s="138">
        <v>5361</v>
      </c>
      <c r="K267" s="138">
        <v>3620</v>
      </c>
      <c r="L267" s="138">
        <v>2270</v>
      </c>
      <c r="M267" s="138">
        <v>1900</v>
      </c>
      <c r="N267" s="138">
        <f t="shared" si="4"/>
        <v>25655</v>
      </c>
    </row>
    <row r="268" spans="1:14" x14ac:dyDescent="0.25">
      <c r="A268" s="143" t="s">
        <v>277</v>
      </c>
      <c r="B268" s="132" t="s">
        <v>1007</v>
      </c>
      <c r="C268" s="138">
        <v>203</v>
      </c>
      <c r="D268" s="138">
        <v>315</v>
      </c>
      <c r="E268" s="138">
        <v>25</v>
      </c>
      <c r="F268" s="138">
        <v>160</v>
      </c>
      <c r="G268" s="138">
        <v>51</v>
      </c>
      <c r="H268" s="138">
        <v>82</v>
      </c>
      <c r="I268" s="138">
        <v>159</v>
      </c>
      <c r="J268" s="138">
        <v>1051</v>
      </c>
      <c r="K268" s="138">
        <v>796</v>
      </c>
      <c r="L268" s="138">
        <v>115</v>
      </c>
      <c r="M268" s="138">
        <v>42</v>
      </c>
      <c r="N268" s="138">
        <f t="shared" si="4"/>
        <v>2999</v>
      </c>
    </row>
    <row r="269" spans="1:14" x14ac:dyDescent="0.25">
      <c r="A269" s="143" t="s">
        <v>278</v>
      </c>
      <c r="B269" s="132" t="s">
        <v>1009</v>
      </c>
      <c r="C269" s="138">
        <v>2595</v>
      </c>
      <c r="D269" s="138">
        <v>2159</v>
      </c>
      <c r="E269" s="138">
        <v>2395</v>
      </c>
      <c r="F269" s="138">
        <v>1042</v>
      </c>
      <c r="G269" s="138">
        <v>1700</v>
      </c>
      <c r="H269" s="138">
        <v>1867</v>
      </c>
      <c r="I269" s="138">
        <v>203</v>
      </c>
      <c r="J269" s="138">
        <v>6840</v>
      </c>
      <c r="K269" s="138">
        <v>3936</v>
      </c>
      <c r="L269" s="138">
        <v>1075</v>
      </c>
      <c r="M269" s="138">
        <v>1136</v>
      </c>
      <c r="N269" s="138">
        <f t="shared" si="4"/>
        <v>24948</v>
      </c>
    </row>
    <row r="270" spans="1:14" ht="25.5" x14ac:dyDescent="0.25">
      <c r="A270" s="139" t="s">
        <v>279</v>
      </c>
      <c r="B270" s="132" t="s">
        <v>1011</v>
      </c>
      <c r="C270" s="138">
        <v>0</v>
      </c>
      <c r="D270" s="138">
        <v>1460</v>
      </c>
      <c r="E270" s="138">
        <v>1869</v>
      </c>
      <c r="F270" s="138">
        <v>795</v>
      </c>
      <c r="G270" s="138">
        <v>1467</v>
      </c>
      <c r="H270" s="138">
        <v>1051</v>
      </c>
      <c r="I270" s="138">
        <v>0</v>
      </c>
      <c r="J270" s="138">
        <v>3773</v>
      </c>
      <c r="K270" s="138">
        <v>3044</v>
      </c>
      <c r="L270" s="138">
        <v>713</v>
      </c>
      <c r="M270" s="138">
        <v>1035</v>
      </c>
      <c r="N270" s="138">
        <f t="shared" si="4"/>
        <v>15207</v>
      </c>
    </row>
    <row r="271" spans="1:14" ht="25.5" x14ac:dyDescent="0.25">
      <c r="A271" s="139" t="s">
        <v>280</v>
      </c>
      <c r="B271" s="132" t="s">
        <v>1013</v>
      </c>
      <c r="C271" s="138">
        <v>2595</v>
      </c>
      <c r="D271" s="138">
        <v>699</v>
      </c>
      <c r="E271" s="138">
        <v>526</v>
      </c>
      <c r="F271" s="138">
        <v>247</v>
      </c>
      <c r="G271" s="138">
        <v>233</v>
      </c>
      <c r="H271" s="138">
        <v>816</v>
      </c>
      <c r="I271" s="138">
        <v>203</v>
      </c>
      <c r="J271" s="138">
        <v>3067</v>
      </c>
      <c r="K271" s="138">
        <v>892</v>
      </c>
      <c r="L271" s="138">
        <v>362</v>
      </c>
      <c r="M271" s="138">
        <v>101</v>
      </c>
      <c r="N271" s="138">
        <f t="shared" si="4"/>
        <v>9741</v>
      </c>
    </row>
    <row r="272" spans="1:14" x14ac:dyDescent="0.25">
      <c r="A272" s="143" t="s">
        <v>281</v>
      </c>
      <c r="B272" s="132" t="s">
        <v>1015</v>
      </c>
      <c r="C272" s="138">
        <v>8816</v>
      </c>
      <c r="D272" s="138">
        <v>5150</v>
      </c>
      <c r="E272" s="138">
        <v>12782</v>
      </c>
      <c r="F272" s="138">
        <v>1500</v>
      </c>
      <c r="G272" s="138">
        <v>7875</v>
      </c>
      <c r="H272" s="138">
        <v>2530</v>
      </c>
      <c r="I272" s="138">
        <v>2905</v>
      </c>
      <c r="J272" s="138">
        <v>15496</v>
      </c>
      <c r="K272" s="138">
        <v>5328</v>
      </c>
      <c r="L272" s="138">
        <v>4023</v>
      </c>
      <c r="M272" s="138">
        <v>1795</v>
      </c>
      <c r="N272" s="138">
        <f t="shared" si="4"/>
        <v>68200</v>
      </c>
    </row>
    <row r="273" spans="1:14" ht="25.5" x14ac:dyDescent="0.25">
      <c r="A273" s="139" t="s">
        <v>282</v>
      </c>
      <c r="B273" s="132" t="s">
        <v>1446</v>
      </c>
      <c r="C273" s="138">
        <v>0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206</v>
      </c>
      <c r="L273" s="138">
        <v>0</v>
      </c>
      <c r="M273" s="138">
        <v>0</v>
      </c>
      <c r="N273" s="138">
        <f t="shared" si="4"/>
        <v>206</v>
      </c>
    </row>
    <row r="274" spans="1:14" ht="25.5" x14ac:dyDescent="0.25">
      <c r="A274" s="139" t="s">
        <v>283</v>
      </c>
      <c r="B274" s="132" t="s">
        <v>1052</v>
      </c>
      <c r="C274" s="138">
        <v>0</v>
      </c>
      <c r="D274" s="138">
        <v>2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11</v>
      </c>
      <c r="L274" s="138">
        <v>0</v>
      </c>
      <c r="M274" s="138">
        <v>0</v>
      </c>
      <c r="N274" s="138">
        <f t="shared" si="4"/>
        <v>13</v>
      </c>
    </row>
    <row r="275" spans="1:14" x14ac:dyDescent="0.25">
      <c r="A275" s="139" t="s">
        <v>284</v>
      </c>
      <c r="B275" s="132" t="s">
        <v>1021</v>
      </c>
      <c r="C275" s="138">
        <v>8816</v>
      </c>
      <c r="D275" s="138">
        <v>5148</v>
      </c>
      <c r="E275" s="138">
        <v>12782</v>
      </c>
      <c r="F275" s="138">
        <v>1500</v>
      </c>
      <c r="G275" s="138">
        <v>7875</v>
      </c>
      <c r="H275" s="138">
        <v>2530</v>
      </c>
      <c r="I275" s="138">
        <v>2905</v>
      </c>
      <c r="J275" s="138">
        <v>15496</v>
      </c>
      <c r="K275" s="138">
        <v>5111</v>
      </c>
      <c r="L275" s="138">
        <v>4023</v>
      </c>
      <c r="M275" s="138">
        <v>1795</v>
      </c>
      <c r="N275" s="138">
        <f t="shared" si="4"/>
        <v>67981</v>
      </c>
    </row>
    <row r="276" spans="1:14" ht="25.5" x14ac:dyDescent="0.25">
      <c r="A276" s="143" t="s">
        <v>285</v>
      </c>
      <c r="B276" s="132" t="s">
        <v>1245</v>
      </c>
      <c r="C276" s="138">
        <v>1002</v>
      </c>
      <c r="D276" s="138">
        <v>960</v>
      </c>
      <c r="E276" s="138">
        <v>212</v>
      </c>
      <c r="F276" s="138">
        <v>605</v>
      </c>
      <c r="G276" s="138">
        <v>1700</v>
      </c>
      <c r="H276" s="138">
        <v>573</v>
      </c>
      <c r="I276" s="138">
        <v>822</v>
      </c>
      <c r="J276" s="138">
        <v>2513</v>
      </c>
      <c r="K276" s="138">
        <v>564</v>
      </c>
      <c r="L276" s="138">
        <v>802</v>
      </c>
      <c r="M276" s="138">
        <v>1541</v>
      </c>
      <c r="N276" s="138">
        <f t="shared" si="4"/>
        <v>11294</v>
      </c>
    </row>
    <row r="277" spans="1:14" ht="25.5" x14ac:dyDescent="0.25">
      <c r="A277" s="143" t="s">
        <v>286</v>
      </c>
      <c r="B277" s="132" t="s">
        <v>1447</v>
      </c>
      <c r="C277" s="138">
        <v>0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20</v>
      </c>
      <c r="L277" s="138">
        <v>0</v>
      </c>
      <c r="M277" s="138">
        <v>0</v>
      </c>
      <c r="N277" s="138">
        <f t="shared" si="4"/>
        <v>20</v>
      </c>
    </row>
    <row r="278" spans="1:14" ht="25.5" x14ac:dyDescent="0.25">
      <c r="A278" s="143" t="s">
        <v>287</v>
      </c>
      <c r="B278" s="132" t="s">
        <v>1244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98</v>
      </c>
      <c r="L278" s="138">
        <v>0</v>
      </c>
      <c r="M278" s="138">
        <v>0</v>
      </c>
      <c r="N278" s="138">
        <f t="shared" si="4"/>
        <v>98</v>
      </c>
    </row>
    <row r="279" spans="1:14" ht="25.5" x14ac:dyDescent="0.25">
      <c r="A279" s="143" t="s">
        <v>288</v>
      </c>
      <c r="B279" s="132" t="s">
        <v>1246</v>
      </c>
      <c r="C279" s="138">
        <v>931</v>
      </c>
      <c r="D279" s="138">
        <v>936</v>
      </c>
      <c r="E279" s="138">
        <v>212</v>
      </c>
      <c r="F279" s="138">
        <v>605</v>
      </c>
      <c r="G279" s="138">
        <v>1700</v>
      </c>
      <c r="H279" s="138">
        <v>573</v>
      </c>
      <c r="I279" s="138">
        <v>822</v>
      </c>
      <c r="J279" s="138">
        <v>2513</v>
      </c>
      <c r="K279" s="138">
        <v>446</v>
      </c>
      <c r="L279" s="138">
        <v>754</v>
      </c>
      <c r="M279" s="138">
        <v>1541</v>
      </c>
      <c r="N279" s="138">
        <f t="shared" si="4"/>
        <v>11033</v>
      </c>
    </row>
    <row r="280" spans="1:14" x14ac:dyDescent="0.25">
      <c r="A280" s="139" t="s">
        <v>289</v>
      </c>
      <c r="B280" s="132" t="s">
        <v>2090</v>
      </c>
      <c r="C280" s="138">
        <v>145</v>
      </c>
      <c r="D280" s="138">
        <v>63</v>
      </c>
      <c r="E280" s="138">
        <v>108</v>
      </c>
      <c r="F280" s="138">
        <v>205</v>
      </c>
      <c r="G280" s="138">
        <v>56</v>
      </c>
      <c r="H280" s="138">
        <v>149</v>
      </c>
      <c r="I280" s="138">
        <v>128</v>
      </c>
      <c r="J280" s="138">
        <v>53</v>
      </c>
      <c r="K280" s="138">
        <v>226</v>
      </c>
      <c r="L280" s="138">
        <v>0</v>
      </c>
      <c r="M280" s="138">
        <v>295</v>
      </c>
      <c r="N280" s="138">
        <f t="shared" si="4"/>
        <v>1428</v>
      </c>
    </row>
    <row r="281" spans="1:14" ht="25.5" x14ac:dyDescent="0.25">
      <c r="A281" s="139" t="s">
        <v>290</v>
      </c>
      <c r="B281" s="132" t="s">
        <v>2092</v>
      </c>
      <c r="C281" s="138">
        <v>382</v>
      </c>
      <c r="D281" s="138">
        <v>28</v>
      </c>
      <c r="E281" s="138">
        <v>58</v>
      </c>
      <c r="F281" s="138">
        <v>31</v>
      </c>
      <c r="G281" s="138">
        <v>16</v>
      </c>
      <c r="H281" s="138">
        <v>89</v>
      </c>
      <c r="I281" s="138">
        <v>59</v>
      </c>
      <c r="J281" s="138">
        <v>34</v>
      </c>
      <c r="K281" s="138">
        <v>85</v>
      </c>
      <c r="L281" s="138">
        <v>0</v>
      </c>
      <c r="M281" s="138">
        <v>53</v>
      </c>
      <c r="N281" s="138">
        <f t="shared" si="4"/>
        <v>835</v>
      </c>
    </row>
    <row r="282" spans="1:14" ht="25.5" x14ac:dyDescent="0.25">
      <c r="A282" s="139" t="s">
        <v>291</v>
      </c>
      <c r="B282" s="132" t="s">
        <v>1171</v>
      </c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8">
        <v>289</v>
      </c>
      <c r="M282" s="138">
        <v>923</v>
      </c>
      <c r="N282" s="138">
        <f t="shared" si="4"/>
        <v>1212</v>
      </c>
    </row>
    <row r="283" spans="1:14" x14ac:dyDescent="0.25">
      <c r="A283" s="139" t="s">
        <v>292</v>
      </c>
      <c r="B283" s="132" t="s">
        <v>1172</v>
      </c>
      <c r="C283" s="138">
        <v>401</v>
      </c>
      <c r="D283" s="138">
        <v>845</v>
      </c>
      <c r="E283" s="138">
        <v>46</v>
      </c>
      <c r="F283" s="138">
        <v>311</v>
      </c>
      <c r="G283" s="138">
        <v>1500</v>
      </c>
      <c r="H283" s="138">
        <v>333</v>
      </c>
      <c r="I283" s="138">
        <v>524</v>
      </c>
      <c r="J283" s="138">
        <v>1535</v>
      </c>
      <c r="K283" s="138">
        <v>65</v>
      </c>
      <c r="L283" s="138">
        <v>300</v>
      </c>
      <c r="M283" s="138">
        <v>90</v>
      </c>
      <c r="N283" s="138">
        <f t="shared" si="4"/>
        <v>5950</v>
      </c>
    </row>
    <row r="284" spans="1:14" ht="25.5" x14ac:dyDescent="0.25">
      <c r="A284" s="139" t="s">
        <v>293</v>
      </c>
      <c r="B284" s="132" t="s">
        <v>1579</v>
      </c>
      <c r="C284" s="138">
        <v>3</v>
      </c>
      <c r="D284" s="138">
        <v>0</v>
      </c>
      <c r="E284" s="138">
        <v>0</v>
      </c>
      <c r="F284" s="138">
        <v>58</v>
      </c>
      <c r="G284" s="138">
        <v>128</v>
      </c>
      <c r="H284" s="138">
        <v>2</v>
      </c>
      <c r="I284" s="138">
        <v>111</v>
      </c>
      <c r="J284" s="138">
        <v>891</v>
      </c>
      <c r="K284" s="138">
        <v>70</v>
      </c>
      <c r="L284" s="138">
        <v>165</v>
      </c>
      <c r="M284" s="138">
        <v>180</v>
      </c>
      <c r="N284" s="138">
        <f t="shared" si="4"/>
        <v>1608</v>
      </c>
    </row>
    <row r="285" spans="1:14" ht="25.5" x14ac:dyDescent="0.25">
      <c r="A285" s="143" t="s">
        <v>294</v>
      </c>
      <c r="B285" s="132" t="s">
        <v>2098</v>
      </c>
      <c r="C285" s="138">
        <v>71</v>
      </c>
      <c r="D285" s="138">
        <v>24</v>
      </c>
      <c r="E285" s="138">
        <v>0</v>
      </c>
      <c r="F285" s="138">
        <v>0</v>
      </c>
      <c r="G285" s="138">
        <v>0</v>
      </c>
      <c r="H285" s="138">
        <v>0</v>
      </c>
      <c r="I285" s="138">
        <v>0</v>
      </c>
      <c r="J285" s="138">
        <v>0</v>
      </c>
      <c r="K285" s="138">
        <v>0</v>
      </c>
      <c r="L285" s="138">
        <v>48</v>
      </c>
      <c r="M285" s="138">
        <v>0</v>
      </c>
      <c r="N285" s="138">
        <f t="shared" si="4"/>
        <v>143</v>
      </c>
    </row>
    <row r="286" spans="1:14" ht="38.25" x14ac:dyDescent="0.25">
      <c r="A286" s="139" t="s">
        <v>295</v>
      </c>
      <c r="B286" s="132" t="s">
        <v>1448</v>
      </c>
      <c r="C286" s="138">
        <v>71</v>
      </c>
      <c r="D286" s="138">
        <v>24</v>
      </c>
      <c r="E286" s="138">
        <v>0</v>
      </c>
      <c r="F286" s="138">
        <v>0</v>
      </c>
      <c r="G286" s="138">
        <v>0</v>
      </c>
      <c r="H286" s="138">
        <v>0</v>
      </c>
      <c r="I286" s="138">
        <v>0</v>
      </c>
      <c r="J286" s="138">
        <v>0</v>
      </c>
      <c r="K286" s="138">
        <v>0</v>
      </c>
      <c r="L286" s="138">
        <v>48</v>
      </c>
      <c r="M286" s="138">
        <v>0</v>
      </c>
      <c r="N286" s="138">
        <f t="shared" si="4"/>
        <v>143</v>
      </c>
    </row>
    <row r="287" spans="1:14" ht="38.25" x14ac:dyDescent="0.25">
      <c r="A287" s="139" t="s">
        <v>296</v>
      </c>
      <c r="B287" s="132" t="s">
        <v>2127</v>
      </c>
      <c r="C287" s="138">
        <v>0</v>
      </c>
      <c r="D287" s="138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f t="shared" si="4"/>
        <v>0</v>
      </c>
    </row>
    <row r="288" spans="1:14" ht="38.25" x14ac:dyDescent="0.25">
      <c r="A288" s="139" t="s">
        <v>297</v>
      </c>
      <c r="B288" s="132" t="s">
        <v>950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f t="shared" si="4"/>
        <v>0</v>
      </c>
    </row>
    <row r="289" spans="1:14" x14ac:dyDescent="0.25">
      <c r="A289" s="143" t="s">
        <v>298</v>
      </c>
      <c r="B289" s="132" t="s">
        <v>1369</v>
      </c>
      <c r="C289" s="138">
        <v>991</v>
      </c>
      <c r="D289" s="138">
        <v>255</v>
      </c>
      <c r="E289" s="138">
        <v>227</v>
      </c>
      <c r="F289" s="138">
        <v>171</v>
      </c>
      <c r="G289" s="138">
        <v>150</v>
      </c>
      <c r="H289" s="138">
        <v>112</v>
      </c>
      <c r="I289" s="138">
        <v>470</v>
      </c>
      <c r="J289" s="138">
        <v>690</v>
      </c>
      <c r="K289" s="138">
        <v>312</v>
      </c>
      <c r="L289" s="138">
        <v>98</v>
      </c>
      <c r="M289" s="138">
        <v>166</v>
      </c>
      <c r="N289" s="138">
        <f t="shared" si="4"/>
        <v>3642</v>
      </c>
    </row>
    <row r="290" spans="1:14" ht="25.5" x14ac:dyDescent="0.25">
      <c r="A290" s="143" t="s">
        <v>299</v>
      </c>
      <c r="B290" s="132" t="s">
        <v>1371</v>
      </c>
      <c r="C290" s="138">
        <v>0</v>
      </c>
      <c r="D290" s="138">
        <v>6</v>
      </c>
      <c r="E290" s="138">
        <v>10</v>
      </c>
      <c r="F290" s="138">
        <v>6</v>
      </c>
      <c r="G290" s="138">
        <v>150</v>
      </c>
      <c r="H290" s="138">
        <v>0</v>
      </c>
      <c r="I290" s="138">
        <v>0</v>
      </c>
      <c r="J290" s="138">
        <v>0</v>
      </c>
      <c r="K290" s="138">
        <v>15</v>
      </c>
      <c r="L290" s="138">
        <v>0</v>
      </c>
      <c r="M290" s="138">
        <v>0</v>
      </c>
      <c r="N290" s="138">
        <f t="shared" si="4"/>
        <v>187</v>
      </c>
    </row>
    <row r="291" spans="1:14" ht="25.5" x14ac:dyDescent="0.25">
      <c r="A291" s="143" t="s">
        <v>300</v>
      </c>
      <c r="B291" s="132" t="s">
        <v>1373</v>
      </c>
      <c r="C291" s="138">
        <v>991</v>
      </c>
      <c r="D291" s="138">
        <v>249</v>
      </c>
      <c r="E291" s="138">
        <v>217</v>
      </c>
      <c r="F291" s="138">
        <v>165</v>
      </c>
      <c r="G291" s="138">
        <v>0</v>
      </c>
      <c r="H291" s="138">
        <v>112</v>
      </c>
      <c r="I291" s="138">
        <v>470</v>
      </c>
      <c r="J291" s="138">
        <v>690</v>
      </c>
      <c r="K291" s="138">
        <v>297</v>
      </c>
      <c r="L291" s="138">
        <v>98</v>
      </c>
      <c r="M291" s="138">
        <v>166</v>
      </c>
      <c r="N291" s="138">
        <f t="shared" si="4"/>
        <v>3455</v>
      </c>
    </row>
    <row r="292" spans="1:14" ht="25.5" x14ac:dyDescent="0.25">
      <c r="A292" s="139" t="s">
        <v>301</v>
      </c>
      <c r="B292" s="132" t="s">
        <v>1375</v>
      </c>
      <c r="C292" s="138">
        <v>8121</v>
      </c>
      <c r="D292" s="138">
        <v>6283</v>
      </c>
      <c r="E292" s="138">
        <v>9294</v>
      </c>
      <c r="F292" s="138">
        <v>1580</v>
      </c>
      <c r="G292" s="138">
        <v>2895</v>
      </c>
      <c r="H292" s="138">
        <v>1998</v>
      </c>
      <c r="I292" s="138">
        <v>3902</v>
      </c>
      <c r="J292" s="138">
        <v>14757</v>
      </c>
      <c r="K292" s="138">
        <v>8887</v>
      </c>
      <c r="L292" s="138">
        <v>4792</v>
      </c>
      <c r="M292" s="138">
        <v>3503</v>
      </c>
      <c r="N292" s="138">
        <f t="shared" si="4"/>
        <v>66012</v>
      </c>
    </row>
    <row r="293" spans="1:14" ht="25.5" x14ac:dyDescent="0.25">
      <c r="A293" s="143" t="s">
        <v>522</v>
      </c>
      <c r="B293" s="132" t="s">
        <v>67</v>
      </c>
      <c r="C293" s="138">
        <v>4091</v>
      </c>
      <c r="D293" s="138">
        <v>817</v>
      </c>
      <c r="E293" s="138">
        <v>4546</v>
      </c>
      <c r="F293" s="138">
        <v>692</v>
      </c>
      <c r="G293" s="138">
        <v>650</v>
      </c>
      <c r="H293" s="138">
        <v>285</v>
      </c>
      <c r="I293" s="138">
        <v>1097</v>
      </c>
      <c r="J293" s="138">
        <v>10305</v>
      </c>
      <c r="K293" s="138">
        <v>4579</v>
      </c>
      <c r="L293" s="138">
        <v>350</v>
      </c>
      <c r="M293" s="138">
        <v>209</v>
      </c>
      <c r="N293" s="138">
        <f t="shared" si="4"/>
        <v>27621</v>
      </c>
    </row>
    <row r="294" spans="1:14" ht="25.5" x14ac:dyDescent="0.25">
      <c r="A294" s="143" t="s">
        <v>523</v>
      </c>
      <c r="B294" s="132" t="s">
        <v>68</v>
      </c>
      <c r="C294" s="138">
        <v>0</v>
      </c>
      <c r="D294" s="138">
        <v>2649</v>
      </c>
      <c r="E294" s="138">
        <v>0</v>
      </c>
      <c r="F294" s="138">
        <v>205</v>
      </c>
      <c r="G294" s="138">
        <v>280</v>
      </c>
      <c r="H294" s="138">
        <v>1078</v>
      </c>
      <c r="I294" s="138">
        <v>0</v>
      </c>
      <c r="J294" s="138">
        <v>429</v>
      </c>
      <c r="K294" s="138">
        <v>50</v>
      </c>
      <c r="L294" s="138">
        <v>1013</v>
      </c>
      <c r="M294" s="138">
        <v>1386</v>
      </c>
      <c r="N294" s="138">
        <f t="shared" si="4"/>
        <v>7090</v>
      </c>
    </row>
    <row r="295" spans="1:14" ht="25.5" x14ac:dyDescent="0.25">
      <c r="A295" s="143" t="s">
        <v>524</v>
      </c>
      <c r="B295" s="132" t="s">
        <v>69</v>
      </c>
      <c r="C295" s="138">
        <v>3101</v>
      </c>
      <c r="D295" s="138">
        <v>2232</v>
      </c>
      <c r="E295" s="138">
        <v>3232</v>
      </c>
      <c r="F295" s="138">
        <v>584</v>
      </c>
      <c r="G295" s="138">
        <v>1700</v>
      </c>
      <c r="H295" s="138">
        <v>590</v>
      </c>
      <c r="I295" s="138">
        <v>1974</v>
      </c>
      <c r="J295" s="138">
        <v>2900</v>
      </c>
      <c r="K295" s="138">
        <v>3943</v>
      </c>
      <c r="L295" s="138">
        <v>3151</v>
      </c>
      <c r="M295" s="138">
        <v>1893</v>
      </c>
      <c r="N295" s="138">
        <f t="shared" si="4"/>
        <v>25300</v>
      </c>
    </row>
    <row r="296" spans="1:14" x14ac:dyDescent="0.25">
      <c r="A296" s="143" t="s">
        <v>525</v>
      </c>
      <c r="B296" s="132" t="s">
        <v>70</v>
      </c>
      <c r="C296" s="138">
        <v>0</v>
      </c>
      <c r="D296" s="138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</v>
      </c>
      <c r="J296" s="138">
        <v>640</v>
      </c>
      <c r="K296" s="138">
        <v>0</v>
      </c>
      <c r="L296" s="138">
        <v>0</v>
      </c>
      <c r="M296" s="138">
        <v>1</v>
      </c>
      <c r="N296" s="138">
        <f t="shared" si="4"/>
        <v>641</v>
      </c>
    </row>
    <row r="297" spans="1:14" x14ac:dyDescent="0.25">
      <c r="A297" s="143" t="s">
        <v>526</v>
      </c>
      <c r="B297" s="132" t="s">
        <v>451</v>
      </c>
      <c r="C297" s="138">
        <v>58</v>
      </c>
      <c r="D297" s="138">
        <v>35</v>
      </c>
      <c r="E297" s="138">
        <v>134</v>
      </c>
      <c r="F297" s="138">
        <v>25</v>
      </c>
      <c r="G297" s="138">
        <v>85</v>
      </c>
      <c r="H297" s="138">
        <v>40</v>
      </c>
      <c r="I297" s="138">
        <v>24</v>
      </c>
      <c r="J297" s="138">
        <v>153</v>
      </c>
      <c r="K297" s="138">
        <v>11</v>
      </c>
      <c r="L297" s="138">
        <v>0</v>
      </c>
      <c r="M297" s="138">
        <v>14</v>
      </c>
      <c r="N297" s="138">
        <f t="shared" si="4"/>
        <v>579</v>
      </c>
    </row>
    <row r="298" spans="1:14" x14ac:dyDescent="0.25">
      <c r="A298" s="143" t="s">
        <v>527</v>
      </c>
      <c r="B298" s="132" t="s">
        <v>71</v>
      </c>
      <c r="C298" s="138">
        <v>871</v>
      </c>
      <c r="D298" s="138">
        <v>550</v>
      </c>
      <c r="E298" s="138">
        <v>1382</v>
      </c>
      <c r="F298" s="138">
        <v>74</v>
      </c>
      <c r="G298" s="138">
        <v>180</v>
      </c>
      <c r="H298" s="138">
        <v>5</v>
      </c>
      <c r="I298" s="138">
        <v>807</v>
      </c>
      <c r="J298" s="138">
        <v>330</v>
      </c>
      <c r="K298" s="138">
        <v>304</v>
      </c>
      <c r="L298" s="138">
        <v>278</v>
      </c>
      <c r="M298" s="138">
        <v>0</v>
      </c>
      <c r="N298" s="138">
        <f t="shared" si="4"/>
        <v>4781</v>
      </c>
    </row>
    <row r="299" spans="1:14" ht="25.5" x14ac:dyDescent="0.25">
      <c r="A299" s="143" t="s">
        <v>528</v>
      </c>
      <c r="B299" s="132" t="s">
        <v>1449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f t="shared" si="4"/>
        <v>0</v>
      </c>
    </row>
    <row r="300" spans="1:14" x14ac:dyDescent="0.25">
      <c r="A300" s="139" t="s">
        <v>529</v>
      </c>
      <c r="B300" s="132" t="s">
        <v>304</v>
      </c>
      <c r="C300" s="138">
        <v>6099</v>
      </c>
      <c r="D300" s="138">
        <v>2528</v>
      </c>
      <c r="E300" s="138">
        <v>4135</v>
      </c>
      <c r="F300" s="138">
        <v>1020</v>
      </c>
      <c r="G300" s="138">
        <v>2014</v>
      </c>
      <c r="H300" s="138">
        <v>1827</v>
      </c>
      <c r="I300" s="138">
        <v>2330</v>
      </c>
      <c r="J300" s="138">
        <v>9163</v>
      </c>
      <c r="K300" s="138">
        <v>3947</v>
      </c>
      <c r="L300" s="138">
        <v>2747</v>
      </c>
      <c r="M300" s="138">
        <v>2032</v>
      </c>
      <c r="N300" s="138">
        <f t="shared" si="4"/>
        <v>37842</v>
      </c>
    </row>
    <row r="301" spans="1:14" x14ac:dyDescent="0.25">
      <c r="A301" s="143" t="s">
        <v>530</v>
      </c>
      <c r="B301" s="132" t="s">
        <v>951</v>
      </c>
      <c r="C301" s="138">
        <v>288</v>
      </c>
      <c r="D301" s="138">
        <v>123</v>
      </c>
      <c r="E301" s="138">
        <v>253</v>
      </c>
      <c r="F301" s="138">
        <v>216</v>
      </c>
      <c r="G301" s="138">
        <v>200</v>
      </c>
      <c r="H301" s="138">
        <v>63</v>
      </c>
      <c r="I301" s="138">
        <v>105</v>
      </c>
      <c r="J301" s="138">
        <v>1381</v>
      </c>
      <c r="K301" s="138">
        <v>0</v>
      </c>
      <c r="L301" s="138">
        <v>554</v>
      </c>
      <c r="M301" s="138">
        <v>78</v>
      </c>
      <c r="N301" s="138">
        <f t="shared" si="4"/>
        <v>3261</v>
      </c>
    </row>
    <row r="302" spans="1:14" x14ac:dyDescent="0.25">
      <c r="A302" s="143" t="s">
        <v>531</v>
      </c>
      <c r="B302" s="132" t="s">
        <v>308</v>
      </c>
      <c r="C302" s="138">
        <v>5541</v>
      </c>
      <c r="D302" s="138">
        <v>2336</v>
      </c>
      <c r="E302" s="138">
        <v>3882</v>
      </c>
      <c r="F302" s="138">
        <v>804</v>
      </c>
      <c r="G302" s="138">
        <v>1814</v>
      </c>
      <c r="H302" s="138">
        <v>1764</v>
      </c>
      <c r="I302" s="138">
        <v>2225</v>
      </c>
      <c r="J302" s="138">
        <v>7777</v>
      </c>
      <c r="K302" s="138">
        <v>3947</v>
      </c>
      <c r="L302" s="138">
        <v>2193</v>
      </c>
      <c r="M302" s="138">
        <v>1954</v>
      </c>
      <c r="N302" s="138">
        <f t="shared" si="4"/>
        <v>34237</v>
      </c>
    </row>
    <row r="303" spans="1:14" x14ac:dyDescent="0.25">
      <c r="A303" s="143" t="s">
        <v>532</v>
      </c>
      <c r="B303" s="132" t="s">
        <v>310</v>
      </c>
      <c r="C303" s="138">
        <v>4339</v>
      </c>
      <c r="D303" s="138">
        <v>1703</v>
      </c>
      <c r="E303" s="138">
        <v>3616</v>
      </c>
      <c r="F303" s="138">
        <v>572</v>
      </c>
      <c r="G303" s="138">
        <v>1312</v>
      </c>
      <c r="H303" s="138">
        <v>910</v>
      </c>
      <c r="I303" s="138">
        <v>1952</v>
      </c>
      <c r="J303" s="138">
        <v>2868</v>
      </c>
      <c r="K303" s="138">
        <v>3757</v>
      </c>
      <c r="L303" s="138">
        <v>1858</v>
      </c>
      <c r="M303" s="138">
        <v>925</v>
      </c>
      <c r="N303" s="138">
        <f t="shared" si="4"/>
        <v>23812</v>
      </c>
    </row>
    <row r="304" spans="1:14" x14ac:dyDescent="0.25">
      <c r="A304" s="143" t="s">
        <v>533</v>
      </c>
      <c r="B304" s="132" t="s">
        <v>1593</v>
      </c>
      <c r="C304" s="138">
        <v>1202</v>
      </c>
      <c r="D304" s="138">
        <v>633</v>
      </c>
      <c r="E304" s="138">
        <v>266</v>
      </c>
      <c r="F304" s="138">
        <v>232</v>
      </c>
      <c r="G304" s="138">
        <v>502</v>
      </c>
      <c r="H304" s="138">
        <v>854</v>
      </c>
      <c r="I304" s="138">
        <v>273</v>
      </c>
      <c r="J304" s="138">
        <v>4909</v>
      </c>
      <c r="K304" s="138">
        <v>190</v>
      </c>
      <c r="L304" s="138">
        <v>335</v>
      </c>
      <c r="M304" s="138">
        <v>1029</v>
      </c>
      <c r="N304" s="138">
        <f t="shared" si="4"/>
        <v>10425</v>
      </c>
    </row>
    <row r="305" spans="1:14" x14ac:dyDescent="0.25">
      <c r="A305" s="143" t="s">
        <v>534</v>
      </c>
      <c r="B305" s="132" t="s">
        <v>1595</v>
      </c>
      <c r="C305" s="138">
        <v>270</v>
      </c>
      <c r="D305" s="138">
        <v>69</v>
      </c>
      <c r="E305" s="138">
        <v>0</v>
      </c>
      <c r="F305" s="138">
        <v>0</v>
      </c>
      <c r="G305" s="138">
        <v>0</v>
      </c>
      <c r="H305" s="138">
        <v>0</v>
      </c>
      <c r="I305" s="138">
        <v>0</v>
      </c>
      <c r="J305" s="138">
        <v>5</v>
      </c>
      <c r="K305" s="138">
        <v>0</v>
      </c>
      <c r="L305" s="138">
        <v>0</v>
      </c>
      <c r="M305" s="138">
        <v>0</v>
      </c>
      <c r="N305" s="138">
        <f t="shared" si="4"/>
        <v>344</v>
      </c>
    </row>
    <row r="306" spans="1:14" x14ac:dyDescent="0.25">
      <c r="A306" s="143" t="s">
        <v>535</v>
      </c>
      <c r="B306" s="132" t="s">
        <v>1597</v>
      </c>
      <c r="C306" s="138">
        <v>38</v>
      </c>
      <c r="D306" s="138">
        <v>43</v>
      </c>
      <c r="E306" s="138">
        <v>0</v>
      </c>
      <c r="F306" s="138">
        <v>0</v>
      </c>
      <c r="G306" s="138">
        <v>0</v>
      </c>
      <c r="H306" s="138">
        <v>0</v>
      </c>
      <c r="I306" s="138"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f t="shared" si="4"/>
        <v>81</v>
      </c>
    </row>
    <row r="307" spans="1:14" x14ac:dyDescent="0.25">
      <c r="A307" s="143" t="s">
        <v>536</v>
      </c>
      <c r="B307" s="132" t="s">
        <v>1599</v>
      </c>
      <c r="C307" s="138">
        <v>232</v>
      </c>
      <c r="D307" s="138">
        <v>26</v>
      </c>
      <c r="E307" s="138">
        <v>0</v>
      </c>
      <c r="F307" s="138">
        <v>0</v>
      </c>
      <c r="G307" s="138">
        <v>0</v>
      </c>
      <c r="H307" s="138">
        <v>0</v>
      </c>
      <c r="I307" s="138">
        <v>0</v>
      </c>
      <c r="J307" s="138">
        <v>5</v>
      </c>
      <c r="K307" s="138">
        <v>0</v>
      </c>
      <c r="L307" s="138">
        <v>0</v>
      </c>
      <c r="M307" s="138">
        <v>0</v>
      </c>
      <c r="N307" s="138">
        <f t="shared" si="4"/>
        <v>263</v>
      </c>
    </row>
    <row r="308" spans="1:14" ht="25.5" x14ac:dyDescent="0.25">
      <c r="A308" s="143" t="s">
        <v>537</v>
      </c>
      <c r="B308" s="132" t="s">
        <v>1450</v>
      </c>
      <c r="C308" s="138">
        <v>0</v>
      </c>
      <c r="D308" s="138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f t="shared" si="4"/>
        <v>0</v>
      </c>
    </row>
    <row r="309" spans="1:14" x14ac:dyDescent="0.25">
      <c r="A309" s="144" t="s">
        <v>538</v>
      </c>
      <c r="B309" s="132" t="s">
        <v>1603</v>
      </c>
      <c r="C309" s="138">
        <v>200654</v>
      </c>
      <c r="D309" s="138">
        <v>92564</v>
      </c>
      <c r="E309" s="138">
        <v>124322</v>
      </c>
      <c r="F309" s="138">
        <v>34793</v>
      </c>
      <c r="G309" s="138">
        <v>94221</v>
      </c>
      <c r="H309" s="138">
        <v>42636</v>
      </c>
      <c r="I309" s="138">
        <v>85590</v>
      </c>
      <c r="J309" s="138">
        <v>242940</v>
      </c>
      <c r="K309" s="138">
        <v>127437</v>
      </c>
      <c r="L309" s="138">
        <v>62761</v>
      </c>
      <c r="M309" s="138">
        <v>66558</v>
      </c>
      <c r="N309" s="138">
        <f t="shared" si="4"/>
        <v>1174476</v>
      </c>
    </row>
    <row r="310" spans="1:14" s="126" customFormat="1" x14ac:dyDescent="0.25">
      <c r="A310" s="139" t="s">
        <v>539</v>
      </c>
      <c r="B310" s="132" t="s">
        <v>13</v>
      </c>
      <c r="C310" s="138">
        <v>166265</v>
      </c>
      <c r="D310" s="138">
        <v>76755</v>
      </c>
      <c r="E310" s="138">
        <v>104062</v>
      </c>
      <c r="F310" s="138">
        <v>28315</v>
      </c>
      <c r="G310" s="138">
        <v>78731</v>
      </c>
      <c r="H310" s="138">
        <v>35890</v>
      </c>
      <c r="I310" s="138">
        <v>70657</v>
      </c>
      <c r="J310" s="138">
        <v>204682</v>
      </c>
      <c r="K310" s="138">
        <v>108746</v>
      </c>
      <c r="L310" s="138">
        <v>54821</v>
      </c>
      <c r="M310" s="138">
        <v>55021</v>
      </c>
      <c r="N310" s="138">
        <f t="shared" si="4"/>
        <v>983945</v>
      </c>
    </row>
    <row r="311" spans="1:14" x14ac:dyDescent="0.25">
      <c r="A311" s="143" t="s">
        <v>540</v>
      </c>
      <c r="B311" s="132" t="s">
        <v>15</v>
      </c>
      <c r="C311" s="138">
        <v>91970</v>
      </c>
      <c r="D311" s="138">
        <v>46042</v>
      </c>
      <c r="E311" s="138">
        <v>57907</v>
      </c>
      <c r="F311" s="138">
        <v>16362</v>
      </c>
      <c r="G311" s="138">
        <v>45617</v>
      </c>
      <c r="H311" s="138">
        <v>22723</v>
      </c>
      <c r="I311" s="138">
        <v>37405</v>
      </c>
      <c r="J311" s="138">
        <v>116510</v>
      </c>
      <c r="K311" s="138">
        <v>58354</v>
      </c>
      <c r="L311" s="138">
        <v>29081</v>
      </c>
      <c r="M311" s="138">
        <v>30389</v>
      </c>
      <c r="N311" s="138">
        <f t="shared" si="4"/>
        <v>552360</v>
      </c>
    </row>
    <row r="312" spans="1:14" x14ac:dyDescent="0.25">
      <c r="A312" s="143" t="s">
        <v>541</v>
      </c>
      <c r="B312" s="132" t="s">
        <v>17</v>
      </c>
      <c r="C312" s="138">
        <v>83740</v>
      </c>
      <c r="D312" s="138">
        <v>43198</v>
      </c>
      <c r="E312" s="138">
        <v>53022</v>
      </c>
      <c r="F312" s="138">
        <v>15307</v>
      </c>
      <c r="G312" s="138">
        <v>42322</v>
      </c>
      <c r="H312" s="138">
        <v>20035</v>
      </c>
      <c r="I312" s="138">
        <v>34849</v>
      </c>
      <c r="J312" s="138">
        <v>101293</v>
      </c>
      <c r="K312" s="138">
        <v>54787</v>
      </c>
      <c r="L312" s="138">
        <v>27411</v>
      </c>
      <c r="M312" s="138">
        <v>28527</v>
      </c>
      <c r="N312" s="138">
        <f t="shared" si="4"/>
        <v>504491</v>
      </c>
    </row>
    <row r="313" spans="1:14" ht="25.5" x14ac:dyDescent="0.25">
      <c r="A313" s="143" t="s">
        <v>542</v>
      </c>
      <c r="B313" s="132" t="s">
        <v>312</v>
      </c>
      <c r="C313" s="138">
        <v>78414</v>
      </c>
      <c r="D313" s="138">
        <v>38381</v>
      </c>
      <c r="E313" s="138">
        <v>49349</v>
      </c>
      <c r="F313" s="138">
        <v>13874</v>
      </c>
      <c r="G313" s="138">
        <v>39284</v>
      </c>
      <c r="H313" s="138">
        <v>18575</v>
      </c>
      <c r="I313" s="138">
        <v>30994</v>
      </c>
      <c r="J313" s="138">
        <v>98224</v>
      </c>
      <c r="K313" s="138">
        <v>53998</v>
      </c>
      <c r="L313" s="138">
        <v>23431</v>
      </c>
      <c r="M313" s="138">
        <v>27664</v>
      </c>
      <c r="N313" s="138">
        <f t="shared" si="4"/>
        <v>472188</v>
      </c>
    </row>
    <row r="314" spans="1:14" ht="25.5" x14ac:dyDescent="0.25">
      <c r="A314" s="143" t="s">
        <v>543</v>
      </c>
      <c r="B314" s="132" t="s">
        <v>313</v>
      </c>
      <c r="C314" s="138">
        <v>5326</v>
      </c>
      <c r="D314" s="138">
        <v>4817</v>
      </c>
      <c r="E314" s="138">
        <v>3673</v>
      </c>
      <c r="F314" s="138">
        <v>1433</v>
      </c>
      <c r="G314" s="138">
        <v>3038</v>
      </c>
      <c r="H314" s="138">
        <v>1460</v>
      </c>
      <c r="I314" s="138">
        <v>3855</v>
      </c>
      <c r="J314" s="138">
        <v>3069</v>
      </c>
      <c r="K314" s="138">
        <v>789</v>
      </c>
      <c r="L314" s="138">
        <v>3980</v>
      </c>
      <c r="M314" s="138">
        <v>863</v>
      </c>
      <c r="N314" s="138">
        <f t="shared" si="4"/>
        <v>32303</v>
      </c>
    </row>
    <row r="315" spans="1:14" ht="25.5" x14ac:dyDescent="0.25">
      <c r="A315" s="143" t="s">
        <v>544</v>
      </c>
      <c r="B315" s="132" t="s">
        <v>314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f t="shared" si="4"/>
        <v>0</v>
      </c>
    </row>
    <row r="316" spans="1:14" x14ac:dyDescent="0.25">
      <c r="A316" s="143" t="s">
        <v>545</v>
      </c>
      <c r="B316" s="132" t="s">
        <v>19</v>
      </c>
      <c r="C316" s="138">
        <v>8230</v>
      </c>
      <c r="D316" s="138">
        <v>2844</v>
      </c>
      <c r="E316" s="138">
        <v>4885</v>
      </c>
      <c r="F316" s="138">
        <v>1055</v>
      </c>
      <c r="G316" s="138">
        <v>3295</v>
      </c>
      <c r="H316" s="138">
        <v>2688</v>
      </c>
      <c r="I316" s="138">
        <v>2556</v>
      </c>
      <c r="J316" s="138">
        <v>15217</v>
      </c>
      <c r="K316" s="138">
        <v>3567</v>
      </c>
      <c r="L316" s="138">
        <v>1670</v>
      </c>
      <c r="M316" s="138">
        <v>1862</v>
      </c>
      <c r="N316" s="138">
        <f t="shared" si="4"/>
        <v>47869</v>
      </c>
    </row>
    <row r="317" spans="1:14" ht="25.5" x14ac:dyDescent="0.25">
      <c r="A317" s="143" t="s">
        <v>546</v>
      </c>
      <c r="B317" s="132" t="s">
        <v>2106</v>
      </c>
      <c r="C317" s="138">
        <v>7205</v>
      </c>
      <c r="D317" s="138">
        <v>2123</v>
      </c>
      <c r="E317" s="138">
        <v>4870</v>
      </c>
      <c r="F317" s="138">
        <v>1037</v>
      </c>
      <c r="G317" s="138">
        <v>3235</v>
      </c>
      <c r="H317" s="138">
        <v>2519</v>
      </c>
      <c r="I317" s="138">
        <v>2171</v>
      </c>
      <c r="J317" s="138">
        <v>14249</v>
      </c>
      <c r="K317" s="138">
        <v>3518</v>
      </c>
      <c r="L317" s="138">
        <v>1317</v>
      </c>
      <c r="M317" s="138">
        <v>1845</v>
      </c>
      <c r="N317" s="138">
        <f t="shared" si="4"/>
        <v>44089</v>
      </c>
    </row>
    <row r="318" spans="1:14" ht="25.5" x14ac:dyDescent="0.25">
      <c r="A318" s="143" t="s">
        <v>547</v>
      </c>
      <c r="B318" s="132" t="s">
        <v>2107</v>
      </c>
      <c r="C318" s="138">
        <v>1025</v>
      </c>
      <c r="D318" s="138">
        <v>721</v>
      </c>
      <c r="E318" s="138">
        <v>15</v>
      </c>
      <c r="F318" s="138">
        <v>18</v>
      </c>
      <c r="G318" s="138">
        <v>60</v>
      </c>
      <c r="H318" s="138">
        <v>169</v>
      </c>
      <c r="I318" s="138">
        <v>385</v>
      </c>
      <c r="J318" s="138">
        <v>968</v>
      </c>
      <c r="K318" s="138">
        <v>49</v>
      </c>
      <c r="L318" s="138">
        <v>353</v>
      </c>
      <c r="M318" s="138">
        <v>17</v>
      </c>
      <c r="N318" s="138">
        <f t="shared" si="4"/>
        <v>3780</v>
      </c>
    </row>
    <row r="319" spans="1:14" ht="25.5" x14ac:dyDescent="0.25">
      <c r="A319" s="143" t="s">
        <v>548</v>
      </c>
      <c r="B319" s="132" t="s">
        <v>2108</v>
      </c>
      <c r="C319" s="138">
        <v>0</v>
      </c>
      <c r="D319" s="138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f t="shared" si="4"/>
        <v>0</v>
      </c>
    </row>
    <row r="320" spans="1:14" x14ac:dyDescent="0.25">
      <c r="A320" s="143" t="s">
        <v>954</v>
      </c>
      <c r="B320" s="132" t="s">
        <v>21</v>
      </c>
      <c r="C320" s="138">
        <v>74295</v>
      </c>
      <c r="D320" s="138">
        <v>30713</v>
      </c>
      <c r="E320" s="138">
        <v>46155</v>
      </c>
      <c r="F320" s="138">
        <v>11953</v>
      </c>
      <c r="G320" s="138">
        <v>33114</v>
      </c>
      <c r="H320" s="138">
        <v>13167</v>
      </c>
      <c r="I320" s="138">
        <v>33252</v>
      </c>
      <c r="J320" s="138">
        <v>88172</v>
      </c>
      <c r="K320" s="138">
        <v>50392</v>
      </c>
      <c r="L320" s="138">
        <v>25740</v>
      </c>
      <c r="M320" s="138">
        <v>24632</v>
      </c>
      <c r="N320" s="138">
        <f t="shared" si="4"/>
        <v>431585</v>
      </c>
    </row>
    <row r="321" spans="1:14" ht="25.5" x14ac:dyDescent="0.25">
      <c r="A321" s="143" t="s">
        <v>955</v>
      </c>
      <c r="B321" s="132" t="s">
        <v>315</v>
      </c>
      <c r="C321" s="138">
        <v>69285</v>
      </c>
      <c r="D321" s="138">
        <v>29193</v>
      </c>
      <c r="E321" s="138">
        <v>43138</v>
      </c>
      <c r="F321" s="138">
        <v>10920</v>
      </c>
      <c r="G321" s="138">
        <v>32321</v>
      </c>
      <c r="H321" s="138">
        <v>12886</v>
      </c>
      <c r="I321" s="138">
        <v>30877</v>
      </c>
      <c r="J321" s="138">
        <v>85753</v>
      </c>
      <c r="K321" s="138">
        <v>47687</v>
      </c>
      <c r="L321" s="138">
        <v>21909</v>
      </c>
      <c r="M321" s="138">
        <v>23683</v>
      </c>
      <c r="N321" s="138">
        <f t="shared" si="4"/>
        <v>407652</v>
      </c>
    </row>
    <row r="322" spans="1:14" ht="25.5" x14ac:dyDescent="0.25">
      <c r="A322" s="143" t="s">
        <v>956</v>
      </c>
      <c r="B322" s="132" t="s">
        <v>316</v>
      </c>
      <c r="C322" s="138">
        <v>5007</v>
      </c>
      <c r="D322" s="138">
        <v>1520</v>
      </c>
      <c r="E322" s="138">
        <v>2846</v>
      </c>
      <c r="F322" s="138">
        <v>1033</v>
      </c>
      <c r="G322" s="138">
        <v>793</v>
      </c>
      <c r="H322" s="138">
        <v>281</v>
      </c>
      <c r="I322" s="138">
        <v>2375</v>
      </c>
      <c r="J322" s="138">
        <v>2419</v>
      </c>
      <c r="K322" s="138">
        <v>2684</v>
      </c>
      <c r="L322" s="138">
        <v>3831</v>
      </c>
      <c r="M322" s="138">
        <v>217</v>
      </c>
      <c r="N322" s="138">
        <f t="shared" si="4"/>
        <v>23006</v>
      </c>
    </row>
    <row r="323" spans="1:14" ht="25.5" x14ac:dyDescent="0.25">
      <c r="A323" s="143" t="s">
        <v>957</v>
      </c>
      <c r="B323" s="132" t="s">
        <v>317</v>
      </c>
      <c r="C323" s="138">
        <v>3</v>
      </c>
      <c r="D323" s="138">
        <v>0</v>
      </c>
      <c r="E323" s="138">
        <v>171</v>
      </c>
      <c r="F323" s="138">
        <v>0</v>
      </c>
      <c r="G323" s="138">
        <v>0</v>
      </c>
      <c r="H323" s="138">
        <v>0</v>
      </c>
      <c r="I323" s="138">
        <v>0</v>
      </c>
      <c r="J323" s="138">
        <v>0</v>
      </c>
      <c r="K323" s="138">
        <v>21</v>
      </c>
      <c r="L323" s="138">
        <v>0</v>
      </c>
      <c r="M323" s="138">
        <v>732</v>
      </c>
      <c r="N323" s="138">
        <f t="shared" ref="N323:N386" si="5">SUM(C323:M323)</f>
        <v>927</v>
      </c>
    </row>
    <row r="324" spans="1:14" x14ac:dyDescent="0.25">
      <c r="A324" s="139" t="s">
        <v>958</v>
      </c>
      <c r="B324" s="132" t="s">
        <v>329</v>
      </c>
      <c r="C324" s="138">
        <v>519</v>
      </c>
      <c r="D324" s="138">
        <v>304</v>
      </c>
      <c r="E324" s="138">
        <v>381</v>
      </c>
      <c r="F324" s="138">
        <v>119</v>
      </c>
      <c r="G324" s="138">
        <v>402</v>
      </c>
      <c r="H324" s="138">
        <v>382</v>
      </c>
      <c r="I324" s="138">
        <v>206</v>
      </c>
      <c r="J324" s="138">
        <v>900</v>
      </c>
      <c r="K324" s="138">
        <v>338</v>
      </c>
      <c r="L324" s="138">
        <v>156</v>
      </c>
      <c r="M324" s="138">
        <v>205</v>
      </c>
      <c r="N324" s="138">
        <f t="shared" si="5"/>
        <v>3912</v>
      </c>
    </row>
    <row r="325" spans="1:14" ht="25.5" x14ac:dyDescent="0.25">
      <c r="A325" s="143" t="s">
        <v>959</v>
      </c>
      <c r="B325" s="132" t="s">
        <v>331</v>
      </c>
      <c r="C325" s="138">
        <v>364</v>
      </c>
      <c r="D325" s="138">
        <v>204</v>
      </c>
      <c r="E325" s="138">
        <v>381</v>
      </c>
      <c r="F325" s="138">
        <v>119</v>
      </c>
      <c r="G325" s="138">
        <v>402</v>
      </c>
      <c r="H325" s="138">
        <v>351</v>
      </c>
      <c r="I325" s="138">
        <v>180</v>
      </c>
      <c r="J325" s="138">
        <v>756</v>
      </c>
      <c r="K325" s="138">
        <v>255</v>
      </c>
      <c r="L325" s="138">
        <v>118</v>
      </c>
      <c r="M325" s="138">
        <v>114</v>
      </c>
      <c r="N325" s="138">
        <f t="shared" si="5"/>
        <v>3244</v>
      </c>
    </row>
    <row r="326" spans="1:14" ht="25.5" x14ac:dyDescent="0.25">
      <c r="A326" s="143" t="s">
        <v>960</v>
      </c>
      <c r="B326" s="132" t="s">
        <v>2007</v>
      </c>
      <c r="C326" s="138">
        <v>364</v>
      </c>
      <c r="D326" s="138">
        <v>192</v>
      </c>
      <c r="E326" s="138">
        <v>310</v>
      </c>
      <c r="F326" s="138">
        <v>0</v>
      </c>
      <c r="G326" s="138">
        <v>345</v>
      </c>
      <c r="H326" s="138">
        <v>306</v>
      </c>
      <c r="I326" s="138">
        <v>180</v>
      </c>
      <c r="J326" s="138">
        <v>756</v>
      </c>
      <c r="K326" s="138">
        <v>255</v>
      </c>
      <c r="L326" s="138">
        <v>118</v>
      </c>
      <c r="M326" s="138">
        <v>35</v>
      </c>
      <c r="N326" s="138">
        <f t="shared" si="5"/>
        <v>2861</v>
      </c>
    </row>
    <row r="327" spans="1:14" ht="25.5" x14ac:dyDescent="0.25">
      <c r="A327" s="143" t="s">
        <v>961</v>
      </c>
      <c r="B327" s="132" t="s">
        <v>2008</v>
      </c>
      <c r="C327" s="138">
        <v>0</v>
      </c>
      <c r="D327" s="138">
        <v>12</v>
      </c>
      <c r="E327" s="138">
        <v>71</v>
      </c>
      <c r="F327" s="138">
        <v>0</v>
      </c>
      <c r="G327" s="138">
        <v>57</v>
      </c>
      <c r="H327" s="138">
        <v>45</v>
      </c>
      <c r="I327" s="138">
        <v>0</v>
      </c>
      <c r="J327" s="138">
        <v>0</v>
      </c>
      <c r="K327" s="138">
        <v>0</v>
      </c>
      <c r="L327" s="138">
        <v>0</v>
      </c>
      <c r="M327" s="138">
        <v>79</v>
      </c>
      <c r="N327" s="138">
        <f t="shared" si="5"/>
        <v>264</v>
      </c>
    </row>
    <row r="328" spans="1:14" ht="25.5" x14ac:dyDescent="0.25">
      <c r="A328" s="143" t="s">
        <v>962</v>
      </c>
      <c r="B328" s="132" t="s">
        <v>2009</v>
      </c>
      <c r="C328" s="138">
        <v>0</v>
      </c>
      <c r="D328" s="138">
        <v>0</v>
      </c>
      <c r="E328" s="138">
        <v>0</v>
      </c>
      <c r="F328" s="138">
        <v>119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f t="shared" si="5"/>
        <v>119</v>
      </c>
    </row>
    <row r="329" spans="1:14" ht="25.5" x14ac:dyDescent="0.25">
      <c r="A329" s="143" t="s">
        <v>963</v>
      </c>
      <c r="B329" s="132" t="s">
        <v>333</v>
      </c>
      <c r="C329" s="138">
        <v>155</v>
      </c>
      <c r="D329" s="138">
        <v>100</v>
      </c>
      <c r="E329" s="138">
        <v>0</v>
      </c>
      <c r="F329" s="138">
        <v>0</v>
      </c>
      <c r="G329" s="138">
        <v>0</v>
      </c>
      <c r="H329" s="138">
        <v>31</v>
      </c>
      <c r="I329" s="138">
        <v>26</v>
      </c>
      <c r="J329" s="138">
        <v>144</v>
      </c>
      <c r="K329" s="138">
        <v>83</v>
      </c>
      <c r="L329" s="138">
        <v>38</v>
      </c>
      <c r="M329" s="138">
        <v>91</v>
      </c>
      <c r="N329" s="138">
        <f t="shared" si="5"/>
        <v>668</v>
      </c>
    </row>
    <row r="330" spans="1:14" ht="25.5" x14ac:dyDescent="0.25">
      <c r="A330" s="143" t="s">
        <v>964</v>
      </c>
      <c r="B330" s="132" t="s">
        <v>2010</v>
      </c>
      <c r="C330" s="138">
        <v>79</v>
      </c>
      <c r="D330" s="138">
        <v>100</v>
      </c>
      <c r="E330" s="138">
        <v>0</v>
      </c>
      <c r="F330" s="138">
        <v>0</v>
      </c>
      <c r="G330" s="138">
        <v>0</v>
      </c>
      <c r="H330" s="138">
        <v>31</v>
      </c>
      <c r="I330" s="138">
        <v>26</v>
      </c>
      <c r="J330" s="138">
        <v>99</v>
      </c>
      <c r="K330" s="138">
        <v>81</v>
      </c>
      <c r="L330" s="138">
        <v>38</v>
      </c>
      <c r="M330" s="138">
        <v>91</v>
      </c>
      <c r="N330" s="138">
        <f t="shared" si="5"/>
        <v>545</v>
      </c>
    </row>
    <row r="331" spans="1:14" ht="25.5" x14ac:dyDescent="0.25">
      <c r="A331" s="143" t="s">
        <v>965</v>
      </c>
      <c r="B331" s="132" t="s">
        <v>2011</v>
      </c>
      <c r="C331" s="138">
        <v>76</v>
      </c>
      <c r="D331" s="138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0</v>
      </c>
      <c r="J331" s="138">
        <v>45</v>
      </c>
      <c r="K331" s="138">
        <v>2</v>
      </c>
      <c r="L331" s="138">
        <v>0</v>
      </c>
      <c r="M331" s="138">
        <v>0</v>
      </c>
      <c r="N331" s="138">
        <f t="shared" si="5"/>
        <v>123</v>
      </c>
    </row>
    <row r="332" spans="1:14" ht="25.5" x14ac:dyDescent="0.25">
      <c r="A332" s="143" t="s">
        <v>966</v>
      </c>
      <c r="B332" s="132" t="s">
        <v>2012</v>
      </c>
      <c r="C332" s="138">
        <v>0</v>
      </c>
      <c r="D332" s="138">
        <v>0</v>
      </c>
      <c r="E332" s="138">
        <v>0</v>
      </c>
      <c r="F332" s="138">
        <v>0</v>
      </c>
      <c r="G332" s="138">
        <v>0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f t="shared" si="5"/>
        <v>0</v>
      </c>
    </row>
    <row r="333" spans="1:14" x14ac:dyDescent="0.25">
      <c r="A333" s="139" t="s">
        <v>967</v>
      </c>
      <c r="B333" s="132" t="s">
        <v>335</v>
      </c>
      <c r="C333" s="138">
        <v>20156</v>
      </c>
      <c r="D333" s="138">
        <v>8472</v>
      </c>
      <c r="E333" s="138">
        <v>10806</v>
      </c>
      <c r="F333" s="138">
        <v>3636</v>
      </c>
      <c r="G333" s="138">
        <v>8994</v>
      </c>
      <c r="H333" s="138">
        <v>2974</v>
      </c>
      <c r="I333" s="138">
        <v>8859</v>
      </c>
      <c r="J333" s="138">
        <v>21885</v>
      </c>
      <c r="K333" s="138">
        <v>14451</v>
      </c>
      <c r="L333" s="138">
        <v>4245</v>
      </c>
      <c r="M333" s="138">
        <v>8574</v>
      </c>
      <c r="N333" s="138">
        <f t="shared" si="5"/>
        <v>113052</v>
      </c>
    </row>
    <row r="334" spans="1:14" x14ac:dyDescent="0.25">
      <c r="A334" s="143" t="s">
        <v>968</v>
      </c>
      <c r="B334" s="132" t="s">
        <v>337</v>
      </c>
      <c r="C334" s="138">
        <v>195</v>
      </c>
      <c r="D334" s="138">
        <v>57</v>
      </c>
      <c r="E334" s="138">
        <v>187</v>
      </c>
      <c r="F334" s="138">
        <v>106</v>
      </c>
      <c r="G334" s="138">
        <v>3</v>
      </c>
      <c r="H334" s="138">
        <v>19</v>
      </c>
      <c r="I334" s="138">
        <v>143</v>
      </c>
      <c r="J334" s="138">
        <v>108</v>
      </c>
      <c r="K334" s="138">
        <v>65</v>
      </c>
      <c r="L334" s="138">
        <v>349</v>
      </c>
      <c r="M334" s="138">
        <v>0</v>
      </c>
      <c r="N334" s="138">
        <f t="shared" si="5"/>
        <v>1232</v>
      </c>
    </row>
    <row r="335" spans="1:14" ht="25.5" x14ac:dyDescent="0.25">
      <c r="A335" s="143" t="s">
        <v>969</v>
      </c>
      <c r="B335" s="132" t="s">
        <v>318</v>
      </c>
      <c r="C335" s="138">
        <v>193</v>
      </c>
      <c r="D335" s="138">
        <v>0</v>
      </c>
      <c r="E335" s="138">
        <v>184</v>
      </c>
      <c r="F335" s="138">
        <v>106</v>
      </c>
      <c r="G335" s="138">
        <v>0</v>
      </c>
      <c r="H335" s="138">
        <v>19</v>
      </c>
      <c r="I335" s="138">
        <v>143</v>
      </c>
      <c r="J335" s="138">
        <v>108</v>
      </c>
      <c r="K335" s="138">
        <v>65</v>
      </c>
      <c r="L335" s="138">
        <v>349</v>
      </c>
      <c r="M335" s="138">
        <v>0</v>
      </c>
      <c r="N335" s="138">
        <f t="shared" si="5"/>
        <v>1167</v>
      </c>
    </row>
    <row r="336" spans="1:14" ht="25.5" x14ac:dyDescent="0.25">
      <c r="A336" s="143" t="s">
        <v>970</v>
      </c>
      <c r="B336" s="132" t="s">
        <v>319</v>
      </c>
      <c r="C336" s="138">
        <v>2</v>
      </c>
      <c r="D336" s="138">
        <v>57</v>
      </c>
      <c r="E336" s="138">
        <v>0</v>
      </c>
      <c r="F336" s="138">
        <v>0</v>
      </c>
      <c r="G336" s="138">
        <v>3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f t="shared" si="5"/>
        <v>62</v>
      </c>
    </row>
    <row r="337" spans="1:14" ht="25.5" x14ac:dyDescent="0.25">
      <c r="A337" s="143" t="s">
        <v>971</v>
      </c>
      <c r="B337" s="132" t="s">
        <v>320</v>
      </c>
      <c r="C337" s="138">
        <v>0</v>
      </c>
      <c r="D337" s="138">
        <v>0</v>
      </c>
      <c r="E337" s="138">
        <v>3</v>
      </c>
      <c r="F337" s="138">
        <v>0</v>
      </c>
      <c r="G337" s="138">
        <v>0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f t="shared" si="5"/>
        <v>3</v>
      </c>
    </row>
    <row r="338" spans="1:14" x14ac:dyDescent="0.25">
      <c r="A338" s="143" t="s">
        <v>972</v>
      </c>
      <c r="B338" s="132" t="s">
        <v>339</v>
      </c>
      <c r="C338" s="138">
        <v>19961</v>
      </c>
      <c r="D338" s="138">
        <v>8415</v>
      </c>
      <c r="E338" s="138">
        <v>10619</v>
      </c>
      <c r="F338" s="138">
        <v>3530</v>
      </c>
      <c r="G338" s="138">
        <v>8991</v>
      </c>
      <c r="H338" s="138">
        <v>2955</v>
      </c>
      <c r="I338" s="138">
        <v>8716</v>
      </c>
      <c r="J338" s="138">
        <v>21777</v>
      </c>
      <c r="K338" s="138">
        <v>14386</v>
      </c>
      <c r="L338" s="138">
        <v>3896</v>
      </c>
      <c r="M338" s="138">
        <v>8574</v>
      </c>
      <c r="N338" s="138">
        <f t="shared" si="5"/>
        <v>111820</v>
      </c>
    </row>
    <row r="339" spans="1:14" ht="25.5" x14ac:dyDescent="0.25">
      <c r="A339" s="143" t="s">
        <v>1105</v>
      </c>
      <c r="B339" s="132" t="s">
        <v>321</v>
      </c>
      <c r="C339" s="138">
        <v>18892</v>
      </c>
      <c r="D339" s="138">
        <v>7155</v>
      </c>
      <c r="E339" s="138">
        <v>10417</v>
      </c>
      <c r="F339" s="138">
        <v>3240</v>
      </c>
      <c r="G339" s="138">
        <v>8645</v>
      </c>
      <c r="H339" s="138">
        <v>2926</v>
      </c>
      <c r="I339" s="138">
        <v>8334</v>
      </c>
      <c r="J339" s="138">
        <v>19489</v>
      </c>
      <c r="K339" s="138">
        <v>13913</v>
      </c>
      <c r="L339" s="138">
        <v>2833</v>
      </c>
      <c r="M339" s="138">
        <v>7425</v>
      </c>
      <c r="N339" s="138">
        <f t="shared" si="5"/>
        <v>103269</v>
      </c>
    </row>
    <row r="340" spans="1:14" ht="25.5" x14ac:dyDescent="0.25">
      <c r="A340" s="143" t="s">
        <v>1106</v>
      </c>
      <c r="B340" s="132" t="s">
        <v>916</v>
      </c>
      <c r="C340" s="138">
        <v>1069</v>
      </c>
      <c r="D340" s="138">
        <v>1260</v>
      </c>
      <c r="E340" s="138">
        <v>146</v>
      </c>
      <c r="F340" s="138">
        <v>290</v>
      </c>
      <c r="G340" s="138">
        <v>346</v>
      </c>
      <c r="H340" s="138">
        <v>29</v>
      </c>
      <c r="I340" s="138">
        <v>382</v>
      </c>
      <c r="J340" s="138">
        <v>2288</v>
      </c>
      <c r="K340" s="138">
        <v>473</v>
      </c>
      <c r="L340" s="138">
        <v>1063</v>
      </c>
      <c r="M340" s="138">
        <v>1031</v>
      </c>
      <c r="N340" s="138">
        <f t="shared" si="5"/>
        <v>8377</v>
      </c>
    </row>
    <row r="341" spans="1:14" ht="25.5" x14ac:dyDescent="0.25">
      <c r="A341" s="143" t="s">
        <v>1107</v>
      </c>
      <c r="B341" s="132" t="s">
        <v>917</v>
      </c>
      <c r="C341" s="138">
        <v>0</v>
      </c>
      <c r="D341" s="138">
        <v>0</v>
      </c>
      <c r="E341" s="138">
        <v>56</v>
      </c>
      <c r="F341" s="138">
        <v>0</v>
      </c>
      <c r="G341" s="138">
        <v>0</v>
      </c>
      <c r="H341" s="138">
        <v>0</v>
      </c>
      <c r="I341" s="138">
        <v>0</v>
      </c>
      <c r="J341" s="138">
        <v>0</v>
      </c>
      <c r="K341" s="138">
        <v>0</v>
      </c>
      <c r="L341" s="138">
        <v>0</v>
      </c>
      <c r="M341" s="138">
        <v>118</v>
      </c>
      <c r="N341" s="138">
        <f t="shared" si="5"/>
        <v>174</v>
      </c>
    </row>
    <row r="342" spans="1:14" x14ac:dyDescent="0.25">
      <c r="A342" s="139" t="s">
        <v>1108</v>
      </c>
      <c r="B342" s="132" t="s">
        <v>341</v>
      </c>
      <c r="C342" s="138">
        <v>13714</v>
      </c>
      <c r="D342" s="138">
        <v>7033</v>
      </c>
      <c r="E342" s="138">
        <v>9073</v>
      </c>
      <c r="F342" s="138">
        <v>2723</v>
      </c>
      <c r="G342" s="138">
        <v>6094</v>
      </c>
      <c r="H342" s="138">
        <v>3390</v>
      </c>
      <c r="I342" s="138">
        <v>5868</v>
      </c>
      <c r="J342" s="138">
        <v>15473</v>
      </c>
      <c r="K342" s="138">
        <v>3902</v>
      </c>
      <c r="L342" s="138">
        <v>3539</v>
      </c>
      <c r="M342" s="138">
        <v>2758</v>
      </c>
      <c r="N342" s="138">
        <f t="shared" si="5"/>
        <v>73567</v>
      </c>
    </row>
    <row r="343" spans="1:14" ht="25.5" x14ac:dyDescent="0.25">
      <c r="A343" s="143" t="s">
        <v>1109</v>
      </c>
      <c r="B343" s="132" t="s">
        <v>343</v>
      </c>
      <c r="C343" s="138">
        <v>1014</v>
      </c>
      <c r="D343" s="138">
        <v>825</v>
      </c>
      <c r="E343" s="138">
        <v>1026</v>
      </c>
      <c r="F343" s="138">
        <v>585</v>
      </c>
      <c r="G343" s="138">
        <v>918</v>
      </c>
      <c r="H343" s="138">
        <v>653</v>
      </c>
      <c r="I343" s="138">
        <v>450</v>
      </c>
      <c r="J343" s="138">
        <v>907</v>
      </c>
      <c r="K343" s="138">
        <v>599</v>
      </c>
      <c r="L343" s="138">
        <v>347</v>
      </c>
      <c r="M343" s="138">
        <v>293</v>
      </c>
      <c r="N343" s="138">
        <f t="shared" si="5"/>
        <v>7617</v>
      </c>
    </row>
    <row r="344" spans="1:14" ht="25.5" x14ac:dyDescent="0.25">
      <c r="A344" s="143" t="s">
        <v>1110</v>
      </c>
      <c r="B344" s="132" t="s">
        <v>918</v>
      </c>
      <c r="C344" s="138">
        <v>764</v>
      </c>
      <c r="D344" s="138">
        <v>777</v>
      </c>
      <c r="E344" s="138">
        <v>1014</v>
      </c>
      <c r="F344" s="138">
        <v>585</v>
      </c>
      <c r="G344" s="138">
        <v>865</v>
      </c>
      <c r="H344" s="138">
        <v>653</v>
      </c>
      <c r="I344" s="138">
        <v>450</v>
      </c>
      <c r="J344" s="138">
        <v>907</v>
      </c>
      <c r="K344" s="138">
        <v>599</v>
      </c>
      <c r="L344" s="138">
        <v>236</v>
      </c>
      <c r="M344" s="138">
        <v>293</v>
      </c>
      <c r="N344" s="138">
        <f t="shared" si="5"/>
        <v>7143</v>
      </c>
    </row>
    <row r="345" spans="1:14" ht="25.5" x14ac:dyDescent="0.25">
      <c r="A345" s="143" t="s">
        <v>1111</v>
      </c>
      <c r="B345" s="132" t="s">
        <v>520</v>
      </c>
      <c r="C345" s="138">
        <v>250</v>
      </c>
      <c r="D345" s="138">
        <v>48</v>
      </c>
      <c r="E345" s="138">
        <v>0</v>
      </c>
      <c r="F345" s="138">
        <v>0</v>
      </c>
      <c r="G345" s="138">
        <v>53</v>
      </c>
      <c r="H345" s="138">
        <v>0</v>
      </c>
      <c r="I345" s="138">
        <v>0</v>
      </c>
      <c r="J345" s="138">
        <v>0</v>
      </c>
      <c r="K345" s="138">
        <v>0</v>
      </c>
      <c r="L345" s="138">
        <v>111</v>
      </c>
      <c r="M345" s="138">
        <v>0</v>
      </c>
      <c r="N345" s="138">
        <f t="shared" si="5"/>
        <v>462</v>
      </c>
    </row>
    <row r="346" spans="1:14" ht="25.5" x14ac:dyDescent="0.25">
      <c r="A346" s="143" t="s">
        <v>1112</v>
      </c>
      <c r="B346" s="132" t="s">
        <v>521</v>
      </c>
      <c r="C346" s="138">
        <v>0</v>
      </c>
      <c r="D346" s="138">
        <v>0</v>
      </c>
      <c r="E346" s="138">
        <v>12</v>
      </c>
      <c r="F346" s="138">
        <v>0</v>
      </c>
      <c r="G346" s="138">
        <v>0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f t="shared" si="5"/>
        <v>12</v>
      </c>
    </row>
    <row r="347" spans="1:14" ht="25.5" x14ac:dyDescent="0.25">
      <c r="A347" s="143" t="s">
        <v>1113</v>
      </c>
      <c r="B347" s="132" t="s">
        <v>345</v>
      </c>
      <c r="C347" s="138">
        <v>12700</v>
      </c>
      <c r="D347" s="138">
        <v>6208</v>
      </c>
      <c r="E347" s="138">
        <v>8047</v>
      </c>
      <c r="F347" s="138">
        <v>2138</v>
      </c>
      <c r="G347" s="138">
        <v>5176</v>
      </c>
      <c r="H347" s="138">
        <v>2737</v>
      </c>
      <c r="I347" s="138">
        <v>5418</v>
      </c>
      <c r="J347" s="138">
        <v>14566</v>
      </c>
      <c r="K347" s="138">
        <v>3303</v>
      </c>
      <c r="L347" s="138">
        <v>3192</v>
      </c>
      <c r="M347" s="138">
        <v>2465</v>
      </c>
      <c r="N347" s="138">
        <f t="shared" si="5"/>
        <v>65950</v>
      </c>
    </row>
    <row r="348" spans="1:14" ht="25.5" x14ac:dyDescent="0.25">
      <c r="A348" s="143" t="s">
        <v>1114</v>
      </c>
      <c r="B348" s="132" t="s">
        <v>2103</v>
      </c>
      <c r="C348" s="138">
        <v>12260</v>
      </c>
      <c r="D348" s="138">
        <v>6093</v>
      </c>
      <c r="E348" s="138">
        <v>7878</v>
      </c>
      <c r="F348" s="138">
        <v>1778</v>
      </c>
      <c r="G348" s="138">
        <v>5176</v>
      </c>
      <c r="H348" s="138">
        <v>2737</v>
      </c>
      <c r="I348" s="138">
        <v>5418</v>
      </c>
      <c r="J348" s="138">
        <v>14495</v>
      </c>
      <c r="K348" s="138">
        <v>3303</v>
      </c>
      <c r="L348" s="138">
        <v>2629</v>
      </c>
      <c r="M348" s="138">
        <v>2452</v>
      </c>
      <c r="N348" s="138">
        <f t="shared" si="5"/>
        <v>64219</v>
      </c>
    </row>
    <row r="349" spans="1:14" ht="25.5" x14ac:dyDescent="0.25">
      <c r="A349" s="143" t="s">
        <v>1115</v>
      </c>
      <c r="B349" s="132" t="s">
        <v>2104</v>
      </c>
      <c r="C349" s="138">
        <v>440</v>
      </c>
      <c r="D349" s="138">
        <v>115</v>
      </c>
      <c r="E349" s="138">
        <v>148</v>
      </c>
      <c r="F349" s="138">
        <v>360</v>
      </c>
      <c r="G349" s="138">
        <v>0</v>
      </c>
      <c r="H349" s="138">
        <v>0</v>
      </c>
      <c r="I349" s="138">
        <v>0</v>
      </c>
      <c r="J349" s="138">
        <v>71</v>
      </c>
      <c r="K349" s="138">
        <v>0</v>
      </c>
      <c r="L349" s="138">
        <v>563</v>
      </c>
      <c r="M349" s="138">
        <v>0</v>
      </c>
      <c r="N349" s="138">
        <f t="shared" si="5"/>
        <v>1697</v>
      </c>
    </row>
    <row r="350" spans="1:14" ht="25.5" x14ac:dyDescent="0.25">
      <c r="A350" s="143" t="s">
        <v>1116</v>
      </c>
      <c r="B350" s="132" t="s">
        <v>2105</v>
      </c>
      <c r="C350" s="138">
        <v>0</v>
      </c>
      <c r="D350" s="138">
        <v>0</v>
      </c>
      <c r="E350" s="138">
        <v>21</v>
      </c>
      <c r="F350" s="138">
        <v>0</v>
      </c>
      <c r="G350" s="138">
        <v>0</v>
      </c>
      <c r="H350" s="138">
        <v>0</v>
      </c>
      <c r="I350" s="138">
        <v>0</v>
      </c>
      <c r="J350" s="138">
        <v>0</v>
      </c>
      <c r="K350" s="138">
        <v>0</v>
      </c>
      <c r="L350" s="138">
        <v>0</v>
      </c>
      <c r="M350" s="138">
        <v>13</v>
      </c>
      <c r="N350" s="138">
        <f t="shared" si="5"/>
        <v>34</v>
      </c>
    </row>
    <row r="351" spans="1:14" x14ac:dyDescent="0.25">
      <c r="A351" s="139" t="s">
        <v>1117</v>
      </c>
      <c r="B351" s="132" t="s">
        <v>348</v>
      </c>
      <c r="C351" s="138">
        <v>1269</v>
      </c>
      <c r="D351" s="138">
        <v>1489</v>
      </c>
      <c r="E351" s="138">
        <v>2005</v>
      </c>
      <c r="F351" s="138">
        <v>1142</v>
      </c>
      <c r="G351" s="138">
        <v>1021</v>
      </c>
      <c r="H351" s="138">
        <v>906</v>
      </c>
      <c r="I351" s="138">
        <v>1848</v>
      </c>
      <c r="J351" s="138">
        <v>2903</v>
      </c>
      <c r="K351" s="138">
        <v>1245</v>
      </c>
      <c r="L351" s="138">
        <v>879</v>
      </c>
      <c r="M351" s="138">
        <v>929</v>
      </c>
      <c r="N351" s="138">
        <f t="shared" si="5"/>
        <v>15636</v>
      </c>
    </row>
    <row r="352" spans="1:14" x14ac:dyDescent="0.25">
      <c r="A352" s="143" t="s">
        <v>1118</v>
      </c>
      <c r="B352" s="132" t="s">
        <v>681</v>
      </c>
      <c r="C352" s="138">
        <v>144</v>
      </c>
      <c r="D352" s="138">
        <v>464</v>
      </c>
      <c r="E352" s="138">
        <v>126</v>
      </c>
      <c r="F352" s="138">
        <v>52</v>
      </c>
      <c r="G352" s="138">
        <v>297</v>
      </c>
      <c r="H352" s="138">
        <v>44</v>
      </c>
      <c r="I352" s="138">
        <v>351</v>
      </c>
      <c r="J352" s="138">
        <v>928</v>
      </c>
      <c r="K352" s="138">
        <v>598</v>
      </c>
      <c r="L352" s="138">
        <v>324</v>
      </c>
      <c r="M352" s="138">
        <v>251</v>
      </c>
      <c r="N352" s="138">
        <f t="shared" si="5"/>
        <v>3579</v>
      </c>
    </row>
    <row r="353" spans="1:14" x14ac:dyDescent="0.25">
      <c r="A353" s="143" t="s">
        <v>1119</v>
      </c>
      <c r="B353" s="132" t="s">
        <v>80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f t="shared" si="5"/>
        <v>0</v>
      </c>
    </row>
    <row r="354" spans="1:14" x14ac:dyDescent="0.25">
      <c r="A354" s="143" t="s">
        <v>1120</v>
      </c>
      <c r="B354" s="132" t="s">
        <v>82</v>
      </c>
      <c r="C354" s="138">
        <v>1125</v>
      </c>
      <c r="D354" s="138">
        <v>1025</v>
      </c>
      <c r="E354" s="138">
        <v>1879</v>
      </c>
      <c r="F354" s="138">
        <v>1090</v>
      </c>
      <c r="G354" s="138">
        <v>724</v>
      </c>
      <c r="H354" s="138">
        <v>862</v>
      </c>
      <c r="I354" s="138">
        <v>1497</v>
      </c>
      <c r="J354" s="138">
        <v>1975</v>
      </c>
      <c r="K354" s="138">
        <v>647</v>
      </c>
      <c r="L354" s="138">
        <v>555</v>
      </c>
      <c r="M354" s="138">
        <v>678</v>
      </c>
      <c r="N354" s="138">
        <f t="shared" si="5"/>
        <v>12057</v>
      </c>
    </row>
    <row r="355" spans="1:14" ht="25.5" x14ac:dyDescent="0.25">
      <c r="A355" s="143" t="s">
        <v>1121</v>
      </c>
      <c r="B355" s="132" t="s">
        <v>84</v>
      </c>
      <c r="C355" s="138">
        <v>544</v>
      </c>
      <c r="D355" s="138">
        <v>384</v>
      </c>
      <c r="E355" s="138">
        <v>385</v>
      </c>
      <c r="F355" s="138">
        <v>485</v>
      </c>
      <c r="G355" s="138">
        <v>451</v>
      </c>
      <c r="H355" s="138">
        <v>511</v>
      </c>
      <c r="I355" s="138">
        <v>484</v>
      </c>
      <c r="J355" s="138">
        <v>365</v>
      </c>
      <c r="K355" s="138">
        <v>556</v>
      </c>
      <c r="L355" s="138">
        <v>407</v>
      </c>
      <c r="M355" s="138">
        <v>471</v>
      </c>
      <c r="N355" s="138">
        <f t="shared" si="5"/>
        <v>5043</v>
      </c>
    </row>
    <row r="356" spans="1:14" x14ac:dyDescent="0.25">
      <c r="A356" s="143" t="s">
        <v>1122</v>
      </c>
      <c r="B356" s="132" t="s">
        <v>87</v>
      </c>
      <c r="C356" s="138">
        <v>581</v>
      </c>
      <c r="D356" s="138">
        <v>641</v>
      </c>
      <c r="E356" s="138">
        <v>1494</v>
      </c>
      <c r="F356" s="138">
        <v>605</v>
      </c>
      <c r="G356" s="138">
        <v>273</v>
      </c>
      <c r="H356" s="138">
        <v>351</v>
      </c>
      <c r="I356" s="138">
        <v>1013</v>
      </c>
      <c r="J356" s="138">
        <v>1610</v>
      </c>
      <c r="K356" s="138">
        <v>91</v>
      </c>
      <c r="L356" s="138">
        <v>148</v>
      </c>
      <c r="M356" s="138">
        <v>207</v>
      </c>
      <c r="N356" s="138">
        <f t="shared" si="5"/>
        <v>7014</v>
      </c>
    </row>
    <row r="357" spans="1:14" x14ac:dyDescent="0.25">
      <c r="A357" s="144" t="s">
        <v>1123</v>
      </c>
      <c r="B357" s="132" t="s">
        <v>66</v>
      </c>
      <c r="C357" s="138">
        <v>9410</v>
      </c>
      <c r="D357" s="138">
        <v>7190</v>
      </c>
      <c r="E357" s="138">
        <v>4520</v>
      </c>
      <c r="F357" s="138">
        <v>2308</v>
      </c>
      <c r="G357" s="138">
        <v>6328</v>
      </c>
      <c r="H357" s="138">
        <v>2102</v>
      </c>
      <c r="I357" s="138">
        <v>5312</v>
      </c>
      <c r="J357" s="138">
        <v>10770</v>
      </c>
      <c r="K357" s="138">
        <v>7354</v>
      </c>
      <c r="L357" s="138">
        <v>180</v>
      </c>
      <c r="M357" s="138">
        <v>2950</v>
      </c>
      <c r="N357" s="138">
        <f t="shared" si="5"/>
        <v>58424</v>
      </c>
    </row>
    <row r="358" spans="1:14" ht="25.5" x14ac:dyDescent="0.25">
      <c r="A358" s="139" t="s">
        <v>1124</v>
      </c>
      <c r="B358" s="132" t="s">
        <v>90</v>
      </c>
      <c r="C358" s="138">
        <v>371</v>
      </c>
      <c r="D358" s="138">
        <v>125</v>
      </c>
      <c r="E358" s="138">
        <v>57</v>
      </c>
      <c r="F358" s="138">
        <v>80</v>
      </c>
      <c r="G358" s="138">
        <v>83</v>
      </c>
      <c r="H358" s="138">
        <v>23</v>
      </c>
      <c r="I358" s="138">
        <v>0</v>
      </c>
      <c r="J358" s="138">
        <v>644</v>
      </c>
      <c r="K358" s="138">
        <v>270</v>
      </c>
      <c r="L358" s="138">
        <v>0</v>
      </c>
      <c r="M358" s="138">
        <v>122</v>
      </c>
      <c r="N358" s="138">
        <f t="shared" si="5"/>
        <v>1775</v>
      </c>
    </row>
    <row r="359" spans="1:14" x14ac:dyDescent="0.25">
      <c r="A359" s="139" t="s">
        <v>1125</v>
      </c>
      <c r="B359" s="132" t="s">
        <v>2109</v>
      </c>
      <c r="C359" s="138">
        <v>9039</v>
      </c>
      <c r="D359" s="138">
        <v>7065</v>
      </c>
      <c r="E359" s="138">
        <v>4463</v>
      </c>
      <c r="F359" s="138">
        <v>2228</v>
      </c>
      <c r="G359" s="138">
        <v>6245</v>
      </c>
      <c r="H359" s="138">
        <v>2079</v>
      </c>
      <c r="I359" s="138">
        <v>5312</v>
      </c>
      <c r="J359" s="138">
        <v>10126</v>
      </c>
      <c r="K359" s="138">
        <v>7084</v>
      </c>
      <c r="L359" s="138">
        <v>180</v>
      </c>
      <c r="M359" s="138">
        <v>2828</v>
      </c>
      <c r="N359" s="138">
        <f t="shared" si="5"/>
        <v>56649</v>
      </c>
    </row>
    <row r="360" spans="1:14" x14ac:dyDescent="0.25">
      <c r="A360" s="139" t="s">
        <v>1126</v>
      </c>
      <c r="B360" s="132" t="s">
        <v>1451</v>
      </c>
      <c r="C360" s="138">
        <v>4686</v>
      </c>
      <c r="D360" s="138">
        <v>3701</v>
      </c>
      <c r="E360" s="138">
        <v>2966</v>
      </c>
      <c r="F360" s="138">
        <v>1071</v>
      </c>
      <c r="G360" s="138">
        <v>2224</v>
      </c>
      <c r="H360" s="138">
        <v>1024</v>
      </c>
      <c r="I360" s="138">
        <v>2815</v>
      </c>
      <c r="J360" s="138">
        <v>3171</v>
      </c>
      <c r="K360" s="138">
        <v>2599</v>
      </c>
      <c r="L360" s="138">
        <v>0</v>
      </c>
      <c r="M360" s="138">
        <v>610</v>
      </c>
      <c r="N360" s="138">
        <f t="shared" si="5"/>
        <v>24867</v>
      </c>
    </row>
    <row r="361" spans="1:14" ht="25.5" x14ac:dyDescent="0.25">
      <c r="A361" s="143" t="s">
        <v>1127</v>
      </c>
      <c r="B361" s="132" t="s">
        <v>1452</v>
      </c>
      <c r="C361" s="138">
        <v>0</v>
      </c>
      <c r="D361" s="138">
        <v>39</v>
      </c>
      <c r="E361" s="138">
        <v>0</v>
      </c>
      <c r="F361" s="138">
        <v>0</v>
      </c>
      <c r="G361" s="138">
        <v>27</v>
      </c>
      <c r="H361" s="138">
        <v>28</v>
      </c>
      <c r="I361" s="138">
        <v>9</v>
      </c>
      <c r="J361" s="138">
        <v>593</v>
      </c>
      <c r="K361" s="138">
        <v>0</v>
      </c>
      <c r="L361" s="138">
        <v>0</v>
      </c>
      <c r="M361" s="138">
        <v>0</v>
      </c>
      <c r="N361" s="138">
        <f t="shared" si="5"/>
        <v>696</v>
      </c>
    </row>
    <row r="362" spans="1:14" ht="25.5" x14ac:dyDescent="0.25">
      <c r="A362" s="143" t="s">
        <v>1128</v>
      </c>
      <c r="B362" s="132" t="s">
        <v>1453</v>
      </c>
      <c r="C362" s="138">
        <v>4686</v>
      </c>
      <c r="D362" s="138">
        <v>3662</v>
      </c>
      <c r="E362" s="138">
        <v>2966</v>
      </c>
      <c r="F362" s="138">
        <v>1071</v>
      </c>
      <c r="G362" s="138">
        <v>2197</v>
      </c>
      <c r="H362" s="138">
        <v>996</v>
      </c>
      <c r="I362" s="138">
        <v>2806</v>
      </c>
      <c r="J362" s="138">
        <v>2578</v>
      </c>
      <c r="K362" s="138">
        <v>2599</v>
      </c>
      <c r="L362" s="138">
        <v>0</v>
      </c>
      <c r="M362" s="138">
        <v>610</v>
      </c>
      <c r="N362" s="138">
        <f t="shared" si="5"/>
        <v>24171</v>
      </c>
    </row>
    <row r="363" spans="1:14" ht="25.5" x14ac:dyDescent="0.25">
      <c r="A363" s="139" t="s">
        <v>1129</v>
      </c>
      <c r="B363" s="132" t="s">
        <v>1454</v>
      </c>
      <c r="C363" s="138">
        <v>4353</v>
      </c>
      <c r="D363" s="138">
        <v>3364</v>
      </c>
      <c r="E363" s="138">
        <v>1497</v>
      </c>
      <c r="F363" s="138">
        <v>1157</v>
      </c>
      <c r="G363" s="138">
        <v>4021</v>
      </c>
      <c r="H363" s="138">
        <v>1055</v>
      </c>
      <c r="I363" s="138">
        <v>2497</v>
      </c>
      <c r="J363" s="138">
        <v>6955</v>
      </c>
      <c r="K363" s="138">
        <v>4485</v>
      </c>
      <c r="L363" s="138">
        <v>180</v>
      </c>
      <c r="M363" s="138">
        <v>2218</v>
      </c>
      <c r="N363" s="138">
        <f t="shared" si="5"/>
        <v>31782</v>
      </c>
    </row>
    <row r="364" spans="1:14" x14ac:dyDescent="0.25">
      <c r="A364" s="139" t="s">
        <v>1196</v>
      </c>
      <c r="B364" s="132" t="s">
        <v>1455</v>
      </c>
      <c r="C364" s="138">
        <v>0</v>
      </c>
      <c r="D364" s="138">
        <v>71</v>
      </c>
      <c r="E364" s="138">
        <v>0</v>
      </c>
      <c r="F364" s="138">
        <v>0</v>
      </c>
      <c r="G364" s="138">
        <v>0</v>
      </c>
      <c r="H364" s="138">
        <v>0</v>
      </c>
      <c r="I364" s="138">
        <v>0</v>
      </c>
      <c r="J364" s="138">
        <v>0</v>
      </c>
      <c r="K364" s="138">
        <v>0</v>
      </c>
      <c r="L364" s="138">
        <v>0</v>
      </c>
      <c r="M364" s="138">
        <v>0</v>
      </c>
      <c r="N364" s="138">
        <f t="shared" si="5"/>
        <v>71</v>
      </c>
    </row>
    <row r="365" spans="1:14" ht="25.5" x14ac:dyDescent="0.25">
      <c r="A365" s="143" t="s">
        <v>1197</v>
      </c>
      <c r="B365" s="132" t="s">
        <v>2110</v>
      </c>
      <c r="C365" s="138">
        <v>0</v>
      </c>
      <c r="D365" s="138">
        <v>0</v>
      </c>
      <c r="E365" s="138">
        <v>0</v>
      </c>
      <c r="F365" s="138">
        <v>0</v>
      </c>
      <c r="G365" s="138">
        <v>0</v>
      </c>
      <c r="H365" s="138">
        <v>0</v>
      </c>
      <c r="I365" s="138"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f t="shared" si="5"/>
        <v>0</v>
      </c>
    </row>
    <row r="366" spans="1:14" x14ac:dyDescent="0.25">
      <c r="A366" s="143" t="s">
        <v>1198</v>
      </c>
      <c r="B366" s="132" t="s">
        <v>2111</v>
      </c>
      <c r="C366" s="138">
        <v>0</v>
      </c>
      <c r="D366" s="138">
        <v>71</v>
      </c>
      <c r="E366" s="138">
        <v>0</v>
      </c>
      <c r="F366" s="138">
        <v>0</v>
      </c>
      <c r="G366" s="138">
        <v>0</v>
      </c>
      <c r="H366" s="138">
        <v>0</v>
      </c>
      <c r="I366" s="138"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f t="shared" si="5"/>
        <v>71</v>
      </c>
    </row>
    <row r="367" spans="1:14" x14ac:dyDescent="0.25">
      <c r="A367" s="139" t="s">
        <v>1199</v>
      </c>
      <c r="B367" s="132" t="s">
        <v>1456</v>
      </c>
      <c r="C367" s="138">
        <v>0</v>
      </c>
      <c r="D367" s="138">
        <v>0</v>
      </c>
      <c r="E367" s="138">
        <v>0</v>
      </c>
      <c r="F367" s="138">
        <v>-13</v>
      </c>
      <c r="G367" s="138">
        <v>-200</v>
      </c>
      <c r="H367" s="138">
        <v>0</v>
      </c>
      <c r="I367" s="138">
        <v>1222</v>
      </c>
      <c r="J367" s="138">
        <v>0</v>
      </c>
      <c r="K367" s="138">
        <v>-9188</v>
      </c>
      <c r="L367" s="138">
        <v>866</v>
      </c>
      <c r="M367" s="138">
        <v>0</v>
      </c>
      <c r="N367" s="138">
        <f t="shared" si="5"/>
        <v>-7313</v>
      </c>
    </row>
    <row r="368" spans="1:14" x14ac:dyDescent="0.25">
      <c r="A368" s="143" t="s">
        <v>1200</v>
      </c>
      <c r="B368" s="132" t="s">
        <v>1457</v>
      </c>
      <c r="C368" s="138">
        <v>0</v>
      </c>
      <c r="D368" s="138">
        <v>0</v>
      </c>
      <c r="E368" s="138">
        <v>0</v>
      </c>
      <c r="F368" s="138">
        <v>-17</v>
      </c>
      <c r="G368" s="138">
        <v>-200</v>
      </c>
      <c r="H368" s="138">
        <v>0</v>
      </c>
      <c r="I368" s="138">
        <v>1218</v>
      </c>
      <c r="J368" s="138">
        <v>0</v>
      </c>
      <c r="K368" s="138">
        <v>-9027</v>
      </c>
      <c r="L368" s="138">
        <v>866</v>
      </c>
      <c r="M368" s="138">
        <v>0</v>
      </c>
      <c r="N368" s="138">
        <f t="shared" si="5"/>
        <v>-7160</v>
      </c>
    </row>
    <row r="369" spans="1:14" x14ac:dyDescent="0.25">
      <c r="A369" s="143" t="s">
        <v>1201</v>
      </c>
      <c r="B369" s="132" t="s">
        <v>1458</v>
      </c>
      <c r="C369" s="138">
        <v>0</v>
      </c>
      <c r="D369" s="138">
        <v>0</v>
      </c>
      <c r="E369" s="138">
        <v>0</v>
      </c>
      <c r="F369" s="138">
        <v>4</v>
      </c>
      <c r="G369" s="138">
        <v>0</v>
      </c>
      <c r="H369" s="138">
        <v>0</v>
      </c>
      <c r="I369" s="138">
        <v>4</v>
      </c>
      <c r="J369" s="138">
        <v>0</v>
      </c>
      <c r="K369" s="138">
        <v>-161</v>
      </c>
      <c r="L369" s="138">
        <v>0</v>
      </c>
      <c r="M369" s="138">
        <v>0</v>
      </c>
      <c r="N369" s="138">
        <f t="shared" si="5"/>
        <v>-153</v>
      </c>
    </row>
    <row r="370" spans="1:14" x14ac:dyDescent="0.25">
      <c r="A370" s="139" t="s">
        <v>1202</v>
      </c>
      <c r="B370" s="132" t="s">
        <v>1459</v>
      </c>
      <c r="C370" s="138">
        <v>9172</v>
      </c>
      <c r="D370" s="138">
        <v>349</v>
      </c>
      <c r="E370" s="138">
        <v>2320</v>
      </c>
      <c r="F370" s="138">
        <v>497</v>
      </c>
      <c r="G370" s="138">
        <v>3280</v>
      </c>
      <c r="H370" s="138">
        <v>625</v>
      </c>
      <c r="I370" s="138">
        <v>3198</v>
      </c>
      <c r="J370" s="138">
        <v>5005</v>
      </c>
      <c r="K370" s="138">
        <v>2828</v>
      </c>
      <c r="L370" s="138">
        <v>94</v>
      </c>
      <c r="M370" s="138">
        <v>370</v>
      </c>
      <c r="N370" s="138">
        <f t="shared" si="5"/>
        <v>27738</v>
      </c>
    </row>
    <row r="371" spans="1:14" x14ac:dyDescent="0.25">
      <c r="A371" s="143" t="s">
        <v>1203</v>
      </c>
      <c r="B371" s="132" t="s">
        <v>1460</v>
      </c>
      <c r="C371" s="138">
        <v>4153</v>
      </c>
      <c r="D371" s="138">
        <v>222</v>
      </c>
      <c r="E371" s="138">
        <v>1612</v>
      </c>
      <c r="F371" s="138">
        <v>393</v>
      </c>
      <c r="G371" s="138">
        <v>2919</v>
      </c>
      <c r="H371" s="138">
        <v>400</v>
      </c>
      <c r="I371" s="138">
        <v>760</v>
      </c>
      <c r="J371" s="138">
        <v>3173</v>
      </c>
      <c r="K371" s="138">
        <v>2560</v>
      </c>
      <c r="L371" s="138">
        <v>0</v>
      </c>
      <c r="M371" s="138">
        <v>250</v>
      </c>
      <c r="N371" s="138">
        <f t="shared" si="5"/>
        <v>16442</v>
      </c>
    </row>
    <row r="372" spans="1:14" ht="25.5" x14ac:dyDescent="0.25">
      <c r="A372" s="143" t="s">
        <v>1204</v>
      </c>
      <c r="B372" s="132" t="s">
        <v>1461</v>
      </c>
      <c r="C372" s="138">
        <v>566</v>
      </c>
      <c r="D372" s="138">
        <v>151</v>
      </c>
      <c r="E372" s="138">
        <v>927</v>
      </c>
      <c r="F372" s="138">
        <v>393</v>
      </c>
      <c r="G372" s="138">
        <v>269</v>
      </c>
      <c r="H372" s="138">
        <v>400</v>
      </c>
      <c r="I372" s="138">
        <v>760</v>
      </c>
      <c r="J372" s="138">
        <v>650</v>
      </c>
      <c r="K372" s="138">
        <v>560</v>
      </c>
      <c r="L372" s="138">
        <v>0</v>
      </c>
      <c r="M372" s="138">
        <v>100</v>
      </c>
      <c r="N372" s="138">
        <f t="shared" si="5"/>
        <v>4776</v>
      </c>
    </row>
    <row r="373" spans="1:14" ht="25.5" x14ac:dyDescent="0.25">
      <c r="A373" s="143" t="s">
        <v>1205</v>
      </c>
      <c r="B373" s="132" t="s">
        <v>1462</v>
      </c>
      <c r="C373" s="138">
        <v>120</v>
      </c>
      <c r="D373" s="138">
        <v>71</v>
      </c>
      <c r="E373" s="138">
        <v>0</v>
      </c>
      <c r="F373" s="138">
        <v>0</v>
      </c>
      <c r="G373" s="138">
        <v>0</v>
      </c>
      <c r="H373" s="138">
        <v>0</v>
      </c>
      <c r="I373" s="138">
        <v>0</v>
      </c>
      <c r="J373" s="138">
        <v>700</v>
      </c>
      <c r="K373" s="138">
        <v>0</v>
      </c>
      <c r="L373" s="138">
        <v>0</v>
      </c>
      <c r="M373" s="138">
        <v>150</v>
      </c>
      <c r="N373" s="138">
        <f t="shared" si="5"/>
        <v>1041</v>
      </c>
    </row>
    <row r="374" spans="1:14" ht="25.5" x14ac:dyDescent="0.25">
      <c r="A374" s="143" t="s">
        <v>1206</v>
      </c>
      <c r="B374" s="132" t="s">
        <v>2000</v>
      </c>
      <c r="C374" s="138">
        <v>0</v>
      </c>
      <c r="D374" s="138">
        <v>0</v>
      </c>
      <c r="E374" s="138">
        <v>0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f t="shared" si="5"/>
        <v>0</v>
      </c>
    </row>
    <row r="375" spans="1:14" ht="25.5" x14ac:dyDescent="0.25">
      <c r="A375" s="143" t="s">
        <v>1207</v>
      </c>
      <c r="B375" s="132" t="s">
        <v>1247</v>
      </c>
      <c r="C375" s="138">
        <v>2553</v>
      </c>
      <c r="D375" s="138">
        <v>0</v>
      </c>
      <c r="E375" s="138">
        <v>0</v>
      </c>
      <c r="F375" s="138">
        <v>0</v>
      </c>
      <c r="G375" s="138">
        <v>2650</v>
      </c>
      <c r="H375" s="138">
        <v>0</v>
      </c>
      <c r="I375" s="138">
        <v>0</v>
      </c>
      <c r="J375" s="138">
        <v>0</v>
      </c>
      <c r="K375" s="138">
        <v>2000</v>
      </c>
      <c r="L375" s="138">
        <v>0</v>
      </c>
      <c r="M375" s="138">
        <v>0</v>
      </c>
      <c r="N375" s="138">
        <f t="shared" si="5"/>
        <v>7203</v>
      </c>
    </row>
    <row r="376" spans="1:14" x14ac:dyDescent="0.25">
      <c r="A376" s="143" t="s">
        <v>1208</v>
      </c>
      <c r="B376" s="132" t="s">
        <v>2001</v>
      </c>
      <c r="C376" s="138">
        <v>914</v>
      </c>
      <c r="D376" s="138">
        <v>0</v>
      </c>
      <c r="E376" s="138">
        <v>685</v>
      </c>
      <c r="F376" s="138">
        <v>0</v>
      </c>
      <c r="G376" s="138">
        <v>0</v>
      </c>
      <c r="H376" s="138">
        <v>0</v>
      </c>
      <c r="I376" s="138">
        <v>0</v>
      </c>
      <c r="J376" s="138">
        <v>1823</v>
      </c>
      <c r="K376" s="138">
        <v>0</v>
      </c>
      <c r="L376" s="138">
        <v>0</v>
      </c>
      <c r="M376" s="138">
        <v>0</v>
      </c>
      <c r="N376" s="138">
        <f t="shared" si="5"/>
        <v>3422</v>
      </c>
    </row>
    <row r="377" spans="1:14" ht="25.5" x14ac:dyDescent="0.25">
      <c r="A377" s="143" t="s">
        <v>1209</v>
      </c>
      <c r="B377" s="132" t="s">
        <v>1604</v>
      </c>
      <c r="C377" s="138">
        <v>484</v>
      </c>
      <c r="D377" s="138">
        <v>127</v>
      </c>
      <c r="E377" s="138">
        <v>310</v>
      </c>
      <c r="F377" s="138">
        <v>104</v>
      </c>
      <c r="G377" s="138">
        <v>361</v>
      </c>
      <c r="H377" s="138">
        <v>225</v>
      </c>
      <c r="I377" s="138">
        <v>116</v>
      </c>
      <c r="J377" s="138">
        <v>893</v>
      </c>
      <c r="K377" s="138">
        <v>0</v>
      </c>
      <c r="L377" s="138">
        <v>0</v>
      </c>
      <c r="M377" s="138">
        <v>0</v>
      </c>
      <c r="N377" s="138">
        <f t="shared" si="5"/>
        <v>2620</v>
      </c>
    </row>
    <row r="378" spans="1:14" ht="25.5" x14ac:dyDescent="0.25">
      <c r="A378" s="143" t="s">
        <v>1210</v>
      </c>
      <c r="B378" s="132" t="s">
        <v>952</v>
      </c>
      <c r="C378" s="138">
        <v>2430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138">
        <v>0</v>
      </c>
      <c r="K378" s="138">
        <v>0</v>
      </c>
      <c r="L378" s="138">
        <v>0</v>
      </c>
      <c r="M378" s="138">
        <v>0</v>
      </c>
      <c r="N378" s="138">
        <f t="shared" si="5"/>
        <v>2430</v>
      </c>
    </row>
    <row r="379" spans="1:14" ht="38.25" x14ac:dyDescent="0.25">
      <c r="A379" s="143" t="s">
        <v>1211</v>
      </c>
      <c r="B379" s="132" t="s">
        <v>1048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f t="shared" si="5"/>
        <v>0</v>
      </c>
    </row>
    <row r="380" spans="1:14" ht="25.5" x14ac:dyDescent="0.25">
      <c r="A380" s="143" t="s">
        <v>1212</v>
      </c>
      <c r="B380" s="132" t="s">
        <v>1049</v>
      </c>
      <c r="C380" s="138">
        <v>2430</v>
      </c>
      <c r="D380" s="138">
        <v>0</v>
      </c>
      <c r="E380" s="138">
        <v>0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f t="shared" si="5"/>
        <v>2430</v>
      </c>
    </row>
    <row r="381" spans="1:14" ht="25.5" x14ac:dyDescent="0.25">
      <c r="A381" s="143" t="s">
        <v>1213</v>
      </c>
      <c r="B381" s="132" t="s">
        <v>1050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f t="shared" si="5"/>
        <v>0</v>
      </c>
    </row>
    <row r="382" spans="1:14" ht="25.5" x14ac:dyDescent="0.25">
      <c r="A382" s="143" t="s">
        <v>1214</v>
      </c>
      <c r="B382" s="132" t="s">
        <v>953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0</v>
      </c>
      <c r="N382" s="138">
        <f t="shared" si="5"/>
        <v>0</v>
      </c>
    </row>
    <row r="383" spans="1:14" x14ac:dyDescent="0.25">
      <c r="A383" s="143" t="s">
        <v>1215</v>
      </c>
      <c r="B383" s="132" t="s">
        <v>1605</v>
      </c>
      <c r="C383" s="138">
        <v>2105</v>
      </c>
      <c r="D383" s="138">
        <v>0</v>
      </c>
      <c r="E383" s="138">
        <v>398</v>
      </c>
      <c r="F383" s="138">
        <v>0</v>
      </c>
      <c r="G383" s="138">
        <v>0</v>
      </c>
      <c r="H383" s="138">
        <v>0</v>
      </c>
      <c r="I383" s="138">
        <v>2322</v>
      </c>
      <c r="J383" s="138">
        <v>939</v>
      </c>
      <c r="K383" s="138">
        <v>268</v>
      </c>
      <c r="L383" s="138">
        <v>94</v>
      </c>
      <c r="M383" s="138">
        <v>120</v>
      </c>
      <c r="N383" s="138">
        <f t="shared" si="5"/>
        <v>6246</v>
      </c>
    </row>
    <row r="384" spans="1:14" x14ac:dyDescent="0.25">
      <c r="A384" s="143" t="s">
        <v>1216</v>
      </c>
      <c r="B384" s="132" t="s">
        <v>1606</v>
      </c>
      <c r="C384" s="138">
        <v>505</v>
      </c>
      <c r="D384" s="138">
        <v>0</v>
      </c>
      <c r="E384" s="138">
        <v>0</v>
      </c>
      <c r="F384" s="138">
        <v>0</v>
      </c>
      <c r="G384" s="138">
        <v>0</v>
      </c>
      <c r="H384" s="138">
        <v>0</v>
      </c>
      <c r="I384" s="138">
        <v>200</v>
      </c>
      <c r="J384" s="138">
        <v>700</v>
      </c>
      <c r="K384" s="138">
        <v>200</v>
      </c>
      <c r="L384" s="138">
        <v>0</v>
      </c>
      <c r="M384" s="138">
        <v>120</v>
      </c>
      <c r="N384" s="138">
        <f t="shared" si="5"/>
        <v>1725</v>
      </c>
    </row>
    <row r="385" spans="1:14" x14ac:dyDescent="0.25">
      <c r="A385" s="143" t="s">
        <v>1217</v>
      </c>
      <c r="B385" s="132" t="s">
        <v>1607</v>
      </c>
      <c r="C385" s="138">
        <v>110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f t="shared" si="5"/>
        <v>110</v>
      </c>
    </row>
    <row r="386" spans="1:14" x14ac:dyDescent="0.25">
      <c r="A386" s="143" t="s">
        <v>1218</v>
      </c>
      <c r="B386" s="132" t="s">
        <v>1051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f t="shared" si="5"/>
        <v>0</v>
      </c>
    </row>
    <row r="387" spans="1:14" x14ac:dyDescent="0.25">
      <c r="A387" s="143" t="s">
        <v>799</v>
      </c>
      <c r="B387" s="132" t="s">
        <v>1058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f t="shared" ref="N387:N450" si="6">SUM(C387:M387)</f>
        <v>0</v>
      </c>
    </row>
    <row r="388" spans="1:14" ht="25.5" x14ac:dyDescent="0.25">
      <c r="A388" s="143" t="s">
        <v>800</v>
      </c>
      <c r="B388" s="132" t="s">
        <v>1515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0</v>
      </c>
      <c r="L388" s="138">
        <v>0</v>
      </c>
      <c r="M388" s="138">
        <v>0</v>
      </c>
      <c r="N388" s="138">
        <f t="shared" si="6"/>
        <v>0</v>
      </c>
    </row>
    <row r="389" spans="1:14" x14ac:dyDescent="0.25">
      <c r="A389" s="143" t="s">
        <v>801</v>
      </c>
      <c r="B389" s="132" t="s">
        <v>1608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  <c r="I389" s="138">
        <v>0</v>
      </c>
      <c r="J389" s="138">
        <v>0</v>
      </c>
      <c r="K389" s="138">
        <v>0</v>
      </c>
      <c r="L389" s="138">
        <v>0</v>
      </c>
      <c r="M389" s="138">
        <v>0</v>
      </c>
      <c r="N389" s="138">
        <f t="shared" si="6"/>
        <v>0</v>
      </c>
    </row>
    <row r="390" spans="1:14" x14ac:dyDescent="0.25">
      <c r="A390" s="143" t="s">
        <v>802</v>
      </c>
      <c r="B390" s="132" t="s">
        <v>1580</v>
      </c>
      <c r="C390" s="138">
        <v>1490</v>
      </c>
      <c r="D390" s="138">
        <v>0</v>
      </c>
      <c r="E390" s="138">
        <v>398</v>
      </c>
      <c r="F390" s="138">
        <v>0</v>
      </c>
      <c r="G390" s="138">
        <v>0</v>
      </c>
      <c r="H390" s="138">
        <v>0</v>
      </c>
      <c r="I390" s="138">
        <v>2122</v>
      </c>
      <c r="J390" s="138">
        <v>239</v>
      </c>
      <c r="K390" s="138">
        <v>68</v>
      </c>
      <c r="L390" s="138">
        <v>94</v>
      </c>
      <c r="M390" s="138">
        <v>0</v>
      </c>
      <c r="N390" s="138">
        <f t="shared" si="6"/>
        <v>4411</v>
      </c>
    </row>
    <row r="391" spans="1:14" x14ac:dyDescent="0.25">
      <c r="A391" s="139" t="s">
        <v>803</v>
      </c>
      <c r="B391" s="132" t="s">
        <v>1094</v>
      </c>
      <c r="C391" s="138">
        <v>550074</v>
      </c>
      <c r="D391" s="138">
        <v>236624</v>
      </c>
      <c r="E391" s="138">
        <v>320714</v>
      </c>
      <c r="F391" s="138">
        <v>102289</v>
      </c>
      <c r="G391" s="138">
        <v>265748</v>
      </c>
      <c r="H391" s="138">
        <v>136390</v>
      </c>
      <c r="I391" s="138">
        <v>219835</v>
      </c>
      <c r="J391" s="138">
        <v>870847</v>
      </c>
      <c r="K391" s="138">
        <v>263773</v>
      </c>
      <c r="L391" s="138">
        <v>149509</v>
      </c>
      <c r="M391" s="138">
        <v>155881</v>
      </c>
      <c r="N391" s="138">
        <f t="shared" si="6"/>
        <v>3271684</v>
      </c>
    </row>
    <row r="392" spans="1:14" s="126" customFormat="1" x14ac:dyDescent="0.25">
      <c r="A392" s="139" t="s">
        <v>804</v>
      </c>
      <c r="B392" s="132" t="s">
        <v>1098</v>
      </c>
      <c r="C392" s="138">
        <v>0</v>
      </c>
      <c r="D392" s="138">
        <v>3</v>
      </c>
      <c r="E392" s="138">
        <v>1063</v>
      </c>
      <c r="F392" s="138">
        <v>0</v>
      </c>
      <c r="G392" s="138">
        <v>0</v>
      </c>
      <c r="H392" s="138">
        <v>0</v>
      </c>
      <c r="I392" s="138">
        <v>0</v>
      </c>
      <c r="J392" s="138">
        <v>4</v>
      </c>
      <c r="K392" s="138">
        <v>0</v>
      </c>
      <c r="L392" s="138">
        <v>0</v>
      </c>
      <c r="M392" s="138">
        <v>0</v>
      </c>
      <c r="N392" s="138">
        <f t="shared" si="6"/>
        <v>1070</v>
      </c>
    </row>
    <row r="393" spans="1:14" x14ac:dyDescent="0.25">
      <c r="A393" s="143" t="s">
        <v>805</v>
      </c>
      <c r="B393" s="132" t="s">
        <v>1631</v>
      </c>
      <c r="C393" s="138">
        <v>0</v>
      </c>
      <c r="D393" s="138">
        <v>0</v>
      </c>
      <c r="E393" s="138">
        <v>0</v>
      </c>
      <c r="F393" s="138">
        <v>0</v>
      </c>
      <c r="G393" s="138">
        <v>0</v>
      </c>
      <c r="H393" s="138">
        <v>0</v>
      </c>
      <c r="I393" s="138"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f t="shared" si="6"/>
        <v>0</v>
      </c>
    </row>
    <row r="394" spans="1:14" x14ac:dyDescent="0.25">
      <c r="A394" s="143" t="s">
        <v>806</v>
      </c>
      <c r="B394" s="132" t="s">
        <v>1102</v>
      </c>
      <c r="C394" s="138">
        <v>0</v>
      </c>
      <c r="D394" s="138">
        <v>3</v>
      </c>
      <c r="E394" s="138">
        <v>0</v>
      </c>
      <c r="F394" s="138">
        <v>0</v>
      </c>
      <c r="G394" s="138">
        <v>0</v>
      </c>
      <c r="H394" s="138">
        <v>0</v>
      </c>
      <c r="I394" s="138">
        <v>0</v>
      </c>
      <c r="J394" s="138">
        <v>1</v>
      </c>
      <c r="K394" s="138">
        <v>0</v>
      </c>
      <c r="L394" s="138">
        <v>0</v>
      </c>
      <c r="M394" s="138">
        <v>0</v>
      </c>
      <c r="N394" s="138">
        <f t="shared" si="6"/>
        <v>4</v>
      </c>
    </row>
    <row r="395" spans="1:14" x14ac:dyDescent="0.25">
      <c r="A395" s="143" t="s">
        <v>1029</v>
      </c>
      <c r="B395" s="132" t="s">
        <v>1104</v>
      </c>
      <c r="C395" s="138">
        <v>0</v>
      </c>
      <c r="D395" s="138">
        <v>0</v>
      </c>
      <c r="E395" s="138">
        <v>1063</v>
      </c>
      <c r="F395" s="138">
        <v>0</v>
      </c>
      <c r="G395" s="138">
        <v>0</v>
      </c>
      <c r="H395" s="138">
        <v>0</v>
      </c>
      <c r="I395" s="138">
        <v>0</v>
      </c>
      <c r="J395" s="138">
        <v>3</v>
      </c>
      <c r="K395" s="138">
        <v>0</v>
      </c>
      <c r="L395" s="138">
        <v>0</v>
      </c>
      <c r="M395" s="138">
        <v>0</v>
      </c>
      <c r="N395" s="138">
        <f t="shared" si="6"/>
        <v>1066</v>
      </c>
    </row>
    <row r="396" spans="1:14" x14ac:dyDescent="0.25">
      <c r="A396" s="139" t="s">
        <v>1030</v>
      </c>
      <c r="B396" s="132" t="s">
        <v>1062</v>
      </c>
      <c r="C396" s="138">
        <v>7</v>
      </c>
      <c r="D396" s="138">
        <v>0</v>
      </c>
      <c r="E396" s="138">
        <v>0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f t="shared" si="6"/>
        <v>7</v>
      </c>
    </row>
    <row r="397" spans="1:14" x14ac:dyDescent="0.25">
      <c r="A397" s="143" t="s">
        <v>1031</v>
      </c>
      <c r="B397" s="132" t="s">
        <v>1064</v>
      </c>
      <c r="C397" s="138">
        <v>0</v>
      </c>
      <c r="D397" s="138">
        <v>0</v>
      </c>
      <c r="E397" s="138">
        <v>0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f t="shared" si="6"/>
        <v>0</v>
      </c>
    </row>
    <row r="398" spans="1:14" ht="25.5" x14ac:dyDescent="0.25">
      <c r="A398" s="143" t="s">
        <v>1032</v>
      </c>
      <c r="B398" s="132" t="s">
        <v>1066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f t="shared" si="6"/>
        <v>0</v>
      </c>
    </row>
    <row r="399" spans="1:14" ht="25.5" x14ac:dyDescent="0.25">
      <c r="A399" s="143" t="s">
        <v>1033</v>
      </c>
      <c r="B399" s="132" t="s">
        <v>1068</v>
      </c>
      <c r="C399" s="138">
        <v>0</v>
      </c>
      <c r="D399" s="138">
        <v>0</v>
      </c>
      <c r="E399" s="138">
        <v>0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f t="shared" si="6"/>
        <v>0</v>
      </c>
    </row>
    <row r="400" spans="1:14" x14ac:dyDescent="0.25">
      <c r="A400" s="143" t="s">
        <v>1034</v>
      </c>
      <c r="B400" s="132" t="s">
        <v>1070</v>
      </c>
      <c r="C400" s="138">
        <v>7</v>
      </c>
      <c r="D400" s="138">
        <v>0</v>
      </c>
      <c r="E400" s="138">
        <v>0</v>
      </c>
      <c r="F400" s="138">
        <v>0</v>
      </c>
      <c r="G400" s="138">
        <v>0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f t="shared" si="6"/>
        <v>7</v>
      </c>
    </row>
    <row r="401" spans="1:14" x14ac:dyDescent="0.25">
      <c r="A401" s="143" t="s">
        <v>1035</v>
      </c>
      <c r="B401" s="132" t="s">
        <v>1072</v>
      </c>
      <c r="C401" s="138">
        <v>0</v>
      </c>
      <c r="D401" s="138">
        <v>0</v>
      </c>
      <c r="E401" s="138">
        <v>0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f t="shared" si="6"/>
        <v>0</v>
      </c>
    </row>
    <row r="402" spans="1:14" x14ac:dyDescent="0.25">
      <c r="A402" s="139" t="s">
        <v>1036</v>
      </c>
      <c r="B402" s="132" t="s">
        <v>1074</v>
      </c>
      <c r="C402" s="138">
        <v>702</v>
      </c>
      <c r="D402" s="138">
        <v>57</v>
      </c>
      <c r="E402" s="138">
        <v>46</v>
      </c>
      <c r="F402" s="138">
        <v>16</v>
      </c>
      <c r="G402" s="138">
        <v>91</v>
      </c>
      <c r="H402" s="138">
        <v>1</v>
      </c>
      <c r="I402" s="138">
        <v>219</v>
      </c>
      <c r="J402" s="138">
        <v>278</v>
      </c>
      <c r="K402" s="138">
        <v>175</v>
      </c>
      <c r="L402" s="138">
        <v>471</v>
      </c>
      <c r="M402" s="138">
        <v>0</v>
      </c>
      <c r="N402" s="138">
        <f t="shared" si="6"/>
        <v>2056</v>
      </c>
    </row>
    <row r="403" spans="1:14" x14ac:dyDescent="0.25">
      <c r="A403" s="143" t="s">
        <v>1037</v>
      </c>
      <c r="B403" s="132" t="s">
        <v>1632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f t="shared" si="6"/>
        <v>0</v>
      </c>
    </row>
    <row r="404" spans="1:14" x14ac:dyDescent="0.25">
      <c r="A404" s="143" t="s">
        <v>1038</v>
      </c>
      <c r="B404" s="132" t="s">
        <v>186</v>
      </c>
      <c r="C404" s="138">
        <v>27</v>
      </c>
      <c r="D404" s="138">
        <v>0</v>
      </c>
      <c r="E404" s="138">
        <v>0</v>
      </c>
      <c r="F404" s="138">
        <v>0</v>
      </c>
      <c r="G404" s="138">
        <v>71</v>
      </c>
      <c r="H404" s="138">
        <v>0</v>
      </c>
      <c r="I404" s="138">
        <v>177</v>
      </c>
      <c r="J404" s="138">
        <v>258</v>
      </c>
      <c r="K404" s="138">
        <v>124</v>
      </c>
      <c r="L404" s="138">
        <v>0</v>
      </c>
      <c r="M404" s="138">
        <v>0</v>
      </c>
      <c r="N404" s="138">
        <f t="shared" si="6"/>
        <v>657</v>
      </c>
    </row>
    <row r="405" spans="1:14" x14ac:dyDescent="0.25">
      <c r="A405" s="143" t="s">
        <v>1039</v>
      </c>
      <c r="B405" s="132" t="s">
        <v>188</v>
      </c>
      <c r="C405" s="138">
        <v>675</v>
      </c>
      <c r="D405" s="138">
        <v>57</v>
      </c>
      <c r="E405" s="138">
        <v>46</v>
      </c>
      <c r="F405" s="138">
        <v>16</v>
      </c>
      <c r="G405" s="138">
        <v>20</v>
      </c>
      <c r="H405" s="138">
        <v>1</v>
      </c>
      <c r="I405" s="138">
        <v>42</v>
      </c>
      <c r="J405" s="138">
        <v>20</v>
      </c>
      <c r="K405" s="138">
        <v>51</v>
      </c>
      <c r="L405" s="138">
        <v>471</v>
      </c>
      <c r="M405" s="138">
        <v>0</v>
      </c>
      <c r="N405" s="138">
        <f t="shared" si="6"/>
        <v>1399</v>
      </c>
    </row>
    <row r="406" spans="1:14" x14ac:dyDescent="0.25">
      <c r="A406" s="139" t="s">
        <v>1040</v>
      </c>
      <c r="B406" s="132" t="s">
        <v>190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H406" s="138">
        <v>0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f t="shared" si="6"/>
        <v>0</v>
      </c>
    </row>
    <row r="407" spans="1:14" x14ac:dyDescent="0.25">
      <c r="A407" s="143" t="s">
        <v>1041</v>
      </c>
      <c r="B407" s="132" t="s">
        <v>192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0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f t="shared" si="6"/>
        <v>0</v>
      </c>
    </row>
    <row r="408" spans="1:14" x14ac:dyDescent="0.25">
      <c r="A408" s="143" t="s">
        <v>601</v>
      </c>
      <c r="B408" s="132" t="s">
        <v>194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f t="shared" si="6"/>
        <v>0</v>
      </c>
    </row>
    <row r="409" spans="1:14" x14ac:dyDescent="0.25">
      <c r="A409" s="139" t="s">
        <v>602</v>
      </c>
      <c r="B409" s="132" t="s">
        <v>196</v>
      </c>
      <c r="C409" s="138">
        <v>-695</v>
      </c>
      <c r="D409" s="138">
        <v>-54</v>
      </c>
      <c r="E409" s="138">
        <v>1017</v>
      </c>
      <c r="F409" s="138">
        <v>-16</v>
      </c>
      <c r="G409" s="138">
        <v>-91</v>
      </c>
      <c r="H409" s="138">
        <v>-1</v>
      </c>
      <c r="I409" s="138">
        <v>-219</v>
      </c>
      <c r="J409" s="138">
        <v>-274</v>
      </c>
      <c r="K409" s="138">
        <v>-175</v>
      </c>
      <c r="L409" s="138">
        <v>-471</v>
      </c>
      <c r="M409" s="138">
        <v>0</v>
      </c>
      <c r="N409" s="138">
        <f t="shared" si="6"/>
        <v>-979</v>
      </c>
    </row>
    <row r="410" spans="1:14" x14ac:dyDescent="0.25">
      <c r="A410" s="139" t="s">
        <v>603</v>
      </c>
      <c r="B410" s="132" t="s">
        <v>200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8">
        <v>0</v>
      </c>
      <c r="M410" s="138">
        <v>0</v>
      </c>
      <c r="N410" s="138">
        <f t="shared" si="6"/>
        <v>0</v>
      </c>
    </row>
    <row r="411" spans="1:14" x14ac:dyDescent="0.25">
      <c r="A411" s="139" t="s">
        <v>604</v>
      </c>
      <c r="B411" s="132" t="s">
        <v>202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  <c r="I411" s="138"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f t="shared" si="6"/>
        <v>0</v>
      </c>
    </row>
    <row r="412" spans="1:14" x14ac:dyDescent="0.25">
      <c r="A412" s="139" t="s">
        <v>605</v>
      </c>
      <c r="B412" s="132" t="s">
        <v>204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  <c r="I412" s="138"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f t="shared" si="6"/>
        <v>0</v>
      </c>
    </row>
    <row r="413" spans="1:14" x14ac:dyDescent="0.25">
      <c r="A413" s="139" t="s">
        <v>606</v>
      </c>
      <c r="B413" s="132" t="s">
        <v>208</v>
      </c>
      <c r="C413" s="138">
        <v>3569</v>
      </c>
      <c r="D413" s="138">
        <v>735</v>
      </c>
      <c r="E413" s="138">
        <v>16363</v>
      </c>
      <c r="F413" s="138">
        <v>152</v>
      </c>
      <c r="G413" s="138">
        <v>1099</v>
      </c>
      <c r="H413" s="138">
        <v>202</v>
      </c>
      <c r="I413" s="138">
        <v>649</v>
      </c>
      <c r="J413" s="138">
        <v>2845</v>
      </c>
      <c r="K413" s="138">
        <v>632</v>
      </c>
      <c r="L413" s="138">
        <v>499</v>
      </c>
      <c r="M413" s="138">
        <v>394</v>
      </c>
      <c r="N413" s="138">
        <f t="shared" si="6"/>
        <v>27139</v>
      </c>
    </row>
    <row r="414" spans="1:14" x14ac:dyDescent="0.25">
      <c r="A414" s="143" t="s">
        <v>607</v>
      </c>
      <c r="B414" s="132" t="s">
        <v>210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H414" s="138">
        <v>0</v>
      </c>
      <c r="I414" s="138"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f t="shared" si="6"/>
        <v>0</v>
      </c>
    </row>
    <row r="415" spans="1:14" x14ac:dyDescent="0.25">
      <c r="A415" s="143" t="s">
        <v>608</v>
      </c>
      <c r="B415" s="132" t="s">
        <v>212</v>
      </c>
      <c r="C415" s="138">
        <v>3569</v>
      </c>
      <c r="D415" s="138">
        <v>735</v>
      </c>
      <c r="E415" s="138">
        <v>16363</v>
      </c>
      <c r="F415" s="138">
        <v>152</v>
      </c>
      <c r="G415" s="138">
        <v>1099</v>
      </c>
      <c r="H415" s="138">
        <v>202</v>
      </c>
      <c r="I415" s="138">
        <v>649</v>
      </c>
      <c r="J415" s="138">
        <v>2845</v>
      </c>
      <c r="K415" s="138">
        <v>632</v>
      </c>
      <c r="L415" s="138">
        <v>499</v>
      </c>
      <c r="M415" s="138">
        <v>394</v>
      </c>
      <c r="N415" s="138">
        <f t="shared" si="6"/>
        <v>27139</v>
      </c>
    </row>
    <row r="416" spans="1:14" x14ac:dyDescent="0.25">
      <c r="A416" s="143" t="s">
        <v>609</v>
      </c>
      <c r="B416" s="132" t="s">
        <v>214</v>
      </c>
      <c r="C416" s="138">
        <v>0</v>
      </c>
      <c r="D416" s="138">
        <v>0</v>
      </c>
      <c r="E416" s="138">
        <v>0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f t="shared" si="6"/>
        <v>0</v>
      </c>
    </row>
    <row r="417" spans="1:14" x14ac:dyDescent="0.25">
      <c r="A417" s="143" t="s">
        <v>610</v>
      </c>
      <c r="B417" s="132" t="s">
        <v>216</v>
      </c>
      <c r="C417" s="138">
        <v>2175</v>
      </c>
      <c r="D417" s="138">
        <v>735</v>
      </c>
      <c r="E417" s="138">
        <v>16359</v>
      </c>
      <c r="F417" s="138">
        <v>152</v>
      </c>
      <c r="G417" s="138">
        <v>1099</v>
      </c>
      <c r="H417" s="138">
        <v>0</v>
      </c>
      <c r="I417" s="138">
        <v>648</v>
      </c>
      <c r="J417" s="138">
        <v>2744</v>
      </c>
      <c r="K417" s="138">
        <v>632</v>
      </c>
      <c r="L417" s="138">
        <v>499</v>
      </c>
      <c r="M417" s="138">
        <v>318</v>
      </c>
      <c r="N417" s="138">
        <f t="shared" si="6"/>
        <v>25361</v>
      </c>
    </row>
    <row r="418" spans="1:14" ht="25.5" x14ac:dyDescent="0.25">
      <c r="A418" s="145" t="s">
        <v>611</v>
      </c>
      <c r="B418" s="132" t="s">
        <v>1336</v>
      </c>
      <c r="C418" s="138">
        <v>0</v>
      </c>
      <c r="D418" s="138">
        <v>4</v>
      </c>
      <c r="E418" s="138">
        <v>90</v>
      </c>
      <c r="F418" s="138">
        <v>0</v>
      </c>
      <c r="G418" s="138">
        <v>0</v>
      </c>
      <c r="H418" s="138">
        <v>0</v>
      </c>
      <c r="I418" s="138">
        <v>0</v>
      </c>
      <c r="J418" s="138">
        <v>0</v>
      </c>
      <c r="K418" s="138">
        <v>66</v>
      </c>
      <c r="L418" s="138">
        <v>0</v>
      </c>
      <c r="M418" s="138">
        <v>0</v>
      </c>
      <c r="N418" s="138">
        <f t="shared" si="6"/>
        <v>160</v>
      </c>
    </row>
    <row r="419" spans="1:14" x14ac:dyDescent="0.25">
      <c r="A419" s="143" t="s">
        <v>612</v>
      </c>
      <c r="B419" s="132" t="s">
        <v>455</v>
      </c>
      <c r="C419" s="138">
        <v>2175</v>
      </c>
      <c r="D419" s="138">
        <v>731</v>
      </c>
      <c r="E419" s="138">
        <v>16269</v>
      </c>
      <c r="F419" s="138">
        <v>152</v>
      </c>
      <c r="G419" s="138">
        <v>1099</v>
      </c>
      <c r="H419" s="138">
        <v>0</v>
      </c>
      <c r="I419" s="138">
        <v>648</v>
      </c>
      <c r="J419" s="138">
        <v>2744</v>
      </c>
      <c r="K419" s="138">
        <v>566</v>
      </c>
      <c r="L419" s="138">
        <v>499</v>
      </c>
      <c r="M419" s="138">
        <v>318</v>
      </c>
      <c r="N419" s="138">
        <f t="shared" si="6"/>
        <v>25201</v>
      </c>
    </row>
    <row r="420" spans="1:14" ht="25.5" x14ac:dyDescent="0.25">
      <c r="A420" s="139" t="s">
        <v>613</v>
      </c>
      <c r="B420" s="132" t="s">
        <v>72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f t="shared" si="6"/>
        <v>0</v>
      </c>
    </row>
    <row r="421" spans="1:14" ht="25.5" x14ac:dyDescent="0.25">
      <c r="A421" s="139" t="s">
        <v>614</v>
      </c>
      <c r="B421" s="132" t="s">
        <v>224</v>
      </c>
      <c r="C421" s="138">
        <v>12</v>
      </c>
      <c r="D421" s="138">
        <v>92</v>
      </c>
      <c r="E421" s="138">
        <v>63</v>
      </c>
      <c r="F421" s="138">
        <v>3</v>
      </c>
      <c r="G421" s="138">
        <v>794</v>
      </c>
      <c r="H421" s="138">
        <v>0</v>
      </c>
      <c r="I421" s="138">
        <v>15</v>
      </c>
      <c r="J421" s="138">
        <v>189</v>
      </c>
      <c r="K421" s="138">
        <v>0</v>
      </c>
      <c r="L421" s="138">
        <v>139</v>
      </c>
      <c r="M421" s="138">
        <v>5</v>
      </c>
      <c r="N421" s="138">
        <f t="shared" si="6"/>
        <v>1312</v>
      </c>
    </row>
    <row r="422" spans="1:14" ht="25.5" x14ac:dyDescent="0.25">
      <c r="A422" s="139" t="s">
        <v>615</v>
      </c>
      <c r="B422" s="132" t="s">
        <v>226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H422" s="138">
        <v>0</v>
      </c>
      <c r="I422" s="138">
        <v>6</v>
      </c>
      <c r="J422" s="138">
        <v>0</v>
      </c>
      <c r="K422" s="138">
        <v>0</v>
      </c>
      <c r="L422" s="138">
        <v>0</v>
      </c>
      <c r="M422" s="138">
        <v>0</v>
      </c>
      <c r="N422" s="138">
        <f t="shared" si="6"/>
        <v>6</v>
      </c>
    </row>
    <row r="423" spans="1:14" ht="25.5" x14ac:dyDescent="0.25">
      <c r="A423" s="139" t="s">
        <v>616</v>
      </c>
      <c r="B423" s="132" t="s">
        <v>1979</v>
      </c>
      <c r="C423" s="138">
        <v>0</v>
      </c>
      <c r="D423" s="138">
        <v>0</v>
      </c>
      <c r="E423" s="138">
        <v>0</v>
      </c>
      <c r="F423" s="138">
        <v>0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f t="shared" si="6"/>
        <v>0</v>
      </c>
    </row>
    <row r="424" spans="1:14" ht="25.5" x14ac:dyDescent="0.25">
      <c r="A424" s="139" t="s">
        <v>617</v>
      </c>
      <c r="B424" s="132" t="s">
        <v>454</v>
      </c>
      <c r="C424" s="138">
        <v>0</v>
      </c>
      <c r="D424" s="138">
        <v>0</v>
      </c>
      <c r="E424" s="138">
        <v>0</v>
      </c>
      <c r="F424" s="138">
        <v>0</v>
      </c>
      <c r="G424" s="138">
        <v>144</v>
      </c>
      <c r="H424" s="138">
        <v>0</v>
      </c>
      <c r="I424" s="138">
        <v>1</v>
      </c>
      <c r="J424" s="138">
        <v>0</v>
      </c>
      <c r="K424" s="138">
        <v>0</v>
      </c>
      <c r="L424" s="138">
        <v>0</v>
      </c>
      <c r="M424" s="138">
        <v>0</v>
      </c>
      <c r="N424" s="138">
        <f t="shared" si="6"/>
        <v>145</v>
      </c>
    </row>
    <row r="425" spans="1:14" ht="25.5" x14ac:dyDescent="0.25">
      <c r="A425" s="139" t="s">
        <v>618</v>
      </c>
      <c r="B425" s="132" t="s">
        <v>1983</v>
      </c>
      <c r="C425" s="138">
        <v>5</v>
      </c>
      <c r="D425" s="138">
        <v>256</v>
      </c>
      <c r="E425" s="138">
        <v>5747</v>
      </c>
      <c r="F425" s="138">
        <v>70</v>
      </c>
      <c r="G425" s="138">
        <v>136</v>
      </c>
      <c r="H425" s="138">
        <v>0</v>
      </c>
      <c r="I425" s="138">
        <v>357</v>
      </c>
      <c r="J425" s="138">
        <v>549</v>
      </c>
      <c r="K425" s="138">
        <v>486</v>
      </c>
      <c r="L425" s="138">
        <v>329</v>
      </c>
      <c r="M425" s="138">
        <v>93</v>
      </c>
      <c r="N425" s="138">
        <f t="shared" si="6"/>
        <v>8028</v>
      </c>
    </row>
    <row r="426" spans="1:14" x14ac:dyDescent="0.25">
      <c r="A426" s="139" t="s">
        <v>619</v>
      </c>
      <c r="B426" s="132" t="s">
        <v>1986</v>
      </c>
      <c r="C426" s="138">
        <v>2158</v>
      </c>
      <c r="D426" s="138">
        <v>383</v>
      </c>
      <c r="E426" s="138">
        <v>10459</v>
      </c>
      <c r="F426" s="138">
        <v>79</v>
      </c>
      <c r="G426" s="138">
        <v>25</v>
      </c>
      <c r="H426" s="138">
        <v>0</v>
      </c>
      <c r="I426" s="138">
        <v>269</v>
      </c>
      <c r="J426" s="138">
        <v>2006</v>
      </c>
      <c r="K426" s="138">
        <v>80</v>
      </c>
      <c r="L426" s="138">
        <v>31</v>
      </c>
      <c r="M426" s="138">
        <v>220</v>
      </c>
      <c r="N426" s="138">
        <f t="shared" si="6"/>
        <v>15710</v>
      </c>
    </row>
    <row r="427" spans="1:14" x14ac:dyDescent="0.25">
      <c r="A427" s="143" t="s">
        <v>620</v>
      </c>
      <c r="B427" s="132" t="s">
        <v>452</v>
      </c>
      <c r="C427" s="138">
        <v>1394</v>
      </c>
      <c r="D427" s="138">
        <v>0</v>
      </c>
      <c r="E427" s="138">
        <v>2</v>
      </c>
      <c r="F427" s="138">
        <v>0</v>
      </c>
      <c r="G427" s="138">
        <v>0</v>
      </c>
      <c r="H427" s="138">
        <v>202</v>
      </c>
      <c r="I427" s="138">
        <v>1</v>
      </c>
      <c r="J427" s="138">
        <v>87</v>
      </c>
      <c r="K427" s="138">
        <v>0</v>
      </c>
      <c r="L427" s="138">
        <v>0</v>
      </c>
      <c r="M427" s="138">
        <v>26</v>
      </c>
      <c r="N427" s="138">
        <f t="shared" si="6"/>
        <v>1712</v>
      </c>
    </row>
    <row r="428" spans="1:14" ht="25.5" x14ac:dyDescent="0.25">
      <c r="A428" s="143" t="s">
        <v>621</v>
      </c>
      <c r="B428" s="132" t="s">
        <v>1337</v>
      </c>
      <c r="C428" s="138">
        <v>0</v>
      </c>
      <c r="D428" s="138">
        <v>0</v>
      </c>
      <c r="E428" s="138">
        <v>0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f t="shared" si="6"/>
        <v>0</v>
      </c>
    </row>
    <row r="429" spans="1:14" x14ac:dyDescent="0.25">
      <c r="A429" s="143" t="s">
        <v>622</v>
      </c>
      <c r="B429" s="132" t="s">
        <v>446</v>
      </c>
      <c r="C429" s="138">
        <v>1394</v>
      </c>
      <c r="D429" s="138">
        <v>0</v>
      </c>
      <c r="E429" s="138">
        <v>2</v>
      </c>
      <c r="F429" s="138">
        <v>0</v>
      </c>
      <c r="G429" s="138">
        <v>0</v>
      </c>
      <c r="H429" s="138">
        <v>202</v>
      </c>
      <c r="I429" s="138">
        <v>1</v>
      </c>
      <c r="J429" s="138">
        <v>87</v>
      </c>
      <c r="K429" s="138">
        <v>0</v>
      </c>
      <c r="L429" s="138">
        <v>0</v>
      </c>
      <c r="M429" s="138">
        <v>26</v>
      </c>
      <c r="N429" s="138">
        <f t="shared" si="6"/>
        <v>1712</v>
      </c>
    </row>
    <row r="430" spans="1:14" ht="25.5" x14ac:dyDescent="0.25">
      <c r="A430" s="139" t="s">
        <v>623</v>
      </c>
      <c r="B430" s="132" t="s">
        <v>453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f t="shared" si="6"/>
        <v>0</v>
      </c>
    </row>
    <row r="431" spans="1:14" ht="25.5" x14ac:dyDescent="0.25">
      <c r="A431" s="139" t="s">
        <v>624</v>
      </c>
      <c r="B431" s="132" t="s">
        <v>1996</v>
      </c>
      <c r="C431" s="138">
        <v>0</v>
      </c>
      <c r="D431" s="138">
        <v>0</v>
      </c>
      <c r="E431" s="138">
        <v>0</v>
      </c>
      <c r="F431" s="138">
        <v>0</v>
      </c>
      <c r="G431" s="138">
        <v>0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f t="shared" si="6"/>
        <v>0</v>
      </c>
    </row>
    <row r="432" spans="1:14" ht="25.5" x14ac:dyDescent="0.25">
      <c r="A432" s="139" t="s">
        <v>625</v>
      </c>
      <c r="B432" s="132" t="s">
        <v>1998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1</v>
      </c>
      <c r="J432" s="138">
        <v>0</v>
      </c>
      <c r="K432" s="138">
        <v>0</v>
      </c>
      <c r="L432" s="138">
        <v>0</v>
      </c>
      <c r="M432" s="138">
        <v>0</v>
      </c>
      <c r="N432" s="138">
        <f t="shared" si="6"/>
        <v>1</v>
      </c>
    </row>
    <row r="433" spans="1:14" ht="25.5" x14ac:dyDescent="0.25">
      <c r="A433" s="139" t="s">
        <v>626</v>
      </c>
      <c r="B433" s="132" t="s">
        <v>152</v>
      </c>
      <c r="C433" s="138">
        <v>0</v>
      </c>
      <c r="D433" s="138">
        <v>0</v>
      </c>
      <c r="E433" s="138">
        <v>0</v>
      </c>
      <c r="F433" s="138">
        <v>0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f t="shared" si="6"/>
        <v>0</v>
      </c>
    </row>
    <row r="434" spans="1:14" ht="25.5" x14ac:dyDescent="0.25">
      <c r="A434" s="139" t="s">
        <v>627</v>
      </c>
      <c r="B434" s="132" t="s">
        <v>456</v>
      </c>
      <c r="C434" s="138">
        <v>147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f t="shared" si="6"/>
        <v>147</v>
      </c>
    </row>
    <row r="435" spans="1:14" ht="25.5" x14ac:dyDescent="0.25">
      <c r="A435" s="139" t="s">
        <v>628</v>
      </c>
      <c r="B435" s="132" t="s">
        <v>1483</v>
      </c>
      <c r="C435" s="138">
        <v>860</v>
      </c>
      <c r="D435" s="138">
        <v>0</v>
      </c>
      <c r="E435" s="138">
        <v>0</v>
      </c>
      <c r="F435" s="138">
        <v>0</v>
      </c>
      <c r="G435" s="138">
        <v>0</v>
      </c>
      <c r="H435" s="138">
        <v>202</v>
      </c>
      <c r="I435" s="138">
        <v>0</v>
      </c>
      <c r="J435" s="138">
        <v>87</v>
      </c>
      <c r="K435" s="138">
        <v>0</v>
      </c>
      <c r="L435" s="138">
        <v>0</v>
      </c>
      <c r="M435" s="138">
        <v>26</v>
      </c>
      <c r="N435" s="138">
        <f t="shared" si="6"/>
        <v>1175</v>
      </c>
    </row>
    <row r="436" spans="1:14" x14ac:dyDescent="0.25">
      <c r="A436" s="139" t="s">
        <v>629</v>
      </c>
      <c r="B436" s="132" t="s">
        <v>1248</v>
      </c>
      <c r="C436" s="138">
        <v>387</v>
      </c>
      <c r="D436" s="138">
        <v>0</v>
      </c>
      <c r="E436" s="138">
        <v>2</v>
      </c>
      <c r="F436" s="138">
        <v>0</v>
      </c>
      <c r="G436" s="138">
        <v>0</v>
      </c>
      <c r="H436" s="138">
        <v>0</v>
      </c>
      <c r="I436" s="138"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f t="shared" si="6"/>
        <v>389</v>
      </c>
    </row>
    <row r="437" spans="1:14" x14ac:dyDescent="0.25">
      <c r="A437" s="143" t="s">
        <v>630</v>
      </c>
      <c r="B437" s="132" t="s">
        <v>1487</v>
      </c>
      <c r="C437" s="138">
        <v>0</v>
      </c>
      <c r="D437" s="138">
        <v>0</v>
      </c>
      <c r="E437" s="138">
        <v>2</v>
      </c>
      <c r="F437" s="138">
        <v>0</v>
      </c>
      <c r="G437" s="138">
        <v>0</v>
      </c>
      <c r="H437" s="138">
        <v>0</v>
      </c>
      <c r="I437" s="138">
        <v>0</v>
      </c>
      <c r="J437" s="138">
        <v>14</v>
      </c>
      <c r="K437" s="138">
        <v>0</v>
      </c>
      <c r="L437" s="138">
        <v>0</v>
      </c>
      <c r="M437" s="138">
        <v>50</v>
      </c>
      <c r="N437" s="138">
        <f t="shared" si="6"/>
        <v>66</v>
      </c>
    </row>
    <row r="438" spans="1:14" x14ac:dyDescent="0.25">
      <c r="A438" s="139" t="s">
        <v>631</v>
      </c>
      <c r="B438" s="132" t="s">
        <v>1489</v>
      </c>
      <c r="C438" s="138">
        <v>2672</v>
      </c>
      <c r="D438" s="138">
        <v>1930</v>
      </c>
      <c r="E438" s="138">
        <v>983</v>
      </c>
      <c r="F438" s="138">
        <v>1131</v>
      </c>
      <c r="G438" s="138">
        <v>671</v>
      </c>
      <c r="H438" s="138">
        <v>206</v>
      </c>
      <c r="I438" s="138">
        <v>1594</v>
      </c>
      <c r="J438" s="138">
        <v>4567</v>
      </c>
      <c r="K438" s="138">
        <v>8820</v>
      </c>
      <c r="L438" s="138">
        <v>955</v>
      </c>
      <c r="M438" s="138">
        <v>601</v>
      </c>
      <c r="N438" s="138">
        <f t="shared" si="6"/>
        <v>24130</v>
      </c>
    </row>
    <row r="439" spans="1:14" x14ac:dyDescent="0.25">
      <c r="A439" s="143" t="s">
        <v>632</v>
      </c>
      <c r="B439" s="132" t="s">
        <v>1491</v>
      </c>
      <c r="C439" s="138">
        <v>0</v>
      </c>
      <c r="D439" s="138">
        <v>0</v>
      </c>
      <c r="E439" s="138">
        <v>0</v>
      </c>
      <c r="F439" s="138">
        <v>0</v>
      </c>
      <c r="G439" s="138">
        <v>0</v>
      </c>
      <c r="H439" s="138">
        <v>0</v>
      </c>
      <c r="I439" s="138"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f t="shared" si="6"/>
        <v>0</v>
      </c>
    </row>
    <row r="440" spans="1:14" x14ac:dyDescent="0.25">
      <c r="A440" s="143" t="s">
        <v>633</v>
      </c>
      <c r="B440" s="132" t="s">
        <v>1493</v>
      </c>
      <c r="C440" s="138">
        <v>2672</v>
      </c>
      <c r="D440" s="138">
        <v>1930</v>
      </c>
      <c r="E440" s="138">
        <v>983</v>
      </c>
      <c r="F440" s="138">
        <v>1131</v>
      </c>
      <c r="G440" s="138">
        <v>671</v>
      </c>
      <c r="H440" s="138">
        <v>206</v>
      </c>
      <c r="I440" s="138">
        <v>1594</v>
      </c>
      <c r="J440" s="138">
        <v>4567</v>
      </c>
      <c r="K440" s="138">
        <v>8820</v>
      </c>
      <c r="L440" s="138">
        <v>955</v>
      </c>
      <c r="M440" s="138">
        <v>601</v>
      </c>
      <c r="N440" s="138">
        <f t="shared" si="6"/>
        <v>24130</v>
      </c>
    </row>
    <row r="441" spans="1:14" x14ac:dyDescent="0.25">
      <c r="A441" s="143" t="s">
        <v>634</v>
      </c>
      <c r="B441" s="132" t="s">
        <v>1495</v>
      </c>
      <c r="C441" s="138">
        <v>0</v>
      </c>
      <c r="D441" s="138">
        <v>0</v>
      </c>
      <c r="E441" s="138">
        <v>2</v>
      </c>
      <c r="F441" s="138">
        <v>0</v>
      </c>
      <c r="G441" s="138">
        <v>0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f t="shared" si="6"/>
        <v>2</v>
      </c>
    </row>
    <row r="442" spans="1:14" x14ac:dyDescent="0.25">
      <c r="A442" s="143" t="s">
        <v>635</v>
      </c>
      <c r="B442" s="132" t="s">
        <v>461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f t="shared" si="6"/>
        <v>0</v>
      </c>
    </row>
    <row r="443" spans="1:14" x14ac:dyDescent="0.25">
      <c r="A443" s="143" t="s">
        <v>636</v>
      </c>
      <c r="B443" s="132" t="s">
        <v>1499</v>
      </c>
      <c r="C443" s="138">
        <v>2670</v>
      </c>
      <c r="D443" s="138">
        <v>1785</v>
      </c>
      <c r="E443" s="138">
        <v>972</v>
      </c>
      <c r="F443" s="138">
        <v>1128</v>
      </c>
      <c r="G443" s="138">
        <v>671</v>
      </c>
      <c r="H443" s="138">
        <v>206</v>
      </c>
      <c r="I443" s="138">
        <v>1589</v>
      </c>
      <c r="J443" s="138">
        <v>4413</v>
      </c>
      <c r="K443" s="138">
        <v>8820</v>
      </c>
      <c r="L443" s="138">
        <v>955</v>
      </c>
      <c r="M443" s="138">
        <v>590</v>
      </c>
      <c r="N443" s="138">
        <f t="shared" si="6"/>
        <v>23799</v>
      </c>
    </row>
    <row r="444" spans="1:14" ht="25.5" x14ac:dyDescent="0.25">
      <c r="A444" s="143" t="s">
        <v>637</v>
      </c>
      <c r="B444" s="132" t="s">
        <v>1338</v>
      </c>
      <c r="C444" s="138">
        <v>0</v>
      </c>
      <c r="D444" s="138">
        <v>0</v>
      </c>
      <c r="E444" s="138">
        <v>24</v>
      </c>
      <c r="F444" s="138">
        <v>0</v>
      </c>
      <c r="G444" s="138">
        <v>0</v>
      </c>
      <c r="H444" s="138">
        <v>0</v>
      </c>
      <c r="I444" s="138">
        <v>0</v>
      </c>
      <c r="J444" s="138">
        <v>0</v>
      </c>
      <c r="K444" s="138">
        <v>42</v>
      </c>
      <c r="L444" s="138">
        <v>0</v>
      </c>
      <c r="M444" s="138">
        <v>0</v>
      </c>
      <c r="N444" s="138">
        <f t="shared" si="6"/>
        <v>66</v>
      </c>
    </row>
    <row r="445" spans="1:14" ht="25.5" x14ac:dyDescent="0.25">
      <c r="A445" s="139" t="s">
        <v>638</v>
      </c>
      <c r="B445" s="132" t="s">
        <v>1609</v>
      </c>
      <c r="C445" s="138">
        <v>0</v>
      </c>
      <c r="D445" s="138">
        <v>0</v>
      </c>
      <c r="E445" s="138">
        <v>0</v>
      </c>
      <c r="F445" s="138">
        <v>0</v>
      </c>
      <c r="G445" s="138">
        <v>0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f t="shared" si="6"/>
        <v>0</v>
      </c>
    </row>
    <row r="446" spans="1:14" ht="25.5" x14ac:dyDescent="0.25">
      <c r="A446" s="139" t="s">
        <v>639</v>
      </c>
      <c r="B446" s="132" t="s">
        <v>1339</v>
      </c>
      <c r="C446" s="138">
        <v>0</v>
      </c>
      <c r="D446" s="138">
        <v>0</v>
      </c>
      <c r="E446" s="138">
        <v>24</v>
      </c>
      <c r="F446" s="138">
        <v>0</v>
      </c>
      <c r="G446" s="138">
        <v>0</v>
      </c>
      <c r="H446" s="138">
        <v>0</v>
      </c>
      <c r="I446" s="138">
        <v>0</v>
      </c>
      <c r="J446" s="138">
        <v>0</v>
      </c>
      <c r="K446" s="138">
        <v>42</v>
      </c>
      <c r="L446" s="138">
        <v>0</v>
      </c>
      <c r="M446" s="138">
        <v>0</v>
      </c>
      <c r="N446" s="138">
        <f t="shared" si="6"/>
        <v>66</v>
      </c>
    </row>
    <row r="447" spans="1:14" x14ac:dyDescent="0.25">
      <c r="A447" s="143" t="s">
        <v>640</v>
      </c>
      <c r="B447" s="132" t="s">
        <v>1508</v>
      </c>
      <c r="C447" s="138">
        <v>2670</v>
      </c>
      <c r="D447" s="138">
        <v>1785</v>
      </c>
      <c r="E447" s="138">
        <v>948</v>
      </c>
      <c r="F447" s="138">
        <v>1128</v>
      </c>
      <c r="G447" s="138">
        <v>671</v>
      </c>
      <c r="H447" s="138">
        <v>206</v>
      </c>
      <c r="I447" s="138">
        <v>1589</v>
      </c>
      <c r="J447" s="138">
        <v>4413</v>
      </c>
      <c r="K447" s="138">
        <v>8778</v>
      </c>
      <c r="L447" s="138">
        <v>955</v>
      </c>
      <c r="M447" s="138">
        <v>590</v>
      </c>
      <c r="N447" s="138">
        <f t="shared" si="6"/>
        <v>23733</v>
      </c>
    </row>
    <row r="448" spans="1:14" ht="25.5" x14ac:dyDescent="0.25">
      <c r="A448" s="139" t="s">
        <v>641</v>
      </c>
      <c r="B448" s="132" t="s">
        <v>1510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f t="shared" si="6"/>
        <v>0</v>
      </c>
    </row>
    <row r="449" spans="1:14" ht="25.5" x14ac:dyDescent="0.25">
      <c r="A449" s="139" t="s">
        <v>642</v>
      </c>
      <c r="B449" s="132" t="s">
        <v>1512</v>
      </c>
      <c r="C449" s="138">
        <v>103</v>
      </c>
      <c r="D449" s="138">
        <v>126</v>
      </c>
      <c r="E449" s="138">
        <v>92</v>
      </c>
      <c r="F449" s="138">
        <v>394</v>
      </c>
      <c r="G449" s="138">
        <v>9</v>
      </c>
      <c r="H449" s="138">
        <v>0</v>
      </c>
      <c r="I449" s="138">
        <v>0</v>
      </c>
      <c r="J449" s="138">
        <v>669</v>
      </c>
      <c r="K449" s="138">
        <v>263</v>
      </c>
      <c r="L449" s="138">
        <v>266</v>
      </c>
      <c r="M449" s="138">
        <v>0</v>
      </c>
      <c r="N449" s="138">
        <f t="shared" si="6"/>
        <v>1922</v>
      </c>
    </row>
    <row r="450" spans="1:14" ht="25.5" x14ac:dyDescent="0.25">
      <c r="A450" s="143" t="s">
        <v>643</v>
      </c>
      <c r="B450" s="132" t="s">
        <v>1514</v>
      </c>
      <c r="C450" s="138">
        <v>54</v>
      </c>
      <c r="D450" s="138">
        <v>88</v>
      </c>
      <c r="E450" s="138">
        <v>0</v>
      </c>
      <c r="F450" s="138">
        <v>342</v>
      </c>
      <c r="G450" s="138">
        <v>5</v>
      </c>
      <c r="H450" s="138">
        <v>0</v>
      </c>
      <c r="I450" s="138">
        <v>0</v>
      </c>
      <c r="J450" s="138">
        <v>489</v>
      </c>
      <c r="K450" s="138">
        <v>0</v>
      </c>
      <c r="L450" s="138">
        <v>183</v>
      </c>
      <c r="M450" s="138">
        <v>0</v>
      </c>
      <c r="N450" s="138">
        <f t="shared" si="6"/>
        <v>1161</v>
      </c>
    </row>
    <row r="451" spans="1:14" ht="25.5" x14ac:dyDescent="0.25">
      <c r="A451" s="143" t="s">
        <v>644</v>
      </c>
      <c r="B451" s="132" t="s">
        <v>442</v>
      </c>
      <c r="C451" s="138">
        <v>23</v>
      </c>
      <c r="D451" s="138">
        <v>7</v>
      </c>
      <c r="E451" s="138">
        <v>54</v>
      </c>
      <c r="F451" s="138">
        <v>0</v>
      </c>
      <c r="G451" s="138">
        <v>0</v>
      </c>
      <c r="H451" s="138">
        <v>0</v>
      </c>
      <c r="I451" s="138">
        <v>0</v>
      </c>
      <c r="J451" s="138">
        <v>1</v>
      </c>
      <c r="K451" s="138">
        <v>9</v>
      </c>
      <c r="L451" s="138">
        <v>6</v>
      </c>
      <c r="M451" s="138">
        <v>0</v>
      </c>
      <c r="N451" s="138">
        <f t="shared" ref="N451:N481" si="7">SUM(C451:M451)</f>
        <v>100</v>
      </c>
    </row>
    <row r="452" spans="1:14" ht="25.5" x14ac:dyDescent="0.25">
      <c r="A452" s="143" t="s">
        <v>645</v>
      </c>
      <c r="B452" s="132" t="s">
        <v>445</v>
      </c>
      <c r="C452" s="138">
        <v>26</v>
      </c>
      <c r="D452" s="138">
        <v>31</v>
      </c>
      <c r="E452" s="138">
        <v>38</v>
      </c>
      <c r="F452" s="138">
        <v>52</v>
      </c>
      <c r="G452" s="138">
        <v>4</v>
      </c>
      <c r="H452" s="138">
        <v>0</v>
      </c>
      <c r="I452" s="138">
        <v>0</v>
      </c>
      <c r="J452" s="138">
        <v>179</v>
      </c>
      <c r="K452" s="138">
        <v>254</v>
      </c>
      <c r="L452" s="138">
        <v>77</v>
      </c>
      <c r="M452" s="138">
        <v>0</v>
      </c>
      <c r="N452" s="138">
        <f t="shared" si="7"/>
        <v>661</v>
      </c>
    </row>
    <row r="453" spans="1:14" ht="25.5" x14ac:dyDescent="0.25">
      <c r="A453" s="139" t="s">
        <v>646</v>
      </c>
      <c r="B453" s="132" t="s">
        <v>1469</v>
      </c>
      <c r="C453" s="138">
        <v>0</v>
      </c>
      <c r="D453" s="138">
        <v>0</v>
      </c>
      <c r="E453" s="138">
        <v>31</v>
      </c>
      <c r="F453" s="138">
        <v>78</v>
      </c>
      <c r="G453" s="138">
        <v>233</v>
      </c>
      <c r="H453" s="138">
        <v>0</v>
      </c>
      <c r="I453" s="138">
        <v>165</v>
      </c>
      <c r="J453" s="138">
        <v>0</v>
      </c>
      <c r="K453" s="138">
        <v>0</v>
      </c>
      <c r="L453" s="138">
        <v>0</v>
      </c>
      <c r="M453" s="138">
        <v>0</v>
      </c>
      <c r="N453" s="138">
        <f t="shared" si="7"/>
        <v>507</v>
      </c>
    </row>
    <row r="454" spans="1:14" ht="25.5" x14ac:dyDescent="0.25">
      <c r="A454" s="139" t="s">
        <v>647</v>
      </c>
      <c r="B454" s="132" t="s">
        <v>1471</v>
      </c>
      <c r="C454" s="138">
        <v>0</v>
      </c>
      <c r="D454" s="138">
        <v>0</v>
      </c>
      <c r="E454" s="138">
        <v>0</v>
      </c>
      <c r="F454" s="138">
        <v>24</v>
      </c>
      <c r="G454" s="138">
        <v>11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f t="shared" si="7"/>
        <v>35</v>
      </c>
    </row>
    <row r="455" spans="1:14" ht="25.5" x14ac:dyDescent="0.25">
      <c r="A455" s="139" t="s">
        <v>648</v>
      </c>
      <c r="B455" s="132" t="s">
        <v>457</v>
      </c>
      <c r="C455" s="138">
        <v>22</v>
      </c>
      <c r="D455" s="138">
        <v>1</v>
      </c>
      <c r="E455" s="138">
        <v>19</v>
      </c>
      <c r="F455" s="138">
        <v>0</v>
      </c>
      <c r="G455" s="138">
        <v>45</v>
      </c>
      <c r="H455" s="138">
        <v>66</v>
      </c>
      <c r="I455" s="138">
        <v>0</v>
      </c>
      <c r="J455" s="138">
        <v>408</v>
      </c>
      <c r="K455" s="138">
        <v>0</v>
      </c>
      <c r="L455" s="138">
        <v>0</v>
      </c>
      <c r="M455" s="138">
        <v>0</v>
      </c>
      <c r="N455" s="138">
        <f t="shared" si="7"/>
        <v>561</v>
      </c>
    </row>
    <row r="456" spans="1:14" ht="25.5" x14ac:dyDescent="0.25">
      <c r="A456" s="139" t="s">
        <v>649</v>
      </c>
      <c r="B456" s="132" t="s">
        <v>1475</v>
      </c>
      <c r="C456" s="138">
        <v>1895</v>
      </c>
      <c r="D456" s="138">
        <v>258</v>
      </c>
      <c r="E456" s="138">
        <v>703</v>
      </c>
      <c r="F456" s="138">
        <v>480</v>
      </c>
      <c r="G456" s="138">
        <v>332</v>
      </c>
      <c r="H456" s="138">
        <v>88</v>
      </c>
      <c r="I456" s="138">
        <v>1306</v>
      </c>
      <c r="J456" s="138">
        <v>1770</v>
      </c>
      <c r="K456" s="138">
        <v>1667</v>
      </c>
      <c r="L456" s="138">
        <v>525</v>
      </c>
      <c r="M456" s="138">
        <v>547</v>
      </c>
      <c r="N456" s="138">
        <f t="shared" si="7"/>
        <v>9571</v>
      </c>
    </row>
    <row r="457" spans="1:14" x14ac:dyDescent="0.25">
      <c r="A457" s="139" t="s">
        <v>650</v>
      </c>
      <c r="B457" s="132" t="s">
        <v>1477</v>
      </c>
      <c r="C457" s="138">
        <v>650</v>
      </c>
      <c r="D457" s="138">
        <v>1400</v>
      </c>
      <c r="E457" s="138">
        <v>103</v>
      </c>
      <c r="F457" s="138">
        <v>152</v>
      </c>
      <c r="G457" s="138">
        <v>41</v>
      </c>
      <c r="H457" s="138">
        <v>52</v>
      </c>
      <c r="I457" s="138">
        <v>118</v>
      </c>
      <c r="J457" s="138">
        <v>1566</v>
      </c>
      <c r="K457" s="138">
        <v>6848</v>
      </c>
      <c r="L457" s="138">
        <v>164</v>
      </c>
      <c r="M457" s="138">
        <v>43</v>
      </c>
      <c r="N457" s="138">
        <f t="shared" si="7"/>
        <v>11137</v>
      </c>
    </row>
    <row r="458" spans="1:14" x14ac:dyDescent="0.25">
      <c r="A458" s="143" t="s">
        <v>651</v>
      </c>
      <c r="B458" s="132" t="s">
        <v>1479</v>
      </c>
      <c r="C458" s="138">
        <v>2</v>
      </c>
      <c r="D458" s="138">
        <v>73</v>
      </c>
      <c r="E458" s="138">
        <v>9</v>
      </c>
      <c r="F458" s="138">
        <v>3</v>
      </c>
      <c r="G458" s="138">
        <v>0</v>
      </c>
      <c r="H458" s="138">
        <v>0</v>
      </c>
      <c r="I458" s="138">
        <v>0</v>
      </c>
      <c r="J458" s="138">
        <v>154</v>
      </c>
      <c r="K458" s="138">
        <v>0</v>
      </c>
      <c r="L458" s="138">
        <v>0</v>
      </c>
      <c r="M458" s="138">
        <v>11</v>
      </c>
      <c r="N458" s="138">
        <f t="shared" si="7"/>
        <v>252</v>
      </c>
    </row>
    <row r="459" spans="1:14" ht="25.5" x14ac:dyDescent="0.25">
      <c r="A459" s="143" t="s">
        <v>652</v>
      </c>
      <c r="B459" s="132" t="s">
        <v>1340</v>
      </c>
      <c r="C459" s="138">
        <v>0</v>
      </c>
      <c r="D459" s="138">
        <v>0</v>
      </c>
      <c r="E459" s="138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f t="shared" si="7"/>
        <v>0</v>
      </c>
    </row>
    <row r="460" spans="1:14" x14ac:dyDescent="0.25">
      <c r="A460" s="143" t="s">
        <v>653</v>
      </c>
      <c r="B460" s="132" t="s">
        <v>1151</v>
      </c>
      <c r="C460" s="138">
        <v>2</v>
      </c>
      <c r="D460" s="138">
        <v>73</v>
      </c>
      <c r="E460" s="138">
        <v>9</v>
      </c>
      <c r="F460" s="138">
        <v>3</v>
      </c>
      <c r="G460" s="138">
        <v>0</v>
      </c>
      <c r="H460" s="138">
        <v>0</v>
      </c>
      <c r="I460" s="138">
        <v>0</v>
      </c>
      <c r="J460" s="138">
        <v>154</v>
      </c>
      <c r="K460" s="138">
        <v>0</v>
      </c>
      <c r="L460" s="138">
        <v>0</v>
      </c>
      <c r="M460" s="138">
        <v>11</v>
      </c>
      <c r="N460" s="138">
        <f t="shared" si="7"/>
        <v>252</v>
      </c>
    </row>
    <row r="461" spans="1:14" ht="25.5" x14ac:dyDescent="0.25">
      <c r="A461" s="139" t="s">
        <v>654</v>
      </c>
      <c r="B461" s="132" t="s">
        <v>1153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f t="shared" si="7"/>
        <v>0</v>
      </c>
    </row>
    <row r="462" spans="1:14" ht="25.5" x14ac:dyDescent="0.25">
      <c r="A462" s="139" t="s">
        <v>655</v>
      </c>
      <c r="B462" s="132" t="s">
        <v>1155</v>
      </c>
      <c r="C462" s="138">
        <v>0</v>
      </c>
      <c r="D462" s="138">
        <v>0</v>
      </c>
      <c r="E462" s="138">
        <v>0</v>
      </c>
      <c r="F462" s="138">
        <v>3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f t="shared" si="7"/>
        <v>3</v>
      </c>
    </row>
    <row r="463" spans="1:14" ht="25.5" x14ac:dyDescent="0.25">
      <c r="A463" s="139" t="s">
        <v>656</v>
      </c>
      <c r="B463" s="132" t="s">
        <v>1157</v>
      </c>
      <c r="C463" s="138">
        <v>0</v>
      </c>
      <c r="D463" s="138">
        <v>0</v>
      </c>
      <c r="E463" s="138">
        <v>9</v>
      </c>
      <c r="F463" s="138">
        <v>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f t="shared" si="7"/>
        <v>9</v>
      </c>
    </row>
    <row r="464" spans="1:14" ht="25.5" x14ac:dyDescent="0.25">
      <c r="A464" s="139" t="s">
        <v>657</v>
      </c>
      <c r="B464" s="132" t="s">
        <v>1159</v>
      </c>
      <c r="C464" s="138">
        <v>0</v>
      </c>
      <c r="D464" s="138">
        <v>0</v>
      </c>
      <c r="E464" s="138">
        <v>0</v>
      </c>
      <c r="F464" s="138">
        <v>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f t="shared" si="7"/>
        <v>0</v>
      </c>
    </row>
    <row r="465" spans="1:14" ht="25.5" x14ac:dyDescent="0.25">
      <c r="A465" s="139" t="s">
        <v>658</v>
      </c>
      <c r="B465" s="132" t="s">
        <v>458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  <c r="I465" s="138">
        <v>0</v>
      </c>
      <c r="J465" s="138">
        <v>147</v>
      </c>
      <c r="K465" s="138">
        <v>0</v>
      </c>
      <c r="L465" s="138">
        <v>0</v>
      </c>
      <c r="M465" s="138">
        <v>0</v>
      </c>
      <c r="N465" s="138">
        <f t="shared" si="7"/>
        <v>147</v>
      </c>
    </row>
    <row r="466" spans="1:14" ht="25.5" x14ac:dyDescent="0.25">
      <c r="A466" s="139" t="s">
        <v>659</v>
      </c>
      <c r="B466" s="132" t="s">
        <v>1163</v>
      </c>
      <c r="C466" s="138">
        <v>0</v>
      </c>
      <c r="D466" s="138">
        <v>0</v>
      </c>
      <c r="E466" s="138">
        <v>0</v>
      </c>
      <c r="F466" s="138">
        <v>0</v>
      </c>
      <c r="G466" s="138">
        <v>0</v>
      </c>
      <c r="H466" s="138">
        <v>0</v>
      </c>
      <c r="I466" s="138">
        <v>0</v>
      </c>
      <c r="J466" s="138">
        <v>0</v>
      </c>
      <c r="K466" s="138">
        <v>0</v>
      </c>
      <c r="L466" s="138">
        <v>0</v>
      </c>
      <c r="M466" s="138">
        <v>11</v>
      </c>
      <c r="N466" s="138">
        <f t="shared" si="7"/>
        <v>11</v>
      </c>
    </row>
    <row r="467" spans="1:14" x14ac:dyDescent="0.25">
      <c r="A467" s="139" t="s">
        <v>660</v>
      </c>
      <c r="B467" s="132" t="s">
        <v>680</v>
      </c>
      <c r="C467" s="138">
        <v>2</v>
      </c>
      <c r="D467" s="138">
        <v>73</v>
      </c>
      <c r="E467" s="138">
        <v>0</v>
      </c>
      <c r="F467" s="138">
        <v>0</v>
      </c>
      <c r="G467" s="138">
        <v>0</v>
      </c>
      <c r="H467" s="138">
        <v>0</v>
      </c>
      <c r="I467" s="138">
        <v>0</v>
      </c>
      <c r="J467" s="138">
        <v>7</v>
      </c>
      <c r="K467" s="138">
        <v>0</v>
      </c>
      <c r="L467" s="138">
        <v>0</v>
      </c>
      <c r="M467" s="138">
        <v>0</v>
      </c>
      <c r="N467" s="138">
        <f t="shared" si="7"/>
        <v>82</v>
      </c>
    </row>
    <row r="468" spans="1:14" x14ac:dyDescent="0.25">
      <c r="A468" s="143" t="s">
        <v>661</v>
      </c>
      <c r="B468" s="132" t="s">
        <v>23</v>
      </c>
      <c r="C468" s="138">
        <v>0</v>
      </c>
      <c r="D468" s="138">
        <v>72</v>
      </c>
      <c r="E468" s="138">
        <v>0</v>
      </c>
      <c r="F468" s="138">
        <v>0</v>
      </c>
      <c r="G468" s="138">
        <v>0</v>
      </c>
      <c r="H468" s="138">
        <v>0</v>
      </c>
      <c r="I468" s="138">
        <v>5</v>
      </c>
      <c r="J468" s="138">
        <v>0</v>
      </c>
      <c r="K468" s="138">
        <v>0</v>
      </c>
      <c r="L468" s="138">
        <v>0</v>
      </c>
      <c r="M468" s="138">
        <v>0</v>
      </c>
      <c r="N468" s="138">
        <f t="shared" si="7"/>
        <v>77</v>
      </c>
    </row>
    <row r="469" spans="1:14" x14ac:dyDescent="0.25">
      <c r="A469" s="139" t="s">
        <v>662</v>
      </c>
      <c r="B469" s="132" t="s">
        <v>25</v>
      </c>
      <c r="C469" s="138">
        <v>897</v>
      </c>
      <c r="D469" s="138">
        <v>-1195</v>
      </c>
      <c r="E469" s="138">
        <v>15380</v>
      </c>
      <c r="F469" s="138">
        <v>-979</v>
      </c>
      <c r="G469" s="138">
        <v>428</v>
      </c>
      <c r="H469" s="138">
        <v>-4</v>
      </c>
      <c r="I469" s="138">
        <v>-945</v>
      </c>
      <c r="J469" s="138">
        <v>-1722</v>
      </c>
      <c r="K469" s="138">
        <v>-8188</v>
      </c>
      <c r="L469" s="138">
        <v>-456</v>
      </c>
      <c r="M469" s="138">
        <v>-207</v>
      </c>
      <c r="N469" s="138">
        <f t="shared" si="7"/>
        <v>3009</v>
      </c>
    </row>
    <row r="470" spans="1:14" x14ac:dyDescent="0.25">
      <c r="A470" s="139" t="s">
        <v>663</v>
      </c>
      <c r="B470" s="132" t="s">
        <v>1819</v>
      </c>
      <c r="C470" s="138">
        <v>-57021</v>
      </c>
      <c r="D470" s="138">
        <v>-18380</v>
      </c>
      <c r="E470" s="138">
        <v>-14463</v>
      </c>
      <c r="F470" s="138">
        <v>-10522</v>
      </c>
      <c r="G470" s="138">
        <v>-14528</v>
      </c>
      <c r="H470" s="138">
        <v>-9015</v>
      </c>
      <c r="I470" s="138">
        <v>-21731</v>
      </c>
      <c r="J470" s="138">
        <v>-63110</v>
      </c>
      <c r="K470" s="138">
        <v>-33179</v>
      </c>
      <c r="L470" s="138">
        <v>-23305</v>
      </c>
      <c r="M470" s="138">
        <v>-5308</v>
      </c>
      <c r="N470" s="138">
        <f t="shared" si="7"/>
        <v>-270562</v>
      </c>
    </row>
    <row r="471" spans="1:14" x14ac:dyDescent="0.25">
      <c r="A471" s="139" t="s">
        <v>664</v>
      </c>
      <c r="B471" s="132" t="s">
        <v>43</v>
      </c>
      <c r="C471" s="138">
        <v>15129</v>
      </c>
      <c r="D471" s="138">
        <v>6436</v>
      </c>
      <c r="E471" s="138">
        <v>9246</v>
      </c>
      <c r="F471" s="138">
        <v>2570</v>
      </c>
      <c r="G471" s="138">
        <v>6994</v>
      </c>
      <c r="H471" s="138">
        <v>3256</v>
      </c>
      <c r="I471" s="138">
        <v>6271</v>
      </c>
      <c r="J471" s="138">
        <v>18663</v>
      </c>
      <c r="K471" s="138">
        <v>8740</v>
      </c>
      <c r="L471" s="138">
        <v>4193</v>
      </c>
      <c r="M471" s="138">
        <v>5038</v>
      </c>
      <c r="N471" s="138">
        <f t="shared" si="7"/>
        <v>86536</v>
      </c>
    </row>
    <row r="472" spans="1:14" x14ac:dyDescent="0.25">
      <c r="A472" s="143" t="s">
        <v>665</v>
      </c>
      <c r="B472" s="132" t="s">
        <v>45</v>
      </c>
      <c r="C472" s="138">
        <v>14003</v>
      </c>
      <c r="D472" s="138">
        <v>5918</v>
      </c>
      <c r="E472" s="138">
        <v>8603</v>
      </c>
      <c r="F472" s="138">
        <v>2253</v>
      </c>
      <c r="G472" s="138">
        <v>5978</v>
      </c>
      <c r="H472" s="138">
        <v>2706</v>
      </c>
      <c r="I472" s="138">
        <v>5784</v>
      </c>
      <c r="J472" s="138">
        <v>16488</v>
      </c>
      <c r="K472" s="138">
        <v>8575</v>
      </c>
      <c r="L472" s="138">
        <v>4132</v>
      </c>
      <c r="M472" s="138">
        <v>4788</v>
      </c>
      <c r="N472" s="138">
        <f t="shared" si="7"/>
        <v>79228</v>
      </c>
    </row>
    <row r="473" spans="1:14" ht="25.5" x14ac:dyDescent="0.25">
      <c r="A473" s="143" t="s">
        <v>666</v>
      </c>
      <c r="B473" s="132" t="s">
        <v>47</v>
      </c>
      <c r="C473" s="138">
        <v>1083</v>
      </c>
      <c r="D473" s="138">
        <v>486</v>
      </c>
      <c r="E473" s="138">
        <v>632</v>
      </c>
      <c r="F473" s="138">
        <v>307</v>
      </c>
      <c r="G473" s="138">
        <v>1016</v>
      </c>
      <c r="H473" s="138">
        <v>542</v>
      </c>
      <c r="I473" s="138">
        <v>450</v>
      </c>
      <c r="J473" s="138">
        <v>2012</v>
      </c>
      <c r="K473" s="138">
        <v>56</v>
      </c>
      <c r="L473" s="138">
        <v>61</v>
      </c>
      <c r="M473" s="138">
        <v>129</v>
      </c>
      <c r="N473" s="138">
        <f t="shared" si="7"/>
        <v>6774</v>
      </c>
    </row>
    <row r="474" spans="1:14" ht="25.5" x14ac:dyDescent="0.25">
      <c r="A474" s="143" t="s">
        <v>667</v>
      </c>
      <c r="B474" s="132" t="s">
        <v>49</v>
      </c>
      <c r="C474" s="138">
        <v>43</v>
      </c>
      <c r="D474" s="138">
        <v>32</v>
      </c>
      <c r="E474" s="138">
        <v>11</v>
      </c>
      <c r="F474" s="138">
        <v>10</v>
      </c>
      <c r="G474" s="138">
        <v>0</v>
      </c>
      <c r="H474" s="138">
        <v>8</v>
      </c>
      <c r="I474" s="138">
        <v>37</v>
      </c>
      <c r="J474" s="138">
        <v>163</v>
      </c>
      <c r="K474" s="138">
        <v>109</v>
      </c>
      <c r="L474" s="138">
        <v>0</v>
      </c>
      <c r="M474" s="138">
        <v>121</v>
      </c>
      <c r="N474" s="138">
        <f t="shared" si="7"/>
        <v>534</v>
      </c>
    </row>
    <row r="475" spans="1:14" x14ac:dyDescent="0.25">
      <c r="A475" s="143" t="s">
        <v>668</v>
      </c>
      <c r="B475" s="132" t="s">
        <v>447</v>
      </c>
      <c r="C475" s="138">
        <v>0</v>
      </c>
      <c r="D475" s="138">
        <v>0</v>
      </c>
      <c r="E475" s="138">
        <v>0</v>
      </c>
      <c r="F475" s="138">
        <v>0</v>
      </c>
      <c r="G475" s="138">
        <v>0</v>
      </c>
      <c r="H475" s="138">
        <v>0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f t="shared" si="7"/>
        <v>0</v>
      </c>
    </row>
    <row r="476" spans="1:14" x14ac:dyDescent="0.25">
      <c r="A476" s="139" t="s">
        <v>669</v>
      </c>
      <c r="B476" s="132" t="s">
        <v>53</v>
      </c>
      <c r="C476" s="138">
        <v>85</v>
      </c>
      <c r="D476" s="138">
        <v>29</v>
      </c>
      <c r="E476" s="138">
        <v>133</v>
      </c>
      <c r="F476" s="138">
        <v>25</v>
      </c>
      <c r="G476" s="138">
        <v>131</v>
      </c>
      <c r="H476" s="138">
        <v>0</v>
      </c>
      <c r="I476" s="138">
        <v>0</v>
      </c>
      <c r="J476" s="138">
        <v>258</v>
      </c>
      <c r="K476" s="138">
        <v>60</v>
      </c>
      <c r="L476" s="138">
        <v>0</v>
      </c>
      <c r="M476" s="138">
        <v>12</v>
      </c>
      <c r="N476" s="138">
        <f t="shared" si="7"/>
        <v>733</v>
      </c>
    </row>
    <row r="477" spans="1:14" x14ac:dyDescent="0.25">
      <c r="A477" s="143" t="s">
        <v>670</v>
      </c>
      <c r="B477" s="132" t="s">
        <v>55</v>
      </c>
      <c r="C477" s="138">
        <v>85</v>
      </c>
      <c r="D477" s="138">
        <v>27</v>
      </c>
      <c r="E477" s="138">
        <v>133</v>
      </c>
      <c r="F477" s="138">
        <v>25</v>
      </c>
      <c r="G477" s="138">
        <v>131</v>
      </c>
      <c r="H477" s="138">
        <v>0</v>
      </c>
      <c r="I477" s="138">
        <v>0</v>
      </c>
      <c r="J477" s="138">
        <v>258</v>
      </c>
      <c r="K477" s="138">
        <v>60</v>
      </c>
      <c r="L477" s="138">
        <v>0</v>
      </c>
      <c r="M477" s="138">
        <v>12</v>
      </c>
      <c r="N477" s="138">
        <f t="shared" si="7"/>
        <v>731</v>
      </c>
    </row>
    <row r="478" spans="1:14" x14ac:dyDescent="0.25">
      <c r="A478" s="143" t="s">
        <v>671</v>
      </c>
      <c r="B478" s="132" t="s">
        <v>57</v>
      </c>
      <c r="C478" s="138">
        <v>0</v>
      </c>
      <c r="D478" s="138">
        <v>2</v>
      </c>
      <c r="E478" s="138">
        <v>0</v>
      </c>
      <c r="F478" s="138">
        <v>0</v>
      </c>
      <c r="G478" s="138">
        <v>0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f t="shared" si="7"/>
        <v>2</v>
      </c>
    </row>
    <row r="479" spans="1:14" ht="25.5" x14ac:dyDescent="0.25">
      <c r="A479" s="139" t="s">
        <v>672</v>
      </c>
      <c r="B479" s="132" t="s">
        <v>59</v>
      </c>
      <c r="C479" s="138">
        <v>10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f t="shared" si="7"/>
        <v>10</v>
      </c>
    </row>
    <row r="480" spans="1:14" x14ac:dyDescent="0.25">
      <c r="A480" s="139" t="s">
        <v>673</v>
      </c>
      <c r="B480" s="132" t="s">
        <v>61</v>
      </c>
      <c r="C480" s="138">
        <v>15224</v>
      </c>
      <c r="D480" s="138">
        <v>6465</v>
      </c>
      <c r="E480" s="138">
        <v>9379</v>
      </c>
      <c r="F480" s="138">
        <v>2595</v>
      </c>
      <c r="G480" s="138">
        <v>7125</v>
      </c>
      <c r="H480" s="138">
        <v>3256</v>
      </c>
      <c r="I480" s="138">
        <v>6271</v>
      </c>
      <c r="J480" s="138">
        <v>18921</v>
      </c>
      <c r="K480" s="138">
        <v>8800</v>
      </c>
      <c r="L480" s="138">
        <v>4193</v>
      </c>
      <c r="M480" s="138">
        <v>5050</v>
      </c>
      <c r="N480" s="138">
        <f t="shared" si="7"/>
        <v>87279</v>
      </c>
    </row>
    <row r="481" spans="1:14" x14ac:dyDescent="0.25">
      <c r="A481" s="139" t="s">
        <v>674</v>
      </c>
      <c r="B481" s="132" t="s">
        <v>64</v>
      </c>
      <c r="C481" s="138">
        <v>-72245</v>
      </c>
      <c r="D481" s="138">
        <v>-24845</v>
      </c>
      <c r="E481" s="138">
        <v>-23842</v>
      </c>
      <c r="F481" s="138">
        <v>-13117</v>
      </c>
      <c r="G481" s="138">
        <v>-21653</v>
      </c>
      <c r="H481" s="138">
        <v>-12271</v>
      </c>
      <c r="I481" s="138">
        <v>-28002</v>
      </c>
      <c r="J481" s="138">
        <v>-82031</v>
      </c>
      <c r="K481" s="138">
        <v>-41979</v>
      </c>
      <c r="L481" s="138">
        <v>-27498</v>
      </c>
      <c r="M481" s="138">
        <v>-10358</v>
      </c>
      <c r="N481" s="138">
        <f t="shared" si="7"/>
        <v>-357841</v>
      </c>
    </row>
    <row r="482" spans="1:14" x14ac:dyDescent="0.25">
      <c r="A482" s="49"/>
      <c r="B482" s="130" t="s">
        <v>2202</v>
      </c>
      <c r="C482" s="134">
        <v>477859.51660000003</v>
      </c>
      <c r="D482" s="134">
        <v>210662.91844000001</v>
      </c>
      <c r="E482" s="134">
        <v>281974.31402999995</v>
      </c>
      <c r="F482" s="134">
        <v>87830.821790000002</v>
      </c>
      <c r="G482" s="134">
        <v>253019.56265000001</v>
      </c>
      <c r="H482" s="134">
        <v>139788.34085000001</v>
      </c>
      <c r="I482" s="134">
        <v>195584.39866000001</v>
      </c>
      <c r="J482" s="134">
        <v>841324.67911999999</v>
      </c>
      <c r="K482" s="134">
        <v>160577.86699000001</v>
      </c>
      <c r="L482" s="134">
        <v>114543.0236</v>
      </c>
      <c r="M482" s="134">
        <v>134272.69200000001</v>
      </c>
    </row>
    <row r="483" spans="1:14" x14ac:dyDescent="0.25">
      <c r="A483" s="49"/>
      <c r="C483" s="134">
        <v>-0.4833999999682419</v>
      </c>
      <c r="D483" s="134">
        <v>-8.1559999991441146E-2</v>
      </c>
      <c r="E483" s="134">
        <v>0.31402999995043501</v>
      </c>
      <c r="F483" s="134">
        <v>-0.17820999999821652</v>
      </c>
      <c r="G483" s="134">
        <v>-0.43734999999287538</v>
      </c>
      <c r="H483" s="134">
        <v>0.34085000000777654</v>
      </c>
      <c r="I483" s="134">
        <v>0.39866000000620261</v>
      </c>
      <c r="J483" s="134">
        <v>-0.32088000001385808</v>
      </c>
      <c r="K483" s="134">
        <v>-0.13300999999046326</v>
      </c>
      <c r="L483" s="134">
        <v>22.023600000000442</v>
      </c>
      <c r="M483" s="134">
        <v>-0.30799999998998828</v>
      </c>
    </row>
    <row r="484" spans="1:14" x14ac:dyDescent="0.25">
      <c r="A484" s="49"/>
    </row>
    <row r="485" spans="1:14" x14ac:dyDescent="0.25">
      <c r="A485" s="49"/>
    </row>
    <row r="486" spans="1:14" x14ac:dyDescent="0.25">
      <c r="A486" s="49"/>
      <c r="C486" s="134">
        <v>17319</v>
      </c>
      <c r="D486" s="134">
        <v>9088</v>
      </c>
      <c r="E486" s="134">
        <v>7874</v>
      </c>
      <c r="F486" s="134">
        <v>2457</v>
      </c>
      <c r="G486" s="134">
        <v>11402</v>
      </c>
      <c r="H486" s="134">
        <v>6730</v>
      </c>
      <c r="I486" s="134">
        <v>8982</v>
      </c>
      <c r="J486" s="134">
        <v>18008</v>
      </c>
      <c r="K486" s="134">
        <v>8529</v>
      </c>
      <c r="L486" s="134">
        <v>2444</v>
      </c>
      <c r="M486" s="134">
        <v>3350</v>
      </c>
    </row>
    <row r="487" spans="1:14" x14ac:dyDescent="0.25">
      <c r="A487" s="49"/>
    </row>
    <row r="488" spans="1:14" x14ac:dyDescent="0.25">
      <c r="A488" s="49"/>
    </row>
    <row r="489" spans="1:14" x14ac:dyDescent="0.25">
      <c r="A489" s="49"/>
    </row>
    <row r="490" spans="1:14" s="133" customFormat="1" ht="12.75" x14ac:dyDescent="0.2">
      <c r="A490" s="172"/>
      <c r="B490" s="173" t="s">
        <v>1232</v>
      </c>
      <c r="C490" s="174">
        <f>+C150</f>
        <v>57151</v>
      </c>
      <c r="D490" s="174">
        <f t="shared" ref="D490:M490" si="8">+D150</f>
        <v>24422</v>
      </c>
      <c r="E490" s="174">
        <f t="shared" si="8"/>
        <v>28024</v>
      </c>
      <c r="F490" s="174">
        <f t="shared" si="8"/>
        <v>10502</v>
      </c>
      <c r="G490" s="174">
        <f t="shared" si="8"/>
        <v>30735</v>
      </c>
      <c r="H490" s="174">
        <f t="shared" si="8"/>
        <v>19273</v>
      </c>
      <c r="I490" s="174">
        <f t="shared" si="8"/>
        <v>23481</v>
      </c>
      <c r="J490" s="174">
        <f t="shared" si="8"/>
        <v>98823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292411</v>
      </c>
    </row>
    <row r="491" spans="1:14" s="133" customFormat="1" ht="25.5" x14ac:dyDescent="0.2">
      <c r="A491" s="172"/>
      <c r="B491" s="173" t="s">
        <v>561</v>
      </c>
      <c r="C491" s="174">
        <f>+C125</f>
        <v>7916</v>
      </c>
      <c r="D491" s="174">
        <f t="shared" ref="D491:M491" si="9">+D125</f>
        <v>2845</v>
      </c>
      <c r="E491" s="174">
        <f t="shared" si="9"/>
        <v>5726</v>
      </c>
      <c r="F491" s="174">
        <f t="shared" si="9"/>
        <v>1691</v>
      </c>
      <c r="G491" s="174">
        <f t="shared" si="9"/>
        <v>3000</v>
      </c>
      <c r="H491" s="174">
        <f t="shared" si="9"/>
        <v>1431</v>
      </c>
      <c r="I491" s="174">
        <f t="shared" si="9"/>
        <v>2244</v>
      </c>
      <c r="J491" s="174">
        <f t="shared" si="9"/>
        <v>7042</v>
      </c>
      <c r="K491" s="174">
        <f t="shared" si="9"/>
        <v>6940</v>
      </c>
      <c r="L491" s="174">
        <f t="shared" si="9"/>
        <v>2835</v>
      </c>
      <c r="M491" s="174">
        <f t="shared" si="9"/>
        <v>3412</v>
      </c>
      <c r="N491" s="174">
        <f t="shared" ref="N491:N509" si="10">SUM(C491:M491)</f>
        <v>45082</v>
      </c>
    </row>
    <row r="492" spans="1:14" s="133" customFormat="1" ht="12.75" x14ac:dyDescent="0.2">
      <c r="A492" s="172"/>
      <c r="B492" s="173" t="s">
        <v>560</v>
      </c>
      <c r="C492" s="174">
        <f>+C123</f>
        <v>23461</v>
      </c>
      <c r="D492" s="174">
        <f t="shared" ref="D492:M492" si="11">+D123</f>
        <v>9509</v>
      </c>
      <c r="E492" s="174">
        <f t="shared" si="11"/>
        <v>17878</v>
      </c>
      <c r="F492" s="174">
        <f t="shared" si="11"/>
        <v>2504</v>
      </c>
      <c r="G492" s="174">
        <f t="shared" si="11"/>
        <v>8800</v>
      </c>
      <c r="H492" s="174">
        <f t="shared" si="11"/>
        <v>3523</v>
      </c>
      <c r="I492" s="174">
        <f t="shared" si="11"/>
        <v>5814</v>
      </c>
      <c r="J492" s="174">
        <f t="shared" si="11"/>
        <v>24008</v>
      </c>
      <c r="K492" s="174">
        <f t="shared" si="11"/>
        <v>25210</v>
      </c>
      <c r="L492" s="174">
        <f t="shared" si="11"/>
        <v>10501</v>
      </c>
      <c r="M492" s="174">
        <f t="shared" si="11"/>
        <v>8417</v>
      </c>
      <c r="N492" s="174">
        <f t="shared" si="10"/>
        <v>139625</v>
      </c>
    </row>
    <row r="493" spans="1:14" s="133" customFormat="1" ht="12.75" x14ac:dyDescent="0.2">
      <c r="A493" s="172"/>
      <c r="B493" s="173" t="s">
        <v>384</v>
      </c>
      <c r="C493" s="174">
        <f>+C114</f>
        <v>49797</v>
      </c>
      <c r="D493" s="174">
        <f t="shared" ref="D493:M493" si="12">+D114</f>
        <v>20425</v>
      </c>
      <c r="E493" s="174">
        <f t="shared" si="12"/>
        <v>33224</v>
      </c>
      <c r="F493" s="174">
        <f t="shared" si="12"/>
        <v>7972</v>
      </c>
      <c r="G493" s="174">
        <f t="shared" si="12"/>
        <v>19939</v>
      </c>
      <c r="H493" s="174">
        <f t="shared" si="12"/>
        <v>10457</v>
      </c>
      <c r="I493" s="174">
        <f t="shared" si="12"/>
        <v>15619</v>
      </c>
      <c r="J493" s="174">
        <f t="shared" si="12"/>
        <v>90013</v>
      </c>
      <c r="K493" s="174">
        <f t="shared" si="12"/>
        <v>48603</v>
      </c>
      <c r="L493" s="174">
        <f t="shared" si="12"/>
        <v>38237</v>
      </c>
      <c r="M493" s="174">
        <f t="shared" si="12"/>
        <v>38674</v>
      </c>
      <c r="N493" s="174">
        <f t="shared" si="10"/>
        <v>372960</v>
      </c>
    </row>
    <row r="494" spans="1:14" s="133" customFormat="1" ht="12.75" x14ac:dyDescent="0.2">
      <c r="A494" s="172"/>
      <c r="B494" s="173" t="s">
        <v>677</v>
      </c>
      <c r="C494" s="174">
        <f>+C130</f>
        <v>420</v>
      </c>
      <c r="D494" s="174">
        <f t="shared" ref="D494:M494" si="13">+D130</f>
        <v>1041</v>
      </c>
      <c r="E494" s="174">
        <f t="shared" si="13"/>
        <v>215</v>
      </c>
      <c r="F494" s="174">
        <f t="shared" si="13"/>
        <v>36</v>
      </c>
      <c r="G494" s="174">
        <f t="shared" si="13"/>
        <v>70</v>
      </c>
      <c r="H494" s="174">
        <f t="shared" si="13"/>
        <v>374</v>
      </c>
      <c r="I494" s="174">
        <f t="shared" si="13"/>
        <v>324</v>
      </c>
      <c r="J494" s="174">
        <f t="shared" si="13"/>
        <v>1235</v>
      </c>
      <c r="K494" s="174">
        <f t="shared" si="13"/>
        <v>168</v>
      </c>
      <c r="L494" s="174">
        <f t="shared" si="13"/>
        <v>289</v>
      </c>
      <c r="M494" s="174">
        <f t="shared" si="13"/>
        <v>965</v>
      </c>
      <c r="N494" s="174">
        <f t="shared" si="10"/>
        <v>5137</v>
      </c>
    </row>
    <row r="495" spans="1:14" s="133" customFormat="1" ht="63.75" x14ac:dyDescent="0.2">
      <c r="A495" s="172"/>
      <c r="B495" s="173" t="s">
        <v>2207</v>
      </c>
      <c r="C495" s="174">
        <f>+C309+C236+C276</f>
        <v>203467</v>
      </c>
      <c r="D495" s="174">
        <f t="shared" ref="D495:M495" si="14">+D309+D236+D276</f>
        <v>94107</v>
      </c>
      <c r="E495" s="174">
        <f t="shared" si="14"/>
        <v>126578</v>
      </c>
      <c r="F495" s="174">
        <f t="shared" si="14"/>
        <v>36206</v>
      </c>
      <c r="G495" s="174">
        <f t="shared" si="14"/>
        <v>100043</v>
      </c>
      <c r="H495" s="174">
        <f t="shared" si="14"/>
        <v>44756</v>
      </c>
      <c r="I495" s="174">
        <f t="shared" si="14"/>
        <v>88695</v>
      </c>
      <c r="J495" s="174">
        <f t="shared" si="14"/>
        <v>252974</v>
      </c>
      <c r="K495" s="174">
        <f t="shared" si="14"/>
        <v>130524</v>
      </c>
      <c r="L495" s="174">
        <f t="shared" si="14"/>
        <v>69924</v>
      </c>
      <c r="M495" s="174">
        <f t="shared" si="14"/>
        <v>78615</v>
      </c>
      <c r="N495" s="174">
        <f t="shared" si="10"/>
        <v>1225889</v>
      </c>
    </row>
    <row r="496" spans="1:14" s="133" customFormat="1" ht="12.75" x14ac:dyDescent="0.2">
      <c r="A496" s="172"/>
      <c r="B496" s="173" t="s">
        <v>310</v>
      </c>
      <c r="C496" s="174">
        <f>+C303</f>
        <v>4339</v>
      </c>
      <c r="D496" s="174">
        <f t="shared" ref="D496:M496" si="15">+D303</f>
        <v>1703</v>
      </c>
      <c r="E496" s="174">
        <f t="shared" si="15"/>
        <v>3616</v>
      </c>
      <c r="F496" s="174">
        <f t="shared" si="15"/>
        <v>572</v>
      </c>
      <c r="G496" s="174">
        <f t="shared" si="15"/>
        <v>1312</v>
      </c>
      <c r="H496" s="174">
        <f t="shared" si="15"/>
        <v>910</v>
      </c>
      <c r="I496" s="174">
        <f t="shared" si="15"/>
        <v>1952</v>
      </c>
      <c r="J496" s="174">
        <f t="shared" si="15"/>
        <v>2868</v>
      </c>
      <c r="K496" s="174">
        <f t="shared" si="15"/>
        <v>3757</v>
      </c>
      <c r="L496" s="174">
        <f t="shared" si="15"/>
        <v>1858</v>
      </c>
      <c r="M496" s="174">
        <f t="shared" si="15"/>
        <v>925</v>
      </c>
      <c r="N496" s="174">
        <f t="shared" si="10"/>
        <v>23812</v>
      </c>
    </row>
    <row r="497" spans="1:14" s="133" customFormat="1" ht="12.75" x14ac:dyDescent="0.2">
      <c r="A497" s="172"/>
      <c r="B497" s="173" t="s">
        <v>1430</v>
      </c>
      <c r="C497" s="174">
        <f>+C257</f>
        <v>38941</v>
      </c>
      <c r="D497" s="174">
        <f t="shared" ref="D497:M497" si="16">+D257</f>
        <v>21511</v>
      </c>
      <c r="E497" s="174">
        <f t="shared" si="16"/>
        <v>31930</v>
      </c>
      <c r="F497" s="174">
        <f t="shared" si="16"/>
        <v>5613</v>
      </c>
      <c r="G497" s="174">
        <f t="shared" si="16"/>
        <v>20386</v>
      </c>
      <c r="H497" s="174">
        <f t="shared" si="16"/>
        <v>8068</v>
      </c>
      <c r="I497" s="174">
        <f t="shared" si="16"/>
        <v>16749</v>
      </c>
      <c r="J497" s="174">
        <f t="shared" si="16"/>
        <v>49315</v>
      </c>
      <c r="K497" s="174">
        <f t="shared" si="16"/>
        <v>21872</v>
      </c>
      <c r="L497" s="174">
        <f t="shared" si="16"/>
        <v>14988</v>
      </c>
      <c r="M497" s="174">
        <f t="shared" si="16"/>
        <v>12474</v>
      </c>
      <c r="N497" s="174">
        <f t="shared" si="10"/>
        <v>241847</v>
      </c>
    </row>
    <row r="498" spans="1:14" s="133" customFormat="1" ht="25.5" x14ac:dyDescent="0.2">
      <c r="A498" s="172"/>
      <c r="B498" s="173" t="s">
        <v>2209</v>
      </c>
      <c r="C498" s="174">
        <f>+C219</f>
        <v>14069</v>
      </c>
      <c r="D498" s="174">
        <f t="shared" ref="D498:M498" si="17">+D219</f>
        <v>2157</v>
      </c>
      <c r="E498" s="174">
        <f t="shared" si="17"/>
        <v>2436</v>
      </c>
      <c r="F498" s="174">
        <f t="shared" si="17"/>
        <v>4108</v>
      </c>
      <c r="G498" s="174">
        <f t="shared" si="17"/>
        <v>4634</v>
      </c>
      <c r="H498" s="174">
        <f t="shared" si="17"/>
        <v>5598</v>
      </c>
      <c r="I498" s="174">
        <f t="shared" si="17"/>
        <v>8903</v>
      </c>
      <c r="J498" s="174">
        <f t="shared" si="17"/>
        <v>37549</v>
      </c>
      <c r="K498" s="174">
        <f t="shared" si="17"/>
        <v>0</v>
      </c>
      <c r="L498" s="174">
        <f t="shared" si="17"/>
        <v>0</v>
      </c>
      <c r="M498" s="174">
        <f t="shared" si="17"/>
        <v>29</v>
      </c>
      <c r="N498" s="174">
        <f t="shared" si="10"/>
        <v>79483</v>
      </c>
    </row>
    <row r="499" spans="1:14" s="133" customFormat="1" ht="25.5" x14ac:dyDescent="0.2">
      <c r="A499" s="172"/>
      <c r="B499" s="173" t="s">
        <v>1306</v>
      </c>
      <c r="C499" s="174">
        <f>+C165</f>
        <v>10967</v>
      </c>
      <c r="D499" s="174">
        <f t="shared" ref="D499:M499" si="18">+D165</f>
        <v>3827</v>
      </c>
      <c r="E499" s="174">
        <f t="shared" si="18"/>
        <v>3250</v>
      </c>
      <c r="F499" s="174">
        <f t="shared" si="18"/>
        <v>2818</v>
      </c>
      <c r="G499" s="174">
        <f t="shared" si="18"/>
        <v>2943</v>
      </c>
      <c r="H499" s="174">
        <f t="shared" si="18"/>
        <v>3662</v>
      </c>
      <c r="I499" s="174">
        <f t="shared" si="18"/>
        <v>5642</v>
      </c>
      <c r="J499" s="174">
        <f t="shared" si="18"/>
        <v>22003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55112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4497</v>
      </c>
      <c r="D501" s="174">
        <f t="shared" ref="D501:M501" si="19">+D191</f>
        <v>505</v>
      </c>
      <c r="E501" s="174">
        <f t="shared" si="19"/>
        <v>1218</v>
      </c>
      <c r="F501" s="174">
        <f t="shared" si="19"/>
        <v>507</v>
      </c>
      <c r="G501" s="174">
        <f t="shared" si="19"/>
        <v>1434</v>
      </c>
      <c r="H501" s="174">
        <f t="shared" si="19"/>
        <v>2462</v>
      </c>
      <c r="I501" s="174">
        <f t="shared" si="19"/>
        <v>1487</v>
      </c>
      <c r="J501" s="174">
        <f t="shared" si="19"/>
        <v>7999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20109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3176</v>
      </c>
      <c r="D503" s="174">
        <f t="shared" ref="D503:M503" si="20">+D356+D269</f>
        <v>2800</v>
      </c>
      <c r="E503" s="174">
        <f t="shared" si="20"/>
        <v>3889</v>
      </c>
      <c r="F503" s="174">
        <f t="shared" si="20"/>
        <v>1647</v>
      </c>
      <c r="G503" s="174">
        <f t="shared" si="20"/>
        <v>1973</v>
      </c>
      <c r="H503" s="174">
        <f t="shared" si="20"/>
        <v>2218</v>
      </c>
      <c r="I503" s="174">
        <f t="shared" si="20"/>
        <v>1216</v>
      </c>
      <c r="J503" s="174">
        <f t="shared" si="20"/>
        <v>8450</v>
      </c>
      <c r="K503" s="174">
        <f t="shared" si="20"/>
        <v>4027</v>
      </c>
      <c r="L503" s="174">
        <f t="shared" si="20"/>
        <v>1223</v>
      </c>
      <c r="M503" s="174">
        <f t="shared" si="20"/>
        <v>1343</v>
      </c>
      <c r="N503" s="174">
        <f t="shared" si="10"/>
        <v>31962</v>
      </c>
    </row>
    <row r="504" spans="1:14" s="133" customFormat="1" ht="25.5" x14ac:dyDescent="0.2">
      <c r="A504" s="172"/>
      <c r="B504" s="173" t="s">
        <v>1240</v>
      </c>
      <c r="C504" s="174">
        <f>+C154</f>
        <v>15874</v>
      </c>
      <c r="D504" s="174">
        <f t="shared" ref="D504:M504" si="21">+D154</f>
        <v>3831</v>
      </c>
      <c r="E504" s="174">
        <f t="shared" si="21"/>
        <v>9367</v>
      </c>
      <c r="F504" s="174">
        <f t="shared" si="21"/>
        <v>4241</v>
      </c>
      <c r="G504" s="174">
        <f t="shared" si="21"/>
        <v>14869</v>
      </c>
      <c r="H504" s="174">
        <f t="shared" si="21"/>
        <v>7360</v>
      </c>
      <c r="I504" s="174">
        <f t="shared" si="21"/>
        <v>6568</v>
      </c>
      <c r="J504" s="174">
        <f t="shared" si="21"/>
        <v>65531</v>
      </c>
      <c r="K504" s="174">
        <f t="shared" si="21"/>
        <v>38</v>
      </c>
      <c r="L504" s="174">
        <f t="shared" si="21"/>
        <v>1605</v>
      </c>
      <c r="M504" s="174">
        <f t="shared" si="21"/>
        <v>0</v>
      </c>
      <c r="N504" s="174">
        <f t="shared" si="10"/>
        <v>129284</v>
      </c>
    </row>
    <row r="505" spans="1:14" s="133" customFormat="1" ht="12.75" x14ac:dyDescent="0.2">
      <c r="A505" s="172"/>
      <c r="B505" s="173" t="s">
        <v>1432</v>
      </c>
      <c r="C505" s="174">
        <f>+C258</f>
        <v>36948</v>
      </c>
      <c r="D505" s="174">
        <f t="shared" ref="D505:M505" si="22">+D258</f>
        <v>20296</v>
      </c>
      <c r="E505" s="174">
        <f t="shared" si="22"/>
        <v>31491</v>
      </c>
      <c r="F505" s="174">
        <f t="shared" si="22"/>
        <v>4837</v>
      </c>
      <c r="G505" s="174">
        <f t="shared" si="22"/>
        <v>18536</v>
      </c>
      <c r="H505" s="174">
        <f t="shared" si="22"/>
        <v>7383</v>
      </c>
      <c r="I505" s="174">
        <f t="shared" si="22"/>
        <v>15457</v>
      </c>
      <c r="J505" s="174">
        <f t="shared" si="22"/>
        <v>46112</v>
      </c>
      <c r="K505" s="174">
        <f t="shared" si="22"/>
        <v>20996</v>
      </c>
      <c r="L505" s="174">
        <f t="shared" si="22"/>
        <v>14088</v>
      </c>
      <c r="M505" s="174">
        <f t="shared" si="22"/>
        <v>10767</v>
      </c>
      <c r="N505" s="174">
        <f t="shared" si="10"/>
        <v>226911</v>
      </c>
    </row>
    <row r="506" spans="1:14" s="133" customFormat="1" ht="12.75" x14ac:dyDescent="0.2">
      <c r="A506" s="172"/>
      <c r="B506" s="173" t="s">
        <v>2218</v>
      </c>
      <c r="C506" s="174">
        <f>+C142</f>
        <v>39957</v>
      </c>
      <c r="D506" s="174">
        <f t="shared" ref="D506:M506" si="23">+D142</f>
        <v>19005</v>
      </c>
      <c r="E506" s="174">
        <f t="shared" si="23"/>
        <v>20215</v>
      </c>
      <c r="F506" s="174">
        <f t="shared" si="23"/>
        <v>7694</v>
      </c>
      <c r="G506" s="174">
        <f t="shared" si="23"/>
        <v>21928</v>
      </c>
      <c r="H506" s="174">
        <f t="shared" si="23"/>
        <v>13158</v>
      </c>
      <c r="I506" s="174">
        <f t="shared" si="23"/>
        <v>17175</v>
      </c>
      <c r="J506" s="174">
        <f t="shared" si="23"/>
        <v>62365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201497</v>
      </c>
    </row>
    <row r="507" spans="1:14" s="133" customFormat="1" ht="25.5" x14ac:dyDescent="0.2">
      <c r="A507" s="172"/>
      <c r="B507" s="173" t="s">
        <v>1053</v>
      </c>
      <c r="C507" s="174">
        <f>+C171</f>
        <v>9430</v>
      </c>
      <c r="D507" s="174">
        <f t="shared" ref="D507:M507" si="24">+D171</f>
        <v>3928</v>
      </c>
      <c r="E507" s="174">
        <f t="shared" si="24"/>
        <v>4019</v>
      </c>
      <c r="F507" s="174">
        <f t="shared" si="24"/>
        <v>2487</v>
      </c>
      <c r="G507" s="174">
        <f t="shared" si="24"/>
        <v>3153</v>
      </c>
      <c r="H507" s="174">
        <f t="shared" si="24"/>
        <v>2696</v>
      </c>
      <c r="I507" s="174">
        <f t="shared" si="24"/>
        <v>3690</v>
      </c>
      <c r="J507" s="174">
        <f t="shared" si="24"/>
        <v>10827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40230</v>
      </c>
    </row>
    <row r="508" spans="1:14" s="133" customFormat="1" ht="25.5" x14ac:dyDescent="0.2">
      <c r="A508" s="172"/>
      <c r="B508" s="173" t="s">
        <v>1054</v>
      </c>
      <c r="C508" s="174">
        <f>+C176</f>
        <v>4889</v>
      </c>
      <c r="D508" s="174">
        <f t="shared" ref="D508:M508" si="25">+D176</f>
        <v>1500</v>
      </c>
      <c r="E508" s="174">
        <f t="shared" si="25"/>
        <v>4381</v>
      </c>
      <c r="F508" s="174">
        <f t="shared" si="25"/>
        <v>300</v>
      </c>
      <c r="G508" s="174">
        <f t="shared" si="25"/>
        <v>3350</v>
      </c>
      <c r="H508" s="174">
        <f t="shared" si="25"/>
        <v>2248</v>
      </c>
      <c r="I508" s="174">
        <f t="shared" si="25"/>
        <v>617</v>
      </c>
      <c r="J508" s="174">
        <f t="shared" si="25"/>
        <v>12067</v>
      </c>
      <c r="K508" s="174">
        <f t="shared" si="25"/>
        <v>0</v>
      </c>
      <c r="L508" s="174">
        <f t="shared" si="25"/>
        <v>0</v>
      </c>
      <c r="M508" s="174">
        <f t="shared" si="25"/>
        <v>0</v>
      </c>
      <c r="N508" s="174">
        <f t="shared" si="10"/>
        <v>29352</v>
      </c>
    </row>
    <row r="509" spans="1:14" s="133" customFormat="1" ht="12.75" x14ac:dyDescent="0.2">
      <c r="A509" s="172"/>
      <c r="B509" s="173"/>
      <c r="C509" s="174">
        <f>+C391</f>
        <v>550074</v>
      </c>
      <c r="D509" s="174">
        <f t="shared" ref="D509:M509" si="26">+D391</f>
        <v>236624</v>
      </c>
      <c r="E509" s="174">
        <f t="shared" si="26"/>
        <v>320714</v>
      </c>
      <c r="F509" s="174">
        <f t="shared" si="26"/>
        <v>102289</v>
      </c>
      <c r="G509" s="174">
        <f t="shared" si="26"/>
        <v>265748</v>
      </c>
      <c r="H509" s="174">
        <f t="shared" si="26"/>
        <v>136390</v>
      </c>
      <c r="I509" s="174">
        <f t="shared" si="26"/>
        <v>219835</v>
      </c>
      <c r="J509" s="174">
        <f t="shared" si="26"/>
        <v>870847</v>
      </c>
      <c r="K509" s="174">
        <f t="shared" si="26"/>
        <v>263773</v>
      </c>
      <c r="L509" s="174">
        <f t="shared" si="26"/>
        <v>149509</v>
      </c>
      <c r="M509" s="174">
        <f t="shared" si="26"/>
        <v>155881</v>
      </c>
      <c r="N509" s="174">
        <f t="shared" si="10"/>
        <v>3271684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Q576"/>
  <sheetViews>
    <sheetView workbookViewId="0">
      <pane ySplit="5580" topLeftCell="A12" activePane="bottomLeft"/>
      <selection activeCell="H29" sqref="H29"/>
      <selection pane="bottomLeft" activeCell="H29" sqref="H2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8.85546875" style="103" customWidth="1"/>
  </cols>
  <sheetData>
    <row r="1" spans="1:17" x14ac:dyDescent="0.25">
      <c r="A1" s="135"/>
      <c r="B1" s="132" t="s">
        <v>2201</v>
      </c>
      <c r="C1" s="117">
        <v>101</v>
      </c>
      <c r="D1" s="117">
        <v>102</v>
      </c>
      <c r="E1" s="117">
        <v>103</v>
      </c>
      <c r="F1" s="117">
        <v>104</v>
      </c>
      <c r="G1" s="117">
        <v>105</v>
      </c>
      <c r="H1" s="117">
        <v>106</v>
      </c>
      <c r="I1" s="117">
        <v>107</v>
      </c>
      <c r="J1" s="117">
        <v>108</v>
      </c>
      <c r="K1" s="117">
        <v>904</v>
      </c>
      <c r="L1" s="117">
        <v>905</v>
      </c>
      <c r="M1" s="117">
        <v>906</v>
      </c>
      <c r="N1" s="105" t="s">
        <v>166</v>
      </c>
    </row>
    <row r="2" spans="1:17" x14ac:dyDescent="0.25">
      <c r="A2" s="139" t="s">
        <v>1633</v>
      </c>
      <c r="B2" s="132" t="s">
        <v>1847</v>
      </c>
      <c r="C2" s="118">
        <f>SUMIF('ricostr prev'!$A:$A,'prev. 2016 ric'!$A:$A,'ricostr prev'!D:D)</f>
        <v>342402.62930562842</v>
      </c>
      <c r="D2" s="118">
        <f>SUMIF('ricostr prev'!$A:$A,'prev. 2016 ric'!$A:$A,'ricostr prev'!F:F)</f>
        <v>214734.22667377506</v>
      </c>
      <c r="E2" s="118">
        <f>SUMIF('ricostr prev'!$A:$A,'prev. 2016 ric'!$A:$A,'ricostr prev'!H:H)</f>
        <v>280273.52795503527</v>
      </c>
      <c r="F2" s="118">
        <f>SUMIF('ricostr prev'!$A:$A,'prev. 2016 ric'!$A:$A,'ricostr prev'!J:J)</f>
        <v>90798.030683629884</v>
      </c>
      <c r="G2" s="118">
        <f>SUMIF('ricostr prev'!$A:$A,'prev. 2016 ric'!$A:$A,'ricostr prev'!L:L)</f>
        <v>242271.22126660371</v>
      </c>
      <c r="H2" s="118">
        <f>SUMIF('ricostr prev'!$A:$A,'prev. 2016 ric'!$A:$A,'ricostr prev'!N:N)</f>
        <v>109736.77225975251</v>
      </c>
      <c r="I2" s="118">
        <f>SUMIF('ricostr prev'!$A:$A,'prev. 2016 ric'!$A:$A,'ricostr prev'!P:P)</f>
        <v>194574.00355169206</v>
      </c>
      <c r="J2" s="118">
        <f>SUMIF('ricostr prev'!$A:$A,'prev. 2016 ric'!$A:$A,'ricostr prev'!R:R)</f>
        <v>727971.57292261207</v>
      </c>
      <c r="K2" s="118">
        <f>SUMIF('ricostr prev'!$A:$A,'prev. 2016 ric'!$A:$A,'ricostr prev'!T:T)</f>
        <v>284549.39679707907</v>
      </c>
      <c r="L2" s="118">
        <f>SUMIF('ricostr prev'!$A:$A,'prev. 2016 ric'!$A:$A,'ricostr prev'!V:V)</f>
        <v>264709.01900949172</v>
      </c>
      <c r="M2" s="118">
        <f>SUMIF('ricostr prev'!$A:$A,'prev. 2016 ric'!$A:$A,'ricostr prev'!X:X)</f>
        <v>137145.13938470033</v>
      </c>
      <c r="N2" s="106">
        <f>SUM(C2:M2)</f>
        <v>2889165.5398100005</v>
      </c>
      <c r="P2">
        <v>2861513.3333333335</v>
      </c>
      <c r="Q2" s="124">
        <f t="shared" ref="Q2:Q65" si="0">+P2-N2</f>
        <v>-27652.206476666965</v>
      </c>
    </row>
    <row r="3" spans="1:17" ht="25.5" x14ac:dyDescent="0.25">
      <c r="A3" s="135" t="s">
        <v>1634</v>
      </c>
      <c r="B3" s="131" t="s">
        <v>1516</v>
      </c>
      <c r="C3" s="118">
        <f>SUMIF('ricostr prev'!$A:$A,'prev. 2016 ric'!$A:$A,'ricostr prev'!D:D)</f>
        <v>336522.62930562842</v>
      </c>
      <c r="D3" s="118">
        <f>SUMIF('ricostr prev'!$A:$A,'prev. 2016 ric'!$A:$A,'ricostr prev'!F:F)</f>
        <v>210645.22667377506</v>
      </c>
      <c r="E3" s="118">
        <f>SUMIF('ricostr prev'!$A:$A,'prev. 2016 ric'!$A:$A,'ricostr prev'!H:H)</f>
        <v>274186.52795503527</v>
      </c>
      <c r="F3" s="118">
        <f>SUMIF('ricostr prev'!$A:$A,'prev. 2016 ric'!$A:$A,'ricostr prev'!J:J)</f>
        <v>86709.030683629884</v>
      </c>
      <c r="G3" s="118">
        <f>SUMIF('ricostr prev'!$A:$A,'prev. 2016 ric'!$A:$A,'ricostr prev'!L:L)</f>
        <v>235271.22126660371</v>
      </c>
      <c r="H3" s="118">
        <f>SUMIF('ricostr prev'!$A:$A,'prev. 2016 ric'!$A:$A,'ricostr prev'!N:N)</f>
        <v>108070.77225975251</v>
      </c>
      <c r="I3" s="118">
        <f>SUMIF('ricostr prev'!$A:$A,'prev. 2016 ric'!$A:$A,'ricostr prev'!P:P)</f>
        <v>184415.00355169206</v>
      </c>
      <c r="J3" s="118">
        <f>SUMIF('ricostr prev'!$A:$A,'prev. 2016 ric'!$A:$A,'ricostr prev'!R:R)</f>
        <v>712823.57292261207</v>
      </c>
      <c r="K3" s="118">
        <f>SUMIF('ricostr prev'!$A:$A,'prev. 2016 ric'!$A:$A,'ricostr prev'!T:T)</f>
        <v>281533.39679707907</v>
      </c>
      <c r="L3" s="118">
        <f>SUMIF('ricostr prev'!$A:$A,'prev. 2016 ric'!$A:$A,'ricostr prev'!V:V)</f>
        <v>264709.01900949172</v>
      </c>
      <c r="M3" s="118">
        <f>SUMIF('ricostr prev'!$A:$A,'prev. 2016 ric'!$A:$A,'ricostr prev'!X:X)</f>
        <v>136445.13938470033</v>
      </c>
      <c r="N3" s="106">
        <f t="shared" ref="N3:N66" si="1">SUM(C3:M3)</f>
        <v>2831331.5398100005</v>
      </c>
      <c r="P3">
        <v>2800596</v>
      </c>
      <c r="Q3" s="124">
        <f t="shared" si="0"/>
        <v>-30735.539810000453</v>
      </c>
    </row>
    <row r="4" spans="1:17" ht="25.5" x14ac:dyDescent="0.25">
      <c r="A4" s="131" t="s">
        <v>1635</v>
      </c>
      <c r="B4" s="132" t="s">
        <v>1915</v>
      </c>
      <c r="C4" s="118">
        <f>SUMIF('ricostr prev'!$A:$A,'prev. 2016 ric'!$A:$A,'ricostr prev'!D:D)</f>
        <v>336522.62930562842</v>
      </c>
      <c r="D4" s="118">
        <f>SUMIF('ricostr prev'!$A:$A,'prev. 2016 ric'!$A:$A,'ricostr prev'!E:E)</f>
        <v>274187</v>
      </c>
      <c r="E4" s="118">
        <f>SUMIF('ricostr prev'!$A:$A,'prev. 2016 ric'!$A:$A,'ricostr prev'!F:F)</f>
        <v>210645.22667377506</v>
      </c>
      <c r="F4" s="118">
        <f>SUMIF('ricostr prev'!$A:$A,'prev. 2016 ric'!$A:$A,'ricostr prev'!G:G)</f>
        <v>274187</v>
      </c>
      <c r="G4" s="118">
        <f>SUMIF('ricostr prev'!$A:$A,'prev. 2016 ric'!$A:$A,'ricostr prev'!L:L)</f>
        <v>235271.22126660371</v>
      </c>
      <c r="H4" s="118">
        <f>SUMIF('ricostr prev'!$A:$A,'prev. 2016 ric'!$A:$A,'ricostr prev'!N:N)</f>
        <v>108070.77225975251</v>
      </c>
      <c r="I4" s="118">
        <f>SUMIF('ricostr prev'!$A:$A,'prev. 2016 ric'!$A:$A,'ricostr prev'!P:P)</f>
        <v>184323.00355169206</v>
      </c>
      <c r="J4" s="118">
        <f>SUMIF('ricostr prev'!$A:$A,'prev. 2016 ric'!$A:$A,'ricostr prev'!R:R)</f>
        <v>712823.57292261207</v>
      </c>
      <c r="K4" s="118">
        <f>SUMIF('ricostr prev'!$A:$A,'prev. 2016 ric'!$A:$A,'ricostr prev'!T:T)</f>
        <v>281533.39679707907</v>
      </c>
      <c r="L4" s="118">
        <f>SUMIF('ricostr prev'!$A:$A,'prev. 2016 ric'!$A:$A,'ricostr prev'!V:V)</f>
        <v>264709.01900949172</v>
      </c>
      <c r="M4" s="118">
        <f>SUMIF('ricostr prev'!$A:$A,'prev. 2016 ric'!$A:$A,'ricostr prev'!X:X)</f>
        <v>136445.13938470033</v>
      </c>
      <c r="N4" s="106">
        <f t="shared" si="1"/>
        <v>3018717.9811713356</v>
      </c>
      <c r="P4">
        <v>2800596</v>
      </c>
      <c r="Q4" s="124">
        <f t="shared" si="0"/>
        <v>-218121.98117133556</v>
      </c>
    </row>
    <row r="5" spans="1:17" ht="25.5" x14ac:dyDescent="0.25">
      <c r="A5" s="131" t="s">
        <v>1636</v>
      </c>
      <c r="B5" s="132" t="s">
        <v>1916</v>
      </c>
      <c r="C5" s="118">
        <f>SUMIF('ricostr prev'!$A:$A,'prev. 2016 ric'!$A:$A,'ricostr prev'!D:D)</f>
        <v>0</v>
      </c>
      <c r="D5" s="118">
        <f>SUMIF('ricostr prev'!$A:$A,'prev. 2016 ric'!$A:$A,'ricostr prev'!E:E)</f>
        <v>0</v>
      </c>
      <c r="E5" s="118">
        <f>SUMIF('ricostr prev'!$A:$A,'prev. 2016 ric'!$A:$A,'ricostr prev'!F:F)</f>
        <v>0</v>
      </c>
      <c r="F5" s="118">
        <f>SUMIF('ricostr prev'!$A:$A,'prev. 2016 ric'!$A:$A,'ricostr prev'!G:G)</f>
        <v>0</v>
      </c>
      <c r="G5" s="118">
        <f>SUMIF('ricostr prev'!$A:$A,'prev. 2016 ric'!$A:$A,'ricostr prev'!L:L)</f>
        <v>0</v>
      </c>
      <c r="H5" s="118">
        <f>SUMIF('ricostr prev'!$A:$A,'prev. 2016 ric'!$A:$A,'ricostr prev'!N:N)</f>
        <v>0</v>
      </c>
      <c r="I5" s="118">
        <f>SUMIF('ricostr prev'!$A:$A,'prev. 2016 ric'!$A:$A,'ricostr prev'!P:P)</f>
        <v>92</v>
      </c>
      <c r="J5" s="118">
        <f>SUMIF('ricostr prev'!$A:$A,'prev. 2016 ric'!$A:$A,'ricostr prev'!R:R)</f>
        <v>0</v>
      </c>
      <c r="K5" s="118">
        <f>SUMIF('ricostr prev'!$A:$A,'prev. 2016 ric'!$A:$A,'ricostr prev'!T:T)</f>
        <v>0</v>
      </c>
      <c r="L5" s="118">
        <f>SUMIF('ricostr prev'!$A:$A,'prev. 2016 ric'!$A:$A,'ricostr prev'!V:V)</f>
        <v>0</v>
      </c>
      <c r="M5" s="118">
        <f>SUMIF('ricostr prev'!$A:$A,'prev. 2016 ric'!$A:$A,'ricostr prev'!X:X)</f>
        <v>0</v>
      </c>
      <c r="N5" s="106">
        <f t="shared" si="1"/>
        <v>92</v>
      </c>
      <c r="P5">
        <v>0</v>
      </c>
      <c r="Q5" s="124">
        <f t="shared" si="0"/>
        <v>-92</v>
      </c>
    </row>
    <row r="6" spans="1:17" x14ac:dyDescent="0.25">
      <c r="A6" s="131" t="s">
        <v>1637</v>
      </c>
      <c r="B6" s="132" t="s">
        <v>1917</v>
      </c>
      <c r="C6" s="118">
        <f>SUMIF('ricostr prev'!$A:$A,'prev. 2016 ric'!$A:$A,'ricostr prev'!D:D)</f>
        <v>5880</v>
      </c>
      <c r="D6" s="118">
        <f>SUMIF('ricostr prev'!$A:$A,'prev. 2016 ric'!$A:$A,'ricostr prev'!E:E)</f>
        <v>6082</v>
      </c>
      <c r="E6" s="118">
        <f>SUMIF('ricostr prev'!$A:$A,'prev. 2016 ric'!$A:$A,'ricostr prev'!F:F)</f>
        <v>4089</v>
      </c>
      <c r="F6" s="118">
        <f>SUMIF('ricostr prev'!$A:$A,'prev. 2016 ric'!$A:$A,'ricostr prev'!G:G)</f>
        <v>6082</v>
      </c>
      <c r="G6" s="118">
        <f>SUMIF('ricostr prev'!$A:$A,'prev. 2016 ric'!$A:$A,'ricostr prev'!L:L)</f>
        <v>7000</v>
      </c>
      <c r="H6" s="118">
        <f>SUMIF('ricostr prev'!$A:$A,'prev. 2016 ric'!$A:$A,'ricostr prev'!N:N)</f>
        <v>1666</v>
      </c>
      <c r="I6" s="118">
        <f>SUMIF('ricostr prev'!$A:$A,'prev. 2016 ric'!$A:$A,'ricostr prev'!P:P)</f>
        <v>10159</v>
      </c>
      <c r="J6" s="118">
        <f>SUMIF('ricostr prev'!$A:$A,'prev. 2016 ric'!$A:$A,'ricostr prev'!R:R)</f>
        <v>15148</v>
      </c>
      <c r="K6" s="118">
        <f>SUMIF('ricostr prev'!$A:$A,'prev. 2016 ric'!$A:$A,'ricostr prev'!T:T)</f>
        <v>3016</v>
      </c>
      <c r="L6" s="118">
        <f>SUMIF('ricostr prev'!$A:$A,'prev. 2016 ric'!$A:$A,'ricostr prev'!V:V)</f>
        <v>0</v>
      </c>
      <c r="M6" s="118">
        <f>SUMIF('ricostr prev'!$A:$A,'prev. 2016 ric'!$A:$A,'ricostr prev'!X:X)</f>
        <v>0</v>
      </c>
      <c r="N6" s="106">
        <f t="shared" si="1"/>
        <v>59122</v>
      </c>
      <c r="P6">
        <v>60416</v>
      </c>
      <c r="Q6" s="124">
        <f t="shared" si="0"/>
        <v>1294</v>
      </c>
    </row>
    <row r="7" spans="1:17" x14ac:dyDescent="0.25">
      <c r="A7" s="131" t="s">
        <v>1638</v>
      </c>
      <c r="B7" s="132" t="s">
        <v>2006</v>
      </c>
      <c r="C7" s="118">
        <f>SUMIF('ricostr prev'!$A:$A,'prev. 2016 ric'!$A:$A,'ricostr prev'!D:D)</f>
        <v>5880</v>
      </c>
      <c r="D7" s="118">
        <f>SUMIF('ricostr prev'!$A:$A,'prev. 2016 ric'!$A:$A,'ricostr prev'!E:E)</f>
        <v>6052</v>
      </c>
      <c r="E7" s="118">
        <f>SUMIF('ricostr prev'!$A:$A,'prev. 2016 ric'!$A:$A,'ricostr prev'!F:F)</f>
        <v>4057</v>
      </c>
      <c r="F7" s="118">
        <f>SUMIF('ricostr prev'!$A:$A,'prev. 2016 ric'!$A:$A,'ricostr prev'!G:G)</f>
        <v>6052</v>
      </c>
      <c r="G7" s="118">
        <f>SUMIF('ricostr prev'!$A:$A,'prev. 2016 ric'!$A:$A,'ricostr prev'!L:L)</f>
        <v>7000</v>
      </c>
      <c r="H7" s="118">
        <f>SUMIF('ricostr prev'!$A:$A,'prev. 2016 ric'!$A:$A,'ricostr prev'!N:N)</f>
        <v>1666</v>
      </c>
      <c r="I7" s="118">
        <f>SUMIF('ricostr prev'!$A:$A,'prev. 2016 ric'!$A:$A,'ricostr prev'!P:P)</f>
        <v>10159</v>
      </c>
      <c r="J7" s="118">
        <f>SUMIF('ricostr prev'!$A:$A,'prev. 2016 ric'!$A:$A,'ricostr prev'!R:R)</f>
        <v>15148</v>
      </c>
      <c r="K7" s="118">
        <f>SUMIF('ricostr prev'!$A:$A,'prev. 2016 ric'!$A:$A,'ricostr prev'!T:T)</f>
        <v>3016</v>
      </c>
      <c r="L7" s="118">
        <f>SUMIF('ricostr prev'!$A:$A,'prev. 2016 ric'!$A:$A,'ricostr prev'!V:V)</f>
        <v>0</v>
      </c>
      <c r="M7" s="118">
        <f>SUMIF('ricostr prev'!$A:$A,'prev. 2016 ric'!$A:$A,'ricostr prev'!X:X)</f>
        <v>0</v>
      </c>
      <c r="N7" s="106">
        <f t="shared" si="1"/>
        <v>59030</v>
      </c>
      <c r="P7">
        <v>59106.666666666664</v>
      </c>
      <c r="Q7" s="124">
        <f t="shared" si="0"/>
        <v>76.666666666664241</v>
      </c>
    </row>
    <row r="8" spans="1:17" ht="25.5" x14ac:dyDescent="0.25">
      <c r="A8" s="131" t="s">
        <v>1639</v>
      </c>
      <c r="B8" s="132" t="s">
        <v>1918</v>
      </c>
      <c r="C8" s="118">
        <f>SUMIF('ricostr prev'!$A:$A,'prev. 2016 ric'!$A:$A,'ricostr prev'!D:D)</f>
        <v>4231</v>
      </c>
      <c r="D8" s="118">
        <f>SUMIF('ricostr prev'!$A:$A,'prev. 2016 ric'!$A:$A,'ricostr prev'!E:E)</f>
        <v>731</v>
      </c>
      <c r="E8" s="118">
        <f>SUMIF('ricostr prev'!$A:$A,'prev. 2016 ric'!$A:$A,'ricostr prev'!F:F)</f>
        <v>3193</v>
      </c>
      <c r="F8" s="118">
        <f>SUMIF('ricostr prev'!$A:$A,'prev. 2016 ric'!$A:$A,'ricostr prev'!G:G)</f>
        <v>731</v>
      </c>
      <c r="G8" s="118">
        <f>SUMIF('ricostr prev'!$A:$A,'prev. 2016 ric'!$A:$A,'ricostr prev'!L:L)</f>
        <v>7000</v>
      </c>
      <c r="H8" s="118">
        <f>SUMIF('ricostr prev'!$A:$A,'prev. 2016 ric'!$A:$A,'ricostr prev'!N:N)</f>
        <v>359</v>
      </c>
      <c r="I8" s="118">
        <f>SUMIF('ricostr prev'!$A:$A,'prev. 2016 ric'!$A:$A,'ricostr prev'!P:P)</f>
        <v>8528</v>
      </c>
      <c r="J8" s="118">
        <f>SUMIF('ricostr prev'!$A:$A,'prev. 2016 ric'!$A:$A,'ricostr prev'!R:R)</f>
        <v>12179</v>
      </c>
      <c r="K8" s="118">
        <f>SUMIF('ricostr prev'!$A:$A,'prev. 2016 ric'!$A:$A,'ricostr prev'!T:T)</f>
        <v>3016</v>
      </c>
      <c r="L8" s="118">
        <f>SUMIF('ricostr prev'!$A:$A,'prev. 2016 ric'!$A:$A,'ricostr prev'!V:V)</f>
        <v>0</v>
      </c>
      <c r="M8" s="118">
        <f>SUMIF('ricostr prev'!$A:$A,'prev. 2016 ric'!$A:$A,'ricostr prev'!X:X)</f>
        <v>0</v>
      </c>
      <c r="N8" s="106">
        <f t="shared" si="1"/>
        <v>39968</v>
      </c>
      <c r="P8">
        <v>56172</v>
      </c>
      <c r="Q8" s="124">
        <f t="shared" si="0"/>
        <v>16204</v>
      </c>
    </row>
    <row r="9" spans="1:17" ht="38.25" x14ac:dyDescent="0.25">
      <c r="A9" s="131" t="s">
        <v>1640</v>
      </c>
      <c r="B9" s="132" t="s">
        <v>1219</v>
      </c>
      <c r="C9" s="118">
        <f>SUMIF('ricostr prev'!$A:$A,'prev. 2016 ric'!$A:$A,'ricostr prev'!D:D)</f>
        <v>0</v>
      </c>
      <c r="D9" s="118">
        <f>SUMIF('ricostr prev'!$A:$A,'prev. 2016 ric'!$A:$A,'ricostr prev'!E:E)</f>
        <v>0</v>
      </c>
      <c r="E9" s="118">
        <f>SUMIF('ricostr prev'!$A:$A,'prev. 2016 ric'!$A:$A,'ricostr prev'!F:F)</f>
        <v>0</v>
      </c>
      <c r="F9" s="118">
        <f>SUMIF('ricostr prev'!$A:$A,'prev. 2016 ric'!$A:$A,'ricostr prev'!G:G)</f>
        <v>0</v>
      </c>
      <c r="G9" s="118">
        <f>SUMIF('ricostr prev'!$A:$A,'prev. 2016 ric'!$A:$A,'ricostr prev'!L:L)</f>
        <v>0</v>
      </c>
      <c r="H9" s="118">
        <f>SUMIF('ricostr prev'!$A:$A,'prev. 2016 ric'!$A:$A,'ricostr prev'!N:N)</f>
        <v>0</v>
      </c>
      <c r="I9" s="118">
        <f>SUMIF('ricostr prev'!$A:$A,'prev. 2016 ric'!$A:$A,'ricostr prev'!P:P)</f>
        <v>0</v>
      </c>
      <c r="J9" s="118">
        <f>SUMIF('ricostr prev'!$A:$A,'prev. 2016 ric'!$A:$A,'ricostr prev'!R:R)</f>
        <v>0</v>
      </c>
      <c r="K9" s="118">
        <f>SUMIF('ricostr prev'!$A:$A,'prev. 2016 ric'!$A:$A,'ricostr prev'!T:T)</f>
        <v>0</v>
      </c>
      <c r="L9" s="118">
        <f>SUMIF('ricostr prev'!$A:$A,'prev. 2016 ric'!$A:$A,'ricostr prev'!V:V)</f>
        <v>0</v>
      </c>
      <c r="M9" s="118">
        <f>SUMIF('ricostr prev'!$A:$A,'prev. 2016 ric'!$A:$A,'ricostr prev'!X:X)</f>
        <v>0</v>
      </c>
      <c r="N9" s="106">
        <f t="shared" si="1"/>
        <v>0</v>
      </c>
      <c r="P9">
        <v>126.66666666666667</v>
      </c>
      <c r="Q9" s="124">
        <f t="shared" si="0"/>
        <v>126.66666666666667</v>
      </c>
    </row>
    <row r="10" spans="1:17" ht="38.25" x14ac:dyDescent="0.25">
      <c r="A10" s="131" t="s">
        <v>1641</v>
      </c>
      <c r="B10" s="132" t="s">
        <v>1220</v>
      </c>
      <c r="C10" s="118">
        <f>SUMIF('ricostr prev'!$A:$A,'prev. 2016 ric'!$A:$A,'ricostr prev'!D:D)</f>
        <v>1649</v>
      </c>
      <c r="D10" s="118">
        <f>SUMIF('ricostr prev'!$A:$A,'prev. 2016 ric'!$A:$A,'ricostr prev'!E:E)</f>
        <v>4011</v>
      </c>
      <c r="E10" s="118">
        <f>SUMIF('ricostr prev'!$A:$A,'prev. 2016 ric'!$A:$A,'ricostr prev'!F:F)</f>
        <v>864</v>
      </c>
      <c r="F10" s="118">
        <f>SUMIF('ricostr prev'!$A:$A,'prev. 2016 ric'!$A:$A,'ricostr prev'!G:G)</f>
        <v>4011</v>
      </c>
      <c r="G10" s="118">
        <f>SUMIF('ricostr prev'!$A:$A,'prev. 2016 ric'!$A:$A,'ricostr prev'!L:L)</f>
        <v>0</v>
      </c>
      <c r="H10" s="118">
        <f>SUMIF('ricostr prev'!$A:$A,'prev. 2016 ric'!$A:$A,'ricostr prev'!N:N)</f>
        <v>0</v>
      </c>
      <c r="I10" s="118">
        <f>SUMIF('ricostr prev'!$A:$A,'prev. 2016 ric'!$A:$A,'ricostr prev'!P:P)</f>
        <v>1631</v>
      </c>
      <c r="J10" s="118">
        <f>SUMIF('ricostr prev'!$A:$A,'prev. 2016 ric'!$A:$A,'ricostr prev'!R:R)</f>
        <v>2969</v>
      </c>
      <c r="K10" s="118">
        <f>SUMIF('ricostr prev'!$A:$A,'prev. 2016 ric'!$A:$A,'ricostr prev'!T:T)</f>
        <v>0</v>
      </c>
      <c r="L10" s="118">
        <f>SUMIF('ricostr prev'!$A:$A,'prev. 2016 ric'!$A:$A,'ricostr prev'!V:V)</f>
        <v>0</v>
      </c>
      <c r="M10" s="118">
        <f>SUMIF('ricostr prev'!$A:$A,'prev. 2016 ric'!$A:$A,'ricostr prev'!X:X)</f>
        <v>0</v>
      </c>
      <c r="N10" s="106">
        <f t="shared" si="1"/>
        <v>15135</v>
      </c>
      <c r="P10">
        <v>0</v>
      </c>
      <c r="Q10" s="124">
        <f t="shared" si="0"/>
        <v>-15135</v>
      </c>
    </row>
    <row r="11" spans="1:17" ht="25.5" x14ac:dyDescent="0.25">
      <c r="A11" s="131" t="s">
        <v>2159</v>
      </c>
      <c r="B11" s="132" t="s">
        <v>2</v>
      </c>
      <c r="C11" s="118">
        <f>SUMIF('ricostr prev'!$A:$A,'prev. 2016 ric'!$A:$A,'ricostr prev'!D:D)</f>
        <v>0</v>
      </c>
      <c r="D11" s="118">
        <f>SUMIF('ricostr prev'!$A:$A,'prev. 2016 ric'!$A:$A,'ricostr prev'!E:E)</f>
        <v>1310</v>
      </c>
      <c r="E11" s="118">
        <f>SUMIF('ricostr prev'!$A:$A,'prev. 2016 ric'!$A:$A,'ricostr prev'!F:F)</f>
        <v>0</v>
      </c>
      <c r="F11" s="118">
        <f>SUMIF('ricostr prev'!$A:$A,'prev. 2016 ric'!$A:$A,'ricostr prev'!G:G)</f>
        <v>1310</v>
      </c>
      <c r="G11" s="118">
        <f>SUMIF('ricostr prev'!$A:$A,'prev. 2016 ric'!$A:$A,'ricostr prev'!L:L)</f>
        <v>0</v>
      </c>
      <c r="H11" s="118">
        <f>SUMIF('ricostr prev'!$A:$A,'prev. 2016 ric'!$A:$A,'ricostr prev'!N:N)</f>
        <v>1307</v>
      </c>
      <c r="I11" s="118">
        <f>SUMIF('ricostr prev'!$A:$A,'prev. 2016 ric'!$A:$A,'ricostr prev'!P:P)</f>
        <v>0</v>
      </c>
      <c r="J11" s="118">
        <f>SUMIF('ricostr prev'!$A:$A,'prev. 2016 ric'!$A:$A,'ricostr prev'!R:R)</f>
        <v>0</v>
      </c>
      <c r="K11" s="118">
        <f>SUMIF('ricostr prev'!$A:$A,'prev. 2016 ric'!$A:$A,'ricostr prev'!T:T)</f>
        <v>0</v>
      </c>
      <c r="L11" s="118">
        <f>SUMIF('ricostr prev'!$A:$A,'prev. 2016 ric'!$A:$A,'ricostr prev'!V:V)</f>
        <v>0</v>
      </c>
      <c r="M11" s="118">
        <f>SUMIF('ricostr prev'!$A:$A,'prev. 2016 ric'!$A:$A,'ricostr prev'!X:X)</f>
        <v>0</v>
      </c>
      <c r="N11" s="106">
        <f t="shared" si="1"/>
        <v>3927</v>
      </c>
      <c r="P11">
        <v>2808</v>
      </c>
      <c r="Q11" s="124">
        <f t="shared" si="0"/>
        <v>-1119</v>
      </c>
    </row>
    <row r="12" spans="1:17" ht="25.5" x14ac:dyDescent="0.25">
      <c r="A12" s="131" t="s">
        <v>2172</v>
      </c>
      <c r="B12" s="132" t="s">
        <v>1587</v>
      </c>
      <c r="C12" s="118">
        <f>SUMIF('ricostr prev'!$A:$A,'prev. 2016 ric'!$A:$A,'ricostr prev'!D:D)</f>
        <v>0</v>
      </c>
      <c r="D12" s="118">
        <f>SUMIF('ricostr prev'!$A:$A,'prev. 2016 ric'!$A:$A,'ricostr prev'!E:E)</f>
        <v>30</v>
      </c>
      <c r="E12" s="118">
        <f>SUMIF('ricostr prev'!$A:$A,'prev. 2016 ric'!$A:$A,'ricostr prev'!F:F)</f>
        <v>0</v>
      </c>
      <c r="F12" s="118">
        <f>SUMIF('ricostr prev'!$A:$A,'prev. 2016 ric'!$A:$A,'ricostr prev'!G:G)</f>
        <v>30</v>
      </c>
      <c r="G12" s="118">
        <f>SUMIF('ricostr prev'!$A:$A,'prev. 2016 ric'!$A:$A,'ricostr prev'!L:L)</f>
        <v>0</v>
      </c>
      <c r="H12" s="118">
        <f>SUMIF('ricostr prev'!$A:$A,'prev. 2016 ric'!$A:$A,'ricostr prev'!N:N)</f>
        <v>0</v>
      </c>
      <c r="I12" s="118">
        <f>SUMIF('ricostr prev'!$A:$A,'prev. 2016 ric'!$A:$A,'ricostr prev'!P:P)</f>
        <v>0</v>
      </c>
      <c r="J12" s="118">
        <f>SUMIF('ricostr prev'!$A:$A,'prev. 2016 ric'!$A:$A,'ricostr prev'!R:R)</f>
        <v>0</v>
      </c>
      <c r="K12" s="118">
        <f>SUMIF('ricostr prev'!$A:$A,'prev. 2016 ric'!$A:$A,'ricostr prev'!T:T)</f>
        <v>0</v>
      </c>
      <c r="L12" s="118">
        <f>SUMIF('ricostr prev'!$A:$A,'prev. 2016 ric'!$A:$A,'ricostr prev'!V:V)</f>
        <v>0</v>
      </c>
      <c r="M12" s="118">
        <f>SUMIF('ricostr prev'!$A:$A,'prev. 2016 ric'!$A:$A,'ricostr prev'!X:X)</f>
        <v>0</v>
      </c>
      <c r="N12" s="106">
        <f t="shared" si="1"/>
        <v>60</v>
      </c>
      <c r="P12">
        <v>68</v>
      </c>
      <c r="Q12" s="124">
        <f t="shared" si="0"/>
        <v>8</v>
      </c>
    </row>
    <row r="13" spans="1:17" ht="25.5" x14ac:dyDescent="0.25">
      <c r="A13" s="131" t="s">
        <v>494</v>
      </c>
      <c r="B13" s="132" t="s">
        <v>1588</v>
      </c>
      <c r="C13" s="118">
        <f>SUMIF('ricostr prev'!$A:$A,'prev. 2016 ric'!$A:$A,'ricostr prev'!D:D)</f>
        <v>0</v>
      </c>
      <c r="D13" s="118">
        <f>SUMIF('ricostr prev'!$A:$A,'prev. 2016 ric'!$A:$A,'ricostr prev'!E:E)</f>
        <v>30</v>
      </c>
      <c r="E13" s="118">
        <f>SUMIF('ricostr prev'!$A:$A,'prev. 2016 ric'!$A:$A,'ricostr prev'!F:F)</f>
        <v>0</v>
      </c>
      <c r="F13" s="118">
        <f>SUMIF('ricostr prev'!$A:$A,'prev. 2016 ric'!$A:$A,'ricostr prev'!G:G)</f>
        <v>30</v>
      </c>
      <c r="G13" s="118">
        <f>SUMIF('ricostr prev'!$A:$A,'prev. 2016 ric'!$A:$A,'ricostr prev'!L:L)</f>
        <v>0</v>
      </c>
      <c r="H13" s="118">
        <f>SUMIF('ricostr prev'!$A:$A,'prev. 2016 ric'!$A:$A,'ricostr prev'!N:N)</f>
        <v>0</v>
      </c>
      <c r="I13" s="118">
        <f>SUMIF('ricostr prev'!$A:$A,'prev. 2016 ric'!$A:$A,'ricostr prev'!P:P)</f>
        <v>0</v>
      </c>
      <c r="J13" s="118">
        <f>SUMIF('ricostr prev'!$A:$A,'prev. 2016 ric'!$A:$A,'ricostr prev'!R:R)</f>
        <v>0</v>
      </c>
      <c r="K13" s="118">
        <f>SUMIF('ricostr prev'!$A:$A,'prev. 2016 ric'!$A:$A,'ricostr prev'!T:T)</f>
        <v>0</v>
      </c>
      <c r="L13" s="118">
        <f>SUMIF('ricostr prev'!$A:$A,'prev. 2016 ric'!$A:$A,'ricostr prev'!V:V)</f>
        <v>0</v>
      </c>
      <c r="M13" s="118">
        <f>SUMIF('ricostr prev'!$A:$A,'prev. 2016 ric'!$A:$A,'ricostr prev'!X:X)</f>
        <v>0</v>
      </c>
      <c r="N13" s="106">
        <f t="shared" si="1"/>
        <v>60</v>
      </c>
      <c r="P13">
        <v>68</v>
      </c>
      <c r="Q13" s="124">
        <f t="shared" si="0"/>
        <v>8</v>
      </c>
    </row>
    <row r="14" spans="1:17" ht="25.5" x14ac:dyDescent="0.25">
      <c r="A14" s="131" t="s">
        <v>1642</v>
      </c>
      <c r="B14" s="132" t="s">
        <v>1589</v>
      </c>
      <c r="C14" s="118">
        <f>SUMIF('ricostr prev'!$A:$A,'prev. 2016 ric'!$A:$A,'ricostr prev'!D:D)</f>
        <v>0</v>
      </c>
      <c r="D14" s="118">
        <f>SUMIF('ricostr prev'!$A:$A,'prev. 2016 ric'!$A:$A,'ricostr prev'!E:E)</f>
        <v>0</v>
      </c>
      <c r="E14" s="118">
        <f>SUMIF('ricostr prev'!$A:$A,'prev. 2016 ric'!$A:$A,'ricostr prev'!F:F)</f>
        <v>0</v>
      </c>
      <c r="F14" s="118">
        <f>SUMIF('ricostr prev'!$A:$A,'prev. 2016 ric'!$A:$A,'ricostr prev'!G:G)</f>
        <v>0</v>
      </c>
      <c r="G14" s="118">
        <f>SUMIF('ricostr prev'!$A:$A,'prev. 2016 ric'!$A:$A,'ricostr prev'!L:L)</f>
        <v>0</v>
      </c>
      <c r="H14" s="118">
        <f>SUMIF('ricostr prev'!$A:$A,'prev. 2016 ric'!$A:$A,'ricostr prev'!N:N)</f>
        <v>0</v>
      </c>
      <c r="I14" s="118">
        <f>SUMIF('ricostr prev'!$A:$A,'prev. 2016 ric'!$A:$A,'ricostr prev'!P:P)</f>
        <v>0</v>
      </c>
      <c r="J14" s="118">
        <f>SUMIF('ricostr prev'!$A:$A,'prev. 2016 ric'!$A:$A,'ricostr prev'!R:R)</f>
        <v>0</v>
      </c>
      <c r="K14" s="118">
        <f>SUMIF('ricostr prev'!$A:$A,'prev. 2016 ric'!$A:$A,'ricostr prev'!T:T)</f>
        <v>0</v>
      </c>
      <c r="L14" s="118">
        <f>SUMIF('ricostr prev'!$A:$A,'prev. 2016 ric'!$A:$A,'ricostr prev'!V:V)</f>
        <v>0</v>
      </c>
      <c r="M14" s="118">
        <f>SUMIF('ricostr prev'!$A:$A,'prev. 2016 ric'!$A:$A,'ricostr prev'!X:X)</f>
        <v>0</v>
      </c>
      <c r="N14" s="106">
        <f t="shared" si="1"/>
        <v>0</v>
      </c>
      <c r="P14">
        <v>0</v>
      </c>
      <c r="Q14" s="124">
        <f t="shared" si="0"/>
        <v>0</v>
      </c>
    </row>
    <row r="15" spans="1:17" ht="25.5" x14ac:dyDescent="0.25">
      <c r="A15" s="131" t="s">
        <v>1643</v>
      </c>
      <c r="B15" s="132" t="s">
        <v>2129</v>
      </c>
      <c r="C15" s="118">
        <f>SUMIF('ricostr prev'!$A:$A,'prev. 2016 ric'!$A:$A,'ricostr prev'!D:D)</f>
        <v>0</v>
      </c>
      <c r="D15" s="118">
        <f>SUMIF('ricostr prev'!$A:$A,'prev. 2016 ric'!$A:$A,'ricostr prev'!E:E)</f>
        <v>0</v>
      </c>
      <c r="E15" s="118">
        <f>SUMIF('ricostr prev'!$A:$A,'prev. 2016 ric'!$A:$A,'ricostr prev'!F:F)</f>
        <v>32</v>
      </c>
      <c r="F15" s="118">
        <f>SUMIF('ricostr prev'!$A:$A,'prev. 2016 ric'!$A:$A,'ricostr prev'!G:G)</f>
        <v>0</v>
      </c>
      <c r="G15" s="118">
        <f>SUMIF('ricostr prev'!$A:$A,'prev. 2016 ric'!$A:$A,'ricostr prev'!L:L)</f>
        <v>0</v>
      </c>
      <c r="H15" s="118">
        <f>SUMIF('ricostr prev'!$A:$A,'prev. 2016 ric'!$A:$A,'ricostr prev'!N:N)</f>
        <v>0</v>
      </c>
      <c r="I15" s="118">
        <f>SUMIF('ricostr prev'!$A:$A,'prev. 2016 ric'!$A:$A,'ricostr prev'!P:P)</f>
        <v>0</v>
      </c>
      <c r="J15" s="118">
        <f>SUMIF('ricostr prev'!$A:$A,'prev. 2016 ric'!$A:$A,'ricostr prev'!R:R)</f>
        <v>0</v>
      </c>
      <c r="K15" s="118">
        <f>SUMIF('ricostr prev'!$A:$A,'prev. 2016 ric'!$A:$A,'ricostr prev'!T:T)</f>
        <v>0</v>
      </c>
      <c r="L15" s="118">
        <f>SUMIF('ricostr prev'!$A:$A,'prev. 2016 ric'!$A:$A,'ricostr prev'!V:V)</f>
        <v>0</v>
      </c>
      <c r="M15" s="118">
        <f>SUMIF('ricostr prev'!$A:$A,'prev. 2016 ric'!$A:$A,'ricostr prev'!X:X)</f>
        <v>0</v>
      </c>
      <c r="N15" s="106">
        <f t="shared" si="1"/>
        <v>32</v>
      </c>
      <c r="P15">
        <v>1241.3333333333333</v>
      </c>
      <c r="Q15" s="124">
        <f t="shared" si="0"/>
        <v>1209.3333333333333</v>
      </c>
    </row>
    <row r="16" spans="1:17" ht="25.5" x14ac:dyDescent="0.25">
      <c r="A16" s="131" t="s">
        <v>1644</v>
      </c>
      <c r="B16" s="132" t="s">
        <v>821</v>
      </c>
      <c r="C16" s="118">
        <f>SUMIF('ricostr prev'!$A:$A,'prev. 2016 ric'!$A:$A,'ricostr prev'!D:D)</f>
        <v>0</v>
      </c>
      <c r="D16" s="118">
        <f>SUMIF('ricostr prev'!$A:$A,'prev. 2016 ric'!$A:$A,'ricostr prev'!E:E)</f>
        <v>0</v>
      </c>
      <c r="E16" s="118">
        <f>SUMIF('ricostr prev'!$A:$A,'prev. 2016 ric'!$A:$A,'ricostr prev'!F:F)</f>
        <v>23</v>
      </c>
      <c r="F16" s="118">
        <f>SUMIF('ricostr prev'!$A:$A,'prev. 2016 ric'!$A:$A,'ricostr prev'!G:G)</f>
        <v>0</v>
      </c>
      <c r="G16" s="118">
        <f>SUMIF('ricostr prev'!$A:$A,'prev. 2016 ric'!$A:$A,'ricostr prev'!L:L)</f>
        <v>0</v>
      </c>
      <c r="H16" s="118">
        <f>SUMIF('ricostr prev'!$A:$A,'prev. 2016 ric'!$A:$A,'ricostr prev'!N:N)</f>
        <v>0</v>
      </c>
      <c r="I16" s="118">
        <f>SUMIF('ricostr prev'!$A:$A,'prev. 2016 ric'!$A:$A,'ricostr prev'!P:P)</f>
        <v>0</v>
      </c>
      <c r="J16" s="118">
        <f>SUMIF('ricostr prev'!$A:$A,'prev. 2016 ric'!$A:$A,'ricostr prev'!R:R)</f>
        <v>0</v>
      </c>
      <c r="K16" s="118">
        <f>SUMIF('ricostr prev'!$A:$A,'prev. 2016 ric'!$A:$A,'ricostr prev'!T:T)</f>
        <v>0</v>
      </c>
      <c r="L16" s="118">
        <f>SUMIF('ricostr prev'!$A:$A,'prev. 2016 ric'!$A:$A,'ricostr prev'!V:V)</f>
        <v>0</v>
      </c>
      <c r="M16" s="118">
        <f>SUMIF('ricostr prev'!$A:$A,'prev. 2016 ric'!$A:$A,'ricostr prev'!X:X)</f>
        <v>0</v>
      </c>
      <c r="N16" s="106">
        <f t="shared" si="1"/>
        <v>23</v>
      </c>
      <c r="P16">
        <v>648</v>
      </c>
      <c r="Q16" s="124">
        <f t="shared" si="0"/>
        <v>625</v>
      </c>
    </row>
    <row r="17" spans="1:17" ht="25.5" x14ac:dyDescent="0.25">
      <c r="A17" s="131" t="s">
        <v>1645</v>
      </c>
      <c r="B17" s="132" t="s">
        <v>3</v>
      </c>
      <c r="C17" s="118">
        <f>SUMIF('ricostr prev'!$A:$A,'prev. 2016 ric'!$A:$A,'ricostr prev'!D:D)</f>
        <v>0</v>
      </c>
      <c r="D17" s="118">
        <f>SUMIF('ricostr prev'!$A:$A,'prev. 2016 ric'!$A:$A,'ricostr prev'!E:E)</f>
        <v>0</v>
      </c>
      <c r="E17" s="118">
        <f>SUMIF('ricostr prev'!$A:$A,'prev. 2016 ric'!$A:$A,'ricostr prev'!F:F)</f>
        <v>9</v>
      </c>
      <c r="F17" s="118">
        <f>SUMIF('ricostr prev'!$A:$A,'prev. 2016 ric'!$A:$A,'ricostr prev'!G:G)</f>
        <v>0</v>
      </c>
      <c r="G17" s="118">
        <f>SUMIF('ricostr prev'!$A:$A,'prev. 2016 ric'!$A:$A,'ricostr prev'!L:L)</f>
        <v>0</v>
      </c>
      <c r="H17" s="118">
        <f>SUMIF('ricostr prev'!$A:$A,'prev. 2016 ric'!$A:$A,'ricostr prev'!N:N)</f>
        <v>0</v>
      </c>
      <c r="I17" s="118">
        <f>SUMIF('ricostr prev'!$A:$A,'prev. 2016 ric'!$A:$A,'ricostr prev'!P:P)</f>
        <v>0</v>
      </c>
      <c r="J17" s="118">
        <f>SUMIF('ricostr prev'!$A:$A,'prev. 2016 ric'!$A:$A,'ricostr prev'!R:R)</f>
        <v>0</v>
      </c>
      <c r="K17" s="118">
        <f>SUMIF('ricostr prev'!$A:$A,'prev. 2016 ric'!$A:$A,'ricostr prev'!T:T)</f>
        <v>0</v>
      </c>
      <c r="L17" s="118">
        <f>SUMIF('ricostr prev'!$A:$A,'prev. 2016 ric'!$A:$A,'ricostr prev'!V:V)</f>
        <v>0</v>
      </c>
      <c r="M17" s="118">
        <f>SUMIF('ricostr prev'!$A:$A,'prev. 2016 ric'!$A:$A,'ricostr prev'!X:X)</f>
        <v>0</v>
      </c>
      <c r="N17" s="106">
        <f t="shared" si="1"/>
        <v>9</v>
      </c>
      <c r="P17">
        <v>208</v>
      </c>
      <c r="Q17" s="124">
        <f t="shared" si="0"/>
        <v>199</v>
      </c>
    </row>
    <row r="18" spans="1:17" x14ac:dyDescent="0.25">
      <c r="A18" s="140" t="s">
        <v>1646</v>
      </c>
      <c r="B18" s="141" t="s">
        <v>554</v>
      </c>
      <c r="C18" s="118">
        <f>SUMIF('ricostr prev'!$A:$A,'prev. 2016 ric'!$A:$A,'ricostr prev'!D:D)</f>
        <v>0</v>
      </c>
      <c r="D18" s="118">
        <f>SUMIF('ricostr prev'!$A:$A,'prev. 2016 ric'!$A:$A,'ricostr prev'!E:E)</f>
        <v>0</v>
      </c>
      <c r="E18" s="118">
        <f>SUMIF('ricostr prev'!$A:$A,'prev. 2016 ric'!$A:$A,'ricostr prev'!F:F)</f>
        <v>0</v>
      </c>
      <c r="F18" s="118">
        <f>SUMIF('ricostr prev'!$A:$A,'prev. 2016 ric'!$A:$A,'ricostr prev'!G:G)</f>
        <v>0</v>
      </c>
      <c r="G18" s="118">
        <f>SUMIF('ricostr prev'!$A:$A,'prev. 2016 ric'!$A:$A,'ricostr prev'!L:L)</f>
        <v>0</v>
      </c>
      <c r="H18" s="118">
        <f>SUMIF('ricostr prev'!$A:$A,'prev. 2016 ric'!$A:$A,'ricostr prev'!N:N)</f>
        <v>0</v>
      </c>
      <c r="I18" s="118">
        <f>SUMIF('ricostr prev'!$A:$A,'prev. 2016 ric'!$A:$A,'ricostr prev'!P:P)</f>
        <v>0</v>
      </c>
      <c r="J18" s="118">
        <f>SUMIF('ricostr prev'!$A:$A,'prev. 2016 ric'!$A:$A,'ricostr prev'!R:R)</f>
        <v>0</v>
      </c>
      <c r="K18" s="118">
        <f>SUMIF('ricostr prev'!$A:$A,'prev. 2016 ric'!$A:$A,'ricostr prev'!T:T)</f>
        <v>0</v>
      </c>
      <c r="L18" s="118">
        <f>SUMIF('ricostr prev'!$A:$A,'prev. 2016 ric'!$A:$A,'ricostr prev'!V:V)</f>
        <v>0</v>
      </c>
      <c r="M18" s="118">
        <f>SUMIF('ricostr prev'!$A:$A,'prev. 2016 ric'!$A:$A,'ricostr prev'!X:X)</f>
        <v>0</v>
      </c>
      <c r="N18" s="106">
        <f t="shared" si="1"/>
        <v>0</v>
      </c>
      <c r="P18">
        <v>385.33333333333331</v>
      </c>
      <c r="Q18" s="124">
        <f t="shared" si="0"/>
        <v>385.33333333333331</v>
      </c>
    </row>
    <row r="19" spans="1:17" x14ac:dyDescent="0.25">
      <c r="A19" s="140" t="s">
        <v>1647</v>
      </c>
      <c r="B19" s="141" t="s">
        <v>1851</v>
      </c>
      <c r="C19" s="118">
        <f>SUMIF('ricostr prev'!$A:$A,'prev. 2016 ric'!$A:$A,'ricostr prev'!D:D)</f>
        <v>0</v>
      </c>
      <c r="D19" s="118">
        <f>SUMIF('ricostr prev'!$A:$A,'prev. 2016 ric'!$A:$A,'ricostr prev'!E:E)</f>
        <v>0</v>
      </c>
      <c r="E19" s="118">
        <f>SUMIF('ricostr prev'!$A:$A,'prev. 2016 ric'!$A:$A,'ricostr prev'!F:F)</f>
        <v>0</v>
      </c>
      <c r="F19" s="118">
        <f>SUMIF('ricostr prev'!$A:$A,'prev. 2016 ric'!$A:$A,'ricostr prev'!G:G)</f>
        <v>0</v>
      </c>
      <c r="G19" s="118">
        <f>SUMIF('ricostr prev'!$A:$A,'prev. 2016 ric'!$A:$A,'ricostr prev'!L:L)</f>
        <v>0</v>
      </c>
      <c r="H19" s="118">
        <f>SUMIF('ricostr prev'!$A:$A,'prev. 2016 ric'!$A:$A,'ricostr prev'!N:N)</f>
        <v>0</v>
      </c>
      <c r="I19" s="118">
        <f>SUMIF('ricostr prev'!$A:$A,'prev. 2016 ric'!$A:$A,'ricostr prev'!P:P)</f>
        <v>0</v>
      </c>
      <c r="J19" s="118">
        <f>SUMIF('ricostr prev'!$A:$A,'prev. 2016 ric'!$A:$A,'ricostr prev'!R:R)</f>
        <v>0</v>
      </c>
      <c r="K19" s="118">
        <f>SUMIF('ricostr prev'!$A:$A,'prev. 2016 ric'!$A:$A,'ricostr prev'!T:T)</f>
        <v>0</v>
      </c>
      <c r="L19" s="118">
        <f>SUMIF('ricostr prev'!$A:$A,'prev. 2016 ric'!$A:$A,'ricostr prev'!V:V)</f>
        <v>0</v>
      </c>
      <c r="M19" s="118">
        <f>SUMIF('ricostr prev'!$A:$A,'prev. 2016 ric'!$A:$A,'ricostr prev'!X:X)</f>
        <v>700</v>
      </c>
      <c r="N19" s="106">
        <f t="shared" si="1"/>
        <v>700</v>
      </c>
      <c r="P19">
        <v>385.33333333333331</v>
      </c>
      <c r="Q19" s="124">
        <f t="shared" si="0"/>
        <v>-314.66666666666669</v>
      </c>
    </row>
    <row r="20" spans="1:17" x14ac:dyDescent="0.25">
      <c r="A20" s="140" t="s">
        <v>1648</v>
      </c>
      <c r="B20" s="141" t="s">
        <v>1852</v>
      </c>
      <c r="C20" s="118">
        <f>SUMIF('ricostr prev'!$A:$A,'prev. 2016 ric'!$A:$A,'ricostr prev'!D:D)</f>
        <v>0</v>
      </c>
      <c r="D20" s="118">
        <f>SUMIF('ricostr prev'!$A:$A,'prev. 2016 ric'!$A:$A,'ricostr prev'!E:E)</f>
        <v>0</v>
      </c>
      <c r="E20" s="118">
        <f>SUMIF('ricostr prev'!$A:$A,'prev. 2016 ric'!$A:$A,'ricostr prev'!F:F)</f>
        <v>0</v>
      </c>
      <c r="F20" s="118">
        <f>SUMIF('ricostr prev'!$A:$A,'prev. 2016 ric'!$A:$A,'ricostr prev'!G:G)</f>
        <v>0</v>
      </c>
      <c r="G20" s="118">
        <f>SUMIF('ricostr prev'!$A:$A,'prev. 2016 ric'!$A:$A,'ricostr prev'!L:L)</f>
        <v>0</v>
      </c>
      <c r="H20" s="118">
        <f>SUMIF('ricostr prev'!$A:$A,'prev. 2016 ric'!$A:$A,'ricostr prev'!N:N)</f>
        <v>0</v>
      </c>
      <c r="I20" s="118">
        <f>SUMIF('ricostr prev'!$A:$A,'prev. 2016 ric'!$A:$A,'ricostr prev'!P:P)</f>
        <v>0</v>
      </c>
      <c r="J20" s="118">
        <f>SUMIF('ricostr prev'!$A:$A,'prev. 2016 ric'!$A:$A,'ricostr prev'!R:R)</f>
        <v>0</v>
      </c>
      <c r="K20" s="118">
        <f>SUMIF('ricostr prev'!$A:$A,'prev. 2016 ric'!$A:$A,'ricostr prev'!T:T)</f>
        <v>0</v>
      </c>
      <c r="L20" s="118">
        <f>SUMIF('ricostr prev'!$A:$A,'prev. 2016 ric'!$A:$A,'ricostr prev'!V:V)</f>
        <v>0</v>
      </c>
      <c r="M20" s="118">
        <f>SUMIF('ricostr prev'!$A:$A,'prev. 2016 ric'!$A:$A,'ricostr prev'!X:X)</f>
        <v>0</v>
      </c>
      <c r="N20" s="106">
        <f t="shared" si="1"/>
        <v>0</v>
      </c>
      <c r="P20">
        <v>0</v>
      </c>
      <c r="Q20" s="124">
        <f t="shared" si="0"/>
        <v>0</v>
      </c>
    </row>
    <row r="21" spans="1:17" ht="25.5" x14ac:dyDescent="0.25">
      <c r="A21" s="131" t="s">
        <v>502</v>
      </c>
      <c r="B21" s="132" t="s">
        <v>1853</v>
      </c>
      <c r="C21" s="118">
        <f>SUMIF('ricostr prev'!$A:$A,'prev. 2016 ric'!$A:$A,'ricostr prev'!D:D)</f>
        <v>0</v>
      </c>
      <c r="D21" s="118">
        <f>SUMIF('ricostr prev'!$A:$A,'prev. 2016 ric'!$A:$A,'ricostr prev'!E:E)</f>
        <v>0</v>
      </c>
      <c r="E21" s="118">
        <f>SUMIF('ricostr prev'!$A:$A,'prev. 2016 ric'!$A:$A,'ricostr prev'!F:F)</f>
        <v>0</v>
      </c>
      <c r="F21" s="118">
        <f>SUMIF('ricostr prev'!$A:$A,'prev. 2016 ric'!$A:$A,'ricostr prev'!G:G)</f>
        <v>0</v>
      </c>
      <c r="G21" s="118">
        <f>SUMIF('ricostr prev'!$A:$A,'prev. 2016 ric'!$A:$A,'ricostr prev'!L:L)</f>
        <v>0</v>
      </c>
      <c r="H21" s="118">
        <f>SUMIF('ricostr prev'!$A:$A,'prev. 2016 ric'!$A:$A,'ricostr prev'!N:N)</f>
        <v>0</v>
      </c>
      <c r="I21" s="118">
        <f>SUMIF('ricostr prev'!$A:$A,'prev. 2016 ric'!$A:$A,'ricostr prev'!P:P)</f>
        <v>0</v>
      </c>
      <c r="J21" s="118">
        <f>SUMIF('ricostr prev'!$A:$A,'prev. 2016 ric'!$A:$A,'ricostr prev'!R:R)</f>
        <v>0</v>
      </c>
      <c r="K21" s="118">
        <f>SUMIF('ricostr prev'!$A:$A,'prev. 2016 ric'!$A:$A,'ricostr prev'!T:T)</f>
        <v>0</v>
      </c>
      <c r="L21" s="118">
        <f>SUMIF('ricostr prev'!$A:$A,'prev. 2016 ric'!$A:$A,'ricostr prev'!V:V)</f>
        <v>0</v>
      </c>
      <c r="M21" s="118">
        <f>SUMIF('ricostr prev'!$A:$A,'prev. 2016 ric'!$A:$A,'ricostr prev'!X:X)</f>
        <v>0</v>
      </c>
      <c r="N21" s="106">
        <f t="shared" si="1"/>
        <v>0</v>
      </c>
      <c r="P21">
        <v>0</v>
      </c>
      <c r="Q21" s="124">
        <f t="shared" si="0"/>
        <v>0</v>
      </c>
    </row>
    <row r="22" spans="1:17" ht="25.5" x14ac:dyDescent="0.25">
      <c r="A22" s="131" t="s">
        <v>514</v>
      </c>
      <c r="B22" s="132" t="s">
        <v>2003</v>
      </c>
      <c r="C22" s="118">
        <f>SUMIF('ricostr prev'!$A:$A,'prev. 2016 ric'!$A:$A,'ricostr prev'!D:D)</f>
        <v>0</v>
      </c>
      <c r="D22" s="118">
        <f>SUMIF('ricostr prev'!$A:$A,'prev. 2016 ric'!$A:$A,'ricostr prev'!E:E)</f>
        <v>0</v>
      </c>
      <c r="E22" s="118">
        <f>SUMIF('ricostr prev'!$A:$A,'prev. 2016 ric'!$A:$A,'ricostr prev'!F:F)</f>
        <v>0</v>
      </c>
      <c r="F22" s="118">
        <f>SUMIF('ricostr prev'!$A:$A,'prev. 2016 ric'!$A:$A,'ricostr prev'!G:G)</f>
        <v>0</v>
      </c>
      <c r="G22" s="118">
        <f>SUMIF('ricostr prev'!$A:$A,'prev. 2016 ric'!$A:$A,'ricostr prev'!L:L)</f>
        <v>0</v>
      </c>
      <c r="H22" s="118">
        <f>SUMIF('ricostr prev'!$A:$A,'prev. 2016 ric'!$A:$A,'ricostr prev'!N:N)</f>
        <v>0</v>
      </c>
      <c r="I22" s="118">
        <f>SUMIF('ricostr prev'!$A:$A,'prev. 2016 ric'!$A:$A,'ricostr prev'!P:P)</f>
        <v>0</v>
      </c>
      <c r="J22" s="118">
        <f>SUMIF('ricostr prev'!$A:$A,'prev. 2016 ric'!$A:$A,'ricostr prev'!R:R)</f>
        <v>0</v>
      </c>
      <c r="K22" s="118">
        <f>SUMIF('ricostr prev'!$A:$A,'prev. 2016 ric'!$A:$A,'ricostr prev'!T:T)</f>
        <v>0</v>
      </c>
      <c r="L22" s="118">
        <f>SUMIF('ricostr prev'!$A:$A,'prev. 2016 ric'!$A:$A,'ricostr prev'!V:V)</f>
        <v>0</v>
      </c>
      <c r="M22" s="118">
        <f>SUMIF('ricostr prev'!$A:$A,'prev. 2016 ric'!$A:$A,'ricostr prev'!X:X)</f>
        <v>700</v>
      </c>
      <c r="N22" s="106">
        <f t="shared" si="1"/>
        <v>700</v>
      </c>
      <c r="P22">
        <v>385.33333333333331</v>
      </c>
      <c r="Q22" s="124">
        <f t="shared" si="0"/>
        <v>-314.66666666666669</v>
      </c>
    </row>
    <row r="23" spans="1:17" x14ac:dyDescent="0.25">
      <c r="A23" s="131" t="s">
        <v>408</v>
      </c>
      <c r="B23" s="132" t="s">
        <v>2004</v>
      </c>
      <c r="C23" s="118">
        <f>SUMIF('ricostr prev'!$A:$A,'prev. 2016 ric'!$A:$A,'ricostr prev'!D:D)</f>
        <v>0</v>
      </c>
      <c r="D23" s="118">
        <f>SUMIF('ricostr prev'!$A:$A,'prev. 2016 ric'!$A:$A,'ricostr prev'!E:E)</f>
        <v>0</v>
      </c>
      <c r="E23" s="118">
        <f>SUMIF('ricostr prev'!$A:$A,'prev. 2016 ric'!$A:$A,'ricostr prev'!F:F)</f>
        <v>0</v>
      </c>
      <c r="F23" s="118">
        <f>SUMIF('ricostr prev'!$A:$A,'prev. 2016 ric'!$A:$A,'ricostr prev'!G:G)</f>
        <v>0</v>
      </c>
      <c r="G23" s="118">
        <f>SUMIF('ricostr prev'!$A:$A,'prev. 2016 ric'!$A:$A,'ricostr prev'!L:L)</f>
        <v>0</v>
      </c>
      <c r="H23" s="118">
        <f>SUMIF('ricostr prev'!$A:$A,'prev. 2016 ric'!$A:$A,'ricostr prev'!N:N)</f>
        <v>0</v>
      </c>
      <c r="I23" s="118">
        <f>SUMIF('ricostr prev'!$A:$A,'prev. 2016 ric'!$A:$A,'ricostr prev'!P:P)</f>
        <v>0</v>
      </c>
      <c r="J23" s="118">
        <f>SUMIF('ricostr prev'!$A:$A,'prev. 2016 ric'!$A:$A,'ricostr prev'!R:R)</f>
        <v>0</v>
      </c>
      <c r="K23" s="118">
        <f>SUMIF('ricostr prev'!$A:$A,'prev. 2016 ric'!$A:$A,'ricostr prev'!T:T)</f>
        <v>0</v>
      </c>
      <c r="L23" s="118">
        <f>SUMIF('ricostr prev'!$A:$A,'prev. 2016 ric'!$A:$A,'ricostr prev'!V:V)</f>
        <v>0</v>
      </c>
      <c r="M23" s="118">
        <f>SUMIF('ricostr prev'!$A:$A,'prev. 2016 ric'!$A:$A,'ricostr prev'!X:X)</f>
        <v>0</v>
      </c>
      <c r="N23" s="106">
        <f t="shared" si="1"/>
        <v>0</v>
      </c>
      <c r="P23">
        <v>0</v>
      </c>
      <c r="Q23" s="124">
        <f t="shared" si="0"/>
        <v>0</v>
      </c>
    </row>
    <row r="24" spans="1:17" x14ac:dyDescent="0.25">
      <c r="A24" s="131" t="s">
        <v>418</v>
      </c>
      <c r="B24" s="132" t="s">
        <v>820</v>
      </c>
      <c r="C24" s="118">
        <f>SUMIF('ricostr prev'!$A:$A,'prev. 2016 ric'!$A:$A,'ricostr prev'!D:D)</f>
        <v>0</v>
      </c>
      <c r="D24" s="118">
        <f>SUMIF('ricostr prev'!$A:$A,'prev. 2016 ric'!$A:$A,'ricostr prev'!E:E)</f>
        <v>5</v>
      </c>
      <c r="E24" s="118">
        <f>SUMIF('ricostr prev'!$A:$A,'prev. 2016 ric'!$A:$A,'ricostr prev'!F:F)</f>
        <v>0</v>
      </c>
      <c r="F24" s="118">
        <f>SUMIF('ricostr prev'!$A:$A,'prev. 2016 ric'!$A:$A,'ricostr prev'!G:G)</f>
        <v>5</v>
      </c>
      <c r="G24" s="118">
        <f>SUMIF('ricostr prev'!$A:$A,'prev. 2016 ric'!$A:$A,'ricostr prev'!L:L)</f>
        <v>0</v>
      </c>
      <c r="H24" s="118">
        <f>SUMIF('ricostr prev'!$A:$A,'prev. 2016 ric'!$A:$A,'ricostr prev'!N:N)</f>
        <v>0</v>
      </c>
      <c r="I24" s="118">
        <f>SUMIF('ricostr prev'!$A:$A,'prev. 2016 ric'!$A:$A,'ricostr prev'!P:P)</f>
        <v>0</v>
      </c>
      <c r="J24" s="118">
        <f>SUMIF('ricostr prev'!$A:$A,'prev. 2016 ric'!$A:$A,'ricostr prev'!R:R)</f>
        <v>0</v>
      </c>
      <c r="K24" s="118">
        <f>SUMIF('ricostr prev'!$A:$A,'prev. 2016 ric'!$A:$A,'ricostr prev'!T:T)</f>
        <v>0</v>
      </c>
      <c r="L24" s="118">
        <f>SUMIF('ricostr prev'!$A:$A,'prev. 2016 ric'!$A:$A,'ricostr prev'!V:V)</f>
        <v>0</v>
      </c>
      <c r="M24" s="118">
        <f>SUMIF('ricostr prev'!$A:$A,'prev. 2016 ric'!$A:$A,'ricostr prev'!X:X)</f>
        <v>0</v>
      </c>
      <c r="N24" s="106">
        <f t="shared" si="1"/>
        <v>10</v>
      </c>
      <c r="P24">
        <v>116</v>
      </c>
      <c r="Q24" s="124">
        <f t="shared" si="0"/>
        <v>106</v>
      </c>
    </row>
    <row r="25" spans="1:17" ht="25.5" x14ac:dyDescent="0.25">
      <c r="A25" s="131" t="s">
        <v>431</v>
      </c>
      <c r="B25" s="132" t="s">
        <v>2005</v>
      </c>
      <c r="C25" s="118">
        <f>SUMIF('ricostr prev'!$A:$A,'prev. 2016 ric'!$A:$A,'ricostr prev'!D:D)</f>
        <v>-798</v>
      </c>
      <c r="D25" s="118">
        <f>SUMIF('ricostr prev'!$A:$A,'prev. 2016 ric'!$A:$A,'ricostr prev'!E:E)</f>
        <v>-950</v>
      </c>
      <c r="E25" s="118">
        <f>SUMIF('ricostr prev'!$A:$A,'prev. 2016 ric'!$A:$A,'ricostr prev'!F:F)</f>
        <v>0</v>
      </c>
      <c r="F25" s="118">
        <f>SUMIF('ricostr prev'!$A:$A,'prev. 2016 ric'!$A:$A,'ricostr prev'!G:G)</f>
        <v>-950</v>
      </c>
      <c r="G25" s="118">
        <f>SUMIF('ricostr prev'!$A:$A,'prev. 2016 ric'!$A:$A,'ricostr prev'!L:L)</f>
        <v>0</v>
      </c>
      <c r="H25" s="118">
        <f>SUMIF('ricostr prev'!$A:$A,'prev. 2016 ric'!$A:$A,'ricostr prev'!N:N)</f>
        <v>0</v>
      </c>
      <c r="I25" s="118">
        <f>SUMIF('ricostr prev'!$A:$A,'prev. 2016 ric'!$A:$A,'ricostr prev'!P:P)</f>
        <v>0</v>
      </c>
      <c r="J25" s="118">
        <f>SUMIF('ricostr prev'!$A:$A,'prev. 2016 ric'!$A:$A,'ricostr prev'!R:R)</f>
        <v>0</v>
      </c>
      <c r="K25" s="118">
        <f>SUMIF('ricostr prev'!$A:$A,'prev. 2016 ric'!$A:$A,'ricostr prev'!T:T)</f>
        <v>0</v>
      </c>
      <c r="L25" s="118">
        <f>SUMIF('ricostr prev'!$A:$A,'prev. 2016 ric'!$A:$A,'ricostr prev'!V:V)</f>
        <v>0</v>
      </c>
      <c r="M25" s="118">
        <f>SUMIF('ricostr prev'!$A:$A,'prev. 2016 ric'!$A:$A,'ricostr prev'!X:X)</f>
        <v>0</v>
      </c>
      <c r="N25" s="106">
        <f t="shared" si="1"/>
        <v>-2698</v>
      </c>
      <c r="P25">
        <v>0</v>
      </c>
      <c r="Q25" s="124">
        <f t="shared" si="0"/>
        <v>2698</v>
      </c>
    </row>
    <row r="26" spans="1:17" ht="38.25" x14ac:dyDescent="0.25">
      <c r="A26" s="131" t="s">
        <v>1649</v>
      </c>
      <c r="B26" s="132" t="s">
        <v>1590</v>
      </c>
      <c r="C26" s="118">
        <f>SUMIF('ricostr prev'!$A:$A,'prev. 2016 ric'!$A:$A,'ricostr prev'!D:D)</f>
        <v>-798</v>
      </c>
      <c r="D26" s="118">
        <f>SUMIF('ricostr prev'!$A:$A,'prev. 2016 ric'!$A:$A,'ricostr prev'!E:E)</f>
        <v>-950</v>
      </c>
      <c r="E26" s="118">
        <f>SUMIF('ricostr prev'!$A:$A,'prev. 2016 ric'!$A:$A,'ricostr prev'!F:F)</f>
        <v>0</v>
      </c>
      <c r="F26" s="118">
        <f>SUMIF('ricostr prev'!$A:$A,'prev. 2016 ric'!$A:$A,'ricostr prev'!G:G)</f>
        <v>-950</v>
      </c>
      <c r="G26" s="118">
        <f>SUMIF('ricostr prev'!$A:$A,'prev. 2016 ric'!$A:$A,'ricostr prev'!L:L)</f>
        <v>0</v>
      </c>
      <c r="H26" s="118">
        <f>SUMIF('ricostr prev'!$A:$A,'prev. 2016 ric'!$A:$A,'ricostr prev'!N:N)</f>
        <v>0</v>
      </c>
      <c r="I26" s="118">
        <f>SUMIF('ricostr prev'!$A:$A,'prev. 2016 ric'!$A:$A,'ricostr prev'!P:P)</f>
        <v>0</v>
      </c>
      <c r="J26" s="118">
        <f>SUMIF('ricostr prev'!$A:$A,'prev. 2016 ric'!$A:$A,'ricostr prev'!R:R)</f>
        <v>0</v>
      </c>
      <c r="K26" s="118">
        <f>SUMIF('ricostr prev'!$A:$A,'prev. 2016 ric'!$A:$A,'ricostr prev'!T:T)</f>
        <v>0</v>
      </c>
      <c r="L26" s="118">
        <f>SUMIF('ricostr prev'!$A:$A,'prev. 2016 ric'!$A:$A,'ricostr prev'!V:V)</f>
        <v>0</v>
      </c>
      <c r="M26" s="118">
        <f>SUMIF('ricostr prev'!$A:$A,'prev. 2016 ric'!$A:$A,'ricostr prev'!X:X)</f>
        <v>0</v>
      </c>
      <c r="N26" s="106">
        <f t="shared" si="1"/>
        <v>-2698</v>
      </c>
      <c r="P26">
        <v>0</v>
      </c>
      <c r="Q26" s="124">
        <f t="shared" si="0"/>
        <v>2698</v>
      </c>
    </row>
    <row r="27" spans="1:17" ht="25.5" x14ac:dyDescent="0.25">
      <c r="A27" s="131" t="s">
        <v>1650</v>
      </c>
      <c r="B27" s="132" t="s">
        <v>1591</v>
      </c>
      <c r="C27" s="118">
        <f>SUMIF('ricostr prev'!$A:$A,'prev. 2016 ric'!$A:$A,'ricostr prev'!D:D)</f>
        <v>0</v>
      </c>
      <c r="D27" s="118">
        <f>SUMIF('ricostr prev'!$A:$A,'prev. 2016 ric'!$A:$A,'ricostr prev'!E:E)</f>
        <v>0</v>
      </c>
      <c r="E27" s="118">
        <f>SUMIF('ricostr prev'!$A:$A,'prev. 2016 ric'!$A:$A,'ricostr prev'!F:F)</f>
        <v>0</v>
      </c>
      <c r="F27" s="118">
        <f>SUMIF('ricostr prev'!$A:$A,'prev. 2016 ric'!$A:$A,'ricostr prev'!G:G)</f>
        <v>0</v>
      </c>
      <c r="G27" s="118">
        <f>SUMIF('ricostr prev'!$A:$A,'prev. 2016 ric'!$A:$A,'ricostr prev'!L:L)</f>
        <v>0</v>
      </c>
      <c r="H27" s="118">
        <f>SUMIF('ricostr prev'!$A:$A,'prev. 2016 ric'!$A:$A,'ricostr prev'!N:N)</f>
        <v>0</v>
      </c>
      <c r="I27" s="118">
        <f>SUMIF('ricostr prev'!$A:$A,'prev. 2016 ric'!$A:$A,'ricostr prev'!P:P)</f>
        <v>0</v>
      </c>
      <c r="J27" s="118">
        <f>SUMIF('ricostr prev'!$A:$A,'prev. 2016 ric'!$A:$A,'ricostr prev'!R:R)</f>
        <v>0</v>
      </c>
      <c r="K27" s="118">
        <f>SUMIF('ricostr prev'!$A:$A,'prev. 2016 ric'!$A:$A,'ricostr prev'!T:T)</f>
        <v>0</v>
      </c>
      <c r="L27" s="118">
        <f>SUMIF('ricostr prev'!$A:$A,'prev. 2016 ric'!$A:$A,'ricostr prev'!V:V)</f>
        <v>0</v>
      </c>
      <c r="M27" s="118">
        <f>SUMIF('ricostr prev'!$A:$A,'prev. 2016 ric'!$A:$A,'ricostr prev'!X:X)</f>
        <v>0</v>
      </c>
      <c r="N27" s="106">
        <f t="shared" si="1"/>
        <v>0</v>
      </c>
      <c r="P27">
        <v>0</v>
      </c>
      <c r="Q27" s="124">
        <f t="shared" si="0"/>
        <v>0</v>
      </c>
    </row>
    <row r="28" spans="1:17" ht="25.5" x14ac:dyDescent="0.25">
      <c r="A28" s="131" t="s">
        <v>1651</v>
      </c>
      <c r="B28" s="132" t="s">
        <v>1341</v>
      </c>
      <c r="C28" s="118">
        <f>SUMIF('ricostr prev'!$A:$A,'prev. 2016 ric'!$A:$A,'ricostr prev'!D:D)</f>
        <v>0</v>
      </c>
      <c r="D28" s="118">
        <f>SUMIF('ricostr prev'!$A:$A,'prev. 2016 ric'!$A:$A,'ricostr prev'!E:E)</f>
        <v>0</v>
      </c>
      <c r="E28" s="118">
        <f>SUMIF('ricostr prev'!$A:$A,'prev. 2016 ric'!$A:$A,'ricostr prev'!F:F)</f>
        <v>0</v>
      </c>
      <c r="F28" s="118">
        <f>SUMIF('ricostr prev'!$A:$A,'prev. 2016 ric'!$A:$A,'ricostr prev'!G:G)</f>
        <v>0</v>
      </c>
      <c r="G28" s="118">
        <f>SUMIF('ricostr prev'!$A:$A,'prev. 2016 ric'!$A:$A,'ricostr prev'!L:L)</f>
        <v>0</v>
      </c>
      <c r="H28" s="118">
        <f>SUMIF('ricostr prev'!$A:$A,'prev. 2016 ric'!$A:$A,'ricostr prev'!N:N)</f>
        <v>0</v>
      </c>
      <c r="I28" s="118">
        <f>SUMIF('ricostr prev'!$A:$A,'prev. 2016 ric'!$A:$A,'ricostr prev'!P:P)</f>
        <v>0</v>
      </c>
      <c r="J28" s="118">
        <f>SUMIF('ricostr prev'!$A:$A,'prev. 2016 ric'!$A:$A,'ricostr prev'!R:R)</f>
        <v>0</v>
      </c>
      <c r="K28" s="118">
        <f>SUMIF('ricostr prev'!$A:$A,'prev. 2016 ric'!$A:$A,'ricostr prev'!T:T)</f>
        <v>0</v>
      </c>
      <c r="L28" s="118">
        <f>SUMIF('ricostr prev'!$A:$A,'prev. 2016 ric'!$A:$A,'ricostr prev'!V:V)</f>
        <v>0</v>
      </c>
      <c r="M28" s="118">
        <f>SUMIF('ricostr prev'!$A:$A,'prev. 2016 ric'!$A:$A,'ricostr prev'!X:X)</f>
        <v>0</v>
      </c>
      <c r="N28" s="106">
        <f t="shared" si="1"/>
        <v>0</v>
      </c>
      <c r="P28">
        <v>0</v>
      </c>
      <c r="Q28" s="124">
        <f t="shared" si="0"/>
        <v>0</v>
      </c>
    </row>
    <row r="29" spans="1:17" ht="38.25" x14ac:dyDescent="0.25">
      <c r="A29" s="131" t="s">
        <v>1652</v>
      </c>
      <c r="B29" s="132" t="s">
        <v>1592</v>
      </c>
      <c r="C29" s="118">
        <f>SUMIF('ricostr prev'!$A:$A,'prev. 2016 ric'!$A:$A,'ricostr prev'!D:D)</f>
        <v>0</v>
      </c>
      <c r="D29" s="118">
        <f>SUMIF('ricostr prev'!$A:$A,'prev. 2016 ric'!$A:$A,'ricostr prev'!E:E)</f>
        <v>0</v>
      </c>
      <c r="E29" s="118">
        <f>SUMIF('ricostr prev'!$A:$A,'prev. 2016 ric'!$A:$A,'ricostr prev'!F:F)</f>
        <v>0</v>
      </c>
      <c r="F29" s="118">
        <f>SUMIF('ricostr prev'!$A:$A,'prev. 2016 ric'!$A:$A,'ricostr prev'!G:G)</f>
        <v>0</v>
      </c>
      <c r="G29" s="118">
        <f>SUMIF('ricostr prev'!$A:$A,'prev. 2016 ric'!$A:$A,'ricostr prev'!L:L)</f>
        <v>0</v>
      </c>
      <c r="H29" s="118">
        <f>SUMIF('ricostr prev'!$A:$A,'prev. 2016 ric'!$A:$A,'ricostr prev'!N:N)</f>
        <v>0</v>
      </c>
      <c r="I29" s="118">
        <f>SUMIF('ricostr prev'!$A:$A,'prev. 2016 ric'!$A:$A,'ricostr prev'!P:P)</f>
        <v>0</v>
      </c>
      <c r="J29" s="118">
        <f>SUMIF('ricostr prev'!$A:$A,'prev. 2016 ric'!$A:$A,'ricostr prev'!R:R)</f>
        <v>0</v>
      </c>
      <c r="K29" s="118">
        <f>SUMIF('ricostr prev'!$A:$A,'prev. 2016 ric'!$A:$A,'ricostr prev'!T:T)</f>
        <v>0</v>
      </c>
      <c r="L29" s="118">
        <f>SUMIF('ricostr prev'!$A:$A,'prev. 2016 ric'!$A:$A,'ricostr prev'!V:V)</f>
        <v>0</v>
      </c>
      <c r="M29" s="118">
        <f>SUMIF('ricostr prev'!$A:$A,'prev. 2016 ric'!$A:$A,'ricostr prev'!X:X)</f>
        <v>0</v>
      </c>
      <c r="N29" s="106">
        <f t="shared" si="1"/>
        <v>0</v>
      </c>
      <c r="P29">
        <v>0</v>
      </c>
      <c r="Q29" s="124">
        <f t="shared" si="0"/>
        <v>0</v>
      </c>
    </row>
    <row r="30" spans="1:17" ht="38.25" x14ac:dyDescent="0.25">
      <c r="A30" s="131" t="s">
        <v>1653</v>
      </c>
      <c r="B30" s="132" t="s">
        <v>1342</v>
      </c>
      <c r="C30" s="118">
        <f>SUMIF('ricostr prev'!$A:$A,'prev. 2016 ric'!$A:$A,'ricostr prev'!D:D)</f>
        <v>0</v>
      </c>
      <c r="D30" s="118">
        <f>SUMIF('ricostr prev'!$A:$A,'prev. 2016 ric'!$A:$A,'ricostr prev'!E:E)</f>
        <v>0</v>
      </c>
      <c r="E30" s="118">
        <f>SUMIF('ricostr prev'!$A:$A,'prev. 2016 ric'!$A:$A,'ricostr prev'!F:F)</f>
        <v>0</v>
      </c>
      <c r="F30" s="118">
        <f>SUMIF('ricostr prev'!$A:$A,'prev. 2016 ric'!$A:$A,'ricostr prev'!G:G)</f>
        <v>0</v>
      </c>
      <c r="G30" s="118">
        <f>SUMIF('ricostr prev'!$A:$A,'prev. 2016 ric'!$A:$A,'ricostr prev'!L:L)</f>
        <v>0</v>
      </c>
      <c r="H30" s="118">
        <f>SUMIF('ricostr prev'!$A:$A,'prev. 2016 ric'!$A:$A,'ricostr prev'!N:N)</f>
        <v>0</v>
      </c>
      <c r="I30" s="118">
        <f>SUMIF('ricostr prev'!$A:$A,'prev. 2016 ric'!$A:$A,'ricostr prev'!P:P)</f>
        <v>0</v>
      </c>
      <c r="J30" s="118">
        <f>SUMIF('ricostr prev'!$A:$A,'prev. 2016 ric'!$A:$A,'ricostr prev'!R:R)</f>
        <v>0</v>
      </c>
      <c r="K30" s="118">
        <f>SUMIF('ricostr prev'!$A:$A,'prev. 2016 ric'!$A:$A,'ricostr prev'!T:T)</f>
        <v>0</v>
      </c>
      <c r="L30" s="118">
        <f>SUMIF('ricostr prev'!$A:$A,'prev. 2016 ric'!$A:$A,'ricostr prev'!V:V)</f>
        <v>0</v>
      </c>
      <c r="M30" s="118">
        <f>SUMIF('ricostr prev'!$A:$A,'prev. 2016 ric'!$A:$A,'ricostr prev'!X:X)</f>
        <v>0</v>
      </c>
      <c r="N30" s="106">
        <f t="shared" si="1"/>
        <v>0</v>
      </c>
      <c r="P30">
        <v>0</v>
      </c>
      <c r="Q30" s="124">
        <f t="shared" si="0"/>
        <v>0</v>
      </c>
    </row>
    <row r="31" spans="1:17" ht="25.5" x14ac:dyDescent="0.25">
      <c r="A31" s="131" t="s">
        <v>441</v>
      </c>
      <c r="B31" s="132" t="s">
        <v>1221</v>
      </c>
      <c r="C31" s="118">
        <f>SUMIF('ricostr prev'!$A:$A,'prev. 2016 ric'!$A:$A,'ricostr prev'!D:D)</f>
        <v>0</v>
      </c>
      <c r="D31" s="118">
        <f>SUMIF('ricostr prev'!$A:$A,'prev. 2016 ric'!$A:$A,'ricostr prev'!E:E)</f>
        <v>0</v>
      </c>
      <c r="E31" s="118">
        <f>SUMIF('ricostr prev'!$A:$A,'prev. 2016 ric'!$A:$A,'ricostr prev'!F:F)</f>
        <v>0</v>
      </c>
      <c r="F31" s="118">
        <f>SUMIF('ricostr prev'!$A:$A,'prev. 2016 ric'!$A:$A,'ricostr prev'!G:G)</f>
        <v>0</v>
      </c>
      <c r="G31" s="118">
        <f>SUMIF('ricostr prev'!$A:$A,'prev. 2016 ric'!$A:$A,'ricostr prev'!L:L)</f>
        <v>0</v>
      </c>
      <c r="H31" s="118">
        <f>SUMIF('ricostr prev'!$A:$A,'prev. 2016 ric'!$A:$A,'ricostr prev'!N:N)</f>
        <v>0</v>
      </c>
      <c r="I31" s="118">
        <f>SUMIF('ricostr prev'!$A:$A,'prev. 2016 ric'!$A:$A,'ricostr prev'!P:P)</f>
        <v>0</v>
      </c>
      <c r="J31" s="118">
        <f>SUMIF('ricostr prev'!$A:$A,'prev. 2016 ric'!$A:$A,'ricostr prev'!R:R)</f>
        <v>0</v>
      </c>
      <c r="K31" s="118">
        <f>SUMIF('ricostr prev'!$A:$A,'prev. 2016 ric'!$A:$A,'ricostr prev'!T:T)</f>
        <v>0</v>
      </c>
      <c r="L31" s="118">
        <f>SUMIF('ricostr prev'!$A:$A,'prev. 2016 ric'!$A:$A,'ricostr prev'!V:V)</f>
        <v>0</v>
      </c>
      <c r="M31" s="118">
        <f>SUMIF('ricostr prev'!$A:$A,'prev. 2016 ric'!$A:$A,'ricostr prev'!X:X)</f>
        <v>0</v>
      </c>
      <c r="N31" s="106">
        <f t="shared" si="1"/>
        <v>0</v>
      </c>
      <c r="P31">
        <v>0</v>
      </c>
      <c r="Q31" s="124">
        <f t="shared" si="0"/>
        <v>0</v>
      </c>
    </row>
    <row r="32" spans="1:17" ht="25.5" x14ac:dyDescent="0.25">
      <c r="A32" s="131" t="s">
        <v>2122</v>
      </c>
      <c r="B32" s="132" t="s">
        <v>1222</v>
      </c>
      <c r="C32" s="118">
        <f>SUMIF('ricostr prev'!$A:$A,'prev. 2016 ric'!$A:$A,'ricostr prev'!D:D)</f>
        <v>0</v>
      </c>
      <c r="D32" s="118">
        <f>SUMIF('ricostr prev'!$A:$A,'prev. 2016 ric'!$A:$A,'ricostr prev'!E:E)</f>
        <v>0</v>
      </c>
      <c r="E32" s="118">
        <f>SUMIF('ricostr prev'!$A:$A,'prev. 2016 ric'!$A:$A,'ricostr prev'!F:F)</f>
        <v>0</v>
      </c>
      <c r="F32" s="118">
        <f>SUMIF('ricostr prev'!$A:$A,'prev. 2016 ric'!$A:$A,'ricostr prev'!G:G)</f>
        <v>0</v>
      </c>
      <c r="G32" s="118">
        <f>SUMIF('ricostr prev'!$A:$A,'prev. 2016 ric'!$A:$A,'ricostr prev'!L:L)</f>
        <v>0</v>
      </c>
      <c r="H32" s="118">
        <f>SUMIF('ricostr prev'!$A:$A,'prev. 2016 ric'!$A:$A,'ricostr prev'!N:N)</f>
        <v>0</v>
      </c>
      <c r="I32" s="118">
        <f>SUMIF('ricostr prev'!$A:$A,'prev. 2016 ric'!$A:$A,'ricostr prev'!P:P)</f>
        <v>0</v>
      </c>
      <c r="J32" s="118">
        <f>SUMIF('ricostr prev'!$A:$A,'prev. 2016 ric'!$A:$A,'ricostr prev'!R:R)</f>
        <v>0</v>
      </c>
      <c r="K32" s="118">
        <f>SUMIF('ricostr prev'!$A:$A,'prev. 2016 ric'!$A:$A,'ricostr prev'!T:T)</f>
        <v>0</v>
      </c>
      <c r="L32" s="118">
        <f>SUMIF('ricostr prev'!$A:$A,'prev. 2016 ric'!$A:$A,'ricostr prev'!V:V)</f>
        <v>0</v>
      </c>
      <c r="M32" s="118">
        <f>SUMIF('ricostr prev'!$A:$A,'prev. 2016 ric'!$A:$A,'ricostr prev'!X:X)</f>
        <v>0</v>
      </c>
      <c r="N32" s="106">
        <f t="shared" si="1"/>
        <v>0</v>
      </c>
      <c r="P32">
        <v>0</v>
      </c>
      <c r="Q32" s="124">
        <f t="shared" si="0"/>
        <v>0</v>
      </c>
    </row>
    <row r="33" spans="1:17" ht="25.5" x14ac:dyDescent="0.25">
      <c r="A33" s="131" t="s">
        <v>740</v>
      </c>
      <c r="B33" s="132" t="s">
        <v>1223</v>
      </c>
      <c r="C33" s="118">
        <f>SUMIF('ricostr prev'!$A:$A,'prev. 2016 ric'!$A:$A,'ricostr prev'!D:D)</f>
        <v>1794</v>
      </c>
      <c r="D33" s="118">
        <f>SUMIF('ricostr prev'!$A:$A,'prev. 2016 ric'!$A:$A,'ricostr prev'!E:E)</f>
        <v>1916</v>
      </c>
      <c r="E33" s="118">
        <f>SUMIF('ricostr prev'!$A:$A,'prev. 2016 ric'!$A:$A,'ricostr prev'!F:F)</f>
        <v>590</v>
      </c>
      <c r="F33" s="118">
        <f>SUMIF('ricostr prev'!$A:$A,'prev. 2016 ric'!$A:$A,'ricostr prev'!G:G)</f>
        <v>1916</v>
      </c>
      <c r="G33" s="118">
        <f>SUMIF('ricostr prev'!$A:$A,'prev. 2016 ric'!$A:$A,'ricostr prev'!L:L)</f>
        <v>1398</v>
      </c>
      <c r="H33" s="118">
        <f>SUMIF('ricostr prev'!$A:$A,'prev. 2016 ric'!$A:$A,'ricostr prev'!N:N)</f>
        <v>260</v>
      </c>
      <c r="I33" s="118">
        <f>SUMIF('ricostr prev'!$A:$A,'prev. 2016 ric'!$A:$A,'ricostr prev'!P:P)</f>
        <v>1296</v>
      </c>
      <c r="J33" s="118">
        <f>SUMIF('ricostr prev'!$A:$A,'prev. 2016 ric'!$A:$A,'ricostr prev'!R:R)</f>
        <v>4592</v>
      </c>
      <c r="K33" s="118">
        <f>SUMIF('ricostr prev'!$A:$A,'prev. 2016 ric'!$A:$A,'ricostr prev'!T:T)</f>
        <v>6003</v>
      </c>
      <c r="L33" s="118">
        <f>SUMIF('ricostr prev'!$A:$A,'prev. 2016 ric'!$A:$A,'ricostr prev'!V:V)</f>
        <v>4406</v>
      </c>
      <c r="M33" s="118">
        <f>SUMIF('ricostr prev'!$A:$A,'prev. 2016 ric'!$A:$A,'ricostr prev'!X:X)</f>
        <v>4111</v>
      </c>
      <c r="N33" s="106">
        <f t="shared" si="1"/>
        <v>28282</v>
      </c>
      <c r="P33">
        <v>26584</v>
      </c>
      <c r="Q33" s="124">
        <f t="shared" si="0"/>
        <v>-1698</v>
      </c>
    </row>
    <row r="34" spans="1:17" ht="38.25" x14ac:dyDescent="0.25">
      <c r="A34" s="131" t="s">
        <v>1654</v>
      </c>
      <c r="B34" s="132" t="s">
        <v>1249</v>
      </c>
      <c r="C34" s="118">
        <f>SUMIF('ricostr prev'!$A:$A,'prev. 2016 ric'!$A:$A,'ricostr prev'!D:D)</f>
        <v>29</v>
      </c>
      <c r="D34" s="118">
        <f>SUMIF('ricostr prev'!$A:$A,'prev. 2016 ric'!$A:$A,'ricostr prev'!E:E)</f>
        <v>416</v>
      </c>
      <c r="E34" s="118">
        <f>SUMIF('ricostr prev'!$A:$A,'prev. 2016 ric'!$A:$A,'ricostr prev'!F:F)</f>
        <v>73</v>
      </c>
      <c r="F34" s="118">
        <f>SUMIF('ricostr prev'!$A:$A,'prev. 2016 ric'!$A:$A,'ricostr prev'!G:G)</f>
        <v>416</v>
      </c>
      <c r="G34" s="118">
        <f>SUMIF('ricostr prev'!$A:$A,'prev. 2016 ric'!$A:$A,'ricostr prev'!L:L)</f>
        <v>86</v>
      </c>
      <c r="H34" s="118">
        <f>SUMIF('ricostr prev'!$A:$A,'prev. 2016 ric'!$A:$A,'ricostr prev'!N:N)</f>
        <v>0</v>
      </c>
      <c r="I34" s="118">
        <f>SUMIF('ricostr prev'!$A:$A,'prev. 2016 ric'!$A:$A,'ricostr prev'!P:P)</f>
        <v>419</v>
      </c>
      <c r="J34" s="118">
        <f>SUMIF('ricostr prev'!$A:$A,'prev. 2016 ric'!$A:$A,'ricostr prev'!R:R)</f>
        <v>400</v>
      </c>
      <c r="K34" s="118">
        <f>SUMIF('ricostr prev'!$A:$A,'prev. 2016 ric'!$A:$A,'ricostr prev'!T:T)</f>
        <v>2326</v>
      </c>
      <c r="L34" s="118">
        <f>SUMIF('ricostr prev'!$A:$A,'prev. 2016 ric'!$A:$A,'ricostr prev'!V:V)</f>
        <v>190</v>
      </c>
      <c r="M34" s="118">
        <f>SUMIF('ricostr prev'!$A:$A,'prev. 2016 ric'!$A:$A,'ricostr prev'!X:X)</f>
        <v>1168</v>
      </c>
      <c r="N34" s="106">
        <f t="shared" si="1"/>
        <v>5523</v>
      </c>
      <c r="P34">
        <v>7877.333333333333</v>
      </c>
      <c r="Q34" s="124">
        <f t="shared" si="0"/>
        <v>2354.333333333333</v>
      </c>
    </row>
    <row r="35" spans="1:17" ht="38.25" x14ac:dyDescent="0.25">
      <c r="A35" s="142" t="s">
        <v>1655</v>
      </c>
      <c r="B35" s="132" t="s">
        <v>322</v>
      </c>
      <c r="C35" s="118">
        <f>SUMIF('ricostr prev'!$A:$A,'prev. 2016 ric'!$A:$A,'ricostr prev'!D:D)</f>
        <v>1153</v>
      </c>
      <c r="D35" s="118">
        <f>SUMIF('ricostr prev'!$A:$A,'prev. 2016 ric'!$A:$A,'ricostr prev'!F:F)</f>
        <v>29</v>
      </c>
      <c r="E35" s="118">
        <f>SUMIF('ricostr prev'!$A:$A,'prev. 2016 ric'!$A:$A,'ricostr prev'!H:H)</f>
        <v>405</v>
      </c>
      <c r="F35" s="118">
        <f>SUMIF('ricostr prev'!$A:$A,'prev. 2016 ric'!$A:$A,'ricostr prev'!J:J)</f>
        <v>7</v>
      </c>
      <c r="G35" s="118">
        <f>SUMIF('ricostr prev'!$A:$A,'prev. 2016 ric'!$A:$A,'ricostr prev'!L:L)</f>
        <v>76</v>
      </c>
      <c r="H35" s="118">
        <f>SUMIF('ricostr prev'!$A:$A,'prev. 2016 ric'!$A:$A,'ricostr prev'!N:N)</f>
        <v>0</v>
      </c>
      <c r="I35" s="118">
        <f>SUMIF('ricostr prev'!$A:$A,'prev. 2016 ric'!$A:$A,'ricostr prev'!P:P)</f>
        <v>419</v>
      </c>
      <c r="J35" s="118">
        <f>SUMIF('ricostr prev'!$A:$A,'prev. 2016 ric'!$A:$A,'ricostr prev'!R:R)</f>
        <v>400</v>
      </c>
      <c r="K35" s="118">
        <f>SUMIF('ricostr prev'!$A:$A,'prev. 2016 ric'!$A:$A,'ricostr prev'!T:T)</f>
        <v>2262</v>
      </c>
      <c r="L35" s="118">
        <f>SUMIF('ricostr prev'!$A:$A,'prev. 2016 ric'!$A:$A,'ricostr prev'!V:V)</f>
        <v>190</v>
      </c>
      <c r="M35" s="118">
        <f>SUMIF('ricostr prev'!$A:$A,'prev. 2016 ric'!$A:$A,'ricostr prev'!X:X)</f>
        <v>1168</v>
      </c>
      <c r="N35" s="106">
        <f t="shared" si="1"/>
        <v>6109</v>
      </c>
      <c r="P35">
        <v>7525.333333333333</v>
      </c>
      <c r="Q35" s="124">
        <f t="shared" si="0"/>
        <v>1416.333333333333</v>
      </c>
    </row>
    <row r="36" spans="1:17" x14ac:dyDescent="0.25">
      <c r="A36" s="131" t="s">
        <v>1656</v>
      </c>
      <c r="B36" s="132" t="s">
        <v>1059</v>
      </c>
      <c r="C36" s="118">
        <f>SUMIF('ricostr prev'!$A:$A,'prev. 2016 ric'!$A:$A,'ricostr prev'!D:D)</f>
        <v>2</v>
      </c>
      <c r="D36" s="118">
        <f>SUMIF('ricostr prev'!$A:$A,'prev. 2016 ric'!$A:$A,'ricostr prev'!F:F)</f>
        <v>0</v>
      </c>
      <c r="E36" s="118">
        <f>SUMIF('ricostr prev'!$A:$A,'prev. 2016 ric'!$A:$A,'ricostr prev'!H:H)</f>
        <v>0</v>
      </c>
      <c r="F36" s="118">
        <f>SUMIF('ricostr prev'!$A:$A,'prev. 2016 ric'!$A:$A,'ricostr prev'!J:J)</f>
        <v>0</v>
      </c>
      <c r="G36" s="118">
        <f>SUMIF('ricostr prev'!$A:$A,'prev. 2016 ric'!$A:$A,'ricostr prev'!L:L)</f>
        <v>0</v>
      </c>
      <c r="H36" s="118">
        <f>SUMIF('ricostr prev'!$A:$A,'prev. 2016 ric'!$A:$A,'ricostr prev'!N:N)</f>
        <v>0</v>
      </c>
      <c r="I36" s="118">
        <f>SUMIF('ricostr prev'!$A:$A,'prev. 2016 ric'!$A:$A,'ricostr prev'!P:P)</f>
        <v>10</v>
      </c>
      <c r="J36" s="118">
        <f>SUMIF('ricostr prev'!$A:$A,'prev. 2016 ric'!$A:$A,'ricostr prev'!R:R)</f>
        <v>0</v>
      </c>
      <c r="K36" s="118">
        <f>SUMIF('ricostr prev'!$A:$A,'prev. 2016 ric'!$A:$A,'ricostr prev'!T:T)</f>
        <v>0</v>
      </c>
      <c r="L36" s="118">
        <f>SUMIF('ricostr prev'!$A:$A,'prev. 2016 ric'!$A:$A,'ricostr prev'!V:V)</f>
        <v>0</v>
      </c>
      <c r="M36" s="118">
        <f>SUMIF('ricostr prev'!$A:$A,'prev. 2016 ric'!$A:$A,'ricostr prev'!X:X)</f>
        <v>0</v>
      </c>
      <c r="N36" s="106">
        <f t="shared" si="1"/>
        <v>12</v>
      </c>
      <c r="P36">
        <v>48</v>
      </c>
      <c r="Q36" s="124">
        <f t="shared" si="0"/>
        <v>36</v>
      </c>
    </row>
    <row r="37" spans="1:17" x14ac:dyDescent="0.25">
      <c r="A37" s="131" t="s">
        <v>1657</v>
      </c>
      <c r="B37" s="132" t="s">
        <v>323</v>
      </c>
      <c r="C37" s="118">
        <f>SUMIF('ricostr prev'!$A:$A,'prev. 2016 ric'!$A:$A,'ricostr prev'!D:D)</f>
        <v>45</v>
      </c>
      <c r="D37" s="118">
        <f>SUMIF('ricostr prev'!$A:$A,'prev. 2016 ric'!$A:$A,'ricostr prev'!F:F)</f>
        <v>0</v>
      </c>
      <c r="E37" s="118">
        <f>SUMIF('ricostr prev'!$A:$A,'prev. 2016 ric'!$A:$A,'ricostr prev'!H:H)</f>
        <v>0</v>
      </c>
      <c r="F37" s="118">
        <f>SUMIF('ricostr prev'!$A:$A,'prev. 2016 ric'!$A:$A,'ricostr prev'!J:J)</f>
        <v>0</v>
      </c>
      <c r="G37" s="118">
        <f>SUMIF('ricostr prev'!$A:$A,'prev. 2016 ric'!$A:$A,'ricostr prev'!L:L)</f>
        <v>62</v>
      </c>
      <c r="H37" s="118">
        <f>SUMIF('ricostr prev'!$A:$A,'prev. 2016 ric'!$A:$A,'ricostr prev'!N:N)</f>
        <v>0</v>
      </c>
      <c r="I37" s="118">
        <f>SUMIF('ricostr prev'!$A:$A,'prev. 2016 ric'!$A:$A,'ricostr prev'!P:P)</f>
        <v>97</v>
      </c>
      <c r="J37" s="118">
        <f>SUMIF('ricostr prev'!$A:$A,'prev. 2016 ric'!$A:$A,'ricostr prev'!R:R)</f>
        <v>0</v>
      </c>
      <c r="K37" s="118">
        <f>SUMIF('ricostr prev'!$A:$A,'prev. 2016 ric'!$A:$A,'ricostr prev'!T:T)</f>
        <v>0</v>
      </c>
      <c r="L37" s="118">
        <f>SUMIF('ricostr prev'!$A:$A,'prev. 2016 ric'!$A:$A,'ricostr prev'!V:V)</f>
        <v>190</v>
      </c>
      <c r="M37" s="118">
        <f>SUMIF('ricostr prev'!$A:$A,'prev. 2016 ric'!$A:$A,'ricostr prev'!X:X)</f>
        <v>40</v>
      </c>
      <c r="N37" s="106">
        <f t="shared" si="1"/>
        <v>434</v>
      </c>
      <c r="P37">
        <v>3553.3333333333335</v>
      </c>
      <c r="Q37" s="124">
        <f t="shared" si="0"/>
        <v>3119.3333333333335</v>
      </c>
    </row>
    <row r="38" spans="1:17" ht="25.5" x14ac:dyDescent="0.25">
      <c r="A38" s="131" t="s">
        <v>1658</v>
      </c>
      <c r="B38" s="132" t="s">
        <v>324</v>
      </c>
      <c r="C38" s="118">
        <f>SUMIF('ricostr prev'!$A:$A,'prev. 2016 ric'!$A:$A,'ricostr prev'!D:D)</f>
        <v>0</v>
      </c>
      <c r="D38" s="118">
        <f>SUMIF('ricostr prev'!$A:$A,'prev. 2016 ric'!$A:$A,'ricostr prev'!F:F)</f>
        <v>0</v>
      </c>
      <c r="E38" s="118">
        <f>SUMIF('ricostr prev'!$A:$A,'prev. 2016 ric'!$A:$A,'ricostr prev'!H:H)</f>
        <v>0</v>
      </c>
      <c r="F38" s="118">
        <f>SUMIF('ricostr prev'!$A:$A,'prev. 2016 ric'!$A:$A,'ricostr prev'!J:J)</f>
        <v>0</v>
      </c>
      <c r="G38" s="118">
        <f>SUMIF('ricostr prev'!$A:$A,'prev. 2016 ric'!$A:$A,'ricostr prev'!L:L)</f>
        <v>0</v>
      </c>
      <c r="H38" s="118">
        <f>SUMIF('ricostr prev'!$A:$A,'prev. 2016 ric'!$A:$A,'ricostr prev'!N:N)</f>
        <v>0</v>
      </c>
      <c r="I38" s="118">
        <f>SUMIF('ricostr prev'!$A:$A,'prev. 2016 ric'!$A:$A,'ricostr prev'!P:P)</f>
        <v>0</v>
      </c>
      <c r="J38" s="118">
        <f>SUMIF('ricostr prev'!$A:$A,'prev. 2016 ric'!$A:$A,'ricostr prev'!R:R)</f>
        <v>0</v>
      </c>
      <c r="K38" s="118">
        <f>SUMIF('ricostr prev'!$A:$A,'prev. 2016 ric'!$A:$A,'ricostr prev'!T:T)</f>
        <v>0</v>
      </c>
      <c r="L38" s="118">
        <f>SUMIF('ricostr prev'!$A:$A,'prev. 2016 ric'!$A:$A,'ricostr prev'!V:V)</f>
        <v>0</v>
      </c>
      <c r="M38" s="118">
        <f>SUMIF('ricostr prev'!$A:$A,'prev. 2016 ric'!$A:$A,'ricostr prev'!X:X)</f>
        <v>0</v>
      </c>
      <c r="N38" s="106">
        <f t="shared" si="1"/>
        <v>0</v>
      </c>
      <c r="P38">
        <v>0</v>
      </c>
      <c r="Q38" s="124">
        <f t="shared" si="0"/>
        <v>0</v>
      </c>
    </row>
    <row r="39" spans="1:17" x14ac:dyDescent="0.25">
      <c r="A39" s="131" t="s">
        <v>1659</v>
      </c>
      <c r="B39" s="132" t="s">
        <v>350</v>
      </c>
      <c r="C39" s="118">
        <f>SUMIF('ricostr prev'!$A:$A,'prev. 2016 ric'!$A:$A,'ricostr prev'!D:D)</f>
        <v>0</v>
      </c>
      <c r="D39" s="118">
        <f>SUMIF('ricostr prev'!$A:$A,'prev. 2016 ric'!$A:$A,'ricostr prev'!F:F)</f>
        <v>0</v>
      </c>
      <c r="E39" s="118">
        <f>SUMIF('ricostr prev'!$A:$A,'prev. 2016 ric'!$A:$A,'ricostr prev'!H:H)</f>
        <v>0</v>
      </c>
      <c r="F39" s="118">
        <f>SUMIF('ricostr prev'!$A:$A,'prev. 2016 ric'!$A:$A,'ricostr prev'!J:J)</f>
        <v>0</v>
      </c>
      <c r="G39" s="118">
        <f>SUMIF('ricostr prev'!$A:$A,'prev. 2016 ric'!$A:$A,'ricostr prev'!L:L)</f>
        <v>0</v>
      </c>
      <c r="H39" s="118">
        <f>SUMIF('ricostr prev'!$A:$A,'prev. 2016 ric'!$A:$A,'ricostr prev'!N:N)</f>
        <v>0</v>
      </c>
      <c r="I39" s="118">
        <f>SUMIF('ricostr prev'!$A:$A,'prev. 2016 ric'!$A:$A,'ricostr prev'!P:P)</f>
        <v>0</v>
      </c>
      <c r="J39" s="118">
        <f>SUMIF('ricostr prev'!$A:$A,'prev. 2016 ric'!$A:$A,'ricostr prev'!R:R)</f>
        <v>0</v>
      </c>
      <c r="K39" s="118">
        <f>SUMIF('ricostr prev'!$A:$A,'prev. 2016 ric'!$A:$A,'ricostr prev'!T:T)</f>
        <v>0</v>
      </c>
      <c r="L39" s="118">
        <f>SUMIF('ricostr prev'!$A:$A,'prev. 2016 ric'!$A:$A,'ricostr prev'!V:V)</f>
        <v>0</v>
      </c>
      <c r="M39" s="118">
        <f>SUMIF('ricostr prev'!$A:$A,'prev. 2016 ric'!$A:$A,'ricostr prev'!X:X)</f>
        <v>0</v>
      </c>
      <c r="N39" s="106">
        <f t="shared" si="1"/>
        <v>0</v>
      </c>
      <c r="P39">
        <v>0</v>
      </c>
      <c r="Q39" s="124">
        <f t="shared" si="0"/>
        <v>0</v>
      </c>
    </row>
    <row r="40" spans="1:17" ht="25.5" x14ac:dyDescent="0.25">
      <c r="A40" s="131" t="s">
        <v>1660</v>
      </c>
      <c r="B40" s="132" t="s">
        <v>351</v>
      </c>
      <c r="C40" s="118">
        <f>SUMIF('ricostr prev'!$A:$A,'prev. 2016 ric'!$A:$A,'ricostr prev'!D:D)</f>
        <v>46</v>
      </c>
      <c r="D40" s="118">
        <f>SUMIF('ricostr prev'!$A:$A,'prev. 2016 ric'!$A:$A,'ricostr prev'!F:F)</f>
        <v>0</v>
      </c>
      <c r="E40" s="118">
        <f>SUMIF('ricostr prev'!$A:$A,'prev. 2016 ric'!$A:$A,'ricostr prev'!H:H)</f>
        <v>0</v>
      </c>
      <c r="F40" s="118">
        <f>SUMIF('ricostr prev'!$A:$A,'prev. 2016 ric'!$A:$A,'ricostr prev'!J:J)</f>
        <v>0</v>
      </c>
      <c r="G40" s="118">
        <f>SUMIF('ricostr prev'!$A:$A,'prev. 2016 ric'!$A:$A,'ricostr prev'!L:L)</f>
        <v>14</v>
      </c>
      <c r="H40" s="118">
        <f>SUMIF('ricostr prev'!$A:$A,'prev. 2016 ric'!$A:$A,'ricostr prev'!N:N)</f>
        <v>0</v>
      </c>
      <c r="I40" s="118">
        <f>SUMIF('ricostr prev'!$A:$A,'prev. 2016 ric'!$A:$A,'ricostr prev'!P:P)</f>
        <v>0</v>
      </c>
      <c r="J40" s="118">
        <f>SUMIF('ricostr prev'!$A:$A,'prev. 2016 ric'!$A:$A,'ricostr prev'!R:R)</f>
        <v>0</v>
      </c>
      <c r="K40" s="118">
        <f>SUMIF('ricostr prev'!$A:$A,'prev. 2016 ric'!$A:$A,'ricostr prev'!T:T)</f>
        <v>0</v>
      </c>
      <c r="L40" s="118">
        <f>SUMIF('ricostr prev'!$A:$A,'prev. 2016 ric'!$A:$A,'ricostr prev'!V:V)</f>
        <v>0</v>
      </c>
      <c r="M40" s="118">
        <f>SUMIF('ricostr prev'!$A:$A,'prev. 2016 ric'!$A:$A,'ricostr prev'!X:X)</f>
        <v>0</v>
      </c>
      <c r="N40" s="106">
        <f t="shared" si="1"/>
        <v>60</v>
      </c>
      <c r="P40">
        <v>4</v>
      </c>
      <c r="Q40" s="124">
        <f t="shared" si="0"/>
        <v>-56</v>
      </c>
    </row>
    <row r="41" spans="1:17" ht="25.5" x14ac:dyDescent="0.25">
      <c r="A41" s="131" t="s">
        <v>1661</v>
      </c>
      <c r="B41" s="132" t="s">
        <v>352</v>
      </c>
      <c r="C41" s="118">
        <f>SUMIF('ricostr prev'!$A:$A,'prev. 2016 ric'!$A:$A,'ricostr prev'!D:D)</f>
        <v>0</v>
      </c>
      <c r="D41" s="118">
        <f>SUMIF('ricostr prev'!$A:$A,'prev. 2016 ric'!$A:$A,'ricostr prev'!F:F)</f>
        <v>0</v>
      </c>
      <c r="E41" s="118">
        <f>SUMIF('ricostr prev'!$A:$A,'prev. 2016 ric'!$A:$A,'ricostr prev'!H:H)</f>
        <v>0</v>
      </c>
      <c r="F41" s="118">
        <f>SUMIF('ricostr prev'!$A:$A,'prev. 2016 ric'!$A:$A,'ricostr prev'!J:J)</f>
        <v>0</v>
      </c>
      <c r="G41" s="118">
        <f>SUMIF('ricostr prev'!$A:$A,'prev. 2016 ric'!$A:$A,'ricostr prev'!L:L)</f>
        <v>0</v>
      </c>
      <c r="H41" s="118">
        <f>SUMIF('ricostr prev'!$A:$A,'prev. 2016 ric'!$A:$A,'ricostr prev'!N:N)</f>
        <v>0</v>
      </c>
      <c r="I41" s="118">
        <f>SUMIF('ricostr prev'!$A:$A,'prev. 2016 ric'!$A:$A,'ricostr prev'!P:P)</f>
        <v>0</v>
      </c>
      <c r="J41" s="118">
        <f>SUMIF('ricostr prev'!$A:$A,'prev. 2016 ric'!$A:$A,'ricostr prev'!R:R)</f>
        <v>0</v>
      </c>
      <c r="K41" s="118">
        <f>SUMIF('ricostr prev'!$A:$A,'prev. 2016 ric'!$A:$A,'ricostr prev'!T:T)</f>
        <v>0</v>
      </c>
      <c r="L41" s="118">
        <f>SUMIF('ricostr prev'!$A:$A,'prev. 2016 ric'!$A:$A,'ricostr prev'!V:V)</f>
        <v>0</v>
      </c>
      <c r="M41" s="118">
        <f>SUMIF('ricostr prev'!$A:$A,'prev. 2016 ric'!$A:$A,'ricostr prev'!X:X)</f>
        <v>0</v>
      </c>
      <c r="N41" s="106">
        <f t="shared" si="1"/>
        <v>0</v>
      </c>
      <c r="P41">
        <v>0</v>
      </c>
      <c r="Q41" s="124">
        <f t="shared" si="0"/>
        <v>0</v>
      </c>
    </row>
    <row r="42" spans="1:17" x14ac:dyDescent="0.25">
      <c r="A42" s="131" t="s">
        <v>1662</v>
      </c>
      <c r="B42" s="132" t="s">
        <v>353</v>
      </c>
      <c r="C42" s="118">
        <f>SUMIF('ricostr prev'!$A:$A,'prev. 2016 ric'!$A:$A,'ricostr prev'!D:D)</f>
        <v>0</v>
      </c>
      <c r="D42" s="118">
        <f>SUMIF('ricostr prev'!$A:$A,'prev. 2016 ric'!$A:$A,'ricostr prev'!F:F)</f>
        <v>0</v>
      </c>
      <c r="E42" s="118">
        <f>SUMIF('ricostr prev'!$A:$A,'prev. 2016 ric'!$A:$A,'ricostr prev'!H:H)</f>
        <v>0</v>
      </c>
      <c r="F42" s="118">
        <f>SUMIF('ricostr prev'!$A:$A,'prev. 2016 ric'!$A:$A,'ricostr prev'!J:J)</f>
        <v>0</v>
      </c>
      <c r="G42" s="118">
        <f>SUMIF('ricostr prev'!$A:$A,'prev. 2016 ric'!$A:$A,'ricostr prev'!L:L)</f>
        <v>0</v>
      </c>
      <c r="H42" s="118">
        <f>SUMIF('ricostr prev'!$A:$A,'prev. 2016 ric'!$A:$A,'ricostr prev'!N:N)</f>
        <v>0</v>
      </c>
      <c r="I42" s="118">
        <f>SUMIF('ricostr prev'!$A:$A,'prev. 2016 ric'!$A:$A,'ricostr prev'!P:P)</f>
        <v>0</v>
      </c>
      <c r="J42" s="118">
        <f>SUMIF('ricostr prev'!$A:$A,'prev. 2016 ric'!$A:$A,'ricostr prev'!R:R)</f>
        <v>0</v>
      </c>
      <c r="K42" s="118">
        <f>SUMIF('ricostr prev'!$A:$A,'prev. 2016 ric'!$A:$A,'ricostr prev'!T:T)</f>
        <v>0</v>
      </c>
      <c r="L42" s="118">
        <f>SUMIF('ricostr prev'!$A:$A,'prev. 2016 ric'!$A:$A,'ricostr prev'!V:V)</f>
        <v>0</v>
      </c>
      <c r="M42" s="118">
        <f>SUMIF('ricostr prev'!$A:$A,'prev. 2016 ric'!$A:$A,'ricostr prev'!X:X)</f>
        <v>0</v>
      </c>
      <c r="N42" s="106">
        <f t="shared" si="1"/>
        <v>0</v>
      </c>
      <c r="P42">
        <v>0</v>
      </c>
      <c r="Q42" s="124">
        <f t="shared" si="0"/>
        <v>0</v>
      </c>
    </row>
    <row r="43" spans="1:17" ht="25.5" x14ac:dyDescent="0.25">
      <c r="A43" s="131" t="s">
        <v>1663</v>
      </c>
      <c r="B43" s="132" t="s">
        <v>354</v>
      </c>
      <c r="C43" s="118">
        <f>SUMIF('ricostr prev'!$A:$A,'prev. 2016 ric'!$A:$A,'ricostr prev'!D:D)</f>
        <v>0</v>
      </c>
      <c r="D43" s="118">
        <f>SUMIF('ricostr prev'!$A:$A,'prev. 2016 ric'!$A:$A,'ricostr prev'!F:F)</f>
        <v>0</v>
      </c>
      <c r="E43" s="118">
        <f>SUMIF('ricostr prev'!$A:$A,'prev. 2016 ric'!$A:$A,'ricostr prev'!H:H)</f>
        <v>100</v>
      </c>
      <c r="F43" s="118">
        <f>SUMIF('ricostr prev'!$A:$A,'prev. 2016 ric'!$A:$A,'ricostr prev'!J:J)</f>
        <v>0</v>
      </c>
      <c r="G43" s="118">
        <f>SUMIF('ricostr prev'!$A:$A,'prev. 2016 ric'!$A:$A,'ricostr prev'!L:L)</f>
        <v>0</v>
      </c>
      <c r="H43" s="118">
        <f>SUMIF('ricostr prev'!$A:$A,'prev. 2016 ric'!$A:$A,'ricostr prev'!N:N)</f>
        <v>0</v>
      </c>
      <c r="I43" s="118">
        <f>SUMIF('ricostr prev'!$A:$A,'prev. 2016 ric'!$A:$A,'ricostr prev'!P:P)</f>
        <v>0</v>
      </c>
      <c r="J43" s="118">
        <f>SUMIF('ricostr prev'!$A:$A,'prev. 2016 ric'!$A:$A,'ricostr prev'!R:R)</f>
        <v>0</v>
      </c>
      <c r="K43" s="118">
        <f>SUMIF('ricostr prev'!$A:$A,'prev. 2016 ric'!$A:$A,'ricostr prev'!T:T)</f>
        <v>0</v>
      </c>
      <c r="L43" s="118">
        <f>SUMIF('ricostr prev'!$A:$A,'prev. 2016 ric'!$A:$A,'ricostr prev'!V:V)</f>
        <v>0</v>
      </c>
      <c r="M43" s="118">
        <f>SUMIF('ricostr prev'!$A:$A,'prev. 2016 ric'!$A:$A,'ricostr prev'!X:X)</f>
        <v>0</v>
      </c>
      <c r="N43" s="106">
        <f t="shared" si="1"/>
        <v>100</v>
      </c>
      <c r="P43">
        <v>0</v>
      </c>
      <c r="Q43" s="124">
        <f t="shared" si="0"/>
        <v>-100</v>
      </c>
    </row>
    <row r="44" spans="1:17" ht="25.5" x14ac:dyDescent="0.25">
      <c r="A44" s="131" t="s">
        <v>1664</v>
      </c>
      <c r="B44" s="132" t="s">
        <v>355</v>
      </c>
      <c r="C44" s="118">
        <f>SUMIF('ricostr prev'!$A:$A,'prev. 2016 ric'!$A:$A,'ricostr prev'!D:D)</f>
        <v>1060</v>
      </c>
      <c r="D44" s="118">
        <f>SUMIF('ricostr prev'!$A:$A,'prev. 2016 ric'!$A:$A,'ricostr prev'!F:F)</f>
        <v>29</v>
      </c>
      <c r="E44" s="118">
        <f>SUMIF('ricostr prev'!$A:$A,'prev. 2016 ric'!$A:$A,'ricostr prev'!H:H)</f>
        <v>305</v>
      </c>
      <c r="F44" s="118">
        <f>SUMIF('ricostr prev'!$A:$A,'prev. 2016 ric'!$A:$A,'ricostr prev'!J:J)</f>
        <v>7</v>
      </c>
      <c r="G44" s="118">
        <f>SUMIF('ricostr prev'!$A:$A,'prev. 2016 ric'!$A:$A,'ricostr prev'!L:L)</f>
        <v>0</v>
      </c>
      <c r="H44" s="118">
        <f>SUMIF('ricostr prev'!$A:$A,'prev. 2016 ric'!$A:$A,'ricostr prev'!N:N)</f>
        <v>0</v>
      </c>
      <c r="I44" s="118">
        <f>SUMIF('ricostr prev'!$A:$A,'prev. 2016 ric'!$A:$A,'ricostr prev'!P:P)</f>
        <v>312</v>
      </c>
      <c r="J44" s="118">
        <f>SUMIF('ricostr prev'!$A:$A,'prev. 2016 ric'!$A:$A,'ricostr prev'!R:R)</f>
        <v>400</v>
      </c>
      <c r="K44" s="118">
        <f>SUMIF('ricostr prev'!$A:$A,'prev. 2016 ric'!$A:$A,'ricostr prev'!T:T)</f>
        <v>2262</v>
      </c>
      <c r="L44" s="118">
        <f>SUMIF('ricostr prev'!$A:$A,'prev. 2016 ric'!$A:$A,'ricostr prev'!V:V)</f>
        <v>0</v>
      </c>
      <c r="M44" s="118">
        <f>SUMIF('ricostr prev'!$A:$A,'prev. 2016 ric'!$A:$A,'ricostr prev'!X:X)</f>
        <v>1128</v>
      </c>
      <c r="N44" s="106">
        <f t="shared" si="1"/>
        <v>5503</v>
      </c>
      <c r="P44">
        <v>3920</v>
      </c>
      <c r="Q44" s="124">
        <f t="shared" si="0"/>
        <v>-1583</v>
      </c>
    </row>
    <row r="45" spans="1:17" ht="38.25" x14ac:dyDescent="0.25">
      <c r="A45" s="142" t="s">
        <v>1665</v>
      </c>
      <c r="B45" s="132" t="s">
        <v>1781</v>
      </c>
      <c r="C45" s="118">
        <f>SUMIF('ricostr prev'!$A:$A,'prev. 2016 ric'!$A:$A,'ricostr prev'!D:D)</f>
        <v>0</v>
      </c>
      <c r="D45" s="118">
        <f>SUMIF('ricostr prev'!$A:$A,'prev. 2016 ric'!$A:$A,'ricostr prev'!F:F)</f>
        <v>0</v>
      </c>
      <c r="E45" s="118">
        <f>SUMIF('ricostr prev'!$A:$A,'prev. 2016 ric'!$A:$A,'ricostr prev'!H:H)</f>
        <v>10</v>
      </c>
      <c r="F45" s="118">
        <f>SUMIF('ricostr prev'!$A:$A,'prev. 2016 ric'!$A:$A,'ricostr prev'!J:J)</f>
        <v>65</v>
      </c>
      <c r="G45" s="118">
        <f>SUMIF('ricostr prev'!$A:$A,'prev. 2016 ric'!$A:$A,'ricostr prev'!L:L)</f>
        <v>10</v>
      </c>
      <c r="H45" s="118">
        <f>SUMIF('ricostr prev'!$A:$A,'prev. 2016 ric'!$A:$A,'ricostr prev'!N:N)</f>
        <v>0</v>
      </c>
      <c r="I45" s="118">
        <f>SUMIF('ricostr prev'!$A:$A,'prev. 2016 ric'!$A:$A,'ricostr prev'!P:P)</f>
        <v>0</v>
      </c>
      <c r="J45" s="118">
        <f>SUMIF('ricostr prev'!$A:$A,'prev. 2016 ric'!$A:$A,'ricostr prev'!R:R)</f>
        <v>0</v>
      </c>
      <c r="K45" s="118">
        <f>SUMIF('ricostr prev'!$A:$A,'prev. 2016 ric'!$A:$A,'ricostr prev'!T:T)</f>
        <v>0</v>
      </c>
      <c r="L45" s="118">
        <f>SUMIF('ricostr prev'!$A:$A,'prev. 2016 ric'!$A:$A,'ricostr prev'!V:V)</f>
        <v>0</v>
      </c>
      <c r="M45" s="118">
        <f>SUMIF('ricostr prev'!$A:$A,'prev. 2016 ric'!$A:$A,'ricostr prev'!X:X)</f>
        <v>0</v>
      </c>
      <c r="N45" s="106">
        <f t="shared" si="1"/>
        <v>85</v>
      </c>
      <c r="P45">
        <v>121.33333333333333</v>
      </c>
      <c r="Q45" s="124">
        <f t="shared" si="0"/>
        <v>36.333333333333329</v>
      </c>
    </row>
    <row r="46" spans="1:17" ht="38.25" x14ac:dyDescent="0.25">
      <c r="A46" s="142" t="s">
        <v>1666</v>
      </c>
      <c r="B46" s="132" t="s">
        <v>1782</v>
      </c>
      <c r="C46" s="118">
        <f>SUMIF('ricostr prev'!$A:$A,'prev. 2016 ric'!$A:$A,'ricostr prev'!D:D)</f>
        <v>1</v>
      </c>
      <c r="D46" s="118">
        <f>SUMIF('ricostr prev'!$A:$A,'prev. 2016 ric'!$A:$A,'ricostr prev'!F:F)</f>
        <v>0</v>
      </c>
      <c r="E46" s="118">
        <f>SUMIF('ricostr prev'!$A:$A,'prev. 2016 ric'!$A:$A,'ricostr prev'!H:H)</f>
        <v>1</v>
      </c>
      <c r="F46" s="118">
        <f>SUMIF('ricostr prev'!$A:$A,'prev. 2016 ric'!$A:$A,'ricostr prev'!J:J)</f>
        <v>1</v>
      </c>
      <c r="G46" s="118">
        <f>SUMIF('ricostr prev'!$A:$A,'prev. 2016 ric'!$A:$A,'ricostr prev'!L:L)</f>
        <v>0</v>
      </c>
      <c r="H46" s="118">
        <f>SUMIF('ricostr prev'!$A:$A,'prev. 2016 ric'!$A:$A,'ricostr prev'!N:N)</f>
        <v>0</v>
      </c>
      <c r="I46" s="118">
        <f>SUMIF('ricostr prev'!$A:$A,'prev. 2016 ric'!$A:$A,'ricostr prev'!P:P)</f>
        <v>0</v>
      </c>
      <c r="J46" s="118">
        <f>SUMIF('ricostr prev'!$A:$A,'prev. 2016 ric'!$A:$A,'ricostr prev'!R:R)</f>
        <v>0</v>
      </c>
      <c r="K46" s="118">
        <f>SUMIF('ricostr prev'!$A:$A,'prev. 2016 ric'!$A:$A,'ricostr prev'!T:T)</f>
        <v>64</v>
      </c>
      <c r="L46" s="118">
        <f>SUMIF('ricostr prev'!$A:$A,'prev. 2016 ric'!$A:$A,'ricostr prev'!V:V)</f>
        <v>0</v>
      </c>
      <c r="M46" s="118">
        <f>SUMIF('ricostr prev'!$A:$A,'prev. 2016 ric'!$A:$A,'ricostr prev'!X:X)</f>
        <v>0</v>
      </c>
      <c r="N46" s="106">
        <f t="shared" si="1"/>
        <v>67</v>
      </c>
      <c r="P46">
        <v>230.66666666666666</v>
      </c>
      <c r="Q46" s="124">
        <f t="shared" si="0"/>
        <v>163.66666666666666</v>
      </c>
    </row>
    <row r="47" spans="1:17" x14ac:dyDescent="0.25">
      <c r="A47" s="131" t="s">
        <v>1667</v>
      </c>
      <c r="B47" s="132" t="s">
        <v>1783</v>
      </c>
      <c r="C47" s="118">
        <f>SUMIF('ricostr prev'!$A:$A,'prev. 2016 ric'!$A:$A,'ricostr prev'!D:D)</f>
        <v>0</v>
      </c>
      <c r="D47" s="118">
        <f>SUMIF('ricostr prev'!$A:$A,'prev. 2016 ric'!$A:$A,'ricostr prev'!F:F)</f>
        <v>0</v>
      </c>
      <c r="E47" s="118">
        <f>SUMIF('ricostr prev'!$A:$A,'prev. 2016 ric'!$A:$A,'ricostr prev'!H:H)</f>
        <v>0</v>
      </c>
      <c r="F47" s="118">
        <f>SUMIF('ricostr prev'!$A:$A,'prev. 2016 ric'!$A:$A,'ricostr prev'!J:J)</f>
        <v>0</v>
      </c>
      <c r="G47" s="118">
        <f>SUMIF('ricostr prev'!$A:$A,'prev. 2016 ric'!$A:$A,'ricostr prev'!L:L)</f>
        <v>0</v>
      </c>
      <c r="H47" s="118">
        <f>SUMIF('ricostr prev'!$A:$A,'prev. 2016 ric'!$A:$A,'ricostr prev'!N:N)</f>
        <v>0</v>
      </c>
      <c r="I47" s="118">
        <f>SUMIF('ricostr prev'!$A:$A,'prev. 2016 ric'!$A:$A,'ricostr prev'!P:P)</f>
        <v>0</v>
      </c>
      <c r="J47" s="118">
        <f>SUMIF('ricostr prev'!$A:$A,'prev. 2016 ric'!$A:$A,'ricostr prev'!R:R)</f>
        <v>0</v>
      </c>
      <c r="K47" s="118">
        <f>SUMIF('ricostr prev'!$A:$A,'prev. 2016 ric'!$A:$A,'ricostr prev'!T:T)</f>
        <v>0</v>
      </c>
      <c r="L47" s="118">
        <f>SUMIF('ricostr prev'!$A:$A,'prev. 2016 ric'!$A:$A,'ricostr prev'!V:V)</f>
        <v>0</v>
      </c>
      <c r="M47" s="118">
        <f>SUMIF('ricostr prev'!$A:$A,'prev. 2016 ric'!$A:$A,'ricostr prev'!X:X)</f>
        <v>0</v>
      </c>
      <c r="N47" s="106">
        <f t="shared" si="1"/>
        <v>0</v>
      </c>
      <c r="P47">
        <v>0</v>
      </c>
      <c r="Q47" s="124">
        <f t="shared" si="0"/>
        <v>0</v>
      </c>
    </row>
    <row r="48" spans="1:17" x14ac:dyDescent="0.25">
      <c r="A48" s="131" t="s">
        <v>1668</v>
      </c>
      <c r="B48" s="132" t="s">
        <v>1784</v>
      </c>
      <c r="C48" s="118">
        <f>SUMIF('ricostr prev'!$A:$A,'prev. 2016 ric'!$A:$A,'ricostr prev'!D:D)</f>
        <v>0</v>
      </c>
      <c r="D48" s="118">
        <f>SUMIF('ricostr prev'!$A:$A,'prev. 2016 ric'!$A:$A,'ricostr prev'!F:F)</f>
        <v>0</v>
      </c>
      <c r="E48" s="118">
        <f>SUMIF('ricostr prev'!$A:$A,'prev. 2016 ric'!$A:$A,'ricostr prev'!H:H)</f>
        <v>0</v>
      </c>
      <c r="F48" s="118">
        <f>SUMIF('ricostr prev'!$A:$A,'prev. 2016 ric'!$A:$A,'ricostr prev'!J:J)</f>
        <v>0</v>
      </c>
      <c r="G48" s="118">
        <f>SUMIF('ricostr prev'!$A:$A,'prev. 2016 ric'!$A:$A,'ricostr prev'!L:L)</f>
        <v>0</v>
      </c>
      <c r="H48" s="118">
        <f>SUMIF('ricostr prev'!$A:$A,'prev. 2016 ric'!$A:$A,'ricostr prev'!N:N)</f>
        <v>0</v>
      </c>
      <c r="I48" s="118">
        <f>SUMIF('ricostr prev'!$A:$A,'prev. 2016 ric'!$A:$A,'ricostr prev'!P:P)</f>
        <v>0</v>
      </c>
      <c r="J48" s="118">
        <f>SUMIF('ricostr prev'!$A:$A,'prev. 2016 ric'!$A:$A,'ricostr prev'!R:R)</f>
        <v>0</v>
      </c>
      <c r="K48" s="118">
        <f>SUMIF('ricostr prev'!$A:$A,'prev. 2016 ric'!$A:$A,'ricostr prev'!T:T)</f>
        <v>64</v>
      </c>
      <c r="L48" s="118">
        <f>SUMIF('ricostr prev'!$A:$A,'prev. 2016 ric'!$A:$A,'ricostr prev'!V:V)</f>
        <v>0</v>
      </c>
      <c r="M48" s="118">
        <f>SUMIF('ricostr prev'!$A:$A,'prev. 2016 ric'!$A:$A,'ricostr prev'!X:X)</f>
        <v>0</v>
      </c>
      <c r="N48" s="106">
        <f t="shared" si="1"/>
        <v>64</v>
      </c>
      <c r="P48">
        <v>116</v>
      </c>
      <c r="Q48" s="124">
        <f t="shared" si="0"/>
        <v>52</v>
      </c>
    </row>
    <row r="49" spans="1:17" ht="25.5" x14ac:dyDescent="0.25">
      <c r="A49" s="131" t="s">
        <v>1669</v>
      </c>
      <c r="B49" s="132" t="s">
        <v>1785</v>
      </c>
      <c r="C49" s="118">
        <f>SUMIF('ricostr prev'!$A:$A,'prev. 2016 ric'!$A:$A,'ricostr prev'!D:D)</f>
        <v>0</v>
      </c>
      <c r="D49" s="118">
        <f>SUMIF('ricostr prev'!$A:$A,'prev. 2016 ric'!$A:$A,'ricostr prev'!F:F)</f>
        <v>0</v>
      </c>
      <c r="E49" s="118">
        <f>SUMIF('ricostr prev'!$A:$A,'prev. 2016 ric'!$A:$A,'ricostr prev'!H:H)</f>
        <v>0</v>
      </c>
      <c r="F49" s="118">
        <f>SUMIF('ricostr prev'!$A:$A,'prev. 2016 ric'!$A:$A,'ricostr prev'!J:J)</f>
        <v>0</v>
      </c>
      <c r="G49" s="118">
        <f>SUMIF('ricostr prev'!$A:$A,'prev. 2016 ric'!$A:$A,'ricostr prev'!L:L)</f>
        <v>0</v>
      </c>
      <c r="H49" s="118">
        <f>SUMIF('ricostr prev'!$A:$A,'prev. 2016 ric'!$A:$A,'ricostr prev'!N:N)</f>
        <v>0</v>
      </c>
      <c r="I49" s="118">
        <f>SUMIF('ricostr prev'!$A:$A,'prev. 2016 ric'!$A:$A,'ricostr prev'!P:P)</f>
        <v>0</v>
      </c>
      <c r="J49" s="118">
        <f>SUMIF('ricostr prev'!$A:$A,'prev. 2016 ric'!$A:$A,'ricostr prev'!R:R)</f>
        <v>0</v>
      </c>
      <c r="K49" s="118">
        <f>SUMIF('ricostr prev'!$A:$A,'prev. 2016 ric'!$A:$A,'ricostr prev'!T:T)</f>
        <v>0</v>
      </c>
      <c r="L49" s="118">
        <f>SUMIF('ricostr prev'!$A:$A,'prev. 2016 ric'!$A:$A,'ricostr prev'!V:V)</f>
        <v>0</v>
      </c>
      <c r="M49" s="118">
        <f>SUMIF('ricostr prev'!$A:$A,'prev. 2016 ric'!$A:$A,'ricostr prev'!X:X)</f>
        <v>0</v>
      </c>
      <c r="N49" s="106">
        <f t="shared" si="1"/>
        <v>0</v>
      </c>
      <c r="P49">
        <v>0</v>
      </c>
      <c r="Q49" s="124">
        <f t="shared" si="0"/>
        <v>0</v>
      </c>
    </row>
    <row r="50" spans="1:17" x14ac:dyDescent="0.25">
      <c r="A50" s="131" t="s">
        <v>1670</v>
      </c>
      <c r="B50" s="132" t="s">
        <v>1786</v>
      </c>
      <c r="C50" s="118">
        <f>SUMIF('ricostr prev'!$A:$A,'prev. 2016 ric'!$A:$A,'ricostr prev'!D:D)</f>
        <v>0</v>
      </c>
      <c r="D50" s="118">
        <f>SUMIF('ricostr prev'!$A:$A,'prev. 2016 ric'!$A:$A,'ricostr prev'!F:F)</f>
        <v>0</v>
      </c>
      <c r="E50" s="118">
        <f>SUMIF('ricostr prev'!$A:$A,'prev. 2016 ric'!$A:$A,'ricostr prev'!H:H)</f>
        <v>0</v>
      </c>
      <c r="F50" s="118">
        <f>SUMIF('ricostr prev'!$A:$A,'prev. 2016 ric'!$A:$A,'ricostr prev'!J:J)</f>
        <v>0</v>
      </c>
      <c r="G50" s="118">
        <f>SUMIF('ricostr prev'!$A:$A,'prev. 2016 ric'!$A:$A,'ricostr prev'!L:L)</f>
        <v>0</v>
      </c>
      <c r="H50" s="118">
        <f>SUMIF('ricostr prev'!$A:$A,'prev. 2016 ric'!$A:$A,'ricostr prev'!N:N)</f>
        <v>0</v>
      </c>
      <c r="I50" s="118">
        <f>SUMIF('ricostr prev'!$A:$A,'prev. 2016 ric'!$A:$A,'ricostr prev'!P:P)</f>
        <v>0</v>
      </c>
      <c r="J50" s="118">
        <f>SUMIF('ricostr prev'!$A:$A,'prev. 2016 ric'!$A:$A,'ricostr prev'!R:R)</f>
        <v>0</v>
      </c>
      <c r="K50" s="118">
        <f>SUMIF('ricostr prev'!$A:$A,'prev. 2016 ric'!$A:$A,'ricostr prev'!T:T)</f>
        <v>0</v>
      </c>
      <c r="L50" s="118">
        <f>SUMIF('ricostr prev'!$A:$A,'prev. 2016 ric'!$A:$A,'ricostr prev'!V:V)</f>
        <v>0</v>
      </c>
      <c r="M50" s="118">
        <f>SUMIF('ricostr prev'!$A:$A,'prev. 2016 ric'!$A:$A,'ricostr prev'!X:X)</f>
        <v>0</v>
      </c>
      <c r="N50" s="106">
        <f t="shared" si="1"/>
        <v>0</v>
      </c>
      <c r="P50">
        <v>0</v>
      </c>
      <c r="Q50" s="124">
        <f t="shared" si="0"/>
        <v>0</v>
      </c>
    </row>
    <row r="51" spans="1:17" ht="25.5" x14ac:dyDescent="0.25">
      <c r="A51" s="131" t="s">
        <v>1671</v>
      </c>
      <c r="B51" s="132" t="s">
        <v>1787</v>
      </c>
      <c r="C51" s="118">
        <f>SUMIF('ricostr prev'!$A:$A,'prev. 2016 ric'!$A:$A,'ricostr prev'!D:D)</f>
        <v>0</v>
      </c>
      <c r="D51" s="118">
        <f>SUMIF('ricostr prev'!$A:$A,'prev. 2016 ric'!$A:$A,'ricostr prev'!F:F)</f>
        <v>0</v>
      </c>
      <c r="E51" s="118">
        <f>SUMIF('ricostr prev'!$A:$A,'prev. 2016 ric'!$A:$A,'ricostr prev'!H:H)</f>
        <v>0</v>
      </c>
      <c r="F51" s="118">
        <f>SUMIF('ricostr prev'!$A:$A,'prev. 2016 ric'!$A:$A,'ricostr prev'!J:J)</f>
        <v>0</v>
      </c>
      <c r="G51" s="118">
        <f>SUMIF('ricostr prev'!$A:$A,'prev. 2016 ric'!$A:$A,'ricostr prev'!L:L)</f>
        <v>0</v>
      </c>
      <c r="H51" s="118">
        <f>SUMIF('ricostr prev'!$A:$A,'prev. 2016 ric'!$A:$A,'ricostr prev'!N:N)</f>
        <v>0</v>
      </c>
      <c r="I51" s="118">
        <f>SUMIF('ricostr prev'!$A:$A,'prev. 2016 ric'!$A:$A,'ricostr prev'!P:P)</f>
        <v>0</v>
      </c>
      <c r="J51" s="118">
        <f>SUMIF('ricostr prev'!$A:$A,'prev. 2016 ric'!$A:$A,'ricostr prev'!R:R)</f>
        <v>0</v>
      </c>
      <c r="K51" s="118">
        <f>SUMIF('ricostr prev'!$A:$A,'prev. 2016 ric'!$A:$A,'ricostr prev'!T:T)</f>
        <v>0</v>
      </c>
      <c r="L51" s="118">
        <f>SUMIF('ricostr prev'!$A:$A,'prev. 2016 ric'!$A:$A,'ricostr prev'!V:V)</f>
        <v>0</v>
      </c>
      <c r="M51" s="118">
        <f>SUMIF('ricostr prev'!$A:$A,'prev. 2016 ric'!$A:$A,'ricostr prev'!X:X)</f>
        <v>0</v>
      </c>
      <c r="N51" s="106">
        <f t="shared" si="1"/>
        <v>0</v>
      </c>
      <c r="P51">
        <v>0</v>
      </c>
      <c r="Q51" s="124">
        <f t="shared" si="0"/>
        <v>0</v>
      </c>
    </row>
    <row r="52" spans="1:17" ht="25.5" x14ac:dyDescent="0.25">
      <c r="A52" s="131" t="s">
        <v>1672</v>
      </c>
      <c r="B52" s="132" t="s">
        <v>1788</v>
      </c>
      <c r="C52" s="118">
        <f>SUMIF('ricostr prev'!$A:$A,'prev. 2016 ric'!$A:$A,'ricostr prev'!D:D)</f>
        <v>0</v>
      </c>
      <c r="D52" s="118">
        <f>SUMIF('ricostr prev'!$A:$A,'prev. 2016 ric'!$A:$A,'ricostr prev'!F:F)</f>
        <v>0</v>
      </c>
      <c r="E52" s="118">
        <f>SUMIF('ricostr prev'!$A:$A,'prev. 2016 ric'!$A:$A,'ricostr prev'!H:H)</f>
        <v>0</v>
      </c>
      <c r="F52" s="118">
        <f>SUMIF('ricostr prev'!$A:$A,'prev. 2016 ric'!$A:$A,'ricostr prev'!J:J)</f>
        <v>0</v>
      </c>
      <c r="G52" s="118">
        <f>SUMIF('ricostr prev'!$A:$A,'prev. 2016 ric'!$A:$A,'ricostr prev'!L:L)</f>
        <v>0</v>
      </c>
      <c r="H52" s="118">
        <f>SUMIF('ricostr prev'!$A:$A,'prev. 2016 ric'!$A:$A,'ricostr prev'!N:N)</f>
        <v>0</v>
      </c>
      <c r="I52" s="118">
        <f>SUMIF('ricostr prev'!$A:$A,'prev. 2016 ric'!$A:$A,'ricostr prev'!P:P)</f>
        <v>0</v>
      </c>
      <c r="J52" s="118">
        <f>SUMIF('ricostr prev'!$A:$A,'prev. 2016 ric'!$A:$A,'ricostr prev'!R:R)</f>
        <v>0</v>
      </c>
      <c r="K52" s="118">
        <f>SUMIF('ricostr prev'!$A:$A,'prev. 2016 ric'!$A:$A,'ricostr prev'!T:T)</f>
        <v>0</v>
      </c>
      <c r="L52" s="118">
        <f>SUMIF('ricostr prev'!$A:$A,'prev. 2016 ric'!$A:$A,'ricostr prev'!V:V)</f>
        <v>0</v>
      </c>
      <c r="M52" s="118">
        <f>SUMIF('ricostr prev'!$A:$A,'prev. 2016 ric'!$A:$A,'ricostr prev'!X:X)</f>
        <v>0</v>
      </c>
      <c r="N52" s="106">
        <f t="shared" si="1"/>
        <v>0</v>
      </c>
      <c r="P52">
        <v>0</v>
      </c>
      <c r="Q52" s="124">
        <f t="shared" si="0"/>
        <v>0</v>
      </c>
    </row>
    <row r="53" spans="1:17" x14ac:dyDescent="0.25">
      <c r="A53" s="131" t="s">
        <v>1673</v>
      </c>
      <c r="B53" s="132" t="s">
        <v>1789</v>
      </c>
      <c r="C53" s="118">
        <f>SUMIF('ricostr prev'!$A:$A,'prev. 2016 ric'!$A:$A,'ricostr prev'!D:D)</f>
        <v>0</v>
      </c>
      <c r="D53" s="118">
        <f>SUMIF('ricostr prev'!$A:$A,'prev. 2016 ric'!$A:$A,'ricostr prev'!F:F)</f>
        <v>0</v>
      </c>
      <c r="E53" s="118">
        <f>SUMIF('ricostr prev'!$A:$A,'prev. 2016 ric'!$A:$A,'ricostr prev'!H:H)</f>
        <v>0</v>
      </c>
      <c r="F53" s="118">
        <f>SUMIF('ricostr prev'!$A:$A,'prev. 2016 ric'!$A:$A,'ricostr prev'!J:J)</f>
        <v>0</v>
      </c>
      <c r="G53" s="118">
        <f>SUMIF('ricostr prev'!$A:$A,'prev. 2016 ric'!$A:$A,'ricostr prev'!L:L)</f>
        <v>0</v>
      </c>
      <c r="H53" s="118">
        <f>SUMIF('ricostr prev'!$A:$A,'prev. 2016 ric'!$A:$A,'ricostr prev'!N:N)</f>
        <v>0</v>
      </c>
      <c r="I53" s="118">
        <f>SUMIF('ricostr prev'!$A:$A,'prev. 2016 ric'!$A:$A,'ricostr prev'!P:P)</f>
        <v>0</v>
      </c>
      <c r="J53" s="118">
        <f>SUMIF('ricostr prev'!$A:$A,'prev. 2016 ric'!$A:$A,'ricostr prev'!R:R)</f>
        <v>0</v>
      </c>
      <c r="K53" s="118">
        <f>SUMIF('ricostr prev'!$A:$A,'prev. 2016 ric'!$A:$A,'ricostr prev'!T:T)</f>
        <v>0</v>
      </c>
      <c r="L53" s="118">
        <f>SUMIF('ricostr prev'!$A:$A,'prev. 2016 ric'!$A:$A,'ricostr prev'!V:V)</f>
        <v>0</v>
      </c>
      <c r="M53" s="118">
        <f>SUMIF('ricostr prev'!$A:$A,'prev. 2016 ric'!$A:$A,'ricostr prev'!X:X)</f>
        <v>0</v>
      </c>
      <c r="N53" s="106">
        <f t="shared" si="1"/>
        <v>0</v>
      </c>
      <c r="P53">
        <v>0</v>
      </c>
      <c r="Q53" s="124">
        <f t="shared" si="0"/>
        <v>0</v>
      </c>
    </row>
    <row r="54" spans="1:17" ht="25.5" x14ac:dyDescent="0.25">
      <c r="A54" s="131" t="s">
        <v>1674</v>
      </c>
      <c r="B54" s="132" t="s">
        <v>1790</v>
      </c>
      <c r="C54" s="118">
        <f>SUMIF('ricostr prev'!$A:$A,'prev. 2016 ric'!$A:$A,'ricostr prev'!D:D)</f>
        <v>0</v>
      </c>
      <c r="D54" s="118">
        <f>SUMIF('ricostr prev'!$A:$A,'prev. 2016 ric'!$A:$A,'ricostr prev'!F:F)</f>
        <v>0</v>
      </c>
      <c r="E54" s="118">
        <f>SUMIF('ricostr prev'!$A:$A,'prev. 2016 ric'!$A:$A,'ricostr prev'!H:H)</f>
        <v>0</v>
      </c>
      <c r="F54" s="118">
        <f>SUMIF('ricostr prev'!$A:$A,'prev. 2016 ric'!$A:$A,'ricostr prev'!J:J)</f>
        <v>0</v>
      </c>
      <c r="G54" s="118">
        <f>SUMIF('ricostr prev'!$A:$A,'prev. 2016 ric'!$A:$A,'ricostr prev'!L:L)</f>
        <v>0</v>
      </c>
      <c r="H54" s="118">
        <f>SUMIF('ricostr prev'!$A:$A,'prev. 2016 ric'!$A:$A,'ricostr prev'!N:N)</f>
        <v>0</v>
      </c>
      <c r="I54" s="118">
        <f>SUMIF('ricostr prev'!$A:$A,'prev. 2016 ric'!$A:$A,'ricostr prev'!P:P)</f>
        <v>0</v>
      </c>
      <c r="J54" s="118">
        <f>SUMIF('ricostr prev'!$A:$A,'prev. 2016 ric'!$A:$A,'ricostr prev'!R:R)</f>
        <v>0</v>
      </c>
      <c r="K54" s="118">
        <f>SUMIF('ricostr prev'!$A:$A,'prev. 2016 ric'!$A:$A,'ricostr prev'!T:T)</f>
        <v>0</v>
      </c>
      <c r="L54" s="118">
        <f>SUMIF('ricostr prev'!$A:$A,'prev. 2016 ric'!$A:$A,'ricostr prev'!V:V)</f>
        <v>0</v>
      </c>
      <c r="M54" s="118">
        <f>SUMIF('ricostr prev'!$A:$A,'prev. 2016 ric'!$A:$A,'ricostr prev'!X:X)</f>
        <v>0</v>
      </c>
      <c r="N54" s="106">
        <f t="shared" si="1"/>
        <v>0</v>
      </c>
      <c r="P54">
        <v>0</v>
      </c>
      <c r="Q54" s="124">
        <f t="shared" si="0"/>
        <v>0</v>
      </c>
    </row>
    <row r="55" spans="1:17" ht="25.5" x14ac:dyDescent="0.25">
      <c r="A55" s="131" t="s">
        <v>1675</v>
      </c>
      <c r="B55" s="132" t="s">
        <v>4</v>
      </c>
      <c r="C55" s="118">
        <f>SUMIF('ricostr prev'!$A:$A,'prev. 2016 ric'!$A:$A,'ricostr prev'!D:D)</f>
        <v>1</v>
      </c>
      <c r="D55" s="118">
        <f>SUMIF('ricostr prev'!$A:$A,'prev. 2016 ric'!$A:$A,'ricostr prev'!F:F)</f>
        <v>0</v>
      </c>
      <c r="E55" s="118">
        <f>SUMIF('ricostr prev'!$A:$A,'prev. 2016 ric'!$A:$A,'ricostr prev'!H:H)</f>
        <v>1</v>
      </c>
      <c r="F55" s="118">
        <f>SUMIF('ricostr prev'!$A:$A,'prev. 2016 ric'!$A:$A,'ricostr prev'!J:J)</f>
        <v>0</v>
      </c>
      <c r="G55" s="118">
        <f>SUMIF('ricostr prev'!$A:$A,'prev. 2016 ric'!$A:$A,'ricostr prev'!L:L)</f>
        <v>0</v>
      </c>
      <c r="H55" s="118">
        <f>SUMIF('ricostr prev'!$A:$A,'prev. 2016 ric'!$A:$A,'ricostr prev'!N:N)</f>
        <v>0</v>
      </c>
      <c r="I55" s="118">
        <f>SUMIF('ricostr prev'!$A:$A,'prev. 2016 ric'!$A:$A,'ricostr prev'!P:P)</f>
        <v>0</v>
      </c>
      <c r="J55" s="118">
        <f>SUMIF('ricostr prev'!$A:$A,'prev. 2016 ric'!$A:$A,'ricostr prev'!R:R)</f>
        <v>0</v>
      </c>
      <c r="K55" s="118">
        <f>SUMIF('ricostr prev'!$A:$A,'prev. 2016 ric'!$A:$A,'ricostr prev'!T:T)</f>
        <v>0</v>
      </c>
      <c r="L55" s="118">
        <f>SUMIF('ricostr prev'!$A:$A,'prev. 2016 ric'!$A:$A,'ricostr prev'!V:V)</f>
        <v>0</v>
      </c>
      <c r="M55" s="118">
        <f>SUMIF('ricostr prev'!$A:$A,'prev. 2016 ric'!$A:$A,'ricostr prev'!X:X)</f>
        <v>0</v>
      </c>
      <c r="N55" s="106">
        <f t="shared" si="1"/>
        <v>2</v>
      </c>
      <c r="P55">
        <v>9.3333333333333339</v>
      </c>
      <c r="Q55" s="124">
        <f t="shared" si="0"/>
        <v>7.3333333333333339</v>
      </c>
    </row>
    <row r="56" spans="1:17" ht="25.5" x14ac:dyDescent="0.25">
      <c r="A56" s="131" t="s">
        <v>1676</v>
      </c>
      <c r="B56" s="132" t="s">
        <v>5</v>
      </c>
      <c r="C56" s="118">
        <f>SUMIF('ricostr prev'!$A:$A,'prev. 2016 ric'!$A:$A,'ricostr prev'!D:D)</f>
        <v>0</v>
      </c>
      <c r="D56" s="118">
        <f>SUMIF('ricostr prev'!$A:$A,'prev. 2016 ric'!$A:$A,'ricostr prev'!F:F)</f>
        <v>0</v>
      </c>
      <c r="E56" s="118">
        <f>SUMIF('ricostr prev'!$A:$A,'prev. 2016 ric'!$A:$A,'ricostr prev'!H:H)</f>
        <v>0</v>
      </c>
      <c r="F56" s="118">
        <f>SUMIF('ricostr prev'!$A:$A,'prev. 2016 ric'!$A:$A,'ricostr prev'!J:J)</f>
        <v>0</v>
      </c>
      <c r="G56" s="118">
        <f>SUMIF('ricostr prev'!$A:$A,'prev. 2016 ric'!$A:$A,'ricostr prev'!L:L)</f>
        <v>0</v>
      </c>
      <c r="H56" s="118">
        <f>SUMIF('ricostr prev'!$A:$A,'prev. 2016 ric'!$A:$A,'ricostr prev'!N:N)</f>
        <v>0</v>
      </c>
      <c r="I56" s="118">
        <f>SUMIF('ricostr prev'!$A:$A,'prev. 2016 ric'!$A:$A,'ricostr prev'!P:P)</f>
        <v>0</v>
      </c>
      <c r="J56" s="118">
        <f>SUMIF('ricostr prev'!$A:$A,'prev. 2016 ric'!$A:$A,'ricostr prev'!R:R)</f>
        <v>0</v>
      </c>
      <c r="K56" s="118">
        <f>SUMIF('ricostr prev'!$A:$A,'prev. 2016 ric'!$A:$A,'ricostr prev'!T:T)</f>
        <v>0</v>
      </c>
      <c r="L56" s="118">
        <f>SUMIF('ricostr prev'!$A:$A,'prev. 2016 ric'!$A:$A,'ricostr prev'!V:V)</f>
        <v>0</v>
      </c>
      <c r="M56" s="118">
        <f>SUMIF('ricostr prev'!$A:$A,'prev. 2016 ric'!$A:$A,'ricostr prev'!X:X)</f>
        <v>0</v>
      </c>
      <c r="N56" s="106">
        <f t="shared" si="1"/>
        <v>0</v>
      </c>
      <c r="P56">
        <v>0</v>
      </c>
      <c r="Q56" s="124">
        <f t="shared" si="0"/>
        <v>0</v>
      </c>
    </row>
    <row r="57" spans="1:17" x14ac:dyDescent="0.25">
      <c r="A57" s="131" t="s">
        <v>1677</v>
      </c>
      <c r="B57" s="132" t="s">
        <v>555</v>
      </c>
      <c r="C57" s="118">
        <f>SUMIF('ricostr prev'!$A:$A,'prev. 2016 ric'!$A:$A,'ricostr prev'!D:D)</f>
        <v>0</v>
      </c>
      <c r="D57" s="118">
        <f>SUMIF('ricostr prev'!$A:$A,'prev. 2016 ric'!$A:$A,'ricostr prev'!F:F)</f>
        <v>0</v>
      </c>
      <c r="E57" s="118">
        <f>SUMIF('ricostr prev'!$A:$A,'prev. 2016 ric'!$A:$A,'ricostr prev'!H:H)</f>
        <v>0</v>
      </c>
      <c r="F57" s="118">
        <f>SUMIF('ricostr prev'!$A:$A,'prev. 2016 ric'!$A:$A,'ricostr prev'!J:J)</f>
        <v>0</v>
      </c>
      <c r="G57" s="118">
        <f>SUMIF('ricostr prev'!$A:$A,'prev. 2016 ric'!$A:$A,'ricostr prev'!L:L)</f>
        <v>0</v>
      </c>
      <c r="H57" s="118">
        <f>SUMIF('ricostr prev'!$A:$A,'prev. 2016 ric'!$A:$A,'ricostr prev'!N:N)</f>
        <v>0</v>
      </c>
      <c r="I57" s="118">
        <f>SUMIF('ricostr prev'!$A:$A,'prev. 2016 ric'!$A:$A,'ricostr prev'!P:P)</f>
        <v>0</v>
      </c>
      <c r="J57" s="118">
        <f>SUMIF('ricostr prev'!$A:$A,'prev. 2016 ric'!$A:$A,'ricostr prev'!R:R)</f>
        <v>0</v>
      </c>
      <c r="K57" s="118">
        <f>SUMIF('ricostr prev'!$A:$A,'prev. 2016 ric'!$A:$A,'ricostr prev'!T:T)</f>
        <v>0</v>
      </c>
      <c r="L57" s="118">
        <f>SUMIF('ricostr prev'!$A:$A,'prev. 2016 ric'!$A:$A,'ricostr prev'!V:V)</f>
        <v>0</v>
      </c>
      <c r="M57" s="118">
        <f>SUMIF('ricostr prev'!$A:$A,'prev. 2016 ric'!$A:$A,'ricostr prev'!X:X)</f>
        <v>0</v>
      </c>
      <c r="N57" s="106">
        <f t="shared" si="1"/>
        <v>0</v>
      </c>
      <c r="P57">
        <v>0</v>
      </c>
      <c r="Q57" s="124">
        <f t="shared" si="0"/>
        <v>0</v>
      </c>
    </row>
    <row r="58" spans="1:17" ht="38.25" x14ac:dyDescent="0.25">
      <c r="A58" s="131" t="s">
        <v>1678</v>
      </c>
      <c r="B58" s="132" t="s">
        <v>556</v>
      </c>
      <c r="C58" s="118">
        <f>SUMIF('ricostr prev'!$A:$A,'prev. 2016 ric'!$A:$A,'ricostr prev'!D:D)</f>
        <v>0</v>
      </c>
      <c r="D58" s="118">
        <f>SUMIF('ricostr prev'!$A:$A,'prev. 2016 ric'!$A:$A,'ricostr prev'!F:F)</f>
        <v>0</v>
      </c>
      <c r="E58" s="118">
        <f>SUMIF('ricostr prev'!$A:$A,'prev. 2016 ric'!$A:$A,'ricostr prev'!H:H)</f>
        <v>0</v>
      </c>
      <c r="F58" s="118">
        <f>SUMIF('ricostr prev'!$A:$A,'prev. 2016 ric'!$A:$A,'ricostr prev'!J:J)</f>
        <v>1</v>
      </c>
      <c r="G58" s="118">
        <f>SUMIF('ricostr prev'!$A:$A,'prev. 2016 ric'!$A:$A,'ricostr prev'!L:L)</f>
        <v>0</v>
      </c>
      <c r="H58" s="118">
        <f>SUMIF('ricostr prev'!$A:$A,'prev. 2016 ric'!$A:$A,'ricostr prev'!N:N)</f>
        <v>0</v>
      </c>
      <c r="I58" s="118">
        <f>SUMIF('ricostr prev'!$A:$A,'prev. 2016 ric'!$A:$A,'ricostr prev'!P:P)</f>
        <v>0</v>
      </c>
      <c r="J58" s="118">
        <f>SUMIF('ricostr prev'!$A:$A,'prev. 2016 ric'!$A:$A,'ricostr prev'!R:R)</f>
        <v>0</v>
      </c>
      <c r="K58" s="118">
        <f>SUMIF('ricostr prev'!$A:$A,'prev. 2016 ric'!$A:$A,'ricostr prev'!T:T)</f>
        <v>0</v>
      </c>
      <c r="L58" s="118">
        <f>SUMIF('ricostr prev'!$A:$A,'prev. 2016 ric'!$A:$A,'ricostr prev'!V:V)</f>
        <v>0</v>
      </c>
      <c r="M58" s="118">
        <f>SUMIF('ricostr prev'!$A:$A,'prev. 2016 ric'!$A:$A,'ricostr prev'!X:X)</f>
        <v>0</v>
      </c>
      <c r="N58" s="106">
        <f t="shared" si="1"/>
        <v>1</v>
      </c>
      <c r="P58">
        <v>105.33333333333333</v>
      </c>
      <c r="Q58" s="124">
        <f t="shared" si="0"/>
        <v>104.33333333333333</v>
      </c>
    </row>
    <row r="59" spans="1:17" ht="25.5" x14ac:dyDescent="0.25">
      <c r="A59" s="142" t="s">
        <v>1679</v>
      </c>
      <c r="B59" s="132" t="s">
        <v>557</v>
      </c>
      <c r="C59" s="118">
        <f>SUMIF('ricostr prev'!$A:$A,'prev. 2016 ric'!$A:$A,'ricostr prev'!D:D)</f>
        <v>0</v>
      </c>
      <c r="D59" s="118">
        <f>SUMIF('ricostr prev'!$A:$A,'prev. 2016 ric'!$A:$A,'ricostr prev'!F:F)</f>
        <v>0</v>
      </c>
      <c r="E59" s="118">
        <f>SUMIF('ricostr prev'!$A:$A,'prev. 2016 ric'!$A:$A,'ricostr prev'!H:H)</f>
        <v>0</v>
      </c>
      <c r="F59" s="118">
        <f>SUMIF('ricostr prev'!$A:$A,'prev. 2016 ric'!$A:$A,'ricostr prev'!J:J)</f>
        <v>1</v>
      </c>
      <c r="G59" s="118">
        <f>SUMIF('ricostr prev'!$A:$A,'prev. 2016 ric'!$A:$A,'ricostr prev'!L:L)</f>
        <v>0</v>
      </c>
      <c r="H59" s="118">
        <f>SUMIF('ricostr prev'!$A:$A,'prev. 2016 ric'!$A:$A,'ricostr prev'!N:N)</f>
        <v>0</v>
      </c>
      <c r="I59" s="118">
        <f>SUMIF('ricostr prev'!$A:$A,'prev. 2016 ric'!$A:$A,'ricostr prev'!P:P)</f>
        <v>0</v>
      </c>
      <c r="J59" s="118">
        <f>SUMIF('ricostr prev'!$A:$A,'prev. 2016 ric'!$A:$A,'ricostr prev'!R:R)</f>
        <v>0</v>
      </c>
      <c r="K59" s="118">
        <f>SUMIF('ricostr prev'!$A:$A,'prev. 2016 ric'!$A:$A,'ricostr prev'!T:T)</f>
        <v>0</v>
      </c>
      <c r="L59" s="118">
        <f>SUMIF('ricostr prev'!$A:$A,'prev. 2016 ric'!$A:$A,'ricostr prev'!V:V)</f>
        <v>0</v>
      </c>
      <c r="M59" s="118">
        <f>SUMIF('ricostr prev'!$A:$A,'prev. 2016 ric'!$A:$A,'ricostr prev'!X:X)</f>
        <v>0</v>
      </c>
      <c r="N59" s="106">
        <f t="shared" si="1"/>
        <v>1</v>
      </c>
      <c r="P59">
        <v>0</v>
      </c>
      <c r="Q59" s="124">
        <f t="shared" si="0"/>
        <v>-1</v>
      </c>
    </row>
    <row r="60" spans="1:17" ht="38.25" x14ac:dyDescent="0.25">
      <c r="A60" s="142" t="s">
        <v>1680</v>
      </c>
      <c r="B60" s="132" t="s">
        <v>558</v>
      </c>
      <c r="C60" s="118">
        <f>SUMIF('ricostr prev'!$A:$A,'prev. 2016 ric'!$A:$A,'ricostr prev'!D:D)</f>
        <v>0</v>
      </c>
      <c r="D60" s="118">
        <f>SUMIF('ricostr prev'!$A:$A,'prev. 2016 ric'!$A:$A,'ricostr prev'!F:F)</f>
        <v>0</v>
      </c>
      <c r="E60" s="118">
        <f>SUMIF('ricostr prev'!$A:$A,'prev. 2016 ric'!$A:$A,'ricostr prev'!H:H)</f>
        <v>0</v>
      </c>
      <c r="F60" s="118">
        <f>SUMIF('ricostr prev'!$A:$A,'prev. 2016 ric'!$A:$A,'ricostr prev'!J:J)</f>
        <v>0</v>
      </c>
      <c r="G60" s="118">
        <f>SUMIF('ricostr prev'!$A:$A,'prev. 2016 ric'!$A:$A,'ricostr prev'!L:L)</f>
        <v>0</v>
      </c>
      <c r="H60" s="118">
        <f>SUMIF('ricostr prev'!$A:$A,'prev. 2016 ric'!$A:$A,'ricostr prev'!N:N)</f>
        <v>0</v>
      </c>
      <c r="I60" s="118">
        <f>SUMIF('ricostr prev'!$A:$A,'prev. 2016 ric'!$A:$A,'ricostr prev'!P:P)</f>
        <v>0</v>
      </c>
      <c r="J60" s="118">
        <f>SUMIF('ricostr prev'!$A:$A,'prev. 2016 ric'!$A:$A,'ricostr prev'!R:R)</f>
        <v>0</v>
      </c>
      <c r="K60" s="118">
        <f>SUMIF('ricostr prev'!$A:$A,'prev. 2016 ric'!$A:$A,'ricostr prev'!T:T)</f>
        <v>0</v>
      </c>
      <c r="L60" s="118">
        <f>SUMIF('ricostr prev'!$A:$A,'prev. 2016 ric'!$A:$A,'ricostr prev'!V:V)</f>
        <v>0</v>
      </c>
      <c r="M60" s="118">
        <f>SUMIF('ricostr prev'!$A:$A,'prev. 2016 ric'!$A:$A,'ricostr prev'!X:X)</f>
        <v>0</v>
      </c>
      <c r="N60" s="106">
        <f t="shared" si="1"/>
        <v>0</v>
      </c>
      <c r="P60">
        <v>105.33333333333333</v>
      </c>
      <c r="Q60" s="124">
        <f t="shared" si="0"/>
        <v>105.33333333333333</v>
      </c>
    </row>
    <row r="61" spans="1:17" ht="25.5" x14ac:dyDescent="0.25">
      <c r="A61" s="131" t="s">
        <v>1681</v>
      </c>
      <c r="B61" s="132" t="s">
        <v>559</v>
      </c>
      <c r="C61" s="118">
        <f>SUMIF('ricostr prev'!$A:$A,'prev. 2016 ric'!$A:$A,'ricostr prev'!D:D)</f>
        <v>0</v>
      </c>
      <c r="D61" s="118">
        <f>SUMIF('ricostr prev'!$A:$A,'prev. 2016 ric'!$A:$A,'ricostr prev'!F:F)</f>
        <v>0</v>
      </c>
      <c r="E61" s="118">
        <f>SUMIF('ricostr prev'!$A:$A,'prev. 2016 ric'!$A:$A,'ricostr prev'!H:H)</f>
        <v>0</v>
      </c>
      <c r="F61" s="118">
        <f>SUMIF('ricostr prev'!$A:$A,'prev. 2016 ric'!$A:$A,'ricostr prev'!J:J)</f>
        <v>0</v>
      </c>
      <c r="G61" s="118">
        <f>SUMIF('ricostr prev'!$A:$A,'prev. 2016 ric'!$A:$A,'ricostr prev'!L:L)</f>
        <v>0</v>
      </c>
      <c r="H61" s="118">
        <f>SUMIF('ricostr prev'!$A:$A,'prev. 2016 ric'!$A:$A,'ricostr prev'!N:N)</f>
        <v>0</v>
      </c>
      <c r="I61" s="118">
        <f>SUMIF('ricostr prev'!$A:$A,'prev. 2016 ric'!$A:$A,'ricostr prev'!P:P)</f>
        <v>0</v>
      </c>
      <c r="J61" s="118">
        <f>SUMIF('ricostr prev'!$A:$A,'prev. 2016 ric'!$A:$A,'ricostr prev'!R:R)</f>
        <v>0</v>
      </c>
      <c r="K61" s="118">
        <f>SUMIF('ricostr prev'!$A:$A,'prev. 2016 ric'!$A:$A,'ricostr prev'!T:T)</f>
        <v>0</v>
      </c>
      <c r="L61" s="118">
        <f>SUMIF('ricostr prev'!$A:$A,'prev. 2016 ric'!$A:$A,'ricostr prev'!V:V)</f>
        <v>0</v>
      </c>
      <c r="M61" s="118">
        <f>SUMIF('ricostr prev'!$A:$A,'prev. 2016 ric'!$A:$A,'ricostr prev'!X:X)</f>
        <v>0</v>
      </c>
      <c r="N61" s="106">
        <f t="shared" si="1"/>
        <v>0</v>
      </c>
      <c r="P61">
        <v>0</v>
      </c>
      <c r="Q61" s="124">
        <f t="shared" si="0"/>
        <v>0</v>
      </c>
    </row>
    <row r="62" spans="1:17" ht="51" x14ac:dyDescent="0.25">
      <c r="A62" s="142" t="s">
        <v>1682</v>
      </c>
      <c r="B62" s="132" t="s">
        <v>1791</v>
      </c>
      <c r="C62" s="118">
        <f>SUMIF('ricostr prev'!$A:$A,'prev. 2016 ric'!$A:$A,'ricostr prev'!D:D)</f>
        <v>0</v>
      </c>
      <c r="D62" s="118">
        <f>SUMIF('ricostr prev'!$A:$A,'prev. 2016 ric'!$A:$A,'ricostr prev'!F:F)</f>
        <v>0</v>
      </c>
      <c r="E62" s="118">
        <f>SUMIF('ricostr prev'!$A:$A,'prev. 2016 ric'!$A:$A,'ricostr prev'!H:H)</f>
        <v>0</v>
      </c>
      <c r="F62" s="118">
        <f>SUMIF('ricostr prev'!$A:$A,'prev. 2016 ric'!$A:$A,'ricostr prev'!J:J)</f>
        <v>0</v>
      </c>
      <c r="G62" s="118">
        <f>SUMIF('ricostr prev'!$A:$A,'prev. 2016 ric'!$A:$A,'ricostr prev'!L:L)</f>
        <v>0</v>
      </c>
      <c r="H62" s="118">
        <f>SUMIF('ricostr prev'!$A:$A,'prev. 2016 ric'!$A:$A,'ricostr prev'!N:N)</f>
        <v>0</v>
      </c>
      <c r="I62" s="118">
        <f>SUMIF('ricostr prev'!$A:$A,'prev. 2016 ric'!$A:$A,'ricostr prev'!P:P)</f>
        <v>0</v>
      </c>
      <c r="J62" s="118">
        <f>SUMIF('ricostr prev'!$A:$A,'prev. 2016 ric'!$A:$A,'ricostr prev'!R:R)</f>
        <v>0</v>
      </c>
      <c r="K62" s="118">
        <f>SUMIF('ricostr prev'!$A:$A,'prev. 2016 ric'!$A:$A,'ricostr prev'!T:T)</f>
        <v>0</v>
      </c>
      <c r="L62" s="118">
        <f>SUMIF('ricostr prev'!$A:$A,'prev. 2016 ric'!$A:$A,'ricostr prev'!V:V)</f>
        <v>0</v>
      </c>
      <c r="M62" s="118">
        <f>SUMIF('ricostr prev'!$A:$A,'prev. 2016 ric'!$A:$A,'ricostr prev'!X:X)</f>
        <v>0</v>
      </c>
      <c r="N62" s="106">
        <f t="shared" si="1"/>
        <v>0</v>
      </c>
      <c r="P62">
        <v>0</v>
      </c>
      <c r="Q62" s="124">
        <f t="shared" si="0"/>
        <v>0</v>
      </c>
    </row>
    <row r="63" spans="1:17" ht="25.5" x14ac:dyDescent="0.25">
      <c r="A63" s="142" t="s">
        <v>1683</v>
      </c>
      <c r="B63" s="132" t="s">
        <v>1792</v>
      </c>
      <c r="C63" s="118">
        <f>SUMIF('ricostr prev'!$A:$A,'prev. 2016 ric'!$A:$A,'ricostr prev'!D:D)</f>
        <v>0</v>
      </c>
      <c r="D63" s="118">
        <f>SUMIF('ricostr prev'!$A:$A,'prev. 2016 ric'!$A:$A,'ricostr prev'!F:F)</f>
        <v>0</v>
      </c>
      <c r="E63" s="118">
        <f>SUMIF('ricostr prev'!$A:$A,'prev. 2016 ric'!$A:$A,'ricostr prev'!H:H)</f>
        <v>0</v>
      </c>
      <c r="F63" s="118">
        <f>SUMIF('ricostr prev'!$A:$A,'prev. 2016 ric'!$A:$A,'ricostr prev'!J:J)</f>
        <v>0</v>
      </c>
      <c r="G63" s="118">
        <f>SUMIF('ricostr prev'!$A:$A,'prev. 2016 ric'!$A:$A,'ricostr prev'!L:L)</f>
        <v>0</v>
      </c>
      <c r="H63" s="118">
        <f>SUMIF('ricostr prev'!$A:$A,'prev. 2016 ric'!$A:$A,'ricostr prev'!N:N)</f>
        <v>0</v>
      </c>
      <c r="I63" s="118">
        <f>SUMIF('ricostr prev'!$A:$A,'prev. 2016 ric'!$A:$A,'ricostr prev'!P:P)</f>
        <v>0</v>
      </c>
      <c r="J63" s="118">
        <f>SUMIF('ricostr prev'!$A:$A,'prev. 2016 ric'!$A:$A,'ricostr prev'!R:R)</f>
        <v>0</v>
      </c>
      <c r="K63" s="118">
        <f>SUMIF('ricostr prev'!$A:$A,'prev. 2016 ric'!$A:$A,'ricostr prev'!T:T)</f>
        <v>0</v>
      </c>
      <c r="L63" s="118">
        <f>SUMIF('ricostr prev'!$A:$A,'prev. 2016 ric'!$A:$A,'ricostr prev'!V:V)</f>
        <v>0</v>
      </c>
      <c r="M63" s="118">
        <f>SUMIF('ricostr prev'!$A:$A,'prev. 2016 ric'!$A:$A,'ricostr prev'!X:X)</f>
        <v>0</v>
      </c>
      <c r="N63" s="106">
        <f t="shared" si="1"/>
        <v>0</v>
      </c>
      <c r="P63">
        <v>0</v>
      </c>
      <c r="Q63" s="124">
        <f t="shared" si="0"/>
        <v>0</v>
      </c>
    </row>
    <row r="64" spans="1:17" ht="25.5" x14ac:dyDescent="0.25">
      <c r="A64" s="142" t="s">
        <v>1684</v>
      </c>
      <c r="B64" s="132" t="s">
        <v>1793</v>
      </c>
      <c r="C64" s="118">
        <f>SUMIF('ricostr prev'!$A:$A,'prev. 2016 ric'!$A:$A,'ricostr prev'!D:D)</f>
        <v>0</v>
      </c>
      <c r="D64" s="118">
        <f>SUMIF('ricostr prev'!$A:$A,'prev. 2016 ric'!$A:$A,'ricostr prev'!F:F)</f>
        <v>0</v>
      </c>
      <c r="E64" s="118">
        <f>SUMIF('ricostr prev'!$A:$A,'prev. 2016 ric'!$A:$A,'ricostr prev'!H:H)</f>
        <v>0</v>
      </c>
      <c r="F64" s="118">
        <f>SUMIF('ricostr prev'!$A:$A,'prev. 2016 ric'!$A:$A,'ricostr prev'!J:J)</f>
        <v>0</v>
      </c>
      <c r="G64" s="118">
        <f>SUMIF('ricostr prev'!$A:$A,'prev. 2016 ric'!$A:$A,'ricostr prev'!L:L)</f>
        <v>0</v>
      </c>
      <c r="H64" s="118">
        <f>SUMIF('ricostr prev'!$A:$A,'prev. 2016 ric'!$A:$A,'ricostr prev'!N:N)</f>
        <v>0</v>
      </c>
      <c r="I64" s="118">
        <f>SUMIF('ricostr prev'!$A:$A,'prev. 2016 ric'!$A:$A,'ricostr prev'!P:P)</f>
        <v>0</v>
      </c>
      <c r="J64" s="118">
        <f>SUMIF('ricostr prev'!$A:$A,'prev. 2016 ric'!$A:$A,'ricostr prev'!R:R)</f>
        <v>0</v>
      </c>
      <c r="K64" s="118">
        <f>SUMIF('ricostr prev'!$A:$A,'prev. 2016 ric'!$A:$A,'ricostr prev'!T:T)</f>
        <v>0</v>
      </c>
      <c r="L64" s="118">
        <f>SUMIF('ricostr prev'!$A:$A,'prev. 2016 ric'!$A:$A,'ricostr prev'!V:V)</f>
        <v>0</v>
      </c>
      <c r="M64" s="118">
        <f>SUMIF('ricostr prev'!$A:$A,'prev. 2016 ric'!$A:$A,'ricostr prev'!X:X)</f>
        <v>0</v>
      </c>
      <c r="N64" s="106">
        <f t="shared" si="1"/>
        <v>0</v>
      </c>
      <c r="P64">
        <v>0</v>
      </c>
      <c r="Q64" s="124">
        <f t="shared" si="0"/>
        <v>0</v>
      </c>
    </row>
    <row r="65" spans="1:17" ht="25.5" x14ac:dyDescent="0.25">
      <c r="A65" s="142" t="s">
        <v>1685</v>
      </c>
      <c r="B65" s="132" t="s">
        <v>1794</v>
      </c>
      <c r="C65" s="118">
        <f>SUMIF('ricostr prev'!$A:$A,'prev. 2016 ric'!$A:$A,'ricostr prev'!D:D)</f>
        <v>0</v>
      </c>
      <c r="D65" s="118">
        <f>SUMIF('ricostr prev'!$A:$A,'prev. 2016 ric'!$A:$A,'ricostr prev'!F:F)</f>
        <v>0</v>
      </c>
      <c r="E65" s="118">
        <f>SUMIF('ricostr prev'!$A:$A,'prev. 2016 ric'!$A:$A,'ricostr prev'!H:H)</f>
        <v>0</v>
      </c>
      <c r="F65" s="118">
        <f>SUMIF('ricostr prev'!$A:$A,'prev. 2016 ric'!$A:$A,'ricostr prev'!J:J)</f>
        <v>0</v>
      </c>
      <c r="G65" s="118">
        <f>SUMIF('ricostr prev'!$A:$A,'prev. 2016 ric'!$A:$A,'ricostr prev'!L:L)</f>
        <v>0</v>
      </c>
      <c r="H65" s="118">
        <f>SUMIF('ricostr prev'!$A:$A,'prev. 2016 ric'!$A:$A,'ricostr prev'!N:N)</f>
        <v>0</v>
      </c>
      <c r="I65" s="118">
        <f>SUMIF('ricostr prev'!$A:$A,'prev. 2016 ric'!$A:$A,'ricostr prev'!P:P)</f>
        <v>0</v>
      </c>
      <c r="J65" s="118">
        <f>SUMIF('ricostr prev'!$A:$A,'prev. 2016 ric'!$A:$A,'ricostr prev'!R:R)</f>
        <v>0</v>
      </c>
      <c r="K65" s="118">
        <f>SUMIF('ricostr prev'!$A:$A,'prev. 2016 ric'!$A:$A,'ricostr prev'!T:T)</f>
        <v>0</v>
      </c>
      <c r="L65" s="118">
        <f>SUMIF('ricostr prev'!$A:$A,'prev. 2016 ric'!$A:$A,'ricostr prev'!V:V)</f>
        <v>0</v>
      </c>
      <c r="M65" s="118">
        <f>SUMIF('ricostr prev'!$A:$A,'prev. 2016 ric'!$A:$A,'ricostr prev'!X:X)</f>
        <v>0</v>
      </c>
      <c r="N65" s="106">
        <f t="shared" si="1"/>
        <v>0</v>
      </c>
      <c r="P65">
        <v>0</v>
      </c>
      <c r="Q65" s="124">
        <f t="shared" si="0"/>
        <v>0</v>
      </c>
    </row>
    <row r="66" spans="1:17" ht="38.25" x14ac:dyDescent="0.25">
      <c r="A66" s="142" t="s">
        <v>1686</v>
      </c>
      <c r="B66" s="132" t="s">
        <v>1795</v>
      </c>
      <c r="C66" s="118">
        <f>SUMIF('ricostr prev'!$A:$A,'prev. 2016 ric'!$A:$A,'ricostr prev'!D:D)</f>
        <v>0</v>
      </c>
      <c r="D66" s="118">
        <f>SUMIF('ricostr prev'!$A:$A,'prev. 2016 ric'!$A:$A,'ricostr prev'!F:F)</f>
        <v>0</v>
      </c>
      <c r="E66" s="118">
        <f>SUMIF('ricostr prev'!$A:$A,'prev. 2016 ric'!$A:$A,'ricostr prev'!H:H)</f>
        <v>0</v>
      </c>
      <c r="F66" s="118">
        <f>SUMIF('ricostr prev'!$A:$A,'prev. 2016 ric'!$A:$A,'ricostr prev'!J:J)</f>
        <v>0</v>
      </c>
      <c r="G66" s="118">
        <f>SUMIF('ricostr prev'!$A:$A,'prev. 2016 ric'!$A:$A,'ricostr prev'!L:L)</f>
        <v>0</v>
      </c>
      <c r="H66" s="118">
        <f>SUMIF('ricostr prev'!$A:$A,'prev. 2016 ric'!$A:$A,'ricostr prev'!N:N)</f>
        <v>0</v>
      </c>
      <c r="I66" s="118">
        <f>SUMIF('ricostr prev'!$A:$A,'prev. 2016 ric'!$A:$A,'ricostr prev'!P:P)</f>
        <v>0</v>
      </c>
      <c r="J66" s="118">
        <f>SUMIF('ricostr prev'!$A:$A,'prev. 2016 ric'!$A:$A,'ricostr prev'!R:R)</f>
        <v>0</v>
      </c>
      <c r="K66" s="118">
        <f>SUMIF('ricostr prev'!$A:$A,'prev. 2016 ric'!$A:$A,'ricostr prev'!T:T)</f>
        <v>0</v>
      </c>
      <c r="L66" s="118">
        <f>SUMIF('ricostr prev'!$A:$A,'prev. 2016 ric'!$A:$A,'ricostr prev'!V:V)</f>
        <v>0</v>
      </c>
      <c r="M66" s="118">
        <f>SUMIF('ricostr prev'!$A:$A,'prev. 2016 ric'!$A:$A,'ricostr prev'!X:X)</f>
        <v>0</v>
      </c>
      <c r="N66" s="106">
        <f t="shared" si="1"/>
        <v>0</v>
      </c>
      <c r="P66">
        <v>0</v>
      </c>
      <c r="Q66" s="124">
        <f t="shared" ref="Q66:Q129" si="2">+P66-N66</f>
        <v>0</v>
      </c>
    </row>
    <row r="67" spans="1:17" ht="25.5" x14ac:dyDescent="0.25">
      <c r="A67" s="142" t="s">
        <v>1687</v>
      </c>
      <c r="B67" s="132" t="s">
        <v>1796</v>
      </c>
      <c r="C67" s="118">
        <f>SUMIF('ricostr prev'!$A:$A,'prev. 2016 ric'!$A:$A,'ricostr prev'!D:D)</f>
        <v>913</v>
      </c>
      <c r="D67" s="118">
        <f>SUMIF('ricostr prev'!$A:$A,'prev. 2016 ric'!$A:$A,'ricostr prev'!F:F)</f>
        <v>886</v>
      </c>
      <c r="E67" s="118">
        <f>SUMIF('ricostr prev'!$A:$A,'prev. 2016 ric'!$A:$A,'ricostr prev'!H:H)</f>
        <v>800</v>
      </c>
      <c r="F67" s="118">
        <f>SUMIF('ricostr prev'!$A:$A,'prev. 2016 ric'!$A:$A,'ricostr prev'!J:J)</f>
        <v>195</v>
      </c>
      <c r="G67" s="118">
        <f>SUMIF('ricostr prev'!$A:$A,'prev. 2016 ric'!$A:$A,'ricostr prev'!L:L)</f>
        <v>462</v>
      </c>
      <c r="H67" s="118">
        <f>SUMIF('ricostr prev'!$A:$A,'prev. 2016 ric'!$A:$A,'ricostr prev'!N:N)</f>
        <v>50</v>
      </c>
      <c r="I67" s="118">
        <f>SUMIF('ricostr prev'!$A:$A,'prev. 2016 ric'!$A:$A,'ricostr prev'!P:P)</f>
        <v>300</v>
      </c>
      <c r="J67" s="118">
        <f>SUMIF('ricostr prev'!$A:$A,'prev. 2016 ric'!$A:$A,'ricostr prev'!R:R)</f>
        <v>1400</v>
      </c>
      <c r="K67" s="118">
        <f>SUMIF('ricostr prev'!$A:$A,'prev. 2016 ric'!$A:$A,'ricostr prev'!T:T)</f>
        <v>640</v>
      </c>
      <c r="L67" s="118">
        <f>SUMIF('ricostr prev'!$A:$A,'prev. 2016 ric'!$A:$A,'ricostr prev'!V:V)</f>
        <v>2252</v>
      </c>
      <c r="M67" s="118">
        <f>SUMIF('ricostr prev'!$A:$A,'prev. 2016 ric'!$A:$A,'ricostr prev'!X:X)</f>
        <v>461</v>
      </c>
      <c r="N67" s="106">
        <f t="shared" ref="N67:N130" si="3">SUM(C67:M67)</f>
        <v>8359</v>
      </c>
      <c r="P67">
        <v>5329.333333333333</v>
      </c>
      <c r="Q67" s="124">
        <f t="shared" si="2"/>
        <v>-3029.666666666667</v>
      </c>
    </row>
    <row r="68" spans="1:17" ht="25.5" x14ac:dyDescent="0.25">
      <c r="A68" s="142" t="s">
        <v>1688</v>
      </c>
      <c r="B68" s="132" t="s">
        <v>1798</v>
      </c>
      <c r="C68" s="118">
        <f>SUMIF('ricostr prev'!$A:$A,'prev. 2016 ric'!$A:$A,'ricostr prev'!D:D)</f>
        <v>971</v>
      </c>
      <c r="D68" s="118">
        <f>SUMIF('ricostr prev'!$A:$A,'prev. 2016 ric'!$A:$A,'ricostr prev'!F:F)</f>
        <v>879</v>
      </c>
      <c r="E68" s="118">
        <f>SUMIF('ricostr prev'!$A:$A,'prev. 2016 ric'!$A:$A,'ricostr prev'!H:H)</f>
        <v>700</v>
      </c>
      <c r="F68" s="118">
        <f>SUMIF('ricostr prev'!$A:$A,'prev. 2016 ric'!$A:$A,'ricostr prev'!J:J)</f>
        <v>322</v>
      </c>
      <c r="G68" s="118">
        <f>SUMIF('ricostr prev'!$A:$A,'prev. 2016 ric'!$A:$A,'ricostr prev'!L:L)</f>
        <v>850</v>
      </c>
      <c r="H68" s="118">
        <f>SUMIF('ricostr prev'!$A:$A,'prev. 2016 ric'!$A:$A,'ricostr prev'!N:N)</f>
        <v>210</v>
      </c>
      <c r="I68" s="118">
        <f>SUMIF('ricostr prev'!$A:$A,'prev. 2016 ric'!$A:$A,'ricostr prev'!P:P)</f>
        <v>577</v>
      </c>
      <c r="J68" s="118">
        <f>SUMIF('ricostr prev'!$A:$A,'prev. 2016 ric'!$A:$A,'ricostr prev'!R:R)</f>
        <v>2792</v>
      </c>
      <c r="K68" s="118">
        <f>SUMIF('ricostr prev'!$A:$A,'prev. 2016 ric'!$A:$A,'ricostr prev'!T:T)</f>
        <v>3037</v>
      </c>
      <c r="L68" s="118">
        <f>SUMIF('ricostr prev'!$A:$A,'prev. 2016 ric'!$A:$A,'ricostr prev'!V:V)</f>
        <v>1964</v>
      </c>
      <c r="M68" s="118">
        <f>SUMIF('ricostr prev'!$A:$A,'prev. 2016 ric'!$A:$A,'ricostr prev'!X:X)</f>
        <v>2482</v>
      </c>
      <c r="N68" s="106">
        <f t="shared" si="3"/>
        <v>14784</v>
      </c>
      <c r="P68">
        <v>13377.333333333334</v>
      </c>
      <c r="Q68" s="124">
        <f t="shared" si="2"/>
        <v>-1406.6666666666661</v>
      </c>
    </row>
    <row r="69" spans="1:17" ht="25.5" x14ac:dyDescent="0.25">
      <c r="A69" s="142" t="s">
        <v>1689</v>
      </c>
      <c r="B69" s="132" t="s">
        <v>1799</v>
      </c>
      <c r="C69" s="118">
        <f>SUMIF('ricostr prev'!$A:$A,'prev. 2016 ric'!$A:$A,'ricostr prev'!D:D)</f>
        <v>12</v>
      </c>
      <c r="D69" s="118">
        <f>SUMIF('ricostr prev'!$A:$A,'prev. 2016 ric'!$A:$A,'ricostr prev'!F:F)</f>
        <v>0</v>
      </c>
      <c r="E69" s="118">
        <f>SUMIF('ricostr prev'!$A:$A,'prev. 2016 ric'!$A:$A,'ricostr prev'!H:H)</f>
        <v>0</v>
      </c>
      <c r="F69" s="118">
        <f>SUMIF('ricostr prev'!$A:$A,'prev. 2016 ric'!$A:$A,'ricostr prev'!J:J)</f>
        <v>310</v>
      </c>
      <c r="G69" s="118">
        <f>SUMIF('ricostr prev'!$A:$A,'prev. 2016 ric'!$A:$A,'ricostr prev'!L:L)</f>
        <v>0</v>
      </c>
      <c r="H69" s="118">
        <f>SUMIF('ricostr prev'!$A:$A,'prev. 2016 ric'!$A:$A,'ricostr prev'!N:N)</f>
        <v>0</v>
      </c>
      <c r="I69" s="118">
        <f>SUMIF('ricostr prev'!$A:$A,'prev. 2016 ric'!$A:$A,'ricostr prev'!P:P)</f>
        <v>0</v>
      </c>
      <c r="J69" s="118">
        <f>SUMIF('ricostr prev'!$A:$A,'prev. 2016 ric'!$A:$A,'ricostr prev'!R:R)</f>
        <v>120</v>
      </c>
      <c r="K69" s="118">
        <f>SUMIF('ricostr prev'!$A:$A,'prev. 2016 ric'!$A:$A,'ricostr prev'!T:T)</f>
        <v>0</v>
      </c>
      <c r="L69" s="118">
        <f>SUMIF('ricostr prev'!$A:$A,'prev. 2016 ric'!$A:$A,'ricostr prev'!V:V)</f>
        <v>64</v>
      </c>
      <c r="M69" s="118">
        <f>SUMIF('ricostr prev'!$A:$A,'prev. 2016 ric'!$A:$A,'ricostr prev'!X:X)</f>
        <v>12</v>
      </c>
      <c r="N69" s="106">
        <f t="shared" si="3"/>
        <v>518</v>
      </c>
      <c r="P69">
        <v>452</v>
      </c>
      <c r="Q69" s="124">
        <f t="shared" si="2"/>
        <v>-66</v>
      </c>
    </row>
    <row r="70" spans="1:17" ht="25.5" x14ac:dyDescent="0.25">
      <c r="A70" s="142" t="s">
        <v>1690</v>
      </c>
      <c r="B70" s="132" t="s">
        <v>1800</v>
      </c>
      <c r="C70" s="118">
        <f>SUMIF('ricostr prev'!$A:$A,'prev. 2016 ric'!$A:$A,'ricostr prev'!D:D)</f>
        <v>854</v>
      </c>
      <c r="D70" s="118">
        <f>SUMIF('ricostr prev'!$A:$A,'prev. 2016 ric'!$A:$A,'ricostr prev'!F:F)</f>
        <v>879</v>
      </c>
      <c r="E70" s="118">
        <f>SUMIF('ricostr prev'!$A:$A,'prev. 2016 ric'!$A:$A,'ricostr prev'!H:H)</f>
        <v>277</v>
      </c>
      <c r="F70" s="118">
        <f>SUMIF('ricostr prev'!$A:$A,'prev. 2016 ric'!$A:$A,'ricostr prev'!J:J)</f>
        <v>5</v>
      </c>
      <c r="G70" s="118">
        <f>SUMIF('ricostr prev'!$A:$A,'prev. 2016 ric'!$A:$A,'ricostr prev'!L:L)</f>
        <v>850</v>
      </c>
      <c r="H70" s="118">
        <f>SUMIF('ricostr prev'!$A:$A,'prev. 2016 ric'!$A:$A,'ricostr prev'!N:N)</f>
        <v>188</v>
      </c>
      <c r="I70" s="118">
        <f>SUMIF('ricostr prev'!$A:$A,'prev. 2016 ric'!$A:$A,'ricostr prev'!P:P)</f>
        <v>440</v>
      </c>
      <c r="J70" s="118">
        <f>SUMIF('ricostr prev'!$A:$A,'prev. 2016 ric'!$A:$A,'ricostr prev'!R:R)</f>
        <v>2600</v>
      </c>
      <c r="K70" s="118">
        <f>SUMIF('ricostr prev'!$A:$A,'prev. 2016 ric'!$A:$A,'ricostr prev'!T:T)</f>
        <v>2185</v>
      </c>
      <c r="L70" s="118">
        <f>SUMIF('ricostr prev'!$A:$A,'prev. 2016 ric'!$A:$A,'ricostr prev'!V:V)</f>
        <v>1900</v>
      </c>
      <c r="M70" s="118">
        <f>SUMIF('ricostr prev'!$A:$A,'prev. 2016 ric'!$A:$A,'ricostr prev'!X:X)</f>
        <v>1089</v>
      </c>
      <c r="N70" s="106">
        <f t="shared" si="3"/>
        <v>11267</v>
      </c>
      <c r="P70">
        <v>10016</v>
      </c>
      <c r="Q70" s="124">
        <f t="shared" si="2"/>
        <v>-1251</v>
      </c>
    </row>
    <row r="71" spans="1:17" ht="25.5" x14ac:dyDescent="0.25">
      <c r="A71" s="142" t="s">
        <v>1691</v>
      </c>
      <c r="B71" s="132" t="s">
        <v>1801</v>
      </c>
      <c r="C71" s="118">
        <f>SUMIF('ricostr prev'!$A:$A,'prev. 2016 ric'!$A:$A,'ricostr prev'!D:D)</f>
        <v>0</v>
      </c>
      <c r="D71" s="118">
        <f>SUMIF('ricostr prev'!$A:$A,'prev. 2016 ric'!$A:$A,'ricostr prev'!F:F)</f>
        <v>0</v>
      </c>
      <c r="E71" s="118">
        <f>SUMIF('ricostr prev'!$A:$A,'prev. 2016 ric'!$A:$A,'ricostr prev'!H:H)</f>
        <v>0</v>
      </c>
      <c r="F71" s="118">
        <f>SUMIF('ricostr prev'!$A:$A,'prev. 2016 ric'!$A:$A,'ricostr prev'!J:J)</f>
        <v>7</v>
      </c>
      <c r="G71" s="118">
        <f>SUMIF('ricostr prev'!$A:$A,'prev. 2016 ric'!$A:$A,'ricostr prev'!L:L)</f>
        <v>0</v>
      </c>
      <c r="H71" s="118">
        <f>SUMIF('ricostr prev'!$A:$A,'prev. 2016 ric'!$A:$A,'ricostr prev'!N:N)</f>
        <v>0</v>
      </c>
      <c r="I71" s="118">
        <f>SUMIF('ricostr prev'!$A:$A,'prev. 2016 ric'!$A:$A,'ricostr prev'!P:P)</f>
        <v>14</v>
      </c>
      <c r="J71" s="118">
        <f>SUMIF('ricostr prev'!$A:$A,'prev. 2016 ric'!$A:$A,'ricostr prev'!R:R)</f>
        <v>0</v>
      </c>
      <c r="K71" s="118">
        <f>SUMIF('ricostr prev'!$A:$A,'prev. 2016 ric'!$A:$A,'ricostr prev'!T:T)</f>
        <v>0</v>
      </c>
      <c r="L71" s="118">
        <f>SUMIF('ricostr prev'!$A:$A,'prev. 2016 ric'!$A:$A,'ricostr prev'!V:V)</f>
        <v>0</v>
      </c>
      <c r="M71" s="118">
        <f>SUMIF('ricostr prev'!$A:$A,'prev. 2016 ric'!$A:$A,'ricostr prev'!X:X)</f>
        <v>0</v>
      </c>
      <c r="N71" s="106">
        <f t="shared" si="3"/>
        <v>21</v>
      </c>
      <c r="P71">
        <v>16</v>
      </c>
      <c r="Q71" s="124">
        <f t="shared" si="2"/>
        <v>-5</v>
      </c>
    </row>
    <row r="72" spans="1:17" ht="38.25" x14ac:dyDescent="0.25">
      <c r="A72" s="142" t="s">
        <v>1692</v>
      </c>
      <c r="B72" s="132" t="s">
        <v>1802</v>
      </c>
      <c r="C72" s="118">
        <f>SUMIF('ricostr prev'!$A:$A,'prev. 2016 ric'!$A:$A,'ricostr prev'!D:D)</f>
        <v>8</v>
      </c>
      <c r="D72" s="118">
        <f>SUMIF('ricostr prev'!$A:$A,'prev. 2016 ric'!$A:$A,'ricostr prev'!F:F)</f>
        <v>0</v>
      </c>
      <c r="E72" s="118">
        <f>SUMIF('ricostr prev'!$A:$A,'prev. 2016 ric'!$A:$A,'ricostr prev'!H:H)</f>
        <v>10</v>
      </c>
      <c r="F72" s="118">
        <f>SUMIF('ricostr prev'!$A:$A,'prev. 2016 ric'!$A:$A,'ricostr prev'!J:J)</f>
        <v>0</v>
      </c>
      <c r="G72" s="118">
        <f>SUMIF('ricostr prev'!$A:$A,'prev. 2016 ric'!$A:$A,'ricostr prev'!L:L)</f>
        <v>0</v>
      </c>
      <c r="H72" s="118">
        <f>SUMIF('ricostr prev'!$A:$A,'prev. 2016 ric'!$A:$A,'ricostr prev'!N:N)</f>
        <v>0</v>
      </c>
      <c r="I72" s="118">
        <f>SUMIF('ricostr prev'!$A:$A,'prev. 2016 ric'!$A:$A,'ricostr prev'!P:P)</f>
        <v>88</v>
      </c>
      <c r="J72" s="118">
        <f>SUMIF('ricostr prev'!$A:$A,'prev. 2016 ric'!$A:$A,'ricostr prev'!R:R)</f>
        <v>60</v>
      </c>
      <c r="K72" s="118">
        <f>SUMIF('ricostr prev'!$A:$A,'prev. 2016 ric'!$A:$A,'ricostr prev'!T:T)</f>
        <v>169</v>
      </c>
      <c r="L72" s="118">
        <f>SUMIF('ricostr prev'!$A:$A,'prev. 2016 ric'!$A:$A,'ricostr prev'!V:V)</f>
        <v>0</v>
      </c>
      <c r="M72" s="118">
        <f>SUMIF('ricostr prev'!$A:$A,'prev. 2016 ric'!$A:$A,'ricostr prev'!X:X)</f>
        <v>45</v>
      </c>
      <c r="N72" s="106">
        <f t="shared" si="3"/>
        <v>380</v>
      </c>
      <c r="P72">
        <v>1058.6666666666667</v>
      </c>
      <c r="Q72" s="124">
        <f t="shared" si="2"/>
        <v>678.66666666666674</v>
      </c>
    </row>
    <row r="73" spans="1:17" ht="38.25" x14ac:dyDescent="0.25">
      <c r="A73" s="142" t="s">
        <v>1693</v>
      </c>
      <c r="B73" s="132" t="s">
        <v>1803</v>
      </c>
      <c r="C73" s="118">
        <f>SUMIF('ricostr prev'!$A:$A,'prev. 2016 ric'!$A:$A,'ricostr prev'!D:D)</f>
        <v>88</v>
      </c>
      <c r="D73" s="118">
        <f>SUMIF('ricostr prev'!$A:$A,'prev. 2016 ric'!$A:$A,'ricostr prev'!F:F)</f>
        <v>0</v>
      </c>
      <c r="E73" s="118">
        <f>SUMIF('ricostr prev'!$A:$A,'prev. 2016 ric'!$A:$A,'ricostr prev'!H:H)</f>
        <v>130</v>
      </c>
      <c r="F73" s="118">
        <f>SUMIF('ricostr prev'!$A:$A,'prev. 2016 ric'!$A:$A,'ricostr prev'!J:J)</f>
        <v>0</v>
      </c>
      <c r="G73" s="118">
        <f>SUMIF('ricostr prev'!$A:$A,'prev. 2016 ric'!$A:$A,'ricostr prev'!L:L)</f>
        <v>0</v>
      </c>
      <c r="H73" s="118">
        <f>SUMIF('ricostr prev'!$A:$A,'prev. 2016 ric'!$A:$A,'ricostr prev'!N:N)</f>
        <v>0</v>
      </c>
      <c r="I73" s="118">
        <f>SUMIF('ricostr prev'!$A:$A,'prev. 2016 ric'!$A:$A,'ricostr prev'!P:P)</f>
        <v>8</v>
      </c>
      <c r="J73" s="118">
        <f>SUMIF('ricostr prev'!$A:$A,'prev. 2016 ric'!$A:$A,'ricostr prev'!R:R)</f>
        <v>0</v>
      </c>
      <c r="K73" s="118">
        <f>SUMIF('ricostr prev'!$A:$A,'prev. 2016 ric'!$A:$A,'ricostr prev'!T:T)</f>
        <v>683</v>
      </c>
      <c r="L73" s="118">
        <f>SUMIF('ricostr prev'!$A:$A,'prev. 2016 ric'!$A:$A,'ricostr prev'!V:V)</f>
        <v>0</v>
      </c>
      <c r="M73" s="118">
        <f>SUMIF('ricostr prev'!$A:$A,'prev. 2016 ric'!$A:$A,'ricostr prev'!X:X)</f>
        <v>0</v>
      </c>
      <c r="N73" s="106">
        <f t="shared" si="3"/>
        <v>909</v>
      </c>
      <c r="P73">
        <v>272</v>
      </c>
      <c r="Q73" s="124">
        <f t="shared" si="2"/>
        <v>-637</v>
      </c>
    </row>
    <row r="74" spans="1:17" ht="25.5" x14ac:dyDescent="0.25">
      <c r="A74" s="142" t="s">
        <v>1694</v>
      </c>
      <c r="B74" s="132" t="s">
        <v>1797</v>
      </c>
      <c r="C74" s="118">
        <f>SUMIF('ricostr prev'!$A:$A,'prev. 2016 ric'!$A:$A,'ricostr prev'!D:D)</f>
        <v>9</v>
      </c>
      <c r="D74" s="118">
        <f>SUMIF('ricostr prev'!$A:$A,'prev. 2016 ric'!$A:$A,'ricostr prev'!F:F)</f>
        <v>0</v>
      </c>
      <c r="E74" s="118">
        <f>SUMIF('ricostr prev'!$A:$A,'prev. 2016 ric'!$A:$A,'ricostr prev'!H:H)</f>
        <v>283</v>
      </c>
      <c r="F74" s="118">
        <f>SUMIF('ricostr prev'!$A:$A,'prev. 2016 ric'!$A:$A,'ricostr prev'!J:J)</f>
        <v>0</v>
      </c>
      <c r="G74" s="118">
        <f>SUMIF('ricostr prev'!$A:$A,'prev. 2016 ric'!$A:$A,'ricostr prev'!L:L)</f>
        <v>0</v>
      </c>
      <c r="H74" s="118">
        <f>SUMIF('ricostr prev'!$A:$A,'prev. 2016 ric'!$A:$A,'ricostr prev'!N:N)</f>
        <v>22</v>
      </c>
      <c r="I74" s="118">
        <f>SUMIF('ricostr prev'!$A:$A,'prev. 2016 ric'!$A:$A,'ricostr prev'!P:P)</f>
        <v>27</v>
      </c>
      <c r="J74" s="118">
        <f>SUMIF('ricostr prev'!$A:$A,'prev. 2016 ric'!$A:$A,'ricostr prev'!R:R)</f>
        <v>12</v>
      </c>
      <c r="K74" s="118">
        <f>SUMIF('ricostr prev'!$A:$A,'prev. 2016 ric'!$A:$A,'ricostr prev'!T:T)</f>
        <v>0</v>
      </c>
      <c r="L74" s="118">
        <f>SUMIF('ricostr prev'!$A:$A,'prev. 2016 ric'!$A:$A,'ricostr prev'!V:V)</f>
        <v>0</v>
      </c>
      <c r="M74" s="118">
        <f>SUMIF('ricostr prev'!$A:$A,'prev. 2016 ric'!$A:$A,'ricostr prev'!X:X)</f>
        <v>1336</v>
      </c>
      <c r="N74" s="106">
        <f t="shared" si="3"/>
        <v>1689</v>
      </c>
      <c r="P74">
        <v>1558.6666666666667</v>
      </c>
      <c r="Q74" s="124">
        <f t="shared" si="2"/>
        <v>-130.33333333333326</v>
      </c>
    </row>
    <row r="75" spans="1:17" ht="25.5" x14ac:dyDescent="0.25">
      <c r="A75" s="142" t="s">
        <v>1695</v>
      </c>
      <c r="B75" s="132" t="s">
        <v>1804</v>
      </c>
      <c r="C75" s="118">
        <f>SUMIF('ricostr prev'!$A:$A,'prev. 2016 ric'!$A:$A,'ricostr prev'!D:D)</f>
        <v>0</v>
      </c>
      <c r="D75" s="118">
        <f>SUMIF('ricostr prev'!$A:$A,'prev. 2016 ric'!$A:$A,'ricostr prev'!F:F)</f>
        <v>0</v>
      </c>
      <c r="E75" s="118">
        <f>SUMIF('ricostr prev'!$A:$A,'prev. 2016 ric'!$A:$A,'ricostr prev'!H:H)</f>
        <v>0</v>
      </c>
      <c r="F75" s="118">
        <f>SUMIF('ricostr prev'!$A:$A,'prev. 2016 ric'!$A:$A,'ricostr prev'!J:J)</f>
        <v>0</v>
      </c>
      <c r="G75" s="118">
        <f>SUMIF('ricostr prev'!$A:$A,'prev. 2016 ric'!$A:$A,'ricostr prev'!L:L)</f>
        <v>0</v>
      </c>
      <c r="H75" s="118">
        <f>SUMIF('ricostr prev'!$A:$A,'prev. 2016 ric'!$A:$A,'ricostr prev'!N:N)</f>
        <v>0</v>
      </c>
      <c r="I75" s="118">
        <f>SUMIF('ricostr prev'!$A:$A,'prev. 2016 ric'!$A:$A,'ricostr prev'!P:P)</f>
        <v>0</v>
      </c>
      <c r="J75" s="118">
        <f>SUMIF('ricostr prev'!$A:$A,'prev. 2016 ric'!$A:$A,'ricostr prev'!R:R)</f>
        <v>0</v>
      </c>
      <c r="K75" s="118">
        <f>SUMIF('ricostr prev'!$A:$A,'prev. 2016 ric'!$A:$A,'ricostr prev'!T:T)</f>
        <v>0</v>
      </c>
      <c r="L75" s="118">
        <f>SUMIF('ricostr prev'!$A:$A,'prev. 2016 ric'!$A:$A,'ricostr prev'!V:V)</f>
        <v>0</v>
      </c>
      <c r="M75" s="118">
        <f>SUMIF('ricostr prev'!$A:$A,'prev. 2016 ric'!$A:$A,'ricostr prev'!X:X)</f>
        <v>0</v>
      </c>
      <c r="N75" s="106">
        <f t="shared" si="3"/>
        <v>0</v>
      </c>
      <c r="P75">
        <v>4</v>
      </c>
      <c r="Q75" s="124">
        <f t="shared" si="2"/>
        <v>4</v>
      </c>
    </row>
    <row r="76" spans="1:17" x14ac:dyDescent="0.25">
      <c r="A76" s="131" t="s">
        <v>1696</v>
      </c>
      <c r="B76" s="132" t="s">
        <v>33</v>
      </c>
      <c r="C76" s="118">
        <f>SUMIF('ricostr prev'!$A:$A,'prev. 2016 ric'!$A:$A,'ricostr prev'!D:D)</f>
        <v>4211</v>
      </c>
      <c r="D76" s="118">
        <f>SUMIF('ricostr prev'!$A:$A,'prev. 2016 ric'!$A:$A,'ricostr prev'!F:F)</f>
        <v>359</v>
      </c>
      <c r="E76" s="118">
        <f>SUMIF('ricostr prev'!$A:$A,'prev. 2016 ric'!$A:$A,'ricostr prev'!H:H)</f>
        <v>592</v>
      </c>
      <c r="F76" s="118">
        <f>SUMIF('ricostr prev'!$A:$A,'prev. 2016 ric'!$A:$A,'ricostr prev'!J:J)</f>
        <v>166</v>
      </c>
      <c r="G76" s="118">
        <f>SUMIF('ricostr prev'!$A:$A,'prev. 2016 ric'!$A:$A,'ricostr prev'!L:L)</f>
        <v>190</v>
      </c>
      <c r="H76" s="118">
        <f>SUMIF('ricostr prev'!$A:$A,'prev. 2016 ric'!$A:$A,'ricostr prev'!N:N)</f>
        <v>156</v>
      </c>
      <c r="I76" s="118">
        <f>SUMIF('ricostr prev'!$A:$A,'prev. 2016 ric'!$A:$A,'ricostr prev'!P:P)</f>
        <v>2728</v>
      </c>
      <c r="J76" s="118">
        <f>SUMIF('ricostr prev'!$A:$A,'prev. 2016 ric'!$A:$A,'ricostr prev'!R:R)</f>
        <v>1411</v>
      </c>
      <c r="K76" s="118">
        <f>SUMIF('ricostr prev'!$A:$A,'prev. 2016 ric'!$A:$A,'ricostr prev'!T:T)</f>
        <v>733</v>
      </c>
      <c r="L76" s="118">
        <f>SUMIF('ricostr prev'!$A:$A,'prev. 2016 ric'!$A:$A,'ricostr prev'!V:V)</f>
        <v>5473</v>
      </c>
      <c r="M76" s="118">
        <f>SUMIF('ricostr prev'!$A:$A,'prev. 2016 ric'!$A:$A,'ricostr prev'!X:X)</f>
        <v>2528</v>
      </c>
      <c r="N76" s="106">
        <f t="shared" si="3"/>
        <v>18547</v>
      </c>
      <c r="P76">
        <v>11325.333333333334</v>
      </c>
      <c r="Q76" s="124">
        <f t="shared" si="2"/>
        <v>-7221.6666666666661</v>
      </c>
    </row>
    <row r="77" spans="1:17" x14ac:dyDescent="0.25">
      <c r="A77" s="142" t="s">
        <v>1697</v>
      </c>
      <c r="B77" s="132" t="s">
        <v>683</v>
      </c>
      <c r="C77" s="118">
        <f>SUMIF('ricostr prev'!$A:$A,'prev. 2016 ric'!$A:$A,'ricostr prev'!D:D)</f>
        <v>144</v>
      </c>
      <c r="D77" s="118">
        <f>SUMIF('ricostr prev'!$A:$A,'prev. 2016 ric'!$A:$A,'ricostr prev'!F:F)</f>
        <v>25</v>
      </c>
      <c r="E77" s="118">
        <f>SUMIF('ricostr prev'!$A:$A,'prev. 2016 ric'!$A:$A,'ricostr prev'!H:H)</f>
        <v>90</v>
      </c>
      <c r="F77" s="118">
        <f>SUMIF('ricostr prev'!$A:$A,'prev. 2016 ric'!$A:$A,'ricostr prev'!J:J)</f>
        <v>36</v>
      </c>
      <c r="G77" s="118">
        <f>SUMIF('ricostr prev'!$A:$A,'prev. 2016 ric'!$A:$A,'ricostr prev'!L:L)</f>
        <v>0</v>
      </c>
      <c r="H77" s="118">
        <f>SUMIF('ricostr prev'!$A:$A,'prev. 2016 ric'!$A:$A,'ricostr prev'!N:N)</f>
        <v>19</v>
      </c>
      <c r="I77" s="118">
        <f>SUMIF('ricostr prev'!$A:$A,'prev. 2016 ric'!$A:$A,'ricostr prev'!P:P)</f>
        <v>117</v>
      </c>
      <c r="J77" s="118">
        <f>SUMIF('ricostr prev'!$A:$A,'prev. 2016 ric'!$A:$A,'ricostr prev'!R:R)</f>
        <v>388</v>
      </c>
      <c r="K77" s="118">
        <f>SUMIF('ricostr prev'!$A:$A,'prev. 2016 ric'!$A:$A,'ricostr prev'!T:T)</f>
        <v>172</v>
      </c>
      <c r="L77" s="118">
        <f>SUMIF('ricostr prev'!$A:$A,'prev. 2016 ric'!$A:$A,'ricostr prev'!V:V)</f>
        <v>52</v>
      </c>
      <c r="M77" s="118">
        <f>SUMIF('ricostr prev'!$A:$A,'prev. 2016 ric'!$A:$A,'ricostr prev'!X:X)</f>
        <v>80</v>
      </c>
      <c r="N77" s="106">
        <f t="shared" si="3"/>
        <v>1123</v>
      </c>
      <c r="P77">
        <v>1178.6666666666667</v>
      </c>
      <c r="Q77" s="124">
        <f t="shared" si="2"/>
        <v>55.666666666666742</v>
      </c>
    </row>
    <row r="78" spans="1:17" x14ac:dyDescent="0.25">
      <c r="A78" s="142" t="s">
        <v>1698</v>
      </c>
      <c r="B78" s="132" t="s">
        <v>684</v>
      </c>
      <c r="C78" s="118">
        <f>SUMIF('ricostr prev'!$A:$A,'prev. 2016 ric'!$A:$A,'ricostr prev'!D:D)</f>
        <v>31</v>
      </c>
      <c r="D78" s="118">
        <f>SUMIF('ricostr prev'!$A:$A,'prev. 2016 ric'!$A:$A,'ricostr prev'!F:F)</f>
        <v>0</v>
      </c>
      <c r="E78" s="118">
        <f>SUMIF('ricostr prev'!$A:$A,'prev. 2016 ric'!$A:$A,'ricostr prev'!H:H)</f>
        <v>260</v>
      </c>
      <c r="F78" s="118">
        <f>SUMIF('ricostr prev'!$A:$A,'prev. 2016 ric'!$A:$A,'ricostr prev'!J:J)</f>
        <v>5</v>
      </c>
      <c r="G78" s="118">
        <f>SUMIF('ricostr prev'!$A:$A,'prev. 2016 ric'!$A:$A,'ricostr prev'!L:L)</f>
        <v>100</v>
      </c>
      <c r="H78" s="118">
        <f>SUMIF('ricostr prev'!$A:$A,'prev. 2016 ric'!$A:$A,'ricostr prev'!N:N)</f>
        <v>0</v>
      </c>
      <c r="I78" s="118">
        <f>SUMIF('ricostr prev'!$A:$A,'prev. 2016 ric'!$A:$A,'ricostr prev'!P:P)</f>
        <v>0</v>
      </c>
      <c r="J78" s="118">
        <f>SUMIF('ricostr prev'!$A:$A,'prev. 2016 ric'!$A:$A,'ricostr prev'!R:R)</f>
        <v>0</v>
      </c>
      <c r="K78" s="118">
        <f>SUMIF('ricostr prev'!$A:$A,'prev. 2016 ric'!$A:$A,'ricostr prev'!T:T)</f>
        <v>172</v>
      </c>
      <c r="L78" s="118">
        <f>SUMIF('ricostr prev'!$A:$A,'prev. 2016 ric'!$A:$A,'ricostr prev'!V:V)</f>
        <v>196</v>
      </c>
      <c r="M78" s="118">
        <f>SUMIF('ricostr prev'!$A:$A,'prev. 2016 ric'!$A:$A,'ricostr prev'!X:X)</f>
        <v>0</v>
      </c>
      <c r="N78" s="106">
        <f t="shared" si="3"/>
        <v>764</v>
      </c>
      <c r="P78">
        <v>953.33333333333337</v>
      </c>
      <c r="Q78" s="124">
        <f t="shared" si="2"/>
        <v>189.33333333333337</v>
      </c>
    </row>
    <row r="79" spans="1:17" ht="38.25" x14ac:dyDescent="0.25">
      <c r="A79" s="142" t="s">
        <v>1699</v>
      </c>
      <c r="B79" s="132" t="s">
        <v>685</v>
      </c>
      <c r="C79" s="118">
        <f>SUMIF('ricostr prev'!$A:$A,'prev. 2016 ric'!$A:$A,'ricostr prev'!D:D)</f>
        <v>31</v>
      </c>
      <c r="D79" s="118">
        <f>SUMIF('ricostr prev'!$A:$A,'prev. 2016 ric'!$A:$A,'ricostr prev'!F:F)</f>
        <v>0</v>
      </c>
      <c r="E79" s="118">
        <f>SUMIF('ricostr prev'!$A:$A,'prev. 2016 ric'!$A:$A,'ricostr prev'!H:H)</f>
        <v>260</v>
      </c>
      <c r="F79" s="118">
        <f>SUMIF('ricostr prev'!$A:$A,'prev. 2016 ric'!$A:$A,'ricostr prev'!J:J)</f>
        <v>5</v>
      </c>
      <c r="G79" s="118">
        <f>SUMIF('ricostr prev'!$A:$A,'prev. 2016 ric'!$A:$A,'ricostr prev'!L:L)</f>
        <v>100</v>
      </c>
      <c r="H79" s="118">
        <f>SUMIF('ricostr prev'!$A:$A,'prev. 2016 ric'!$A:$A,'ricostr prev'!N:N)</f>
        <v>0</v>
      </c>
      <c r="I79" s="118">
        <f>SUMIF('ricostr prev'!$A:$A,'prev. 2016 ric'!$A:$A,'ricostr prev'!P:P)</f>
        <v>0</v>
      </c>
      <c r="J79" s="118">
        <f>SUMIF('ricostr prev'!$A:$A,'prev. 2016 ric'!$A:$A,'ricostr prev'!R:R)</f>
        <v>0</v>
      </c>
      <c r="K79" s="118">
        <f>SUMIF('ricostr prev'!$A:$A,'prev. 2016 ric'!$A:$A,'ricostr prev'!T:T)</f>
        <v>172</v>
      </c>
      <c r="L79" s="118">
        <f>SUMIF('ricostr prev'!$A:$A,'prev. 2016 ric'!$A:$A,'ricostr prev'!V:V)</f>
        <v>196</v>
      </c>
      <c r="M79" s="118">
        <f>SUMIF('ricostr prev'!$A:$A,'prev. 2016 ric'!$A:$A,'ricostr prev'!X:X)</f>
        <v>0</v>
      </c>
      <c r="N79" s="106">
        <f t="shared" si="3"/>
        <v>764</v>
      </c>
      <c r="P79">
        <v>842.66666666666663</v>
      </c>
      <c r="Q79" s="124">
        <f t="shared" si="2"/>
        <v>78.666666666666629</v>
      </c>
    </row>
    <row r="80" spans="1:17" ht="25.5" x14ac:dyDescent="0.25">
      <c r="A80" s="142" t="s">
        <v>1700</v>
      </c>
      <c r="B80" s="132" t="s">
        <v>73</v>
      </c>
      <c r="C80" s="118">
        <f>SUMIF('ricostr prev'!$A:$A,'prev. 2016 ric'!$A:$A,'ricostr prev'!D:D)</f>
        <v>0</v>
      </c>
      <c r="D80" s="118">
        <f>SUMIF('ricostr prev'!$A:$A,'prev. 2016 ric'!$A:$A,'ricostr prev'!F:F)</f>
        <v>0</v>
      </c>
      <c r="E80" s="118">
        <f>SUMIF('ricostr prev'!$A:$A,'prev. 2016 ric'!$A:$A,'ricostr prev'!H:H)</f>
        <v>0</v>
      </c>
      <c r="F80" s="118">
        <f>SUMIF('ricostr prev'!$A:$A,'prev. 2016 ric'!$A:$A,'ricostr prev'!J:J)</f>
        <v>0</v>
      </c>
      <c r="G80" s="118">
        <f>SUMIF('ricostr prev'!$A:$A,'prev. 2016 ric'!$A:$A,'ricostr prev'!L:L)</f>
        <v>0</v>
      </c>
      <c r="H80" s="118">
        <f>SUMIF('ricostr prev'!$A:$A,'prev. 2016 ric'!$A:$A,'ricostr prev'!N:N)</f>
        <v>0</v>
      </c>
      <c r="I80" s="118">
        <f>SUMIF('ricostr prev'!$A:$A,'prev. 2016 ric'!$A:$A,'ricostr prev'!P:P)</f>
        <v>0</v>
      </c>
      <c r="J80" s="118">
        <f>SUMIF('ricostr prev'!$A:$A,'prev. 2016 ric'!$A:$A,'ricostr prev'!R:R)</f>
        <v>0</v>
      </c>
      <c r="K80" s="118">
        <f>SUMIF('ricostr prev'!$A:$A,'prev. 2016 ric'!$A:$A,'ricostr prev'!T:T)</f>
        <v>0</v>
      </c>
      <c r="L80" s="118">
        <f>SUMIF('ricostr prev'!$A:$A,'prev. 2016 ric'!$A:$A,'ricostr prev'!V:V)</f>
        <v>0</v>
      </c>
      <c r="M80" s="118">
        <f>SUMIF('ricostr prev'!$A:$A,'prev. 2016 ric'!$A:$A,'ricostr prev'!X:X)</f>
        <v>0</v>
      </c>
      <c r="N80" s="106">
        <f t="shared" si="3"/>
        <v>0</v>
      </c>
      <c r="P80">
        <v>110.66666666666667</v>
      </c>
      <c r="Q80" s="124">
        <f t="shared" si="2"/>
        <v>110.66666666666667</v>
      </c>
    </row>
    <row r="81" spans="1:17" ht="25.5" x14ac:dyDescent="0.25">
      <c r="A81" s="142" t="s">
        <v>1701</v>
      </c>
      <c r="B81" s="132" t="s">
        <v>74</v>
      </c>
      <c r="C81" s="118">
        <f>SUMIF('ricostr prev'!$A:$A,'prev. 2016 ric'!$A:$A,'ricostr prev'!D:D)</f>
        <v>647</v>
      </c>
      <c r="D81" s="118">
        <f>SUMIF('ricostr prev'!$A:$A,'prev. 2016 ric'!$A:$A,'ricostr prev'!F:F)</f>
        <v>172</v>
      </c>
      <c r="E81" s="118">
        <f>SUMIF('ricostr prev'!$A:$A,'prev. 2016 ric'!$A:$A,'ricostr prev'!H:H)</f>
        <v>242</v>
      </c>
      <c r="F81" s="118">
        <f>SUMIF('ricostr prev'!$A:$A,'prev. 2016 ric'!$A:$A,'ricostr prev'!J:J)</f>
        <v>118</v>
      </c>
      <c r="G81" s="118">
        <f>SUMIF('ricostr prev'!$A:$A,'prev. 2016 ric'!$A:$A,'ricostr prev'!L:L)</f>
        <v>0</v>
      </c>
      <c r="H81" s="118">
        <f>SUMIF('ricostr prev'!$A:$A,'prev. 2016 ric'!$A:$A,'ricostr prev'!N:N)</f>
        <v>0</v>
      </c>
      <c r="I81" s="118">
        <f>SUMIF('ricostr prev'!$A:$A,'prev. 2016 ric'!$A:$A,'ricostr prev'!P:P)</f>
        <v>0</v>
      </c>
      <c r="J81" s="118">
        <f>SUMIF('ricostr prev'!$A:$A,'prev. 2016 ric'!$A:$A,'ricostr prev'!R:R)</f>
        <v>630</v>
      </c>
      <c r="K81" s="118">
        <f>SUMIF('ricostr prev'!$A:$A,'prev. 2016 ric'!$A:$A,'ricostr prev'!T:T)</f>
        <v>69</v>
      </c>
      <c r="L81" s="118">
        <f>SUMIF('ricostr prev'!$A:$A,'prev. 2016 ric'!$A:$A,'ricostr prev'!V:V)</f>
        <v>0</v>
      </c>
      <c r="M81" s="118">
        <f>SUMIF('ricostr prev'!$A:$A,'prev. 2016 ric'!$A:$A,'ricostr prev'!X:X)</f>
        <v>0</v>
      </c>
      <c r="N81" s="106">
        <f t="shared" si="3"/>
        <v>1878</v>
      </c>
      <c r="P81">
        <v>5629.333333333333</v>
      </c>
      <c r="Q81" s="124">
        <f t="shared" si="2"/>
        <v>3751.333333333333</v>
      </c>
    </row>
    <row r="82" spans="1:17" ht="51" x14ac:dyDescent="0.25">
      <c r="A82" s="142" t="s">
        <v>1702</v>
      </c>
      <c r="B82" s="132" t="s">
        <v>75</v>
      </c>
      <c r="C82" s="118">
        <f>SUMIF('ricostr prev'!$A:$A,'prev. 2016 ric'!$A:$A,'ricostr prev'!D:D)</f>
        <v>247</v>
      </c>
      <c r="D82" s="118">
        <f>SUMIF('ricostr prev'!$A:$A,'prev. 2016 ric'!$A:$A,'ricostr prev'!F:F)</f>
        <v>172</v>
      </c>
      <c r="E82" s="118">
        <f>SUMIF('ricostr prev'!$A:$A,'prev. 2016 ric'!$A:$A,'ricostr prev'!H:H)</f>
        <v>122</v>
      </c>
      <c r="F82" s="118">
        <f>SUMIF('ricostr prev'!$A:$A,'prev. 2016 ric'!$A:$A,'ricostr prev'!J:J)</f>
        <v>118</v>
      </c>
      <c r="G82" s="118">
        <f>SUMIF('ricostr prev'!$A:$A,'prev. 2016 ric'!$A:$A,'ricostr prev'!L:L)</f>
        <v>0</v>
      </c>
      <c r="H82" s="118">
        <f>SUMIF('ricostr prev'!$A:$A,'prev. 2016 ric'!$A:$A,'ricostr prev'!N:N)</f>
        <v>0</v>
      </c>
      <c r="I82" s="118">
        <f>SUMIF('ricostr prev'!$A:$A,'prev. 2016 ric'!$A:$A,'ricostr prev'!P:P)</f>
        <v>0</v>
      </c>
      <c r="J82" s="118">
        <f>SUMIF('ricostr prev'!$A:$A,'prev. 2016 ric'!$A:$A,'ricostr prev'!R:R)</f>
        <v>630</v>
      </c>
      <c r="K82" s="118">
        <f>SUMIF('ricostr prev'!$A:$A,'prev. 2016 ric'!$A:$A,'ricostr prev'!T:T)</f>
        <v>49</v>
      </c>
      <c r="L82" s="118">
        <f>SUMIF('ricostr prev'!$A:$A,'prev. 2016 ric'!$A:$A,'ricostr prev'!V:V)</f>
        <v>0</v>
      </c>
      <c r="M82" s="118">
        <f>SUMIF('ricostr prev'!$A:$A,'prev. 2016 ric'!$A:$A,'ricostr prev'!X:X)</f>
        <v>0</v>
      </c>
      <c r="N82" s="106">
        <f t="shared" si="3"/>
        <v>1338</v>
      </c>
      <c r="P82">
        <v>1698.6666666666667</v>
      </c>
      <c r="Q82" s="124">
        <f t="shared" si="2"/>
        <v>360.66666666666674</v>
      </c>
    </row>
    <row r="83" spans="1:17" ht="25.5" x14ac:dyDescent="0.25">
      <c r="A83" s="142" t="s">
        <v>1703</v>
      </c>
      <c r="B83" s="132" t="s">
        <v>76</v>
      </c>
      <c r="C83" s="118">
        <f>SUMIF('ricostr prev'!$A:$A,'prev. 2016 ric'!$A:$A,'ricostr prev'!D:D)</f>
        <v>348</v>
      </c>
      <c r="D83" s="118">
        <f>SUMIF('ricostr prev'!$A:$A,'prev. 2016 ric'!$A:$A,'ricostr prev'!F:F)</f>
        <v>0</v>
      </c>
      <c r="E83" s="118">
        <f>SUMIF('ricostr prev'!$A:$A,'prev. 2016 ric'!$A:$A,'ricostr prev'!H:H)</f>
        <v>0</v>
      </c>
      <c r="F83" s="118">
        <f>SUMIF('ricostr prev'!$A:$A,'prev. 2016 ric'!$A:$A,'ricostr prev'!J:J)</f>
        <v>0</v>
      </c>
      <c r="G83" s="118">
        <f>SUMIF('ricostr prev'!$A:$A,'prev. 2016 ric'!$A:$A,'ricostr prev'!L:L)</f>
        <v>0</v>
      </c>
      <c r="H83" s="118">
        <f>SUMIF('ricostr prev'!$A:$A,'prev. 2016 ric'!$A:$A,'ricostr prev'!N:N)</f>
        <v>0</v>
      </c>
      <c r="I83" s="118">
        <f>SUMIF('ricostr prev'!$A:$A,'prev. 2016 ric'!$A:$A,'ricostr prev'!P:P)</f>
        <v>0</v>
      </c>
      <c r="J83" s="118">
        <f>SUMIF('ricostr prev'!$A:$A,'prev. 2016 ric'!$A:$A,'ricostr prev'!R:R)</f>
        <v>0</v>
      </c>
      <c r="K83" s="118">
        <f>SUMIF('ricostr prev'!$A:$A,'prev. 2016 ric'!$A:$A,'ricostr prev'!T:T)</f>
        <v>0</v>
      </c>
      <c r="L83" s="118">
        <f>SUMIF('ricostr prev'!$A:$A,'prev. 2016 ric'!$A:$A,'ricostr prev'!V:V)</f>
        <v>0</v>
      </c>
      <c r="M83" s="118">
        <f>SUMIF('ricostr prev'!$A:$A,'prev. 2016 ric'!$A:$A,'ricostr prev'!X:X)</f>
        <v>0</v>
      </c>
      <c r="N83" s="106">
        <f t="shared" si="3"/>
        <v>348</v>
      </c>
      <c r="P83">
        <v>3772</v>
      </c>
      <c r="Q83" s="124">
        <f t="shared" si="2"/>
        <v>3424</v>
      </c>
    </row>
    <row r="84" spans="1:17" ht="25.5" x14ac:dyDescent="0.25">
      <c r="A84" s="142" t="s">
        <v>1704</v>
      </c>
      <c r="B84" s="132" t="s">
        <v>77</v>
      </c>
      <c r="C84" s="118">
        <f>SUMIF('ricostr prev'!$A:$A,'prev. 2016 ric'!$A:$A,'ricostr prev'!D:D)</f>
        <v>52</v>
      </c>
      <c r="D84" s="118">
        <f>SUMIF('ricostr prev'!$A:$A,'prev. 2016 ric'!$A:$A,'ricostr prev'!F:F)</f>
        <v>0</v>
      </c>
      <c r="E84" s="118">
        <f>SUMIF('ricostr prev'!$A:$A,'prev. 2016 ric'!$A:$A,'ricostr prev'!H:H)</f>
        <v>120</v>
      </c>
      <c r="F84" s="118">
        <f>SUMIF('ricostr prev'!$A:$A,'prev. 2016 ric'!$A:$A,'ricostr prev'!J:J)</f>
        <v>0</v>
      </c>
      <c r="G84" s="118">
        <f>SUMIF('ricostr prev'!$A:$A,'prev. 2016 ric'!$A:$A,'ricostr prev'!L:L)</f>
        <v>0</v>
      </c>
      <c r="H84" s="118">
        <f>SUMIF('ricostr prev'!$A:$A,'prev. 2016 ric'!$A:$A,'ricostr prev'!N:N)</f>
        <v>0</v>
      </c>
      <c r="I84" s="118">
        <f>SUMIF('ricostr prev'!$A:$A,'prev. 2016 ric'!$A:$A,'ricostr prev'!P:P)</f>
        <v>0</v>
      </c>
      <c r="J84" s="118">
        <f>SUMIF('ricostr prev'!$A:$A,'prev. 2016 ric'!$A:$A,'ricostr prev'!R:R)</f>
        <v>0</v>
      </c>
      <c r="K84" s="118">
        <f>SUMIF('ricostr prev'!$A:$A,'prev. 2016 ric'!$A:$A,'ricostr prev'!T:T)</f>
        <v>20</v>
      </c>
      <c r="L84" s="118">
        <f>SUMIF('ricostr prev'!$A:$A,'prev. 2016 ric'!$A:$A,'ricostr prev'!V:V)</f>
        <v>0</v>
      </c>
      <c r="M84" s="118">
        <f>SUMIF('ricostr prev'!$A:$A,'prev. 2016 ric'!$A:$A,'ricostr prev'!X:X)</f>
        <v>0</v>
      </c>
      <c r="N84" s="106">
        <f t="shared" si="3"/>
        <v>192</v>
      </c>
      <c r="P84">
        <v>158.66666666666666</v>
      </c>
      <c r="Q84" s="124">
        <f t="shared" si="2"/>
        <v>-33.333333333333343</v>
      </c>
    </row>
    <row r="85" spans="1:17" ht="25.5" x14ac:dyDescent="0.25">
      <c r="A85" s="142" t="s">
        <v>1705</v>
      </c>
      <c r="B85" s="132" t="s">
        <v>1362</v>
      </c>
      <c r="C85" s="118">
        <f>SUMIF('ricostr prev'!$A:$A,'prev. 2016 ric'!$A:$A,'ricostr prev'!D:D)</f>
        <v>110</v>
      </c>
      <c r="D85" s="118">
        <f>SUMIF('ricostr prev'!$A:$A,'prev. 2016 ric'!$A:$A,'ricostr prev'!F:F)</f>
        <v>102</v>
      </c>
      <c r="E85" s="118">
        <f>SUMIF('ricostr prev'!$A:$A,'prev. 2016 ric'!$A:$A,'ricostr prev'!H:H)</f>
        <v>0</v>
      </c>
      <c r="F85" s="118">
        <f>SUMIF('ricostr prev'!$A:$A,'prev. 2016 ric'!$A:$A,'ricostr prev'!J:J)</f>
        <v>0</v>
      </c>
      <c r="G85" s="118">
        <f>SUMIF('ricostr prev'!$A:$A,'prev. 2016 ric'!$A:$A,'ricostr prev'!L:L)</f>
        <v>90</v>
      </c>
      <c r="H85" s="118">
        <f>SUMIF('ricostr prev'!$A:$A,'prev. 2016 ric'!$A:$A,'ricostr prev'!N:N)</f>
        <v>0</v>
      </c>
      <c r="I85" s="118">
        <f>SUMIF('ricostr prev'!$A:$A,'prev. 2016 ric'!$A:$A,'ricostr prev'!P:P)</f>
        <v>0</v>
      </c>
      <c r="J85" s="118">
        <f>SUMIF('ricostr prev'!$A:$A,'prev. 2016 ric'!$A:$A,'ricostr prev'!R:R)</f>
        <v>0</v>
      </c>
      <c r="K85" s="118">
        <f>SUMIF('ricostr prev'!$A:$A,'prev. 2016 ric'!$A:$A,'ricostr prev'!T:T)</f>
        <v>0</v>
      </c>
      <c r="L85" s="118">
        <f>SUMIF('ricostr prev'!$A:$A,'prev. 2016 ric'!$A:$A,'ricostr prev'!V:V)</f>
        <v>5200</v>
      </c>
      <c r="M85" s="118">
        <f>SUMIF('ricostr prev'!$A:$A,'prev. 2016 ric'!$A:$A,'ricostr prev'!X:X)</f>
        <v>0</v>
      </c>
      <c r="N85" s="106">
        <f t="shared" si="3"/>
        <v>5502</v>
      </c>
      <c r="P85">
        <v>230.66666666666666</v>
      </c>
      <c r="Q85" s="124">
        <f t="shared" si="2"/>
        <v>-5271.333333333333</v>
      </c>
    </row>
    <row r="86" spans="1:17" ht="38.25" x14ac:dyDescent="0.25">
      <c r="A86" s="142" t="s">
        <v>1706</v>
      </c>
      <c r="B86" s="132" t="s">
        <v>27</v>
      </c>
      <c r="C86" s="118">
        <f>SUMIF('ricostr prev'!$A:$A,'prev. 2016 ric'!$A:$A,'ricostr prev'!D:D)</f>
        <v>37</v>
      </c>
      <c r="D86" s="118">
        <f>SUMIF('ricostr prev'!$A:$A,'prev. 2016 ric'!$A:$A,'ricostr prev'!F:F)</f>
        <v>102</v>
      </c>
      <c r="E86" s="118">
        <f>SUMIF('ricostr prev'!$A:$A,'prev. 2016 ric'!$A:$A,'ricostr prev'!H:H)</f>
        <v>0</v>
      </c>
      <c r="F86" s="118">
        <f>SUMIF('ricostr prev'!$A:$A,'prev. 2016 ric'!$A:$A,'ricostr prev'!J:J)</f>
        <v>0</v>
      </c>
      <c r="G86" s="118">
        <f>SUMIF('ricostr prev'!$A:$A,'prev. 2016 ric'!$A:$A,'ricostr prev'!L:L)</f>
        <v>0</v>
      </c>
      <c r="H86" s="118">
        <f>SUMIF('ricostr prev'!$A:$A,'prev. 2016 ric'!$A:$A,'ricostr prev'!N:N)</f>
        <v>0</v>
      </c>
      <c r="I86" s="118">
        <f>SUMIF('ricostr prev'!$A:$A,'prev. 2016 ric'!$A:$A,'ricostr prev'!P:P)</f>
        <v>0</v>
      </c>
      <c r="J86" s="118">
        <f>SUMIF('ricostr prev'!$A:$A,'prev. 2016 ric'!$A:$A,'ricostr prev'!R:R)</f>
        <v>0</v>
      </c>
      <c r="K86" s="118">
        <f>SUMIF('ricostr prev'!$A:$A,'prev. 2016 ric'!$A:$A,'ricostr prev'!T:T)</f>
        <v>0</v>
      </c>
      <c r="L86" s="118">
        <f>SUMIF('ricostr prev'!$A:$A,'prev. 2016 ric'!$A:$A,'ricostr prev'!V:V)</f>
        <v>0</v>
      </c>
      <c r="M86" s="118">
        <f>SUMIF('ricostr prev'!$A:$A,'prev. 2016 ric'!$A:$A,'ricostr prev'!X:X)</f>
        <v>0</v>
      </c>
      <c r="N86" s="106">
        <f t="shared" si="3"/>
        <v>139</v>
      </c>
      <c r="P86">
        <v>125.33333333333333</v>
      </c>
      <c r="Q86" s="124">
        <f t="shared" si="2"/>
        <v>-13.666666666666671</v>
      </c>
    </row>
    <row r="87" spans="1:17" ht="25.5" x14ac:dyDescent="0.25">
      <c r="A87" s="142" t="s">
        <v>1707</v>
      </c>
      <c r="B87" s="132" t="s">
        <v>28</v>
      </c>
      <c r="C87" s="118">
        <f>SUMIF('ricostr prev'!$A:$A,'prev. 2016 ric'!$A:$A,'ricostr prev'!D:D)</f>
        <v>29</v>
      </c>
      <c r="D87" s="118">
        <f>SUMIF('ricostr prev'!$A:$A,'prev. 2016 ric'!$A:$A,'ricostr prev'!F:F)</f>
        <v>0</v>
      </c>
      <c r="E87" s="118">
        <f>SUMIF('ricostr prev'!$A:$A,'prev. 2016 ric'!$A:$A,'ricostr prev'!H:H)</f>
        <v>0</v>
      </c>
      <c r="F87" s="118">
        <f>SUMIF('ricostr prev'!$A:$A,'prev. 2016 ric'!$A:$A,'ricostr prev'!J:J)</f>
        <v>0</v>
      </c>
      <c r="G87" s="118">
        <f>SUMIF('ricostr prev'!$A:$A,'prev. 2016 ric'!$A:$A,'ricostr prev'!L:L)</f>
        <v>0</v>
      </c>
      <c r="H87" s="118">
        <f>SUMIF('ricostr prev'!$A:$A,'prev. 2016 ric'!$A:$A,'ricostr prev'!N:N)</f>
        <v>0</v>
      </c>
      <c r="I87" s="118">
        <f>SUMIF('ricostr prev'!$A:$A,'prev. 2016 ric'!$A:$A,'ricostr prev'!P:P)</f>
        <v>0</v>
      </c>
      <c r="J87" s="118">
        <f>SUMIF('ricostr prev'!$A:$A,'prev. 2016 ric'!$A:$A,'ricostr prev'!R:R)</f>
        <v>0</v>
      </c>
      <c r="K87" s="118">
        <f>SUMIF('ricostr prev'!$A:$A,'prev. 2016 ric'!$A:$A,'ricostr prev'!T:T)</f>
        <v>0</v>
      </c>
      <c r="L87" s="118">
        <f>SUMIF('ricostr prev'!$A:$A,'prev. 2016 ric'!$A:$A,'ricostr prev'!V:V)</f>
        <v>5200</v>
      </c>
      <c r="M87" s="118">
        <f>SUMIF('ricostr prev'!$A:$A,'prev. 2016 ric'!$A:$A,'ricostr prev'!X:X)</f>
        <v>0</v>
      </c>
      <c r="N87" s="106">
        <f t="shared" si="3"/>
        <v>5229</v>
      </c>
      <c r="P87">
        <v>6.666666666666667</v>
      </c>
      <c r="Q87" s="124">
        <f t="shared" si="2"/>
        <v>-5222.333333333333</v>
      </c>
    </row>
    <row r="88" spans="1:17" ht="25.5" x14ac:dyDescent="0.25">
      <c r="A88" s="142" t="s">
        <v>1708</v>
      </c>
      <c r="B88" s="132" t="s">
        <v>29</v>
      </c>
      <c r="C88" s="118">
        <f>SUMIF('ricostr prev'!$A:$A,'prev. 2016 ric'!$A:$A,'ricostr prev'!D:D)</f>
        <v>44</v>
      </c>
      <c r="D88" s="118">
        <f>SUMIF('ricostr prev'!$A:$A,'prev. 2016 ric'!$A:$A,'ricostr prev'!F:F)</f>
        <v>0</v>
      </c>
      <c r="E88" s="118">
        <f>SUMIF('ricostr prev'!$A:$A,'prev. 2016 ric'!$A:$A,'ricostr prev'!H:H)</f>
        <v>0</v>
      </c>
      <c r="F88" s="118">
        <f>SUMIF('ricostr prev'!$A:$A,'prev. 2016 ric'!$A:$A,'ricostr prev'!J:J)</f>
        <v>0</v>
      </c>
      <c r="G88" s="118">
        <f>SUMIF('ricostr prev'!$A:$A,'prev. 2016 ric'!$A:$A,'ricostr prev'!L:L)</f>
        <v>90</v>
      </c>
      <c r="H88" s="118">
        <f>SUMIF('ricostr prev'!$A:$A,'prev. 2016 ric'!$A:$A,'ricostr prev'!N:N)</f>
        <v>0</v>
      </c>
      <c r="I88" s="118">
        <f>SUMIF('ricostr prev'!$A:$A,'prev. 2016 ric'!$A:$A,'ricostr prev'!P:P)</f>
        <v>0</v>
      </c>
      <c r="J88" s="118">
        <f>SUMIF('ricostr prev'!$A:$A,'prev. 2016 ric'!$A:$A,'ricostr prev'!R:R)</f>
        <v>0</v>
      </c>
      <c r="K88" s="118">
        <f>SUMIF('ricostr prev'!$A:$A,'prev. 2016 ric'!$A:$A,'ricostr prev'!T:T)</f>
        <v>0</v>
      </c>
      <c r="L88" s="118">
        <f>SUMIF('ricostr prev'!$A:$A,'prev. 2016 ric'!$A:$A,'ricostr prev'!V:V)</f>
        <v>0</v>
      </c>
      <c r="M88" s="118">
        <f>SUMIF('ricostr prev'!$A:$A,'prev. 2016 ric'!$A:$A,'ricostr prev'!X:X)</f>
        <v>0</v>
      </c>
      <c r="N88" s="106">
        <f t="shared" si="3"/>
        <v>134</v>
      </c>
      <c r="P88">
        <v>98.666666666666671</v>
      </c>
      <c r="Q88" s="124">
        <f t="shared" si="2"/>
        <v>-35.333333333333329</v>
      </c>
    </row>
    <row r="89" spans="1:17" x14ac:dyDescent="0.25">
      <c r="A89" s="142" t="s">
        <v>1709</v>
      </c>
      <c r="B89" s="132" t="s">
        <v>30</v>
      </c>
      <c r="C89" s="118">
        <f>SUMIF('ricostr prev'!$A:$A,'prev. 2016 ric'!$A:$A,'ricostr prev'!D:D)</f>
        <v>3279</v>
      </c>
      <c r="D89" s="118">
        <f>SUMIF('ricostr prev'!$A:$A,'prev. 2016 ric'!$A:$A,'ricostr prev'!F:F)</f>
        <v>60</v>
      </c>
      <c r="E89" s="118">
        <f>SUMIF('ricostr prev'!$A:$A,'prev. 2016 ric'!$A:$A,'ricostr prev'!H:H)</f>
        <v>0</v>
      </c>
      <c r="F89" s="118">
        <f>SUMIF('ricostr prev'!$A:$A,'prev. 2016 ric'!$A:$A,'ricostr prev'!J:J)</f>
        <v>7</v>
      </c>
      <c r="G89" s="118">
        <f>SUMIF('ricostr prev'!$A:$A,'prev. 2016 ric'!$A:$A,'ricostr prev'!L:L)</f>
        <v>0</v>
      </c>
      <c r="H89" s="118">
        <f>SUMIF('ricostr prev'!$A:$A,'prev. 2016 ric'!$A:$A,'ricostr prev'!N:N)</f>
        <v>137</v>
      </c>
      <c r="I89" s="118">
        <f>SUMIF('ricostr prev'!$A:$A,'prev. 2016 ric'!$A:$A,'ricostr prev'!P:P)</f>
        <v>2611</v>
      </c>
      <c r="J89" s="118">
        <f>SUMIF('ricostr prev'!$A:$A,'prev. 2016 ric'!$A:$A,'ricostr prev'!R:R)</f>
        <v>393</v>
      </c>
      <c r="K89" s="118">
        <f>SUMIF('ricostr prev'!$A:$A,'prev. 2016 ric'!$A:$A,'ricostr prev'!T:T)</f>
        <v>320</v>
      </c>
      <c r="L89" s="118">
        <f>SUMIF('ricostr prev'!$A:$A,'prev. 2016 ric'!$A:$A,'ricostr prev'!V:V)</f>
        <v>25</v>
      </c>
      <c r="M89" s="118">
        <f>SUMIF('ricostr prev'!$A:$A,'prev. 2016 ric'!$A:$A,'ricostr prev'!X:X)</f>
        <v>2448</v>
      </c>
      <c r="N89" s="106">
        <f t="shared" si="3"/>
        <v>9280</v>
      </c>
      <c r="P89">
        <v>3333.3333333333335</v>
      </c>
      <c r="Q89" s="124">
        <f t="shared" si="2"/>
        <v>-5946.6666666666661</v>
      </c>
    </row>
    <row r="90" spans="1:17" ht="25.5" x14ac:dyDescent="0.25">
      <c r="A90" s="142" t="s">
        <v>1710</v>
      </c>
      <c r="B90" s="132" t="s">
        <v>31</v>
      </c>
      <c r="C90" s="118">
        <f>SUMIF('ricostr prev'!$A:$A,'prev. 2016 ric'!$A:$A,'ricostr prev'!D:D)</f>
        <v>2428</v>
      </c>
      <c r="D90" s="118">
        <f>SUMIF('ricostr prev'!$A:$A,'prev. 2016 ric'!$A:$A,'ricostr prev'!F:F)</f>
        <v>0</v>
      </c>
      <c r="E90" s="118">
        <f>SUMIF('ricostr prev'!$A:$A,'prev. 2016 ric'!$A:$A,'ricostr prev'!H:H)</f>
        <v>0</v>
      </c>
      <c r="F90" s="118">
        <f>SUMIF('ricostr prev'!$A:$A,'prev. 2016 ric'!$A:$A,'ricostr prev'!J:J)</f>
        <v>0</v>
      </c>
      <c r="G90" s="118">
        <f>SUMIF('ricostr prev'!$A:$A,'prev. 2016 ric'!$A:$A,'ricostr prev'!L:L)</f>
        <v>0</v>
      </c>
      <c r="H90" s="118">
        <f>SUMIF('ricostr prev'!$A:$A,'prev. 2016 ric'!$A:$A,'ricostr prev'!N:N)</f>
        <v>0</v>
      </c>
      <c r="I90" s="118">
        <f>SUMIF('ricostr prev'!$A:$A,'prev. 2016 ric'!$A:$A,'ricostr prev'!P:P)</f>
        <v>2450</v>
      </c>
      <c r="J90" s="118">
        <f>SUMIF('ricostr prev'!$A:$A,'prev. 2016 ric'!$A:$A,'ricostr prev'!R:R)</f>
        <v>0</v>
      </c>
      <c r="K90" s="118">
        <f>SUMIF('ricostr prev'!$A:$A,'prev. 2016 ric'!$A:$A,'ricostr prev'!T:T)</f>
        <v>0</v>
      </c>
      <c r="L90" s="118">
        <f>SUMIF('ricostr prev'!$A:$A,'prev. 2016 ric'!$A:$A,'ricostr prev'!V:V)</f>
        <v>0</v>
      </c>
      <c r="M90" s="118">
        <f>SUMIF('ricostr prev'!$A:$A,'prev. 2016 ric'!$A:$A,'ricostr prev'!X:X)</f>
        <v>1900</v>
      </c>
      <c r="N90" s="106">
        <f t="shared" si="3"/>
        <v>6778</v>
      </c>
      <c r="P90">
        <v>0</v>
      </c>
      <c r="Q90" s="124">
        <f t="shared" si="2"/>
        <v>-6778</v>
      </c>
    </row>
    <row r="91" spans="1:17" ht="25.5" x14ac:dyDescent="0.25">
      <c r="A91" s="131" t="s">
        <v>1711</v>
      </c>
      <c r="B91" s="132" t="s">
        <v>1330</v>
      </c>
      <c r="C91" s="118">
        <f>SUMIF('ricostr prev'!$A:$A,'prev. 2016 ric'!$A:$A,'ricostr prev'!D:D)</f>
        <v>441</v>
      </c>
      <c r="D91" s="118">
        <f>SUMIF('ricostr prev'!$A:$A,'prev. 2016 ric'!$A:$A,'ricostr prev'!F:F)</f>
        <v>0</v>
      </c>
      <c r="E91" s="118">
        <f>SUMIF('ricostr prev'!$A:$A,'prev. 2016 ric'!$A:$A,'ricostr prev'!H:H)</f>
        <v>0</v>
      </c>
      <c r="F91" s="118">
        <f>SUMIF('ricostr prev'!$A:$A,'prev. 2016 ric'!$A:$A,'ricostr prev'!J:J)</f>
        <v>0</v>
      </c>
      <c r="G91" s="118">
        <f>SUMIF('ricostr prev'!$A:$A,'prev. 2016 ric'!$A:$A,'ricostr prev'!L:L)</f>
        <v>0</v>
      </c>
      <c r="H91" s="118">
        <f>SUMIF('ricostr prev'!$A:$A,'prev. 2016 ric'!$A:$A,'ricostr prev'!N:N)</f>
        <v>0</v>
      </c>
      <c r="I91" s="118">
        <f>SUMIF('ricostr prev'!$A:$A,'prev. 2016 ric'!$A:$A,'ricostr prev'!P:P)</f>
        <v>175</v>
      </c>
      <c r="J91" s="118">
        <f>SUMIF('ricostr prev'!$A:$A,'prev. 2016 ric'!$A:$A,'ricostr prev'!R:R)</f>
        <v>0</v>
      </c>
      <c r="K91" s="118">
        <f>SUMIF('ricostr prev'!$A:$A,'prev. 2016 ric'!$A:$A,'ricostr prev'!T:T)</f>
        <v>0</v>
      </c>
      <c r="L91" s="118">
        <f>SUMIF('ricostr prev'!$A:$A,'prev. 2016 ric'!$A:$A,'ricostr prev'!V:V)</f>
        <v>0</v>
      </c>
      <c r="M91" s="118">
        <f>SUMIF('ricostr prev'!$A:$A,'prev. 2016 ric'!$A:$A,'ricostr prev'!X:X)</f>
        <v>1900</v>
      </c>
      <c r="N91" s="106">
        <f t="shared" si="3"/>
        <v>2516</v>
      </c>
      <c r="P91">
        <v>0</v>
      </c>
      <c r="Q91" s="124">
        <f t="shared" si="2"/>
        <v>-2516</v>
      </c>
    </row>
    <row r="92" spans="1:17" ht="25.5" x14ac:dyDescent="0.25">
      <c r="A92" s="131" t="s">
        <v>1712</v>
      </c>
      <c r="B92" s="132" t="s">
        <v>1331</v>
      </c>
      <c r="C92" s="118">
        <f>SUMIF('ricostr prev'!$A:$A,'prev. 2016 ric'!$A:$A,'ricostr prev'!D:D)</f>
        <v>0</v>
      </c>
      <c r="D92" s="118">
        <f>SUMIF('ricostr prev'!$A:$A,'prev. 2016 ric'!$A:$A,'ricostr prev'!F:F)</f>
        <v>0</v>
      </c>
      <c r="E92" s="118">
        <f>SUMIF('ricostr prev'!$A:$A,'prev. 2016 ric'!$A:$A,'ricostr prev'!H:H)</f>
        <v>0</v>
      </c>
      <c r="F92" s="118">
        <f>SUMIF('ricostr prev'!$A:$A,'prev. 2016 ric'!$A:$A,'ricostr prev'!J:J)</f>
        <v>0</v>
      </c>
      <c r="G92" s="118">
        <f>SUMIF('ricostr prev'!$A:$A,'prev. 2016 ric'!$A:$A,'ricostr prev'!L:L)</f>
        <v>0</v>
      </c>
      <c r="H92" s="118">
        <f>SUMIF('ricostr prev'!$A:$A,'prev. 2016 ric'!$A:$A,'ricostr prev'!N:N)</f>
        <v>0</v>
      </c>
      <c r="I92" s="118">
        <f>SUMIF('ricostr prev'!$A:$A,'prev. 2016 ric'!$A:$A,'ricostr prev'!P:P)</f>
        <v>1561</v>
      </c>
      <c r="J92" s="118">
        <f>SUMIF('ricostr prev'!$A:$A,'prev. 2016 ric'!$A:$A,'ricostr prev'!R:R)</f>
        <v>0</v>
      </c>
      <c r="K92" s="118">
        <f>SUMIF('ricostr prev'!$A:$A,'prev. 2016 ric'!$A:$A,'ricostr prev'!T:T)</f>
        <v>0</v>
      </c>
      <c r="L92" s="118">
        <f>SUMIF('ricostr prev'!$A:$A,'prev. 2016 ric'!$A:$A,'ricostr prev'!V:V)</f>
        <v>0</v>
      </c>
      <c r="M92" s="118">
        <f>SUMIF('ricostr prev'!$A:$A,'prev. 2016 ric'!$A:$A,'ricostr prev'!X:X)</f>
        <v>0</v>
      </c>
      <c r="N92" s="106">
        <f t="shared" si="3"/>
        <v>1561</v>
      </c>
      <c r="P92">
        <v>0</v>
      </c>
      <c r="Q92" s="124">
        <f t="shared" si="2"/>
        <v>-1561</v>
      </c>
    </row>
    <row r="93" spans="1:17" x14ac:dyDescent="0.25">
      <c r="A93" s="131" t="s">
        <v>1713</v>
      </c>
      <c r="B93" s="132" t="s">
        <v>1332</v>
      </c>
      <c r="C93" s="118">
        <f>SUMIF('ricostr prev'!$A:$A,'prev. 2016 ric'!$A:$A,'ricostr prev'!D:D)</f>
        <v>1987</v>
      </c>
      <c r="D93" s="118">
        <f>SUMIF('ricostr prev'!$A:$A,'prev. 2016 ric'!$A:$A,'ricostr prev'!F:F)</f>
        <v>0</v>
      </c>
      <c r="E93" s="118">
        <f>SUMIF('ricostr prev'!$A:$A,'prev. 2016 ric'!$A:$A,'ricostr prev'!H:H)</f>
        <v>0</v>
      </c>
      <c r="F93" s="118">
        <f>SUMIF('ricostr prev'!$A:$A,'prev. 2016 ric'!$A:$A,'ricostr prev'!J:J)</f>
        <v>0</v>
      </c>
      <c r="G93" s="118">
        <f>SUMIF('ricostr prev'!$A:$A,'prev. 2016 ric'!$A:$A,'ricostr prev'!L:L)</f>
        <v>0</v>
      </c>
      <c r="H93" s="118">
        <f>SUMIF('ricostr prev'!$A:$A,'prev. 2016 ric'!$A:$A,'ricostr prev'!N:N)</f>
        <v>0</v>
      </c>
      <c r="I93" s="118">
        <f>SUMIF('ricostr prev'!$A:$A,'prev. 2016 ric'!$A:$A,'ricostr prev'!P:P)</f>
        <v>714</v>
      </c>
      <c r="J93" s="118">
        <f>SUMIF('ricostr prev'!$A:$A,'prev. 2016 ric'!$A:$A,'ricostr prev'!R:R)</f>
        <v>0</v>
      </c>
      <c r="K93" s="118">
        <f>SUMIF('ricostr prev'!$A:$A,'prev. 2016 ric'!$A:$A,'ricostr prev'!T:T)</f>
        <v>0</v>
      </c>
      <c r="L93" s="118">
        <f>SUMIF('ricostr prev'!$A:$A,'prev. 2016 ric'!$A:$A,'ricostr prev'!V:V)</f>
        <v>0</v>
      </c>
      <c r="M93" s="118">
        <f>SUMIF('ricostr prev'!$A:$A,'prev. 2016 ric'!$A:$A,'ricostr prev'!X:X)</f>
        <v>0</v>
      </c>
      <c r="N93" s="106">
        <f t="shared" si="3"/>
        <v>2701</v>
      </c>
      <c r="P93">
        <v>0</v>
      </c>
      <c r="Q93" s="124">
        <f t="shared" si="2"/>
        <v>-2701</v>
      </c>
    </row>
    <row r="94" spans="1:17" x14ac:dyDescent="0.25">
      <c r="A94" s="142" t="s">
        <v>1714</v>
      </c>
      <c r="B94" s="132" t="s">
        <v>32</v>
      </c>
      <c r="C94" s="118">
        <f>SUMIF('ricostr prev'!$A:$A,'prev. 2016 ric'!$A:$A,'ricostr prev'!D:D)</f>
        <v>851</v>
      </c>
      <c r="D94" s="118">
        <f>SUMIF('ricostr prev'!$A:$A,'prev. 2016 ric'!$A:$A,'ricostr prev'!F:F)</f>
        <v>60</v>
      </c>
      <c r="E94" s="118">
        <f>SUMIF('ricostr prev'!$A:$A,'prev. 2016 ric'!$A:$A,'ricostr prev'!H:H)</f>
        <v>0</v>
      </c>
      <c r="F94" s="118">
        <f>SUMIF('ricostr prev'!$A:$A,'prev. 2016 ric'!$A:$A,'ricostr prev'!J:J)</f>
        <v>7</v>
      </c>
      <c r="G94" s="118">
        <f>SUMIF('ricostr prev'!$A:$A,'prev. 2016 ric'!$A:$A,'ricostr prev'!L:L)</f>
        <v>0</v>
      </c>
      <c r="H94" s="118">
        <f>SUMIF('ricostr prev'!$A:$A,'prev. 2016 ric'!$A:$A,'ricostr prev'!N:N)</f>
        <v>137</v>
      </c>
      <c r="I94" s="118">
        <f>SUMIF('ricostr prev'!$A:$A,'prev. 2016 ric'!$A:$A,'ricostr prev'!P:P)</f>
        <v>161</v>
      </c>
      <c r="J94" s="118">
        <f>SUMIF('ricostr prev'!$A:$A,'prev. 2016 ric'!$A:$A,'ricostr prev'!R:R)</f>
        <v>393</v>
      </c>
      <c r="K94" s="118">
        <f>SUMIF('ricostr prev'!$A:$A,'prev. 2016 ric'!$A:$A,'ricostr prev'!T:T)</f>
        <v>320</v>
      </c>
      <c r="L94" s="118">
        <f>SUMIF('ricostr prev'!$A:$A,'prev. 2016 ric'!$A:$A,'ricostr prev'!V:V)</f>
        <v>25</v>
      </c>
      <c r="M94" s="118">
        <f>SUMIF('ricostr prev'!$A:$A,'prev. 2016 ric'!$A:$A,'ricostr prev'!X:X)</f>
        <v>548</v>
      </c>
      <c r="N94" s="106">
        <f t="shared" si="3"/>
        <v>2502</v>
      </c>
      <c r="P94">
        <v>3333.3333333333335</v>
      </c>
      <c r="Q94" s="124">
        <f t="shared" si="2"/>
        <v>831.33333333333348</v>
      </c>
    </row>
    <row r="95" spans="1:17" ht="25.5" x14ac:dyDescent="0.25">
      <c r="A95" s="131" t="s">
        <v>1715</v>
      </c>
      <c r="B95" s="132" t="s">
        <v>1167</v>
      </c>
      <c r="C95" s="118">
        <f>SUMIF('ricostr prev'!$A:$A,'prev. 2016 ric'!$A:$A,'ricostr prev'!D:D)</f>
        <v>3400</v>
      </c>
      <c r="D95" s="118">
        <f>SUMIF('ricostr prev'!$A:$A,'prev. 2016 ric'!$A:$A,'ricostr prev'!F:F)</f>
        <v>2676</v>
      </c>
      <c r="E95" s="118">
        <f>SUMIF('ricostr prev'!$A:$A,'prev. 2016 ric'!$A:$A,'ricostr prev'!H:H)</f>
        <v>3549</v>
      </c>
      <c r="F95" s="118">
        <f>SUMIF('ricostr prev'!$A:$A,'prev. 2016 ric'!$A:$A,'ricostr prev'!J:J)</f>
        <v>972</v>
      </c>
      <c r="G95" s="118">
        <f>SUMIF('ricostr prev'!$A:$A,'prev. 2016 ric'!$A:$A,'ricostr prev'!L:L)</f>
        <v>2500</v>
      </c>
      <c r="H95" s="118">
        <f>SUMIF('ricostr prev'!$A:$A,'prev. 2016 ric'!$A:$A,'ricostr prev'!N:N)</f>
        <v>1134</v>
      </c>
      <c r="I95" s="118">
        <f>SUMIF('ricostr prev'!$A:$A,'prev. 2016 ric'!$A:$A,'ricostr prev'!P:P)</f>
        <v>1580</v>
      </c>
      <c r="J95" s="118">
        <f>SUMIF('ricostr prev'!$A:$A,'prev. 2016 ric'!$A:$A,'ricostr prev'!R:R)</f>
        <v>6216</v>
      </c>
      <c r="K95" s="118">
        <f>SUMIF('ricostr prev'!$A:$A,'prev. 2016 ric'!$A:$A,'ricostr prev'!T:T)</f>
        <v>2425</v>
      </c>
      <c r="L95" s="118">
        <f>SUMIF('ricostr prev'!$A:$A,'prev. 2016 ric'!$A:$A,'ricostr prev'!V:V)</f>
        <v>1655</v>
      </c>
      <c r="M95" s="118">
        <f>SUMIF('ricostr prev'!$A:$A,'prev. 2016 ric'!$A:$A,'ricostr prev'!X:X)</f>
        <v>2870</v>
      </c>
      <c r="N95" s="106">
        <f t="shared" si="3"/>
        <v>28977</v>
      </c>
      <c r="P95">
        <v>30284</v>
      </c>
      <c r="Q95" s="124">
        <f t="shared" si="2"/>
        <v>1307</v>
      </c>
    </row>
    <row r="96" spans="1:17" ht="38.25" x14ac:dyDescent="0.25">
      <c r="A96" s="142" t="s">
        <v>1716</v>
      </c>
      <c r="B96" s="132" t="s">
        <v>34</v>
      </c>
      <c r="C96" s="118">
        <f>SUMIF('ricostr prev'!$A:$A,'prev. 2016 ric'!$A:$A,'ricostr prev'!D:D)</f>
        <v>3355</v>
      </c>
      <c r="D96" s="118">
        <f>SUMIF('ricostr prev'!$A:$A,'prev. 2016 ric'!$A:$A,'ricostr prev'!F:F)</f>
        <v>2623</v>
      </c>
      <c r="E96" s="118">
        <f>SUMIF('ricostr prev'!$A:$A,'prev. 2016 ric'!$A:$A,'ricostr prev'!H:H)</f>
        <v>3475</v>
      </c>
      <c r="F96" s="118">
        <f>SUMIF('ricostr prev'!$A:$A,'prev. 2016 ric'!$A:$A,'ricostr prev'!J:J)</f>
        <v>930</v>
      </c>
      <c r="G96" s="118">
        <f>SUMIF('ricostr prev'!$A:$A,'prev. 2016 ric'!$A:$A,'ricostr prev'!L:L)</f>
        <v>2400</v>
      </c>
      <c r="H96" s="118">
        <f>SUMIF('ricostr prev'!$A:$A,'prev. 2016 ric'!$A:$A,'ricostr prev'!N:N)</f>
        <v>1118</v>
      </c>
      <c r="I96" s="118">
        <f>SUMIF('ricostr prev'!$A:$A,'prev. 2016 ric'!$A:$A,'ricostr prev'!P:P)</f>
        <v>1457</v>
      </c>
      <c r="J96" s="118">
        <f>SUMIF('ricostr prev'!$A:$A,'prev. 2016 ric'!$A:$A,'ricostr prev'!R:R)</f>
        <v>5900</v>
      </c>
      <c r="K96" s="118">
        <f>SUMIF('ricostr prev'!$A:$A,'prev. 2016 ric'!$A:$A,'ricostr prev'!T:T)</f>
        <v>2390</v>
      </c>
      <c r="L96" s="118">
        <f>SUMIF('ricostr prev'!$A:$A,'prev. 2016 ric'!$A:$A,'ricostr prev'!V:V)</f>
        <v>1600</v>
      </c>
      <c r="M96" s="118">
        <f>SUMIF('ricostr prev'!$A:$A,'prev. 2016 ric'!$A:$A,'ricostr prev'!X:X)</f>
        <v>2700</v>
      </c>
      <c r="N96" s="106">
        <f t="shared" si="3"/>
        <v>27948</v>
      </c>
      <c r="P96">
        <v>29084</v>
      </c>
      <c r="Q96" s="124">
        <f t="shared" si="2"/>
        <v>1136</v>
      </c>
    </row>
    <row r="97" spans="1:17" ht="25.5" x14ac:dyDescent="0.25">
      <c r="A97" s="142" t="s">
        <v>1717</v>
      </c>
      <c r="B97" s="132" t="s">
        <v>35</v>
      </c>
      <c r="C97" s="118">
        <f>SUMIF('ricostr prev'!$A:$A,'prev. 2016 ric'!$A:$A,'ricostr prev'!D:D)</f>
        <v>45</v>
      </c>
      <c r="D97" s="118">
        <f>SUMIF('ricostr prev'!$A:$A,'prev. 2016 ric'!$A:$A,'ricostr prev'!F:F)</f>
        <v>53</v>
      </c>
      <c r="E97" s="118">
        <f>SUMIF('ricostr prev'!$A:$A,'prev. 2016 ric'!$A:$A,'ricostr prev'!H:H)</f>
        <v>74</v>
      </c>
      <c r="F97" s="118">
        <f>SUMIF('ricostr prev'!$A:$A,'prev. 2016 ric'!$A:$A,'ricostr prev'!J:J)</f>
        <v>42</v>
      </c>
      <c r="G97" s="118">
        <f>SUMIF('ricostr prev'!$A:$A,'prev. 2016 ric'!$A:$A,'ricostr prev'!L:L)</f>
        <v>100</v>
      </c>
      <c r="H97" s="118">
        <f>SUMIF('ricostr prev'!$A:$A,'prev. 2016 ric'!$A:$A,'ricostr prev'!N:N)</f>
        <v>16</v>
      </c>
      <c r="I97" s="118">
        <f>SUMIF('ricostr prev'!$A:$A,'prev. 2016 ric'!$A:$A,'ricostr prev'!P:P)</f>
        <v>65</v>
      </c>
      <c r="J97" s="118">
        <f>SUMIF('ricostr prev'!$A:$A,'prev. 2016 ric'!$A:$A,'ricostr prev'!R:R)</f>
        <v>66</v>
      </c>
      <c r="K97" s="118">
        <f>SUMIF('ricostr prev'!$A:$A,'prev. 2016 ric'!$A:$A,'ricostr prev'!T:T)</f>
        <v>35</v>
      </c>
      <c r="L97" s="118">
        <f>SUMIF('ricostr prev'!$A:$A,'prev. 2016 ric'!$A:$A,'ricostr prev'!V:V)</f>
        <v>55</v>
      </c>
      <c r="M97" s="118">
        <f>SUMIF('ricostr prev'!$A:$A,'prev. 2016 ric'!$A:$A,'ricostr prev'!X:X)</f>
        <v>170</v>
      </c>
      <c r="N97" s="106">
        <f t="shared" si="3"/>
        <v>721</v>
      </c>
      <c r="P97">
        <v>684</v>
      </c>
      <c r="Q97" s="124">
        <f t="shared" si="2"/>
        <v>-37</v>
      </c>
    </row>
    <row r="98" spans="1:17" ht="25.5" x14ac:dyDescent="0.25">
      <c r="A98" s="142" t="s">
        <v>1718</v>
      </c>
      <c r="B98" s="132" t="s">
        <v>1168</v>
      </c>
      <c r="C98" s="118">
        <f>SUMIF('ricostr prev'!$A:$A,'prev. 2016 ric'!$A:$A,'ricostr prev'!D:D)</f>
        <v>0</v>
      </c>
      <c r="D98" s="118">
        <f>SUMIF('ricostr prev'!$A:$A,'prev. 2016 ric'!$A:$A,'ricostr prev'!F:F)</f>
        <v>0</v>
      </c>
      <c r="E98" s="118">
        <f>SUMIF('ricostr prev'!$A:$A,'prev. 2016 ric'!$A:$A,'ricostr prev'!H:H)</f>
        <v>0</v>
      </c>
      <c r="F98" s="118">
        <f>SUMIF('ricostr prev'!$A:$A,'prev. 2016 ric'!$A:$A,'ricostr prev'!J:J)</f>
        <v>0</v>
      </c>
      <c r="G98" s="118">
        <f>SUMIF('ricostr prev'!$A:$A,'prev. 2016 ric'!$A:$A,'ricostr prev'!L:L)</f>
        <v>0</v>
      </c>
      <c r="H98" s="118">
        <f>SUMIF('ricostr prev'!$A:$A,'prev. 2016 ric'!$A:$A,'ricostr prev'!N:N)</f>
        <v>0</v>
      </c>
      <c r="I98" s="118">
        <f>SUMIF('ricostr prev'!$A:$A,'prev. 2016 ric'!$A:$A,'ricostr prev'!P:P)</f>
        <v>58</v>
      </c>
      <c r="J98" s="118">
        <f>SUMIF('ricostr prev'!$A:$A,'prev. 2016 ric'!$A:$A,'ricostr prev'!R:R)</f>
        <v>250</v>
      </c>
      <c r="K98" s="118">
        <f>SUMIF('ricostr prev'!$A:$A,'prev. 2016 ric'!$A:$A,'ricostr prev'!T:T)</f>
        <v>0</v>
      </c>
      <c r="L98" s="118">
        <f>SUMIF('ricostr prev'!$A:$A,'prev. 2016 ric'!$A:$A,'ricostr prev'!V:V)</f>
        <v>0</v>
      </c>
      <c r="M98" s="118">
        <f>SUMIF('ricostr prev'!$A:$A,'prev. 2016 ric'!$A:$A,'ricostr prev'!X:X)</f>
        <v>0</v>
      </c>
      <c r="N98" s="106">
        <f t="shared" si="3"/>
        <v>308</v>
      </c>
      <c r="P98">
        <v>516</v>
      </c>
      <c r="Q98" s="124">
        <f t="shared" si="2"/>
        <v>208</v>
      </c>
    </row>
    <row r="99" spans="1:17" x14ac:dyDescent="0.25">
      <c r="A99" s="131" t="s">
        <v>1719</v>
      </c>
      <c r="B99" s="132" t="s">
        <v>1805</v>
      </c>
      <c r="C99" s="118">
        <f>SUMIF('ricostr prev'!$A:$A,'prev. 2016 ric'!$A:$A,'ricostr prev'!D:D)</f>
        <v>4246</v>
      </c>
      <c r="D99" s="118">
        <f>SUMIF('ricostr prev'!$A:$A,'prev. 2016 ric'!$A:$A,'ricostr prev'!F:F)</f>
        <v>5225</v>
      </c>
      <c r="E99" s="118">
        <f>SUMIF('ricostr prev'!$A:$A,'prev. 2016 ric'!$A:$A,'ricostr prev'!H:H)</f>
        <v>650</v>
      </c>
      <c r="F99" s="118">
        <f>SUMIF('ricostr prev'!$A:$A,'prev. 2016 ric'!$A:$A,'ricostr prev'!J:J)</f>
        <v>572</v>
      </c>
      <c r="G99" s="118">
        <f>SUMIF('ricostr prev'!$A:$A,'prev. 2016 ric'!$A:$A,'ricostr prev'!L:L)</f>
        <v>2500</v>
      </c>
      <c r="H99" s="118">
        <f>SUMIF('ricostr prev'!$A:$A,'prev. 2016 ric'!$A:$A,'ricostr prev'!N:N)</f>
        <v>1500</v>
      </c>
      <c r="I99" s="118">
        <f>SUMIF('ricostr prev'!$A:$A,'prev. 2016 ric'!$A:$A,'ricostr prev'!P:P)</f>
        <v>3055</v>
      </c>
      <c r="J99" s="118">
        <f>SUMIF('ricostr prev'!$A:$A,'prev. 2016 ric'!$A:$A,'ricostr prev'!R:R)</f>
        <v>2250</v>
      </c>
      <c r="K99" s="118">
        <f>SUMIF('ricostr prev'!$A:$A,'prev. 2016 ric'!$A:$A,'ricostr prev'!T:T)</f>
        <v>3125</v>
      </c>
      <c r="L99" s="118">
        <f>SUMIF('ricostr prev'!$A:$A,'prev. 2016 ric'!$A:$A,'ricostr prev'!V:V)</f>
        <v>0</v>
      </c>
      <c r="M99" s="118">
        <f>SUMIF('ricostr prev'!$A:$A,'prev. 2016 ric'!$A:$A,'ricostr prev'!X:X)</f>
        <v>1300</v>
      </c>
      <c r="N99" s="106">
        <f t="shared" si="3"/>
        <v>24423</v>
      </c>
      <c r="P99">
        <v>18733.333333333332</v>
      </c>
      <c r="Q99" s="124">
        <f t="shared" si="2"/>
        <v>-5689.6666666666679</v>
      </c>
    </row>
    <row r="100" spans="1:17" ht="25.5" x14ac:dyDescent="0.25">
      <c r="A100" s="142" t="s">
        <v>1720</v>
      </c>
      <c r="B100" s="132" t="s">
        <v>1806</v>
      </c>
      <c r="C100" s="118">
        <f>SUMIF('ricostr prev'!$A:$A,'prev. 2016 ric'!$A:$A,'ricostr prev'!D:D)</f>
        <v>0</v>
      </c>
      <c r="D100" s="118">
        <f>SUMIF('ricostr prev'!$A:$A,'prev. 2016 ric'!$A:$A,'ricostr prev'!F:F)</f>
        <v>0</v>
      </c>
      <c r="E100" s="118">
        <f>SUMIF('ricostr prev'!$A:$A,'prev. 2016 ric'!$A:$A,'ricostr prev'!H:H)</f>
        <v>0</v>
      </c>
      <c r="F100" s="118">
        <f>SUMIF('ricostr prev'!$A:$A,'prev. 2016 ric'!$A:$A,'ricostr prev'!J:J)</f>
        <v>0</v>
      </c>
      <c r="G100" s="118">
        <f>SUMIF('ricostr prev'!$A:$A,'prev. 2016 ric'!$A:$A,'ricostr prev'!L:L)</f>
        <v>0</v>
      </c>
      <c r="H100" s="118">
        <f>SUMIF('ricostr prev'!$A:$A,'prev. 2016 ric'!$A:$A,'ricostr prev'!N:N)</f>
        <v>0</v>
      </c>
      <c r="I100" s="118">
        <f>SUMIF('ricostr prev'!$A:$A,'prev. 2016 ric'!$A:$A,'ricostr prev'!P:P)</f>
        <v>0</v>
      </c>
      <c r="J100" s="118">
        <f>SUMIF('ricostr prev'!$A:$A,'prev. 2016 ric'!$A:$A,'ricostr prev'!R:R)</f>
        <v>0</v>
      </c>
      <c r="K100" s="118">
        <f>SUMIF('ricostr prev'!$A:$A,'prev. 2016 ric'!$A:$A,'ricostr prev'!T:T)</f>
        <v>0</v>
      </c>
      <c r="L100" s="118">
        <f>SUMIF('ricostr prev'!$A:$A,'prev. 2016 ric'!$A:$A,'ricostr prev'!V:V)</f>
        <v>0</v>
      </c>
      <c r="M100" s="118">
        <f>SUMIF('ricostr prev'!$A:$A,'prev. 2016 ric'!$A:$A,'ricostr prev'!X:X)</f>
        <v>0</v>
      </c>
      <c r="N100" s="106">
        <f t="shared" si="3"/>
        <v>0</v>
      </c>
      <c r="P100">
        <v>0</v>
      </c>
      <c r="Q100" s="124">
        <f t="shared" si="2"/>
        <v>0</v>
      </c>
    </row>
    <row r="101" spans="1:17" ht="25.5" x14ac:dyDescent="0.25">
      <c r="A101" s="142" t="s">
        <v>1721</v>
      </c>
      <c r="B101" s="132" t="s">
        <v>1807</v>
      </c>
      <c r="C101" s="118">
        <f>SUMIF('ricostr prev'!$A:$A,'prev. 2016 ric'!$A:$A,'ricostr prev'!D:D)</f>
        <v>4246</v>
      </c>
      <c r="D101" s="118">
        <f>SUMIF('ricostr prev'!$A:$A,'prev. 2016 ric'!$A:$A,'ricostr prev'!F:F)</f>
        <v>4560</v>
      </c>
      <c r="E101" s="118">
        <f>SUMIF('ricostr prev'!$A:$A,'prev. 2016 ric'!$A:$A,'ricostr prev'!H:H)</f>
        <v>650</v>
      </c>
      <c r="F101" s="118">
        <f>SUMIF('ricostr prev'!$A:$A,'prev. 2016 ric'!$A:$A,'ricostr prev'!J:J)</f>
        <v>572</v>
      </c>
      <c r="G101" s="118">
        <f>SUMIF('ricostr prev'!$A:$A,'prev. 2016 ric'!$A:$A,'ricostr prev'!L:L)</f>
        <v>2500</v>
      </c>
      <c r="H101" s="118">
        <f>SUMIF('ricostr prev'!$A:$A,'prev. 2016 ric'!$A:$A,'ricostr prev'!N:N)</f>
        <v>1500</v>
      </c>
      <c r="I101" s="118">
        <f>SUMIF('ricostr prev'!$A:$A,'prev. 2016 ric'!$A:$A,'ricostr prev'!P:P)</f>
        <v>3055</v>
      </c>
      <c r="J101" s="118">
        <f>SUMIF('ricostr prev'!$A:$A,'prev. 2016 ric'!$A:$A,'ricostr prev'!R:R)</f>
        <v>2250</v>
      </c>
      <c r="K101" s="118">
        <f>SUMIF('ricostr prev'!$A:$A,'prev. 2016 ric'!$A:$A,'ricostr prev'!T:T)</f>
        <v>3125</v>
      </c>
      <c r="L101" s="118">
        <f>SUMIF('ricostr prev'!$A:$A,'prev. 2016 ric'!$A:$A,'ricostr prev'!V:V)</f>
        <v>0</v>
      </c>
      <c r="M101" s="118">
        <f>SUMIF('ricostr prev'!$A:$A,'prev. 2016 ric'!$A:$A,'ricostr prev'!X:X)</f>
        <v>1300</v>
      </c>
      <c r="N101" s="106">
        <f t="shared" si="3"/>
        <v>23758</v>
      </c>
      <c r="P101">
        <v>18733.333333333332</v>
      </c>
      <c r="Q101" s="124">
        <f t="shared" si="2"/>
        <v>-5024.6666666666679</v>
      </c>
    </row>
    <row r="102" spans="1:17" ht="25.5" x14ac:dyDescent="0.25">
      <c r="A102" s="142" t="s">
        <v>1722</v>
      </c>
      <c r="B102" s="132" t="s">
        <v>1808</v>
      </c>
      <c r="C102" s="118">
        <f>SUMIF('ricostr prev'!$A:$A,'prev. 2016 ric'!$A:$A,'ricostr prev'!D:D)</f>
        <v>0</v>
      </c>
      <c r="D102" s="118">
        <f>SUMIF('ricostr prev'!$A:$A,'prev. 2016 ric'!$A:$A,'ricostr prev'!F:F)</f>
        <v>531</v>
      </c>
      <c r="E102" s="118">
        <f>SUMIF('ricostr prev'!$A:$A,'prev. 2016 ric'!$A:$A,'ricostr prev'!H:H)</f>
        <v>0</v>
      </c>
      <c r="F102" s="118">
        <f>SUMIF('ricostr prev'!$A:$A,'prev. 2016 ric'!$A:$A,'ricostr prev'!J:J)</f>
        <v>0</v>
      </c>
      <c r="G102" s="118">
        <f>SUMIF('ricostr prev'!$A:$A,'prev. 2016 ric'!$A:$A,'ricostr prev'!L:L)</f>
        <v>0</v>
      </c>
      <c r="H102" s="118">
        <f>SUMIF('ricostr prev'!$A:$A,'prev. 2016 ric'!$A:$A,'ricostr prev'!N:N)</f>
        <v>0</v>
      </c>
      <c r="I102" s="118">
        <f>SUMIF('ricostr prev'!$A:$A,'prev. 2016 ric'!$A:$A,'ricostr prev'!P:P)</f>
        <v>0</v>
      </c>
      <c r="J102" s="118">
        <f>SUMIF('ricostr prev'!$A:$A,'prev. 2016 ric'!$A:$A,'ricostr prev'!R:R)</f>
        <v>0</v>
      </c>
      <c r="K102" s="118">
        <f>SUMIF('ricostr prev'!$A:$A,'prev. 2016 ric'!$A:$A,'ricostr prev'!T:T)</f>
        <v>0</v>
      </c>
      <c r="L102" s="118">
        <f>SUMIF('ricostr prev'!$A:$A,'prev. 2016 ric'!$A:$A,'ricostr prev'!V:V)</f>
        <v>0</v>
      </c>
      <c r="M102" s="118">
        <f>SUMIF('ricostr prev'!$A:$A,'prev. 2016 ric'!$A:$A,'ricostr prev'!X:X)</f>
        <v>0</v>
      </c>
      <c r="N102" s="106">
        <f t="shared" si="3"/>
        <v>531</v>
      </c>
      <c r="P102">
        <v>0</v>
      </c>
      <c r="Q102" s="124">
        <f t="shared" si="2"/>
        <v>-531</v>
      </c>
    </row>
    <row r="103" spans="1:17" ht="25.5" x14ac:dyDescent="0.25">
      <c r="A103" s="143" t="s">
        <v>1723</v>
      </c>
      <c r="B103" s="132" t="s">
        <v>1585</v>
      </c>
      <c r="C103" s="118">
        <f>SUMIF('ricostr prev'!$A:$A,'prev. 2016 ric'!$A:$A,'ricostr prev'!D:D)</f>
        <v>0</v>
      </c>
      <c r="D103" s="118">
        <f>SUMIF('ricostr prev'!$A:$A,'prev. 2016 ric'!$A:$A,'ricostr prev'!F:F)</f>
        <v>134</v>
      </c>
      <c r="E103" s="118">
        <f>SUMIF('ricostr prev'!$A:$A,'prev. 2016 ric'!$A:$A,'ricostr prev'!H:H)</f>
        <v>0</v>
      </c>
      <c r="F103" s="118">
        <f>SUMIF('ricostr prev'!$A:$A,'prev. 2016 ric'!$A:$A,'ricostr prev'!J:J)</f>
        <v>0</v>
      </c>
      <c r="G103" s="118">
        <f>SUMIF('ricostr prev'!$A:$A,'prev. 2016 ric'!$A:$A,'ricostr prev'!L:L)</f>
        <v>0</v>
      </c>
      <c r="H103" s="118">
        <f>SUMIF('ricostr prev'!$A:$A,'prev. 2016 ric'!$A:$A,'ricostr prev'!N:N)</f>
        <v>0</v>
      </c>
      <c r="I103" s="118">
        <f>SUMIF('ricostr prev'!$A:$A,'prev. 2016 ric'!$A:$A,'ricostr prev'!P:P)</f>
        <v>0</v>
      </c>
      <c r="J103" s="118">
        <f>SUMIF('ricostr prev'!$A:$A,'prev. 2016 ric'!$A:$A,'ricostr prev'!R:R)</f>
        <v>0</v>
      </c>
      <c r="K103" s="118">
        <f>SUMIF('ricostr prev'!$A:$A,'prev. 2016 ric'!$A:$A,'ricostr prev'!T:T)</f>
        <v>0</v>
      </c>
      <c r="L103" s="118">
        <f>SUMIF('ricostr prev'!$A:$A,'prev. 2016 ric'!$A:$A,'ricostr prev'!V:V)</f>
        <v>0</v>
      </c>
      <c r="M103" s="118">
        <f>SUMIF('ricostr prev'!$A:$A,'prev. 2016 ric'!$A:$A,'ricostr prev'!X:X)</f>
        <v>0</v>
      </c>
      <c r="N103" s="106">
        <f t="shared" si="3"/>
        <v>134</v>
      </c>
      <c r="P103">
        <v>0</v>
      </c>
      <c r="Q103" s="124">
        <f t="shared" si="2"/>
        <v>-134</v>
      </c>
    </row>
    <row r="104" spans="1:17" ht="25.5" x14ac:dyDescent="0.25">
      <c r="A104" s="142" t="s">
        <v>1724</v>
      </c>
      <c r="B104" s="132" t="s">
        <v>1586</v>
      </c>
      <c r="C104" s="118">
        <f>SUMIF('ricostr prev'!$A:$A,'prev. 2016 ric'!$A:$A,'ricostr prev'!D:D)</f>
        <v>0</v>
      </c>
      <c r="D104" s="118">
        <f>SUMIF('ricostr prev'!$A:$A,'prev. 2016 ric'!$A:$A,'ricostr prev'!F:F)</f>
        <v>0</v>
      </c>
      <c r="E104" s="118">
        <f>SUMIF('ricostr prev'!$A:$A,'prev. 2016 ric'!$A:$A,'ricostr prev'!H:H)</f>
        <v>0</v>
      </c>
      <c r="F104" s="118">
        <f>SUMIF('ricostr prev'!$A:$A,'prev. 2016 ric'!$A:$A,'ricostr prev'!J:J)</f>
        <v>0</v>
      </c>
      <c r="G104" s="118">
        <f>SUMIF('ricostr prev'!$A:$A,'prev. 2016 ric'!$A:$A,'ricostr prev'!L:L)</f>
        <v>0</v>
      </c>
      <c r="H104" s="118">
        <f>SUMIF('ricostr prev'!$A:$A,'prev. 2016 ric'!$A:$A,'ricostr prev'!N:N)</f>
        <v>0</v>
      </c>
      <c r="I104" s="118">
        <f>SUMIF('ricostr prev'!$A:$A,'prev. 2016 ric'!$A:$A,'ricostr prev'!P:P)</f>
        <v>0</v>
      </c>
      <c r="J104" s="118">
        <f>SUMIF('ricostr prev'!$A:$A,'prev. 2016 ric'!$A:$A,'ricostr prev'!R:R)</f>
        <v>0</v>
      </c>
      <c r="K104" s="118">
        <f>SUMIF('ricostr prev'!$A:$A,'prev. 2016 ric'!$A:$A,'ricostr prev'!T:T)</f>
        <v>0</v>
      </c>
      <c r="L104" s="118">
        <f>SUMIF('ricostr prev'!$A:$A,'prev. 2016 ric'!$A:$A,'ricostr prev'!V:V)</f>
        <v>0</v>
      </c>
      <c r="M104" s="118">
        <f>SUMIF('ricostr prev'!$A:$A,'prev. 2016 ric'!$A:$A,'ricostr prev'!X:X)</f>
        <v>0</v>
      </c>
      <c r="N104" s="106">
        <f t="shared" si="3"/>
        <v>0</v>
      </c>
      <c r="P104">
        <v>0</v>
      </c>
      <c r="Q104" s="124">
        <f t="shared" si="2"/>
        <v>0</v>
      </c>
    </row>
    <row r="105" spans="1:17" ht="25.5" x14ac:dyDescent="0.25">
      <c r="A105" s="142" t="s">
        <v>1725</v>
      </c>
      <c r="B105" s="132" t="s">
        <v>1329</v>
      </c>
      <c r="C105" s="118">
        <f>SUMIF('ricostr prev'!$A:$A,'prev. 2016 ric'!$A:$A,'ricostr prev'!D:D)</f>
        <v>0</v>
      </c>
      <c r="D105" s="118">
        <f>SUMIF('ricostr prev'!$A:$A,'prev. 2016 ric'!$A:$A,'ricostr prev'!F:F)</f>
        <v>0</v>
      </c>
      <c r="E105" s="118">
        <f>SUMIF('ricostr prev'!$A:$A,'prev. 2016 ric'!$A:$A,'ricostr prev'!H:H)</f>
        <v>0</v>
      </c>
      <c r="F105" s="118">
        <f>SUMIF('ricostr prev'!$A:$A,'prev. 2016 ric'!$A:$A,'ricostr prev'!J:J)</f>
        <v>0</v>
      </c>
      <c r="G105" s="118">
        <f>SUMIF('ricostr prev'!$A:$A,'prev. 2016 ric'!$A:$A,'ricostr prev'!L:L)</f>
        <v>0</v>
      </c>
      <c r="H105" s="118">
        <f>SUMIF('ricostr prev'!$A:$A,'prev. 2016 ric'!$A:$A,'ricostr prev'!N:N)</f>
        <v>0</v>
      </c>
      <c r="I105" s="118">
        <f>SUMIF('ricostr prev'!$A:$A,'prev. 2016 ric'!$A:$A,'ricostr prev'!P:P)</f>
        <v>0</v>
      </c>
      <c r="J105" s="118">
        <f>SUMIF('ricostr prev'!$A:$A,'prev. 2016 ric'!$A:$A,'ricostr prev'!R:R)</f>
        <v>0</v>
      </c>
      <c r="K105" s="118">
        <f>SUMIF('ricostr prev'!$A:$A,'prev. 2016 ric'!$A:$A,'ricostr prev'!T:T)</f>
        <v>0</v>
      </c>
      <c r="L105" s="118">
        <f>SUMIF('ricostr prev'!$A:$A,'prev. 2016 ric'!$A:$A,'ricostr prev'!V:V)</f>
        <v>0</v>
      </c>
      <c r="M105" s="118">
        <f>SUMIF('ricostr prev'!$A:$A,'prev. 2016 ric'!$A:$A,'ricostr prev'!X:X)</f>
        <v>0</v>
      </c>
      <c r="N105" s="106">
        <f t="shared" si="3"/>
        <v>0</v>
      </c>
      <c r="P105">
        <v>0</v>
      </c>
      <c r="Q105" s="124">
        <f t="shared" si="2"/>
        <v>0</v>
      </c>
    </row>
    <row r="106" spans="1:17" ht="25.5" x14ac:dyDescent="0.25">
      <c r="A106" s="131" t="s">
        <v>1726</v>
      </c>
      <c r="B106" s="132" t="s">
        <v>1809</v>
      </c>
      <c r="C106" s="118">
        <f>SUMIF('ricostr prev'!$A:$A,'prev. 2016 ric'!$A:$A,'ricostr prev'!D:D)</f>
        <v>0</v>
      </c>
      <c r="D106" s="118">
        <f>SUMIF('ricostr prev'!$A:$A,'prev. 2016 ric'!$A:$A,'ricostr prev'!F:F)</f>
        <v>0</v>
      </c>
      <c r="E106" s="118">
        <f>SUMIF('ricostr prev'!$A:$A,'prev. 2016 ric'!$A:$A,'ricostr prev'!H:H)</f>
        <v>0</v>
      </c>
      <c r="F106" s="118">
        <f>SUMIF('ricostr prev'!$A:$A,'prev. 2016 ric'!$A:$A,'ricostr prev'!J:J)</f>
        <v>0</v>
      </c>
      <c r="G106" s="118">
        <f>SUMIF('ricostr prev'!$A:$A,'prev. 2016 ric'!$A:$A,'ricostr prev'!L:L)</f>
        <v>0</v>
      </c>
      <c r="H106" s="118">
        <f>SUMIF('ricostr prev'!$A:$A,'prev. 2016 ric'!$A:$A,'ricostr prev'!N:N)</f>
        <v>0</v>
      </c>
      <c r="I106" s="118">
        <f>SUMIF('ricostr prev'!$A:$A,'prev. 2016 ric'!$A:$A,'ricostr prev'!P:P)</f>
        <v>0</v>
      </c>
      <c r="J106" s="118">
        <f>SUMIF('ricostr prev'!$A:$A,'prev. 2016 ric'!$A:$A,'ricostr prev'!R:R)</f>
        <v>0</v>
      </c>
      <c r="K106" s="118">
        <f>SUMIF('ricostr prev'!$A:$A,'prev. 2016 ric'!$A:$A,'ricostr prev'!T:T)</f>
        <v>0</v>
      </c>
      <c r="L106" s="118">
        <f>SUMIF('ricostr prev'!$A:$A,'prev. 2016 ric'!$A:$A,'ricostr prev'!V:V)</f>
        <v>0</v>
      </c>
      <c r="M106" s="118">
        <f>SUMIF('ricostr prev'!$A:$A,'prev. 2016 ric'!$A:$A,'ricostr prev'!X:X)</f>
        <v>0</v>
      </c>
      <c r="N106" s="106">
        <f t="shared" si="3"/>
        <v>0</v>
      </c>
      <c r="P106">
        <v>0</v>
      </c>
      <c r="Q106" s="124">
        <f t="shared" si="2"/>
        <v>0</v>
      </c>
    </row>
    <row r="107" spans="1:17" x14ac:dyDescent="0.25">
      <c r="A107" s="131" t="s">
        <v>1727</v>
      </c>
      <c r="B107" s="132" t="s">
        <v>1582</v>
      </c>
      <c r="C107" s="118">
        <f>SUMIF('ricostr prev'!$A:$A,'prev. 2016 ric'!$A:$A,'ricostr prev'!D:D)</f>
        <v>587</v>
      </c>
      <c r="D107" s="118">
        <f>SUMIF('ricostr prev'!$A:$A,'prev. 2016 ric'!$A:$A,'ricostr prev'!F:F)</f>
        <v>630</v>
      </c>
      <c r="E107" s="118">
        <f>SUMIF('ricostr prev'!$A:$A,'prev. 2016 ric'!$A:$A,'ricostr prev'!H:H)</f>
        <v>250</v>
      </c>
      <c r="F107" s="118">
        <f>SUMIF('ricostr prev'!$A:$A,'prev. 2016 ric'!$A:$A,'ricostr prev'!J:J)</f>
        <v>222</v>
      </c>
      <c r="G107" s="118">
        <f>SUMIF('ricostr prev'!$A:$A,'prev. 2016 ric'!$A:$A,'ricostr prev'!L:L)</f>
        <v>606</v>
      </c>
      <c r="H107" s="118">
        <f>SUMIF('ricostr prev'!$A:$A,'prev. 2016 ric'!$A:$A,'ricostr prev'!N:N)</f>
        <v>92</v>
      </c>
      <c r="I107" s="118">
        <f>SUMIF('ricostr prev'!$A:$A,'prev. 2016 ric'!$A:$A,'ricostr prev'!P:P)</f>
        <v>407</v>
      </c>
      <c r="J107" s="118">
        <f>SUMIF('ricostr prev'!$A:$A,'prev. 2016 ric'!$A:$A,'ricostr prev'!R:R)</f>
        <v>1204</v>
      </c>
      <c r="K107" s="118">
        <f>SUMIF('ricostr prev'!$A:$A,'prev. 2016 ric'!$A:$A,'ricostr prev'!T:T)</f>
        <v>682</v>
      </c>
      <c r="L107" s="118">
        <f>SUMIF('ricostr prev'!$A:$A,'prev. 2016 ric'!$A:$A,'ricostr prev'!V:V)</f>
        <v>210</v>
      </c>
      <c r="M107" s="118">
        <f>SUMIF('ricostr prev'!$A:$A,'prev. 2016 ric'!$A:$A,'ricostr prev'!X:X)</f>
        <v>239</v>
      </c>
      <c r="N107" s="106">
        <f t="shared" si="3"/>
        <v>5129</v>
      </c>
      <c r="P107">
        <v>6730.666666666667</v>
      </c>
      <c r="Q107" s="124">
        <f t="shared" si="2"/>
        <v>1601.666666666667</v>
      </c>
    </row>
    <row r="108" spans="1:17" x14ac:dyDescent="0.25">
      <c r="A108" s="142" t="s">
        <v>1728</v>
      </c>
      <c r="B108" s="132" t="s">
        <v>1583</v>
      </c>
      <c r="C108" s="118">
        <f>SUMIF('ricostr prev'!$A:$A,'prev. 2016 ric'!$A:$A,'ricostr prev'!D:D)</f>
        <v>87</v>
      </c>
      <c r="D108" s="118">
        <f>SUMIF('ricostr prev'!$A:$A,'prev. 2016 ric'!$A:$A,'ricostr prev'!F:F)</f>
        <v>37</v>
      </c>
      <c r="E108" s="118">
        <f>SUMIF('ricostr prev'!$A:$A,'prev. 2016 ric'!$A:$A,'ricostr prev'!H:H)</f>
        <v>0</v>
      </c>
      <c r="F108" s="118">
        <f>SUMIF('ricostr prev'!$A:$A,'prev. 2016 ric'!$A:$A,'ricostr prev'!J:J)</f>
        <v>44</v>
      </c>
      <c r="G108" s="118">
        <f>SUMIF('ricostr prev'!$A:$A,'prev. 2016 ric'!$A:$A,'ricostr prev'!L:L)</f>
        <v>531</v>
      </c>
      <c r="H108" s="118">
        <f>SUMIF('ricostr prev'!$A:$A,'prev. 2016 ric'!$A:$A,'ricostr prev'!N:N)</f>
        <v>0</v>
      </c>
      <c r="I108" s="118">
        <f>SUMIF('ricostr prev'!$A:$A,'prev. 2016 ric'!$A:$A,'ricostr prev'!P:P)</f>
        <v>0</v>
      </c>
      <c r="J108" s="118">
        <f>SUMIF('ricostr prev'!$A:$A,'prev. 2016 ric'!$A:$A,'ricostr prev'!R:R)</f>
        <v>150</v>
      </c>
      <c r="K108" s="118">
        <f>SUMIF('ricostr prev'!$A:$A,'prev. 2016 ric'!$A:$A,'ricostr prev'!T:T)</f>
        <v>25</v>
      </c>
      <c r="L108" s="118">
        <f>SUMIF('ricostr prev'!$A:$A,'prev. 2016 ric'!$A:$A,'ricostr prev'!V:V)</f>
        <v>0</v>
      </c>
      <c r="M108" s="118">
        <f>SUMIF('ricostr prev'!$A:$A,'prev. 2016 ric'!$A:$A,'ricostr prev'!X:X)</f>
        <v>0</v>
      </c>
      <c r="N108" s="106">
        <f t="shared" si="3"/>
        <v>874</v>
      </c>
      <c r="P108">
        <v>1853.3333333333333</v>
      </c>
      <c r="Q108" s="124">
        <f t="shared" si="2"/>
        <v>979.33333333333326</v>
      </c>
    </row>
    <row r="109" spans="1:17" x14ac:dyDescent="0.25">
      <c r="A109" s="142" t="s">
        <v>1729</v>
      </c>
      <c r="B109" s="132" t="s">
        <v>1060</v>
      </c>
      <c r="C109" s="118">
        <f>SUMIF('ricostr prev'!$A:$A,'prev. 2016 ric'!$A:$A,'ricostr prev'!D:D)</f>
        <v>10</v>
      </c>
      <c r="D109" s="118">
        <f>SUMIF('ricostr prev'!$A:$A,'prev. 2016 ric'!$A:$A,'ricostr prev'!F:F)</f>
        <v>134</v>
      </c>
      <c r="E109" s="118">
        <f>SUMIF('ricostr prev'!$A:$A,'prev. 2016 ric'!$A:$A,'ricostr prev'!H:H)</f>
        <v>0</v>
      </c>
      <c r="F109" s="118">
        <f>SUMIF('ricostr prev'!$A:$A,'prev. 2016 ric'!$A:$A,'ricostr prev'!J:J)</f>
        <v>16</v>
      </c>
      <c r="G109" s="118">
        <f>SUMIF('ricostr prev'!$A:$A,'prev. 2016 ric'!$A:$A,'ricostr prev'!L:L)</f>
        <v>75</v>
      </c>
      <c r="H109" s="118">
        <f>SUMIF('ricostr prev'!$A:$A,'prev. 2016 ric'!$A:$A,'ricostr prev'!N:N)</f>
        <v>10</v>
      </c>
      <c r="I109" s="118">
        <f>SUMIF('ricostr prev'!$A:$A,'prev. 2016 ric'!$A:$A,'ricostr prev'!P:P)</f>
        <v>5</v>
      </c>
      <c r="J109" s="118">
        <f>SUMIF('ricostr prev'!$A:$A,'prev. 2016 ric'!$A:$A,'ricostr prev'!R:R)</f>
        <v>600</v>
      </c>
      <c r="K109" s="118">
        <f>SUMIF('ricostr prev'!$A:$A,'prev. 2016 ric'!$A:$A,'ricostr prev'!T:T)</f>
        <v>168</v>
      </c>
      <c r="L109" s="118">
        <f>SUMIF('ricostr prev'!$A:$A,'prev. 2016 ric'!$A:$A,'ricostr prev'!V:V)</f>
        <v>150</v>
      </c>
      <c r="M109" s="118">
        <f>SUMIF('ricostr prev'!$A:$A,'prev. 2016 ric'!$A:$A,'ricostr prev'!X:X)</f>
        <v>169</v>
      </c>
      <c r="N109" s="106">
        <f t="shared" si="3"/>
        <v>1337</v>
      </c>
      <c r="P109">
        <v>1365.3333333333333</v>
      </c>
      <c r="Q109" s="124">
        <f t="shared" si="2"/>
        <v>28.333333333333258</v>
      </c>
    </row>
    <row r="110" spans="1:17" x14ac:dyDescent="0.25">
      <c r="A110" s="142" t="s">
        <v>1730</v>
      </c>
      <c r="B110" s="132" t="s">
        <v>1584</v>
      </c>
      <c r="C110" s="118">
        <f>SUMIF('ricostr prev'!$A:$A,'prev. 2016 ric'!$A:$A,'ricostr prev'!D:D)</f>
        <v>490</v>
      </c>
      <c r="D110" s="118">
        <f>SUMIF('ricostr prev'!$A:$A,'prev. 2016 ric'!$A:$A,'ricostr prev'!F:F)</f>
        <v>459</v>
      </c>
      <c r="E110" s="118">
        <f>SUMIF('ricostr prev'!$A:$A,'prev. 2016 ric'!$A:$A,'ricostr prev'!H:H)</f>
        <v>250</v>
      </c>
      <c r="F110" s="118">
        <f>SUMIF('ricostr prev'!$A:$A,'prev. 2016 ric'!$A:$A,'ricostr prev'!J:J)</f>
        <v>162</v>
      </c>
      <c r="G110" s="118">
        <f>SUMIF('ricostr prev'!$A:$A,'prev. 2016 ric'!$A:$A,'ricostr prev'!L:L)</f>
        <v>0</v>
      </c>
      <c r="H110" s="118">
        <f>SUMIF('ricostr prev'!$A:$A,'prev. 2016 ric'!$A:$A,'ricostr prev'!N:N)</f>
        <v>82</v>
      </c>
      <c r="I110" s="118">
        <f>SUMIF('ricostr prev'!$A:$A,'prev. 2016 ric'!$A:$A,'ricostr prev'!P:P)</f>
        <v>402</v>
      </c>
      <c r="J110" s="118">
        <f>SUMIF('ricostr prev'!$A:$A,'prev. 2016 ric'!$A:$A,'ricostr prev'!R:R)</f>
        <v>454</v>
      </c>
      <c r="K110" s="118">
        <f>SUMIF('ricostr prev'!$A:$A,'prev. 2016 ric'!$A:$A,'ricostr prev'!T:T)</f>
        <v>489</v>
      </c>
      <c r="L110" s="118">
        <f>SUMIF('ricostr prev'!$A:$A,'prev. 2016 ric'!$A:$A,'ricostr prev'!V:V)</f>
        <v>60</v>
      </c>
      <c r="M110" s="118">
        <f>SUMIF('ricostr prev'!$A:$A,'prev. 2016 ric'!$A:$A,'ricostr prev'!X:X)</f>
        <v>70</v>
      </c>
      <c r="N110" s="106">
        <f t="shared" si="3"/>
        <v>2918</v>
      </c>
      <c r="P110">
        <v>3512</v>
      </c>
      <c r="Q110" s="124">
        <f t="shared" si="2"/>
        <v>594</v>
      </c>
    </row>
    <row r="111" spans="1:17" x14ac:dyDescent="0.25">
      <c r="A111" s="131" t="s">
        <v>1731</v>
      </c>
      <c r="B111" s="132" t="s">
        <v>376</v>
      </c>
      <c r="C111" s="118">
        <f>SUMIF('ricostr prev'!$A:$A,'prev. 2016 ric'!$A:$A,'ricostr prev'!D:D)</f>
        <v>355842.62930562842</v>
      </c>
      <c r="D111" s="118">
        <f>SUMIF('ricostr prev'!$A:$A,'prev. 2016 ric'!$A:$A,'ricostr prev'!F:F)</f>
        <v>224214.22667377506</v>
      </c>
      <c r="E111" s="118">
        <f>SUMIF('ricostr prev'!$A:$A,'prev. 2016 ric'!$A:$A,'ricostr prev'!H:H)</f>
        <v>286280.52795503527</v>
      </c>
      <c r="F111" s="118">
        <f>SUMIF('ricostr prev'!$A:$A,'prev. 2016 ric'!$A:$A,'ricostr prev'!J:J)</f>
        <v>93320.030683629884</v>
      </c>
      <c r="G111" s="118">
        <f>SUMIF('ricostr prev'!$A:$A,'prev. 2016 ric'!$A:$A,'ricostr prev'!L:L)</f>
        <v>249465.22126660371</v>
      </c>
      <c r="H111" s="118">
        <f>SUMIF('ricostr prev'!$A:$A,'prev. 2016 ric'!$A:$A,'ricostr prev'!N:N)</f>
        <v>112878.77225975251</v>
      </c>
      <c r="I111" s="118">
        <f>SUMIF('ricostr prev'!$A:$A,'prev. 2016 ric'!$A:$A,'ricostr prev'!P:P)</f>
        <v>203640.00355169206</v>
      </c>
      <c r="J111" s="118">
        <f>SUMIF('ricostr prev'!$A:$A,'prev. 2016 ric'!$A:$A,'ricostr prev'!R:R)</f>
        <v>743644.57292261207</v>
      </c>
      <c r="K111" s="118">
        <f>SUMIF('ricostr prev'!$A:$A,'prev. 2016 ric'!$A:$A,'ricostr prev'!T:T)</f>
        <v>297517.39679707907</v>
      </c>
      <c r="L111" s="118">
        <f>SUMIF('ricostr prev'!$A:$A,'prev. 2016 ric'!$A:$A,'ricostr prev'!V:V)</f>
        <v>276453.01900949172</v>
      </c>
      <c r="M111" s="118">
        <f>SUMIF('ricostr prev'!$A:$A,'prev. 2016 ric'!$A:$A,'ricostr prev'!X:X)</f>
        <v>148193.13938470033</v>
      </c>
      <c r="N111" s="106">
        <f t="shared" si="3"/>
        <v>2991449.5398100005</v>
      </c>
      <c r="P111">
        <v>2955170.6666666665</v>
      </c>
      <c r="Q111" s="124">
        <f t="shared" si="2"/>
        <v>-36278.873143333942</v>
      </c>
    </row>
    <row r="112" spans="1:17" x14ac:dyDescent="0.25">
      <c r="A112" s="131" t="s">
        <v>1732</v>
      </c>
      <c r="B112" s="132" t="s">
        <v>380</v>
      </c>
      <c r="C112" s="118">
        <f>SUMIF('ricostr prev'!$A:$A,'prev. 2016 ric'!$A:$A,'ricostr prev'!D:D)</f>
        <v>39970</v>
      </c>
      <c r="D112" s="118">
        <f>SUMIF('ricostr prev'!$A:$A,'prev. 2016 ric'!$A:$A,'ricostr prev'!F:F)</f>
        <v>34362</v>
      </c>
      <c r="E112" s="118">
        <f>SUMIF('ricostr prev'!$A:$A,'prev. 2016 ric'!$A:$A,'ricostr prev'!H:H)</f>
        <v>60331</v>
      </c>
      <c r="F112" s="118">
        <f>SUMIF('ricostr prev'!$A:$A,'prev. 2016 ric'!$A:$A,'ricostr prev'!J:J)</f>
        <v>12847</v>
      </c>
      <c r="G112" s="118">
        <f>SUMIF('ricostr prev'!$A:$A,'prev. 2016 ric'!$A:$A,'ricostr prev'!L:L)</f>
        <v>34392</v>
      </c>
      <c r="H112" s="118">
        <f>SUMIF('ricostr prev'!$A:$A,'prev. 2016 ric'!$A:$A,'ricostr prev'!N:N)</f>
        <v>18078</v>
      </c>
      <c r="I112" s="118">
        <f>SUMIF('ricostr prev'!$A:$A,'prev. 2016 ric'!$A:$A,'ricostr prev'!P:P)</f>
        <v>27961</v>
      </c>
      <c r="J112" s="118">
        <f>SUMIF('ricostr prev'!$A:$A,'prev. 2016 ric'!$A:$A,'ricostr prev'!R:R)</f>
        <v>109161</v>
      </c>
      <c r="K112" s="118">
        <f>SUMIF('ricostr prev'!$A:$A,'prev. 2016 ric'!$A:$A,'ricostr prev'!T:T)</f>
        <v>111089</v>
      </c>
      <c r="L112" s="118">
        <f>SUMIF('ricostr prev'!$A:$A,'prev. 2016 ric'!$A:$A,'ricostr prev'!V:V)</f>
        <v>51523</v>
      </c>
      <c r="M112" s="118">
        <f>SUMIF('ricostr prev'!$A:$A,'prev. 2016 ric'!$A:$A,'ricostr prev'!X:X)</f>
        <v>54685</v>
      </c>
      <c r="N112" s="106">
        <f t="shared" si="3"/>
        <v>554399</v>
      </c>
      <c r="P112">
        <v>518677.33333333331</v>
      </c>
      <c r="Q112" s="124">
        <f t="shared" si="2"/>
        <v>-35721.666666666686</v>
      </c>
    </row>
    <row r="113" spans="1:17" x14ac:dyDescent="0.25">
      <c r="A113" s="142" t="s">
        <v>1733</v>
      </c>
      <c r="B113" s="132" t="s">
        <v>382</v>
      </c>
      <c r="C113" s="118">
        <f>SUMIF('ricostr prev'!$A:$A,'prev. 2016 ric'!$A:$A,'ricostr prev'!D:D)</f>
        <v>39661</v>
      </c>
      <c r="D113" s="118">
        <f>SUMIF('ricostr prev'!$A:$A,'prev. 2016 ric'!$A:$A,'ricostr prev'!F:F)</f>
        <v>33124</v>
      </c>
      <c r="E113" s="118">
        <f>SUMIF('ricostr prev'!$A:$A,'prev. 2016 ric'!$A:$A,'ricostr prev'!H:H)</f>
        <v>59095</v>
      </c>
      <c r="F113" s="118">
        <f>SUMIF('ricostr prev'!$A:$A,'prev. 2016 ric'!$A:$A,'ricostr prev'!J:J)</f>
        <v>11904</v>
      </c>
      <c r="G113" s="118">
        <f>SUMIF('ricostr prev'!$A:$A,'prev. 2016 ric'!$A:$A,'ricostr prev'!L:L)</f>
        <v>33432</v>
      </c>
      <c r="H113" s="118">
        <f>SUMIF('ricostr prev'!$A:$A,'prev. 2016 ric'!$A:$A,'ricostr prev'!N:N)</f>
        <v>17664</v>
      </c>
      <c r="I113" s="118">
        <f>SUMIF('ricostr prev'!$A:$A,'prev. 2016 ric'!$A:$A,'ricostr prev'!P:P)</f>
        <v>27262</v>
      </c>
      <c r="J113" s="118">
        <f>SUMIF('ricostr prev'!$A:$A,'prev. 2016 ric'!$A:$A,'ricostr prev'!R:R)</f>
        <v>106821</v>
      </c>
      <c r="K113" s="118">
        <f>SUMIF('ricostr prev'!$A:$A,'prev. 2016 ric'!$A:$A,'ricostr prev'!T:T)</f>
        <v>106880</v>
      </c>
      <c r="L113" s="118">
        <f>SUMIF('ricostr prev'!$A:$A,'prev. 2016 ric'!$A:$A,'ricostr prev'!V:V)</f>
        <v>51316</v>
      </c>
      <c r="M113" s="118">
        <f>SUMIF('ricostr prev'!$A:$A,'prev. 2016 ric'!$A:$A,'ricostr prev'!X:X)</f>
        <v>53951</v>
      </c>
      <c r="N113" s="106">
        <f t="shared" si="3"/>
        <v>541110</v>
      </c>
      <c r="P113">
        <v>502480</v>
      </c>
      <c r="Q113" s="124">
        <f t="shared" si="2"/>
        <v>-38630</v>
      </c>
    </row>
    <row r="114" spans="1:17" x14ac:dyDescent="0.25">
      <c r="A114" s="142" t="s">
        <v>1734</v>
      </c>
      <c r="B114" s="132" t="s">
        <v>384</v>
      </c>
      <c r="C114" s="118">
        <f>SUMIF('ricostr prev'!$A:$A,'prev. 2016 ric'!$A:$A,'ricostr prev'!D:D)</f>
        <v>25444</v>
      </c>
      <c r="D114" s="118">
        <f>SUMIF('ricostr prev'!$A:$A,'prev. 2016 ric'!$A:$A,'ricostr prev'!F:F)</f>
        <v>19329</v>
      </c>
      <c r="E114" s="118">
        <f>SUMIF('ricostr prev'!$A:$A,'prev. 2016 ric'!$A:$A,'ricostr prev'!H:H)</f>
        <v>32557</v>
      </c>
      <c r="F114" s="118">
        <f>SUMIF('ricostr prev'!$A:$A,'prev. 2016 ric'!$A:$A,'ricostr prev'!J:J)</f>
        <v>7555</v>
      </c>
      <c r="G114" s="118">
        <f>SUMIF('ricostr prev'!$A:$A,'prev. 2016 ric'!$A:$A,'ricostr prev'!L:L)</f>
        <v>20020</v>
      </c>
      <c r="H114" s="118">
        <f>SUMIF('ricostr prev'!$A:$A,'prev. 2016 ric'!$A:$A,'ricostr prev'!N:N)</f>
        <v>11660</v>
      </c>
      <c r="I114" s="118">
        <f>SUMIF('ricostr prev'!$A:$A,'prev. 2016 ric'!$A:$A,'ricostr prev'!P:P)</f>
        <v>16288</v>
      </c>
      <c r="J114" s="118">
        <f>SUMIF('ricostr prev'!$A:$A,'prev. 2016 ric'!$A:$A,'ricostr prev'!R:R)</f>
        <v>69604</v>
      </c>
      <c r="K114" s="118">
        <f>SUMIF('ricostr prev'!$A:$A,'prev. 2016 ric'!$A:$A,'ricostr prev'!T:T)</f>
        <v>65345</v>
      </c>
      <c r="L114" s="118">
        <f>SUMIF('ricostr prev'!$A:$A,'prev. 2016 ric'!$A:$A,'ricostr prev'!V:V)</f>
        <v>36757</v>
      </c>
      <c r="M114" s="118">
        <f>SUMIF('ricostr prev'!$A:$A,'prev. 2016 ric'!$A:$A,'ricostr prev'!X:X)</f>
        <v>40777</v>
      </c>
      <c r="N114" s="106">
        <f t="shared" si="3"/>
        <v>345336</v>
      </c>
      <c r="P114">
        <v>292121.33333333331</v>
      </c>
      <c r="Q114" s="124">
        <f t="shared" si="2"/>
        <v>-53214.666666666686</v>
      </c>
    </row>
    <row r="115" spans="1:17" ht="25.5" x14ac:dyDescent="0.25">
      <c r="A115" s="131" t="s">
        <v>1735</v>
      </c>
      <c r="B115" s="132" t="s">
        <v>460</v>
      </c>
      <c r="C115" s="118">
        <f>SUMIF('ricostr prev'!$A:$A,'prev. 2016 ric'!$A:$A,'ricostr prev'!D:D)</f>
        <v>25210</v>
      </c>
      <c r="D115" s="118">
        <f>SUMIF('ricostr prev'!$A:$A,'prev. 2016 ric'!$A:$A,'ricostr prev'!F:F)</f>
        <v>19315</v>
      </c>
      <c r="E115" s="118">
        <f>SUMIF('ricostr prev'!$A:$A,'prev. 2016 ric'!$A:$A,'ricostr prev'!H:H)</f>
        <v>32470</v>
      </c>
      <c r="F115" s="118">
        <f>SUMIF('ricostr prev'!$A:$A,'prev. 2016 ric'!$A:$A,'ricostr prev'!J:J)</f>
        <v>7546</v>
      </c>
      <c r="G115" s="118">
        <f>SUMIF('ricostr prev'!$A:$A,'prev. 2016 ric'!$A:$A,'ricostr prev'!L:L)</f>
        <v>19800</v>
      </c>
      <c r="H115" s="118">
        <f>SUMIF('ricostr prev'!$A:$A,'prev. 2016 ric'!$A:$A,'ricostr prev'!N:N)</f>
        <v>11462</v>
      </c>
      <c r="I115" s="118">
        <f>SUMIF('ricostr prev'!$A:$A,'prev. 2016 ric'!$A:$A,'ricostr prev'!P:P)</f>
        <v>15831</v>
      </c>
      <c r="J115" s="118">
        <f>SUMIF('ricostr prev'!$A:$A,'prev. 2016 ric'!$A:$A,'ricostr prev'!R:R)</f>
        <v>67885</v>
      </c>
      <c r="K115" s="118">
        <f>SUMIF('ricostr prev'!$A:$A,'prev. 2016 ric'!$A:$A,'ricostr prev'!T:T)</f>
        <v>64687</v>
      </c>
      <c r="L115" s="118">
        <f>SUMIF('ricostr prev'!$A:$A,'prev. 2016 ric'!$A:$A,'ricostr prev'!V:V)</f>
        <v>35977</v>
      </c>
      <c r="M115" s="118">
        <f>SUMIF('ricostr prev'!$A:$A,'prev. 2016 ric'!$A:$A,'ricostr prev'!X:X)</f>
        <v>40700</v>
      </c>
      <c r="N115" s="106">
        <f t="shared" si="3"/>
        <v>340883</v>
      </c>
      <c r="P115">
        <v>285364</v>
      </c>
      <c r="Q115" s="124">
        <f t="shared" si="2"/>
        <v>-55519</v>
      </c>
    </row>
    <row r="116" spans="1:17" x14ac:dyDescent="0.25">
      <c r="A116" s="131" t="s">
        <v>1736</v>
      </c>
      <c r="B116" s="132" t="s">
        <v>1057</v>
      </c>
      <c r="C116" s="118">
        <f>SUMIF('ricostr prev'!$A:$A,'prev. 2016 ric'!$A:$A,'ricostr prev'!D:D)</f>
        <v>234</v>
      </c>
      <c r="D116" s="118">
        <f>SUMIF('ricostr prev'!$A:$A,'prev. 2016 ric'!$A:$A,'ricostr prev'!F:F)</f>
        <v>14</v>
      </c>
      <c r="E116" s="118">
        <f>SUMIF('ricostr prev'!$A:$A,'prev. 2016 ric'!$A:$A,'ricostr prev'!H:H)</f>
        <v>87</v>
      </c>
      <c r="F116" s="118">
        <f>SUMIF('ricostr prev'!$A:$A,'prev. 2016 ric'!$A:$A,'ricostr prev'!J:J)</f>
        <v>9</v>
      </c>
      <c r="G116" s="118">
        <f>SUMIF('ricostr prev'!$A:$A,'prev. 2016 ric'!$A:$A,'ricostr prev'!L:L)</f>
        <v>220</v>
      </c>
      <c r="H116" s="118">
        <f>SUMIF('ricostr prev'!$A:$A,'prev. 2016 ric'!$A:$A,'ricostr prev'!N:N)</f>
        <v>25</v>
      </c>
      <c r="I116" s="118">
        <f>SUMIF('ricostr prev'!$A:$A,'prev. 2016 ric'!$A:$A,'ricostr prev'!P:P)</f>
        <v>450</v>
      </c>
      <c r="J116" s="118">
        <f>SUMIF('ricostr prev'!$A:$A,'prev. 2016 ric'!$A:$A,'ricostr prev'!R:R)</f>
        <v>1719</v>
      </c>
      <c r="K116" s="118">
        <f>SUMIF('ricostr prev'!$A:$A,'prev. 2016 ric'!$A:$A,'ricostr prev'!T:T)</f>
        <v>658</v>
      </c>
      <c r="L116" s="118">
        <f>SUMIF('ricostr prev'!$A:$A,'prev. 2016 ric'!$A:$A,'ricostr prev'!V:V)</f>
        <v>780</v>
      </c>
      <c r="M116" s="118">
        <f>SUMIF('ricostr prev'!$A:$A,'prev. 2016 ric'!$A:$A,'ricostr prev'!X:X)</f>
        <v>77</v>
      </c>
      <c r="N116" s="106">
        <f t="shared" si="3"/>
        <v>4273</v>
      </c>
      <c r="P116">
        <v>6077.333333333333</v>
      </c>
      <c r="Q116" s="124">
        <f t="shared" si="2"/>
        <v>1804.333333333333</v>
      </c>
    </row>
    <row r="117" spans="1:17" x14ac:dyDescent="0.25">
      <c r="A117" s="131" t="s">
        <v>1737</v>
      </c>
      <c r="B117" s="132" t="s">
        <v>459</v>
      </c>
      <c r="C117" s="118">
        <f>SUMIF('ricostr prev'!$A:$A,'prev. 2016 ric'!$A:$A,'ricostr prev'!D:D)</f>
        <v>0</v>
      </c>
      <c r="D117" s="118">
        <f>SUMIF('ricostr prev'!$A:$A,'prev. 2016 ric'!$A:$A,'ricostr prev'!F:F)</f>
        <v>0</v>
      </c>
      <c r="E117" s="118">
        <f>SUMIF('ricostr prev'!$A:$A,'prev. 2016 ric'!$A:$A,'ricostr prev'!H:H)</f>
        <v>0</v>
      </c>
      <c r="F117" s="118">
        <f>SUMIF('ricostr prev'!$A:$A,'prev. 2016 ric'!$A:$A,'ricostr prev'!J:J)</f>
        <v>0</v>
      </c>
      <c r="G117" s="118">
        <f>SUMIF('ricostr prev'!$A:$A,'prev. 2016 ric'!$A:$A,'ricostr prev'!L:L)</f>
        <v>0</v>
      </c>
      <c r="H117" s="118">
        <f>SUMIF('ricostr prev'!$A:$A,'prev. 2016 ric'!$A:$A,'ricostr prev'!N:N)</f>
        <v>173</v>
      </c>
      <c r="I117" s="118">
        <f>SUMIF('ricostr prev'!$A:$A,'prev. 2016 ric'!$A:$A,'ricostr prev'!P:P)</f>
        <v>7</v>
      </c>
      <c r="J117" s="118">
        <f>SUMIF('ricostr prev'!$A:$A,'prev. 2016 ric'!$A:$A,'ricostr prev'!R:R)</f>
        <v>0</v>
      </c>
      <c r="K117" s="118">
        <f>SUMIF('ricostr prev'!$A:$A,'prev. 2016 ric'!$A:$A,'ricostr prev'!T:T)</f>
        <v>0</v>
      </c>
      <c r="L117" s="118">
        <f>SUMIF('ricostr prev'!$A:$A,'prev. 2016 ric'!$A:$A,'ricostr prev'!V:V)</f>
        <v>0</v>
      </c>
      <c r="M117" s="118">
        <f>SUMIF('ricostr prev'!$A:$A,'prev. 2016 ric'!$A:$A,'ricostr prev'!X:X)</f>
        <v>0</v>
      </c>
      <c r="N117" s="106">
        <f t="shared" si="3"/>
        <v>180</v>
      </c>
      <c r="P117">
        <v>680</v>
      </c>
      <c r="Q117" s="124">
        <f t="shared" si="2"/>
        <v>500</v>
      </c>
    </row>
    <row r="118" spans="1:17" x14ac:dyDescent="0.25">
      <c r="A118" s="142" t="s">
        <v>1738</v>
      </c>
      <c r="B118" s="132" t="s">
        <v>1056</v>
      </c>
      <c r="C118" s="118">
        <f>SUMIF('ricostr prev'!$A:$A,'prev. 2016 ric'!$A:$A,'ricostr prev'!D:D)</f>
        <v>6</v>
      </c>
      <c r="D118" s="118">
        <f>SUMIF('ricostr prev'!$A:$A,'prev. 2016 ric'!$A:$A,'ricostr prev'!F:F)</f>
        <v>0</v>
      </c>
      <c r="E118" s="118">
        <f>SUMIF('ricostr prev'!$A:$A,'prev. 2016 ric'!$A:$A,'ricostr prev'!H:H)</f>
        <v>0</v>
      </c>
      <c r="F118" s="118">
        <f>SUMIF('ricostr prev'!$A:$A,'prev. 2016 ric'!$A:$A,'ricostr prev'!J:J)</f>
        <v>0</v>
      </c>
      <c r="G118" s="118">
        <f>SUMIF('ricostr prev'!$A:$A,'prev. 2016 ric'!$A:$A,'ricostr prev'!L:L)</f>
        <v>0</v>
      </c>
      <c r="H118" s="118">
        <f>SUMIF('ricostr prev'!$A:$A,'prev. 2016 ric'!$A:$A,'ricostr prev'!N:N)</f>
        <v>0</v>
      </c>
      <c r="I118" s="118">
        <f>SUMIF('ricostr prev'!$A:$A,'prev. 2016 ric'!$A:$A,'ricostr prev'!P:P)</f>
        <v>10</v>
      </c>
      <c r="J118" s="118">
        <f>SUMIF('ricostr prev'!$A:$A,'prev. 2016 ric'!$A:$A,'ricostr prev'!R:R)</f>
        <v>0</v>
      </c>
      <c r="K118" s="118">
        <f>SUMIF('ricostr prev'!$A:$A,'prev. 2016 ric'!$A:$A,'ricostr prev'!T:T)</f>
        <v>1460</v>
      </c>
      <c r="L118" s="118">
        <f>SUMIF('ricostr prev'!$A:$A,'prev. 2016 ric'!$A:$A,'ricostr prev'!V:V)</f>
        <v>0</v>
      </c>
      <c r="M118" s="118">
        <f>SUMIF('ricostr prev'!$A:$A,'prev. 2016 ric'!$A:$A,'ricostr prev'!X:X)</f>
        <v>0</v>
      </c>
      <c r="N118" s="106">
        <f t="shared" si="3"/>
        <v>1476</v>
      </c>
      <c r="P118">
        <v>1328</v>
      </c>
      <c r="Q118" s="124">
        <f t="shared" si="2"/>
        <v>-148</v>
      </c>
    </row>
    <row r="119" spans="1:17" ht="25.5" x14ac:dyDescent="0.25">
      <c r="A119" s="131" t="s">
        <v>1739</v>
      </c>
      <c r="B119" s="132" t="s">
        <v>6</v>
      </c>
      <c r="C119" s="118">
        <f>SUMIF('ricostr prev'!$A:$A,'prev. 2016 ric'!$A:$A,'ricostr prev'!D:D)</f>
        <v>6</v>
      </c>
      <c r="D119" s="118">
        <f>SUMIF('ricostr prev'!$A:$A,'prev. 2016 ric'!$A:$A,'ricostr prev'!F:F)</f>
        <v>0</v>
      </c>
      <c r="E119" s="118">
        <f>SUMIF('ricostr prev'!$A:$A,'prev. 2016 ric'!$A:$A,'ricostr prev'!H:H)</f>
        <v>0</v>
      </c>
      <c r="F119" s="118">
        <f>SUMIF('ricostr prev'!$A:$A,'prev. 2016 ric'!$A:$A,'ricostr prev'!J:J)</f>
        <v>0</v>
      </c>
      <c r="G119" s="118">
        <f>SUMIF('ricostr prev'!$A:$A,'prev. 2016 ric'!$A:$A,'ricostr prev'!L:L)</f>
        <v>0</v>
      </c>
      <c r="H119" s="118">
        <f>SUMIF('ricostr prev'!$A:$A,'prev. 2016 ric'!$A:$A,'ricostr prev'!N:N)</f>
        <v>0</v>
      </c>
      <c r="I119" s="118">
        <f>SUMIF('ricostr prev'!$A:$A,'prev. 2016 ric'!$A:$A,'ricostr prev'!P:P)</f>
        <v>0</v>
      </c>
      <c r="J119" s="118">
        <f>SUMIF('ricostr prev'!$A:$A,'prev. 2016 ric'!$A:$A,'ricostr prev'!R:R)</f>
        <v>0</v>
      </c>
      <c r="K119" s="118">
        <f>SUMIF('ricostr prev'!$A:$A,'prev. 2016 ric'!$A:$A,'ricostr prev'!T:T)</f>
        <v>0</v>
      </c>
      <c r="L119" s="118">
        <f>SUMIF('ricostr prev'!$A:$A,'prev. 2016 ric'!$A:$A,'ricostr prev'!V:V)</f>
        <v>0</v>
      </c>
      <c r="M119" s="118">
        <f>SUMIF('ricostr prev'!$A:$A,'prev. 2016 ric'!$A:$A,'ricostr prev'!X:X)</f>
        <v>0</v>
      </c>
      <c r="N119" s="106">
        <f t="shared" si="3"/>
        <v>6</v>
      </c>
      <c r="P119">
        <v>14.666666666666666</v>
      </c>
      <c r="Q119" s="124">
        <f t="shared" si="2"/>
        <v>8.6666666666666661</v>
      </c>
    </row>
    <row r="120" spans="1:17" ht="25.5" x14ac:dyDescent="0.25">
      <c r="A120" s="131" t="s">
        <v>1740</v>
      </c>
      <c r="B120" s="132" t="s">
        <v>7</v>
      </c>
      <c r="C120" s="118">
        <f>SUMIF('ricostr prev'!$A:$A,'prev. 2016 ric'!$A:$A,'ricostr prev'!D:D)</f>
        <v>0</v>
      </c>
      <c r="D120" s="118">
        <f>SUMIF('ricostr prev'!$A:$A,'prev. 2016 ric'!$A:$A,'ricostr prev'!F:F)</f>
        <v>0</v>
      </c>
      <c r="E120" s="118">
        <f>SUMIF('ricostr prev'!$A:$A,'prev. 2016 ric'!$A:$A,'ricostr prev'!H:H)</f>
        <v>0</v>
      </c>
      <c r="F120" s="118">
        <f>SUMIF('ricostr prev'!$A:$A,'prev. 2016 ric'!$A:$A,'ricostr prev'!J:J)</f>
        <v>0</v>
      </c>
      <c r="G120" s="118">
        <f>SUMIF('ricostr prev'!$A:$A,'prev. 2016 ric'!$A:$A,'ricostr prev'!L:L)</f>
        <v>0</v>
      </c>
      <c r="H120" s="118">
        <f>SUMIF('ricostr prev'!$A:$A,'prev. 2016 ric'!$A:$A,'ricostr prev'!N:N)</f>
        <v>0</v>
      </c>
      <c r="I120" s="118">
        <f>SUMIF('ricostr prev'!$A:$A,'prev. 2016 ric'!$A:$A,'ricostr prev'!P:P)</f>
        <v>0</v>
      </c>
      <c r="J120" s="118">
        <f>SUMIF('ricostr prev'!$A:$A,'prev. 2016 ric'!$A:$A,'ricostr prev'!R:R)</f>
        <v>0</v>
      </c>
      <c r="K120" s="118">
        <f>SUMIF('ricostr prev'!$A:$A,'prev. 2016 ric'!$A:$A,'ricostr prev'!T:T)</f>
        <v>0</v>
      </c>
      <c r="L120" s="118">
        <f>SUMIF('ricostr prev'!$A:$A,'prev. 2016 ric'!$A:$A,'ricostr prev'!V:V)</f>
        <v>0</v>
      </c>
      <c r="M120" s="118">
        <f>SUMIF('ricostr prev'!$A:$A,'prev. 2016 ric'!$A:$A,'ricostr prev'!X:X)</f>
        <v>0</v>
      </c>
      <c r="N120" s="106">
        <f t="shared" si="3"/>
        <v>0</v>
      </c>
      <c r="P120">
        <v>0</v>
      </c>
      <c r="Q120" s="124">
        <f t="shared" si="2"/>
        <v>0</v>
      </c>
    </row>
    <row r="121" spans="1:17" x14ac:dyDescent="0.25">
      <c r="A121" s="131" t="s">
        <v>1741</v>
      </c>
      <c r="B121" s="132" t="s">
        <v>8</v>
      </c>
      <c r="C121" s="118">
        <f>SUMIF('ricostr prev'!$A:$A,'prev. 2016 ric'!$A:$A,'ricostr prev'!D:D)</f>
        <v>0</v>
      </c>
      <c r="D121" s="118">
        <f>SUMIF('ricostr prev'!$A:$A,'prev. 2016 ric'!$A:$A,'ricostr prev'!F:F)</f>
        <v>0</v>
      </c>
      <c r="E121" s="118">
        <f>SUMIF('ricostr prev'!$A:$A,'prev. 2016 ric'!$A:$A,'ricostr prev'!H:H)</f>
        <v>0</v>
      </c>
      <c r="F121" s="118">
        <f>SUMIF('ricostr prev'!$A:$A,'prev. 2016 ric'!$A:$A,'ricostr prev'!J:J)</f>
        <v>0</v>
      </c>
      <c r="G121" s="118">
        <f>SUMIF('ricostr prev'!$A:$A,'prev. 2016 ric'!$A:$A,'ricostr prev'!L:L)</f>
        <v>0</v>
      </c>
      <c r="H121" s="118">
        <f>SUMIF('ricostr prev'!$A:$A,'prev. 2016 ric'!$A:$A,'ricostr prev'!N:N)</f>
        <v>0</v>
      </c>
      <c r="I121" s="118">
        <f>SUMIF('ricostr prev'!$A:$A,'prev. 2016 ric'!$A:$A,'ricostr prev'!P:P)</f>
        <v>10</v>
      </c>
      <c r="J121" s="118">
        <f>SUMIF('ricostr prev'!$A:$A,'prev. 2016 ric'!$A:$A,'ricostr prev'!R:R)</f>
        <v>0</v>
      </c>
      <c r="K121" s="118">
        <f>SUMIF('ricostr prev'!$A:$A,'prev. 2016 ric'!$A:$A,'ricostr prev'!T:T)</f>
        <v>1460</v>
      </c>
      <c r="L121" s="118">
        <f>SUMIF('ricostr prev'!$A:$A,'prev. 2016 ric'!$A:$A,'ricostr prev'!V:V)</f>
        <v>0</v>
      </c>
      <c r="M121" s="118">
        <f>SUMIF('ricostr prev'!$A:$A,'prev. 2016 ric'!$A:$A,'ricostr prev'!X:X)</f>
        <v>0</v>
      </c>
      <c r="N121" s="106">
        <f t="shared" si="3"/>
        <v>1470</v>
      </c>
      <c r="P121">
        <v>1313.3333333333333</v>
      </c>
      <c r="Q121" s="124">
        <f t="shared" si="2"/>
        <v>-156.66666666666674</v>
      </c>
    </row>
    <row r="122" spans="1:17" x14ac:dyDescent="0.25">
      <c r="A122" s="142" t="s">
        <v>1742</v>
      </c>
      <c r="B122" s="132" t="s">
        <v>0</v>
      </c>
      <c r="C122" s="118">
        <f>SUMIF('ricostr prev'!$A:$A,'prev. 2016 ric'!$A:$A,'ricostr prev'!D:D)</f>
        <v>10111</v>
      </c>
      <c r="D122" s="118">
        <f>SUMIF('ricostr prev'!$A:$A,'prev. 2016 ric'!$A:$A,'ricostr prev'!F:F)</f>
        <v>12178</v>
      </c>
      <c r="E122" s="118">
        <f>SUMIF('ricostr prev'!$A:$A,'prev. 2016 ric'!$A:$A,'ricostr prev'!H:H)</f>
        <v>25162</v>
      </c>
      <c r="F122" s="118">
        <f>SUMIF('ricostr prev'!$A:$A,'prev. 2016 ric'!$A:$A,'ricostr prev'!J:J)</f>
        <v>3930</v>
      </c>
      <c r="G122" s="118">
        <f>SUMIF('ricostr prev'!$A:$A,'prev. 2016 ric'!$A:$A,'ricostr prev'!L:L)</f>
        <v>12272</v>
      </c>
      <c r="H122" s="118">
        <f>SUMIF('ricostr prev'!$A:$A,'prev. 2016 ric'!$A:$A,'ricostr prev'!N:N)</f>
        <v>4880</v>
      </c>
      <c r="I122" s="118">
        <f>SUMIF('ricostr prev'!$A:$A,'prev. 2016 ric'!$A:$A,'ricostr prev'!P:P)</f>
        <v>9740</v>
      </c>
      <c r="J122" s="118">
        <f>SUMIF('ricostr prev'!$A:$A,'prev. 2016 ric'!$A:$A,'ricostr prev'!R:R)</f>
        <v>28132</v>
      </c>
      <c r="K122" s="118">
        <f>SUMIF('ricostr prev'!$A:$A,'prev. 2016 ric'!$A:$A,'ricostr prev'!T:T)</f>
        <v>39718</v>
      </c>
      <c r="L122" s="118">
        <f>SUMIF('ricostr prev'!$A:$A,'prev. 2016 ric'!$A:$A,'ricostr prev'!V:V)</f>
        <v>14300</v>
      </c>
      <c r="M122" s="118">
        <f>SUMIF('ricostr prev'!$A:$A,'prev. 2016 ric'!$A:$A,'ricostr prev'!X:X)</f>
        <v>13136</v>
      </c>
      <c r="N122" s="106">
        <f t="shared" si="3"/>
        <v>173559</v>
      </c>
      <c r="P122">
        <v>168113.33333333334</v>
      </c>
      <c r="Q122" s="124">
        <f t="shared" si="2"/>
        <v>-5445.666666666657</v>
      </c>
    </row>
    <row r="123" spans="1:17" x14ac:dyDescent="0.25">
      <c r="A123" s="131" t="s">
        <v>1743</v>
      </c>
      <c r="B123" s="132" t="s">
        <v>560</v>
      </c>
      <c r="C123" s="118">
        <f>SUMIF('ricostr prev'!$A:$A,'prev. 2016 ric'!$A:$A,'ricostr prev'!D:D)</f>
        <v>8104</v>
      </c>
      <c r="D123" s="118">
        <f>SUMIF('ricostr prev'!$A:$A,'prev. 2016 ric'!$A:$A,'ricostr prev'!F:F)</f>
        <v>8478</v>
      </c>
      <c r="E123" s="118">
        <f>SUMIF('ricostr prev'!$A:$A,'prev. 2016 ric'!$A:$A,'ricostr prev'!H:H)</f>
        <v>17431</v>
      </c>
      <c r="F123" s="118">
        <f>SUMIF('ricostr prev'!$A:$A,'prev. 2016 ric'!$A:$A,'ricostr prev'!J:J)</f>
        <v>2230</v>
      </c>
      <c r="G123" s="118">
        <f>SUMIF('ricostr prev'!$A:$A,'prev. 2016 ric'!$A:$A,'ricostr prev'!L:L)</f>
        <v>8112</v>
      </c>
      <c r="H123" s="118">
        <f>SUMIF('ricostr prev'!$A:$A,'prev. 2016 ric'!$A:$A,'ricostr prev'!N:N)</f>
        <v>3380</v>
      </c>
      <c r="I123" s="118">
        <f>SUMIF('ricostr prev'!$A:$A,'prev. 2016 ric'!$A:$A,'ricostr prev'!P:P)</f>
        <v>6577</v>
      </c>
      <c r="J123" s="118">
        <f>SUMIF('ricostr prev'!$A:$A,'prev. 2016 ric'!$A:$A,'ricostr prev'!R:R)</f>
        <v>20943</v>
      </c>
      <c r="K123" s="118">
        <f>SUMIF('ricostr prev'!$A:$A,'prev. 2016 ric'!$A:$A,'ricostr prev'!T:T)</f>
        <v>25912</v>
      </c>
      <c r="L123" s="118">
        <f>SUMIF('ricostr prev'!$A:$A,'prev. 2016 ric'!$A:$A,'ricostr prev'!V:V)</f>
        <v>12000</v>
      </c>
      <c r="M123" s="118">
        <f>SUMIF('ricostr prev'!$A:$A,'prev. 2016 ric'!$A:$A,'ricostr prev'!X:X)</f>
        <v>7982</v>
      </c>
      <c r="N123" s="106">
        <f t="shared" si="3"/>
        <v>121149</v>
      </c>
      <c r="P123">
        <v>128654.66666666667</v>
      </c>
      <c r="Q123" s="124">
        <f t="shared" si="2"/>
        <v>7505.6666666666715</v>
      </c>
    </row>
    <row r="124" spans="1:17" x14ac:dyDescent="0.25">
      <c r="A124" s="131" t="s">
        <v>1744</v>
      </c>
      <c r="B124" s="132" t="s">
        <v>1</v>
      </c>
      <c r="C124" s="118">
        <f>SUMIF('ricostr prev'!$A:$A,'prev. 2016 ric'!$A:$A,'ricostr prev'!D:D)</f>
        <v>607</v>
      </c>
      <c r="D124" s="118">
        <f>SUMIF('ricostr prev'!$A:$A,'prev. 2016 ric'!$A:$A,'ricostr prev'!F:F)</f>
        <v>1165</v>
      </c>
      <c r="E124" s="118">
        <f>SUMIF('ricostr prev'!$A:$A,'prev. 2016 ric'!$A:$A,'ricostr prev'!H:H)</f>
        <v>2388</v>
      </c>
      <c r="F124" s="118">
        <f>SUMIF('ricostr prev'!$A:$A,'prev. 2016 ric'!$A:$A,'ricostr prev'!J:J)</f>
        <v>0</v>
      </c>
      <c r="G124" s="118">
        <f>SUMIF('ricostr prev'!$A:$A,'prev. 2016 ric'!$A:$A,'ricostr prev'!L:L)</f>
        <v>1200</v>
      </c>
      <c r="H124" s="118">
        <f>SUMIF('ricostr prev'!$A:$A,'prev. 2016 ric'!$A:$A,'ricostr prev'!N:N)</f>
        <v>0</v>
      </c>
      <c r="I124" s="118">
        <f>SUMIF('ricostr prev'!$A:$A,'prev. 2016 ric'!$A:$A,'ricostr prev'!P:P)</f>
        <v>671</v>
      </c>
      <c r="J124" s="118">
        <f>SUMIF('ricostr prev'!$A:$A,'prev. 2016 ric'!$A:$A,'ricostr prev'!R:R)</f>
        <v>1029</v>
      </c>
      <c r="K124" s="118">
        <f>SUMIF('ricostr prev'!$A:$A,'prev. 2016 ric'!$A:$A,'ricostr prev'!T:T)</f>
        <v>4628</v>
      </c>
      <c r="L124" s="118">
        <f>SUMIF('ricostr prev'!$A:$A,'prev. 2016 ric'!$A:$A,'ricostr prev'!V:V)</f>
        <v>0</v>
      </c>
      <c r="M124" s="118">
        <f>SUMIF('ricostr prev'!$A:$A,'prev. 2016 ric'!$A:$A,'ricostr prev'!X:X)</f>
        <v>1294</v>
      </c>
      <c r="N124" s="106">
        <f t="shared" si="3"/>
        <v>12982</v>
      </c>
      <c r="P124">
        <v>9308</v>
      </c>
      <c r="Q124" s="124">
        <f t="shared" si="2"/>
        <v>-3674</v>
      </c>
    </row>
    <row r="125" spans="1:17" x14ac:dyDescent="0.25">
      <c r="A125" s="131" t="s">
        <v>1745</v>
      </c>
      <c r="B125" s="132" t="s">
        <v>561</v>
      </c>
      <c r="C125" s="118">
        <f>SUMIF('ricostr prev'!$A:$A,'prev. 2016 ric'!$A:$A,'ricostr prev'!D:D)</f>
        <v>1400</v>
      </c>
      <c r="D125" s="118">
        <f>SUMIF('ricostr prev'!$A:$A,'prev. 2016 ric'!$A:$A,'ricostr prev'!F:F)</f>
        <v>2535</v>
      </c>
      <c r="E125" s="118">
        <f>SUMIF('ricostr prev'!$A:$A,'prev. 2016 ric'!$A:$A,'ricostr prev'!H:H)</f>
        <v>5343</v>
      </c>
      <c r="F125" s="118">
        <f>SUMIF('ricostr prev'!$A:$A,'prev. 2016 ric'!$A:$A,'ricostr prev'!J:J)</f>
        <v>1700</v>
      </c>
      <c r="G125" s="118">
        <f>SUMIF('ricostr prev'!$A:$A,'prev. 2016 ric'!$A:$A,'ricostr prev'!L:L)</f>
        <v>2960</v>
      </c>
      <c r="H125" s="118">
        <f>SUMIF('ricostr prev'!$A:$A,'prev. 2016 ric'!$A:$A,'ricostr prev'!N:N)</f>
        <v>1500</v>
      </c>
      <c r="I125" s="118">
        <f>SUMIF('ricostr prev'!$A:$A,'prev. 2016 ric'!$A:$A,'ricostr prev'!P:P)</f>
        <v>2492</v>
      </c>
      <c r="J125" s="118">
        <f>SUMIF('ricostr prev'!$A:$A,'prev. 2016 ric'!$A:$A,'ricostr prev'!R:R)</f>
        <v>6160</v>
      </c>
      <c r="K125" s="118">
        <f>SUMIF('ricostr prev'!$A:$A,'prev. 2016 ric'!$A:$A,'ricostr prev'!T:T)</f>
        <v>9178</v>
      </c>
      <c r="L125" s="118">
        <f>SUMIF('ricostr prev'!$A:$A,'prev. 2016 ric'!$A:$A,'ricostr prev'!V:V)</f>
        <v>2300</v>
      </c>
      <c r="M125" s="118">
        <f>SUMIF('ricostr prev'!$A:$A,'prev. 2016 ric'!$A:$A,'ricostr prev'!X:X)</f>
        <v>3860</v>
      </c>
      <c r="N125" s="106">
        <f t="shared" si="3"/>
        <v>39428</v>
      </c>
      <c r="P125">
        <v>30150.666666666668</v>
      </c>
      <c r="Q125" s="124">
        <f t="shared" si="2"/>
        <v>-9277.3333333333321</v>
      </c>
    </row>
    <row r="126" spans="1:17" x14ac:dyDescent="0.25">
      <c r="A126" s="142" t="s">
        <v>1746</v>
      </c>
      <c r="B126" s="132" t="s">
        <v>1919</v>
      </c>
      <c r="C126" s="118">
        <f>SUMIF('ricostr prev'!$A:$A,'prev. 2016 ric'!$A:$A,'ricostr prev'!D:D)</f>
        <v>414</v>
      </c>
      <c r="D126" s="118">
        <f>SUMIF('ricostr prev'!$A:$A,'prev. 2016 ric'!$A:$A,'ricostr prev'!F:F)</f>
        <v>190</v>
      </c>
      <c r="E126" s="118">
        <f>SUMIF('ricostr prev'!$A:$A,'prev. 2016 ric'!$A:$A,'ricostr prev'!H:H)</f>
        <v>450</v>
      </c>
      <c r="F126" s="118">
        <f>SUMIF('ricostr prev'!$A:$A,'prev. 2016 ric'!$A:$A,'ricostr prev'!J:J)</f>
        <v>147</v>
      </c>
      <c r="G126" s="118">
        <f>SUMIF('ricostr prev'!$A:$A,'prev. 2016 ric'!$A:$A,'ricostr prev'!L:L)</f>
        <v>300</v>
      </c>
      <c r="H126" s="118">
        <f>SUMIF('ricostr prev'!$A:$A,'prev. 2016 ric'!$A:$A,'ricostr prev'!N:N)</f>
        <v>230</v>
      </c>
      <c r="I126" s="118">
        <f>SUMIF('ricostr prev'!$A:$A,'prev. 2016 ric'!$A:$A,'ricostr prev'!P:P)</f>
        <v>225</v>
      </c>
      <c r="J126" s="118">
        <f>SUMIF('ricostr prev'!$A:$A,'prev. 2016 ric'!$A:$A,'ricostr prev'!R:R)</f>
        <v>1555</v>
      </c>
      <c r="K126" s="118">
        <f>SUMIF('ricostr prev'!$A:$A,'prev. 2016 ric'!$A:$A,'ricostr prev'!T:T)</f>
        <v>60</v>
      </c>
      <c r="L126" s="118">
        <f>SUMIF('ricostr prev'!$A:$A,'prev. 2016 ric'!$A:$A,'ricostr prev'!V:V)</f>
        <v>15</v>
      </c>
      <c r="M126" s="118">
        <f>SUMIF('ricostr prev'!$A:$A,'prev. 2016 ric'!$A:$A,'ricostr prev'!X:X)</f>
        <v>24</v>
      </c>
      <c r="N126" s="106">
        <f t="shared" si="3"/>
        <v>3610</v>
      </c>
      <c r="P126">
        <v>3334.6666666666665</v>
      </c>
      <c r="Q126" s="124">
        <f t="shared" si="2"/>
        <v>-275.33333333333348</v>
      </c>
    </row>
    <row r="127" spans="1:17" x14ac:dyDescent="0.25">
      <c r="A127" s="142" t="s">
        <v>1747</v>
      </c>
      <c r="B127" s="132" t="s">
        <v>675</v>
      </c>
      <c r="C127" s="118">
        <f>SUMIF('ricostr prev'!$A:$A,'prev. 2016 ric'!$A:$A,'ricostr prev'!D:D)</f>
        <v>1492</v>
      </c>
      <c r="D127" s="118">
        <f>SUMIF('ricostr prev'!$A:$A,'prev. 2016 ric'!$A:$A,'ricostr prev'!F:F)</f>
        <v>381</v>
      </c>
      <c r="E127" s="118">
        <f>SUMIF('ricostr prev'!$A:$A,'prev. 2016 ric'!$A:$A,'ricostr prev'!H:H)</f>
        <v>800</v>
      </c>
      <c r="F127" s="118">
        <f>SUMIF('ricostr prev'!$A:$A,'prev. 2016 ric'!$A:$A,'ricostr prev'!J:J)</f>
        <v>223</v>
      </c>
      <c r="G127" s="118">
        <f>SUMIF('ricostr prev'!$A:$A,'prev. 2016 ric'!$A:$A,'ricostr prev'!L:L)</f>
        <v>740</v>
      </c>
      <c r="H127" s="118">
        <f>SUMIF('ricostr prev'!$A:$A,'prev. 2016 ric'!$A:$A,'ricostr prev'!N:N)</f>
        <v>420</v>
      </c>
      <c r="I127" s="118">
        <f>SUMIF('ricostr prev'!$A:$A,'prev. 2016 ric'!$A:$A,'ricostr prev'!P:P)</f>
        <v>542</v>
      </c>
      <c r="J127" s="118">
        <f>SUMIF('ricostr prev'!$A:$A,'prev. 2016 ric'!$A:$A,'ricostr prev'!R:R)</f>
        <v>3100</v>
      </c>
      <c r="K127" s="118">
        <f>SUMIF('ricostr prev'!$A:$A,'prev. 2016 ric'!$A:$A,'ricostr prev'!T:T)</f>
        <v>3</v>
      </c>
      <c r="L127" s="118">
        <f>SUMIF('ricostr prev'!$A:$A,'prev. 2016 ric'!$A:$A,'ricostr prev'!V:V)</f>
        <v>0</v>
      </c>
      <c r="M127" s="118">
        <f>SUMIF('ricostr prev'!$A:$A,'prev. 2016 ric'!$A:$A,'ricostr prev'!X:X)</f>
        <v>0</v>
      </c>
      <c r="N127" s="106">
        <f t="shared" si="3"/>
        <v>7701</v>
      </c>
      <c r="P127">
        <v>6181.333333333333</v>
      </c>
      <c r="Q127" s="124">
        <f t="shared" si="2"/>
        <v>-1519.666666666667</v>
      </c>
    </row>
    <row r="128" spans="1:17" x14ac:dyDescent="0.25">
      <c r="A128" s="142" t="s">
        <v>1748</v>
      </c>
      <c r="B128" s="132" t="s">
        <v>676</v>
      </c>
      <c r="C128" s="118">
        <f>SUMIF('ricostr prev'!$A:$A,'prev. 2016 ric'!$A:$A,'ricostr prev'!D:D)</f>
        <v>647</v>
      </c>
      <c r="D128" s="118">
        <f>SUMIF('ricostr prev'!$A:$A,'prev. 2016 ric'!$A:$A,'ricostr prev'!F:F)</f>
        <v>14</v>
      </c>
      <c r="E128" s="118">
        <f>SUMIF('ricostr prev'!$A:$A,'prev. 2016 ric'!$A:$A,'ricostr prev'!H:H)</f>
        <v>50</v>
      </c>
      <c r="F128" s="118">
        <f>SUMIF('ricostr prev'!$A:$A,'prev. 2016 ric'!$A:$A,'ricostr prev'!J:J)</f>
        <v>2</v>
      </c>
      <c r="G128" s="118">
        <f>SUMIF('ricostr prev'!$A:$A,'prev. 2016 ric'!$A:$A,'ricostr prev'!L:L)</f>
        <v>30</v>
      </c>
      <c r="H128" s="118">
        <f>SUMIF('ricostr prev'!$A:$A,'prev. 2016 ric'!$A:$A,'ricostr prev'!N:N)</f>
        <v>37</v>
      </c>
      <c r="I128" s="118">
        <f>SUMIF('ricostr prev'!$A:$A,'prev. 2016 ric'!$A:$A,'ricostr prev'!P:P)</f>
        <v>348</v>
      </c>
      <c r="J128" s="118">
        <f>SUMIF('ricostr prev'!$A:$A,'prev. 2016 ric'!$A:$A,'ricostr prev'!R:R)</f>
        <v>200</v>
      </c>
      <c r="K128" s="118">
        <f>SUMIF('ricostr prev'!$A:$A,'prev. 2016 ric'!$A:$A,'ricostr prev'!T:T)</f>
        <v>151</v>
      </c>
      <c r="L128" s="118">
        <f>SUMIF('ricostr prev'!$A:$A,'prev. 2016 ric'!$A:$A,'ricostr prev'!V:V)</f>
        <v>54</v>
      </c>
      <c r="M128" s="118">
        <f>SUMIF('ricostr prev'!$A:$A,'prev. 2016 ric'!$A:$A,'ricostr prev'!X:X)</f>
        <v>0</v>
      </c>
      <c r="N128" s="106">
        <f t="shared" si="3"/>
        <v>1533</v>
      </c>
      <c r="P128">
        <v>18829.333333333332</v>
      </c>
      <c r="Q128" s="124">
        <f t="shared" si="2"/>
        <v>17296.333333333332</v>
      </c>
    </row>
    <row r="129" spans="1:17" x14ac:dyDescent="0.25">
      <c r="A129" s="142" t="s">
        <v>1749</v>
      </c>
      <c r="B129" s="132" t="s">
        <v>1581</v>
      </c>
      <c r="C129" s="118">
        <f>SUMIF('ricostr prev'!$A:$A,'prev. 2016 ric'!$A:$A,'ricostr prev'!D:D)</f>
        <v>1539</v>
      </c>
      <c r="D129" s="118">
        <f>SUMIF('ricostr prev'!$A:$A,'prev. 2016 ric'!$A:$A,'ricostr prev'!F:F)</f>
        <v>1</v>
      </c>
      <c r="E129" s="118">
        <f>SUMIF('ricostr prev'!$A:$A,'prev. 2016 ric'!$A:$A,'ricostr prev'!H:H)</f>
        <v>18</v>
      </c>
      <c r="F129" s="118">
        <f>SUMIF('ricostr prev'!$A:$A,'prev. 2016 ric'!$A:$A,'ricostr prev'!J:J)</f>
        <v>11</v>
      </c>
      <c r="G129" s="118">
        <f>SUMIF('ricostr prev'!$A:$A,'prev. 2016 ric'!$A:$A,'ricostr prev'!L:L)</f>
        <v>25</v>
      </c>
      <c r="H129" s="118">
        <f>SUMIF('ricostr prev'!$A:$A,'prev. 2016 ric'!$A:$A,'ricostr prev'!N:N)</f>
        <v>4</v>
      </c>
      <c r="I129" s="118">
        <f>SUMIF('ricostr prev'!$A:$A,'prev. 2016 ric'!$A:$A,'ricostr prev'!P:P)</f>
        <v>16</v>
      </c>
      <c r="J129" s="118">
        <f>SUMIF('ricostr prev'!$A:$A,'prev. 2016 ric'!$A:$A,'ricostr prev'!R:R)</f>
        <v>30</v>
      </c>
      <c r="K129" s="118">
        <f>SUMIF('ricostr prev'!$A:$A,'prev. 2016 ric'!$A:$A,'ricostr prev'!T:T)</f>
        <v>0</v>
      </c>
      <c r="L129" s="118">
        <f>SUMIF('ricostr prev'!$A:$A,'prev. 2016 ric'!$A:$A,'ricostr prev'!V:V)</f>
        <v>0</v>
      </c>
      <c r="M129" s="118">
        <f>SUMIF('ricostr prev'!$A:$A,'prev. 2016 ric'!$A:$A,'ricostr prev'!X:X)</f>
        <v>0</v>
      </c>
      <c r="N129" s="106">
        <f t="shared" si="3"/>
        <v>1644</v>
      </c>
      <c r="P129">
        <v>857.33333333333337</v>
      </c>
      <c r="Q129" s="124">
        <f t="shared" si="2"/>
        <v>-786.66666666666663</v>
      </c>
    </row>
    <row r="130" spans="1:17" x14ac:dyDescent="0.25">
      <c r="A130" s="142" t="s">
        <v>1750</v>
      </c>
      <c r="B130" s="132" t="s">
        <v>677</v>
      </c>
      <c r="C130" s="118">
        <f>SUMIF('ricostr prev'!$A:$A,'prev. 2016 ric'!$A:$A,'ricostr prev'!D:D)</f>
        <v>8</v>
      </c>
      <c r="D130" s="118">
        <f>SUMIF('ricostr prev'!$A:$A,'prev. 2016 ric'!$A:$A,'ricostr prev'!F:F)</f>
        <v>1031</v>
      </c>
      <c r="E130" s="118">
        <f>SUMIF('ricostr prev'!$A:$A,'prev. 2016 ric'!$A:$A,'ricostr prev'!H:H)</f>
        <v>58</v>
      </c>
      <c r="F130" s="118">
        <f>SUMIF('ricostr prev'!$A:$A,'prev. 2016 ric'!$A:$A,'ricostr prev'!J:J)</f>
        <v>36</v>
      </c>
      <c r="G130" s="118">
        <f>SUMIF('ricostr prev'!$A:$A,'prev. 2016 ric'!$A:$A,'ricostr prev'!L:L)</f>
        <v>45</v>
      </c>
      <c r="H130" s="118">
        <f>SUMIF('ricostr prev'!$A:$A,'prev. 2016 ric'!$A:$A,'ricostr prev'!N:N)</f>
        <v>433</v>
      </c>
      <c r="I130" s="118">
        <f>SUMIF('ricostr prev'!$A:$A,'prev. 2016 ric'!$A:$A,'ricostr prev'!P:P)</f>
        <v>93</v>
      </c>
      <c r="J130" s="118">
        <f>SUMIF('ricostr prev'!$A:$A,'prev. 2016 ric'!$A:$A,'ricostr prev'!R:R)</f>
        <v>1500</v>
      </c>
      <c r="K130" s="118">
        <f>SUMIF('ricostr prev'!$A:$A,'prev. 2016 ric'!$A:$A,'ricostr prev'!T:T)</f>
        <v>143</v>
      </c>
      <c r="L130" s="118">
        <f>SUMIF('ricostr prev'!$A:$A,'prev. 2016 ric'!$A:$A,'ricostr prev'!V:V)</f>
        <v>190</v>
      </c>
      <c r="M130" s="118">
        <f>SUMIF('ricostr prev'!$A:$A,'prev. 2016 ric'!$A:$A,'ricostr prev'!X:X)</f>
        <v>14</v>
      </c>
      <c r="N130" s="106">
        <f t="shared" si="3"/>
        <v>3551</v>
      </c>
      <c r="P130">
        <v>10913.333333333334</v>
      </c>
      <c r="Q130" s="124">
        <f t="shared" ref="Q130:Q193" si="4">+P130-N130</f>
        <v>7362.3333333333339</v>
      </c>
    </row>
    <row r="131" spans="1:17" ht="25.5" x14ac:dyDescent="0.25">
      <c r="A131" s="142" t="s">
        <v>1751</v>
      </c>
      <c r="B131" s="132" t="s">
        <v>678</v>
      </c>
      <c r="C131" s="118">
        <f>SUMIF('ricostr prev'!$A:$A,'prev. 2016 ric'!$A:$A,'ricostr prev'!D:D)</f>
        <v>0</v>
      </c>
      <c r="D131" s="118">
        <f>SUMIF('ricostr prev'!$A:$A,'prev. 2016 ric'!$A:$A,'ricostr prev'!F:F)</f>
        <v>0</v>
      </c>
      <c r="E131" s="118">
        <f>SUMIF('ricostr prev'!$A:$A,'prev. 2016 ric'!$A:$A,'ricostr prev'!H:H)</f>
        <v>0</v>
      </c>
      <c r="F131" s="118">
        <f>SUMIF('ricostr prev'!$A:$A,'prev. 2016 ric'!$A:$A,'ricostr prev'!J:J)</f>
        <v>0</v>
      </c>
      <c r="G131" s="118">
        <f>SUMIF('ricostr prev'!$A:$A,'prev. 2016 ric'!$A:$A,'ricostr prev'!L:L)</f>
        <v>0</v>
      </c>
      <c r="H131" s="118">
        <f>SUMIF('ricostr prev'!$A:$A,'prev. 2016 ric'!$A:$A,'ricostr prev'!N:N)</f>
        <v>0</v>
      </c>
      <c r="I131" s="118">
        <f>SUMIF('ricostr prev'!$A:$A,'prev. 2016 ric'!$A:$A,'ricostr prev'!P:P)</f>
        <v>0</v>
      </c>
      <c r="J131" s="118">
        <f>SUMIF('ricostr prev'!$A:$A,'prev. 2016 ric'!$A:$A,'ricostr prev'!R:R)</f>
        <v>2700</v>
      </c>
      <c r="K131" s="118">
        <f>SUMIF('ricostr prev'!$A:$A,'prev. 2016 ric'!$A:$A,'ricostr prev'!T:T)</f>
        <v>0</v>
      </c>
      <c r="L131" s="118">
        <f>SUMIF('ricostr prev'!$A:$A,'prev. 2016 ric'!$A:$A,'ricostr prev'!V:V)</f>
        <v>0</v>
      </c>
      <c r="M131" s="118">
        <f>SUMIF('ricostr prev'!$A:$A,'prev. 2016 ric'!$A:$A,'ricostr prev'!X:X)</f>
        <v>0</v>
      </c>
      <c r="N131" s="106">
        <f t="shared" ref="N131:N194" si="5">SUM(C131:M131)</f>
        <v>2700</v>
      </c>
      <c r="P131">
        <v>801.33333333333337</v>
      </c>
      <c r="Q131" s="124">
        <f t="shared" si="4"/>
        <v>-1898.6666666666665</v>
      </c>
    </row>
    <row r="132" spans="1:17" x14ac:dyDescent="0.25">
      <c r="A132" s="142" t="s">
        <v>1752</v>
      </c>
      <c r="B132" s="132" t="s">
        <v>1400</v>
      </c>
      <c r="C132" s="118">
        <f>SUMIF('ricostr prev'!$A:$A,'prev. 2016 ric'!$A:$A,'ricostr prev'!D:D)</f>
        <v>309</v>
      </c>
      <c r="D132" s="118">
        <f>SUMIF('ricostr prev'!$A:$A,'prev. 2016 ric'!$A:$A,'ricostr prev'!F:F)</f>
        <v>1238</v>
      </c>
      <c r="E132" s="118">
        <f>SUMIF('ricostr prev'!$A:$A,'prev. 2016 ric'!$A:$A,'ricostr prev'!H:H)</f>
        <v>1236</v>
      </c>
      <c r="F132" s="118">
        <f>SUMIF('ricostr prev'!$A:$A,'prev. 2016 ric'!$A:$A,'ricostr prev'!J:J)</f>
        <v>943</v>
      </c>
      <c r="G132" s="118">
        <f>SUMIF('ricostr prev'!$A:$A,'prev. 2016 ric'!$A:$A,'ricostr prev'!L:L)</f>
        <v>960</v>
      </c>
      <c r="H132" s="118">
        <f>SUMIF('ricostr prev'!$A:$A,'prev. 2016 ric'!$A:$A,'ricostr prev'!N:N)</f>
        <v>414</v>
      </c>
      <c r="I132" s="118">
        <f>SUMIF('ricostr prev'!$A:$A,'prev. 2016 ric'!$A:$A,'ricostr prev'!P:P)</f>
        <v>699</v>
      </c>
      <c r="J132" s="118">
        <f>SUMIF('ricostr prev'!$A:$A,'prev. 2016 ric'!$A:$A,'ricostr prev'!R:R)</f>
        <v>2340</v>
      </c>
      <c r="K132" s="118">
        <f>SUMIF('ricostr prev'!$A:$A,'prev. 2016 ric'!$A:$A,'ricostr prev'!T:T)</f>
        <v>4209</v>
      </c>
      <c r="L132" s="118">
        <f>SUMIF('ricostr prev'!$A:$A,'prev. 2016 ric'!$A:$A,'ricostr prev'!V:V)</f>
        <v>207</v>
      </c>
      <c r="M132" s="118">
        <f>SUMIF('ricostr prev'!$A:$A,'prev. 2016 ric'!$A:$A,'ricostr prev'!X:X)</f>
        <v>734</v>
      </c>
      <c r="N132" s="106">
        <f t="shared" si="5"/>
        <v>13289</v>
      </c>
      <c r="P132">
        <v>16197.333333333334</v>
      </c>
      <c r="Q132" s="124">
        <f t="shared" si="4"/>
        <v>2908.3333333333339</v>
      </c>
    </row>
    <row r="133" spans="1:17" x14ac:dyDescent="0.25">
      <c r="A133" s="142" t="s">
        <v>1753</v>
      </c>
      <c r="B133" s="132" t="s">
        <v>1402</v>
      </c>
      <c r="C133" s="118">
        <f>SUMIF('ricostr prev'!$A:$A,'prev. 2016 ric'!$A:$A,'ricostr prev'!D:D)</f>
        <v>3</v>
      </c>
      <c r="D133" s="118">
        <f>SUMIF('ricostr prev'!$A:$A,'prev. 2016 ric'!$A:$A,'ricostr prev'!F:F)</f>
        <v>11</v>
      </c>
      <c r="E133" s="118">
        <f>SUMIF('ricostr prev'!$A:$A,'prev. 2016 ric'!$A:$A,'ricostr prev'!H:H)</f>
        <v>73</v>
      </c>
      <c r="F133" s="118">
        <f>SUMIF('ricostr prev'!$A:$A,'prev. 2016 ric'!$A:$A,'ricostr prev'!J:J)</f>
        <v>239</v>
      </c>
      <c r="G133" s="118">
        <f>SUMIF('ricostr prev'!$A:$A,'prev. 2016 ric'!$A:$A,'ricostr prev'!L:L)</f>
        <v>100</v>
      </c>
      <c r="H133" s="118">
        <f>SUMIF('ricostr prev'!$A:$A,'prev. 2016 ric'!$A:$A,'ricostr prev'!N:N)</f>
        <v>0</v>
      </c>
      <c r="I133" s="118">
        <f>SUMIF('ricostr prev'!$A:$A,'prev. 2016 ric'!$A:$A,'ricostr prev'!P:P)</f>
        <v>73</v>
      </c>
      <c r="J133" s="118">
        <f>SUMIF('ricostr prev'!$A:$A,'prev. 2016 ric'!$A:$A,'ricostr prev'!R:R)</f>
        <v>3</v>
      </c>
      <c r="K133" s="118">
        <f>SUMIF('ricostr prev'!$A:$A,'prev. 2016 ric'!$A:$A,'ricostr prev'!T:T)</f>
        <v>1100</v>
      </c>
      <c r="L133" s="118">
        <f>SUMIF('ricostr prev'!$A:$A,'prev. 2016 ric'!$A:$A,'ricostr prev'!V:V)</f>
        <v>1</v>
      </c>
      <c r="M133" s="118">
        <f>SUMIF('ricostr prev'!$A:$A,'prev. 2016 ric'!$A:$A,'ricostr prev'!X:X)</f>
        <v>50</v>
      </c>
      <c r="N133" s="106">
        <f t="shared" si="5"/>
        <v>1653</v>
      </c>
      <c r="P133">
        <v>1530.6666666666667</v>
      </c>
      <c r="Q133" s="124">
        <f t="shared" si="4"/>
        <v>-122.33333333333326</v>
      </c>
    </row>
    <row r="134" spans="1:17" ht="25.5" x14ac:dyDescent="0.25">
      <c r="A134" s="142" t="s">
        <v>1754</v>
      </c>
      <c r="B134" s="132" t="s">
        <v>1404</v>
      </c>
      <c r="C134" s="118">
        <f>SUMIF('ricostr prev'!$A:$A,'prev. 2016 ric'!$A:$A,'ricostr prev'!D:D)</f>
        <v>35</v>
      </c>
      <c r="D134" s="118">
        <f>SUMIF('ricostr prev'!$A:$A,'prev. 2016 ric'!$A:$A,'ricostr prev'!F:F)</f>
        <v>16</v>
      </c>
      <c r="E134" s="118">
        <f>SUMIF('ricostr prev'!$A:$A,'prev. 2016 ric'!$A:$A,'ricostr prev'!H:H)</f>
        <v>313</v>
      </c>
      <c r="F134" s="118">
        <f>SUMIF('ricostr prev'!$A:$A,'prev. 2016 ric'!$A:$A,'ricostr prev'!J:J)</f>
        <v>119</v>
      </c>
      <c r="G134" s="118">
        <f>SUMIF('ricostr prev'!$A:$A,'prev. 2016 ric'!$A:$A,'ricostr prev'!L:L)</f>
        <v>200</v>
      </c>
      <c r="H134" s="118">
        <f>SUMIF('ricostr prev'!$A:$A,'prev. 2016 ric'!$A:$A,'ricostr prev'!N:N)</f>
        <v>60</v>
      </c>
      <c r="I134" s="118">
        <f>SUMIF('ricostr prev'!$A:$A,'prev. 2016 ric'!$A:$A,'ricostr prev'!P:P)</f>
        <v>63</v>
      </c>
      <c r="J134" s="118">
        <f>SUMIF('ricostr prev'!$A:$A,'prev. 2016 ric'!$A:$A,'ricostr prev'!R:R)</f>
        <v>161</v>
      </c>
      <c r="K134" s="118">
        <f>SUMIF('ricostr prev'!$A:$A,'prev. 2016 ric'!$A:$A,'ricostr prev'!T:T)</f>
        <v>393</v>
      </c>
      <c r="L134" s="118">
        <f>SUMIF('ricostr prev'!$A:$A,'prev. 2016 ric'!$A:$A,'ricostr prev'!V:V)</f>
        <v>46</v>
      </c>
      <c r="M134" s="118">
        <f>SUMIF('ricostr prev'!$A:$A,'prev. 2016 ric'!$A:$A,'ricostr prev'!X:X)</f>
        <v>84</v>
      </c>
      <c r="N134" s="106">
        <f t="shared" si="5"/>
        <v>1490</v>
      </c>
      <c r="P134">
        <v>1844</v>
      </c>
      <c r="Q134" s="124">
        <f t="shared" si="4"/>
        <v>354</v>
      </c>
    </row>
    <row r="135" spans="1:17" x14ac:dyDescent="0.25">
      <c r="A135" s="142" t="s">
        <v>1755</v>
      </c>
      <c r="B135" s="132" t="s">
        <v>1406</v>
      </c>
      <c r="C135" s="118">
        <f>SUMIF('ricostr prev'!$A:$A,'prev. 2016 ric'!$A:$A,'ricostr prev'!D:D)</f>
        <v>169</v>
      </c>
      <c r="D135" s="118">
        <f>SUMIF('ricostr prev'!$A:$A,'prev. 2016 ric'!$A:$A,'ricostr prev'!F:F)</f>
        <v>1074</v>
      </c>
      <c r="E135" s="118">
        <f>SUMIF('ricostr prev'!$A:$A,'prev. 2016 ric'!$A:$A,'ricostr prev'!H:H)</f>
        <v>262</v>
      </c>
      <c r="F135" s="118">
        <f>SUMIF('ricostr prev'!$A:$A,'prev. 2016 ric'!$A:$A,'ricostr prev'!J:J)</f>
        <v>342</v>
      </c>
      <c r="G135" s="118">
        <f>SUMIF('ricostr prev'!$A:$A,'prev. 2016 ric'!$A:$A,'ricostr prev'!L:L)</f>
        <v>270</v>
      </c>
      <c r="H135" s="118">
        <f>SUMIF('ricostr prev'!$A:$A,'prev. 2016 ric'!$A:$A,'ricostr prev'!N:N)</f>
        <v>70</v>
      </c>
      <c r="I135" s="118">
        <f>SUMIF('ricostr prev'!$A:$A,'prev. 2016 ric'!$A:$A,'ricostr prev'!P:P)</f>
        <v>103</v>
      </c>
      <c r="J135" s="118">
        <f>SUMIF('ricostr prev'!$A:$A,'prev. 2016 ric'!$A:$A,'ricostr prev'!R:R)</f>
        <v>1294</v>
      </c>
      <c r="K135" s="118">
        <f>SUMIF('ricostr prev'!$A:$A,'prev. 2016 ric'!$A:$A,'ricostr prev'!T:T)</f>
        <v>1910</v>
      </c>
      <c r="L135" s="118">
        <f>SUMIF('ricostr prev'!$A:$A,'prev. 2016 ric'!$A:$A,'ricostr prev'!V:V)</f>
        <v>24</v>
      </c>
      <c r="M135" s="118">
        <f>SUMIF('ricostr prev'!$A:$A,'prev. 2016 ric'!$A:$A,'ricostr prev'!X:X)</f>
        <v>280</v>
      </c>
      <c r="N135" s="106">
        <f t="shared" si="5"/>
        <v>5798</v>
      </c>
      <c r="P135">
        <v>7048</v>
      </c>
      <c r="Q135" s="124">
        <f t="shared" si="4"/>
        <v>1250</v>
      </c>
    </row>
    <row r="136" spans="1:17" x14ac:dyDescent="0.25">
      <c r="A136" s="142" t="s">
        <v>1756</v>
      </c>
      <c r="B136" s="132" t="s">
        <v>1408</v>
      </c>
      <c r="C136" s="118">
        <f>SUMIF('ricostr prev'!$A:$A,'prev. 2016 ric'!$A:$A,'ricostr prev'!D:D)</f>
        <v>89</v>
      </c>
      <c r="D136" s="118">
        <f>SUMIF('ricostr prev'!$A:$A,'prev. 2016 ric'!$A:$A,'ricostr prev'!F:F)</f>
        <v>127</v>
      </c>
      <c r="E136" s="118">
        <f>SUMIF('ricostr prev'!$A:$A,'prev. 2016 ric'!$A:$A,'ricostr prev'!H:H)</f>
        <v>478</v>
      </c>
      <c r="F136" s="118">
        <f>SUMIF('ricostr prev'!$A:$A,'prev. 2016 ric'!$A:$A,'ricostr prev'!J:J)</f>
        <v>191</v>
      </c>
      <c r="G136" s="118">
        <f>SUMIF('ricostr prev'!$A:$A,'prev. 2016 ric'!$A:$A,'ricostr prev'!L:L)</f>
        <v>200</v>
      </c>
      <c r="H136" s="118">
        <f>SUMIF('ricostr prev'!$A:$A,'prev. 2016 ric'!$A:$A,'ricostr prev'!N:N)</f>
        <v>189</v>
      </c>
      <c r="I136" s="118">
        <f>SUMIF('ricostr prev'!$A:$A,'prev. 2016 ric'!$A:$A,'ricostr prev'!P:P)</f>
        <v>333</v>
      </c>
      <c r="J136" s="118">
        <f>SUMIF('ricostr prev'!$A:$A,'prev. 2016 ric'!$A:$A,'ricostr prev'!R:R)</f>
        <v>646</v>
      </c>
      <c r="K136" s="118">
        <f>SUMIF('ricostr prev'!$A:$A,'prev. 2016 ric'!$A:$A,'ricostr prev'!T:T)</f>
        <v>532</v>
      </c>
      <c r="L136" s="118">
        <f>SUMIF('ricostr prev'!$A:$A,'prev. 2016 ric'!$A:$A,'ricostr prev'!V:V)</f>
        <v>50</v>
      </c>
      <c r="M136" s="118">
        <f>SUMIF('ricostr prev'!$A:$A,'prev. 2016 ric'!$A:$A,'ricostr prev'!X:X)</f>
        <v>229</v>
      </c>
      <c r="N136" s="106">
        <f t="shared" si="5"/>
        <v>3064</v>
      </c>
      <c r="P136">
        <v>3512</v>
      </c>
      <c r="Q136" s="124">
        <f t="shared" si="4"/>
        <v>448</v>
      </c>
    </row>
    <row r="137" spans="1:17" x14ac:dyDescent="0.25">
      <c r="A137" s="142" t="s">
        <v>1757</v>
      </c>
      <c r="B137" s="132" t="s">
        <v>1410</v>
      </c>
      <c r="C137" s="118">
        <f>SUMIF('ricostr prev'!$A:$A,'prev. 2016 ric'!$A:$A,'ricostr prev'!D:D)</f>
        <v>13</v>
      </c>
      <c r="D137" s="118">
        <f>SUMIF('ricostr prev'!$A:$A,'prev. 2016 ric'!$A:$A,'ricostr prev'!F:F)</f>
        <v>9</v>
      </c>
      <c r="E137" s="118">
        <f>SUMIF('ricostr prev'!$A:$A,'prev. 2016 ric'!$A:$A,'ricostr prev'!H:H)</f>
        <v>50</v>
      </c>
      <c r="F137" s="118">
        <f>SUMIF('ricostr prev'!$A:$A,'prev. 2016 ric'!$A:$A,'ricostr prev'!J:J)</f>
        <v>13</v>
      </c>
      <c r="G137" s="118">
        <f>SUMIF('ricostr prev'!$A:$A,'prev. 2016 ric'!$A:$A,'ricostr prev'!L:L)</f>
        <v>150</v>
      </c>
      <c r="H137" s="118">
        <f>SUMIF('ricostr prev'!$A:$A,'prev. 2016 ric'!$A:$A,'ricostr prev'!N:N)</f>
        <v>47</v>
      </c>
      <c r="I137" s="118">
        <f>SUMIF('ricostr prev'!$A:$A,'prev. 2016 ric'!$A:$A,'ricostr prev'!P:P)</f>
        <v>84</v>
      </c>
      <c r="J137" s="118">
        <f>SUMIF('ricostr prev'!$A:$A,'prev. 2016 ric'!$A:$A,'ricostr prev'!R:R)</f>
        <v>119</v>
      </c>
      <c r="K137" s="118">
        <f>SUMIF('ricostr prev'!$A:$A,'prev. 2016 ric'!$A:$A,'ricostr prev'!T:T)</f>
        <v>120</v>
      </c>
      <c r="L137" s="118">
        <f>SUMIF('ricostr prev'!$A:$A,'prev. 2016 ric'!$A:$A,'ricostr prev'!V:V)</f>
        <v>66</v>
      </c>
      <c r="M137" s="118">
        <f>SUMIF('ricostr prev'!$A:$A,'prev. 2016 ric'!$A:$A,'ricostr prev'!X:X)</f>
        <v>55</v>
      </c>
      <c r="N137" s="106">
        <f t="shared" si="5"/>
        <v>726</v>
      </c>
      <c r="P137">
        <v>1358.6666666666667</v>
      </c>
      <c r="Q137" s="124">
        <f t="shared" si="4"/>
        <v>632.66666666666674</v>
      </c>
    </row>
    <row r="138" spans="1:17" x14ac:dyDescent="0.25">
      <c r="A138" s="142" t="s">
        <v>1758</v>
      </c>
      <c r="B138" s="132" t="s">
        <v>1169</v>
      </c>
      <c r="C138" s="118">
        <f>SUMIF('ricostr prev'!$A:$A,'prev. 2016 ric'!$A:$A,'ricostr prev'!D:D)</f>
        <v>0</v>
      </c>
      <c r="D138" s="118">
        <f>SUMIF('ricostr prev'!$A:$A,'prev. 2016 ric'!$A:$A,'ricostr prev'!F:F)</f>
        <v>1</v>
      </c>
      <c r="E138" s="118">
        <f>SUMIF('ricostr prev'!$A:$A,'prev. 2016 ric'!$A:$A,'ricostr prev'!H:H)</f>
        <v>60</v>
      </c>
      <c r="F138" s="118">
        <f>SUMIF('ricostr prev'!$A:$A,'prev. 2016 ric'!$A:$A,'ricostr prev'!J:J)</f>
        <v>39</v>
      </c>
      <c r="G138" s="118">
        <f>SUMIF('ricostr prev'!$A:$A,'prev. 2016 ric'!$A:$A,'ricostr prev'!L:L)</f>
        <v>40</v>
      </c>
      <c r="H138" s="118">
        <f>SUMIF('ricostr prev'!$A:$A,'prev. 2016 ric'!$A:$A,'ricostr prev'!N:N)</f>
        <v>48</v>
      </c>
      <c r="I138" s="118">
        <f>SUMIF('ricostr prev'!$A:$A,'prev. 2016 ric'!$A:$A,'ricostr prev'!P:P)</f>
        <v>43</v>
      </c>
      <c r="J138" s="118">
        <f>SUMIF('ricostr prev'!$A:$A,'prev. 2016 ric'!$A:$A,'ricostr prev'!R:R)</f>
        <v>117</v>
      </c>
      <c r="K138" s="118">
        <f>SUMIF('ricostr prev'!$A:$A,'prev. 2016 ric'!$A:$A,'ricostr prev'!T:T)</f>
        <v>154</v>
      </c>
      <c r="L138" s="118">
        <f>SUMIF('ricostr prev'!$A:$A,'prev. 2016 ric'!$A:$A,'ricostr prev'!V:V)</f>
        <v>20</v>
      </c>
      <c r="M138" s="118">
        <f>SUMIF('ricostr prev'!$A:$A,'prev. 2016 ric'!$A:$A,'ricostr prev'!X:X)</f>
        <v>36</v>
      </c>
      <c r="N138" s="106">
        <f t="shared" si="5"/>
        <v>558</v>
      </c>
      <c r="P138">
        <v>904</v>
      </c>
      <c r="Q138" s="124">
        <f t="shared" si="4"/>
        <v>346</v>
      </c>
    </row>
    <row r="139" spans="1:17" ht="25.5" x14ac:dyDescent="0.25">
      <c r="A139" s="142" t="s">
        <v>1759</v>
      </c>
      <c r="B139" s="132" t="s">
        <v>1170</v>
      </c>
      <c r="C139" s="118">
        <f>SUMIF('ricostr prev'!$A:$A,'prev. 2016 ric'!$A:$A,'ricostr prev'!D:D)</f>
        <v>0</v>
      </c>
      <c r="D139" s="118">
        <f>SUMIF('ricostr prev'!$A:$A,'prev. 2016 ric'!$A:$A,'ricostr prev'!F:F)</f>
        <v>0</v>
      </c>
      <c r="E139" s="118">
        <f>SUMIF('ricostr prev'!$A:$A,'prev. 2016 ric'!$A:$A,'ricostr prev'!H:H)</f>
        <v>0</v>
      </c>
      <c r="F139" s="118">
        <f>SUMIF('ricostr prev'!$A:$A,'prev. 2016 ric'!$A:$A,'ricostr prev'!J:J)</f>
        <v>0</v>
      </c>
      <c r="G139" s="118">
        <f>SUMIF('ricostr prev'!$A:$A,'prev. 2016 ric'!$A:$A,'ricostr prev'!L:L)</f>
        <v>0</v>
      </c>
      <c r="H139" s="118">
        <f>SUMIF('ricostr prev'!$A:$A,'prev. 2016 ric'!$A:$A,'ricostr prev'!N:N)</f>
        <v>0</v>
      </c>
      <c r="I139" s="118">
        <f>SUMIF('ricostr prev'!$A:$A,'prev. 2016 ric'!$A:$A,'ricostr prev'!P:P)</f>
        <v>0</v>
      </c>
      <c r="J139" s="118">
        <f>SUMIF('ricostr prev'!$A:$A,'prev. 2016 ric'!$A:$A,'ricostr prev'!R:R)</f>
        <v>0</v>
      </c>
      <c r="K139" s="118">
        <f>SUMIF('ricostr prev'!$A:$A,'prev. 2016 ric'!$A:$A,'ricostr prev'!T:T)</f>
        <v>0</v>
      </c>
      <c r="L139" s="118">
        <f>SUMIF('ricostr prev'!$A:$A,'prev. 2016 ric'!$A:$A,'ricostr prev'!V:V)</f>
        <v>0</v>
      </c>
      <c r="M139" s="118">
        <f>SUMIF('ricostr prev'!$A:$A,'prev. 2016 ric'!$A:$A,'ricostr prev'!X:X)</f>
        <v>0</v>
      </c>
      <c r="N139" s="106">
        <f t="shared" si="5"/>
        <v>0</v>
      </c>
      <c r="P139">
        <v>0</v>
      </c>
      <c r="Q139" s="124">
        <f t="shared" si="4"/>
        <v>0</v>
      </c>
    </row>
    <row r="140" spans="1:17" x14ac:dyDescent="0.25">
      <c r="A140" s="131" t="s">
        <v>1760</v>
      </c>
      <c r="B140" s="132" t="s">
        <v>1416</v>
      </c>
      <c r="C140" s="118">
        <f>SUMIF('ricostr prev'!$A:$A,'prev. 2016 ric'!$A:$A,'ricostr prev'!D:D)</f>
        <v>199287</v>
      </c>
      <c r="D140" s="118">
        <f>SUMIF('ricostr prev'!$A:$A,'prev. 2016 ric'!$A:$A,'ricostr prev'!F:F)</f>
        <v>86050</v>
      </c>
      <c r="E140" s="118">
        <f>SUMIF('ricostr prev'!$A:$A,'prev. 2016 ric'!$A:$A,'ricostr prev'!H:H)</f>
        <v>111833</v>
      </c>
      <c r="F140" s="118">
        <f>SUMIF('ricostr prev'!$A:$A,'prev. 2016 ric'!$A:$A,'ricostr prev'!J:J)</f>
        <v>45816</v>
      </c>
      <c r="G140" s="118">
        <f>SUMIF('ricostr prev'!$A:$A,'prev. 2016 ric'!$A:$A,'ricostr prev'!L:L)</f>
        <v>119197</v>
      </c>
      <c r="H140" s="118">
        <f>SUMIF('ricostr prev'!$A:$A,'prev. 2016 ric'!$A:$A,'ricostr prev'!N:N)</f>
        <v>66932</v>
      </c>
      <c r="I140" s="118">
        <f>SUMIF('ricostr prev'!$A:$A,'prev. 2016 ric'!$A:$A,'ricostr prev'!P:P)</f>
        <v>88240</v>
      </c>
      <c r="J140" s="118">
        <f>SUMIF('ricostr prev'!$A:$A,'prev. 2016 ric'!$A:$A,'ricostr prev'!R:R)</f>
        <v>440973</v>
      </c>
      <c r="K140" s="118">
        <f>SUMIF('ricostr prev'!$A:$A,'prev. 2016 ric'!$A:$A,'ricostr prev'!T:T)</f>
        <v>36921</v>
      </c>
      <c r="L140" s="118">
        <f>SUMIF('ricostr prev'!$A:$A,'prev. 2016 ric'!$A:$A,'ricostr prev'!V:V)</f>
        <v>26740</v>
      </c>
      <c r="M140" s="118">
        <f>SUMIF('ricostr prev'!$A:$A,'prev. 2016 ric'!$A:$A,'ricostr prev'!X:X)</f>
        <v>26206</v>
      </c>
      <c r="N140" s="106">
        <f t="shared" si="5"/>
        <v>1248195</v>
      </c>
      <c r="P140">
        <v>1286993.3333333333</v>
      </c>
      <c r="Q140" s="124">
        <f t="shared" si="4"/>
        <v>38798.333333333256</v>
      </c>
    </row>
    <row r="141" spans="1:17" x14ac:dyDescent="0.25">
      <c r="A141" s="131" t="s">
        <v>1761</v>
      </c>
      <c r="B141" s="132" t="s">
        <v>1418</v>
      </c>
      <c r="C141" s="118">
        <f>SUMIF('ricostr prev'!$A:$A,'prev. 2016 ric'!$A:$A,'ricostr prev'!D:D)</f>
        <v>174609</v>
      </c>
      <c r="D141" s="118">
        <f>SUMIF('ricostr prev'!$A:$A,'prev. 2016 ric'!$A:$A,'ricostr prev'!F:F)</f>
        <v>66012</v>
      </c>
      <c r="E141" s="118">
        <f>SUMIF('ricostr prev'!$A:$A,'prev. 2016 ric'!$A:$A,'ricostr prev'!H:H)</f>
        <v>77072</v>
      </c>
      <c r="F141" s="118">
        <f>SUMIF('ricostr prev'!$A:$A,'prev. 2016 ric'!$A:$A,'ricostr prev'!J:J)</f>
        <v>39916</v>
      </c>
      <c r="G141" s="118">
        <f>SUMIF('ricostr prev'!$A:$A,'prev. 2016 ric'!$A:$A,'ricostr prev'!L:L)</f>
        <v>98025</v>
      </c>
      <c r="H141" s="118">
        <f>SUMIF('ricostr prev'!$A:$A,'prev. 2016 ric'!$A:$A,'ricostr prev'!N:N)</f>
        <v>58673</v>
      </c>
      <c r="I141" s="118">
        <f>SUMIF('ricostr prev'!$A:$A,'prev. 2016 ric'!$A:$A,'ricostr prev'!P:P)</f>
        <v>72954</v>
      </c>
      <c r="J141" s="118">
        <f>SUMIF('ricostr prev'!$A:$A,'prev. 2016 ric'!$A:$A,'ricostr prev'!R:R)</f>
        <v>396473</v>
      </c>
      <c r="K141" s="118">
        <f>SUMIF('ricostr prev'!$A:$A,'prev. 2016 ric'!$A:$A,'ricostr prev'!T:T)</f>
        <v>10891</v>
      </c>
      <c r="L141" s="118">
        <f>SUMIF('ricostr prev'!$A:$A,'prev. 2016 ric'!$A:$A,'ricostr prev'!V:V)</f>
        <v>8746</v>
      </c>
      <c r="M141" s="118">
        <f>SUMIF('ricostr prev'!$A:$A,'prev. 2016 ric'!$A:$A,'ricostr prev'!X:X)</f>
        <v>13749</v>
      </c>
      <c r="N141" s="106">
        <f t="shared" si="5"/>
        <v>1017120</v>
      </c>
      <c r="P141">
        <v>1044956</v>
      </c>
      <c r="Q141" s="124">
        <f t="shared" si="4"/>
        <v>27836</v>
      </c>
    </row>
    <row r="142" spans="1:17" ht="25.5" x14ac:dyDescent="0.25">
      <c r="A142" s="142" t="s">
        <v>1762</v>
      </c>
      <c r="B142" s="132" t="s">
        <v>1420</v>
      </c>
      <c r="C142" s="118">
        <f>SUMIF('ricostr prev'!$A:$A,'prev. 2016 ric'!$A:$A,'ricostr prev'!D:D)</f>
        <v>39940</v>
      </c>
      <c r="D142" s="118">
        <f>SUMIF('ricostr prev'!$A:$A,'prev. 2016 ric'!$A:$A,'ricostr prev'!F:F)</f>
        <v>18929</v>
      </c>
      <c r="E142" s="118">
        <f>SUMIF('ricostr prev'!$A:$A,'prev. 2016 ric'!$A:$A,'ricostr prev'!H:H)</f>
        <v>20566</v>
      </c>
      <c r="F142" s="118">
        <f>SUMIF('ricostr prev'!$A:$A,'prev. 2016 ric'!$A:$A,'ricostr prev'!J:J)</f>
        <v>7694</v>
      </c>
      <c r="G142" s="118">
        <f>SUMIF('ricostr prev'!$A:$A,'prev. 2016 ric'!$A:$A,'ricostr prev'!L:L)</f>
        <v>22248</v>
      </c>
      <c r="H142" s="118">
        <f>SUMIF('ricostr prev'!$A:$A,'prev. 2016 ric'!$A:$A,'ricostr prev'!N:N)</f>
        <v>13342</v>
      </c>
      <c r="I142" s="118">
        <f>SUMIF('ricostr prev'!$A:$A,'prev. 2016 ric'!$A:$A,'ricostr prev'!P:P)</f>
        <v>17214</v>
      </c>
      <c r="J142" s="118">
        <f>SUMIF('ricostr prev'!$A:$A,'prev. 2016 ric'!$A:$A,'ricostr prev'!R:R)</f>
        <v>62450</v>
      </c>
      <c r="K142" s="118">
        <f>SUMIF('ricostr prev'!$A:$A,'prev. 2016 ric'!$A:$A,'ricostr prev'!T:T)</f>
        <v>0</v>
      </c>
      <c r="L142" s="118">
        <f>SUMIF('ricostr prev'!$A:$A,'prev. 2016 ric'!$A:$A,'ricostr prev'!V:V)</f>
        <v>0</v>
      </c>
      <c r="M142" s="118">
        <f>SUMIF('ricostr prev'!$A:$A,'prev. 2016 ric'!$A:$A,'ricostr prev'!X:X)</f>
        <v>0</v>
      </c>
      <c r="N142" s="106">
        <f t="shared" si="5"/>
        <v>202383</v>
      </c>
      <c r="P142">
        <v>204500</v>
      </c>
      <c r="Q142" s="124">
        <f t="shared" si="4"/>
        <v>2117</v>
      </c>
    </row>
    <row r="143" spans="1:17" x14ac:dyDescent="0.25">
      <c r="A143" s="142" t="s">
        <v>1763</v>
      </c>
      <c r="B143" s="132" t="s">
        <v>1422</v>
      </c>
      <c r="C143" s="118">
        <f>SUMIF('ricostr prev'!$A:$A,'prev. 2016 ric'!$A:$A,'ricostr prev'!D:D)</f>
        <v>39940</v>
      </c>
      <c r="D143" s="118">
        <f>SUMIF('ricostr prev'!$A:$A,'prev. 2016 ric'!$A:$A,'ricostr prev'!F:F)</f>
        <v>18929</v>
      </c>
      <c r="E143" s="118">
        <f>SUMIF('ricostr prev'!$A:$A,'prev. 2016 ric'!$A:$A,'ricostr prev'!H:H)</f>
        <v>20566</v>
      </c>
      <c r="F143" s="118">
        <f>SUMIF('ricostr prev'!$A:$A,'prev. 2016 ric'!$A:$A,'ricostr prev'!J:J)</f>
        <v>7694</v>
      </c>
      <c r="G143" s="118">
        <f>SUMIF('ricostr prev'!$A:$A,'prev. 2016 ric'!$A:$A,'ricostr prev'!L:L)</f>
        <v>22248</v>
      </c>
      <c r="H143" s="118">
        <f>SUMIF('ricostr prev'!$A:$A,'prev. 2016 ric'!$A:$A,'ricostr prev'!N:N)</f>
        <v>13342</v>
      </c>
      <c r="I143" s="118">
        <f>SUMIF('ricostr prev'!$A:$A,'prev. 2016 ric'!$A:$A,'ricostr prev'!P:P)</f>
        <v>17214</v>
      </c>
      <c r="J143" s="118">
        <f>SUMIF('ricostr prev'!$A:$A,'prev. 2016 ric'!$A:$A,'ricostr prev'!R:R)</f>
        <v>62450</v>
      </c>
      <c r="K143" s="118">
        <f>SUMIF('ricostr prev'!$A:$A,'prev. 2016 ric'!$A:$A,'ricostr prev'!T:T)</f>
        <v>0</v>
      </c>
      <c r="L143" s="118">
        <f>SUMIF('ricostr prev'!$A:$A,'prev. 2016 ric'!$A:$A,'ricostr prev'!V:V)</f>
        <v>0</v>
      </c>
      <c r="M143" s="118">
        <f>SUMIF('ricostr prev'!$A:$A,'prev. 2016 ric'!$A:$A,'ricostr prev'!X:X)</f>
        <v>0</v>
      </c>
      <c r="N143" s="106">
        <f t="shared" si="5"/>
        <v>202383</v>
      </c>
      <c r="P143">
        <v>204500</v>
      </c>
      <c r="Q143" s="124">
        <f t="shared" si="4"/>
        <v>2117</v>
      </c>
    </row>
    <row r="144" spans="1:17" x14ac:dyDescent="0.25">
      <c r="A144" s="142" t="s">
        <v>1764</v>
      </c>
      <c r="B144" s="132" t="s">
        <v>448</v>
      </c>
      <c r="C144" s="118">
        <f>SUMIF('ricostr prev'!$A:$A,'prev. 2016 ric'!$A:$A,'ricostr prev'!D:D)</f>
        <v>25575</v>
      </c>
      <c r="D144" s="118">
        <f>SUMIF('ricostr prev'!$A:$A,'prev. 2016 ric'!$A:$A,'ricostr prev'!F:F)</f>
        <v>10627</v>
      </c>
      <c r="E144" s="118">
        <f>SUMIF('ricostr prev'!$A:$A,'prev. 2016 ric'!$A:$A,'ricostr prev'!H:H)</f>
        <v>11532</v>
      </c>
      <c r="F144" s="118">
        <f>SUMIF('ricostr prev'!$A:$A,'prev. 2016 ric'!$A:$A,'ricostr prev'!J:J)</f>
        <v>4610</v>
      </c>
      <c r="G144" s="118">
        <f>SUMIF('ricostr prev'!$A:$A,'prev. 2016 ric'!$A:$A,'ricostr prev'!L:L)</f>
        <v>12681</v>
      </c>
      <c r="H144" s="118">
        <f>SUMIF('ricostr prev'!$A:$A,'prev. 2016 ric'!$A:$A,'ricostr prev'!N:N)</f>
        <v>8099</v>
      </c>
      <c r="I144" s="118">
        <f>SUMIF('ricostr prev'!$A:$A,'prev. 2016 ric'!$A:$A,'ricostr prev'!P:P)</f>
        <v>9566</v>
      </c>
      <c r="J144" s="118">
        <f>SUMIF('ricostr prev'!$A:$A,'prev. 2016 ric'!$A:$A,'ricostr prev'!R:R)</f>
        <v>40400</v>
      </c>
      <c r="K144" s="118">
        <f>SUMIF('ricostr prev'!$A:$A,'prev. 2016 ric'!$A:$A,'ricostr prev'!T:T)</f>
        <v>0</v>
      </c>
      <c r="L144" s="118">
        <f>SUMIF('ricostr prev'!$A:$A,'prev. 2016 ric'!$A:$A,'ricostr prev'!V:V)</f>
        <v>0</v>
      </c>
      <c r="M144" s="118">
        <f>SUMIF('ricostr prev'!$A:$A,'prev. 2016 ric'!$A:$A,'ricostr prev'!X:X)</f>
        <v>0</v>
      </c>
      <c r="N144" s="106">
        <f t="shared" si="5"/>
        <v>123090</v>
      </c>
      <c r="P144">
        <v>123078.66666666667</v>
      </c>
      <c r="Q144" s="124">
        <f t="shared" si="4"/>
        <v>-11.333333333328483</v>
      </c>
    </row>
    <row r="145" spans="1:17" x14ac:dyDescent="0.25">
      <c r="A145" s="142" t="s">
        <v>1765</v>
      </c>
      <c r="B145" s="132" t="s">
        <v>449</v>
      </c>
      <c r="C145" s="118">
        <f>SUMIF('ricostr prev'!$A:$A,'prev. 2016 ric'!$A:$A,'ricostr prev'!D:D)</f>
        <v>5313</v>
      </c>
      <c r="D145" s="118">
        <f>SUMIF('ricostr prev'!$A:$A,'prev. 2016 ric'!$A:$A,'ricostr prev'!F:F)</f>
        <v>2625</v>
      </c>
      <c r="E145" s="118">
        <f>SUMIF('ricostr prev'!$A:$A,'prev. 2016 ric'!$A:$A,'ricostr prev'!H:H)</f>
        <v>2172</v>
      </c>
      <c r="F145" s="118">
        <f>SUMIF('ricostr prev'!$A:$A,'prev. 2016 ric'!$A:$A,'ricostr prev'!J:J)</f>
        <v>672</v>
      </c>
      <c r="G145" s="118">
        <f>SUMIF('ricostr prev'!$A:$A,'prev. 2016 ric'!$A:$A,'ricostr prev'!L:L)</f>
        <v>1954</v>
      </c>
      <c r="H145" s="118">
        <f>SUMIF('ricostr prev'!$A:$A,'prev. 2016 ric'!$A:$A,'ricostr prev'!N:N)</f>
        <v>1356</v>
      </c>
      <c r="I145" s="118">
        <f>SUMIF('ricostr prev'!$A:$A,'prev. 2016 ric'!$A:$A,'ricostr prev'!P:P)</f>
        <v>1567</v>
      </c>
      <c r="J145" s="118">
        <f>SUMIF('ricostr prev'!$A:$A,'prev. 2016 ric'!$A:$A,'ricostr prev'!R:R)</f>
        <v>8700</v>
      </c>
      <c r="K145" s="118">
        <f>SUMIF('ricostr prev'!$A:$A,'prev. 2016 ric'!$A:$A,'ricostr prev'!T:T)</f>
        <v>0</v>
      </c>
      <c r="L145" s="118">
        <f>SUMIF('ricostr prev'!$A:$A,'prev. 2016 ric'!$A:$A,'ricostr prev'!V:V)</f>
        <v>0</v>
      </c>
      <c r="M145" s="118">
        <f>SUMIF('ricostr prev'!$A:$A,'prev. 2016 ric'!$A:$A,'ricostr prev'!X:X)</f>
        <v>0</v>
      </c>
      <c r="N145" s="106">
        <f t="shared" si="5"/>
        <v>24359</v>
      </c>
      <c r="P145">
        <v>24516</v>
      </c>
      <c r="Q145" s="124">
        <f t="shared" si="4"/>
        <v>157</v>
      </c>
    </row>
    <row r="146" spans="1:17" ht="25.5" x14ac:dyDescent="0.25">
      <c r="A146" s="142" t="s">
        <v>1766</v>
      </c>
      <c r="B146" s="132" t="s">
        <v>450</v>
      </c>
      <c r="C146" s="118">
        <f>SUMIF('ricostr prev'!$A:$A,'prev. 2016 ric'!$A:$A,'ricostr prev'!D:D)</f>
        <v>7165</v>
      </c>
      <c r="D146" s="118">
        <f>SUMIF('ricostr prev'!$A:$A,'prev. 2016 ric'!$A:$A,'ricostr prev'!F:F)</f>
        <v>4566</v>
      </c>
      <c r="E146" s="118">
        <f>SUMIF('ricostr prev'!$A:$A,'prev. 2016 ric'!$A:$A,'ricostr prev'!H:H)</f>
        <v>5182</v>
      </c>
      <c r="F146" s="118">
        <f>SUMIF('ricostr prev'!$A:$A,'prev. 2016 ric'!$A:$A,'ricostr prev'!J:J)</f>
        <v>1901</v>
      </c>
      <c r="G146" s="118">
        <f>SUMIF('ricostr prev'!$A:$A,'prev. 2016 ric'!$A:$A,'ricostr prev'!L:L)</f>
        <v>5493</v>
      </c>
      <c r="H146" s="118">
        <f>SUMIF('ricostr prev'!$A:$A,'prev. 2016 ric'!$A:$A,'ricostr prev'!N:N)</f>
        <v>3220</v>
      </c>
      <c r="I146" s="118">
        <f>SUMIF('ricostr prev'!$A:$A,'prev. 2016 ric'!$A:$A,'ricostr prev'!P:P)</f>
        <v>5064</v>
      </c>
      <c r="J146" s="118">
        <f>SUMIF('ricostr prev'!$A:$A,'prev. 2016 ric'!$A:$A,'ricostr prev'!R:R)</f>
        <v>9350</v>
      </c>
      <c r="K146" s="118">
        <f>SUMIF('ricostr prev'!$A:$A,'prev. 2016 ric'!$A:$A,'ricostr prev'!T:T)</f>
        <v>0</v>
      </c>
      <c r="L146" s="118">
        <f>SUMIF('ricostr prev'!$A:$A,'prev. 2016 ric'!$A:$A,'ricostr prev'!V:V)</f>
        <v>0</v>
      </c>
      <c r="M146" s="118">
        <f>SUMIF('ricostr prev'!$A:$A,'prev. 2016 ric'!$A:$A,'ricostr prev'!X:X)</f>
        <v>0</v>
      </c>
      <c r="N146" s="106">
        <f t="shared" si="5"/>
        <v>41941</v>
      </c>
      <c r="P146">
        <v>43404</v>
      </c>
      <c r="Q146" s="124">
        <f t="shared" si="4"/>
        <v>1463</v>
      </c>
    </row>
    <row r="147" spans="1:17" ht="25.5" x14ac:dyDescent="0.25">
      <c r="A147" s="142" t="s">
        <v>1767</v>
      </c>
      <c r="B147" s="132" t="s">
        <v>1226</v>
      </c>
      <c r="C147" s="118">
        <f>SUMIF('ricostr prev'!$A:$A,'prev. 2016 ric'!$A:$A,'ricostr prev'!D:D)</f>
        <v>1887</v>
      </c>
      <c r="D147" s="118">
        <f>SUMIF('ricostr prev'!$A:$A,'prev. 2016 ric'!$A:$A,'ricostr prev'!F:F)</f>
        <v>1111</v>
      </c>
      <c r="E147" s="118">
        <f>SUMIF('ricostr prev'!$A:$A,'prev. 2016 ric'!$A:$A,'ricostr prev'!H:H)</f>
        <v>1680</v>
      </c>
      <c r="F147" s="118">
        <f>SUMIF('ricostr prev'!$A:$A,'prev. 2016 ric'!$A:$A,'ricostr prev'!J:J)</f>
        <v>511</v>
      </c>
      <c r="G147" s="118">
        <f>SUMIF('ricostr prev'!$A:$A,'prev. 2016 ric'!$A:$A,'ricostr prev'!L:L)</f>
        <v>2120</v>
      </c>
      <c r="H147" s="118">
        <f>SUMIF('ricostr prev'!$A:$A,'prev. 2016 ric'!$A:$A,'ricostr prev'!N:N)</f>
        <v>667</v>
      </c>
      <c r="I147" s="118">
        <f>SUMIF('ricostr prev'!$A:$A,'prev. 2016 ric'!$A:$A,'ricostr prev'!P:P)</f>
        <v>1017</v>
      </c>
      <c r="J147" s="118">
        <f>SUMIF('ricostr prev'!$A:$A,'prev. 2016 ric'!$A:$A,'ricostr prev'!R:R)</f>
        <v>4000</v>
      </c>
      <c r="K147" s="118">
        <f>SUMIF('ricostr prev'!$A:$A,'prev. 2016 ric'!$A:$A,'ricostr prev'!T:T)</f>
        <v>0</v>
      </c>
      <c r="L147" s="118">
        <f>SUMIF('ricostr prev'!$A:$A,'prev. 2016 ric'!$A:$A,'ricostr prev'!V:V)</f>
        <v>0</v>
      </c>
      <c r="M147" s="118">
        <f>SUMIF('ricostr prev'!$A:$A,'prev. 2016 ric'!$A:$A,'ricostr prev'!X:X)</f>
        <v>0</v>
      </c>
      <c r="N147" s="106">
        <f t="shared" si="5"/>
        <v>12993</v>
      </c>
      <c r="P147">
        <v>13501.333333333334</v>
      </c>
      <c r="Q147" s="124">
        <f t="shared" si="4"/>
        <v>508.33333333333394</v>
      </c>
    </row>
    <row r="148" spans="1:17" ht="25.5" x14ac:dyDescent="0.25">
      <c r="A148" s="142" t="s">
        <v>1768</v>
      </c>
      <c r="B148" s="132" t="s">
        <v>819</v>
      </c>
      <c r="C148" s="118">
        <f>SUMIF('ricostr prev'!$A:$A,'prev. 2016 ric'!$A:$A,'ricostr prev'!D:D)</f>
        <v>0</v>
      </c>
      <c r="D148" s="118">
        <f>SUMIF('ricostr prev'!$A:$A,'prev. 2016 ric'!$A:$A,'ricostr prev'!F:F)</f>
        <v>0</v>
      </c>
      <c r="E148" s="118">
        <f>SUMIF('ricostr prev'!$A:$A,'prev. 2016 ric'!$A:$A,'ricostr prev'!H:H)</f>
        <v>0</v>
      </c>
      <c r="F148" s="118">
        <f>SUMIF('ricostr prev'!$A:$A,'prev. 2016 ric'!$A:$A,'ricostr prev'!J:J)</f>
        <v>0</v>
      </c>
      <c r="G148" s="118">
        <f>SUMIF('ricostr prev'!$A:$A,'prev. 2016 ric'!$A:$A,'ricostr prev'!L:L)</f>
        <v>0</v>
      </c>
      <c r="H148" s="118">
        <f>SUMIF('ricostr prev'!$A:$A,'prev. 2016 ric'!$A:$A,'ricostr prev'!N:N)</f>
        <v>0</v>
      </c>
      <c r="I148" s="118">
        <f>SUMIF('ricostr prev'!$A:$A,'prev. 2016 ric'!$A:$A,'ricostr prev'!P:P)</f>
        <v>0</v>
      </c>
      <c r="J148" s="118">
        <f>SUMIF('ricostr prev'!$A:$A,'prev. 2016 ric'!$A:$A,'ricostr prev'!R:R)</f>
        <v>0</v>
      </c>
      <c r="K148" s="118">
        <f>SUMIF('ricostr prev'!$A:$A,'prev. 2016 ric'!$A:$A,'ricostr prev'!T:T)</f>
        <v>0</v>
      </c>
      <c r="L148" s="118">
        <f>SUMIF('ricostr prev'!$A:$A,'prev. 2016 ric'!$A:$A,'ricostr prev'!V:V)</f>
        <v>0</v>
      </c>
      <c r="M148" s="118">
        <f>SUMIF('ricostr prev'!$A:$A,'prev. 2016 ric'!$A:$A,'ricostr prev'!X:X)</f>
        <v>0</v>
      </c>
      <c r="N148" s="106">
        <f t="shared" si="5"/>
        <v>0</v>
      </c>
      <c r="P148">
        <v>0</v>
      </c>
      <c r="Q148" s="124">
        <f t="shared" si="4"/>
        <v>0</v>
      </c>
    </row>
    <row r="149" spans="1:17" ht="25.5" x14ac:dyDescent="0.25">
      <c r="A149" s="142" t="s">
        <v>1769</v>
      </c>
      <c r="B149" s="132" t="s">
        <v>1810</v>
      </c>
      <c r="C149" s="118">
        <f>SUMIF('ricostr prev'!$A:$A,'prev. 2016 ric'!$A:$A,'ricostr prev'!D:D)</f>
        <v>0</v>
      </c>
      <c r="D149" s="118">
        <f>SUMIF('ricostr prev'!$A:$A,'prev. 2016 ric'!$A:$A,'ricostr prev'!F:F)</f>
        <v>0</v>
      </c>
      <c r="E149" s="118">
        <f>SUMIF('ricostr prev'!$A:$A,'prev. 2016 ric'!$A:$A,'ricostr prev'!H:H)</f>
        <v>0</v>
      </c>
      <c r="F149" s="118">
        <f>SUMIF('ricostr prev'!$A:$A,'prev. 2016 ric'!$A:$A,'ricostr prev'!J:J)</f>
        <v>0</v>
      </c>
      <c r="G149" s="118">
        <f>SUMIF('ricostr prev'!$A:$A,'prev. 2016 ric'!$A:$A,'ricostr prev'!L:L)</f>
        <v>0</v>
      </c>
      <c r="H149" s="118">
        <f>SUMIF('ricostr prev'!$A:$A,'prev. 2016 ric'!$A:$A,'ricostr prev'!N:N)</f>
        <v>0</v>
      </c>
      <c r="I149" s="118">
        <f>SUMIF('ricostr prev'!$A:$A,'prev. 2016 ric'!$A:$A,'ricostr prev'!P:P)</f>
        <v>0</v>
      </c>
      <c r="J149" s="118">
        <f>SUMIF('ricostr prev'!$A:$A,'prev. 2016 ric'!$A:$A,'ricostr prev'!R:R)</f>
        <v>0</v>
      </c>
      <c r="K149" s="118">
        <f>SUMIF('ricostr prev'!$A:$A,'prev. 2016 ric'!$A:$A,'ricostr prev'!T:T)</f>
        <v>0</v>
      </c>
      <c r="L149" s="118">
        <f>SUMIF('ricostr prev'!$A:$A,'prev. 2016 ric'!$A:$A,'ricostr prev'!V:V)</f>
        <v>0</v>
      </c>
      <c r="M149" s="118">
        <f>SUMIF('ricostr prev'!$A:$A,'prev. 2016 ric'!$A:$A,'ricostr prev'!X:X)</f>
        <v>0</v>
      </c>
      <c r="N149" s="106">
        <f t="shared" si="5"/>
        <v>0</v>
      </c>
      <c r="P149">
        <v>0</v>
      </c>
      <c r="Q149" s="124">
        <f t="shared" si="4"/>
        <v>0</v>
      </c>
    </row>
    <row r="150" spans="1:17" x14ac:dyDescent="0.25">
      <c r="A150" s="142" t="s">
        <v>1770</v>
      </c>
      <c r="B150" s="132" t="s">
        <v>1232</v>
      </c>
      <c r="C150" s="118">
        <f>SUMIF('ricostr prev'!$A:$A,'prev. 2016 ric'!$A:$A,'ricostr prev'!D:D)</f>
        <v>52866</v>
      </c>
      <c r="D150" s="118">
        <f>SUMIF('ricostr prev'!$A:$A,'prev. 2016 ric'!$A:$A,'ricostr prev'!F:F)</f>
        <v>23689</v>
      </c>
      <c r="E150" s="118">
        <f>SUMIF('ricostr prev'!$A:$A,'prev. 2016 ric'!$A:$A,'ricostr prev'!H:H)</f>
        <v>25314</v>
      </c>
      <c r="F150" s="118">
        <f>SUMIF('ricostr prev'!$A:$A,'prev. 2016 ric'!$A:$A,'ricostr prev'!J:J)</f>
        <v>9459</v>
      </c>
      <c r="G150" s="118">
        <f>SUMIF('ricostr prev'!$A:$A,'prev. 2016 ric'!$A:$A,'ricostr prev'!L:L)</f>
        <v>29480</v>
      </c>
      <c r="H150" s="118">
        <f>SUMIF('ricostr prev'!$A:$A,'prev. 2016 ric'!$A:$A,'ricostr prev'!N:N)</f>
        <v>17633</v>
      </c>
      <c r="I150" s="118">
        <f>SUMIF('ricostr prev'!$A:$A,'prev. 2016 ric'!$A:$A,'ricostr prev'!P:P)</f>
        <v>22311</v>
      </c>
      <c r="J150" s="118">
        <f>SUMIF('ricostr prev'!$A:$A,'prev. 2016 ric'!$A:$A,'ricostr prev'!R:R)</f>
        <v>88576</v>
      </c>
      <c r="K150" s="118">
        <f>SUMIF('ricostr prev'!$A:$A,'prev. 2016 ric'!$A:$A,'ricostr prev'!T:T)</f>
        <v>0</v>
      </c>
      <c r="L150" s="118">
        <f>SUMIF('ricostr prev'!$A:$A,'prev. 2016 ric'!$A:$A,'ricostr prev'!V:V)</f>
        <v>0</v>
      </c>
      <c r="M150" s="118">
        <f>SUMIF('ricostr prev'!$A:$A,'prev. 2016 ric'!$A:$A,'ricostr prev'!X:X)</f>
        <v>0</v>
      </c>
      <c r="N150" s="106">
        <f t="shared" si="5"/>
        <v>269328</v>
      </c>
      <c r="P150">
        <v>298701.33333333331</v>
      </c>
      <c r="Q150" s="124">
        <f t="shared" si="4"/>
        <v>29373.333333333314</v>
      </c>
    </row>
    <row r="151" spans="1:17" x14ac:dyDescent="0.25">
      <c r="A151" s="142" t="s">
        <v>1771</v>
      </c>
      <c r="B151" s="132" t="s">
        <v>1234</v>
      </c>
      <c r="C151" s="118">
        <f>SUMIF('ricostr prev'!$A:$A,'prev. 2016 ric'!$A:$A,'ricostr prev'!D:D)</f>
        <v>52866</v>
      </c>
      <c r="D151" s="118">
        <f>SUMIF('ricostr prev'!$A:$A,'prev. 2016 ric'!$A:$A,'ricostr prev'!F:F)</f>
        <v>23689</v>
      </c>
      <c r="E151" s="118">
        <f>SUMIF('ricostr prev'!$A:$A,'prev. 2016 ric'!$A:$A,'ricostr prev'!H:H)</f>
        <v>25314</v>
      </c>
      <c r="F151" s="118">
        <f>SUMIF('ricostr prev'!$A:$A,'prev. 2016 ric'!$A:$A,'ricostr prev'!J:J)</f>
        <v>9459</v>
      </c>
      <c r="G151" s="118">
        <f>SUMIF('ricostr prev'!$A:$A,'prev. 2016 ric'!$A:$A,'ricostr prev'!L:L)</f>
        <v>29480</v>
      </c>
      <c r="H151" s="118">
        <f>SUMIF('ricostr prev'!$A:$A,'prev. 2016 ric'!$A:$A,'ricostr prev'!N:N)</f>
        <v>17633</v>
      </c>
      <c r="I151" s="118">
        <f>SUMIF('ricostr prev'!$A:$A,'prev. 2016 ric'!$A:$A,'ricostr prev'!P:P)</f>
        <v>22311</v>
      </c>
      <c r="J151" s="118">
        <f>SUMIF('ricostr prev'!$A:$A,'prev. 2016 ric'!$A:$A,'ricostr prev'!R:R)</f>
        <v>88576</v>
      </c>
      <c r="K151" s="118">
        <f>SUMIF('ricostr prev'!$A:$A,'prev. 2016 ric'!$A:$A,'ricostr prev'!T:T)</f>
        <v>0</v>
      </c>
      <c r="L151" s="118">
        <f>SUMIF('ricostr prev'!$A:$A,'prev. 2016 ric'!$A:$A,'ricostr prev'!V:V)</f>
        <v>0</v>
      </c>
      <c r="M151" s="118">
        <f>SUMIF('ricostr prev'!$A:$A,'prev. 2016 ric'!$A:$A,'ricostr prev'!X:X)</f>
        <v>0</v>
      </c>
      <c r="N151" s="106">
        <f t="shared" si="5"/>
        <v>269328</v>
      </c>
      <c r="P151">
        <v>298701.33333333331</v>
      </c>
      <c r="Q151" s="124">
        <f t="shared" si="4"/>
        <v>29373.333333333314</v>
      </c>
    </row>
    <row r="152" spans="1:17" ht="25.5" x14ac:dyDescent="0.25">
      <c r="A152" s="142" t="s">
        <v>1772</v>
      </c>
      <c r="B152" s="132" t="s">
        <v>818</v>
      </c>
      <c r="C152" s="118">
        <f>SUMIF('ricostr prev'!$A:$A,'prev. 2016 ric'!$A:$A,'ricostr prev'!D:D)</f>
        <v>0</v>
      </c>
      <c r="D152" s="118">
        <f>SUMIF('ricostr prev'!$A:$A,'prev. 2016 ric'!$A:$A,'ricostr prev'!F:F)</f>
        <v>0</v>
      </c>
      <c r="E152" s="118">
        <f>SUMIF('ricostr prev'!$A:$A,'prev. 2016 ric'!$A:$A,'ricostr prev'!H:H)</f>
        <v>0</v>
      </c>
      <c r="F152" s="118">
        <f>SUMIF('ricostr prev'!$A:$A,'prev. 2016 ric'!$A:$A,'ricostr prev'!J:J)</f>
        <v>0</v>
      </c>
      <c r="G152" s="118">
        <f>SUMIF('ricostr prev'!$A:$A,'prev. 2016 ric'!$A:$A,'ricostr prev'!L:L)</f>
        <v>0</v>
      </c>
      <c r="H152" s="118">
        <f>SUMIF('ricostr prev'!$A:$A,'prev. 2016 ric'!$A:$A,'ricostr prev'!N:N)</f>
        <v>0</v>
      </c>
      <c r="I152" s="118">
        <f>SUMIF('ricostr prev'!$A:$A,'prev. 2016 ric'!$A:$A,'ricostr prev'!P:P)</f>
        <v>0</v>
      </c>
      <c r="J152" s="118">
        <f>SUMIF('ricostr prev'!$A:$A,'prev. 2016 ric'!$A:$A,'ricostr prev'!R:R)</f>
        <v>0</v>
      </c>
      <c r="K152" s="118">
        <f>SUMIF('ricostr prev'!$A:$A,'prev. 2016 ric'!$A:$A,'ricostr prev'!T:T)</f>
        <v>0</v>
      </c>
      <c r="L152" s="118">
        <f>SUMIF('ricostr prev'!$A:$A,'prev. 2016 ric'!$A:$A,'ricostr prev'!V:V)</f>
        <v>0</v>
      </c>
      <c r="M152" s="118">
        <f>SUMIF('ricostr prev'!$A:$A,'prev. 2016 ric'!$A:$A,'ricostr prev'!X:X)</f>
        <v>0</v>
      </c>
      <c r="N152" s="106">
        <f t="shared" si="5"/>
        <v>0</v>
      </c>
      <c r="P152">
        <v>0</v>
      </c>
      <c r="Q152" s="124">
        <f t="shared" si="4"/>
        <v>0</v>
      </c>
    </row>
    <row r="153" spans="1:17" x14ac:dyDescent="0.25">
      <c r="A153" s="142" t="s">
        <v>1773</v>
      </c>
      <c r="B153" s="132" t="s">
        <v>1811</v>
      </c>
      <c r="C153" s="118">
        <f>SUMIF('ricostr prev'!$A:$A,'prev. 2016 ric'!$A:$A,'ricostr prev'!D:D)</f>
        <v>0</v>
      </c>
      <c r="D153" s="118">
        <f>SUMIF('ricostr prev'!$A:$A,'prev. 2016 ric'!$A:$A,'ricostr prev'!F:F)</f>
        <v>0</v>
      </c>
      <c r="E153" s="118">
        <f>SUMIF('ricostr prev'!$A:$A,'prev. 2016 ric'!$A:$A,'ricostr prev'!H:H)</f>
        <v>0</v>
      </c>
      <c r="F153" s="118">
        <f>SUMIF('ricostr prev'!$A:$A,'prev. 2016 ric'!$A:$A,'ricostr prev'!J:J)</f>
        <v>0</v>
      </c>
      <c r="G153" s="118">
        <f>SUMIF('ricostr prev'!$A:$A,'prev. 2016 ric'!$A:$A,'ricostr prev'!L:L)</f>
        <v>0</v>
      </c>
      <c r="H153" s="118">
        <f>SUMIF('ricostr prev'!$A:$A,'prev. 2016 ric'!$A:$A,'ricostr prev'!N:N)</f>
        <v>0</v>
      </c>
      <c r="I153" s="118">
        <f>SUMIF('ricostr prev'!$A:$A,'prev. 2016 ric'!$A:$A,'ricostr prev'!P:P)</f>
        <v>0</v>
      </c>
      <c r="J153" s="118">
        <f>SUMIF('ricostr prev'!$A:$A,'prev. 2016 ric'!$A:$A,'ricostr prev'!R:R)</f>
        <v>0</v>
      </c>
      <c r="K153" s="118">
        <f>SUMIF('ricostr prev'!$A:$A,'prev. 2016 ric'!$A:$A,'ricostr prev'!T:T)</f>
        <v>0</v>
      </c>
      <c r="L153" s="118">
        <f>SUMIF('ricostr prev'!$A:$A,'prev. 2016 ric'!$A:$A,'ricostr prev'!V:V)</f>
        <v>0</v>
      </c>
      <c r="M153" s="118">
        <f>SUMIF('ricostr prev'!$A:$A,'prev. 2016 ric'!$A:$A,'ricostr prev'!X:X)</f>
        <v>0</v>
      </c>
      <c r="N153" s="106">
        <f t="shared" si="5"/>
        <v>0</v>
      </c>
      <c r="P153">
        <v>0</v>
      </c>
      <c r="Q153" s="124">
        <f t="shared" si="4"/>
        <v>0</v>
      </c>
    </row>
    <row r="154" spans="1:17" ht="25.5" x14ac:dyDescent="0.25">
      <c r="A154" s="142" t="s">
        <v>1774</v>
      </c>
      <c r="B154" s="132" t="s">
        <v>1240</v>
      </c>
      <c r="C154" s="118">
        <f>SUMIF('ricostr prev'!$A:$A,'prev. 2016 ric'!$A:$A,'ricostr prev'!D:D)</f>
        <v>15636</v>
      </c>
      <c r="D154" s="118">
        <f>SUMIF('ricostr prev'!$A:$A,'prev. 2016 ric'!$A:$A,'ricostr prev'!F:F)</f>
        <v>3589</v>
      </c>
      <c r="E154" s="118">
        <f>SUMIF('ricostr prev'!$A:$A,'prev. 2016 ric'!$A:$A,'ricostr prev'!H:H)</f>
        <v>9327</v>
      </c>
      <c r="F154" s="118">
        <f>SUMIF('ricostr prev'!$A:$A,'prev. 2016 ric'!$A:$A,'ricostr prev'!J:J)</f>
        <v>4475</v>
      </c>
      <c r="G154" s="118">
        <f>SUMIF('ricostr prev'!$A:$A,'prev. 2016 ric'!$A:$A,'ricostr prev'!L:L)</f>
        <v>17020</v>
      </c>
      <c r="H154" s="118">
        <f>SUMIF('ricostr prev'!$A:$A,'prev. 2016 ric'!$A:$A,'ricostr prev'!N:N)</f>
        <v>7457</v>
      </c>
      <c r="I154" s="118">
        <f>SUMIF('ricostr prev'!$A:$A,'prev. 2016 ric'!$A:$A,'ricostr prev'!P:P)</f>
        <v>6651</v>
      </c>
      <c r="J154" s="118">
        <f>SUMIF('ricostr prev'!$A:$A,'prev. 2016 ric'!$A:$A,'ricostr prev'!R:R)</f>
        <v>64938</v>
      </c>
      <c r="K154" s="118">
        <f>SUMIF('ricostr prev'!$A:$A,'prev. 2016 ric'!$A:$A,'ricostr prev'!T:T)</f>
        <v>40</v>
      </c>
      <c r="L154" s="118">
        <f>SUMIF('ricostr prev'!$A:$A,'prev. 2016 ric'!$A:$A,'ricostr prev'!V:V)</f>
        <v>710</v>
      </c>
      <c r="M154" s="118">
        <f>SUMIF('ricostr prev'!$A:$A,'prev. 2016 ric'!$A:$A,'ricostr prev'!X:X)</f>
        <v>0</v>
      </c>
      <c r="N154" s="106">
        <f t="shared" si="5"/>
        <v>129843</v>
      </c>
      <c r="P154">
        <v>123094.66666666667</v>
      </c>
      <c r="Q154" s="124">
        <f t="shared" si="4"/>
        <v>-6748.3333333333285</v>
      </c>
    </row>
    <row r="155" spans="1:17" ht="25.5" x14ac:dyDescent="0.25">
      <c r="A155" s="142" t="s">
        <v>1775</v>
      </c>
      <c r="B155" s="132" t="s">
        <v>817</v>
      </c>
      <c r="C155" s="118">
        <f>SUMIF('ricostr prev'!$A:$A,'prev. 2016 ric'!$A:$A,'ricostr prev'!D:D)</f>
        <v>1367</v>
      </c>
      <c r="D155" s="118">
        <f>SUMIF('ricostr prev'!$A:$A,'prev. 2016 ric'!$A:$A,'ricostr prev'!F:F)</f>
        <v>0</v>
      </c>
      <c r="E155" s="118">
        <f>SUMIF('ricostr prev'!$A:$A,'prev. 2016 ric'!$A:$A,'ricostr prev'!H:H)</f>
        <v>60</v>
      </c>
      <c r="F155" s="118">
        <f>SUMIF('ricostr prev'!$A:$A,'prev. 2016 ric'!$A:$A,'ricostr prev'!J:J)</f>
        <v>0</v>
      </c>
      <c r="G155" s="118">
        <f>SUMIF('ricostr prev'!$A:$A,'prev. 2016 ric'!$A:$A,'ricostr prev'!L:L)</f>
        <v>0</v>
      </c>
      <c r="H155" s="118">
        <f>SUMIF('ricostr prev'!$A:$A,'prev. 2016 ric'!$A:$A,'ricostr prev'!N:N)</f>
        <v>0</v>
      </c>
      <c r="I155" s="118">
        <f>SUMIF('ricostr prev'!$A:$A,'prev. 2016 ric'!$A:$A,'ricostr prev'!P:P)</f>
        <v>0</v>
      </c>
      <c r="J155" s="118">
        <f>SUMIF('ricostr prev'!$A:$A,'prev. 2016 ric'!$A:$A,'ricostr prev'!R:R)</f>
        <v>0</v>
      </c>
      <c r="K155" s="118">
        <f>SUMIF('ricostr prev'!$A:$A,'prev. 2016 ric'!$A:$A,'ricostr prev'!T:T)</f>
        <v>0</v>
      </c>
      <c r="L155" s="118">
        <f>SUMIF('ricostr prev'!$A:$A,'prev. 2016 ric'!$A:$A,'ricostr prev'!V:V)</f>
        <v>710</v>
      </c>
      <c r="M155" s="118">
        <f>SUMIF('ricostr prev'!$A:$A,'prev. 2016 ric'!$A:$A,'ricostr prev'!X:X)</f>
        <v>0</v>
      </c>
      <c r="N155" s="106">
        <f t="shared" si="5"/>
        <v>2137</v>
      </c>
      <c r="P155">
        <v>538.66666666666663</v>
      </c>
      <c r="Q155" s="124">
        <f t="shared" si="4"/>
        <v>-1598.3333333333335</v>
      </c>
    </row>
    <row r="156" spans="1:17" ht="25.5" x14ac:dyDescent="0.25">
      <c r="A156" s="142" t="s">
        <v>1776</v>
      </c>
      <c r="B156" s="132" t="s">
        <v>816</v>
      </c>
      <c r="C156" s="118">
        <f>SUMIF('ricostr prev'!$A:$A,'prev. 2016 ric'!$A:$A,'ricostr prev'!D:D)</f>
        <v>0</v>
      </c>
      <c r="D156" s="118">
        <f>SUMIF('ricostr prev'!$A:$A,'prev. 2016 ric'!$A:$A,'ricostr prev'!F:F)</f>
        <v>0</v>
      </c>
      <c r="E156" s="118">
        <f>SUMIF('ricostr prev'!$A:$A,'prev. 2016 ric'!$A:$A,'ricostr prev'!H:H)</f>
        <v>0</v>
      </c>
      <c r="F156" s="118">
        <f>SUMIF('ricostr prev'!$A:$A,'prev. 2016 ric'!$A:$A,'ricostr prev'!J:J)</f>
        <v>0</v>
      </c>
      <c r="G156" s="118">
        <f>SUMIF('ricostr prev'!$A:$A,'prev. 2016 ric'!$A:$A,'ricostr prev'!L:L)</f>
        <v>0</v>
      </c>
      <c r="H156" s="118">
        <f>SUMIF('ricostr prev'!$A:$A,'prev. 2016 ric'!$A:$A,'ricostr prev'!N:N)</f>
        <v>0</v>
      </c>
      <c r="I156" s="118">
        <f>SUMIF('ricostr prev'!$A:$A,'prev. 2016 ric'!$A:$A,'ricostr prev'!P:P)</f>
        <v>0</v>
      </c>
      <c r="J156" s="118">
        <f>SUMIF('ricostr prev'!$A:$A,'prev. 2016 ric'!$A:$A,'ricostr prev'!R:R)</f>
        <v>0</v>
      </c>
      <c r="K156" s="118">
        <f>SUMIF('ricostr prev'!$A:$A,'prev. 2016 ric'!$A:$A,'ricostr prev'!T:T)</f>
        <v>0</v>
      </c>
      <c r="L156" s="118">
        <f>SUMIF('ricostr prev'!$A:$A,'prev. 2016 ric'!$A:$A,'ricostr prev'!V:V)</f>
        <v>0</v>
      </c>
      <c r="M156" s="118">
        <f>SUMIF('ricostr prev'!$A:$A,'prev. 2016 ric'!$A:$A,'ricostr prev'!X:X)</f>
        <v>0</v>
      </c>
      <c r="N156" s="106">
        <f t="shared" si="5"/>
        <v>0</v>
      </c>
      <c r="P156">
        <v>5.333333333333333</v>
      </c>
      <c r="Q156" s="124">
        <f t="shared" si="4"/>
        <v>5.333333333333333</v>
      </c>
    </row>
    <row r="157" spans="1:17" x14ac:dyDescent="0.25">
      <c r="A157" s="142" t="s">
        <v>1517</v>
      </c>
      <c r="B157" s="132" t="s">
        <v>1812</v>
      </c>
      <c r="C157" s="118">
        <f>SUMIF('ricostr prev'!$A:$A,'prev. 2016 ric'!$A:$A,'ricostr prev'!D:D)</f>
        <v>0</v>
      </c>
      <c r="D157" s="118">
        <f>SUMIF('ricostr prev'!$A:$A,'prev. 2016 ric'!$A:$A,'ricostr prev'!F:F)</f>
        <v>0</v>
      </c>
      <c r="E157" s="118">
        <f>SUMIF('ricostr prev'!$A:$A,'prev. 2016 ric'!$A:$A,'ricostr prev'!H:H)</f>
        <v>70</v>
      </c>
      <c r="F157" s="118">
        <f>SUMIF('ricostr prev'!$A:$A,'prev. 2016 ric'!$A:$A,'ricostr prev'!J:J)</f>
        <v>0</v>
      </c>
      <c r="G157" s="118">
        <f>SUMIF('ricostr prev'!$A:$A,'prev. 2016 ric'!$A:$A,'ricostr prev'!L:L)</f>
        <v>0</v>
      </c>
      <c r="H157" s="118">
        <f>SUMIF('ricostr prev'!$A:$A,'prev. 2016 ric'!$A:$A,'ricostr prev'!N:N)</f>
        <v>0</v>
      </c>
      <c r="I157" s="118">
        <f>SUMIF('ricostr prev'!$A:$A,'prev. 2016 ric'!$A:$A,'ricostr prev'!P:P)</f>
        <v>0</v>
      </c>
      <c r="J157" s="118">
        <f>SUMIF('ricostr prev'!$A:$A,'prev. 2016 ric'!$A:$A,'ricostr prev'!R:R)</f>
        <v>99</v>
      </c>
      <c r="K157" s="118">
        <f>SUMIF('ricostr prev'!$A:$A,'prev. 2016 ric'!$A:$A,'ricostr prev'!T:T)</f>
        <v>40</v>
      </c>
      <c r="L157" s="118">
        <f>SUMIF('ricostr prev'!$A:$A,'prev. 2016 ric'!$A:$A,'ricostr prev'!V:V)</f>
        <v>0</v>
      </c>
      <c r="M157" s="118">
        <f>SUMIF('ricostr prev'!$A:$A,'prev. 2016 ric'!$A:$A,'ricostr prev'!X:X)</f>
        <v>0</v>
      </c>
      <c r="N157" s="106">
        <f t="shared" si="5"/>
        <v>209</v>
      </c>
      <c r="P157">
        <v>1938.6666666666667</v>
      </c>
      <c r="Q157" s="124">
        <f t="shared" si="4"/>
        <v>1729.6666666666667</v>
      </c>
    </row>
    <row r="158" spans="1:17" x14ac:dyDescent="0.25">
      <c r="A158" s="142" t="s">
        <v>1518</v>
      </c>
      <c r="B158" s="132" t="s">
        <v>815</v>
      </c>
      <c r="C158" s="118">
        <f>SUMIF('ricostr prev'!$A:$A,'prev. 2016 ric'!$A:$A,'ricostr prev'!D:D)</f>
        <v>8165</v>
      </c>
      <c r="D158" s="118">
        <f>SUMIF('ricostr prev'!$A:$A,'prev. 2016 ric'!$A:$A,'ricostr prev'!F:F)</f>
        <v>2489</v>
      </c>
      <c r="E158" s="118">
        <f>SUMIF('ricostr prev'!$A:$A,'prev. 2016 ric'!$A:$A,'ricostr prev'!H:H)</f>
        <v>5149</v>
      </c>
      <c r="F158" s="118">
        <f>SUMIF('ricostr prev'!$A:$A,'prev. 2016 ric'!$A:$A,'ricostr prev'!J:J)</f>
        <v>2054</v>
      </c>
      <c r="G158" s="118">
        <f>SUMIF('ricostr prev'!$A:$A,'prev. 2016 ric'!$A:$A,'ricostr prev'!L:L)</f>
        <v>6200</v>
      </c>
      <c r="H158" s="118">
        <f>SUMIF('ricostr prev'!$A:$A,'prev. 2016 ric'!$A:$A,'ricostr prev'!N:N)</f>
        <v>4035</v>
      </c>
      <c r="I158" s="118">
        <f>SUMIF('ricostr prev'!$A:$A,'prev. 2016 ric'!$A:$A,'ricostr prev'!P:P)</f>
        <v>2549</v>
      </c>
      <c r="J158" s="118">
        <f>SUMIF('ricostr prev'!$A:$A,'prev. 2016 ric'!$A:$A,'ricostr prev'!R:R)</f>
        <v>16840</v>
      </c>
      <c r="K158" s="118">
        <f>SUMIF('ricostr prev'!$A:$A,'prev. 2016 ric'!$A:$A,'ricostr prev'!T:T)</f>
        <v>0</v>
      </c>
      <c r="L158" s="118">
        <f>SUMIF('ricostr prev'!$A:$A,'prev. 2016 ric'!$A:$A,'ricostr prev'!V:V)</f>
        <v>0</v>
      </c>
      <c r="M158" s="118">
        <f>SUMIF('ricostr prev'!$A:$A,'prev. 2016 ric'!$A:$A,'ricostr prev'!X:X)</f>
        <v>0</v>
      </c>
      <c r="N158" s="106">
        <f t="shared" si="5"/>
        <v>47481</v>
      </c>
      <c r="P158">
        <v>44422.666666666664</v>
      </c>
      <c r="Q158" s="124">
        <f t="shared" si="4"/>
        <v>-3058.3333333333358</v>
      </c>
    </row>
    <row r="159" spans="1:17" x14ac:dyDescent="0.25">
      <c r="A159" s="142" t="s">
        <v>1519</v>
      </c>
      <c r="B159" s="132" t="s">
        <v>814</v>
      </c>
      <c r="C159" s="118">
        <f>SUMIF('ricostr prev'!$A:$A,'prev. 2016 ric'!$A:$A,'ricostr prev'!D:D)</f>
        <v>6104</v>
      </c>
      <c r="D159" s="118">
        <f>SUMIF('ricostr prev'!$A:$A,'prev. 2016 ric'!$A:$A,'ricostr prev'!F:F)</f>
        <v>1100</v>
      </c>
      <c r="E159" s="118">
        <f>SUMIF('ricostr prev'!$A:$A,'prev. 2016 ric'!$A:$A,'ricostr prev'!H:H)</f>
        <v>4048</v>
      </c>
      <c r="F159" s="118">
        <f>SUMIF('ricostr prev'!$A:$A,'prev. 2016 ric'!$A:$A,'ricostr prev'!J:J)</f>
        <v>2421</v>
      </c>
      <c r="G159" s="118">
        <f>SUMIF('ricostr prev'!$A:$A,'prev. 2016 ric'!$A:$A,'ricostr prev'!L:L)</f>
        <v>10820</v>
      </c>
      <c r="H159" s="118">
        <f>SUMIF('ricostr prev'!$A:$A,'prev. 2016 ric'!$A:$A,'ricostr prev'!N:N)</f>
        <v>3422</v>
      </c>
      <c r="I159" s="118">
        <f>SUMIF('ricostr prev'!$A:$A,'prev. 2016 ric'!$A:$A,'ricostr prev'!P:P)</f>
        <v>4102</v>
      </c>
      <c r="J159" s="118">
        <f>SUMIF('ricostr prev'!$A:$A,'prev. 2016 ric'!$A:$A,'ricostr prev'!R:R)</f>
        <v>47999</v>
      </c>
      <c r="K159" s="118">
        <f>SUMIF('ricostr prev'!$A:$A,'prev. 2016 ric'!$A:$A,'ricostr prev'!T:T)</f>
        <v>0</v>
      </c>
      <c r="L159" s="118">
        <f>SUMIF('ricostr prev'!$A:$A,'prev. 2016 ric'!$A:$A,'ricostr prev'!V:V)</f>
        <v>0</v>
      </c>
      <c r="M159" s="118">
        <f>SUMIF('ricostr prev'!$A:$A,'prev. 2016 ric'!$A:$A,'ricostr prev'!X:X)</f>
        <v>0</v>
      </c>
      <c r="N159" s="106">
        <f t="shared" si="5"/>
        <v>80016</v>
      </c>
      <c r="P159">
        <v>76189.333333333328</v>
      </c>
      <c r="Q159" s="124">
        <f t="shared" si="4"/>
        <v>-3826.6666666666715</v>
      </c>
    </row>
    <row r="160" spans="1:17" ht="25.5" x14ac:dyDescent="0.25">
      <c r="A160" s="131" t="s">
        <v>1520</v>
      </c>
      <c r="B160" s="132" t="s">
        <v>822</v>
      </c>
      <c r="C160" s="118">
        <f>SUMIF('ricostr prev'!$A:$A,'prev. 2016 ric'!$A:$A,'ricostr prev'!D:D)</f>
        <v>0</v>
      </c>
      <c r="D160" s="118">
        <f>SUMIF('ricostr prev'!$A:$A,'prev. 2016 ric'!$A:$A,'ricostr prev'!F:F)</f>
        <v>0</v>
      </c>
      <c r="E160" s="118">
        <f>SUMIF('ricostr prev'!$A:$A,'prev. 2016 ric'!$A:$A,'ricostr prev'!H:H)</f>
        <v>0</v>
      </c>
      <c r="F160" s="118">
        <f>SUMIF('ricostr prev'!$A:$A,'prev. 2016 ric'!$A:$A,'ricostr prev'!J:J)</f>
        <v>0</v>
      </c>
      <c r="G160" s="118">
        <f>SUMIF('ricostr prev'!$A:$A,'prev. 2016 ric'!$A:$A,'ricostr prev'!L:L)</f>
        <v>0</v>
      </c>
      <c r="H160" s="118">
        <f>SUMIF('ricostr prev'!$A:$A,'prev. 2016 ric'!$A:$A,'ricostr prev'!N:N)</f>
        <v>0</v>
      </c>
      <c r="I160" s="118">
        <f>SUMIF('ricostr prev'!$A:$A,'prev. 2016 ric'!$A:$A,'ricostr prev'!P:P)</f>
        <v>0</v>
      </c>
      <c r="J160" s="118">
        <f>SUMIF('ricostr prev'!$A:$A,'prev. 2016 ric'!$A:$A,'ricostr prev'!R:R)</f>
        <v>0</v>
      </c>
      <c r="K160" s="118">
        <f>SUMIF('ricostr prev'!$A:$A,'prev. 2016 ric'!$A:$A,'ricostr prev'!T:T)</f>
        <v>0</v>
      </c>
      <c r="L160" s="118">
        <f>SUMIF('ricostr prev'!$A:$A,'prev. 2016 ric'!$A:$A,'ricostr prev'!V:V)</f>
        <v>0</v>
      </c>
      <c r="M160" s="118">
        <f>SUMIF('ricostr prev'!$A:$A,'prev. 2016 ric'!$A:$A,'ricostr prev'!X:X)</f>
        <v>0</v>
      </c>
      <c r="N160" s="106">
        <f t="shared" si="5"/>
        <v>0</v>
      </c>
      <c r="P160">
        <v>1198.6666666666667</v>
      </c>
      <c r="Q160" s="124">
        <f t="shared" si="4"/>
        <v>1198.6666666666667</v>
      </c>
    </row>
    <row r="161" spans="1:17" ht="25.5" x14ac:dyDescent="0.25">
      <c r="A161" s="131" t="s">
        <v>1521</v>
      </c>
      <c r="B161" s="132" t="s">
        <v>823</v>
      </c>
      <c r="C161" s="118">
        <f>SUMIF('ricostr prev'!$A:$A,'prev. 2016 ric'!$A:$A,'ricostr prev'!D:D)</f>
        <v>0</v>
      </c>
      <c r="D161" s="118">
        <f>SUMIF('ricostr prev'!$A:$A,'prev. 2016 ric'!$A:$A,'ricostr prev'!F:F)</f>
        <v>0</v>
      </c>
      <c r="E161" s="118">
        <f>SUMIF('ricostr prev'!$A:$A,'prev. 2016 ric'!$A:$A,'ricostr prev'!H:H)</f>
        <v>0</v>
      </c>
      <c r="F161" s="118">
        <f>SUMIF('ricostr prev'!$A:$A,'prev. 2016 ric'!$A:$A,'ricostr prev'!J:J)</f>
        <v>0</v>
      </c>
      <c r="G161" s="118">
        <f>SUMIF('ricostr prev'!$A:$A,'prev. 2016 ric'!$A:$A,'ricostr prev'!L:L)</f>
        <v>0</v>
      </c>
      <c r="H161" s="118">
        <f>SUMIF('ricostr prev'!$A:$A,'prev. 2016 ric'!$A:$A,'ricostr prev'!N:N)</f>
        <v>0</v>
      </c>
      <c r="I161" s="118">
        <f>SUMIF('ricostr prev'!$A:$A,'prev. 2016 ric'!$A:$A,'ricostr prev'!P:P)</f>
        <v>0</v>
      </c>
      <c r="J161" s="118">
        <f>SUMIF('ricostr prev'!$A:$A,'prev. 2016 ric'!$A:$A,'ricostr prev'!R:R)</f>
        <v>0</v>
      </c>
      <c r="K161" s="118">
        <f>SUMIF('ricostr prev'!$A:$A,'prev. 2016 ric'!$A:$A,'ricostr prev'!T:T)</f>
        <v>0</v>
      </c>
      <c r="L161" s="118">
        <f>SUMIF('ricostr prev'!$A:$A,'prev. 2016 ric'!$A:$A,'ricostr prev'!V:V)</f>
        <v>0</v>
      </c>
      <c r="M161" s="118">
        <f>SUMIF('ricostr prev'!$A:$A,'prev. 2016 ric'!$A:$A,'ricostr prev'!X:X)</f>
        <v>0</v>
      </c>
      <c r="N161" s="106">
        <f t="shared" si="5"/>
        <v>0</v>
      </c>
      <c r="P161">
        <v>0</v>
      </c>
      <c r="Q161" s="124">
        <f t="shared" si="4"/>
        <v>0</v>
      </c>
    </row>
    <row r="162" spans="1:17" ht="25.5" x14ac:dyDescent="0.25">
      <c r="A162" s="131" t="s">
        <v>1522</v>
      </c>
      <c r="B162" s="132" t="s">
        <v>824</v>
      </c>
      <c r="C162" s="118">
        <f>SUMIF('ricostr prev'!$A:$A,'prev. 2016 ric'!$A:$A,'ricostr prev'!D:D)</f>
        <v>2450</v>
      </c>
      <c r="D162" s="118">
        <f>SUMIF('ricostr prev'!$A:$A,'prev. 2016 ric'!$A:$A,'ricostr prev'!F:F)</f>
        <v>0</v>
      </c>
      <c r="E162" s="118">
        <f>SUMIF('ricostr prev'!$A:$A,'prev. 2016 ric'!$A:$A,'ricostr prev'!H:H)</f>
        <v>0</v>
      </c>
      <c r="F162" s="118">
        <f>SUMIF('ricostr prev'!$A:$A,'prev. 2016 ric'!$A:$A,'ricostr prev'!J:J)</f>
        <v>1443</v>
      </c>
      <c r="G162" s="118">
        <f>SUMIF('ricostr prev'!$A:$A,'prev. 2016 ric'!$A:$A,'ricostr prev'!L:L)</f>
        <v>7542</v>
      </c>
      <c r="H162" s="118">
        <f>SUMIF('ricostr prev'!$A:$A,'prev. 2016 ric'!$A:$A,'ricostr prev'!N:N)</f>
        <v>0</v>
      </c>
      <c r="I162" s="118">
        <f>SUMIF('ricostr prev'!$A:$A,'prev. 2016 ric'!$A:$A,'ricostr prev'!P:P)</f>
        <v>0</v>
      </c>
      <c r="J162" s="118">
        <f>SUMIF('ricostr prev'!$A:$A,'prev. 2016 ric'!$A:$A,'ricostr prev'!R:R)</f>
        <v>8950</v>
      </c>
      <c r="K162" s="118">
        <f>SUMIF('ricostr prev'!$A:$A,'prev. 2016 ric'!$A:$A,'ricostr prev'!T:T)</f>
        <v>0</v>
      </c>
      <c r="L162" s="118">
        <f>SUMIF('ricostr prev'!$A:$A,'prev. 2016 ric'!$A:$A,'ricostr prev'!V:V)</f>
        <v>0</v>
      </c>
      <c r="M162" s="118">
        <f>SUMIF('ricostr prev'!$A:$A,'prev. 2016 ric'!$A:$A,'ricostr prev'!X:X)</f>
        <v>0</v>
      </c>
      <c r="N162" s="106">
        <f t="shared" si="5"/>
        <v>20385</v>
      </c>
      <c r="P162">
        <v>15013.333333333334</v>
      </c>
      <c r="Q162" s="124">
        <f t="shared" si="4"/>
        <v>-5371.6666666666661</v>
      </c>
    </row>
    <row r="163" spans="1:17" ht="25.5" x14ac:dyDescent="0.25">
      <c r="A163" s="139" t="s">
        <v>1523</v>
      </c>
      <c r="B163" s="132" t="s">
        <v>2128</v>
      </c>
      <c r="C163" s="118">
        <f>SUMIF('ricostr prev'!$A:$A,'prev. 2016 ric'!$A:$A,'ricostr prev'!D:D)</f>
        <v>3654</v>
      </c>
      <c r="D163" s="118">
        <f>SUMIF('ricostr prev'!$A:$A,'prev. 2016 ric'!$A:$A,'ricostr prev'!F:F)</f>
        <v>1100</v>
      </c>
      <c r="E163" s="118">
        <f>SUMIF('ricostr prev'!$A:$A,'prev. 2016 ric'!$A:$A,'ricostr prev'!H:H)</f>
        <v>4048</v>
      </c>
      <c r="F163" s="118">
        <f>SUMIF('ricostr prev'!$A:$A,'prev. 2016 ric'!$A:$A,'ricostr prev'!J:J)</f>
        <v>978</v>
      </c>
      <c r="G163" s="118">
        <f>SUMIF('ricostr prev'!$A:$A,'prev. 2016 ric'!$A:$A,'ricostr prev'!L:L)</f>
        <v>3278</v>
      </c>
      <c r="H163" s="118">
        <f>SUMIF('ricostr prev'!$A:$A,'prev. 2016 ric'!$A:$A,'ricostr prev'!N:N)</f>
        <v>3422</v>
      </c>
      <c r="I163" s="118">
        <f>SUMIF('ricostr prev'!$A:$A,'prev. 2016 ric'!$A:$A,'ricostr prev'!P:P)</f>
        <v>4102</v>
      </c>
      <c r="J163" s="118">
        <f>SUMIF('ricostr prev'!$A:$A,'prev. 2016 ric'!$A:$A,'ricostr prev'!R:R)</f>
        <v>39049</v>
      </c>
      <c r="K163" s="118">
        <f>SUMIF('ricostr prev'!$A:$A,'prev. 2016 ric'!$A:$A,'ricostr prev'!T:T)</f>
        <v>0</v>
      </c>
      <c r="L163" s="118">
        <f>SUMIF('ricostr prev'!$A:$A,'prev. 2016 ric'!$A:$A,'ricostr prev'!V:V)</f>
        <v>0</v>
      </c>
      <c r="M163" s="118">
        <f>SUMIF('ricostr prev'!$A:$A,'prev. 2016 ric'!$A:$A,'ricostr prev'!X:X)</f>
        <v>0</v>
      </c>
      <c r="N163" s="106">
        <f t="shared" si="5"/>
        <v>59631</v>
      </c>
      <c r="P163">
        <v>59977.333333333336</v>
      </c>
      <c r="Q163" s="124">
        <f t="shared" si="4"/>
        <v>346.33333333333576</v>
      </c>
    </row>
    <row r="164" spans="1:17" ht="25.5" x14ac:dyDescent="0.25">
      <c r="A164" s="143" t="s">
        <v>1524</v>
      </c>
      <c r="B164" s="132" t="s">
        <v>1813</v>
      </c>
      <c r="C164" s="118">
        <f>SUMIF('ricostr prev'!$A:$A,'prev. 2016 ric'!$A:$A,'ricostr prev'!D:D)</f>
        <v>0</v>
      </c>
      <c r="D164" s="118">
        <f>SUMIF('ricostr prev'!$A:$A,'prev. 2016 ric'!$A:$A,'ricostr prev'!F:F)</f>
        <v>0</v>
      </c>
      <c r="E164" s="118">
        <f>SUMIF('ricostr prev'!$A:$A,'prev. 2016 ric'!$A:$A,'ricostr prev'!H:H)</f>
        <v>0</v>
      </c>
      <c r="F164" s="118">
        <f>SUMIF('ricostr prev'!$A:$A,'prev. 2016 ric'!$A:$A,'ricostr prev'!J:J)</f>
        <v>0</v>
      </c>
      <c r="G164" s="118">
        <f>SUMIF('ricostr prev'!$A:$A,'prev. 2016 ric'!$A:$A,'ricostr prev'!L:L)</f>
        <v>0</v>
      </c>
      <c r="H164" s="118">
        <f>SUMIF('ricostr prev'!$A:$A,'prev. 2016 ric'!$A:$A,'ricostr prev'!N:N)</f>
        <v>0</v>
      </c>
      <c r="I164" s="118">
        <f>SUMIF('ricostr prev'!$A:$A,'prev. 2016 ric'!$A:$A,'ricostr prev'!P:P)</f>
        <v>0</v>
      </c>
      <c r="J164" s="118">
        <f>SUMIF('ricostr prev'!$A:$A,'prev. 2016 ric'!$A:$A,'ricostr prev'!R:R)</f>
        <v>0</v>
      </c>
      <c r="K164" s="118">
        <f>SUMIF('ricostr prev'!$A:$A,'prev. 2016 ric'!$A:$A,'ricostr prev'!T:T)</f>
        <v>0</v>
      </c>
      <c r="L164" s="118">
        <f>SUMIF('ricostr prev'!$A:$A,'prev. 2016 ric'!$A:$A,'ricostr prev'!V:V)</f>
        <v>0</v>
      </c>
      <c r="M164" s="118">
        <f>SUMIF('ricostr prev'!$A:$A,'prev. 2016 ric'!$A:$A,'ricostr prev'!X:X)</f>
        <v>0</v>
      </c>
      <c r="N164" s="106">
        <f t="shared" si="5"/>
        <v>0</v>
      </c>
      <c r="P164">
        <v>0</v>
      </c>
      <c r="Q164" s="124">
        <f t="shared" si="4"/>
        <v>0</v>
      </c>
    </row>
    <row r="165" spans="1:17" ht="25.5" x14ac:dyDescent="0.25">
      <c r="A165" s="143" t="s">
        <v>1525</v>
      </c>
      <c r="B165" s="132" t="s">
        <v>1306</v>
      </c>
      <c r="C165" s="118">
        <f>SUMIF('ricostr prev'!$A:$A,'prev. 2016 ric'!$A:$A,'ricostr prev'!D:D)</f>
        <v>10069</v>
      </c>
      <c r="D165" s="118">
        <f>SUMIF('ricostr prev'!$A:$A,'prev. 2016 ric'!$A:$A,'ricostr prev'!F:F)</f>
        <v>4000</v>
      </c>
      <c r="E165" s="118">
        <f>SUMIF('ricostr prev'!$A:$A,'prev. 2016 ric'!$A:$A,'ricostr prev'!H:H)</f>
        <v>3350</v>
      </c>
      <c r="F165" s="118">
        <f>SUMIF('ricostr prev'!$A:$A,'prev. 2016 ric'!$A:$A,'ricostr prev'!J:J)</f>
        <v>2818</v>
      </c>
      <c r="G165" s="118">
        <f>SUMIF('ricostr prev'!$A:$A,'prev. 2016 ric'!$A:$A,'ricostr prev'!L:L)</f>
        <v>3523</v>
      </c>
      <c r="H165" s="118">
        <f>SUMIF('ricostr prev'!$A:$A,'prev. 2016 ric'!$A:$A,'ricostr prev'!N:N)</f>
        <v>3660</v>
      </c>
      <c r="I165" s="118">
        <f>SUMIF('ricostr prev'!$A:$A,'prev. 2016 ric'!$A:$A,'ricostr prev'!P:P)</f>
        <v>5947</v>
      </c>
      <c r="J165" s="118">
        <f>SUMIF('ricostr prev'!$A:$A,'prev. 2016 ric'!$A:$A,'ricostr prev'!R:R)</f>
        <v>22560</v>
      </c>
      <c r="K165" s="118">
        <f>SUMIF('ricostr prev'!$A:$A,'prev. 2016 ric'!$A:$A,'ricostr prev'!T:T)</f>
        <v>0</v>
      </c>
      <c r="L165" s="118">
        <f>SUMIF('ricostr prev'!$A:$A,'prev. 2016 ric'!$A:$A,'ricostr prev'!V:V)</f>
        <v>0</v>
      </c>
      <c r="M165" s="118">
        <f>SUMIF('ricostr prev'!$A:$A,'prev. 2016 ric'!$A:$A,'ricostr prev'!X:X)</f>
        <v>0</v>
      </c>
      <c r="N165" s="106">
        <f t="shared" si="5"/>
        <v>55927</v>
      </c>
      <c r="P165">
        <v>59449.333333333336</v>
      </c>
      <c r="Q165" s="124">
        <f t="shared" si="4"/>
        <v>3522.3333333333358</v>
      </c>
    </row>
    <row r="166" spans="1:17" ht="25.5" x14ac:dyDescent="0.25">
      <c r="A166" s="143" t="s">
        <v>1526</v>
      </c>
      <c r="B166" s="132" t="s">
        <v>813</v>
      </c>
      <c r="C166" s="118">
        <f>SUMIF('ricostr prev'!$A:$A,'prev. 2016 ric'!$A:$A,'ricostr prev'!D:D)</f>
        <v>40</v>
      </c>
      <c r="D166" s="118">
        <f>SUMIF('ricostr prev'!$A:$A,'prev. 2016 ric'!$A:$A,'ricostr prev'!F:F)</f>
        <v>0</v>
      </c>
      <c r="E166" s="118">
        <f>SUMIF('ricostr prev'!$A:$A,'prev. 2016 ric'!$A:$A,'ricostr prev'!H:H)</f>
        <v>0</v>
      </c>
      <c r="F166" s="118">
        <f>SUMIF('ricostr prev'!$A:$A,'prev. 2016 ric'!$A:$A,'ricostr prev'!J:J)</f>
        <v>0</v>
      </c>
      <c r="G166" s="118">
        <f>SUMIF('ricostr prev'!$A:$A,'prev. 2016 ric'!$A:$A,'ricostr prev'!L:L)</f>
        <v>0</v>
      </c>
      <c r="H166" s="118">
        <f>SUMIF('ricostr prev'!$A:$A,'prev. 2016 ric'!$A:$A,'ricostr prev'!N:N)</f>
        <v>0</v>
      </c>
      <c r="I166" s="118">
        <f>SUMIF('ricostr prev'!$A:$A,'prev. 2016 ric'!$A:$A,'ricostr prev'!P:P)</f>
        <v>0</v>
      </c>
      <c r="J166" s="118">
        <f>SUMIF('ricostr prev'!$A:$A,'prev. 2016 ric'!$A:$A,'ricostr prev'!R:R)</f>
        <v>0</v>
      </c>
      <c r="K166" s="118">
        <f>SUMIF('ricostr prev'!$A:$A,'prev. 2016 ric'!$A:$A,'ricostr prev'!T:T)</f>
        <v>0</v>
      </c>
      <c r="L166" s="118">
        <f>SUMIF('ricostr prev'!$A:$A,'prev. 2016 ric'!$A:$A,'ricostr prev'!V:V)</f>
        <v>0</v>
      </c>
      <c r="M166" s="118">
        <f>SUMIF('ricostr prev'!$A:$A,'prev. 2016 ric'!$A:$A,'ricostr prev'!X:X)</f>
        <v>0</v>
      </c>
      <c r="N166" s="106">
        <f t="shared" si="5"/>
        <v>40</v>
      </c>
      <c r="P166">
        <v>0</v>
      </c>
      <c r="Q166" s="124">
        <f t="shared" si="4"/>
        <v>-40</v>
      </c>
    </row>
    <row r="167" spans="1:17" ht="25.5" x14ac:dyDescent="0.25">
      <c r="A167" s="143" t="s">
        <v>1527</v>
      </c>
      <c r="B167" s="132" t="s">
        <v>812</v>
      </c>
      <c r="C167" s="118">
        <f>SUMIF('ricostr prev'!$A:$A,'prev. 2016 ric'!$A:$A,'ricostr prev'!D:D)</f>
        <v>0</v>
      </c>
      <c r="D167" s="118">
        <f>SUMIF('ricostr prev'!$A:$A,'prev. 2016 ric'!$A:$A,'ricostr prev'!F:F)</f>
        <v>0</v>
      </c>
      <c r="E167" s="118">
        <f>SUMIF('ricostr prev'!$A:$A,'prev. 2016 ric'!$A:$A,'ricostr prev'!H:H)</f>
        <v>0</v>
      </c>
      <c r="F167" s="118">
        <f>SUMIF('ricostr prev'!$A:$A,'prev. 2016 ric'!$A:$A,'ricostr prev'!J:J)</f>
        <v>0</v>
      </c>
      <c r="G167" s="118">
        <f>SUMIF('ricostr prev'!$A:$A,'prev. 2016 ric'!$A:$A,'ricostr prev'!L:L)</f>
        <v>0</v>
      </c>
      <c r="H167" s="118">
        <f>SUMIF('ricostr prev'!$A:$A,'prev. 2016 ric'!$A:$A,'ricostr prev'!N:N)</f>
        <v>0</v>
      </c>
      <c r="I167" s="118">
        <f>SUMIF('ricostr prev'!$A:$A,'prev. 2016 ric'!$A:$A,'ricostr prev'!P:P)</f>
        <v>0</v>
      </c>
      <c r="J167" s="118">
        <f>SUMIF('ricostr prev'!$A:$A,'prev. 2016 ric'!$A:$A,'ricostr prev'!R:R)</f>
        <v>0</v>
      </c>
      <c r="K167" s="118">
        <f>SUMIF('ricostr prev'!$A:$A,'prev. 2016 ric'!$A:$A,'ricostr prev'!T:T)</f>
        <v>0</v>
      </c>
      <c r="L167" s="118">
        <f>SUMIF('ricostr prev'!$A:$A,'prev. 2016 ric'!$A:$A,'ricostr prev'!V:V)</f>
        <v>0</v>
      </c>
      <c r="M167" s="118">
        <f>SUMIF('ricostr prev'!$A:$A,'prev. 2016 ric'!$A:$A,'ricostr prev'!X:X)</f>
        <v>0</v>
      </c>
      <c r="N167" s="106">
        <f t="shared" si="5"/>
        <v>0</v>
      </c>
      <c r="P167">
        <v>0</v>
      </c>
      <c r="Q167" s="124">
        <f t="shared" si="4"/>
        <v>0</v>
      </c>
    </row>
    <row r="168" spans="1:17" ht="25.5" x14ac:dyDescent="0.25">
      <c r="A168" s="143" t="s">
        <v>1528</v>
      </c>
      <c r="B168" s="132" t="s">
        <v>941</v>
      </c>
      <c r="C168" s="118">
        <f>SUMIF('ricostr prev'!$A:$A,'prev. 2016 ric'!$A:$A,'ricostr prev'!D:D)</f>
        <v>0</v>
      </c>
      <c r="D168" s="118">
        <f>SUMIF('ricostr prev'!$A:$A,'prev. 2016 ric'!$A:$A,'ricostr prev'!F:F)</f>
        <v>0</v>
      </c>
      <c r="E168" s="118">
        <f>SUMIF('ricostr prev'!$A:$A,'prev. 2016 ric'!$A:$A,'ricostr prev'!H:H)</f>
        <v>0</v>
      </c>
      <c r="F168" s="118">
        <f>SUMIF('ricostr prev'!$A:$A,'prev. 2016 ric'!$A:$A,'ricostr prev'!J:J)</f>
        <v>0</v>
      </c>
      <c r="G168" s="118">
        <f>SUMIF('ricostr prev'!$A:$A,'prev. 2016 ric'!$A:$A,'ricostr prev'!L:L)</f>
        <v>0</v>
      </c>
      <c r="H168" s="118">
        <f>SUMIF('ricostr prev'!$A:$A,'prev. 2016 ric'!$A:$A,'ricostr prev'!N:N)</f>
        <v>0</v>
      </c>
      <c r="I168" s="118">
        <f>SUMIF('ricostr prev'!$A:$A,'prev. 2016 ric'!$A:$A,'ricostr prev'!P:P)</f>
        <v>0</v>
      </c>
      <c r="J168" s="118">
        <f>SUMIF('ricostr prev'!$A:$A,'prev. 2016 ric'!$A:$A,'ricostr prev'!R:R)</f>
        <v>0</v>
      </c>
      <c r="K168" s="118">
        <f>SUMIF('ricostr prev'!$A:$A,'prev. 2016 ric'!$A:$A,'ricostr prev'!T:T)</f>
        <v>0</v>
      </c>
      <c r="L168" s="118">
        <f>SUMIF('ricostr prev'!$A:$A,'prev. 2016 ric'!$A:$A,'ricostr prev'!V:V)</f>
        <v>0</v>
      </c>
      <c r="M168" s="118">
        <f>SUMIF('ricostr prev'!$A:$A,'prev. 2016 ric'!$A:$A,'ricostr prev'!X:X)</f>
        <v>0</v>
      </c>
      <c r="N168" s="106">
        <f t="shared" si="5"/>
        <v>0</v>
      </c>
      <c r="P168">
        <v>0</v>
      </c>
      <c r="Q168" s="124">
        <f t="shared" si="4"/>
        <v>0</v>
      </c>
    </row>
    <row r="169" spans="1:17" x14ac:dyDescent="0.25">
      <c r="A169" s="143" t="s">
        <v>1529</v>
      </c>
      <c r="B169" s="132" t="s">
        <v>562</v>
      </c>
      <c r="C169" s="118">
        <f>SUMIF('ricostr prev'!$A:$A,'prev. 2016 ric'!$A:$A,'ricostr prev'!D:D)</f>
        <v>10029</v>
      </c>
      <c r="D169" s="118">
        <f>SUMIF('ricostr prev'!$A:$A,'prev. 2016 ric'!$A:$A,'ricostr prev'!F:F)</f>
        <v>4000</v>
      </c>
      <c r="E169" s="118">
        <f>SUMIF('ricostr prev'!$A:$A,'prev. 2016 ric'!$A:$A,'ricostr prev'!H:H)</f>
        <v>3350</v>
      </c>
      <c r="F169" s="118">
        <f>SUMIF('ricostr prev'!$A:$A,'prev. 2016 ric'!$A:$A,'ricostr prev'!J:J)</f>
        <v>2818</v>
      </c>
      <c r="G169" s="118">
        <f>SUMIF('ricostr prev'!$A:$A,'prev. 2016 ric'!$A:$A,'ricostr prev'!L:L)</f>
        <v>3523</v>
      </c>
      <c r="H169" s="118">
        <f>SUMIF('ricostr prev'!$A:$A,'prev. 2016 ric'!$A:$A,'ricostr prev'!N:N)</f>
        <v>3660</v>
      </c>
      <c r="I169" s="118">
        <f>SUMIF('ricostr prev'!$A:$A,'prev. 2016 ric'!$A:$A,'ricostr prev'!P:P)</f>
        <v>5947</v>
      </c>
      <c r="J169" s="118">
        <f>SUMIF('ricostr prev'!$A:$A,'prev. 2016 ric'!$A:$A,'ricostr prev'!R:R)</f>
        <v>22560</v>
      </c>
      <c r="K169" s="118">
        <f>SUMIF('ricostr prev'!$A:$A,'prev. 2016 ric'!$A:$A,'ricostr prev'!T:T)</f>
        <v>0</v>
      </c>
      <c r="L169" s="118">
        <f>SUMIF('ricostr prev'!$A:$A,'prev. 2016 ric'!$A:$A,'ricostr prev'!V:V)</f>
        <v>0</v>
      </c>
      <c r="M169" s="118">
        <f>SUMIF('ricostr prev'!$A:$A,'prev. 2016 ric'!$A:$A,'ricostr prev'!X:X)</f>
        <v>0</v>
      </c>
      <c r="N169" s="106">
        <f t="shared" si="5"/>
        <v>55887</v>
      </c>
      <c r="P169">
        <v>59449.333333333336</v>
      </c>
      <c r="Q169" s="124">
        <f t="shared" si="4"/>
        <v>3562.3333333333358</v>
      </c>
    </row>
    <row r="170" spans="1:17" x14ac:dyDescent="0.25">
      <c r="A170" s="143" t="s">
        <v>1530</v>
      </c>
      <c r="B170" s="132" t="s">
        <v>1333</v>
      </c>
      <c r="C170" s="118">
        <f>SUMIF('ricostr prev'!$A:$A,'prev. 2016 ric'!$A:$A,'ricostr prev'!D:D)</f>
        <v>0</v>
      </c>
      <c r="D170" s="118">
        <f>SUMIF('ricostr prev'!$A:$A,'prev. 2016 ric'!$A:$A,'ricostr prev'!F:F)</f>
        <v>0</v>
      </c>
      <c r="E170" s="118">
        <f>SUMIF('ricostr prev'!$A:$A,'prev. 2016 ric'!$A:$A,'ricostr prev'!H:H)</f>
        <v>0</v>
      </c>
      <c r="F170" s="118">
        <f>SUMIF('ricostr prev'!$A:$A,'prev. 2016 ric'!$A:$A,'ricostr prev'!J:J)</f>
        <v>0</v>
      </c>
      <c r="G170" s="118">
        <f>SUMIF('ricostr prev'!$A:$A,'prev. 2016 ric'!$A:$A,'ricostr prev'!L:L)</f>
        <v>0</v>
      </c>
      <c r="H170" s="118">
        <f>SUMIF('ricostr prev'!$A:$A,'prev. 2016 ric'!$A:$A,'ricostr prev'!N:N)</f>
        <v>0</v>
      </c>
      <c r="I170" s="118">
        <f>SUMIF('ricostr prev'!$A:$A,'prev. 2016 ric'!$A:$A,'ricostr prev'!P:P)</f>
        <v>0</v>
      </c>
      <c r="J170" s="118">
        <f>SUMIF('ricostr prev'!$A:$A,'prev. 2016 ric'!$A:$A,'ricostr prev'!R:R)</f>
        <v>0</v>
      </c>
      <c r="K170" s="118">
        <f>SUMIF('ricostr prev'!$A:$A,'prev. 2016 ric'!$A:$A,'ricostr prev'!T:T)</f>
        <v>0</v>
      </c>
      <c r="L170" s="118">
        <f>SUMIF('ricostr prev'!$A:$A,'prev. 2016 ric'!$A:$A,'ricostr prev'!V:V)</f>
        <v>0</v>
      </c>
      <c r="M170" s="118">
        <f>SUMIF('ricostr prev'!$A:$A,'prev. 2016 ric'!$A:$A,'ricostr prev'!X:X)</f>
        <v>0</v>
      </c>
      <c r="N170" s="106">
        <f t="shared" si="5"/>
        <v>0</v>
      </c>
      <c r="P170">
        <v>0</v>
      </c>
      <c r="Q170" s="124">
        <f t="shared" si="4"/>
        <v>0</v>
      </c>
    </row>
    <row r="171" spans="1:17" ht="25.5" x14ac:dyDescent="0.25">
      <c r="A171" s="143" t="s">
        <v>1531</v>
      </c>
      <c r="B171" s="132" t="s">
        <v>1053</v>
      </c>
      <c r="C171" s="118">
        <f>SUMIF('ricostr prev'!$A:$A,'prev. 2016 ric'!$A:$A,'ricostr prev'!D:D)</f>
        <v>9282</v>
      </c>
      <c r="D171" s="118">
        <f>SUMIF('ricostr prev'!$A:$A,'prev. 2016 ric'!$A:$A,'ricostr prev'!F:F)</f>
        <v>3730</v>
      </c>
      <c r="E171" s="118">
        <f>SUMIF('ricostr prev'!$A:$A,'prev. 2016 ric'!$A:$A,'ricostr prev'!H:H)</f>
        <v>3914</v>
      </c>
      <c r="F171" s="118">
        <f>SUMIF('ricostr prev'!$A:$A,'prev. 2016 ric'!$A:$A,'ricostr prev'!J:J)</f>
        <v>2288</v>
      </c>
      <c r="G171" s="118">
        <f>SUMIF('ricostr prev'!$A:$A,'prev. 2016 ric'!$A:$A,'ricostr prev'!L:L)</f>
        <v>3003</v>
      </c>
      <c r="H171" s="118">
        <f>SUMIF('ricostr prev'!$A:$A,'prev. 2016 ric'!$A:$A,'ricostr prev'!N:N)</f>
        <v>2765</v>
      </c>
      <c r="I171" s="118">
        <f>SUMIF('ricostr prev'!$A:$A,'prev. 2016 ric'!$A:$A,'ricostr prev'!P:P)</f>
        <v>3887</v>
      </c>
      <c r="J171" s="118">
        <f>SUMIF('ricostr prev'!$A:$A,'prev. 2016 ric'!$A:$A,'ricostr prev'!R:R)</f>
        <v>10787</v>
      </c>
      <c r="K171" s="118">
        <f>SUMIF('ricostr prev'!$A:$A,'prev. 2016 ric'!$A:$A,'ricostr prev'!T:T)</f>
        <v>0</v>
      </c>
      <c r="L171" s="118">
        <f>SUMIF('ricostr prev'!$A:$A,'prev. 2016 ric'!$A:$A,'ricostr prev'!V:V)</f>
        <v>0</v>
      </c>
      <c r="M171" s="118">
        <f>SUMIF('ricostr prev'!$A:$A,'prev. 2016 ric'!$A:$A,'ricostr prev'!X:X)</f>
        <v>0</v>
      </c>
      <c r="N171" s="106">
        <f t="shared" si="5"/>
        <v>39656</v>
      </c>
      <c r="P171">
        <v>37786.666666666664</v>
      </c>
      <c r="Q171" s="124">
        <f t="shared" si="4"/>
        <v>-1869.3333333333358</v>
      </c>
    </row>
    <row r="172" spans="1:17" ht="25.5" x14ac:dyDescent="0.25">
      <c r="A172" s="143" t="s">
        <v>1532</v>
      </c>
      <c r="B172" s="132" t="s">
        <v>811</v>
      </c>
      <c r="C172" s="118">
        <f>SUMIF('ricostr prev'!$A:$A,'prev. 2016 ric'!$A:$A,'ricostr prev'!D:D)</f>
        <v>1</v>
      </c>
      <c r="D172" s="118">
        <f>SUMIF('ricostr prev'!$A:$A,'prev. 2016 ric'!$A:$A,'ricostr prev'!F:F)</f>
        <v>0</v>
      </c>
      <c r="E172" s="118">
        <f>SUMIF('ricostr prev'!$A:$A,'prev. 2016 ric'!$A:$A,'ricostr prev'!H:H)</f>
        <v>0</v>
      </c>
      <c r="F172" s="118">
        <f>SUMIF('ricostr prev'!$A:$A,'prev. 2016 ric'!$A:$A,'ricostr prev'!J:J)</f>
        <v>0</v>
      </c>
      <c r="G172" s="118">
        <f>SUMIF('ricostr prev'!$A:$A,'prev. 2016 ric'!$A:$A,'ricostr prev'!L:L)</f>
        <v>0</v>
      </c>
      <c r="H172" s="118">
        <f>SUMIF('ricostr prev'!$A:$A,'prev. 2016 ric'!$A:$A,'ricostr prev'!N:N)</f>
        <v>0</v>
      </c>
      <c r="I172" s="118">
        <f>SUMIF('ricostr prev'!$A:$A,'prev. 2016 ric'!$A:$A,'ricostr prev'!P:P)</f>
        <v>0</v>
      </c>
      <c r="J172" s="118">
        <f>SUMIF('ricostr prev'!$A:$A,'prev. 2016 ric'!$A:$A,'ricostr prev'!R:R)</f>
        <v>0</v>
      </c>
      <c r="K172" s="118">
        <f>SUMIF('ricostr prev'!$A:$A,'prev. 2016 ric'!$A:$A,'ricostr prev'!T:T)</f>
        <v>0</v>
      </c>
      <c r="L172" s="118">
        <f>SUMIF('ricostr prev'!$A:$A,'prev. 2016 ric'!$A:$A,'ricostr prev'!V:V)</f>
        <v>0</v>
      </c>
      <c r="M172" s="118">
        <f>SUMIF('ricostr prev'!$A:$A,'prev. 2016 ric'!$A:$A,'ricostr prev'!X:X)</f>
        <v>0</v>
      </c>
      <c r="N172" s="106">
        <f t="shared" si="5"/>
        <v>1</v>
      </c>
      <c r="P172">
        <v>0</v>
      </c>
      <c r="Q172" s="124">
        <f t="shared" si="4"/>
        <v>-1</v>
      </c>
    </row>
    <row r="173" spans="1:17" ht="25.5" x14ac:dyDescent="0.25">
      <c r="A173" s="143" t="s">
        <v>1533</v>
      </c>
      <c r="B173" s="132" t="s">
        <v>810</v>
      </c>
      <c r="C173" s="118">
        <f>SUMIF('ricostr prev'!$A:$A,'prev. 2016 ric'!$A:$A,'ricostr prev'!D:D)</f>
        <v>0</v>
      </c>
      <c r="D173" s="118">
        <f>SUMIF('ricostr prev'!$A:$A,'prev. 2016 ric'!$A:$A,'ricostr prev'!F:F)</f>
        <v>0</v>
      </c>
      <c r="E173" s="118">
        <f>SUMIF('ricostr prev'!$A:$A,'prev. 2016 ric'!$A:$A,'ricostr prev'!H:H)</f>
        <v>0</v>
      </c>
      <c r="F173" s="118">
        <f>SUMIF('ricostr prev'!$A:$A,'prev. 2016 ric'!$A:$A,'ricostr prev'!J:J)</f>
        <v>0</v>
      </c>
      <c r="G173" s="118">
        <f>SUMIF('ricostr prev'!$A:$A,'prev. 2016 ric'!$A:$A,'ricostr prev'!L:L)</f>
        <v>0</v>
      </c>
      <c r="H173" s="118">
        <f>SUMIF('ricostr prev'!$A:$A,'prev. 2016 ric'!$A:$A,'ricostr prev'!N:N)</f>
        <v>0</v>
      </c>
      <c r="I173" s="118">
        <f>SUMIF('ricostr prev'!$A:$A,'prev. 2016 ric'!$A:$A,'ricostr prev'!P:P)</f>
        <v>0</v>
      </c>
      <c r="J173" s="118">
        <f>SUMIF('ricostr prev'!$A:$A,'prev. 2016 ric'!$A:$A,'ricostr prev'!R:R)</f>
        <v>0</v>
      </c>
      <c r="K173" s="118">
        <f>SUMIF('ricostr prev'!$A:$A,'prev. 2016 ric'!$A:$A,'ricostr prev'!T:T)</f>
        <v>0</v>
      </c>
      <c r="L173" s="118">
        <f>SUMIF('ricostr prev'!$A:$A,'prev. 2016 ric'!$A:$A,'ricostr prev'!V:V)</f>
        <v>0</v>
      </c>
      <c r="M173" s="118">
        <f>SUMIF('ricostr prev'!$A:$A,'prev. 2016 ric'!$A:$A,'ricostr prev'!X:X)</f>
        <v>0</v>
      </c>
      <c r="N173" s="106">
        <f t="shared" si="5"/>
        <v>0</v>
      </c>
      <c r="P173">
        <v>0</v>
      </c>
      <c r="Q173" s="124">
        <f t="shared" si="4"/>
        <v>0</v>
      </c>
    </row>
    <row r="174" spans="1:17" x14ac:dyDescent="0.25">
      <c r="A174" s="143" t="s">
        <v>1534</v>
      </c>
      <c r="B174" s="132" t="s">
        <v>1814</v>
      </c>
      <c r="C174" s="118">
        <f>SUMIF('ricostr prev'!$A:$A,'prev. 2016 ric'!$A:$A,'ricostr prev'!D:D)</f>
        <v>0</v>
      </c>
      <c r="D174" s="118">
        <f>SUMIF('ricostr prev'!$A:$A,'prev. 2016 ric'!$A:$A,'ricostr prev'!F:F)</f>
        <v>0</v>
      </c>
      <c r="E174" s="118">
        <f>SUMIF('ricostr prev'!$A:$A,'prev. 2016 ric'!$A:$A,'ricostr prev'!H:H)</f>
        <v>0</v>
      </c>
      <c r="F174" s="118">
        <f>SUMIF('ricostr prev'!$A:$A,'prev. 2016 ric'!$A:$A,'ricostr prev'!J:J)</f>
        <v>0</v>
      </c>
      <c r="G174" s="118">
        <f>SUMIF('ricostr prev'!$A:$A,'prev. 2016 ric'!$A:$A,'ricostr prev'!L:L)</f>
        <v>0</v>
      </c>
      <c r="H174" s="118">
        <f>SUMIF('ricostr prev'!$A:$A,'prev. 2016 ric'!$A:$A,'ricostr prev'!N:N)</f>
        <v>0</v>
      </c>
      <c r="I174" s="118">
        <f>SUMIF('ricostr prev'!$A:$A,'prev. 2016 ric'!$A:$A,'ricostr prev'!P:P)</f>
        <v>0</v>
      </c>
      <c r="J174" s="118">
        <f>SUMIF('ricostr prev'!$A:$A,'prev. 2016 ric'!$A:$A,'ricostr prev'!R:R)</f>
        <v>0</v>
      </c>
      <c r="K174" s="118">
        <f>SUMIF('ricostr prev'!$A:$A,'prev. 2016 ric'!$A:$A,'ricostr prev'!T:T)</f>
        <v>0</v>
      </c>
      <c r="L174" s="118">
        <f>SUMIF('ricostr prev'!$A:$A,'prev. 2016 ric'!$A:$A,'ricostr prev'!V:V)</f>
        <v>0</v>
      </c>
      <c r="M174" s="118">
        <f>SUMIF('ricostr prev'!$A:$A,'prev. 2016 ric'!$A:$A,'ricostr prev'!X:X)</f>
        <v>0</v>
      </c>
      <c r="N174" s="106">
        <f t="shared" si="5"/>
        <v>0</v>
      </c>
      <c r="P174">
        <v>37.333333333333336</v>
      </c>
      <c r="Q174" s="124">
        <f t="shared" si="4"/>
        <v>37.333333333333336</v>
      </c>
    </row>
    <row r="175" spans="1:17" x14ac:dyDescent="0.25">
      <c r="A175" s="143" t="s">
        <v>1535</v>
      </c>
      <c r="B175" s="132" t="s">
        <v>809</v>
      </c>
      <c r="C175" s="118">
        <f>SUMIF('ricostr prev'!$A:$A,'prev. 2016 ric'!$A:$A,'ricostr prev'!D:D)</f>
        <v>9281</v>
      </c>
      <c r="D175" s="118">
        <f>SUMIF('ricostr prev'!$A:$A,'prev. 2016 ric'!$A:$A,'ricostr prev'!F:F)</f>
        <v>3730</v>
      </c>
      <c r="E175" s="118">
        <f>SUMIF('ricostr prev'!$A:$A,'prev. 2016 ric'!$A:$A,'ricostr prev'!H:H)</f>
        <v>3914</v>
      </c>
      <c r="F175" s="118">
        <f>SUMIF('ricostr prev'!$A:$A,'prev. 2016 ric'!$A:$A,'ricostr prev'!J:J)</f>
        <v>2288</v>
      </c>
      <c r="G175" s="118">
        <f>SUMIF('ricostr prev'!$A:$A,'prev. 2016 ric'!$A:$A,'ricostr prev'!L:L)</f>
        <v>3003</v>
      </c>
      <c r="H175" s="118">
        <f>SUMIF('ricostr prev'!$A:$A,'prev. 2016 ric'!$A:$A,'ricostr prev'!N:N)</f>
        <v>2765</v>
      </c>
      <c r="I175" s="118">
        <f>SUMIF('ricostr prev'!$A:$A,'prev. 2016 ric'!$A:$A,'ricostr prev'!P:P)</f>
        <v>3887</v>
      </c>
      <c r="J175" s="118">
        <f>SUMIF('ricostr prev'!$A:$A,'prev. 2016 ric'!$A:$A,'ricostr prev'!R:R)</f>
        <v>10787</v>
      </c>
      <c r="K175" s="118">
        <f>SUMIF('ricostr prev'!$A:$A,'prev. 2016 ric'!$A:$A,'ricostr prev'!T:T)</f>
        <v>0</v>
      </c>
      <c r="L175" s="118">
        <f>SUMIF('ricostr prev'!$A:$A,'prev. 2016 ric'!$A:$A,'ricostr prev'!V:V)</f>
        <v>0</v>
      </c>
      <c r="M175" s="118">
        <f>SUMIF('ricostr prev'!$A:$A,'prev. 2016 ric'!$A:$A,'ricostr prev'!X:X)</f>
        <v>0</v>
      </c>
      <c r="N175" s="106">
        <f t="shared" si="5"/>
        <v>39655</v>
      </c>
      <c r="P175">
        <v>37749.333333333336</v>
      </c>
      <c r="Q175" s="124">
        <f t="shared" si="4"/>
        <v>-1905.6666666666642</v>
      </c>
    </row>
    <row r="176" spans="1:17" ht="25.5" x14ac:dyDescent="0.25">
      <c r="A176" s="143" t="s">
        <v>1536</v>
      </c>
      <c r="B176" s="132" t="s">
        <v>1054</v>
      </c>
      <c r="C176" s="118">
        <f>SUMIF('ricostr prev'!$A:$A,'prev. 2016 ric'!$A:$A,'ricostr prev'!D:D)</f>
        <v>4055</v>
      </c>
      <c r="D176" s="118">
        <f>SUMIF('ricostr prev'!$A:$A,'prev. 2016 ric'!$A:$A,'ricostr prev'!F:F)</f>
        <v>1400</v>
      </c>
      <c r="E176" s="118">
        <f>SUMIF('ricostr prev'!$A:$A,'prev. 2016 ric'!$A:$A,'ricostr prev'!H:H)</f>
        <v>4035</v>
      </c>
      <c r="F176" s="118">
        <f>SUMIF('ricostr prev'!$A:$A,'prev. 2016 ric'!$A:$A,'ricostr prev'!J:J)</f>
        <v>221</v>
      </c>
      <c r="G176" s="118">
        <f>SUMIF('ricostr prev'!$A:$A,'prev. 2016 ric'!$A:$A,'ricostr prev'!L:L)</f>
        <v>3600</v>
      </c>
      <c r="H176" s="118">
        <f>SUMIF('ricostr prev'!$A:$A,'prev. 2016 ric'!$A:$A,'ricostr prev'!N:N)</f>
        <v>1558</v>
      </c>
      <c r="I176" s="118">
        <f>SUMIF('ricostr prev'!$A:$A,'prev. 2016 ric'!$A:$A,'ricostr prev'!P:P)</f>
        <v>985</v>
      </c>
      <c r="J176" s="118">
        <f>SUMIF('ricostr prev'!$A:$A,'prev. 2016 ric'!$A:$A,'ricostr prev'!R:R)</f>
        <v>11757</v>
      </c>
      <c r="K176" s="118">
        <f>SUMIF('ricostr prev'!$A:$A,'prev. 2016 ric'!$A:$A,'ricostr prev'!T:T)</f>
        <v>0</v>
      </c>
      <c r="L176" s="118">
        <f>SUMIF('ricostr prev'!$A:$A,'prev. 2016 ric'!$A:$A,'ricostr prev'!V:V)</f>
        <v>0</v>
      </c>
      <c r="M176" s="118">
        <f>SUMIF('ricostr prev'!$A:$A,'prev. 2016 ric'!$A:$A,'ricostr prev'!X:X)</f>
        <v>0</v>
      </c>
      <c r="N176" s="106">
        <f t="shared" si="5"/>
        <v>27611</v>
      </c>
      <c r="P176">
        <v>30920</v>
      </c>
      <c r="Q176" s="124">
        <f t="shared" si="4"/>
        <v>3309</v>
      </c>
    </row>
    <row r="177" spans="1:17" ht="25.5" x14ac:dyDescent="0.25">
      <c r="A177" s="143" t="s">
        <v>1537</v>
      </c>
      <c r="B177" s="132" t="s">
        <v>808</v>
      </c>
      <c r="C177" s="118">
        <f>SUMIF('ricostr prev'!$A:$A,'prev. 2016 ric'!$A:$A,'ricostr prev'!D:D)</f>
        <v>32</v>
      </c>
      <c r="D177" s="118">
        <f>SUMIF('ricostr prev'!$A:$A,'prev. 2016 ric'!$A:$A,'ricostr prev'!F:F)</f>
        <v>0</v>
      </c>
      <c r="E177" s="118">
        <f>SUMIF('ricostr prev'!$A:$A,'prev. 2016 ric'!$A:$A,'ricostr prev'!H:H)</f>
        <v>0</v>
      </c>
      <c r="F177" s="118">
        <f>SUMIF('ricostr prev'!$A:$A,'prev. 2016 ric'!$A:$A,'ricostr prev'!J:J)</f>
        <v>0</v>
      </c>
      <c r="G177" s="118">
        <f>SUMIF('ricostr prev'!$A:$A,'prev. 2016 ric'!$A:$A,'ricostr prev'!L:L)</f>
        <v>0</v>
      </c>
      <c r="H177" s="118">
        <f>SUMIF('ricostr prev'!$A:$A,'prev. 2016 ric'!$A:$A,'ricostr prev'!N:N)</f>
        <v>0</v>
      </c>
      <c r="I177" s="118">
        <f>SUMIF('ricostr prev'!$A:$A,'prev. 2016 ric'!$A:$A,'ricostr prev'!P:P)</f>
        <v>0</v>
      </c>
      <c r="J177" s="118">
        <f>SUMIF('ricostr prev'!$A:$A,'prev. 2016 ric'!$A:$A,'ricostr prev'!R:R)</f>
        <v>0</v>
      </c>
      <c r="K177" s="118">
        <f>SUMIF('ricostr prev'!$A:$A,'prev. 2016 ric'!$A:$A,'ricostr prev'!T:T)</f>
        <v>0</v>
      </c>
      <c r="L177" s="118">
        <f>SUMIF('ricostr prev'!$A:$A,'prev. 2016 ric'!$A:$A,'ricostr prev'!V:V)</f>
        <v>0</v>
      </c>
      <c r="M177" s="118">
        <f>SUMIF('ricostr prev'!$A:$A,'prev. 2016 ric'!$A:$A,'ricostr prev'!X:X)</f>
        <v>0</v>
      </c>
      <c r="N177" s="106">
        <f t="shared" si="5"/>
        <v>32</v>
      </c>
      <c r="P177">
        <v>0</v>
      </c>
      <c r="Q177" s="124">
        <f t="shared" si="4"/>
        <v>-32</v>
      </c>
    </row>
    <row r="178" spans="1:17" ht="25.5" x14ac:dyDescent="0.25">
      <c r="A178" s="143" t="s">
        <v>1538</v>
      </c>
      <c r="B178" s="132" t="s">
        <v>807</v>
      </c>
      <c r="C178" s="118">
        <f>SUMIF('ricostr prev'!$A:$A,'prev. 2016 ric'!$A:$A,'ricostr prev'!D:D)</f>
        <v>0</v>
      </c>
      <c r="D178" s="118">
        <f>SUMIF('ricostr prev'!$A:$A,'prev. 2016 ric'!$A:$A,'ricostr prev'!F:F)</f>
        <v>0</v>
      </c>
      <c r="E178" s="118">
        <f>SUMIF('ricostr prev'!$A:$A,'prev. 2016 ric'!$A:$A,'ricostr prev'!H:H)</f>
        <v>0</v>
      </c>
      <c r="F178" s="118">
        <f>SUMIF('ricostr prev'!$A:$A,'prev. 2016 ric'!$A:$A,'ricostr prev'!J:J)</f>
        <v>0</v>
      </c>
      <c r="G178" s="118">
        <f>SUMIF('ricostr prev'!$A:$A,'prev. 2016 ric'!$A:$A,'ricostr prev'!L:L)</f>
        <v>0</v>
      </c>
      <c r="H178" s="118">
        <f>SUMIF('ricostr prev'!$A:$A,'prev. 2016 ric'!$A:$A,'ricostr prev'!N:N)</f>
        <v>0</v>
      </c>
      <c r="I178" s="118">
        <f>SUMIF('ricostr prev'!$A:$A,'prev. 2016 ric'!$A:$A,'ricostr prev'!P:P)</f>
        <v>0</v>
      </c>
      <c r="J178" s="118">
        <f>SUMIF('ricostr prev'!$A:$A,'prev. 2016 ric'!$A:$A,'ricostr prev'!R:R)</f>
        <v>0</v>
      </c>
      <c r="K178" s="118">
        <f>SUMIF('ricostr prev'!$A:$A,'prev. 2016 ric'!$A:$A,'ricostr prev'!T:T)</f>
        <v>0</v>
      </c>
      <c r="L178" s="118">
        <f>SUMIF('ricostr prev'!$A:$A,'prev. 2016 ric'!$A:$A,'ricostr prev'!V:V)</f>
        <v>0</v>
      </c>
      <c r="M178" s="118">
        <f>SUMIF('ricostr prev'!$A:$A,'prev. 2016 ric'!$A:$A,'ricostr prev'!X:X)</f>
        <v>0</v>
      </c>
      <c r="N178" s="106">
        <f t="shared" si="5"/>
        <v>0</v>
      </c>
      <c r="P178">
        <v>1.3333333333333333</v>
      </c>
      <c r="Q178" s="124">
        <f t="shared" si="4"/>
        <v>1.3333333333333333</v>
      </c>
    </row>
    <row r="179" spans="1:17" x14ac:dyDescent="0.25">
      <c r="A179" s="143" t="s">
        <v>1539</v>
      </c>
      <c r="B179" s="132" t="s">
        <v>1815</v>
      </c>
      <c r="C179" s="118">
        <f>SUMIF('ricostr prev'!$A:$A,'prev. 2016 ric'!$A:$A,'ricostr prev'!D:D)</f>
        <v>0</v>
      </c>
      <c r="D179" s="118">
        <f>SUMIF('ricostr prev'!$A:$A,'prev. 2016 ric'!$A:$A,'ricostr prev'!F:F)</f>
        <v>0</v>
      </c>
      <c r="E179" s="118">
        <f>SUMIF('ricostr prev'!$A:$A,'prev. 2016 ric'!$A:$A,'ricostr prev'!H:H)</f>
        <v>0</v>
      </c>
      <c r="F179" s="118">
        <f>SUMIF('ricostr prev'!$A:$A,'prev. 2016 ric'!$A:$A,'ricostr prev'!J:J)</f>
        <v>0</v>
      </c>
      <c r="G179" s="118">
        <f>SUMIF('ricostr prev'!$A:$A,'prev. 2016 ric'!$A:$A,'ricostr prev'!L:L)</f>
        <v>0</v>
      </c>
      <c r="H179" s="118">
        <f>SUMIF('ricostr prev'!$A:$A,'prev. 2016 ric'!$A:$A,'ricostr prev'!N:N)</f>
        <v>0</v>
      </c>
      <c r="I179" s="118">
        <f>SUMIF('ricostr prev'!$A:$A,'prev. 2016 ric'!$A:$A,'ricostr prev'!P:P)</f>
        <v>0</v>
      </c>
      <c r="J179" s="118">
        <f>SUMIF('ricostr prev'!$A:$A,'prev. 2016 ric'!$A:$A,'ricostr prev'!R:R)</f>
        <v>0</v>
      </c>
      <c r="K179" s="118">
        <f>SUMIF('ricostr prev'!$A:$A,'prev. 2016 ric'!$A:$A,'ricostr prev'!T:T)</f>
        <v>0</v>
      </c>
      <c r="L179" s="118">
        <f>SUMIF('ricostr prev'!$A:$A,'prev. 2016 ric'!$A:$A,'ricostr prev'!V:V)</f>
        <v>0</v>
      </c>
      <c r="M179" s="118">
        <f>SUMIF('ricostr prev'!$A:$A,'prev. 2016 ric'!$A:$A,'ricostr prev'!X:X)</f>
        <v>0</v>
      </c>
      <c r="N179" s="106">
        <f t="shared" si="5"/>
        <v>0</v>
      </c>
      <c r="P179">
        <v>5.333333333333333</v>
      </c>
      <c r="Q179" s="124">
        <f t="shared" si="4"/>
        <v>5.333333333333333</v>
      </c>
    </row>
    <row r="180" spans="1:17" x14ac:dyDescent="0.25">
      <c r="A180" s="143" t="s">
        <v>1540</v>
      </c>
      <c r="B180" s="132" t="s">
        <v>328</v>
      </c>
      <c r="C180" s="118">
        <f>SUMIF('ricostr prev'!$A:$A,'prev. 2016 ric'!$A:$A,'ricostr prev'!D:D)</f>
        <v>4023</v>
      </c>
      <c r="D180" s="118">
        <f>SUMIF('ricostr prev'!$A:$A,'prev. 2016 ric'!$A:$A,'ricostr prev'!F:F)</f>
        <v>1400</v>
      </c>
      <c r="E180" s="118">
        <f>SUMIF('ricostr prev'!$A:$A,'prev. 2016 ric'!$A:$A,'ricostr prev'!H:H)</f>
        <v>4035</v>
      </c>
      <c r="F180" s="118">
        <f>SUMIF('ricostr prev'!$A:$A,'prev. 2016 ric'!$A:$A,'ricostr prev'!J:J)</f>
        <v>221</v>
      </c>
      <c r="G180" s="118">
        <f>SUMIF('ricostr prev'!$A:$A,'prev. 2016 ric'!$A:$A,'ricostr prev'!L:L)</f>
        <v>3600</v>
      </c>
      <c r="H180" s="118">
        <f>SUMIF('ricostr prev'!$A:$A,'prev. 2016 ric'!$A:$A,'ricostr prev'!N:N)</f>
        <v>1558</v>
      </c>
      <c r="I180" s="118">
        <f>SUMIF('ricostr prev'!$A:$A,'prev. 2016 ric'!$A:$A,'ricostr prev'!P:P)</f>
        <v>985</v>
      </c>
      <c r="J180" s="118">
        <f>SUMIF('ricostr prev'!$A:$A,'prev. 2016 ric'!$A:$A,'ricostr prev'!R:R)</f>
        <v>11757</v>
      </c>
      <c r="K180" s="118">
        <f>SUMIF('ricostr prev'!$A:$A,'prev. 2016 ric'!$A:$A,'ricostr prev'!T:T)</f>
        <v>0</v>
      </c>
      <c r="L180" s="118">
        <f>SUMIF('ricostr prev'!$A:$A,'prev. 2016 ric'!$A:$A,'ricostr prev'!V:V)</f>
        <v>0</v>
      </c>
      <c r="M180" s="118">
        <f>SUMIF('ricostr prev'!$A:$A,'prev. 2016 ric'!$A:$A,'ricostr prev'!X:X)</f>
        <v>0</v>
      </c>
      <c r="N180" s="106">
        <f t="shared" si="5"/>
        <v>27579</v>
      </c>
      <c r="P180">
        <v>30913.333333333332</v>
      </c>
      <c r="Q180" s="124">
        <f t="shared" si="4"/>
        <v>3334.3333333333321</v>
      </c>
    </row>
    <row r="181" spans="1:17" ht="25.5" x14ac:dyDescent="0.25">
      <c r="A181" s="143" t="s">
        <v>1541</v>
      </c>
      <c r="B181" s="132" t="s">
        <v>679</v>
      </c>
      <c r="C181" s="118">
        <f>SUMIF('ricostr prev'!$A:$A,'prev. 2016 ric'!$A:$A,'ricostr prev'!D:D)</f>
        <v>7641</v>
      </c>
      <c r="D181" s="118">
        <f>SUMIF('ricostr prev'!$A:$A,'prev. 2016 ric'!$A:$A,'ricostr prev'!F:F)</f>
        <v>0</v>
      </c>
      <c r="E181" s="118">
        <f>SUMIF('ricostr prev'!$A:$A,'prev. 2016 ric'!$A:$A,'ricostr prev'!H:H)</f>
        <v>0</v>
      </c>
      <c r="F181" s="118">
        <f>SUMIF('ricostr prev'!$A:$A,'prev. 2016 ric'!$A:$A,'ricostr prev'!J:J)</f>
        <v>4385</v>
      </c>
      <c r="G181" s="118">
        <f>SUMIF('ricostr prev'!$A:$A,'prev. 2016 ric'!$A:$A,'ricostr prev'!L:L)</f>
        <v>6017</v>
      </c>
      <c r="H181" s="118">
        <f>SUMIF('ricostr prev'!$A:$A,'prev. 2016 ric'!$A:$A,'ricostr prev'!N:N)</f>
        <v>0</v>
      </c>
      <c r="I181" s="118">
        <f>SUMIF('ricostr prev'!$A:$A,'prev. 2016 ric'!$A:$A,'ricostr prev'!P:P)</f>
        <v>5</v>
      </c>
      <c r="J181" s="118">
        <f>SUMIF('ricostr prev'!$A:$A,'prev. 2016 ric'!$A:$A,'ricostr prev'!R:R)</f>
        <v>66057</v>
      </c>
      <c r="K181" s="118">
        <f>SUMIF('ricostr prev'!$A:$A,'prev. 2016 ric'!$A:$A,'ricostr prev'!T:T)</f>
        <v>0</v>
      </c>
      <c r="L181" s="118">
        <f>SUMIF('ricostr prev'!$A:$A,'prev. 2016 ric'!$A:$A,'ricostr prev'!V:V)</f>
        <v>0</v>
      </c>
      <c r="M181" s="118">
        <f>SUMIF('ricostr prev'!$A:$A,'prev. 2016 ric'!$A:$A,'ricostr prev'!X:X)</f>
        <v>0</v>
      </c>
      <c r="N181" s="106">
        <f t="shared" si="5"/>
        <v>84105</v>
      </c>
      <c r="P181">
        <v>89466.666666666672</v>
      </c>
      <c r="Q181" s="124">
        <f t="shared" si="4"/>
        <v>5361.6666666666715</v>
      </c>
    </row>
    <row r="182" spans="1:17" ht="25.5" x14ac:dyDescent="0.25">
      <c r="A182" s="143" t="s">
        <v>1542</v>
      </c>
      <c r="B182" s="132" t="s">
        <v>327</v>
      </c>
      <c r="C182" s="118">
        <f>SUMIF('ricostr prev'!$A:$A,'prev. 2016 ric'!$A:$A,'ricostr prev'!D:D)</f>
        <v>0</v>
      </c>
      <c r="D182" s="118">
        <f>SUMIF('ricostr prev'!$A:$A,'prev. 2016 ric'!$A:$A,'ricostr prev'!F:F)</f>
        <v>0</v>
      </c>
      <c r="E182" s="118">
        <f>SUMIF('ricostr prev'!$A:$A,'prev. 2016 ric'!$A:$A,'ricostr prev'!H:H)</f>
        <v>0</v>
      </c>
      <c r="F182" s="118">
        <f>SUMIF('ricostr prev'!$A:$A,'prev. 2016 ric'!$A:$A,'ricostr prev'!J:J)</f>
        <v>0</v>
      </c>
      <c r="G182" s="118">
        <f>SUMIF('ricostr prev'!$A:$A,'prev. 2016 ric'!$A:$A,'ricostr prev'!L:L)</f>
        <v>0</v>
      </c>
      <c r="H182" s="118">
        <f>SUMIF('ricostr prev'!$A:$A,'prev. 2016 ric'!$A:$A,'ricostr prev'!N:N)</f>
        <v>0</v>
      </c>
      <c r="I182" s="118">
        <f>SUMIF('ricostr prev'!$A:$A,'prev. 2016 ric'!$A:$A,'ricostr prev'!P:P)</f>
        <v>5</v>
      </c>
      <c r="J182" s="118">
        <f>SUMIF('ricostr prev'!$A:$A,'prev. 2016 ric'!$A:$A,'ricostr prev'!R:R)</f>
        <v>0</v>
      </c>
      <c r="K182" s="118">
        <f>SUMIF('ricostr prev'!$A:$A,'prev. 2016 ric'!$A:$A,'ricostr prev'!T:T)</f>
        <v>0</v>
      </c>
      <c r="L182" s="118">
        <f>SUMIF('ricostr prev'!$A:$A,'prev. 2016 ric'!$A:$A,'ricostr prev'!V:V)</f>
        <v>0</v>
      </c>
      <c r="M182" s="118">
        <f>SUMIF('ricostr prev'!$A:$A,'prev. 2016 ric'!$A:$A,'ricostr prev'!X:X)</f>
        <v>0</v>
      </c>
      <c r="N182" s="106">
        <f t="shared" si="5"/>
        <v>5</v>
      </c>
      <c r="P182">
        <v>0</v>
      </c>
      <c r="Q182" s="124">
        <f t="shared" si="4"/>
        <v>-5</v>
      </c>
    </row>
    <row r="183" spans="1:17" ht="25.5" x14ac:dyDescent="0.25">
      <c r="A183" s="143" t="s">
        <v>1543</v>
      </c>
      <c r="B183" s="132" t="s">
        <v>326</v>
      </c>
      <c r="C183" s="118">
        <f>SUMIF('ricostr prev'!$A:$A,'prev. 2016 ric'!$A:$A,'ricostr prev'!D:D)</f>
        <v>0</v>
      </c>
      <c r="D183" s="118">
        <f>SUMIF('ricostr prev'!$A:$A,'prev. 2016 ric'!$A:$A,'ricostr prev'!F:F)</f>
        <v>0</v>
      </c>
      <c r="E183" s="118">
        <f>SUMIF('ricostr prev'!$A:$A,'prev. 2016 ric'!$A:$A,'ricostr prev'!H:H)</f>
        <v>0</v>
      </c>
      <c r="F183" s="118">
        <f>SUMIF('ricostr prev'!$A:$A,'prev. 2016 ric'!$A:$A,'ricostr prev'!J:J)</f>
        <v>0</v>
      </c>
      <c r="G183" s="118">
        <f>SUMIF('ricostr prev'!$A:$A,'prev. 2016 ric'!$A:$A,'ricostr prev'!L:L)</f>
        <v>0</v>
      </c>
      <c r="H183" s="118">
        <f>SUMIF('ricostr prev'!$A:$A,'prev. 2016 ric'!$A:$A,'ricostr prev'!N:N)</f>
        <v>0</v>
      </c>
      <c r="I183" s="118">
        <f>SUMIF('ricostr prev'!$A:$A,'prev. 2016 ric'!$A:$A,'ricostr prev'!P:P)</f>
        <v>0</v>
      </c>
      <c r="J183" s="118">
        <f>SUMIF('ricostr prev'!$A:$A,'prev. 2016 ric'!$A:$A,'ricostr prev'!R:R)</f>
        <v>0</v>
      </c>
      <c r="K183" s="118">
        <f>SUMIF('ricostr prev'!$A:$A,'prev. 2016 ric'!$A:$A,'ricostr prev'!T:T)</f>
        <v>0</v>
      </c>
      <c r="L183" s="118">
        <f>SUMIF('ricostr prev'!$A:$A,'prev. 2016 ric'!$A:$A,'ricostr prev'!V:V)</f>
        <v>0</v>
      </c>
      <c r="M183" s="118">
        <f>SUMIF('ricostr prev'!$A:$A,'prev. 2016 ric'!$A:$A,'ricostr prev'!X:X)</f>
        <v>0</v>
      </c>
      <c r="N183" s="106">
        <f t="shared" si="5"/>
        <v>0</v>
      </c>
      <c r="P183">
        <v>0</v>
      </c>
      <c r="Q183" s="124">
        <f t="shared" si="4"/>
        <v>0</v>
      </c>
    </row>
    <row r="184" spans="1:17" x14ac:dyDescent="0.25">
      <c r="A184" s="143" t="s">
        <v>1544</v>
      </c>
      <c r="B184" s="132" t="s">
        <v>1816</v>
      </c>
      <c r="C184" s="118">
        <f>SUMIF('ricostr prev'!$A:$A,'prev. 2016 ric'!$A:$A,'ricostr prev'!D:D)</f>
        <v>0</v>
      </c>
      <c r="D184" s="118">
        <f>SUMIF('ricostr prev'!$A:$A,'prev. 2016 ric'!$A:$A,'ricostr prev'!F:F)</f>
        <v>0</v>
      </c>
      <c r="E184" s="118">
        <f>SUMIF('ricostr prev'!$A:$A,'prev. 2016 ric'!$A:$A,'ricostr prev'!H:H)</f>
        <v>0</v>
      </c>
      <c r="F184" s="118">
        <f>SUMIF('ricostr prev'!$A:$A,'prev. 2016 ric'!$A:$A,'ricostr prev'!J:J)</f>
        <v>0</v>
      </c>
      <c r="G184" s="118">
        <f>SUMIF('ricostr prev'!$A:$A,'prev. 2016 ric'!$A:$A,'ricostr prev'!L:L)</f>
        <v>0</v>
      </c>
      <c r="H184" s="118">
        <f>SUMIF('ricostr prev'!$A:$A,'prev. 2016 ric'!$A:$A,'ricostr prev'!N:N)</f>
        <v>0</v>
      </c>
      <c r="I184" s="118">
        <f>SUMIF('ricostr prev'!$A:$A,'prev. 2016 ric'!$A:$A,'ricostr prev'!P:P)</f>
        <v>0</v>
      </c>
      <c r="J184" s="118">
        <f>SUMIF('ricostr prev'!$A:$A,'prev. 2016 ric'!$A:$A,'ricostr prev'!R:R)</f>
        <v>0</v>
      </c>
      <c r="K184" s="118">
        <f>SUMIF('ricostr prev'!$A:$A,'prev. 2016 ric'!$A:$A,'ricostr prev'!T:T)</f>
        <v>0</v>
      </c>
      <c r="L184" s="118">
        <f>SUMIF('ricostr prev'!$A:$A,'prev. 2016 ric'!$A:$A,'ricostr prev'!V:V)</f>
        <v>0</v>
      </c>
      <c r="M184" s="118">
        <f>SUMIF('ricostr prev'!$A:$A,'prev. 2016 ric'!$A:$A,'ricostr prev'!X:X)</f>
        <v>0</v>
      </c>
      <c r="N184" s="106">
        <f t="shared" si="5"/>
        <v>0</v>
      </c>
      <c r="P184">
        <v>0</v>
      </c>
      <c r="Q184" s="124">
        <f t="shared" si="4"/>
        <v>0</v>
      </c>
    </row>
    <row r="185" spans="1:17" x14ac:dyDescent="0.25">
      <c r="A185" s="143" t="s">
        <v>1545</v>
      </c>
      <c r="B185" s="132" t="s">
        <v>325</v>
      </c>
      <c r="C185" s="118">
        <f>SUMIF('ricostr prev'!$A:$A,'prev. 2016 ric'!$A:$A,'ricostr prev'!D:D)</f>
        <v>7641</v>
      </c>
      <c r="D185" s="118">
        <f>SUMIF('ricostr prev'!$A:$A,'prev. 2016 ric'!$A:$A,'ricostr prev'!F:F)</f>
        <v>0</v>
      </c>
      <c r="E185" s="118">
        <f>SUMIF('ricostr prev'!$A:$A,'prev. 2016 ric'!$A:$A,'ricostr prev'!H:H)</f>
        <v>0</v>
      </c>
      <c r="F185" s="118">
        <f>SUMIF('ricostr prev'!$A:$A,'prev. 2016 ric'!$A:$A,'ricostr prev'!J:J)</f>
        <v>4385</v>
      </c>
      <c r="G185" s="118">
        <f>SUMIF('ricostr prev'!$A:$A,'prev. 2016 ric'!$A:$A,'ricostr prev'!L:L)</f>
        <v>6017</v>
      </c>
      <c r="H185" s="118">
        <f>SUMIF('ricostr prev'!$A:$A,'prev. 2016 ric'!$A:$A,'ricostr prev'!N:N)</f>
        <v>0</v>
      </c>
      <c r="I185" s="118">
        <f>SUMIF('ricostr prev'!$A:$A,'prev. 2016 ric'!$A:$A,'ricostr prev'!P:P)</f>
        <v>0</v>
      </c>
      <c r="J185" s="118">
        <f>SUMIF('ricostr prev'!$A:$A,'prev. 2016 ric'!$A:$A,'ricostr prev'!R:R)</f>
        <v>66057</v>
      </c>
      <c r="K185" s="118">
        <f>SUMIF('ricostr prev'!$A:$A,'prev. 2016 ric'!$A:$A,'ricostr prev'!T:T)</f>
        <v>0</v>
      </c>
      <c r="L185" s="118">
        <f>SUMIF('ricostr prev'!$A:$A,'prev. 2016 ric'!$A:$A,'ricostr prev'!V:V)</f>
        <v>0</v>
      </c>
      <c r="M185" s="118">
        <f>SUMIF('ricostr prev'!$A:$A,'prev. 2016 ric'!$A:$A,'ricostr prev'!X:X)</f>
        <v>0</v>
      </c>
      <c r="N185" s="106">
        <f t="shared" si="5"/>
        <v>84100</v>
      </c>
      <c r="P185">
        <v>89466.666666666672</v>
      </c>
      <c r="Q185" s="124">
        <f t="shared" si="4"/>
        <v>5366.6666666666715</v>
      </c>
    </row>
    <row r="186" spans="1:17" ht="25.5" x14ac:dyDescent="0.25">
      <c r="A186" s="139" t="s">
        <v>1546</v>
      </c>
      <c r="B186" s="132" t="s">
        <v>825</v>
      </c>
      <c r="C186" s="118">
        <f>SUMIF('ricostr prev'!$A:$A,'prev. 2016 ric'!$A:$A,'ricostr prev'!D:D)</f>
        <v>0</v>
      </c>
      <c r="D186" s="118">
        <f>SUMIF('ricostr prev'!$A:$A,'prev. 2016 ric'!$A:$A,'ricostr prev'!F:F)</f>
        <v>0</v>
      </c>
      <c r="E186" s="118">
        <f>SUMIF('ricostr prev'!$A:$A,'prev. 2016 ric'!$A:$A,'ricostr prev'!H:H)</f>
        <v>0</v>
      </c>
      <c r="F186" s="118">
        <f>SUMIF('ricostr prev'!$A:$A,'prev. 2016 ric'!$A:$A,'ricostr prev'!J:J)</f>
        <v>0</v>
      </c>
      <c r="G186" s="118">
        <f>SUMIF('ricostr prev'!$A:$A,'prev. 2016 ric'!$A:$A,'ricostr prev'!L:L)</f>
        <v>0</v>
      </c>
      <c r="H186" s="118">
        <f>SUMIF('ricostr prev'!$A:$A,'prev. 2016 ric'!$A:$A,'ricostr prev'!N:N)</f>
        <v>0</v>
      </c>
      <c r="I186" s="118">
        <f>SUMIF('ricostr prev'!$A:$A,'prev. 2016 ric'!$A:$A,'ricostr prev'!P:P)</f>
        <v>0</v>
      </c>
      <c r="J186" s="118">
        <f>SUMIF('ricostr prev'!$A:$A,'prev. 2016 ric'!$A:$A,'ricostr prev'!R:R)</f>
        <v>0</v>
      </c>
      <c r="K186" s="118">
        <f>SUMIF('ricostr prev'!$A:$A,'prev. 2016 ric'!$A:$A,'ricostr prev'!T:T)</f>
        <v>0</v>
      </c>
      <c r="L186" s="118">
        <f>SUMIF('ricostr prev'!$A:$A,'prev. 2016 ric'!$A:$A,'ricostr prev'!V:V)</f>
        <v>0</v>
      </c>
      <c r="M186" s="118">
        <f>SUMIF('ricostr prev'!$A:$A,'prev. 2016 ric'!$A:$A,'ricostr prev'!X:X)</f>
        <v>0</v>
      </c>
      <c r="N186" s="106">
        <f t="shared" si="5"/>
        <v>0</v>
      </c>
      <c r="P186">
        <v>0</v>
      </c>
      <c r="Q186" s="124">
        <f t="shared" si="4"/>
        <v>0</v>
      </c>
    </row>
    <row r="187" spans="1:17" ht="25.5" x14ac:dyDescent="0.25">
      <c r="A187" s="139" t="s">
        <v>1547</v>
      </c>
      <c r="B187" s="132" t="s">
        <v>826</v>
      </c>
      <c r="C187" s="118">
        <f>SUMIF('ricostr prev'!$A:$A,'prev. 2016 ric'!$A:$A,'ricostr prev'!D:D)</f>
        <v>0</v>
      </c>
      <c r="D187" s="118">
        <f>SUMIF('ricostr prev'!$A:$A,'prev. 2016 ric'!$A:$A,'ricostr prev'!F:F)</f>
        <v>0</v>
      </c>
      <c r="E187" s="118">
        <f>SUMIF('ricostr prev'!$A:$A,'prev. 2016 ric'!$A:$A,'ricostr prev'!H:H)</f>
        <v>0</v>
      </c>
      <c r="F187" s="118">
        <f>SUMIF('ricostr prev'!$A:$A,'prev. 2016 ric'!$A:$A,'ricostr prev'!J:J)</f>
        <v>0</v>
      </c>
      <c r="G187" s="118">
        <f>SUMIF('ricostr prev'!$A:$A,'prev. 2016 ric'!$A:$A,'ricostr prev'!L:L)</f>
        <v>0</v>
      </c>
      <c r="H187" s="118">
        <f>SUMIF('ricostr prev'!$A:$A,'prev. 2016 ric'!$A:$A,'ricostr prev'!N:N)</f>
        <v>0</v>
      </c>
      <c r="I187" s="118">
        <f>SUMIF('ricostr prev'!$A:$A,'prev. 2016 ric'!$A:$A,'ricostr prev'!P:P)</f>
        <v>0</v>
      </c>
      <c r="J187" s="118">
        <f>SUMIF('ricostr prev'!$A:$A,'prev. 2016 ric'!$A:$A,'ricostr prev'!R:R)</f>
        <v>0</v>
      </c>
      <c r="K187" s="118">
        <f>SUMIF('ricostr prev'!$A:$A,'prev. 2016 ric'!$A:$A,'ricostr prev'!T:T)</f>
        <v>0</v>
      </c>
      <c r="L187" s="118">
        <f>SUMIF('ricostr prev'!$A:$A,'prev. 2016 ric'!$A:$A,'ricostr prev'!V:V)</f>
        <v>0</v>
      </c>
      <c r="M187" s="118">
        <f>SUMIF('ricostr prev'!$A:$A,'prev. 2016 ric'!$A:$A,'ricostr prev'!X:X)</f>
        <v>0</v>
      </c>
      <c r="N187" s="106">
        <f t="shared" si="5"/>
        <v>0</v>
      </c>
      <c r="P187">
        <v>0</v>
      </c>
      <c r="Q187" s="124">
        <f t="shared" si="4"/>
        <v>0</v>
      </c>
    </row>
    <row r="188" spans="1:17" ht="25.5" x14ac:dyDescent="0.25">
      <c r="A188" s="139" t="s">
        <v>1548</v>
      </c>
      <c r="B188" s="132" t="s">
        <v>827</v>
      </c>
      <c r="C188" s="118">
        <f>SUMIF('ricostr prev'!$A:$A,'prev. 2016 ric'!$A:$A,'ricostr prev'!D:D)</f>
        <v>7641</v>
      </c>
      <c r="D188" s="118">
        <f>SUMIF('ricostr prev'!$A:$A,'prev. 2016 ric'!$A:$A,'ricostr prev'!F:F)</f>
        <v>0</v>
      </c>
      <c r="E188" s="118">
        <f>SUMIF('ricostr prev'!$A:$A,'prev. 2016 ric'!$A:$A,'ricostr prev'!H:H)</f>
        <v>0</v>
      </c>
      <c r="F188" s="118">
        <f>SUMIF('ricostr prev'!$A:$A,'prev. 2016 ric'!$A:$A,'ricostr prev'!J:J)</f>
        <v>4385</v>
      </c>
      <c r="G188" s="118">
        <f>SUMIF('ricostr prev'!$A:$A,'prev. 2016 ric'!$A:$A,'ricostr prev'!L:L)</f>
        <v>6017</v>
      </c>
      <c r="H188" s="118">
        <f>SUMIF('ricostr prev'!$A:$A,'prev. 2016 ric'!$A:$A,'ricostr prev'!N:N)</f>
        <v>0</v>
      </c>
      <c r="I188" s="118">
        <f>SUMIF('ricostr prev'!$A:$A,'prev. 2016 ric'!$A:$A,'ricostr prev'!P:P)</f>
        <v>0</v>
      </c>
      <c r="J188" s="118">
        <f>SUMIF('ricostr prev'!$A:$A,'prev. 2016 ric'!$A:$A,'ricostr prev'!R:R)</f>
        <v>66057</v>
      </c>
      <c r="K188" s="118">
        <f>SUMIF('ricostr prev'!$A:$A,'prev. 2016 ric'!$A:$A,'ricostr prev'!T:T)</f>
        <v>0</v>
      </c>
      <c r="L188" s="118">
        <f>SUMIF('ricostr prev'!$A:$A,'prev. 2016 ric'!$A:$A,'ricostr prev'!V:V)</f>
        <v>0</v>
      </c>
      <c r="M188" s="118">
        <f>SUMIF('ricostr prev'!$A:$A,'prev. 2016 ric'!$A:$A,'ricostr prev'!X:X)</f>
        <v>0</v>
      </c>
      <c r="N188" s="106">
        <f t="shared" si="5"/>
        <v>84100</v>
      </c>
      <c r="P188">
        <v>88996</v>
      </c>
      <c r="Q188" s="124">
        <f t="shared" si="4"/>
        <v>4896</v>
      </c>
    </row>
    <row r="189" spans="1:17" ht="25.5" x14ac:dyDescent="0.25">
      <c r="A189" s="139" t="s">
        <v>1549</v>
      </c>
      <c r="B189" s="132" t="s">
        <v>1077</v>
      </c>
      <c r="C189" s="118">
        <f>SUMIF('ricostr prev'!$A:$A,'prev. 2016 ric'!$A:$A,'ricostr prev'!D:D)</f>
        <v>0</v>
      </c>
      <c r="D189" s="118">
        <f>SUMIF('ricostr prev'!$A:$A,'prev. 2016 ric'!$A:$A,'ricostr prev'!F:F)</f>
        <v>0</v>
      </c>
      <c r="E189" s="118">
        <f>SUMIF('ricostr prev'!$A:$A,'prev. 2016 ric'!$A:$A,'ricostr prev'!H:H)</f>
        <v>0</v>
      </c>
      <c r="F189" s="118">
        <f>SUMIF('ricostr prev'!$A:$A,'prev. 2016 ric'!$A:$A,'ricostr prev'!J:J)</f>
        <v>0</v>
      </c>
      <c r="G189" s="118">
        <f>SUMIF('ricostr prev'!$A:$A,'prev. 2016 ric'!$A:$A,'ricostr prev'!L:L)</f>
        <v>0</v>
      </c>
      <c r="H189" s="118">
        <f>SUMIF('ricostr prev'!$A:$A,'prev. 2016 ric'!$A:$A,'ricostr prev'!N:N)</f>
        <v>0</v>
      </c>
      <c r="I189" s="118">
        <f>SUMIF('ricostr prev'!$A:$A,'prev. 2016 ric'!$A:$A,'ricostr prev'!P:P)</f>
        <v>0</v>
      </c>
      <c r="J189" s="118">
        <f>SUMIF('ricostr prev'!$A:$A,'prev. 2016 ric'!$A:$A,'ricostr prev'!R:R)</f>
        <v>0</v>
      </c>
      <c r="K189" s="118">
        <f>SUMIF('ricostr prev'!$A:$A,'prev. 2016 ric'!$A:$A,'ricostr prev'!T:T)</f>
        <v>0</v>
      </c>
      <c r="L189" s="118">
        <f>SUMIF('ricostr prev'!$A:$A,'prev. 2016 ric'!$A:$A,'ricostr prev'!V:V)</f>
        <v>0</v>
      </c>
      <c r="M189" s="118">
        <f>SUMIF('ricostr prev'!$A:$A,'prev. 2016 ric'!$A:$A,'ricostr prev'!X:X)</f>
        <v>0</v>
      </c>
      <c r="N189" s="106">
        <f t="shared" si="5"/>
        <v>0</v>
      </c>
      <c r="P189">
        <v>470.66666666666669</v>
      </c>
      <c r="Q189" s="124">
        <f t="shared" si="4"/>
        <v>470.66666666666669</v>
      </c>
    </row>
    <row r="190" spans="1:17" ht="25.5" x14ac:dyDescent="0.25">
      <c r="A190" s="143" t="s">
        <v>1550</v>
      </c>
      <c r="B190" s="132" t="s">
        <v>400</v>
      </c>
      <c r="C190" s="118">
        <f>SUMIF('ricostr prev'!$A:$A,'prev. 2016 ric'!$A:$A,'ricostr prev'!D:D)</f>
        <v>0</v>
      </c>
      <c r="D190" s="118">
        <f>SUMIF('ricostr prev'!$A:$A,'prev. 2016 ric'!$A:$A,'ricostr prev'!F:F)</f>
        <v>0</v>
      </c>
      <c r="E190" s="118">
        <f>SUMIF('ricostr prev'!$A:$A,'prev. 2016 ric'!$A:$A,'ricostr prev'!H:H)</f>
        <v>0</v>
      </c>
      <c r="F190" s="118">
        <f>SUMIF('ricostr prev'!$A:$A,'prev. 2016 ric'!$A:$A,'ricostr prev'!J:J)</f>
        <v>0</v>
      </c>
      <c r="G190" s="118">
        <f>SUMIF('ricostr prev'!$A:$A,'prev. 2016 ric'!$A:$A,'ricostr prev'!L:L)</f>
        <v>0</v>
      </c>
      <c r="H190" s="118">
        <f>SUMIF('ricostr prev'!$A:$A,'prev. 2016 ric'!$A:$A,'ricostr prev'!N:N)</f>
        <v>0</v>
      </c>
      <c r="I190" s="118">
        <f>SUMIF('ricostr prev'!$A:$A,'prev. 2016 ric'!$A:$A,'ricostr prev'!P:P)</f>
        <v>0</v>
      </c>
      <c r="J190" s="118">
        <f>SUMIF('ricostr prev'!$A:$A,'prev. 2016 ric'!$A:$A,'ricostr prev'!R:R)</f>
        <v>0</v>
      </c>
      <c r="K190" s="118">
        <f>SUMIF('ricostr prev'!$A:$A,'prev. 2016 ric'!$A:$A,'ricostr prev'!T:T)</f>
        <v>0</v>
      </c>
      <c r="L190" s="118">
        <f>SUMIF('ricostr prev'!$A:$A,'prev. 2016 ric'!$A:$A,'ricostr prev'!V:V)</f>
        <v>0</v>
      </c>
      <c r="M190" s="118">
        <f>SUMIF('ricostr prev'!$A:$A,'prev. 2016 ric'!$A:$A,'ricostr prev'!X:X)</f>
        <v>0</v>
      </c>
      <c r="N190" s="106">
        <f t="shared" si="5"/>
        <v>0</v>
      </c>
      <c r="P190">
        <v>0</v>
      </c>
      <c r="Q190" s="124">
        <f t="shared" si="4"/>
        <v>0</v>
      </c>
    </row>
    <row r="191" spans="1:17" ht="25.5" x14ac:dyDescent="0.25">
      <c r="A191" s="143" t="s">
        <v>1551</v>
      </c>
      <c r="B191" s="132" t="s">
        <v>1078</v>
      </c>
      <c r="C191" s="118">
        <f>SUMIF('ricostr prev'!$A:$A,'prev. 2016 ric'!$A:$A,'ricostr prev'!D:D)</f>
        <v>3589</v>
      </c>
      <c r="D191" s="118">
        <f>SUMIF('ricostr prev'!$A:$A,'prev. 2016 ric'!$A:$A,'ricostr prev'!F:F)</f>
        <v>400</v>
      </c>
      <c r="E191" s="118">
        <f>SUMIF('ricostr prev'!$A:$A,'prev. 2016 ric'!$A:$A,'ricostr prev'!H:H)</f>
        <v>1082</v>
      </c>
      <c r="F191" s="118">
        <f>SUMIF('ricostr prev'!$A:$A,'prev. 2016 ric'!$A:$A,'ricostr prev'!J:J)</f>
        <v>507</v>
      </c>
      <c r="G191" s="118">
        <f>SUMIF('ricostr prev'!$A:$A,'prev. 2016 ric'!$A:$A,'ricostr prev'!L:L)</f>
        <v>1941</v>
      </c>
      <c r="H191" s="118">
        <f>SUMIF('ricostr prev'!$A:$A,'prev. 2016 ric'!$A:$A,'ricostr prev'!N:N)</f>
        <v>2437</v>
      </c>
      <c r="I191" s="118">
        <f>SUMIF('ricostr prev'!$A:$A,'prev. 2016 ric'!$A:$A,'ricostr prev'!P:P)</f>
        <v>1483</v>
      </c>
      <c r="J191" s="118">
        <f>SUMIF('ricostr prev'!$A:$A,'prev. 2016 ric'!$A:$A,'ricostr prev'!R:R)</f>
        <v>8400</v>
      </c>
      <c r="K191" s="118">
        <f>SUMIF('ricostr prev'!$A:$A,'prev. 2016 ric'!$A:$A,'ricostr prev'!T:T)</f>
        <v>0</v>
      </c>
      <c r="L191" s="118">
        <f>SUMIF('ricostr prev'!$A:$A,'prev. 2016 ric'!$A:$A,'ricostr prev'!V:V)</f>
        <v>0</v>
      </c>
      <c r="M191" s="118">
        <f>SUMIF('ricostr prev'!$A:$A,'prev. 2016 ric'!$A:$A,'ricostr prev'!X:X)</f>
        <v>0</v>
      </c>
      <c r="N191" s="106">
        <f t="shared" si="5"/>
        <v>19839</v>
      </c>
      <c r="P191">
        <v>19357.333333333332</v>
      </c>
      <c r="Q191" s="124">
        <f t="shared" si="4"/>
        <v>-481.66666666666788</v>
      </c>
    </row>
    <row r="192" spans="1:17" ht="25.5" x14ac:dyDescent="0.25">
      <c r="A192" s="143" t="s">
        <v>1552</v>
      </c>
      <c r="B192" s="132" t="s">
        <v>1613</v>
      </c>
      <c r="C192" s="118">
        <f>SUMIF('ricostr prev'!$A:$A,'prev. 2016 ric'!$A:$A,'ricostr prev'!D:D)</f>
        <v>0</v>
      </c>
      <c r="D192" s="118">
        <f>SUMIF('ricostr prev'!$A:$A,'prev. 2016 ric'!$A:$A,'ricostr prev'!F:F)</f>
        <v>0</v>
      </c>
      <c r="E192" s="118">
        <f>SUMIF('ricostr prev'!$A:$A,'prev. 2016 ric'!$A:$A,'ricostr prev'!H:H)</f>
        <v>0</v>
      </c>
      <c r="F192" s="118">
        <f>SUMIF('ricostr prev'!$A:$A,'prev. 2016 ric'!$A:$A,'ricostr prev'!J:J)</f>
        <v>0</v>
      </c>
      <c r="G192" s="118">
        <f>SUMIF('ricostr prev'!$A:$A,'prev. 2016 ric'!$A:$A,'ricostr prev'!L:L)</f>
        <v>0</v>
      </c>
      <c r="H192" s="118">
        <f>SUMIF('ricostr prev'!$A:$A,'prev. 2016 ric'!$A:$A,'ricostr prev'!N:N)</f>
        <v>0</v>
      </c>
      <c r="I192" s="118">
        <f>SUMIF('ricostr prev'!$A:$A,'prev. 2016 ric'!$A:$A,'ricostr prev'!P:P)</f>
        <v>0</v>
      </c>
      <c r="J192" s="118">
        <f>SUMIF('ricostr prev'!$A:$A,'prev. 2016 ric'!$A:$A,'ricostr prev'!R:R)</f>
        <v>0</v>
      </c>
      <c r="K192" s="118">
        <f>SUMIF('ricostr prev'!$A:$A,'prev. 2016 ric'!$A:$A,'ricostr prev'!T:T)</f>
        <v>0</v>
      </c>
      <c r="L192" s="118">
        <f>SUMIF('ricostr prev'!$A:$A,'prev. 2016 ric'!$A:$A,'ricostr prev'!V:V)</f>
        <v>0</v>
      </c>
      <c r="M192" s="118">
        <f>SUMIF('ricostr prev'!$A:$A,'prev. 2016 ric'!$A:$A,'ricostr prev'!X:X)</f>
        <v>0</v>
      </c>
      <c r="N192" s="106">
        <f t="shared" si="5"/>
        <v>0</v>
      </c>
      <c r="P192">
        <v>0</v>
      </c>
      <c r="Q192" s="124">
        <f t="shared" si="4"/>
        <v>0</v>
      </c>
    </row>
    <row r="193" spans="1:17" ht="25.5" x14ac:dyDescent="0.25">
      <c r="A193" s="143" t="s">
        <v>1553</v>
      </c>
      <c r="B193" s="132" t="s">
        <v>150</v>
      </c>
      <c r="C193" s="118">
        <f>SUMIF('ricostr prev'!$A:$A,'prev. 2016 ric'!$A:$A,'ricostr prev'!D:D)</f>
        <v>0</v>
      </c>
      <c r="D193" s="118">
        <f>SUMIF('ricostr prev'!$A:$A,'prev. 2016 ric'!$A:$A,'ricostr prev'!F:F)</f>
        <v>0</v>
      </c>
      <c r="E193" s="118">
        <f>SUMIF('ricostr prev'!$A:$A,'prev. 2016 ric'!$A:$A,'ricostr prev'!H:H)</f>
        <v>0</v>
      </c>
      <c r="F193" s="118">
        <f>SUMIF('ricostr prev'!$A:$A,'prev. 2016 ric'!$A:$A,'ricostr prev'!J:J)</f>
        <v>0</v>
      </c>
      <c r="G193" s="118">
        <f>SUMIF('ricostr prev'!$A:$A,'prev. 2016 ric'!$A:$A,'ricostr prev'!L:L)</f>
        <v>0</v>
      </c>
      <c r="H193" s="118">
        <f>SUMIF('ricostr prev'!$A:$A,'prev. 2016 ric'!$A:$A,'ricostr prev'!N:N)</f>
        <v>0</v>
      </c>
      <c r="I193" s="118">
        <f>SUMIF('ricostr prev'!$A:$A,'prev. 2016 ric'!$A:$A,'ricostr prev'!P:P)</f>
        <v>0</v>
      </c>
      <c r="J193" s="118">
        <f>SUMIF('ricostr prev'!$A:$A,'prev. 2016 ric'!$A:$A,'ricostr prev'!R:R)</f>
        <v>0</v>
      </c>
      <c r="K193" s="118">
        <f>SUMIF('ricostr prev'!$A:$A,'prev. 2016 ric'!$A:$A,'ricostr prev'!T:T)</f>
        <v>0</v>
      </c>
      <c r="L193" s="118">
        <f>SUMIF('ricostr prev'!$A:$A,'prev. 2016 ric'!$A:$A,'ricostr prev'!V:V)</f>
        <v>0</v>
      </c>
      <c r="M193" s="118">
        <f>SUMIF('ricostr prev'!$A:$A,'prev. 2016 ric'!$A:$A,'ricostr prev'!X:X)</f>
        <v>0</v>
      </c>
      <c r="N193" s="106">
        <f t="shared" si="5"/>
        <v>0</v>
      </c>
      <c r="P193">
        <v>0</v>
      </c>
      <c r="Q193" s="124">
        <f t="shared" si="4"/>
        <v>0</v>
      </c>
    </row>
    <row r="194" spans="1:17" ht="25.5" x14ac:dyDescent="0.25">
      <c r="A194" s="143" t="s">
        <v>1554</v>
      </c>
      <c r="B194" s="132" t="s">
        <v>945</v>
      </c>
      <c r="C194" s="118">
        <f>SUMIF('ricostr prev'!$A:$A,'prev. 2016 ric'!$A:$A,'ricostr prev'!D:D)</f>
        <v>0</v>
      </c>
      <c r="D194" s="118">
        <f>SUMIF('ricostr prev'!$A:$A,'prev. 2016 ric'!$A:$A,'ricostr prev'!F:F)</f>
        <v>0</v>
      </c>
      <c r="E194" s="118">
        <f>SUMIF('ricostr prev'!$A:$A,'prev. 2016 ric'!$A:$A,'ricostr prev'!H:H)</f>
        <v>0</v>
      </c>
      <c r="F194" s="118">
        <f>SUMIF('ricostr prev'!$A:$A,'prev. 2016 ric'!$A:$A,'ricostr prev'!J:J)</f>
        <v>0</v>
      </c>
      <c r="G194" s="118">
        <f>SUMIF('ricostr prev'!$A:$A,'prev. 2016 ric'!$A:$A,'ricostr prev'!L:L)</f>
        <v>0</v>
      </c>
      <c r="H194" s="118">
        <f>SUMIF('ricostr prev'!$A:$A,'prev. 2016 ric'!$A:$A,'ricostr prev'!N:N)</f>
        <v>0</v>
      </c>
      <c r="I194" s="118">
        <f>SUMIF('ricostr prev'!$A:$A,'prev. 2016 ric'!$A:$A,'ricostr prev'!P:P)</f>
        <v>0</v>
      </c>
      <c r="J194" s="118">
        <f>SUMIF('ricostr prev'!$A:$A,'prev. 2016 ric'!$A:$A,'ricostr prev'!R:R)</f>
        <v>0</v>
      </c>
      <c r="K194" s="118">
        <f>SUMIF('ricostr prev'!$A:$A,'prev. 2016 ric'!$A:$A,'ricostr prev'!T:T)</f>
        <v>0</v>
      </c>
      <c r="L194" s="118">
        <f>SUMIF('ricostr prev'!$A:$A,'prev. 2016 ric'!$A:$A,'ricostr prev'!V:V)</f>
        <v>0</v>
      </c>
      <c r="M194" s="118">
        <f>SUMIF('ricostr prev'!$A:$A,'prev. 2016 ric'!$A:$A,'ricostr prev'!X:X)</f>
        <v>0</v>
      </c>
      <c r="N194" s="106">
        <f t="shared" si="5"/>
        <v>0</v>
      </c>
      <c r="P194">
        <v>50.666666666666664</v>
      </c>
      <c r="Q194" s="124">
        <f t="shared" ref="Q194:Q257" si="6">+P194-N194</f>
        <v>50.666666666666664</v>
      </c>
    </row>
    <row r="195" spans="1:17" x14ac:dyDescent="0.25">
      <c r="A195" s="143" t="s">
        <v>1555</v>
      </c>
      <c r="B195" s="132" t="s">
        <v>942</v>
      </c>
      <c r="C195" s="118">
        <f>SUMIF('ricostr prev'!$A:$A,'prev. 2016 ric'!$A:$A,'ricostr prev'!D:D)</f>
        <v>980</v>
      </c>
      <c r="D195" s="118">
        <f>SUMIF('ricostr prev'!$A:$A,'prev. 2016 ric'!$A:$A,'ricostr prev'!F:F)</f>
        <v>400</v>
      </c>
      <c r="E195" s="118">
        <f>SUMIF('ricostr prev'!$A:$A,'prev. 2016 ric'!$A:$A,'ricostr prev'!H:H)</f>
        <v>1082</v>
      </c>
      <c r="F195" s="118">
        <f>SUMIF('ricostr prev'!$A:$A,'prev. 2016 ric'!$A:$A,'ricostr prev'!J:J)</f>
        <v>420</v>
      </c>
      <c r="G195" s="118">
        <f>SUMIF('ricostr prev'!$A:$A,'prev. 2016 ric'!$A:$A,'ricostr prev'!L:L)</f>
        <v>1941</v>
      </c>
      <c r="H195" s="118">
        <f>SUMIF('ricostr prev'!$A:$A,'prev. 2016 ric'!$A:$A,'ricostr prev'!N:N)</f>
        <v>2437</v>
      </c>
      <c r="I195" s="118">
        <f>SUMIF('ricostr prev'!$A:$A,'prev. 2016 ric'!$A:$A,'ricostr prev'!P:P)</f>
        <v>1483</v>
      </c>
      <c r="J195" s="118">
        <f>SUMIF('ricostr prev'!$A:$A,'prev. 2016 ric'!$A:$A,'ricostr prev'!R:R)</f>
        <v>8400</v>
      </c>
      <c r="K195" s="118">
        <f>SUMIF('ricostr prev'!$A:$A,'prev. 2016 ric'!$A:$A,'ricostr prev'!T:T)</f>
        <v>0</v>
      </c>
      <c r="L195" s="118">
        <f>SUMIF('ricostr prev'!$A:$A,'prev. 2016 ric'!$A:$A,'ricostr prev'!V:V)</f>
        <v>0</v>
      </c>
      <c r="M195" s="118">
        <f>SUMIF('ricostr prev'!$A:$A,'prev. 2016 ric'!$A:$A,'ricostr prev'!X:X)</f>
        <v>0</v>
      </c>
      <c r="N195" s="106">
        <f t="shared" ref="N195:N258" si="7">SUM(C195:M195)</f>
        <v>17143</v>
      </c>
      <c r="P195">
        <v>19113.333333333332</v>
      </c>
      <c r="Q195" s="124">
        <f t="shared" si="6"/>
        <v>1970.3333333333321</v>
      </c>
    </row>
    <row r="196" spans="1:17" x14ac:dyDescent="0.25">
      <c r="A196" s="143" t="s">
        <v>1556</v>
      </c>
      <c r="B196" s="132" t="s">
        <v>1334</v>
      </c>
      <c r="C196" s="118">
        <f>SUMIF('ricostr prev'!$A:$A,'prev. 2016 ric'!$A:$A,'ricostr prev'!D:D)</f>
        <v>2609</v>
      </c>
      <c r="D196" s="118">
        <f>SUMIF('ricostr prev'!$A:$A,'prev. 2016 ric'!$A:$A,'ricostr prev'!F:F)</f>
        <v>0</v>
      </c>
      <c r="E196" s="118">
        <f>SUMIF('ricostr prev'!$A:$A,'prev. 2016 ric'!$A:$A,'ricostr prev'!H:H)</f>
        <v>0</v>
      </c>
      <c r="F196" s="118">
        <f>SUMIF('ricostr prev'!$A:$A,'prev. 2016 ric'!$A:$A,'ricostr prev'!J:J)</f>
        <v>87</v>
      </c>
      <c r="G196" s="118">
        <f>SUMIF('ricostr prev'!$A:$A,'prev. 2016 ric'!$A:$A,'ricostr prev'!L:L)</f>
        <v>0</v>
      </c>
      <c r="H196" s="118">
        <f>SUMIF('ricostr prev'!$A:$A,'prev. 2016 ric'!$A:$A,'ricostr prev'!N:N)</f>
        <v>0</v>
      </c>
      <c r="I196" s="118">
        <f>SUMIF('ricostr prev'!$A:$A,'prev. 2016 ric'!$A:$A,'ricostr prev'!P:P)</f>
        <v>0</v>
      </c>
      <c r="J196" s="118">
        <f>SUMIF('ricostr prev'!$A:$A,'prev. 2016 ric'!$A:$A,'ricostr prev'!R:R)</f>
        <v>0</v>
      </c>
      <c r="K196" s="118">
        <f>SUMIF('ricostr prev'!$A:$A,'prev. 2016 ric'!$A:$A,'ricostr prev'!T:T)</f>
        <v>0</v>
      </c>
      <c r="L196" s="118">
        <f>SUMIF('ricostr prev'!$A:$A,'prev. 2016 ric'!$A:$A,'ricostr prev'!V:V)</f>
        <v>0</v>
      </c>
      <c r="M196" s="118">
        <f>SUMIF('ricostr prev'!$A:$A,'prev. 2016 ric'!$A:$A,'ricostr prev'!X:X)</f>
        <v>0</v>
      </c>
      <c r="N196" s="106">
        <f t="shared" si="7"/>
        <v>2696</v>
      </c>
      <c r="P196">
        <v>193.33333333333334</v>
      </c>
      <c r="Q196" s="124">
        <f t="shared" si="6"/>
        <v>-2502.6666666666665</v>
      </c>
    </row>
    <row r="197" spans="1:17" ht="25.5" x14ac:dyDescent="0.25">
      <c r="A197" s="143" t="s">
        <v>1557</v>
      </c>
      <c r="B197" s="132" t="s">
        <v>1079</v>
      </c>
      <c r="C197" s="118">
        <f>SUMIF('ricostr prev'!$A:$A,'prev. 2016 ric'!$A:$A,'ricostr prev'!D:D)</f>
        <v>2076</v>
      </c>
      <c r="D197" s="118">
        <f>SUMIF('ricostr prev'!$A:$A,'prev. 2016 ric'!$A:$A,'ricostr prev'!F:F)</f>
        <v>855</v>
      </c>
      <c r="E197" s="118">
        <f>SUMIF('ricostr prev'!$A:$A,'prev. 2016 ric'!$A:$A,'ricostr prev'!H:H)</f>
        <v>870</v>
      </c>
      <c r="F197" s="118">
        <f>SUMIF('ricostr prev'!$A:$A,'prev. 2016 ric'!$A:$A,'ricostr prev'!J:J)</f>
        <v>398</v>
      </c>
      <c r="G197" s="118">
        <f>SUMIF('ricostr prev'!$A:$A,'prev. 2016 ric'!$A:$A,'ricostr prev'!L:L)</f>
        <v>0</v>
      </c>
      <c r="H197" s="118">
        <f>SUMIF('ricostr prev'!$A:$A,'prev. 2016 ric'!$A:$A,'ricostr prev'!N:N)</f>
        <v>560</v>
      </c>
      <c r="I197" s="118">
        <f>SUMIF('ricostr prev'!$A:$A,'prev. 2016 ric'!$A:$A,'ricostr prev'!P:P)</f>
        <v>995</v>
      </c>
      <c r="J197" s="118">
        <f>SUMIF('ricostr prev'!$A:$A,'prev. 2016 ric'!$A:$A,'ricostr prev'!R:R)</f>
        <v>3800</v>
      </c>
      <c r="K197" s="118">
        <f>SUMIF('ricostr prev'!$A:$A,'prev. 2016 ric'!$A:$A,'ricostr prev'!T:T)</f>
        <v>0</v>
      </c>
      <c r="L197" s="118">
        <f>SUMIF('ricostr prev'!$A:$A,'prev. 2016 ric'!$A:$A,'ricostr prev'!V:V)</f>
        <v>0</v>
      </c>
      <c r="M197" s="118">
        <f>SUMIF('ricostr prev'!$A:$A,'prev. 2016 ric'!$A:$A,'ricostr prev'!X:X)</f>
        <v>0</v>
      </c>
      <c r="N197" s="106">
        <f t="shared" si="7"/>
        <v>9554</v>
      </c>
      <c r="P197">
        <v>4860</v>
      </c>
      <c r="Q197" s="124">
        <f t="shared" si="6"/>
        <v>-4694</v>
      </c>
    </row>
    <row r="198" spans="1:17" ht="25.5" x14ac:dyDescent="0.25">
      <c r="A198" s="143" t="s">
        <v>1558</v>
      </c>
      <c r="B198" s="132" t="s">
        <v>1612</v>
      </c>
      <c r="C198" s="118">
        <f>SUMIF('ricostr prev'!$A:$A,'prev. 2016 ric'!$A:$A,'ricostr prev'!D:D)</f>
        <v>2076</v>
      </c>
      <c r="D198" s="118">
        <f>SUMIF('ricostr prev'!$A:$A,'prev. 2016 ric'!$A:$A,'ricostr prev'!F:F)</f>
        <v>0</v>
      </c>
      <c r="E198" s="118">
        <f>SUMIF('ricostr prev'!$A:$A,'prev. 2016 ric'!$A:$A,'ricostr prev'!H:H)</f>
        <v>0</v>
      </c>
      <c r="F198" s="118">
        <f>SUMIF('ricostr prev'!$A:$A,'prev. 2016 ric'!$A:$A,'ricostr prev'!J:J)</f>
        <v>0</v>
      </c>
      <c r="G198" s="118">
        <f>SUMIF('ricostr prev'!$A:$A,'prev. 2016 ric'!$A:$A,'ricostr prev'!L:L)</f>
        <v>0</v>
      </c>
      <c r="H198" s="118">
        <f>SUMIF('ricostr prev'!$A:$A,'prev. 2016 ric'!$A:$A,'ricostr prev'!N:N)</f>
        <v>0</v>
      </c>
      <c r="I198" s="118">
        <f>SUMIF('ricostr prev'!$A:$A,'prev. 2016 ric'!$A:$A,'ricostr prev'!P:P)</f>
        <v>0</v>
      </c>
      <c r="J198" s="118">
        <f>SUMIF('ricostr prev'!$A:$A,'prev. 2016 ric'!$A:$A,'ricostr prev'!R:R)</f>
        <v>0</v>
      </c>
      <c r="K198" s="118">
        <f>SUMIF('ricostr prev'!$A:$A,'prev. 2016 ric'!$A:$A,'ricostr prev'!T:T)</f>
        <v>0</v>
      </c>
      <c r="L198" s="118">
        <f>SUMIF('ricostr prev'!$A:$A,'prev. 2016 ric'!$A:$A,'ricostr prev'!V:V)</f>
        <v>0</v>
      </c>
      <c r="M198" s="118">
        <f>SUMIF('ricostr prev'!$A:$A,'prev. 2016 ric'!$A:$A,'ricostr prev'!X:X)</f>
        <v>0</v>
      </c>
      <c r="N198" s="106">
        <f t="shared" si="7"/>
        <v>2076</v>
      </c>
      <c r="P198">
        <v>0</v>
      </c>
      <c r="Q198" s="124">
        <f t="shared" si="6"/>
        <v>-2076</v>
      </c>
    </row>
    <row r="199" spans="1:17" ht="25.5" x14ac:dyDescent="0.25">
      <c r="A199" s="143" t="s">
        <v>1559</v>
      </c>
      <c r="B199" s="132" t="s">
        <v>1140</v>
      </c>
      <c r="C199" s="118">
        <f>SUMIF('ricostr prev'!$A:$A,'prev. 2016 ric'!$A:$A,'ricostr prev'!D:D)</f>
        <v>0</v>
      </c>
      <c r="D199" s="118">
        <f>SUMIF('ricostr prev'!$A:$A,'prev. 2016 ric'!$A:$A,'ricostr prev'!F:F)</f>
        <v>0</v>
      </c>
      <c r="E199" s="118">
        <f>SUMIF('ricostr prev'!$A:$A,'prev. 2016 ric'!$A:$A,'ricostr prev'!H:H)</f>
        <v>0</v>
      </c>
      <c r="F199" s="118">
        <f>SUMIF('ricostr prev'!$A:$A,'prev. 2016 ric'!$A:$A,'ricostr prev'!J:J)</f>
        <v>0</v>
      </c>
      <c r="G199" s="118">
        <f>SUMIF('ricostr prev'!$A:$A,'prev. 2016 ric'!$A:$A,'ricostr prev'!L:L)</f>
        <v>0</v>
      </c>
      <c r="H199" s="118">
        <f>SUMIF('ricostr prev'!$A:$A,'prev. 2016 ric'!$A:$A,'ricostr prev'!N:N)</f>
        <v>0</v>
      </c>
      <c r="I199" s="118">
        <f>SUMIF('ricostr prev'!$A:$A,'prev. 2016 ric'!$A:$A,'ricostr prev'!P:P)</f>
        <v>0</v>
      </c>
      <c r="J199" s="118">
        <f>SUMIF('ricostr prev'!$A:$A,'prev. 2016 ric'!$A:$A,'ricostr prev'!R:R)</f>
        <v>0</v>
      </c>
      <c r="K199" s="118">
        <f>SUMIF('ricostr prev'!$A:$A,'prev. 2016 ric'!$A:$A,'ricostr prev'!T:T)</f>
        <v>0</v>
      </c>
      <c r="L199" s="118">
        <f>SUMIF('ricostr prev'!$A:$A,'prev. 2016 ric'!$A:$A,'ricostr prev'!V:V)</f>
        <v>0</v>
      </c>
      <c r="M199" s="118">
        <f>SUMIF('ricostr prev'!$A:$A,'prev. 2016 ric'!$A:$A,'ricostr prev'!X:X)</f>
        <v>0</v>
      </c>
      <c r="N199" s="106">
        <f t="shared" si="7"/>
        <v>0</v>
      </c>
      <c r="P199">
        <v>0</v>
      </c>
      <c r="Q199" s="124">
        <f t="shared" si="6"/>
        <v>0</v>
      </c>
    </row>
    <row r="200" spans="1:17" x14ac:dyDescent="0.25">
      <c r="A200" s="143" t="s">
        <v>1560</v>
      </c>
      <c r="B200" s="132" t="s">
        <v>946</v>
      </c>
      <c r="C200" s="118">
        <f>SUMIF('ricostr prev'!$A:$A,'prev. 2016 ric'!$A:$A,'ricostr prev'!D:D)</f>
        <v>0</v>
      </c>
      <c r="D200" s="118">
        <f>SUMIF('ricostr prev'!$A:$A,'prev. 2016 ric'!$A:$A,'ricostr prev'!F:F)</f>
        <v>0</v>
      </c>
      <c r="E200" s="118">
        <f>SUMIF('ricostr prev'!$A:$A,'prev. 2016 ric'!$A:$A,'ricostr prev'!H:H)</f>
        <v>0</v>
      </c>
      <c r="F200" s="118">
        <f>SUMIF('ricostr prev'!$A:$A,'prev. 2016 ric'!$A:$A,'ricostr prev'!J:J)</f>
        <v>0</v>
      </c>
      <c r="G200" s="118">
        <f>SUMIF('ricostr prev'!$A:$A,'prev. 2016 ric'!$A:$A,'ricostr prev'!L:L)</f>
        <v>0</v>
      </c>
      <c r="H200" s="118">
        <f>SUMIF('ricostr prev'!$A:$A,'prev. 2016 ric'!$A:$A,'ricostr prev'!N:N)</f>
        <v>0</v>
      </c>
      <c r="I200" s="118">
        <f>SUMIF('ricostr prev'!$A:$A,'prev. 2016 ric'!$A:$A,'ricostr prev'!P:P)</f>
        <v>0</v>
      </c>
      <c r="J200" s="118">
        <f>SUMIF('ricostr prev'!$A:$A,'prev. 2016 ric'!$A:$A,'ricostr prev'!R:R)</f>
        <v>0</v>
      </c>
      <c r="K200" s="118">
        <f>SUMIF('ricostr prev'!$A:$A,'prev. 2016 ric'!$A:$A,'ricostr prev'!T:T)</f>
        <v>0</v>
      </c>
      <c r="L200" s="118">
        <f>SUMIF('ricostr prev'!$A:$A,'prev. 2016 ric'!$A:$A,'ricostr prev'!V:V)</f>
        <v>0</v>
      </c>
      <c r="M200" s="118">
        <f>SUMIF('ricostr prev'!$A:$A,'prev. 2016 ric'!$A:$A,'ricostr prev'!X:X)</f>
        <v>0</v>
      </c>
      <c r="N200" s="106">
        <f t="shared" si="7"/>
        <v>0</v>
      </c>
      <c r="P200">
        <v>0</v>
      </c>
      <c r="Q200" s="124">
        <f t="shared" si="6"/>
        <v>0</v>
      </c>
    </row>
    <row r="201" spans="1:17" x14ac:dyDescent="0.25">
      <c r="A201" s="143" t="s">
        <v>1561</v>
      </c>
      <c r="B201" s="132" t="s">
        <v>943</v>
      </c>
      <c r="C201" s="118">
        <f>SUMIF('ricostr prev'!$A:$A,'prev. 2016 ric'!$A:$A,'ricostr prev'!D:D)</f>
        <v>0</v>
      </c>
      <c r="D201" s="118">
        <f>SUMIF('ricostr prev'!$A:$A,'prev. 2016 ric'!$A:$A,'ricostr prev'!F:F)</f>
        <v>855</v>
      </c>
      <c r="E201" s="118">
        <f>SUMIF('ricostr prev'!$A:$A,'prev. 2016 ric'!$A:$A,'ricostr prev'!H:H)</f>
        <v>870</v>
      </c>
      <c r="F201" s="118">
        <f>SUMIF('ricostr prev'!$A:$A,'prev. 2016 ric'!$A:$A,'ricostr prev'!J:J)</f>
        <v>398</v>
      </c>
      <c r="G201" s="118">
        <f>SUMIF('ricostr prev'!$A:$A,'prev. 2016 ric'!$A:$A,'ricostr prev'!L:L)</f>
        <v>0</v>
      </c>
      <c r="H201" s="118">
        <f>SUMIF('ricostr prev'!$A:$A,'prev. 2016 ric'!$A:$A,'ricostr prev'!N:N)</f>
        <v>560</v>
      </c>
      <c r="I201" s="118">
        <f>SUMIF('ricostr prev'!$A:$A,'prev. 2016 ric'!$A:$A,'ricostr prev'!P:P)</f>
        <v>995</v>
      </c>
      <c r="J201" s="118">
        <f>SUMIF('ricostr prev'!$A:$A,'prev. 2016 ric'!$A:$A,'ricostr prev'!R:R)</f>
        <v>3800</v>
      </c>
      <c r="K201" s="118">
        <f>SUMIF('ricostr prev'!$A:$A,'prev. 2016 ric'!$A:$A,'ricostr prev'!T:T)</f>
        <v>0</v>
      </c>
      <c r="L201" s="118">
        <f>SUMIF('ricostr prev'!$A:$A,'prev. 2016 ric'!$A:$A,'ricostr prev'!V:V)</f>
        <v>0</v>
      </c>
      <c r="M201" s="118">
        <f>SUMIF('ricostr prev'!$A:$A,'prev. 2016 ric'!$A:$A,'ricostr prev'!X:X)</f>
        <v>0</v>
      </c>
      <c r="N201" s="106">
        <f t="shared" si="7"/>
        <v>7478</v>
      </c>
      <c r="P201">
        <v>4860</v>
      </c>
      <c r="Q201" s="124">
        <f t="shared" si="6"/>
        <v>-2618</v>
      </c>
    </row>
    <row r="202" spans="1:17" x14ac:dyDescent="0.25">
      <c r="A202" s="143" t="s">
        <v>1562</v>
      </c>
      <c r="B202" s="132" t="s">
        <v>1335</v>
      </c>
      <c r="C202" s="118">
        <f>SUMIF('ricostr prev'!$A:$A,'prev. 2016 ric'!$A:$A,'ricostr prev'!D:D)</f>
        <v>0</v>
      </c>
      <c r="D202" s="118">
        <f>SUMIF('ricostr prev'!$A:$A,'prev. 2016 ric'!$A:$A,'ricostr prev'!F:F)</f>
        <v>0</v>
      </c>
      <c r="E202" s="118">
        <f>SUMIF('ricostr prev'!$A:$A,'prev. 2016 ric'!$A:$A,'ricostr prev'!H:H)</f>
        <v>0</v>
      </c>
      <c r="F202" s="118">
        <f>SUMIF('ricostr prev'!$A:$A,'prev. 2016 ric'!$A:$A,'ricostr prev'!J:J)</f>
        <v>0</v>
      </c>
      <c r="G202" s="118">
        <f>SUMIF('ricostr prev'!$A:$A,'prev. 2016 ric'!$A:$A,'ricostr prev'!L:L)</f>
        <v>0</v>
      </c>
      <c r="H202" s="118">
        <f>SUMIF('ricostr prev'!$A:$A,'prev. 2016 ric'!$A:$A,'ricostr prev'!N:N)</f>
        <v>0</v>
      </c>
      <c r="I202" s="118">
        <f>SUMIF('ricostr prev'!$A:$A,'prev. 2016 ric'!$A:$A,'ricostr prev'!P:P)</f>
        <v>0</v>
      </c>
      <c r="J202" s="118">
        <f>SUMIF('ricostr prev'!$A:$A,'prev. 2016 ric'!$A:$A,'ricostr prev'!R:R)</f>
        <v>0</v>
      </c>
      <c r="K202" s="118">
        <f>SUMIF('ricostr prev'!$A:$A,'prev. 2016 ric'!$A:$A,'ricostr prev'!T:T)</f>
        <v>0</v>
      </c>
      <c r="L202" s="118">
        <f>SUMIF('ricostr prev'!$A:$A,'prev. 2016 ric'!$A:$A,'ricostr prev'!V:V)</f>
        <v>0</v>
      </c>
      <c r="M202" s="118">
        <f>SUMIF('ricostr prev'!$A:$A,'prev. 2016 ric'!$A:$A,'ricostr prev'!X:X)</f>
        <v>0</v>
      </c>
      <c r="N202" s="106">
        <f t="shared" si="7"/>
        <v>0</v>
      </c>
      <c r="P202">
        <v>0</v>
      </c>
      <c r="Q202" s="124">
        <f t="shared" si="6"/>
        <v>0</v>
      </c>
    </row>
    <row r="203" spans="1:17" ht="25.5" x14ac:dyDescent="0.25">
      <c r="A203" s="143" t="s">
        <v>1563</v>
      </c>
      <c r="B203" s="132" t="s">
        <v>1629</v>
      </c>
      <c r="C203" s="118">
        <f>SUMIF('ricostr prev'!$A:$A,'prev. 2016 ric'!$A:$A,'ricostr prev'!D:D)</f>
        <v>0</v>
      </c>
      <c r="D203" s="118">
        <f>SUMIF('ricostr prev'!$A:$A,'prev. 2016 ric'!$A:$A,'ricostr prev'!F:F)</f>
        <v>0</v>
      </c>
      <c r="E203" s="118">
        <f>SUMIF('ricostr prev'!$A:$A,'prev. 2016 ric'!$A:$A,'ricostr prev'!H:H)</f>
        <v>0</v>
      </c>
      <c r="F203" s="118">
        <f>SUMIF('ricostr prev'!$A:$A,'prev. 2016 ric'!$A:$A,'ricostr prev'!J:J)</f>
        <v>0</v>
      </c>
      <c r="G203" s="118">
        <f>SUMIF('ricostr prev'!$A:$A,'prev. 2016 ric'!$A:$A,'ricostr prev'!L:L)</f>
        <v>0</v>
      </c>
      <c r="H203" s="118">
        <f>SUMIF('ricostr prev'!$A:$A,'prev. 2016 ric'!$A:$A,'ricostr prev'!N:N)</f>
        <v>0</v>
      </c>
      <c r="I203" s="118">
        <f>SUMIF('ricostr prev'!$A:$A,'prev. 2016 ric'!$A:$A,'ricostr prev'!P:P)</f>
        <v>0</v>
      </c>
      <c r="J203" s="118">
        <f>SUMIF('ricostr prev'!$A:$A,'prev. 2016 ric'!$A:$A,'ricostr prev'!R:R)</f>
        <v>0</v>
      </c>
      <c r="K203" s="118">
        <f>SUMIF('ricostr prev'!$A:$A,'prev. 2016 ric'!$A:$A,'ricostr prev'!T:T)</f>
        <v>0</v>
      </c>
      <c r="L203" s="118">
        <f>SUMIF('ricostr prev'!$A:$A,'prev. 2016 ric'!$A:$A,'ricostr prev'!V:V)</f>
        <v>0</v>
      </c>
      <c r="M203" s="118">
        <f>SUMIF('ricostr prev'!$A:$A,'prev. 2016 ric'!$A:$A,'ricostr prev'!X:X)</f>
        <v>0</v>
      </c>
      <c r="N203" s="106">
        <f t="shared" si="7"/>
        <v>0</v>
      </c>
      <c r="P203">
        <v>0</v>
      </c>
      <c r="Q203" s="124">
        <f t="shared" si="6"/>
        <v>0</v>
      </c>
    </row>
    <row r="204" spans="1:17" ht="25.5" x14ac:dyDescent="0.25">
      <c r="A204" s="143" t="s">
        <v>1564</v>
      </c>
      <c r="B204" s="132" t="s">
        <v>1080</v>
      </c>
      <c r="C204" s="118">
        <f>SUMIF('ricostr prev'!$A:$A,'prev. 2016 ric'!$A:$A,'ricostr prev'!D:D)</f>
        <v>479</v>
      </c>
      <c r="D204" s="118">
        <f>SUMIF('ricostr prev'!$A:$A,'prev. 2016 ric'!$A:$A,'ricostr prev'!F:F)</f>
        <v>0</v>
      </c>
      <c r="E204" s="118">
        <f>SUMIF('ricostr prev'!$A:$A,'prev. 2016 ric'!$A:$A,'ricostr prev'!H:H)</f>
        <v>0</v>
      </c>
      <c r="F204" s="118">
        <f>SUMIF('ricostr prev'!$A:$A,'prev. 2016 ric'!$A:$A,'ricostr prev'!J:J)</f>
        <v>0</v>
      </c>
      <c r="G204" s="118">
        <f>SUMIF('ricostr prev'!$A:$A,'prev. 2016 ric'!$A:$A,'ricostr prev'!L:L)</f>
        <v>419</v>
      </c>
      <c r="H204" s="118">
        <f>SUMIF('ricostr prev'!$A:$A,'prev. 2016 ric'!$A:$A,'ricostr prev'!N:N)</f>
        <v>905</v>
      </c>
      <c r="I204" s="118">
        <f>SUMIF('ricostr prev'!$A:$A,'prev. 2016 ric'!$A:$A,'ricostr prev'!P:P)</f>
        <v>0</v>
      </c>
      <c r="J204" s="118">
        <f>SUMIF('ricostr prev'!$A:$A,'prev. 2016 ric'!$A:$A,'ricostr prev'!R:R)</f>
        <v>0</v>
      </c>
      <c r="K204" s="118">
        <f>SUMIF('ricostr prev'!$A:$A,'prev. 2016 ric'!$A:$A,'ricostr prev'!T:T)</f>
        <v>0</v>
      </c>
      <c r="L204" s="118">
        <f>SUMIF('ricostr prev'!$A:$A,'prev. 2016 ric'!$A:$A,'ricostr prev'!V:V)</f>
        <v>0</v>
      </c>
      <c r="M204" s="118">
        <f>SUMIF('ricostr prev'!$A:$A,'prev. 2016 ric'!$A:$A,'ricostr prev'!X:X)</f>
        <v>0</v>
      </c>
      <c r="N204" s="106">
        <f t="shared" si="7"/>
        <v>1803</v>
      </c>
      <c r="P204">
        <v>1729.3333333333333</v>
      </c>
      <c r="Q204" s="124">
        <f t="shared" si="6"/>
        <v>-73.666666666666742</v>
      </c>
    </row>
    <row r="205" spans="1:17" ht="25.5" x14ac:dyDescent="0.25">
      <c r="A205" s="143" t="s">
        <v>1565</v>
      </c>
      <c r="B205" s="132" t="s">
        <v>1611</v>
      </c>
      <c r="C205" s="118">
        <f>SUMIF('ricostr prev'!$A:$A,'prev. 2016 ric'!$A:$A,'ricostr prev'!D:D)</f>
        <v>0</v>
      </c>
      <c r="D205" s="118">
        <f>SUMIF('ricostr prev'!$A:$A,'prev. 2016 ric'!$A:$A,'ricostr prev'!F:F)</f>
        <v>0</v>
      </c>
      <c r="E205" s="118">
        <f>SUMIF('ricostr prev'!$A:$A,'prev. 2016 ric'!$A:$A,'ricostr prev'!H:H)</f>
        <v>0</v>
      </c>
      <c r="F205" s="118">
        <f>SUMIF('ricostr prev'!$A:$A,'prev. 2016 ric'!$A:$A,'ricostr prev'!J:J)</f>
        <v>0</v>
      </c>
      <c r="G205" s="118">
        <f>SUMIF('ricostr prev'!$A:$A,'prev. 2016 ric'!$A:$A,'ricostr prev'!L:L)</f>
        <v>0</v>
      </c>
      <c r="H205" s="118">
        <f>SUMIF('ricostr prev'!$A:$A,'prev. 2016 ric'!$A:$A,'ricostr prev'!N:N)</f>
        <v>0</v>
      </c>
      <c r="I205" s="118">
        <f>SUMIF('ricostr prev'!$A:$A,'prev. 2016 ric'!$A:$A,'ricostr prev'!P:P)</f>
        <v>0</v>
      </c>
      <c r="J205" s="118">
        <f>SUMIF('ricostr prev'!$A:$A,'prev. 2016 ric'!$A:$A,'ricostr prev'!R:R)</f>
        <v>0</v>
      </c>
      <c r="K205" s="118">
        <f>SUMIF('ricostr prev'!$A:$A,'prev. 2016 ric'!$A:$A,'ricostr prev'!T:T)</f>
        <v>0</v>
      </c>
      <c r="L205" s="118">
        <f>SUMIF('ricostr prev'!$A:$A,'prev. 2016 ric'!$A:$A,'ricostr prev'!V:V)</f>
        <v>0</v>
      </c>
      <c r="M205" s="118">
        <f>SUMIF('ricostr prev'!$A:$A,'prev. 2016 ric'!$A:$A,'ricostr prev'!X:X)</f>
        <v>0</v>
      </c>
      <c r="N205" s="106">
        <f t="shared" si="7"/>
        <v>0</v>
      </c>
      <c r="P205">
        <v>0</v>
      </c>
      <c r="Q205" s="124">
        <f t="shared" si="6"/>
        <v>0</v>
      </c>
    </row>
    <row r="206" spans="1:17" ht="25.5" x14ac:dyDescent="0.25">
      <c r="A206" s="143" t="s">
        <v>1566</v>
      </c>
      <c r="B206" s="132" t="s">
        <v>746</v>
      </c>
      <c r="C206" s="118">
        <f>SUMIF('ricostr prev'!$A:$A,'prev. 2016 ric'!$A:$A,'ricostr prev'!D:D)</f>
        <v>0</v>
      </c>
      <c r="D206" s="118">
        <f>SUMIF('ricostr prev'!$A:$A,'prev. 2016 ric'!$A:$A,'ricostr prev'!F:F)</f>
        <v>0</v>
      </c>
      <c r="E206" s="118">
        <f>SUMIF('ricostr prev'!$A:$A,'prev. 2016 ric'!$A:$A,'ricostr prev'!H:H)</f>
        <v>0</v>
      </c>
      <c r="F206" s="118">
        <f>SUMIF('ricostr prev'!$A:$A,'prev. 2016 ric'!$A:$A,'ricostr prev'!J:J)</f>
        <v>0</v>
      </c>
      <c r="G206" s="118">
        <f>SUMIF('ricostr prev'!$A:$A,'prev. 2016 ric'!$A:$A,'ricostr prev'!L:L)</f>
        <v>0</v>
      </c>
      <c r="H206" s="118">
        <f>SUMIF('ricostr prev'!$A:$A,'prev. 2016 ric'!$A:$A,'ricostr prev'!N:N)</f>
        <v>0</v>
      </c>
      <c r="I206" s="118">
        <f>SUMIF('ricostr prev'!$A:$A,'prev. 2016 ric'!$A:$A,'ricostr prev'!P:P)</f>
        <v>0</v>
      </c>
      <c r="J206" s="118">
        <f>SUMIF('ricostr prev'!$A:$A,'prev. 2016 ric'!$A:$A,'ricostr prev'!R:R)</f>
        <v>0</v>
      </c>
      <c r="K206" s="118">
        <f>SUMIF('ricostr prev'!$A:$A,'prev. 2016 ric'!$A:$A,'ricostr prev'!T:T)</f>
        <v>0</v>
      </c>
      <c r="L206" s="118">
        <f>SUMIF('ricostr prev'!$A:$A,'prev. 2016 ric'!$A:$A,'ricostr prev'!V:V)</f>
        <v>0</v>
      </c>
      <c r="M206" s="118">
        <f>SUMIF('ricostr prev'!$A:$A,'prev. 2016 ric'!$A:$A,'ricostr prev'!X:X)</f>
        <v>0</v>
      </c>
      <c r="N206" s="106">
        <f t="shared" si="7"/>
        <v>0</v>
      </c>
      <c r="P206">
        <v>0</v>
      </c>
      <c r="Q206" s="124">
        <f t="shared" si="6"/>
        <v>0</v>
      </c>
    </row>
    <row r="207" spans="1:17" x14ac:dyDescent="0.25">
      <c r="A207" s="143" t="s">
        <v>1567</v>
      </c>
      <c r="B207" s="132" t="s">
        <v>947</v>
      </c>
      <c r="C207" s="118">
        <f>SUMIF('ricostr prev'!$A:$A,'prev. 2016 ric'!$A:$A,'ricostr prev'!D:D)</f>
        <v>0</v>
      </c>
      <c r="D207" s="118">
        <f>SUMIF('ricostr prev'!$A:$A,'prev. 2016 ric'!$A:$A,'ricostr prev'!F:F)</f>
        <v>0</v>
      </c>
      <c r="E207" s="118">
        <f>SUMIF('ricostr prev'!$A:$A,'prev. 2016 ric'!$A:$A,'ricostr prev'!H:H)</f>
        <v>0</v>
      </c>
      <c r="F207" s="118">
        <f>SUMIF('ricostr prev'!$A:$A,'prev. 2016 ric'!$A:$A,'ricostr prev'!J:J)</f>
        <v>0</v>
      </c>
      <c r="G207" s="118">
        <f>SUMIF('ricostr prev'!$A:$A,'prev. 2016 ric'!$A:$A,'ricostr prev'!L:L)</f>
        <v>0</v>
      </c>
      <c r="H207" s="118">
        <f>SUMIF('ricostr prev'!$A:$A,'prev. 2016 ric'!$A:$A,'ricostr prev'!N:N)</f>
        <v>0</v>
      </c>
      <c r="I207" s="118">
        <f>SUMIF('ricostr prev'!$A:$A,'prev. 2016 ric'!$A:$A,'ricostr prev'!P:P)</f>
        <v>0</v>
      </c>
      <c r="J207" s="118">
        <f>SUMIF('ricostr prev'!$A:$A,'prev. 2016 ric'!$A:$A,'ricostr prev'!R:R)</f>
        <v>0</v>
      </c>
      <c r="K207" s="118">
        <f>SUMIF('ricostr prev'!$A:$A,'prev. 2016 ric'!$A:$A,'ricostr prev'!T:T)</f>
        <v>0</v>
      </c>
      <c r="L207" s="118">
        <f>SUMIF('ricostr prev'!$A:$A,'prev. 2016 ric'!$A:$A,'ricostr prev'!V:V)</f>
        <v>0</v>
      </c>
      <c r="M207" s="118">
        <f>SUMIF('ricostr prev'!$A:$A,'prev. 2016 ric'!$A:$A,'ricostr prev'!X:X)</f>
        <v>0</v>
      </c>
      <c r="N207" s="106">
        <f t="shared" si="7"/>
        <v>0</v>
      </c>
      <c r="P207">
        <v>0</v>
      </c>
      <c r="Q207" s="124">
        <f t="shared" si="6"/>
        <v>0</v>
      </c>
    </row>
    <row r="208" spans="1:17" x14ac:dyDescent="0.25">
      <c r="A208" s="143" t="s">
        <v>1568</v>
      </c>
      <c r="B208" s="132" t="s">
        <v>750</v>
      </c>
      <c r="C208" s="118">
        <f>SUMIF('ricostr prev'!$A:$A,'prev. 2016 ric'!$A:$A,'ricostr prev'!D:D)</f>
        <v>479</v>
      </c>
      <c r="D208" s="118">
        <f>SUMIF('ricostr prev'!$A:$A,'prev. 2016 ric'!$A:$A,'ricostr prev'!F:F)</f>
        <v>0</v>
      </c>
      <c r="E208" s="118">
        <f>SUMIF('ricostr prev'!$A:$A,'prev. 2016 ric'!$A:$A,'ricostr prev'!H:H)</f>
        <v>0</v>
      </c>
      <c r="F208" s="118">
        <f>SUMIF('ricostr prev'!$A:$A,'prev. 2016 ric'!$A:$A,'ricostr prev'!J:J)</f>
        <v>0</v>
      </c>
      <c r="G208" s="118">
        <f>SUMIF('ricostr prev'!$A:$A,'prev. 2016 ric'!$A:$A,'ricostr prev'!L:L)</f>
        <v>419</v>
      </c>
      <c r="H208" s="118">
        <f>SUMIF('ricostr prev'!$A:$A,'prev. 2016 ric'!$A:$A,'ricostr prev'!N:N)</f>
        <v>905</v>
      </c>
      <c r="I208" s="118">
        <f>SUMIF('ricostr prev'!$A:$A,'prev. 2016 ric'!$A:$A,'ricostr prev'!P:P)</f>
        <v>0</v>
      </c>
      <c r="J208" s="118">
        <f>SUMIF('ricostr prev'!$A:$A,'prev. 2016 ric'!$A:$A,'ricostr prev'!R:R)</f>
        <v>0</v>
      </c>
      <c r="K208" s="118">
        <f>SUMIF('ricostr prev'!$A:$A,'prev. 2016 ric'!$A:$A,'ricostr prev'!T:T)</f>
        <v>0</v>
      </c>
      <c r="L208" s="118">
        <f>SUMIF('ricostr prev'!$A:$A,'prev. 2016 ric'!$A:$A,'ricostr prev'!V:V)</f>
        <v>0</v>
      </c>
      <c r="M208" s="118">
        <f>SUMIF('ricostr prev'!$A:$A,'prev. 2016 ric'!$A:$A,'ricostr prev'!X:X)</f>
        <v>0</v>
      </c>
      <c r="N208" s="106">
        <f t="shared" si="7"/>
        <v>1803</v>
      </c>
      <c r="P208">
        <v>1729.3333333333333</v>
      </c>
      <c r="Q208" s="124">
        <f t="shared" si="6"/>
        <v>-73.666666666666742</v>
      </c>
    </row>
    <row r="209" spans="1:17" ht="25.5" x14ac:dyDescent="0.25">
      <c r="A209" s="143" t="s">
        <v>1569</v>
      </c>
      <c r="B209" s="132" t="s">
        <v>948</v>
      </c>
      <c r="C209" s="118">
        <f>SUMIF('ricostr prev'!$A:$A,'prev. 2016 ric'!$A:$A,'ricostr prev'!D:D)</f>
        <v>0</v>
      </c>
      <c r="D209" s="118">
        <f>SUMIF('ricostr prev'!$A:$A,'prev. 2016 ric'!$A:$A,'ricostr prev'!F:F)</f>
        <v>0</v>
      </c>
      <c r="E209" s="118">
        <f>SUMIF('ricostr prev'!$A:$A,'prev. 2016 ric'!$A:$A,'ricostr prev'!H:H)</f>
        <v>0</v>
      </c>
      <c r="F209" s="118">
        <f>SUMIF('ricostr prev'!$A:$A,'prev. 2016 ric'!$A:$A,'ricostr prev'!J:J)</f>
        <v>0</v>
      </c>
      <c r="G209" s="118">
        <f>SUMIF('ricostr prev'!$A:$A,'prev. 2016 ric'!$A:$A,'ricostr prev'!L:L)</f>
        <v>0</v>
      </c>
      <c r="H209" s="118">
        <f>SUMIF('ricostr prev'!$A:$A,'prev. 2016 ric'!$A:$A,'ricostr prev'!N:N)</f>
        <v>0</v>
      </c>
      <c r="I209" s="118">
        <f>SUMIF('ricostr prev'!$A:$A,'prev. 2016 ric'!$A:$A,'ricostr prev'!P:P)</f>
        <v>0</v>
      </c>
      <c r="J209" s="118">
        <f>SUMIF('ricostr prev'!$A:$A,'prev. 2016 ric'!$A:$A,'ricostr prev'!R:R)</f>
        <v>0</v>
      </c>
      <c r="K209" s="118">
        <f>SUMIF('ricostr prev'!$A:$A,'prev. 2016 ric'!$A:$A,'ricostr prev'!T:T)</f>
        <v>0</v>
      </c>
      <c r="L209" s="118">
        <f>SUMIF('ricostr prev'!$A:$A,'prev. 2016 ric'!$A:$A,'ricostr prev'!V:V)</f>
        <v>0</v>
      </c>
      <c r="M209" s="118">
        <f>SUMIF('ricostr prev'!$A:$A,'prev. 2016 ric'!$A:$A,'ricostr prev'!X:X)</f>
        <v>0</v>
      </c>
      <c r="N209" s="106">
        <f t="shared" si="7"/>
        <v>0</v>
      </c>
      <c r="P209">
        <v>0</v>
      </c>
      <c r="Q209" s="124">
        <f t="shared" si="6"/>
        <v>0</v>
      </c>
    </row>
    <row r="210" spans="1:17" x14ac:dyDescent="0.25">
      <c r="A210" s="143" t="s">
        <v>1570</v>
      </c>
      <c r="B210" s="132" t="s">
        <v>1081</v>
      </c>
      <c r="C210" s="118">
        <f>SUMIF('ricostr prev'!$A:$A,'prev. 2016 ric'!$A:$A,'ricostr prev'!D:D)</f>
        <v>5901</v>
      </c>
      <c r="D210" s="118">
        <f>SUMIF('ricostr prev'!$A:$A,'prev. 2016 ric'!$A:$A,'ricostr prev'!F:F)</f>
        <v>2710</v>
      </c>
      <c r="E210" s="118">
        <f>SUMIF('ricostr prev'!$A:$A,'prev. 2016 ric'!$A:$A,'ricostr prev'!H:H)</f>
        <v>2734</v>
      </c>
      <c r="F210" s="118">
        <f>SUMIF('ricostr prev'!$A:$A,'prev. 2016 ric'!$A:$A,'ricostr prev'!J:J)</f>
        <v>2730</v>
      </c>
      <c r="G210" s="118">
        <f>SUMIF('ricostr prev'!$A:$A,'prev. 2016 ric'!$A:$A,'ricostr prev'!L:L)</f>
        <v>1150</v>
      </c>
      <c r="H210" s="118">
        <f>SUMIF('ricostr prev'!$A:$A,'prev. 2016 ric'!$A:$A,'ricostr prev'!N:N)</f>
        <v>24</v>
      </c>
      <c r="I210" s="118">
        <f>SUMIF('ricostr prev'!$A:$A,'prev. 2016 ric'!$A:$A,'ricostr prev'!P:P)</f>
        <v>1603</v>
      </c>
      <c r="J210" s="118">
        <f>SUMIF('ricostr prev'!$A:$A,'prev. 2016 ric'!$A:$A,'ricostr prev'!R:R)</f>
        <v>5992</v>
      </c>
      <c r="K210" s="118">
        <f>SUMIF('ricostr prev'!$A:$A,'prev. 2016 ric'!$A:$A,'ricostr prev'!T:T)</f>
        <v>467</v>
      </c>
      <c r="L210" s="118">
        <f>SUMIF('ricostr prev'!$A:$A,'prev. 2016 ric'!$A:$A,'ricostr prev'!V:V)</f>
        <v>360</v>
      </c>
      <c r="M210" s="118">
        <f>SUMIF('ricostr prev'!$A:$A,'prev. 2016 ric'!$A:$A,'ricostr prev'!X:X)</f>
        <v>501</v>
      </c>
      <c r="N210" s="106">
        <f t="shared" si="7"/>
        <v>24172</v>
      </c>
      <c r="P210">
        <v>21890.666666666668</v>
      </c>
      <c r="Q210" s="124">
        <f t="shared" si="6"/>
        <v>-2281.3333333333321</v>
      </c>
    </row>
    <row r="211" spans="1:17" ht="25.5" x14ac:dyDescent="0.25">
      <c r="A211" s="143" t="s">
        <v>1571</v>
      </c>
      <c r="B211" s="132" t="s">
        <v>682</v>
      </c>
      <c r="C211" s="118">
        <f>SUMIF('ricostr prev'!$A:$A,'prev. 2016 ric'!$A:$A,'ricostr prev'!D:D)</f>
        <v>135</v>
      </c>
      <c r="D211" s="118">
        <f>SUMIF('ricostr prev'!$A:$A,'prev. 2016 ric'!$A:$A,'ricostr prev'!F:F)</f>
        <v>0</v>
      </c>
      <c r="E211" s="118">
        <f>SUMIF('ricostr prev'!$A:$A,'prev. 2016 ric'!$A:$A,'ricostr prev'!H:H)</f>
        <v>0</v>
      </c>
      <c r="F211" s="118">
        <f>SUMIF('ricostr prev'!$A:$A,'prev. 2016 ric'!$A:$A,'ricostr prev'!J:J)</f>
        <v>1380</v>
      </c>
      <c r="G211" s="118">
        <f>SUMIF('ricostr prev'!$A:$A,'prev. 2016 ric'!$A:$A,'ricostr prev'!L:L)</f>
        <v>0</v>
      </c>
      <c r="H211" s="118">
        <f>SUMIF('ricostr prev'!$A:$A,'prev. 2016 ric'!$A:$A,'ricostr prev'!N:N)</f>
        <v>0</v>
      </c>
      <c r="I211" s="118">
        <f>SUMIF('ricostr prev'!$A:$A,'prev. 2016 ric'!$A:$A,'ricostr prev'!P:P)</f>
        <v>0</v>
      </c>
      <c r="J211" s="118">
        <f>SUMIF('ricostr prev'!$A:$A,'prev. 2016 ric'!$A:$A,'ricostr prev'!R:R)</f>
        <v>0</v>
      </c>
      <c r="K211" s="118">
        <f>SUMIF('ricostr prev'!$A:$A,'prev. 2016 ric'!$A:$A,'ricostr prev'!T:T)</f>
        <v>0</v>
      </c>
      <c r="L211" s="118">
        <f>SUMIF('ricostr prev'!$A:$A,'prev. 2016 ric'!$A:$A,'ricostr prev'!V:V)</f>
        <v>0</v>
      </c>
      <c r="M211" s="118">
        <f>SUMIF('ricostr prev'!$A:$A,'prev. 2016 ric'!$A:$A,'ricostr prev'!X:X)</f>
        <v>0</v>
      </c>
      <c r="N211" s="106">
        <f t="shared" si="7"/>
        <v>1515</v>
      </c>
      <c r="P211">
        <v>216</v>
      </c>
      <c r="Q211" s="124">
        <f t="shared" si="6"/>
        <v>-1299</v>
      </c>
    </row>
    <row r="212" spans="1:17" ht="25.5" x14ac:dyDescent="0.25">
      <c r="A212" s="143" t="s">
        <v>1572</v>
      </c>
      <c r="B212" s="132" t="s">
        <v>1082</v>
      </c>
      <c r="C212" s="118">
        <f>SUMIF('ricostr prev'!$A:$A,'prev. 2016 ric'!$A:$A,'ricostr prev'!D:D)</f>
        <v>0</v>
      </c>
      <c r="D212" s="118">
        <f>SUMIF('ricostr prev'!$A:$A,'prev. 2016 ric'!$A:$A,'ricostr prev'!F:F)</f>
        <v>0</v>
      </c>
      <c r="E212" s="118">
        <f>SUMIF('ricostr prev'!$A:$A,'prev. 2016 ric'!$A:$A,'ricostr prev'!H:H)</f>
        <v>0</v>
      </c>
      <c r="F212" s="118">
        <f>SUMIF('ricostr prev'!$A:$A,'prev. 2016 ric'!$A:$A,'ricostr prev'!J:J)</f>
        <v>0</v>
      </c>
      <c r="G212" s="118">
        <f>SUMIF('ricostr prev'!$A:$A,'prev. 2016 ric'!$A:$A,'ricostr prev'!L:L)</f>
        <v>0</v>
      </c>
      <c r="H212" s="118">
        <f>SUMIF('ricostr prev'!$A:$A,'prev. 2016 ric'!$A:$A,'ricostr prev'!N:N)</f>
        <v>0</v>
      </c>
      <c r="I212" s="118">
        <f>SUMIF('ricostr prev'!$A:$A,'prev. 2016 ric'!$A:$A,'ricostr prev'!P:P)</f>
        <v>0</v>
      </c>
      <c r="J212" s="118">
        <f>SUMIF('ricostr prev'!$A:$A,'prev. 2016 ric'!$A:$A,'ricostr prev'!R:R)</f>
        <v>0</v>
      </c>
      <c r="K212" s="118">
        <f>SUMIF('ricostr prev'!$A:$A,'prev. 2016 ric'!$A:$A,'ricostr prev'!T:T)</f>
        <v>0</v>
      </c>
      <c r="L212" s="118">
        <f>SUMIF('ricostr prev'!$A:$A,'prev. 2016 ric'!$A:$A,'ricostr prev'!V:V)</f>
        <v>0</v>
      </c>
      <c r="M212" s="118">
        <f>SUMIF('ricostr prev'!$A:$A,'prev. 2016 ric'!$A:$A,'ricostr prev'!X:X)</f>
        <v>0</v>
      </c>
      <c r="N212" s="106">
        <f t="shared" si="7"/>
        <v>0</v>
      </c>
      <c r="P212">
        <v>20</v>
      </c>
      <c r="Q212" s="124">
        <f t="shared" si="6"/>
        <v>20</v>
      </c>
    </row>
    <row r="213" spans="1:17" x14ac:dyDescent="0.25">
      <c r="A213" s="143" t="s">
        <v>1573</v>
      </c>
      <c r="B213" s="132" t="s">
        <v>949</v>
      </c>
      <c r="C213" s="118">
        <f>SUMIF('ricostr prev'!$A:$A,'prev. 2016 ric'!$A:$A,'ricostr prev'!D:D)</f>
        <v>0</v>
      </c>
      <c r="D213" s="118">
        <f>SUMIF('ricostr prev'!$A:$A,'prev. 2016 ric'!$A:$A,'ricostr prev'!F:F)</f>
        <v>0</v>
      </c>
      <c r="E213" s="118">
        <f>SUMIF('ricostr prev'!$A:$A,'prev. 2016 ric'!$A:$A,'ricostr prev'!H:H)</f>
        <v>0</v>
      </c>
      <c r="F213" s="118">
        <f>SUMIF('ricostr prev'!$A:$A,'prev. 2016 ric'!$A:$A,'ricostr prev'!J:J)</f>
        <v>0</v>
      </c>
      <c r="G213" s="118">
        <f>SUMIF('ricostr prev'!$A:$A,'prev. 2016 ric'!$A:$A,'ricostr prev'!L:L)</f>
        <v>0</v>
      </c>
      <c r="H213" s="118">
        <f>SUMIF('ricostr prev'!$A:$A,'prev. 2016 ric'!$A:$A,'ricostr prev'!N:N)</f>
        <v>0</v>
      </c>
      <c r="I213" s="118">
        <f>SUMIF('ricostr prev'!$A:$A,'prev. 2016 ric'!$A:$A,'ricostr prev'!P:P)</f>
        <v>0</v>
      </c>
      <c r="J213" s="118">
        <f>SUMIF('ricostr prev'!$A:$A,'prev. 2016 ric'!$A:$A,'ricostr prev'!R:R)</f>
        <v>0</v>
      </c>
      <c r="K213" s="118">
        <f>SUMIF('ricostr prev'!$A:$A,'prev. 2016 ric'!$A:$A,'ricostr prev'!T:T)</f>
        <v>140</v>
      </c>
      <c r="L213" s="118">
        <f>SUMIF('ricostr prev'!$A:$A,'prev. 2016 ric'!$A:$A,'ricostr prev'!V:V)</f>
        <v>0</v>
      </c>
      <c r="M213" s="118">
        <f>SUMIF('ricostr prev'!$A:$A,'prev. 2016 ric'!$A:$A,'ricostr prev'!X:X)</f>
        <v>0</v>
      </c>
      <c r="N213" s="106">
        <f t="shared" si="7"/>
        <v>140</v>
      </c>
      <c r="P213">
        <v>49.333333333333336</v>
      </c>
      <c r="Q213" s="124">
        <f t="shared" si="6"/>
        <v>-90.666666666666657</v>
      </c>
    </row>
    <row r="214" spans="1:17" x14ac:dyDescent="0.25">
      <c r="A214" s="143" t="s">
        <v>1574</v>
      </c>
      <c r="B214" s="132" t="s">
        <v>1083</v>
      </c>
      <c r="C214" s="118">
        <f>SUMIF('ricostr prev'!$A:$A,'prev. 2016 ric'!$A:$A,'ricostr prev'!D:D)</f>
        <v>5766</v>
      </c>
      <c r="D214" s="118">
        <f>SUMIF('ricostr prev'!$A:$A,'prev. 2016 ric'!$A:$A,'ricostr prev'!F:F)</f>
        <v>2710</v>
      </c>
      <c r="E214" s="118">
        <f>SUMIF('ricostr prev'!$A:$A,'prev. 2016 ric'!$A:$A,'ricostr prev'!H:H)</f>
        <v>2734</v>
      </c>
      <c r="F214" s="118">
        <f>SUMIF('ricostr prev'!$A:$A,'prev. 2016 ric'!$A:$A,'ricostr prev'!J:J)</f>
        <v>1350</v>
      </c>
      <c r="G214" s="118">
        <f>SUMIF('ricostr prev'!$A:$A,'prev. 2016 ric'!$A:$A,'ricostr prev'!L:L)</f>
        <v>1150</v>
      </c>
      <c r="H214" s="118">
        <f>SUMIF('ricostr prev'!$A:$A,'prev. 2016 ric'!$A:$A,'ricostr prev'!N:N)</f>
        <v>24</v>
      </c>
      <c r="I214" s="118">
        <f>SUMIF('ricostr prev'!$A:$A,'prev. 2016 ric'!$A:$A,'ricostr prev'!P:P)</f>
        <v>1603</v>
      </c>
      <c r="J214" s="118">
        <f>SUMIF('ricostr prev'!$A:$A,'prev. 2016 ric'!$A:$A,'ricostr prev'!R:R)</f>
        <v>5992</v>
      </c>
      <c r="K214" s="118">
        <f>SUMIF('ricostr prev'!$A:$A,'prev. 2016 ric'!$A:$A,'ricostr prev'!T:T)</f>
        <v>327</v>
      </c>
      <c r="L214" s="118">
        <f>SUMIF('ricostr prev'!$A:$A,'prev. 2016 ric'!$A:$A,'ricostr prev'!V:V)</f>
        <v>360</v>
      </c>
      <c r="M214" s="118">
        <f>SUMIF('ricostr prev'!$A:$A,'prev. 2016 ric'!$A:$A,'ricostr prev'!X:X)</f>
        <v>501</v>
      </c>
      <c r="N214" s="106">
        <f t="shared" si="7"/>
        <v>22517</v>
      </c>
      <c r="P214">
        <v>21605.333333333332</v>
      </c>
      <c r="Q214" s="124">
        <f t="shared" si="6"/>
        <v>-911.66666666666788</v>
      </c>
    </row>
    <row r="215" spans="1:17" ht="25.5" x14ac:dyDescent="0.25">
      <c r="A215" s="143" t="s">
        <v>1575</v>
      </c>
      <c r="B215" s="132" t="s">
        <v>9</v>
      </c>
      <c r="C215" s="118">
        <f>SUMIF('ricostr prev'!$A:$A,'prev. 2016 ric'!$A:$A,'ricostr prev'!D:D)</f>
        <v>17886</v>
      </c>
      <c r="D215" s="118">
        <f>SUMIF('ricostr prev'!$A:$A,'prev. 2016 ric'!$A:$A,'ricostr prev'!F:F)</f>
        <v>3554</v>
      </c>
      <c r="E215" s="118">
        <f>SUMIF('ricostr prev'!$A:$A,'prev. 2016 ric'!$A:$A,'ricostr prev'!H:H)</f>
        <v>2564</v>
      </c>
      <c r="F215" s="118">
        <f>SUMIF('ricostr prev'!$A:$A,'prev. 2016 ric'!$A:$A,'ricostr prev'!J:J)</f>
        <v>3728</v>
      </c>
      <c r="G215" s="118">
        <f>SUMIF('ricostr prev'!$A:$A,'prev. 2016 ric'!$A:$A,'ricostr prev'!L:L)</f>
        <v>3892</v>
      </c>
      <c r="H215" s="118">
        <f>SUMIF('ricostr prev'!$A:$A,'prev. 2016 ric'!$A:$A,'ricostr prev'!N:N)</f>
        <v>6166</v>
      </c>
      <c r="I215" s="118">
        <f>SUMIF('ricostr prev'!$A:$A,'prev. 2016 ric'!$A:$A,'ricostr prev'!P:P)</f>
        <v>8747</v>
      </c>
      <c r="J215" s="118">
        <f>SUMIF('ricostr prev'!$A:$A,'prev. 2016 ric'!$A:$A,'ricostr prev'!R:R)</f>
        <v>40100</v>
      </c>
      <c r="K215" s="118">
        <f>SUMIF('ricostr prev'!$A:$A,'prev. 2016 ric'!$A:$A,'ricostr prev'!T:T)</f>
        <v>0</v>
      </c>
      <c r="L215" s="118">
        <f>SUMIF('ricostr prev'!$A:$A,'prev. 2016 ric'!$A:$A,'ricostr prev'!V:V)</f>
        <v>35</v>
      </c>
      <c r="M215" s="118">
        <f>SUMIF('ricostr prev'!$A:$A,'prev. 2016 ric'!$A:$A,'ricostr prev'!X:X)</f>
        <v>22</v>
      </c>
      <c r="N215" s="106">
        <f t="shared" si="7"/>
        <v>86694</v>
      </c>
      <c r="P215">
        <v>69630.666666666672</v>
      </c>
      <c r="Q215" s="124">
        <f t="shared" si="6"/>
        <v>-17063.333333333328</v>
      </c>
    </row>
    <row r="216" spans="1:17" ht="25.5" x14ac:dyDescent="0.25">
      <c r="A216" s="143" t="s">
        <v>1576</v>
      </c>
      <c r="B216" s="132" t="s">
        <v>1610</v>
      </c>
      <c r="C216" s="118">
        <f>SUMIF('ricostr prev'!$A:$A,'prev. 2016 ric'!$A:$A,'ricostr prev'!D:D)</f>
        <v>7</v>
      </c>
      <c r="D216" s="118">
        <f>SUMIF('ricostr prev'!$A:$A,'prev. 2016 ric'!$A:$A,'ricostr prev'!F:F)</f>
        <v>0</v>
      </c>
      <c r="E216" s="118">
        <f>SUMIF('ricostr prev'!$A:$A,'prev. 2016 ric'!$A:$A,'ricostr prev'!H:H)</f>
        <v>0</v>
      </c>
      <c r="F216" s="118">
        <f>SUMIF('ricostr prev'!$A:$A,'prev. 2016 ric'!$A:$A,'ricostr prev'!J:J)</f>
        <v>0</v>
      </c>
      <c r="G216" s="118">
        <f>SUMIF('ricostr prev'!$A:$A,'prev. 2016 ric'!$A:$A,'ricostr prev'!L:L)</f>
        <v>0</v>
      </c>
      <c r="H216" s="118">
        <f>SUMIF('ricostr prev'!$A:$A,'prev. 2016 ric'!$A:$A,'ricostr prev'!N:N)</f>
        <v>0</v>
      </c>
      <c r="I216" s="118">
        <f>SUMIF('ricostr prev'!$A:$A,'prev. 2016 ric'!$A:$A,'ricostr prev'!P:P)</f>
        <v>0</v>
      </c>
      <c r="J216" s="118">
        <f>SUMIF('ricostr prev'!$A:$A,'prev. 2016 ric'!$A:$A,'ricostr prev'!R:R)</f>
        <v>0</v>
      </c>
      <c r="K216" s="118">
        <f>SUMIF('ricostr prev'!$A:$A,'prev. 2016 ric'!$A:$A,'ricostr prev'!T:T)</f>
        <v>0</v>
      </c>
      <c r="L216" s="118">
        <f>SUMIF('ricostr prev'!$A:$A,'prev. 2016 ric'!$A:$A,'ricostr prev'!V:V)</f>
        <v>0</v>
      </c>
      <c r="M216" s="118">
        <f>SUMIF('ricostr prev'!$A:$A,'prev. 2016 ric'!$A:$A,'ricostr prev'!X:X)</f>
        <v>0</v>
      </c>
      <c r="N216" s="106">
        <f t="shared" si="7"/>
        <v>7</v>
      </c>
      <c r="P216">
        <v>40</v>
      </c>
      <c r="Q216" s="124">
        <f t="shared" si="6"/>
        <v>33</v>
      </c>
    </row>
    <row r="217" spans="1:17" ht="25.5" x14ac:dyDescent="0.25">
      <c r="A217" s="143" t="s">
        <v>1577</v>
      </c>
      <c r="B217" s="132" t="s">
        <v>10</v>
      </c>
      <c r="C217" s="118">
        <f>SUMIF('ricostr prev'!$A:$A,'prev. 2016 ric'!$A:$A,'ricostr prev'!D:D)</f>
        <v>215</v>
      </c>
      <c r="D217" s="118">
        <f>SUMIF('ricostr prev'!$A:$A,'prev. 2016 ric'!$A:$A,'ricostr prev'!F:F)</f>
        <v>0</v>
      </c>
      <c r="E217" s="118">
        <f>SUMIF('ricostr prev'!$A:$A,'prev. 2016 ric'!$A:$A,'ricostr prev'!H:H)</f>
        <v>0</v>
      </c>
      <c r="F217" s="118">
        <f>SUMIF('ricostr prev'!$A:$A,'prev. 2016 ric'!$A:$A,'ricostr prev'!J:J)</f>
        <v>0</v>
      </c>
      <c r="G217" s="118">
        <f>SUMIF('ricostr prev'!$A:$A,'prev. 2016 ric'!$A:$A,'ricostr prev'!L:L)</f>
        <v>0</v>
      </c>
      <c r="H217" s="118">
        <f>SUMIF('ricostr prev'!$A:$A,'prev. 2016 ric'!$A:$A,'ricostr prev'!N:N)</f>
        <v>0</v>
      </c>
      <c r="I217" s="118">
        <f>SUMIF('ricostr prev'!$A:$A,'prev. 2016 ric'!$A:$A,'ricostr prev'!P:P)</f>
        <v>0</v>
      </c>
      <c r="J217" s="118">
        <f>SUMIF('ricostr prev'!$A:$A,'prev. 2016 ric'!$A:$A,'ricostr prev'!R:R)</f>
        <v>0</v>
      </c>
      <c r="K217" s="118">
        <f>SUMIF('ricostr prev'!$A:$A,'prev. 2016 ric'!$A:$A,'ricostr prev'!T:T)</f>
        <v>0</v>
      </c>
      <c r="L217" s="118">
        <f>SUMIF('ricostr prev'!$A:$A,'prev. 2016 ric'!$A:$A,'ricostr prev'!V:V)</f>
        <v>35</v>
      </c>
      <c r="M217" s="118">
        <f>SUMIF('ricostr prev'!$A:$A,'prev. 2016 ric'!$A:$A,'ricostr prev'!X:X)</f>
        <v>0</v>
      </c>
      <c r="N217" s="106">
        <f t="shared" si="7"/>
        <v>250</v>
      </c>
      <c r="P217">
        <v>0</v>
      </c>
      <c r="Q217" s="124">
        <f t="shared" si="6"/>
        <v>-250</v>
      </c>
    </row>
    <row r="218" spans="1:17" ht="25.5" x14ac:dyDescent="0.25">
      <c r="A218" s="143" t="s">
        <v>1578</v>
      </c>
      <c r="B218" s="132" t="s">
        <v>11</v>
      </c>
      <c r="C218" s="118">
        <f>SUMIF('ricostr prev'!$A:$A,'prev. 2016 ric'!$A:$A,'ricostr prev'!D:D)</f>
        <v>0</v>
      </c>
      <c r="D218" s="118">
        <f>SUMIF('ricostr prev'!$A:$A,'prev. 2016 ric'!$A:$A,'ricostr prev'!F:F)</f>
        <v>0</v>
      </c>
      <c r="E218" s="118">
        <f>SUMIF('ricostr prev'!$A:$A,'prev. 2016 ric'!$A:$A,'ricostr prev'!H:H)</f>
        <v>0</v>
      </c>
      <c r="F218" s="118">
        <f>SUMIF('ricostr prev'!$A:$A,'prev. 2016 ric'!$A:$A,'ricostr prev'!J:J)</f>
        <v>0</v>
      </c>
      <c r="G218" s="118">
        <f>SUMIF('ricostr prev'!$A:$A,'prev. 2016 ric'!$A:$A,'ricostr prev'!L:L)</f>
        <v>0</v>
      </c>
      <c r="H218" s="118">
        <f>SUMIF('ricostr prev'!$A:$A,'prev. 2016 ric'!$A:$A,'ricostr prev'!N:N)</f>
        <v>0</v>
      </c>
      <c r="I218" s="118">
        <f>SUMIF('ricostr prev'!$A:$A,'prev. 2016 ric'!$A:$A,'ricostr prev'!P:P)</f>
        <v>0</v>
      </c>
      <c r="J218" s="118">
        <f>SUMIF('ricostr prev'!$A:$A,'prev. 2016 ric'!$A:$A,'ricostr prev'!R:R)</f>
        <v>0</v>
      </c>
      <c r="K218" s="118">
        <f>SUMIF('ricostr prev'!$A:$A,'prev. 2016 ric'!$A:$A,'ricostr prev'!T:T)</f>
        <v>0</v>
      </c>
      <c r="L218" s="118">
        <f>SUMIF('ricostr prev'!$A:$A,'prev. 2016 ric'!$A:$A,'ricostr prev'!V:V)</f>
        <v>0</v>
      </c>
      <c r="M218" s="118">
        <f>SUMIF('ricostr prev'!$A:$A,'prev. 2016 ric'!$A:$A,'ricostr prev'!X:X)</f>
        <v>0</v>
      </c>
      <c r="N218" s="106">
        <f t="shared" si="7"/>
        <v>0</v>
      </c>
      <c r="P218">
        <v>0</v>
      </c>
      <c r="Q218" s="124">
        <f t="shared" si="6"/>
        <v>0</v>
      </c>
    </row>
    <row r="219" spans="1:17" x14ac:dyDescent="0.25">
      <c r="A219" s="143" t="s">
        <v>228</v>
      </c>
      <c r="B219" s="132" t="s">
        <v>944</v>
      </c>
      <c r="C219" s="118">
        <f>SUMIF('ricostr prev'!$A:$A,'prev. 2016 ric'!$A:$A,'ricostr prev'!D:D)</f>
        <v>13744</v>
      </c>
      <c r="D219" s="118">
        <f>SUMIF('ricostr prev'!$A:$A,'prev. 2016 ric'!$A:$A,'ricostr prev'!F:F)</f>
        <v>3554</v>
      </c>
      <c r="E219" s="118">
        <f>SUMIF('ricostr prev'!$A:$A,'prev. 2016 ric'!$A:$A,'ricostr prev'!H:H)</f>
        <v>2494</v>
      </c>
      <c r="F219" s="118">
        <f>SUMIF('ricostr prev'!$A:$A,'prev. 2016 ric'!$A:$A,'ricostr prev'!J:J)</f>
        <v>3728</v>
      </c>
      <c r="G219" s="118">
        <f>SUMIF('ricostr prev'!$A:$A,'prev. 2016 ric'!$A:$A,'ricostr prev'!L:L)</f>
        <v>3892</v>
      </c>
      <c r="H219" s="118">
        <f>SUMIF('ricostr prev'!$A:$A,'prev. 2016 ric'!$A:$A,'ricostr prev'!N:N)</f>
        <v>6166</v>
      </c>
      <c r="I219" s="118">
        <f>SUMIF('ricostr prev'!$A:$A,'prev. 2016 ric'!$A:$A,'ricostr prev'!P:P)</f>
        <v>8747</v>
      </c>
      <c r="J219" s="118">
        <f>SUMIF('ricostr prev'!$A:$A,'prev. 2016 ric'!$A:$A,'ricostr prev'!R:R)</f>
        <v>40100</v>
      </c>
      <c r="K219" s="118">
        <f>SUMIF('ricostr prev'!$A:$A,'prev. 2016 ric'!$A:$A,'ricostr prev'!T:T)</f>
        <v>0</v>
      </c>
      <c r="L219" s="118">
        <f>SUMIF('ricostr prev'!$A:$A,'prev. 2016 ric'!$A:$A,'ricostr prev'!V:V)</f>
        <v>0</v>
      </c>
      <c r="M219" s="118">
        <f>SUMIF('ricostr prev'!$A:$A,'prev. 2016 ric'!$A:$A,'ricostr prev'!X:X)</f>
        <v>22</v>
      </c>
      <c r="N219" s="106">
        <f t="shared" si="7"/>
        <v>82447</v>
      </c>
      <c r="P219">
        <v>69590.666666666672</v>
      </c>
      <c r="Q219" s="124">
        <f t="shared" si="6"/>
        <v>-12856.333333333328</v>
      </c>
    </row>
    <row r="220" spans="1:17" x14ac:dyDescent="0.25">
      <c r="A220" s="143" t="s">
        <v>229</v>
      </c>
      <c r="B220" s="132" t="s">
        <v>37</v>
      </c>
      <c r="C220" s="118">
        <f>SUMIF('ricostr prev'!$A:$A,'prev. 2016 ric'!$A:$A,'ricostr prev'!D:D)</f>
        <v>3920</v>
      </c>
      <c r="D220" s="118">
        <f>SUMIF('ricostr prev'!$A:$A,'prev. 2016 ric'!$A:$A,'ricostr prev'!F:F)</f>
        <v>0</v>
      </c>
      <c r="E220" s="118">
        <f>SUMIF('ricostr prev'!$A:$A,'prev. 2016 ric'!$A:$A,'ricostr prev'!H:H)</f>
        <v>70</v>
      </c>
      <c r="F220" s="118">
        <f>SUMIF('ricostr prev'!$A:$A,'prev. 2016 ric'!$A:$A,'ricostr prev'!J:J)</f>
        <v>0</v>
      </c>
      <c r="G220" s="118">
        <f>SUMIF('ricostr prev'!$A:$A,'prev. 2016 ric'!$A:$A,'ricostr prev'!L:L)</f>
        <v>0</v>
      </c>
      <c r="H220" s="118">
        <f>SUMIF('ricostr prev'!$A:$A,'prev. 2016 ric'!$A:$A,'ricostr prev'!N:N)</f>
        <v>0</v>
      </c>
      <c r="I220" s="118">
        <f>SUMIF('ricostr prev'!$A:$A,'prev. 2016 ric'!$A:$A,'ricostr prev'!P:P)</f>
        <v>0</v>
      </c>
      <c r="J220" s="118">
        <f>SUMIF('ricostr prev'!$A:$A,'prev. 2016 ric'!$A:$A,'ricostr prev'!R:R)</f>
        <v>0</v>
      </c>
      <c r="K220" s="118">
        <f>SUMIF('ricostr prev'!$A:$A,'prev. 2016 ric'!$A:$A,'ricostr prev'!T:T)</f>
        <v>0</v>
      </c>
      <c r="L220" s="118">
        <f>SUMIF('ricostr prev'!$A:$A,'prev. 2016 ric'!$A:$A,'ricostr prev'!V:V)</f>
        <v>0</v>
      </c>
      <c r="M220" s="118">
        <f>SUMIF('ricostr prev'!$A:$A,'prev. 2016 ric'!$A:$A,'ricostr prev'!X:X)</f>
        <v>0</v>
      </c>
      <c r="N220" s="106">
        <f t="shared" si="7"/>
        <v>3990</v>
      </c>
      <c r="P220">
        <v>0</v>
      </c>
      <c r="Q220" s="124">
        <f t="shared" si="6"/>
        <v>-3990</v>
      </c>
    </row>
    <row r="221" spans="1:17" ht="25.5" x14ac:dyDescent="0.25">
      <c r="A221" s="143" t="s">
        <v>230</v>
      </c>
      <c r="B221" s="132" t="s">
        <v>38</v>
      </c>
      <c r="C221" s="118">
        <f>SUMIF('ricostr prev'!$A:$A,'prev. 2016 ric'!$A:$A,'ricostr prev'!D:D)</f>
        <v>904</v>
      </c>
      <c r="D221" s="118">
        <f>SUMIF('ricostr prev'!$A:$A,'prev. 2016 ric'!$A:$A,'ricostr prev'!F:F)</f>
        <v>774</v>
      </c>
      <c r="E221" s="118">
        <f>SUMIF('ricostr prev'!$A:$A,'prev. 2016 ric'!$A:$A,'ricostr prev'!H:H)</f>
        <v>593</v>
      </c>
      <c r="F221" s="118">
        <f>SUMIF('ricostr prev'!$A:$A,'prev. 2016 ric'!$A:$A,'ricostr prev'!J:J)</f>
        <v>194</v>
      </c>
      <c r="G221" s="118">
        <f>SUMIF('ricostr prev'!$A:$A,'prev. 2016 ric'!$A:$A,'ricostr prev'!L:L)</f>
        <v>500</v>
      </c>
      <c r="H221" s="118">
        <f>SUMIF('ricostr prev'!$A:$A,'prev. 2016 ric'!$A:$A,'ricostr prev'!N:N)</f>
        <v>167</v>
      </c>
      <c r="I221" s="118">
        <f>SUMIF('ricostr prev'!$A:$A,'prev. 2016 ric'!$A:$A,'ricostr prev'!P:P)</f>
        <v>419</v>
      </c>
      <c r="J221" s="118">
        <f>SUMIF('ricostr prev'!$A:$A,'prev. 2016 ric'!$A:$A,'ricostr prev'!R:R)</f>
        <v>2712</v>
      </c>
      <c r="K221" s="118">
        <f>SUMIF('ricostr prev'!$A:$A,'prev. 2016 ric'!$A:$A,'ricostr prev'!T:T)</f>
        <v>2703</v>
      </c>
      <c r="L221" s="118">
        <f>SUMIF('ricostr prev'!$A:$A,'prev. 2016 ric'!$A:$A,'ricostr prev'!V:V)</f>
        <v>1644</v>
      </c>
      <c r="M221" s="118">
        <f>SUMIF('ricostr prev'!$A:$A,'prev. 2016 ric'!$A:$A,'ricostr prev'!X:X)</f>
        <v>2710</v>
      </c>
      <c r="N221" s="106">
        <f t="shared" si="7"/>
        <v>13320</v>
      </c>
      <c r="P221">
        <v>11469.333333333334</v>
      </c>
      <c r="Q221" s="124">
        <f t="shared" si="6"/>
        <v>-1850.6666666666661</v>
      </c>
    </row>
    <row r="222" spans="1:17" ht="25.5" x14ac:dyDescent="0.25">
      <c r="A222" s="143" t="s">
        <v>231</v>
      </c>
      <c r="B222" s="132" t="s">
        <v>39</v>
      </c>
      <c r="C222" s="118">
        <f>SUMIF('ricostr prev'!$A:$A,'prev. 2016 ric'!$A:$A,'ricostr prev'!D:D)</f>
        <v>0</v>
      </c>
      <c r="D222" s="118">
        <f>SUMIF('ricostr prev'!$A:$A,'prev. 2016 ric'!$A:$A,'ricostr prev'!F:F)</f>
        <v>0</v>
      </c>
      <c r="E222" s="118">
        <f>SUMIF('ricostr prev'!$A:$A,'prev. 2016 ric'!$A:$A,'ricostr prev'!H:H)</f>
        <v>0</v>
      </c>
      <c r="F222" s="118">
        <f>SUMIF('ricostr prev'!$A:$A,'prev. 2016 ric'!$A:$A,'ricostr prev'!J:J)</f>
        <v>188</v>
      </c>
      <c r="G222" s="118">
        <f>SUMIF('ricostr prev'!$A:$A,'prev. 2016 ric'!$A:$A,'ricostr prev'!L:L)</f>
        <v>0</v>
      </c>
      <c r="H222" s="118">
        <f>SUMIF('ricostr prev'!$A:$A,'prev. 2016 ric'!$A:$A,'ricostr prev'!N:N)</f>
        <v>167</v>
      </c>
      <c r="I222" s="118">
        <f>SUMIF('ricostr prev'!$A:$A,'prev. 2016 ric'!$A:$A,'ricostr prev'!P:P)</f>
        <v>0</v>
      </c>
      <c r="J222" s="118">
        <f>SUMIF('ricostr prev'!$A:$A,'prev. 2016 ric'!$A:$A,'ricostr prev'!R:R)</f>
        <v>0</v>
      </c>
      <c r="K222" s="118">
        <f>SUMIF('ricostr prev'!$A:$A,'prev. 2016 ric'!$A:$A,'ricostr prev'!T:T)</f>
        <v>0</v>
      </c>
      <c r="L222" s="118">
        <f>SUMIF('ricostr prev'!$A:$A,'prev. 2016 ric'!$A:$A,'ricostr prev'!V:V)</f>
        <v>17</v>
      </c>
      <c r="M222" s="118">
        <f>SUMIF('ricostr prev'!$A:$A,'prev. 2016 ric'!$A:$A,'ricostr prev'!X:X)</f>
        <v>2710</v>
      </c>
      <c r="N222" s="106">
        <f t="shared" si="7"/>
        <v>3082</v>
      </c>
      <c r="P222">
        <v>2896</v>
      </c>
      <c r="Q222" s="124">
        <f t="shared" si="6"/>
        <v>-186</v>
      </c>
    </row>
    <row r="223" spans="1:17" ht="25.5" x14ac:dyDescent="0.25">
      <c r="A223" s="143" t="s">
        <v>232</v>
      </c>
      <c r="B223" s="132" t="s">
        <v>1377</v>
      </c>
      <c r="C223" s="118">
        <f>SUMIF('ricostr prev'!$A:$A,'prev. 2016 ric'!$A:$A,'ricostr prev'!D:D)</f>
        <v>904</v>
      </c>
      <c r="D223" s="118">
        <f>SUMIF('ricostr prev'!$A:$A,'prev. 2016 ric'!$A:$A,'ricostr prev'!F:F)</f>
        <v>774</v>
      </c>
      <c r="E223" s="118">
        <f>SUMIF('ricostr prev'!$A:$A,'prev. 2016 ric'!$A:$A,'ricostr prev'!H:H)</f>
        <v>593</v>
      </c>
      <c r="F223" s="118">
        <f>SUMIF('ricostr prev'!$A:$A,'prev. 2016 ric'!$A:$A,'ricostr prev'!J:J)</f>
        <v>6</v>
      </c>
      <c r="G223" s="118">
        <f>SUMIF('ricostr prev'!$A:$A,'prev. 2016 ric'!$A:$A,'ricostr prev'!L:L)</f>
        <v>500</v>
      </c>
      <c r="H223" s="118">
        <f>SUMIF('ricostr prev'!$A:$A,'prev. 2016 ric'!$A:$A,'ricostr prev'!N:N)</f>
        <v>0</v>
      </c>
      <c r="I223" s="118">
        <f>SUMIF('ricostr prev'!$A:$A,'prev. 2016 ric'!$A:$A,'ricostr prev'!P:P)</f>
        <v>419</v>
      </c>
      <c r="J223" s="118">
        <f>SUMIF('ricostr prev'!$A:$A,'prev. 2016 ric'!$A:$A,'ricostr prev'!R:R)</f>
        <v>1990</v>
      </c>
      <c r="K223" s="118">
        <f>SUMIF('ricostr prev'!$A:$A,'prev. 2016 ric'!$A:$A,'ricostr prev'!T:T)</f>
        <v>1945</v>
      </c>
      <c r="L223" s="118">
        <f>SUMIF('ricostr prev'!$A:$A,'prev. 2016 ric'!$A:$A,'ricostr prev'!V:V)</f>
        <v>1627</v>
      </c>
      <c r="M223" s="118">
        <f>SUMIF('ricostr prev'!$A:$A,'prev. 2016 ric'!$A:$A,'ricostr prev'!X:X)</f>
        <v>0</v>
      </c>
      <c r="N223" s="106">
        <f t="shared" si="7"/>
        <v>8758</v>
      </c>
      <c r="P223">
        <v>8094.666666666667</v>
      </c>
      <c r="Q223" s="124">
        <f t="shared" si="6"/>
        <v>-663.33333333333303</v>
      </c>
    </row>
    <row r="224" spans="1:17" ht="38.25" x14ac:dyDescent="0.25">
      <c r="A224" s="143" t="s">
        <v>233</v>
      </c>
      <c r="B224" s="132" t="s">
        <v>1378</v>
      </c>
      <c r="C224" s="118">
        <f>SUMIF('ricostr prev'!$A:$A,'prev. 2016 ric'!$A:$A,'ricostr prev'!D:D)</f>
        <v>0</v>
      </c>
      <c r="D224" s="118">
        <f>SUMIF('ricostr prev'!$A:$A,'prev. 2016 ric'!$A:$A,'ricostr prev'!F:F)</f>
        <v>0</v>
      </c>
      <c r="E224" s="118">
        <f>SUMIF('ricostr prev'!$A:$A,'prev. 2016 ric'!$A:$A,'ricostr prev'!H:H)</f>
        <v>0</v>
      </c>
      <c r="F224" s="118">
        <f>SUMIF('ricostr prev'!$A:$A,'prev. 2016 ric'!$A:$A,'ricostr prev'!J:J)</f>
        <v>0</v>
      </c>
      <c r="G224" s="118">
        <f>SUMIF('ricostr prev'!$A:$A,'prev. 2016 ric'!$A:$A,'ricostr prev'!L:L)</f>
        <v>0</v>
      </c>
      <c r="H224" s="118">
        <f>SUMIF('ricostr prev'!$A:$A,'prev. 2016 ric'!$A:$A,'ricostr prev'!N:N)</f>
        <v>0</v>
      </c>
      <c r="I224" s="118">
        <f>SUMIF('ricostr prev'!$A:$A,'prev. 2016 ric'!$A:$A,'ricostr prev'!P:P)</f>
        <v>0</v>
      </c>
      <c r="J224" s="118">
        <f>SUMIF('ricostr prev'!$A:$A,'prev. 2016 ric'!$A:$A,'ricostr prev'!R:R)</f>
        <v>0</v>
      </c>
      <c r="K224" s="118">
        <f>SUMIF('ricostr prev'!$A:$A,'prev. 2016 ric'!$A:$A,'ricostr prev'!T:T)</f>
        <v>0</v>
      </c>
      <c r="L224" s="118">
        <f>SUMIF('ricostr prev'!$A:$A,'prev. 2016 ric'!$A:$A,'ricostr prev'!V:V)</f>
        <v>0</v>
      </c>
      <c r="M224" s="118">
        <f>SUMIF('ricostr prev'!$A:$A,'prev. 2016 ric'!$A:$A,'ricostr prev'!X:X)</f>
        <v>0</v>
      </c>
      <c r="N224" s="106">
        <f t="shared" si="7"/>
        <v>0</v>
      </c>
      <c r="P224">
        <v>0</v>
      </c>
      <c r="Q224" s="124">
        <f t="shared" si="6"/>
        <v>0</v>
      </c>
    </row>
    <row r="225" spans="1:17" ht="38.25" x14ac:dyDescent="0.25">
      <c r="A225" s="143" t="s">
        <v>234</v>
      </c>
      <c r="B225" s="132" t="s">
        <v>1379</v>
      </c>
      <c r="C225" s="118">
        <f>SUMIF('ricostr prev'!$A:$A,'prev. 2016 ric'!$A:$A,'ricostr prev'!D:D)</f>
        <v>0</v>
      </c>
      <c r="D225" s="118">
        <f>SUMIF('ricostr prev'!$A:$A,'prev. 2016 ric'!$A:$A,'ricostr prev'!F:F)</f>
        <v>0</v>
      </c>
      <c r="E225" s="118">
        <f>SUMIF('ricostr prev'!$A:$A,'prev. 2016 ric'!$A:$A,'ricostr prev'!H:H)</f>
        <v>0</v>
      </c>
      <c r="F225" s="118">
        <f>SUMIF('ricostr prev'!$A:$A,'prev. 2016 ric'!$A:$A,'ricostr prev'!J:J)</f>
        <v>0</v>
      </c>
      <c r="G225" s="118">
        <f>SUMIF('ricostr prev'!$A:$A,'prev. 2016 ric'!$A:$A,'ricostr prev'!L:L)</f>
        <v>0</v>
      </c>
      <c r="H225" s="118">
        <f>SUMIF('ricostr prev'!$A:$A,'prev. 2016 ric'!$A:$A,'ricostr prev'!N:N)</f>
        <v>0</v>
      </c>
      <c r="I225" s="118">
        <f>SUMIF('ricostr prev'!$A:$A,'prev. 2016 ric'!$A:$A,'ricostr prev'!P:P)</f>
        <v>0</v>
      </c>
      <c r="J225" s="118">
        <f>SUMIF('ricostr prev'!$A:$A,'prev. 2016 ric'!$A:$A,'ricostr prev'!R:R)</f>
        <v>472</v>
      </c>
      <c r="K225" s="118">
        <f>SUMIF('ricostr prev'!$A:$A,'prev. 2016 ric'!$A:$A,'ricostr prev'!T:T)</f>
        <v>758</v>
      </c>
      <c r="L225" s="118">
        <f>SUMIF('ricostr prev'!$A:$A,'prev. 2016 ric'!$A:$A,'ricostr prev'!V:V)</f>
        <v>0</v>
      </c>
      <c r="M225" s="118">
        <f>SUMIF('ricostr prev'!$A:$A,'prev. 2016 ric'!$A:$A,'ricostr prev'!X:X)</f>
        <v>0</v>
      </c>
      <c r="N225" s="106">
        <f t="shared" si="7"/>
        <v>1230</v>
      </c>
      <c r="P225">
        <v>320</v>
      </c>
      <c r="Q225" s="124">
        <f t="shared" si="6"/>
        <v>-910</v>
      </c>
    </row>
    <row r="226" spans="1:17" ht="51" x14ac:dyDescent="0.25">
      <c r="A226" s="143" t="s">
        <v>235</v>
      </c>
      <c r="B226" s="132" t="s">
        <v>1380</v>
      </c>
      <c r="C226" s="118">
        <f>SUMIF('ricostr prev'!$A:$A,'prev. 2016 ric'!$A:$A,'ricostr prev'!D:D)</f>
        <v>0</v>
      </c>
      <c r="D226" s="118">
        <f>SUMIF('ricostr prev'!$A:$A,'prev. 2016 ric'!$A:$A,'ricostr prev'!F:F)</f>
        <v>0</v>
      </c>
      <c r="E226" s="118">
        <f>SUMIF('ricostr prev'!$A:$A,'prev. 2016 ric'!$A:$A,'ricostr prev'!H:H)</f>
        <v>0</v>
      </c>
      <c r="F226" s="118">
        <f>SUMIF('ricostr prev'!$A:$A,'prev. 2016 ric'!$A:$A,'ricostr prev'!J:J)</f>
        <v>0</v>
      </c>
      <c r="G226" s="118">
        <f>SUMIF('ricostr prev'!$A:$A,'prev. 2016 ric'!$A:$A,'ricostr prev'!L:L)</f>
        <v>0</v>
      </c>
      <c r="H226" s="118">
        <f>SUMIF('ricostr prev'!$A:$A,'prev. 2016 ric'!$A:$A,'ricostr prev'!N:N)</f>
        <v>0</v>
      </c>
      <c r="I226" s="118">
        <f>SUMIF('ricostr prev'!$A:$A,'prev. 2016 ric'!$A:$A,'ricostr prev'!P:P)</f>
        <v>0</v>
      </c>
      <c r="J226" s="118">
        <f>SUMIF('ricostr prev'!$A:$A,'prev. 2016 ric'!$A:$A,'ricostr prev'!R:R)</f>
        <v>250</v>
      </c>
      <c r="K226" s="118">
        <f>SUMIF('ricostr prev'!$A:$A,'prev. 2016 ric'!$A:$A,'ricostr prev'!T:T)</f>
        <v>0</v>
      </c>
      <c r="L226" s="118">
        <f>SUMIF('ricostr prev'!$A:$A,'prev. 2016 ric'!$A:$A,'ricostr prev'!V:V)</f>
        <v>0</v>
      </c>
      <c r="M226" s="118">
        <f>SUMIF('ricostr prev'!$A:$A,'prev. 2016 ric'!$A:$A,'ricostr prev'!X:X)</f>
        <v>0</v>
      </c>
      <c r="N226" s="106">
        <f t="shared" si="7"/>
        <v>250</v>
      </c>
      <c r="P226">
        <v>0</v>
      </c>
      <c r="Q226" s="124">
        <f t="shared" si="6"/>
        <v>-250</v>
      </c>
    </row>
    <row r="227" spans="1:17" ht="25.5" x14ac:dyDescent="0.25">
      <c r="A227" s="143" t="s">
        <v>236</v>
      </c>
      <c r="B227" s="132" t="s">
        <v>1381</v>
      </c>
      <c r="C227" s="118">
        <f>SUMIF('ricostr prev'!$A:$A,'prev. 2016 ric'!$A:$A,'ricostr prev'!D:D)</f>
        <v>0</v>
      </c>
      <c r="D227" s="118">
        <f>SUMIF('ricostr prev'!$A:$A,'prev. 2016 ric'!$A:$A,'ricostr prev'!F:F)</f>
        <v>0</v>
      </c>
      <c r="E227" s="118">
        <f>SUMIF('ricostr prev'!$A:$A,'prev. 2016 ric'!$A:$A,'ricostr prev'!H:H)</f>
        <v>0</v>
      </c>
      <c r="F227" s="118">
        <f>SUMIF('ricostr prev'!$A:$A,'prev. 2016 ric'!$A:$A,'ricostr prev'!J:J)</f>
        <v>0</v>
      </c>
      <c r="G227" s="118">
        <f>SUMIF('ricostr prev'!$A:$A,'prev. 2016 ric'!$A:$A,'ricostr prev'!L:L)</f>
        <v>0</v>
      </c>
      <c r="H227" s="118">
        <f>SUMIF('ricostr prev'!$A:$A,'prev. 2016 ric'!$A:$A,'ricostr prev'!N:N)</f>
        <v>0</v>
      </c>
      <c r="I227" s="118">
        <f>SUMIF('ricostr prev'!$A:$A,'prev. 2016 ric'!$A:$A,'ricostr prev'!P:P)</f>
        <v>0</v>
      </c>
      <c r="J227" s="118">
        <f>SUMIF('ricostr prev'!$A:$A,'prev. 2016 ric'!$A:$A,'ricostr prev'!R:R)</f>
        <v>0</v>
      </c>
      <c r="K227" s="118">
        <f>SUMIF('ricostr prev'!$A:$A,'prev. 2016 ric'!$A:$A,'ricostr prev'!T:T)</f>
        <v>0</v>
      </c>
      <c r="L227" s="118">
        <f>SUMIF('ricostr prev'!$A:$A,'prev. 2016 ric'!$A:$A,'ricostr prev'!V:V)</f>
        <v>0</v>
      </c>
      <c r="M227" s="118">
        <f>SUMIF('ricostr prev'!$A:$A,'prev. 2016 ric'!$A:$A,'ricostr prev'!X:X)</f>
        <v>0</v>
      </c>
      <c r="N227" s="106">
        <f t="shared" si="7"/>
        <v>0</v>
      </c>
      <c r="P227">
        <v>158.66666666666666</v>
      </c>
      <c r="Q227" s="124">
        <f t="shared" si="6"/>
        <v>158.66666666666666</v>
      </c>
    </row>
    <row r="228" spans="1:17" ht="38.25" x14ac:dyDescent="0.25">
      <c r="A228" s="143" t="s">
        <v>237</v>
      </c>
      <c r="B228" s="132" t="s">
        <v>794</v>
      </c>
      <c r="C228" s="118">
        <f>SUMIF('ricostr prev'!$A:$A,'prev. 2016 ric'!$A:$A,'ricostr prev'!D:D)</f>
        <v>0</v>
      </c>
      <c r="D228" s="118">
        <f>SUMIF('ricostr prev'!$A:$A,'prev. 2016 ric'!$A:$A,'ricostr prev'!F:F)</f>
        <v>0</v>
      </c>
      <c r="E228" s="118">
        <f>SUMIF('ricostr prev'!$A:$A,'prev. 2016 ric'!$A:$A,'ricostr prev'!H:H)</f>
        <v>0</v>
      </c>
      <c r="F228" s="118">
        <f>SUMIF('ricostr prev'!$A:$A,'prev. 2016 ric'!$A:$A,'ricostr prev'!J:J)</f>
        <v>0</v>
      </c>
      <c r="G228" s="118">
        <f>SUMIF('ricostr prev'!$A:$A,'prev. 2016 ric'!$A:$A,'ricostr prev'!L:L)</f>
        <v>0</v>
      </c>
      <c r="H228" s="118">
        <f>SUMIF('ricostr prev'!$A:$A,'prev. 2016 ric'!$A:$A,'ricostr prev'!N:N)</f>
        <v>0</v>
      </c>
      <c r="I228" s="118">
        <f>SUMIF('ricostr prev'!$A:$A,'prev. 2016 ric'!$A:$A,'ricostr prev'!P:P)</f>
        <v>0</v>
      </c>
      <c r="J228" s="118">
        <f>SUMIF('ricostr prev'!$A:$A,'prev. 2016 ric'!$A:$A,'ricostr prev'!R:R)</f>
        <v>0</v>
      </c>
      <c r="K228" s="118">
        <f>SUMIF('ricostr prev'!$A:$A,'prev. 2016 ric'!$A:$A,'ricostr prev'!T:T)</f>
        <v>0</v>
      </c>
      <c r="L228" s="118">
        <f>SUMIF('ricostr prev'!$A:$A,'prev. 2016 ric'!$A:$A,'ricostr prev'!V:V)</f>
        <v>0</v>
      </c>
      <c r="M228" s="118">
        <f>SUMIF('ricostr prev'!$A:$A,'prev. 2016 ric'!$A:$A,'ricostr prev'!X:X)</f>
        <v>0</v>
      </c>
      <c r="N228" s="106">
        <f t="shared" si="7"/>
        <v>0</v>
      </c>
      <c r="P228">
        <v>0</v>
      </c>
      <c r="Q228" s="124">
        <f t="shared" si="6"/>
        <v>0</v>
      </c>
    </row>
    <row r="229" spans="1:17" x14ac:dyDescent="0.25">
      <c r="A229" s="143" t="s">
        <v>238</v>
      </c>
      <c r="B229" s="132" t="s">
        <v>795</v>
      </c>
      <c r="C229" s="118">
        <f>SUMIF('ricostr prev'!$A:$A,'prev. 2016 ric'!$A:$A,'ricostr prev'!D:D)</f>
        <v>2684</v>
      </c>
      <c r="D229" s="118">
        <f>SUMIF('ricostr prev'!$A:$A,'prev. 2016 ric'!$A:$A,'ricostr prev'!F:F)</f>
        <v>769</v>
      </c>
      <c r="E229" s="118">
        <f>SUMIF('ricostr prev'!$A:$A,'prev. 2016 ric'!$A:$A,'ricostr prev'!H:H)</f>
        <v>1082</v>
      </c>
      <c r="F229" s="118">
        <f>SUMIF('ricostr prev'!$A:$A,'prev. 2016 ric'!$A:$A,'ricostr prev'!J:J)</f>
        <v>206</v>
      </c>
      <c r="G229" s="118">
        <f>SUMIF('ricostr prev'!$A:$A,'prev. 2016 ric'!$A:$A,'ricostr prev'!L:L)</f>
        <v>622</v>
      </c>
      <c r="H229" s="118">
        <f>SUMIF('ricostr prev'!$A:$A,'prev. 2016 ric'!$A:$A,'ricostr prev'!N:N)</f>
        <v>1365</v>
      </c>
      <c r="I229" s="118">
        <f>SUMIF('ricostr prev'!$A:$A,'prev. 2016 ric'!$A:$A,'ricostr prev'!P:P)</f>
        <v>635</v>
      </c>
      <c r="J229" s="118">
        <f>SUMIF('ricostr prev'!$A:$A,'prev. 2016 ric'!$A:$A,'ricostr prev'!R:R)</f>
        <v>2840</v>
      </c>
      <c r="K229" s="118">
        <f>SUMIF('ricostr prev'!$A:$A,'prev. 2016 ric'!$A:$A,'ricostr prev'!T:T)</f>
        <v>25</v>
      </c>
      <c r="L229" s="118">
        <f>SUMIF('ricostr prev'!$A:$A,'prev. 2016 ric'!$A:$A,'ricostr prev'!V:V)</f>
        <v>0</v>
      </c>
      <c r="M229" s="118">
        <f>SUMIF('ricostr prev'!$A:$A,'prev. 2016 ric'!$A:$A,'ricostr prev'!X:X)</f>
        <v>0</v>
      </c>
      <c r="N229" s="106">
        <f t="shared" si="7"/>
        <v>10228</v>
      </c>
      <c r="P229">
        <v>11001.333333333334</v>
      </c>
      <c r="Q229" s="124">
        <f t="shared" si="6"/>
        <v>773.33333333333394</v>
      </c>
    </row>
    <row r="230" spans="1:17" x14ac:dyDescent="0.25">
      <c r="A230" s="143" t="s">
        <v>239</v>
      </c>
      <c r="B230" s="132" t="s">
        <v>796</v>
      </c>
      <c r="C230" s="118">
        <f>SUMIF('ricostr prev'!$A:$A,'prev. 2016 ric'!$A:$A,'ricostr prev'!D:D)</f>
        <v>359</v>
      </c>
      <c r="D230" s="118">
        <f>SUMIF('ricostr prev'!$A:$A,'prev. 2016 ric'!$A:$A,'ricostr prev'!F:F)</f>
        <v>41</v>
      </c>
      <c r="E230" s="118">
        <f>SUMIF('ricostr prev'!$A:$A,'prev. 2016 ric'!$A:$A,'ricostr prev'!H:H)</f>
        <v>190</v>
      </c>
      <c r="F230" s="118">
        <f>SUMIF('ricostr prev'!$A:$A,'prev. 2016 ric'!$A:$A,'ricostr prev'!J:J)</f>
        <v>3</v>
      </c>
      <c r="G230" s="118">
        <f>SUMIF('ricostr prev'!$A:$A,'prev. 2016 ric'!$A:$A,'ricostr prev'!L:L)</f>
        <v>0</v>
      </c>
      <c r="H230" s="118">
        <f>SUMIF('ricostr prev'!$A:$A,'prev. 2016 ric'!$A:$A,'ricostr prev'!N:N)</f>
        <v>0</v>
      </c>
      <c r="I230" s="118">
        <f>SUMIF('ricostr prev'!$A:$A,'prev. 2016 ric'!$A:$A,'ricostr prev'!P:P)</f>
        <v>0</v>
      </c>
      <c r="J230" s="118">
        <f>SUMIF('ricostr prev'!$A:$A,'prev. 2016 ric'!$A:$A,'ricostr prev'!R:R)</f>
        <v>300</v>
      </c>
      <c r="K230" s="118">
        <f>SUMIF('ricostr prev'!$A:$A,'prev. 2016 ric'!$A:$A,'ricostr prev'!T:T)</f>
        <v>0</v>
      </c>
      <c r="L230" s="118">
        <f>SUMIF('ricostr prev'!$A:$A,'prev. 2016 ric'!$A:$A,'ricostr prev'!V:V)</f>
        <v>0</v>
      </c>
      <c r="M230" s="118">
        <f>SUMIF('ricostr prev'!$A:$A,'prev. 2016 ric'!$A:$A,'ricostr prev'!X:X)</f>
        <v>0</v>
      </c>
      <c r="N230" s="106">
        <f t="shared" si="7"/>
        <v>893</v>
      </c>
      <c r="P230">
        <v>605.33333333333337</v>
      </c>
      <c r="Q230" s="124">
        <f t="shared" si="6"/>
        <v>-287.66666666666663</v>
      </c>
    </row>
    <row r="231" spans="1:17" x14ac:dyDescent="0.25">
      <c r="A231" s="143" t="s">
        <v>240</v>
      </c>
      <c r="B231" s="132" t="s">
        <v>797</v>
      </c>
      <c r="C231" s="118">
        <f>SUMIF('ricostr prev'!$A:$A,'prev. 2016 ric'!$A:$A,'ricostr prev'!D:D)</f>
        <v>100</v>
      </c>
      <c r="D231" s="118">
        <f>SUMIF('ricostr prev'!$A:$A,'prev. 2016 ric'!$A:$A,'ricostr prev'!F:F)</f>
        <v>16</v>
      </c>
      <c r="E231" s="118">
        <f>SUMIF('ricostr prev'!$A:$A,'prev. 2016 ric'!$A:$A,'ricostr prev'!H:H)</f>
        <v>0</v>
      </c>
      <c r="F231" s="118">
        <f>SUMIF('ricostr prev'!$A:$A,'prev. 2016 ric'!$A:$A,'ricostr prev'!J:J)</f>
        <v>0</v>
      </c>
      <c r="G231" s="118">
        <f>SUMIF('ricostr prev'!$A:$A,'prev. 2016 ric'!$A:$A,'ricostr prev'!L:L)</f>
        <v>43</v>
      </c>
      <c r="H231" s="118">
        <f>SUMIF('ricostr prev'!$A:$A,'prev. 2016 ric'!$A:$A,'ricostr prev'!N:N)</f>
        <v>64</v>
      </c>
      <c r="I231" s="118">
        <f>SUMIF('ricostr prev'!$A:$A,'prev. 2016 ric'!$A:$A,'ricostr prev'!P:P)</f>
        <v>17</v>
      </c>
      <c r="J231" s="118">
        <f>SUMIF('ricostr prev'!$A:$A,'prev. 2016 ric'!$A:$A,'ricostr prev'!R:R)</f>
        <v>380</v>
      </c>
      <c r="K231" s="118">
        <f>SUMIF('ricostr prev'!$A:$A,'prev. 2016 ric'!$A:$A,'ricostr prev'!T:T)</f>
        <v>0</v>
      </c>
      <c r="L231" s="118">
        <f>SUMIF('ricostr prev'!$A:$A,'prev. 2016 ric'!$A:$A,'ricostr prev'!V:V)</f>
        <v>0</v>
      </c>
      <c r="M231" s="118">
        <f>SUMIF('ricostr prev'!$A:$A,'prev. 2016 ric'!$A:$A,'ricostr prev'!X:X)</f>
        <v>0</v>
      </c>
      <c r="N231" s="106">
        <f t="shared" si="7"/>
        <v>620</v>
      </c>
      <c r="P231">
        <v>2941.3333333333335</v>
      </c>
      <c r="Q231" s="124">
        <f t="shared" si="6"/>
        <v>2321.3333333333335</v>
      </c>
    </row>
    <row r="232" spans="1:17" ht="25.5" x14ac:dyDescent="0.25">
      <c r="A232" s="143" t="s">
        <v>241</v>
      </c>
      <c r="B232" s="132" t="s">
        <v>798</v>
      </c>
      <c r="C232" s="118">
        <f>SUMIF('ricostr prev'!$A:$A,'prev. 2016 ric'!$A:$A,'ricostr prev'!D:D)</f>
        <v>0</v>
      </c>
      <c r="D232" s="118">
        <f>SUMIF('ricostr prev'!$A:$A,'prev. 2016 ric'!$A:$A,'ricostr prev'!F:F)</f>
        <v>0</v>
      </c>
      <c r="E232" s="118">
        <f>SUMIF('ricostr prev'!$A:$A,'prev. 2016 ric'!$A:$A,'ricostr prev'!H:H)</f>
        <v>0</v>
      </c>
      <c r="F232" s="118">
        <f>SUMIF('ricostr prev'!$A:$A,'prev. 2016 ric'!$A:$A,'ricostr prev'!J:J)</f>
        <v>0</v>
      </c>
      <c r="G232" s="118">
        <f>SUMIF('ricostr prev'!$A:$A,'prev. 2016 ric'!$A:$A,'ricostr prev'!L:L)</f>
        <v>0</v>
      </c>
      <c r="H232" s="118">
        <f>SUMIF('ricostr prev'!$A:$A,'prev. 2016 ric'!$A:$A,'ricostr prev'!N:N)</f>
        <v>0</v>
      </c>
      <c r="I232" s="118">
        <f>SUMIF('ricostr prev'!$A:$A,'prev. 2016 ric'!$A:$A,'ricostr prev'!P:P)</f>
        <v>0</v>
      </c>
      <c r="J232" s="118">
        <f>SUMIF('ricostr prev'!$A:$A,'prev. 2016 ric'!$A:$A,'ricostr prev'!R:R)</f>
        <v>0</v>
      </c>
      <c r="K232" s="118">
        <f>SUMIF('ricostr prev'!$A:$A,'prev. 2016 ric'!$A:$A,'ricostr prev'!T:T)</f>
        <v>0</v>
      </c>
      <c r="L232" s="118">
        <f>SUMIF('ricostr prev'!$A:$A,'prev. 2016 ric'!$A:$A,'ricostr prev'!V:V)</f>
        <v>0</v>
      </c>
      <c r="M232" s="118">
        <f>SUMIF('ricostr prev'!$A:$A,'prev. 2016 ric'!$A:$A,'ricostr prev'!X:X)</f>
        <v>0</v>
      </c>
      <c r="N232" s="106">
        <f t="shared" si="7"/>
        <v>0</v>
      </c>
      <c r="P232">
        <v>0</v>
      </c>
      <c r="Q232" s="124">
        <f t="shared" si="6"/>
        <v>0</v>
      </c>
    </row>
    <row r="233" spans="1:17" x14ac:dyDescent="0.25">
      <c r="A233" s="143" t="s">
        <v>242</v>
      </c>
      <c r="B233" s="132" t="s">
        <v>2075</v>
      </c>
      <c r="C233" s="118">
        <f>SUMIF('ricostr prev'!$A:$A,'prev. 2016 ric'!$A:$A,'ricostr prev'!D:D)</f>
        <v>0</v>
      </c>
      <c r="D233" s="118">
        <f>SUMIF('ricostr prev'!$A:$A,'prev. 2016 ric'!$A:$A,'ricostr prev'!F:F)</f>
        <v>57</v>
      </c>
      <c r="E233" s="118">
        <f>SUMIF('ricostr prev'!$A:$A,'prev. 2016 ric'!$A:$A,'ricostr prev'!H:H)</f>
        <v>0</v>
      </c>
      <c r="F233" s="118">
        <f>SUMIF('ricostr prev'!$A:$A,'prev. 2016 ric'!$A:$A,'ricostr prev'!J:J)</f>
        <v>9</v>
      </c>
      <c r="G233" s="118">
        <f>SUMIF('ricostr prev'!$A:$A,'prev. 2016 ric'!$A:$A,'ricostr prev'!L:L)</f>
        <v>40</v>
      </c>
      <c r="H233" s="118">
        <f>SUMIF('ricostr prev'!$A:$A,'prev. 2016 ric'!$A:$A,'ricostr prev'!N:N)</f>
        <v>0</v>
      </c>
      <c r="I233" s="118">
        <f>SUMIF('ricostr prev'!$A:$A,'prev. 2016 ric'!$A:$A,'ricostr prev'!P:P)</f>
        <v>46</v>
      </c>
      <c r="J233" s="118">
        <f>SUMIF('ricostr prev'!$A:$A,'prev. 2016 ric'!$A:$A,'ricostr prev'!R:R)</f>
        <v>510</v>
      </c>
      <c r="K233" s="118">
        <f>SUMIF('ricostr prev'!$A:$A,'prev. 2016 ric'!$A:$A,'ricostr prev'!T:T)</f>
        <v>0</v>
      </c>
      <c r="L233" s="118">
        <f>SUMIF('ricostr prev'!$A:$A,'prev. 2016 ric'!$A:$A,'ricostr prev'!V:V)</f>
        <v>0</v>
      </c>
      <c r="M233" s="118">
        <f>SUMIF('ricostr prev'!$A:$A,'prev. 2016 ric'!$A:$A,'ricostr prev'!X:X)</f>
        <v>0</v>
      </c>
      <c r="N233" s="106">
        <f t="shared" si="7"/>
        <v>662</v>
      </c>
      <c r="P233">
        <v>234.66666666666666</v>
      </c>
      <c r="Q233" s="124">
        <f t="shared" si="6"/>
        <v>-427.33333333333337</v>
      </c>
    </row>
    <row r="234" spans="1:17" x14ac:dyDescent="0.25">
      <c r="A234" s="143" t="s">
        <v>243</v>
      </c>
      <c r="B234" s="132" t="s">
        <v>2076</v>
      </c>
      <c r="C234" s="118">
        <f>SUMIF('ricostr prev'!$A:$A,'prev. 2016 ric'!$A:$A,'ricostr prev'!D:D)</f>
        <v>2225</v>
      </c>
      <c r="D234" s="118">
        <f>SUMIF('ricostr prev'!$A:$A,'prev. 2016 ric'!$A:$A,'ricostr prev'!F:F)</f>
        <v>655</v>
      </c>
      <c r="E234" s="118">
        <f>SUMIF('ricostr prev'!$A:$A,'prev. 2016 ric'!$A:$A,'ricostr prev'!H:H)</f>
        <v>892</v>
      </c>
      <c r="F234" s="118">
        <f>SUMIF('ricostr prev'!$A:$A,'prev. 2016 ric'!$A:$A,'ricostr prev'!J:J)</f>
        <v>194</v>
      </c>
      <c r="G234" s="118">
        <f>SUMIF('ricostr prev'!$A:$A,'prev. 2016 ric'!$A:$A,'ricostr prev'!L:L)</f>
        <v>539</v>
      </c>
      <c r="H234" s="118">
        <f>SUMIF('ricostr prev'!$A:$A,'prev. 2016 ric'!$A:$A,'ricostr prev'!N:N)</f>
        <v>1301</v>
      </c>
      <c r="I234" s="118">
        <f>SUMIF('ricostr prev'!$A:$A,'prev. 2016 ric'!$A:$A,'ricostr prev'!P:P)</f>
        <v>572</v>
      </c>
      <c r="J234" s="118">
        <f>SUMIF('ricostr prev'!$A:$A,'prev. 2016 ric'!$A:$A,'ricostr prev'!R:R)</f>
        <v>1650</v>
      </c>
      <c r="K234" s="118">
        <f>SUMIF('ricostr prev'!$A:$A,'prev. 2016 ric'!$A:$A,'ricostr prev'!T:T)</f>
        <v>25</v>
      </c>
      <c r="L234" s="118">
        <f>SUMIF('ricostr prev'!$A:$A,'prev. 2016 ric'!$A:$A,'ricostr prev'!V:V)</f>
        <v>0</v>
      </c>
      <c r="M234" s="118">
        <f>SUMIF('ricostr prev'!$A:$A,'prev. 2016 ric'!$A:$A,'ricostr prev'!X:X)</f>
        <v>0</v>
      </c>
      <c r="N234" s="106">
        <f t="shared" si="7"/>
        <v>8053</v>
      </c>
      <c r="P234">
        <v>7220</v>
      </c>
      <c r="Q234" s="124">
        <f t="shared" si="6"/>
        <v>-833</v>
      </c>
    </row>
    <row r="235" spans="1:17" ht="25.5" x14ac:dyDescent="0.25">
      <c r="A235" s="143" t="s">
        <v>244</v>
      </c>
      <c r="B235" s="132" t="s">
        <v>2077</v>
      </c>
      <c r="C235" s="118">
        <f>SUMIF('ricostr prev'!$A:$A,'prev. 2016 ric'!$A:$A,'ricostr prev'!D:D)</f>
        <v>0</v>
      </c>
      <c r="D235" s="118">
        <f>SUMIF('ricostr prev'!$A:$A,'prev. 2016 ric'!$A:$A,'ricostr prev'!F:F)</f>
        <v>0</v>
      </c>
      <c r="E235" s="118">
        <f>SUMIF('ricostr prev'!$A:$A,'prev. 2016 ric'!$A:$A,'ricostr prev'!H:H)</f>
        <v>0</v>
      </c>
      <c r="F235" s="118">
        <f>SUMIF('ricostr prev'!$A:$A,'prev. 2016 ric'!$A:$A,'ricostr prev'!J:J)</f>
        <v>0</v>
      </c>
      <c r="G235" s="118">
        <f>SUMIF('ricostr prev'!$A:$A,'prev. 2016 ric'!$A:$A,'ricostr prev'!L:L)</f>
        <v>0</v>
      </c>
      <c r="H235" s="118">
        <f>SUMIF('ricostr prev'!$A:$A,'prev. 2016 ric'!$A:$A,'ricostr prev'!N:N)</f>
        <v>0</v>
      </c>
      <c r="I235" s="118">
        <f>SUMIF('ricostr prev'!$A:$A,'prev. 2016 ric'!$A:$A,'ricostr prev'!P:P)</f>
        <v>0</v>
      </c>
      <c r="J235" s="118">
        <f>SUMIF('ricostr prev'!$A:$A,'prev. 2016 ric'!$A:$A,'ricostr prev'!R:R)</f>
        <v>0</v>
      </c>
      <c r="K235" s="118">
        <f>SUMIF('ricostr prev'!$A:$A,'prev. 2016 ric'!$A:$A,'ricostr prev'!T:T)</f>
        <v>0</v>
      </c>
      <c r="L235" s="118">
        <f>SUMIF('ricostr prev'!$A:$A,'prev. 2016 ric'!$A:$A,'ricostr prev'!V:V)</f>
        <v>0</v>
      </c>
      <c r="M235" s="118">
        <f>SUMIF('ricostr prev'!$A:$A,'prev. 2016 ric'!$A:$A,'ricostr prev'!X:X)</f>
        <v>0</v>
      </c>
      <c r="N235" s="106">
        <f t="shared" si="7"/>
        <v>0</v>
      </c>
      <c r="P235">
        <v>0</v>
      </c>
      <c r="Q235" s="124">
        <f t="shared" si="6"/>
        <v>0</v>
      </c>
    </row>
    <row r="236" spans="1:17" ht="25.5" x14ac:dyDescent="0.25">
      <c r="A236" s="143" t="s">
        <v>245</v>
      </c>
      <c r="B236" s="132" t="s">
        <v>2078</v>
      </c>
      <c r="C236" s="118">
        <f>SUMIF('ricostr prev'!$A:$A,'prev. 2016 ric'!$A:$A,'ricostr prev'!D:D)</f>
        <v>1232</v>
      </c>
      <c r="D236" s="118">
        <f>SUMIF('ricostr prev'!$A:$A,'prev. 2016 ric'!$A:$A,'ricostr prev'!F:F)</f>
        <v>303</v>
      </c>
      <c r="E236" s="118">
        <f>SUMIF('ricostr prev'!$A:$A,'prev. 2016 ric'!$A:$A,'ricostr prev'!H:H)</f>
        <v>1641</v>
      </c>
      <c r="F236" s="118">
        <f>SUMIF('ricostr prev'!$A:$A,'prev. 2016 ric'!$A:$A,'ricostr prev'!J:J)</f>
        <v>808</v>
      </c>
      <c r="G236" s="118">
        <f>SUMIF('ricostr prev'!$A:$A,'prev. 2016 ric'!$A:$A,'ricostr prev'!L:L)</f>
        <v>3460</v>
      </c>
      <c r="H236" s="118">
        <f>SUMIF('ricostr prev'!$A:$A,'prev. 2016 ric'!$A:$A,'ricostr prev'!N:N)</f>
        <v>634</v>
      </c>
      <c r="I236" s="118">
        <f>SUMIF('ricostr prev'!$A:$A,'prev. 2016 ric'!$A:$A,'ricostr prev'!P:P)</f>
        <v>2072</v>
      </c>
      <c r="J236" s="118">
        <f>SUMIF('ricostr prev'!$A:$A,'prev. 2016 ric'!$A:$A,'ricostr prev'!R:R)</f>
        <v>4854</v>
      </c>
      <c r="K236" s="118">
        <f>SUMIF('ricostr prev'!$A:$A,'prev. 2016 ric'!$A:$A,'ricostr prev'!T:T)</f>
        <v>2267</v>
      </c>
      <c r="L236" s="118">
        <f>SUMIF('ricostr prev'!$A:$A,'prev. 2016 ric'!$A:$A,'ricostr prev'!V:V)</f>
        <v>5983</v>
      </c>
      <c r="M236" s="118">
        <f>SUMIF('ricostr prev'!$A:$A,'prev. 2016 ric'!$A:$A,'ricostr prev'!X:X)</f>
        <v>10437</v>
      </c>
      <c r="N236" s="106">
        <f t="shared" si="7"/>
        <v>33691</v>
      </c>
      <c r="P236">
        <v>43072</v>
      </c>
      <c r="Q236" s="124">
        <f t="shared" si="6"/>
        <v>9381</v>
      </c>
    </row>
    <row r="237" spans="1:17" ht="25.5" x14ac:dyDescent="0.25">
      <c r="A237" s="143" t="s">
        <v>246</v>
      </c>
      <c r="B237" s="132" t="s">
        <v>2079</v>
      </c>
      <c r="C237" s="118">
        <f>SUMIF('ricostr prev'!$A:$A,'prev. 2016 ric'!$A:$A,'ricostr prev'!D:D)</f>
        <v>0</v>
      </c>
      <c r="D237" s="118">
        <f>SUMIF('ricostr prev'!$A:$A,'prev. 2016 ric'!$A:$A,'ricostr prev'!F:F)</f>
        <v>0</v>
      </c>
      <c r="E237" s="118">
        <f>SUMIF('ricostr prev'!$A:$A,'prev. 2016 ric'!$A:$A,'ricostr prev'!H:H)</f>
        <v>0</v>
      </c>
      <c r="F237" s="118">
        <f>SUMIF('ricostr prev'!$A:$A,'prev. 2016 ric'!$A:$A,'ricostr prev'!J:J)</f>
        <v>253</v>
      </c>
      <c r="G237" s="118">
        <f>SUMIF('ricostr prev'!$A:$A,'prev. 2016 ric'!$A:$A,'ricostr prev'!L:L)</f>
        <v>0</v>
      </c>
      <c r="H237" s="118">
        <f>SUMIF('ricostr prev'!$A:$A,'prev. 2016 ric'!$A:$A,'ricostr prev'!N:N)</f>
        <v>285</v>
      </c>
      <c r="I237" s="118">
        <f>SUMIF('ricostr prev'!$A:$A,'prev. 2016 ric'!$A:$A,'ricostr prev'!P:P)</f>
        <v>348</v>
      </c>
      <c r="J237" s="118">
        <f>SUMIF('ricostr prev'!$A:$A,'prev. 2016 ric'!$A:$A,'ricostr prev'!R:R)</f>
        <v>900</v>
      </c>
      <c r="K237" s="118">
        <f>SUMIF('ricostr prev'!$A:$A,'prev. 2016 ric'!$A:$A,'ricostr prev'!T:T)</f>
        <v>0</v>
      </c>
      <c r="L237" s="118">
        <f>SUMIF('ricostr prev'!$A:$A,'prev. 2016 ric'!$A:$A,'ricostr prev'!V:V)</f>
        <v>0</v>
      </c>
      <c r="M237" s="118">
        <f>SUMIF('ricostr prev'!$A:$A,'prev. 2016 ric'!$A:$A,'ricostr prev'!X:X)</f>
        <v>350</v>
      </c>
      <c r="N237" s="106">
        <f t="shared" si="7"/>
        <v>2136</v>
      </c>
      <c r="P237">
        <v>2352</v>
      </c>
      <c r="Q237" s="124">
        <f t="shared" si="6"/>
        <v>216</v>
      </c>
    </row>
    <row r="238" spans="1:17" ht="25.5" x14ac:dyDescent="0.25">
      <c r="A238" s="143" t="s">
        <v>247</v>
      </c>
      <c r="B238" s="132" t="s">
        <v>2080</v>
      </c>
      <c r="C238" s="118">
        <f>SUMIF('ricostr prev'!$A:$A,'prev. 2016 ric'!$A:$A,'ricostr prev'!D:D)</f>
        <v>0</v>
      </c>
      <c r="D238" s="118">
        <f>SUMIF('ricostr prev'!$A:$A,'prev. 2016 ric'!$A:$A,'ricostr prev'!F:F)</f>
        <v>0</v>
      </c>
      <c r="E238" s="118">
        <f>SUMIF('ricostr prev'!$A:$A,'prev. 2016 ric'!$A:$A,'ricostr prev'!H:H)</f>
        <v>0</v>
      </c>
      <c r="F238" s="118">
        <f>SUMIF('ricostr prev'!$A:$A,'prev. 2016 ric'!$A:$A,'ricostr prev'!J:J)</f>
        <v>0</v>
      </c>
      <c r="G238" s="118">
        <f>SUMIF('ricostr prev'!$A:$A,'prev. 2016 ric'!$A:$A,'ricostr prev'!L:L)</f>
        <v>0</v>
      </c>
      <c r="H238" s="118">
        <f>SUMIF('ricostr prev'!$A:$A,'prev. 2016 ric'!$A:$A,'ricostr prev'!N:N)</f>
        <v>0</v>
      </c>
      <c r="I238" s="118">
        <f>SUMIF('ricostr prev'!$A:$A,'prev. 2016 ric'!$A:$A,'ricostr prev'!P:P)</f>
        <v>0</v>
      </c>
      <c r="J238" s="118">
        <f>SUMIF('ricostr prev'!$A:$A,'prev. 2016 ric'!$A:$A,'ricostr prev'!R:R)</f>
        <v>0</v>
      </c>
      <c r="K238" s="118">
        <f>SUMIF('ricostr prev'!$A:$A,'prev. 2016 ric'!$A:$A,'ricostr prev'!T:T)</f>
        <v>0</v>
      </c>
      <c r="L238" s="118">
        <f>SUMIF('ricostr prev'!$A:$A,'prev. 2016 ric'!$A:$A,'ricostr prev'!V:V)</f>
        <v>0</v>
      </c>
      <c r="M238" s="118">
        <f>SUMIF('ricostr prev'!$A:$A,'prev. 2016 ric'!$A:$A,'ricostr prev'!X:X)</f>
        <v>0</v>
      </c>
      <c r="N238" s="106">
        <f t="shared" si="7"/>
        <v>0</v>
      </c>
      <c r="P238">
        <v>6.666666666666667</v>
      </c>
      <c r="Q238" s="124">
        <f t="shared" si="6"/>
        <v>6.666666666666667</v>
      </c>
    </row>
    <row r="239" spans="1:17" ht="38.25" x14ac:dyDescent="0.25">
      <c r="A239" s="143" t="s">
        <v>248</v>
      </c>
      <c r="B239" s="132" t="s">
        <v>2081</v>
      </c>
      <c r="C239" s="118">
        <f>SUMIF('ricostr prev'!$A:$A,'prev. 2016 ric'!$A:$A,'ricostr prev'!D:D)</f>
        <v>904</v>
      </c>
      <c r="D239" s="118">
        <f>SUMIF('ricostr prev'!$A:$A,'prev. 2016 ric'!$A:$A,'ricostr prev'!F:F)</f>
        <v>296</v>
      </c>
      <c r="E239" s="118">
        <f>SUMIF('ricostr prev'!$A:$A,'prev. 2016 ric'!$A:$A,'ricostr prev'!H:H)</f>
        <v>1621</v>
      </c>
      <c r="F239" s="118">
        <f>SUMIF('ricostr prev'!$A:$A,'prev. 2016 ric'!$A:$A,'ricostr prev'!J:J)</f>
        <v>555</v>
      </c>
      <c r="G239" s="118">
        <f>SUMIF('ricostr prev'!$A:$A,'prev. 2016 ric'!$A:$A,'ricostr prev'!L:L)</f>
        <v>3460</v>
      </c>
      <c r="H239" s="118">
        <f>SUMIF('ricostr prev'!$A:$A,'prev. 2016 ric'!$A:$A,'ricostr prev'!N:N)</f>
        <v>349</v>
      </c>
      <c r="I239" s="118">
        <f>SUMIF('ricostr prev'!$A:$A,'prev. 2016 ric'!$A:$A,'ricostr prev'!P:P)</f>
        <v>1724</v>
      </c>
      <c r="J239" s="118">
        <f>SUMIF('ricostr prev'!$A:$A,'prev. 2016 ric'!$A:$A,'ricostr prev'!R:R)</f>
        <v>3639</v>
      </c>
      <c r="K239" s="118">
        <f>SUMIF('ricostr prev'!$A:$A,'prev. 2016 ric'!$A:$A,'ricostr prev'!T:T)</f>
        <v>2187</v>
      </c>
      <c r="L239" s="118">
        <f>SUMIF('ricostr prev'!$A:$A,'prev. 2016 ric'!$A:$A,'ricostr prev'!V:V)</f>
        <v>5783</v>
      </c>
      <c r="M239" s="118">
        <f>SUMIF('ricostr prev'!$A:$A,'prev. 2016 ric'!$A:$A,'ricostr prev'!X:X)</f>
        <v>10087</v>
      </c>
      <c r="N239" s="106">
        <f t="shared" si="7"/>
        <v>30605</v>
      </c>
      <c r="P239">
        <v>40425.333333333336</v>
      </c>
      <c r="Q239" s="124">
        <f t="shared" si="6"/>
        <v>9820.3333333333358</v>
      </c>
    </row>
    <row r="240" spans="1:17" ht="25.5" x14ac:dyDescent="0.25">
      <c r="A240" s="139" t="s">
        <v>249</v>
      </c>
      <c r="B240" s="132" t="s">
        <v>2082</v>
      </c>
      <c r="C240" s="118">
        <f>SUMIF('ricostr prev'!$A:$A,'prev. 2016 ric'!$A:$A,'ricostr prev'!D:D)</f>
        <v>313</v>
      </c>
      <c r="D240" s="118">
        <f>SUMIF('ricostr prev'!$A:$A,'prev. 2016 ric'!$A:$A,'ricostr prev'!F:F)</f>
        <v>0</v>
      </c>
      <c r="E240" s="118">
        <f>SUMIF('ricostr prev'!$A:$A,'prev. 2016 ric'!$A:$A,'ricostr prev'!H:H)</f>
        <v>1066</v>
      </c>
      <c r="F240" s="118">
        <f>SUMIF('ricostr prev'!$A:$A,'prev. 2016 ric'!$A:$A,'ricostr prev'!J:J)</f>
        <v>0</v>
      </c>
      <c r="G240" s="118">
        <f>SUMIF('ricostr prev'!$A:$A,'prev. 2016 ric'!$A:$A,'ricostr prev'!L:L)</f>
        <v>0</v>
      </c>
      <c r="H240" s="118">
        <f>SUMIF('ricostr prev'!$A:$A,'prev. 2016 ric'!$A:$A,'ricostr prev'!N:N)</f>
        <v>157</v>
      </c>
      <c r="I240" s="118">
        <f>SUMIF('ricostr prev'!$A:$A,'prev. 2016 ric'!$A:$A,'ricostr prev'!P:P)</f>
        <v>176</v>
      </c>
      <c r="J240" s="118">
        <f>SUMIF('ricostr prev'!$A:$A,'prev. 2016 ric'!$A:$A,'ricostr prev'!R:R)</f>
        <v>1804</v>
      </c>
      <c r="K240" s="118">
        <f>SUMIF('ricostr prev'!$A:$A,'prev. 2016 ric'!$A:$A,'ricostr prev'!T:T)</f>
        <v>410</v>
      </c>
      <c r="L240" s="118">
        <f>SUMIF('ricostr prev'!$A:$A,'prev. 2016 ric'!$A:$A,'ricostr prev'!V:V)</f>
        <v>0</v>
      </c>
      <c r="M240" s="118">
        <f>SUMIF('ricostr prev'!$A:$A,'prev. 2016 ric'!$A:$A,'ricostr prev'!X:X)</f>
        <v>0</v>
      </c>
      <c r="N240" s="106">
        <f t="shared" si="7"/>
        <v>3926</v>
      </c>
      <c r="P240">
        <v>5665.333333333333</v>
      </c>
      <c r="Q240" s="124">
        <f t="shared" si="6"/>
        <v>1739.333333333333</v>
      </c>
    </row>
    <row r="241" spans="1:17" ht="25.5" x14ac:dyDescent="0.25">
      <c r="A241" s="139" t="s">
        <v>250</v>
      </c>
      <c r="B241" s="132" t="s">
        <v>2083</v>
      </c>
      <c r="C241" s="118">
        <f>SUMIF('ricostr prev'!$A:$A,'prev. 2016 ric'!$A:$A,'ricostr prev'!D:D)</f>
        <v>32</v>
      </c>
      <c r="D241" s="118">
        <f>SUMIF('ricostr prev'!$A:$A,'prev. 2016 ric'!$A:$A,'ricostr prev'!F:F)</f>
        <v>144</v>
      </c>
      <c r="E241" s="118">
        <f>SUMIF('ricostr prev'!$A:$A,'prev. 2016 ric'!$A:$A,'ricostr prev'!H:H)</f>
        <v>335</v>
      </c>
      <c r="F241" s="118">
        <f>SUMIF('ricostr prev'!$A:$A,'prev. 2016 ric'!$A:$A,'ricostr prev'!J:J)</f>
        <v>314</v>
      </c>
      <c r="G241" s="118">
        <f>SUMIF('ricostr prev'!$A:$A,'prev. 2016 ric'!$A:$A,'ricostr prev'!L:L)</f>
        <v>1180</v>
      </c>
      <c r="H241" s="118">
        <f>SUMIF('ricostr prev'!$A:$A,'prev. 2016 ric'!$A:$A,'ricostr prev'!N:N)</f>
        <v>13</v>
      </c>
      <c r="I241" s="118">
        <f>SUMIF('ricostr prev'!$A:$A,'prev. 2016 ric'!$A:$A,'ricostr prev'!P:P)</f>
        <v>846</v>
      </c>
      <c r="J241" s="118">
        <f>SUMIF('ricostr prev'!$A:$A,'prev. 2016 ric'!$A:$A,'ricostr prev'!R:R)</f>
        <v>0</v>
      </c>
      <c r="K241" s="118">
        <f>SUMIF('ricostr prev'!$A:$A,'prev. 2016 ric'!$A:$A,'ricostr prev'!T:T)</f>
        <v>1519</v>
      </c>
      <c r="L241" s="118">
        <f>SUMIF('ricostr prev'!$A:$A,'prev. 2016 ric'!$A:$A,'ricostr prev'!V:V)</f>
        <v>78</v>
      </c>
      <c r="M241" s="118">
        <f>SUMIF('ricostr prev'!$A:$A,'prev. 2016 ric'!$A:$A,'ricostr prev'!X:X)</f>
        <v>200</v>
      </c>
      <c r="N241" s="106">
        <f t="shared" si="7"/>
        <v>4661</v>
      </c>
      <c r="P241">
        <v>7109.333333333333</v>
      </c>
      <c r="Q241" s="124">
        <f t="shared" si="6"/>
        <v>2448.333333333333</v>
      </c>
    </row>
    <row r="242" spans="1:17" ht="25.5" x14ac:dyDescent="0.25">
      <c r="A242" s="139" t="s">
        <v>251</v>
      </c>
      <c r="B242" s="132" t="s">
        <v>2084</v>
      </c>
      <c r="C242" s="118">
        <f>SUMIF('ricostr prev'!$A:$A,'prev. 2016 ric'!$A:$A,'ricostr prev'!D:D)</f>
        <v>281</v>
      </c>
      <c r="D242" s="118">
        <f>SUMIF('ricostr prev'!$A:$A,'prev. 2016 ric'!$A:$A,'ricostr prev'!F:F)</f>
        <v>152</v>
      </c>
      <c r="E242" s="118">
        <f>SUMIF('ricostr prev'!$A:$A,'prev. 2016 ric'!$A:$A,'ricostr prev'!H:H)</f>
        <v>186</v>
      </c>
      <c r="F242" s="118">
        <f>SUMIF('ricostr prev'!$A:$A,'prev. 2016 ric'!$A:$A,'ricostr prev'!J:J)</f>
        <v>70</v>
      </c>
      <c r="G242" s="118">
        <f>SUMIF('ricostr prev'!$A:$A,'prev. 2016 ric'!$A:$A,'ricostr prev'!L:L)</f>
        <v>0</v>
      </c>
      <c r="H242" s="118">
        <f>SUMIF('ricostr prev'!$A:$A,'prev. 2016 ric'!$A:$A,'ricostr prev'!N:N)</f>
        <v>0</v>
      </c>
      <c r="I242" s="118">
        <f>SUMIF('ricostr prev'!$A:$A,'prev. 2016 ric'!$A:$A,'ricostr prev'!P:P)</f>
        <v>33</v>
      </c>
      <c r="J242" s="118">
        <f>SUMIF('ricostr prev'!$A:$A,'prev. 2016 ric'!$A:$A,'ricostr prev'!R:R)</f>
        <v>432</v>
      </c>
      <c r="K242" s="118">
        <f>SUMIF('ricostr prev'!$A:$A,'prev. 2016 ric'!$A:$A,'ricostr prev'!T:T)</f>
        <v>258</v>
      </c>
      <c r="L242" s="118">
        <f>SUMIF('ricostr prev'!$A:$A,'prev. 2016 ric'!$A:$A,'ricostr prev'!V:V)</f>
        <v>84</v>
      </c>
      <c r="M242" s="118">
        <f>SUMIF('ricostr prev'!$A:$A,'prev. 2016 ric'!$A:$A,'ricostr prev'!X:X)</f>
        <v>120</v>
      </c>
      <c r="N242" s="106">
        <f t="shared" si="7"/>
        <v>1616</v>
      </c>
      <c r="P242">
        <v>1982.6666666666667</v>
      </c>
      <c r="Q242" s="124">
        <f t="shared" si="6"/>
        <v>366.66666666666674</v>
      </c>
    </row>
    <row r="243" spans="1:17" ht="25.5" x14ac:dyDescent="0.25">
      <c r="A243" s="139" t="s">
        <v>252</v>
      </c>
      <c r="B243" s="132" t="s">
        <v>2085</v>
      </c>
      <c r="C243" s="118">
        <f>SUMIF('ricostr prev'!$A:$A,'prev. 2016 ric'!$A:$A,'ricostr prev'!D:D)</f>
        <v>0</v>
      </c>
      <c r="D243" s="118">
        <f>SUMIF('ricostr prev'!$A:$A,'prev. 2016 ric'!$A:$A,'ricostr prev'!F:F)</f>
        <v>0</v>
      </c>
      <c r="E243" s="118">
        <f>SUMIF('ricostr prev'!$A:$A,'prev. 2016 ric'!$A:$A,'ricostr prev'!H:H)</f>
        <v>0</v>
      </c>
      <c r="F243" s="118">
        <f>SUMIF('ricostr prev'!$A:$A,'prev. 2016 ric'!$A:$A,'ricostr prev'!J:J)</f>
        <v>0</v>
      </c>
      <c r="G243" s="118">
        <f>SUMIF('ricostr prev'!$A:$A,'prev. 2016 ric'!$A:$A,'ricostr prev'!L:L)</f>
        <v>0</v>
      </c>
      <c r="H243" s="118">
        <f>SUMIF('ricostr prev'!$A:$A,'prev. 2016 ric'!$A:$A,'ricostr prev'!N:N)</f>
        <v>0</v>
      </c>
      <c r="I243" s="118">
        <f>SUMIF('ricostr prev'!$A:$A,'prev. 2016 ric'!$A:$A,'ricostr prev'!P:P)</f>
        <v>0</v>
      </c>
      <c r="J243" s="118">
        <f>SUMIF('ricostr prev'!$A:$A,'prev. 2016 ric'!$A:$A,'ricostr prev'!R:R)</f>
        <v>648</v>
      </c>
      <c r="K243" s="118">
        <f>SUMIF('ricostr prev'!$A:$A,'prev. 2016 ric'!$A:$A,'ricostr prev'!T:T)</f>
        <v>0</v>
      </c>
      <c r="L243" s="118">
        <f>SUMIF('ricostr prev'!$A:$A,'prev. 2016 ric'!$A:$A,'ricostr prev'!V:V)</f>
        <v>5400</v>
      </c>
      <c r="M243" s="118">
        <f>SUMIF('ricostr prev'!$A:$A,'prev. 2016 ric'!$A:$A,'ricostr prev'!X:X)</f>
        <v>9155</v>
      </c>
      <c r="N243" s="106">
        <f t="shared" si="7"/>
        <v>15203</v>
      </c>
      <c r="P243">
        <v>16454.666666666668</v>
      </c>
      <c r="Q243" s="124">
        <f t="shared" si="6"/>
        <v>1251.6666666666679</v>
      </c>
    </row>
    <row r="244" spans="1:17" x14ac:dyDescent="0.25">
      <c r="A244" s="139" t="s">
        <v>253</v>
      </c>
      <c r="B244" s="132" t="s">
        <v>2086</v>
      </c>
      <c r="C244" s="118">
        <f>SUMIF('ricostr prev'!$A:$A,'prev. 2016 ric'!$A:$A,'ricostr prev'!D:D)</f>
        <v>135</v>
      </c>
      <c r="D244" s="118">
        <f>SUMIF('ricostr prev'!$A:$A,'prev. 2016 ric'!$A:$A,'ricostr prev'!F:F)</f>
        <v>0</v>
      </c>
      <c r="E244" s="118">
        <f>SUMIF('ricostr prev'!$A:$A,'prev. 2016 ric'!$A:$A,'ricostr prev'!H:H)</f>
        <v>0</v>
      </c>
      <c r="F244" s="118">
        <f>SUMIF('ricostr prev'!$A:$A,'prev. 2016 ric'!$A:$A,'ricostr prev'!J:J)</f>
        <v>171</v>
      </c>
      <c r="G244" s="118">
        <f>SUMIF('ricostr prev'!$A:$A,'prev. 2016 ric'!$A:$A,'ricostr prev'!L:L)</f>
        <v>1600</v>
      </c>
      <c r="H244" s="118">
        <f>SUMIF('ricostr prev'!$A:$A,'prev. 2016 ric'!$A:$A,'ricostr prev'!N:N)</f>
        <v>179</v>
      </c>
      <c r="I244" s="118">
        <f>SUMIF('ricostr prev'!$A:$A,'prev. 2016 ric'!$A:$A,'ricostr prev'!P:P)</f>
        <v>669</v>
      </c>
      <c r="J244" s="118">
        <f>SUMIF('ricostr prev'!$A:$A,'prev. 2016 ric'!$A:$A,'ricostr prev'!R:R)</f>
        <v>172</v>
      </c>
      <c r="K244" s="118">
        <f>SUMIF('ricostr prev'!$A:$A,'prev. 2016 ric'!$A:$A,'ricostr prev'!T:T)</f>
        <v>0</v>
      </c>
      <c r="L244" s="118">
        <f>SUMIF('ricostr prev'!$A:$A,'prev. 2016 ric'!$A:$A,'ricostr prev'!V:V)</f>
        <v>30</v>
      </c>
      <c r="M244" s="118">
        <f>SUMIF('ricostr prev'!$A:$A,'prev. 2016 ric'!$A:$A,'ricostr prev'!X:X)</f>
        <v>612</v>
      </c>
      <c r="N244" s="106">
        <f t="shared" si="7"/>
        <v>3568</v>
      </c>
      <c r="P244">
        <v>6420</v>
      </c>
      <c r="Q244" s="124">
        <f t="shared" si="6"/>
        <v>2852</v>
      </c>
    </row>
    <row r="245" spans="1:17" ht="25.5" x14ac:dyDescent="0.25">
      <c r="A245" s="139" t="s">
        <v>254</v>
      </c>
      <c r="B245" s="132" t="s">
        <v>2087</v>
      </c>
      <c r="C245" s="118">
        <f>SUMIF('ricostr prev'!$A:$A,'prev. 2016 ric'!$A:$A,'ricostr prev'!D:D)</f>
        <v>143</v>
      </c>
      <c r="D245" s="118">
        <f>SUMIF('ricostr prev'!$A:$A,'prev. 2016 ric'!$A:$A,'ricostr prev'!F:F)</f>
        <v>0</v>
      </c>
      <c r="E245" s="118">
        <f>SUMIF('ricostr prev'!$A:$A,'prev. 2016 ric'!$A:$A,'ricostr prev'!H:H)</f>
        <v>34</v>
      </c>
      <c r="F245" s="118">
        <f>SUMIF('ricostr prev'!$A:$A,'prev. 2016 ric'!$A:$A,'ricostr prev'!J:J)</f>
        <v>0</v>
      </c>
      <c r="G245" s="118">
        <f>SUMIF('ricostr prev'!$A:$A,'prev. 2016 ric'!$A:$A,'ricostr prev'!L:L)</f>
        <v>680</v>
      </c>
      <c r="H245" s="118">
        <f>SUMIF('ricostr prev'!$A:$A,'prev. 2016 ric'!$A:$A,'ricostr prev'!N:N)</f>
        <v>0</v>
      </c>
      <c r="I245" s="118">
        <f>SUMIF('ricostr prev'!$A:$A,'prev. 2016 ric'!$A:$A,'ricostr prev'!P:P)</f>
        <v>0</v>
      </c>
      <c r="J245" s="118">
        <f>SUMIF('ricostr prev'!$A:$A,'prev. 2016 ric'!$A:$A,'ricostr prev'!R:R)</f>
        <v>583</v>
      </c>
      <c r="K245" s="118">
        <f>SUMIF('ricostr prev'!$A:$A,'prev. 2016 ric'!$A:$A,'ricostr prev'!T:T)</f>
        <v>0</v>
      </c>
      <c r="L245" s="118">
        <f>SUMIF('ricostr prev'!$A:$A,'prev. 2016 ric'!$A:$A,'ricostr prev'!V:V)</f>
        <v>191</v>
      </c>
      <c r="M245" s="118">
        <f>SUMIF('ricostr prev'!$A:$A,'prev. 2016 ric'!$A:$A,'ricostr prev'!X:X)</f>
        <v>0</v>
      </c>
      <c r="N245" s="106">
        <f t="shared" si="7"/>
        <v>1631</v>
      </c>
      <c r="P245">
        <v>2793.3333333333335</v>
      </c>
      <c r="Q245" s="124">
        <f t="shared" si="6"/>
        <v>1162.3333333333335</v>
      </c>
    </row>
    <row r="246" spans="1:17" ht="25.5" x14ac:dyDescent="0.25">
      <c r="A246" s="143" t="s">
        <v>255</v>
      </c>
      <c r="B246" s="132" t="s">
        <v>1881</v>
      </c>
      <c r="C246" s="118">
        <f>SUMIF('ricostr prev'!$A:$A,'prev. 2016 ric'!$A:$A,'ricostr prev'!D:D)</f>
        <v>328</v>
      </c>
      <c r="D246" s="118">
        <f>SUMIF('ricostr prev'!$A:$A,'prev. 2016 ric'!$A:$A,'ricostr prev'!F:F)</f>
        <v>7</v>
      </c>
      <c r="E246" s="118">
        <f>SUMIF('ricostr prev'!$A:$A,'prev. 2016 ric'!$A:$A,'ricostr prev'!H:H)</f>
        <v>20</v>
      </c>
      <c r="F246" s="118">
        <f>SUMIF('ricostr prev'!$A:$A,'prev. 2016 ric'!$A:$A,'ricostr prev'!J:J)</f>
        <v>0</v>
      </c>
      <c r="G246" s="118">
        <f>SUMIF('ricostr prev'!$A:$A,'prev. 2016 ric'!$A:$A,'ricostr prev'!L:L)</f>
        <v>0</v>
      </c>
      <c r="H246" s="118">
        <f>SUMIF('ricostr prev'!$A:$A,'prev. 2016 ric'!$A:$A,'ricostr prev'!N:N)</f>
        <v>0</v>
      </c>
      <c r="I246" s="118">
        <f>SUMIF('ricostr prev'!$A:$A,'prev. 2016 ric'!$A:$A,'ricostr prev'!P:P)</f>
        <v>0</v>
      </c>
      <c r="J246" s="118">
        <f>SUMIF('ricostr prev'!$A:$A,'prev. 2016 ric'!$A:$A,'ricostr prev'!R:R)</f>
        <v>315</v>
      </c>
      <c r="K246" s="118">
        <f>SUMIF('ricostr prev'!$A:$A,'prev. 2016 ric'!$A:$A,'ricostr prev'!T:T)</f>
        <v>80</v>
      </c>
      <c r="L246" s="118">
        <f>SUMIF('ricostr prev'!$A:$A,'prev. 2016 ric'!$A:$A,'ricostr prev'!V:V)</f>
        <v>200</v>
      </c>
      <c r="M246" s="118">
        <f>SUMIF('ricostr prev'!$A:$A,'prev. 2016 ric'!$A:$A,'ricostr prev'!X:X)</f>
        <v>0</v>
      </c>
      <c r="N246" s="106">
        <f t="shared" si="7"/>
        <v>950</v>
      </c>
      <c r="P246">
        <v>288</v>
      </c>
      <c r="Q246" s="124">
        <f t="shared" si="6"/>
        <v>-662</v>
      </c>
    </row>
    <row r="247" spans="1:17" ht="38.25" x14ac:dyDescent="0.25">
      <c r="A247" s="139" t="s">
        <v>256</v>
      </c>
      <c r="B247" s="132" t="s">
        <v>1882</v>
      </c>
      <c r="C247" s="118">
        <f>SUMIF('ricostr prev'!$A:$A,'prev. 2016 ric'!$A:$A,'ricostr prev'!D:D)</f>
        <v>328</v>
      </c>
      <c r="D247" s="118">
        <f>SUMIF('ricostr prev'!$A:$A,'prev. 2016 ric'!$A:$A,'ricostr prev'!F:F)</f>
        <v>7</v>
      </c>
      <c r="E247" s="118">
        <f>SUMIF('ricostr prev'!$A:$A,'prev. 2016 ric'!$A:$A,'ricostr prev'!H:H)</f>
        <v>20</v>
      </c>
      <c r="F247" s="118">
        <f>SUMIF('ricostr prev'!$A:$A,'prev. 2016 ric'!$A:$A,'ricostr prev'!J:J)</f>
        <v>0</v>
      </c>
      <c r="G247" s="118">
        <f>SUMIF('ricostr prev'!$A:$A,'prev. 2016 ric'!$A:$A,'ricostr prev'!L:L)</f>
        <v>0</v>
      </c>
      <c r="H247" s="118">
        <f>SUMIF('ricostr prev'!$A:$A,'prev. 2016 ric'!$A:$A,'ricostr prev'!N:N)</f>
        <v>0</v>
      </c>
      <c r="I247" s="118">
        <f>SUMIF('ricostr prev'!$A:$A,'prev. 2016 ric'!$A:$A,'ricostr prev'!P:P)</f>
        <v>0</v>
      </c>
      <c r="J247" s="118">
        <f>SUMIF('ricostr prev'!$A:$A,'prev. 2016 ric'!$A:$A,'ricostr prev'!R:R)</f>
        <v>315</v>
      </c>
      <c r="K247" s="118">
        <f>SUMIF('ricostr prev'!$A:$A,'prev. 2016 ric'!$A:$A,'ricostr prev'!T:T)</f>
        <v>80</v>
      </c>
      <c r="L247" s="118">
        <f>SUMIF('ricostr prev'!$A:$A,'prev. 2016 ric'!$A:$A,'ricostr prev'!V:V)</f>
        <v>200</v>
      </c>
      <c r="M247" s="118">
        <f>SUMIF('ricostr prev'!$A:$A,'prev. 2016 ric'!$A:$A,'ricostr prev'!X:X)</f>
        <v>0</v>
      </c>
      <c r="N247" s="106">
        <f t="shared" si="7"/>
        <v>950</v>
      </c>
      <c r="P247">
        <v>260</v>
      </c>
      <c r="Q247" s="124">
        <f t="shared" si="6"/>
        <v>-690</v>
      </c>
    </row>
    <row r="248" spans="1:17" ht="38.25" x14ac:dyDescent="0.25">
      <c r="A248" s="139" t="s">
        <v>257</v>
      </c>
      <c r="B248" s="132" t="s">
        <v>1883</v>
      </c>
      <c r="C248" s="118">
        <f>SUMIF('ricostr prev'!$A:$A,'prev. 2016 ric'!$A:$A,'ricostr prev'!D:D)</f>
        <v>0</v>
      </c>
      <c r="D248" s="118">
        <f>SUMIF('ricostr prev'!$A:$A,'prev. 2016 ric'!$A:$A,'ricostr prev'!F:F)</f>
        <v>0</v>
      </c>
      <c r="E248" s="118">
        <f>SUMIF('ricostr prev'!$A:$A,'prev. 2016 ric'!$A:$A,'ricostr prev'!H:H)</f>
        <v>0</v>
      </c>
      <c r="F248" s="118">
        <f>SUMIF('ricostr prev'!$A:$A,'prev. 2016 ric'!$A:$A,'ricostr prev'!J:J)</f>
        <v>0</v>
      </c>
      <c r="G248" s="118">
        <f>SUMIF('ricostr prev'!$A:$A,'prev. 2016 ric'!$A:$A,'ricostr prev'!L:L)</f>
        <v>0</v>
      </c>
      <c r="H248" s="118">
        <f>SUMIF('ricostr prev'!$A:$A,'prev. 2016 ric'!$A:$A,'ricostr prev'!N:N)</f>
        <v>0</v>
      </c>
      <c r="I248" s="118">
        <f>SUMIF('ricostr prev'!$A:$A,'prev. 2016 ric'!$A:$A,'ricostr prev'!P:P)</f>
        <v>0</v>
      </c>
      <c r="J248" s="118">
        <f>SUMIF('ricostr prev'!$A:$A,'prev. 2016 ric'!$A:$A,'ricostr prev'!R:R)</f>
        <v>0</v>
      </c>
      <c r="K248" s="118">
        <f>SUMIF('ricostr prev'!$A:$A,'prev. 2016 ric'!$A:$A,'ricostr prev'!T:T)</f>
        <v>0</v>
      </c>
      <c r="L248" s="118">
        <f>SUMIF('ricostr prev'!$A:$A,'prev. 2016 ric'!$A:$A,'ricostr prev'!V:V)</f>
        <v>0</v>
      </c>
      <c r="M248" s="118">
        <f>SUMIF('ricostr prev'!$A:$A,'prev. 2016 ric'!$A:$A,'ricostr prev'!X:X)</f>
        <v>0</v>
      </c>
      <c r="N248" s="106">
        <f t="shared" si="7"/>
        <v>0</v>
      </c>
      <c r="P248">
        <v>0</v>
      </c>
      <c r="Q248" s="124">
        <f t="shared" si="6"/>
        <v>0</v>
      </c>
    </row>
    <row r="249" spans="1:17" ht="38.25" x14ac:dyDescent="0.25">
      <c r="A249" s="139" t="s">
        <v>258</v>
      </c>
      <c r="B249" s="132" t="s">
        <v>1884</v>
      </c>
      <c r="C249" s="118">
        <f>SUMIF('ricostr prev'!$A:$A,'prev. 2016 ric'!$A:$A,'ricostr prev'!D:D)</f>
        <v>0</v>
      </c>
      <c r="D249" s="118">
        <f>SUMIF('ricostr prev'!$A:$A,'prev. 2016 ric'!$A:$A,'ricostr prev'!F:F)</f>
        <v>0</v>
      </c>
      <c r="E249" s="118">
        <f>SUMIF('ricostr prev'!$A:$A,'prev. 2016 ric'!$A:$A,'ricostr prev'!H:H)</f>
        <v>0</v>
      </c>
      <c r="F249" s="118">
        <f>SUMIF('ricostr prev'!$A:$A,'prev. 2016 ric'!$A:$A,'ricostr prev'!J:J)</f>
        <v>0</v>
      </c>
      <c r="G249" s="118">
        <f>SUMIF('ricostr prev'!$A:$A,'prev. 2016 ric'!$A:$A,'ricostr prev'!L:L)</f>
        <v>0</v>
      </c>
      <c r="H249" s="118">
        <f>SUMIF('ricostr prev'!$A:$A,'prev. 2016 ric'!$A:$A,'ricostr prev'!N:N)</f>
        <v>0</v>
      </c>
      <c r="I249" s="118">
        <f>SUMIF('ricostr prev'!$A:$A,'prev. 2016 ric'!$A:$A,'ricostr prev'!P:P)</f>
        <v>0</v>
      </c>
      <c r="J249" s="118">
        <f>SUMIF('ricostr prev'!$A:$A,'prev. 2016 ric'!$A:$A,'ricostr prev'!R:R)</f>
        <v>0</v>
      </c>
      <c r="K249" s="118">
        <f>SUMIF('ricostr prev'!$A:$A,'prev. 2016 ric'!$A:$A,'ricostr prev'!T:T)</f>
        <v>0</v>
      </c>
      <c r="L249" s="118">
        <f>SUMIF('ricostr prev'!$A:$A,'prev. 2016 ric'!$A:$A,'ricostr prev'!V:V)</f>
        <v>0</v>
      </c>
      <c r="M249" s="118">
        <f>SUMIF('ricostr prev'!$A:$A,'prev. 2016 ric'!$A:$A,'ricostr prev'!X:X)</f>
        <v>0</v>
      </c>
      <c r="N249" s="106">
        <f t="shared" si="7"/>
        <v>0</v>
      </c>
      <c r="P249">
        <v>28</v>
      </c>
      <c r="Q249" s="124">
        <f t="shared" si="6"/>
        <v>28</v>
      </c>
    </row>
    <row r="250" spans="1:17" ht="25.5" x14ac:dyDescent="0.25">
      <c r="A250" s="143" t="s">
        <v>259</v>
      </c>
      <c r="B250" s="132" t="s">
        <v>1885</v>
      </c>
      <c r="C250" s="118">
        <f>SUMIF('ricostr prev'!$A:$A,'prev. 2016 ric'!$A:$A,'ricostr prev'!D:D)</f>
        <v>369</v>
      </c>
      <c r="D250" s="118">
        <f>SUMIF('ricostr prev'!$A:$A,'prev. 2016 ric'!$A:$A,'ricostr prev'!F:F)</f>
        <v>1310</v>
      </c>
      <c r="E250" s="118">
        <f>SUMIF('ricostr prev'!$A:$A,'prev. 2016 ric'!$A:$A,'ricostr prev'!H:H)</f>
        <v>0</v>
      </c>
      <c r="F250" s="118">
        <f>SUMIF('ricostr prev'!$A:$A,'prev. 2016 ric'!$A:$A,'ricostr prev'!J:J)</f>
        <v>5</v>
      </c>
      <c r="G250" s="118">
        <f>SUMIF('ricostr prev'!$A:$A,'prev. 2016 ric'!$A:$A,'ricostr prev'!L:L)</f>
        <v>1150</v>
      </c>
      <c r="H250" s="118">
        <f>SUMIF('ricostr prev'!$A:$A,'prev. 2016 ric'!$A:$A,'ricostr prev'!N:N)</f>
        <v>0</v>
      </c>
      <c r="I250" s="118">
        <f>SUMIF('ricostr prev'!$A:$A,'prev. 2016 ric'!$A:$A,'ricostr prev'!P:P)</f>
        <v>0</v>
      </c>
      <c r="J250" s="118">
        <f>SUMIF('ricostr prev'!$A:$A,'prev. 2016 ric'!$A:$A,'ricostr prev'!R:R)</f>
        <v>650</v>
      </c>
      <c r="K250" s="118">
        <f>SUMIF('ricostr prev'!$A:$A,'prev. 2016 ric'!$A:$A,'ricostr prev'!T:T)</f>
        <v>5389</v>
      </c>
      <c r="L250" s="118">
        <f>SUMIF('ricostr prev'!$A:$A,'prev. 2016 ric'!$A:$A,'ricostr prev'!V:V)</f>
        <v>14</v>
      </c>
      <c r="M250" s="118">
        <f>SUMIF('ricostr prev'!$A:$A,'prev. 2016 ric'!$A:$A,'ricostr prev'!X:X)</f>
        <v>79</v>
      </c>
      <c r="N250" s="106">
        <f t="shared" si="7"/>
        <v>8966</v>
      </c>
      <c r="P250">
        <v>18026.666666666668</v>
      </c>
      <c r="Q250" s="124">
        <f t="shared" si="6"/>
        <v>9060.6666666666679</v>
      </c>
    </row>
    <row r="251" spans="1:17" ht="38.25" x14ac:dyDescent="0.25">
      <c r="A251" s="143" t="s">
        <v>260</v>
      </c>
      <c r="B251" s="132" t="s">
        <v>549</v>
      </c>
      <c r="C251" s="118">
        <f>SUMIF('ricostr prev'!$A:$A,'prev. 2016 ric'!$A:$A,'ricostr prev'!D:D)</f>
        <v>0</v>
      </c>
      <c r="D251" s="118">
        <f>SUMIF('ricostr prev'!$A:$A,'prev. 2016 ric'!$A:$A,'ricostr prev'!F:F)</f>
        <v>430</v>
      </c>
      <c r="E251" s="118">
        <f>SUMIF('ricostr prev'!$A:$A,'prev. 2016 ric'!$A:$A,'ricostr prev'!H:H)</f>
        <v>0</v>
      </c>
      <c r="F251" s="118">
        <f>SUMIF('ricostr prev'!$A:$A,'prev. 2016 ric'!$A:$A,'ricostr prev'!J:J)</f>
        <v>0</v>
      </c>
      <c r="G251" s="118">
        <f>SUMIF('ricostr prev'!$A:$A,'prev. 2016 ric'!$A:$A,'ricostr prev'!L:L)</f>
        <v>0</v>
      </c>
      <c r="H251" s="118">
        <f>SUMIF('ricostr prev'!$A:$A,'prev. 2016 ric'!$A:$A,'ricostr prev'!N:N)</f>
        <v>0</v>
      </c>
      <c r="I251" s="118">
        <f>SUMIF('ricostr prev'!$A:$A,'prev. 2016 ric'!$A:$A,'ricostr prev'!P:P)</f>
        <v>0</v>
      </c>
      <c r="J251" s="118">
        <f>SUMIF('ricostr prev'!$A:$A,'prev. 2016 ric'!$A:$A,'ricostr prev'!R:R)</f>
        <v>0</v>
      </c>
      <c r="K251" s="118">
        <f>SUMIF('ricostr prev'!$A:$A,'prev. 2016 ric'!$A:$A,'ricostr prev'!T:T)</f>
        <v>58</v>
      </c>
      <c r="L251" s="118">
        <f>SUMIF('ricostr prev'!$A:$A,'prev. 2016 ric'!$A:$A,'ricostr prev'!V:V)</f>
        <v>8</v>
      </c>
      <c r="M251" s="118">
        <f>SUMIF('ricostr prev'!$A:$A,'prev. 2016 ric'!$A:$A,'ricostr prev'!X:X)</f>
        <v>0</v>
      </c>
      <c r="N251" s="106">
        <f t="shared" si="7"/>
        <v>496</v>
      </c>
      <c r="P251">
        <v>130.66666666666666</v>
      </c>
      <c r="Q251" s="124">
        <f t="shared" si="6"/>
        <v>-365.33333333333337</v>
      </c>
    </row>
    <row r="252" spans="1:17" ht="38.25" x14ac:dyDescent="0.25">
      <c r="A252" s="143" t="s">
        <v>261</v>
      </c>
      <c r="B252" s="132" t="s">
        <v>550</v>
      </c>
      <c r="C252" s="118">
        <f>SUMIF('ricostr prev'!$A:$A,'prev. 2016 ric'!$A:$A,'ricostr prev'!D:D)</f>
        <v>31</v>
      </c>
      <c r="D252" s="118">
        <f>SUMIF('ricostr prev'!$A:$A,'prev. 2016 ric'!$A:$A,'ricostr prev'!F:F)</f>
        <v>0</v>
      </c>
      <c r="E252" s="118">
        <f>SUMIF('ricostr prev'!$A:$A,'prev. 2016 ric'!$A:$A,'ricostr prev'!H:H)</f>
        <v>0</v>
      </c>
      <c r="F252" s="118">
        <f>SUMIF('ricostr prev'!$A:$A,'prev. 2016 ric'!$A:$A,'ricostr prev'!J:J)</f>
        <v>0</v>
      </c>
      <c r="G252" s="118">
        <f>SUMIF('ricostr prev'!$A:$A,'prev. 2016 ric'!$A:$A,'ricostr prev'!L:L)</f>
        <v>0</v>
      </c>
      <c r="H252" s="118">
        <f>SUMIF('ricostr prev'!$A:$A,'prev. 2016 ric'!$A:$A,'ricostr prev'!N:N)</f>
        <v>0</v>
      </c>
      <c r="I252" s="118">
        <f>SUMIF('ricostr prev'!$A:$A,'prev. 2016 ric'!$A:$A,'ricostr prev'!P:P)</f>
        <v>0</v>
      </c>
      <c r="J252" s="118">
        <f>SUMIF('ricostr prev'!$A:$A,'prev. 2016 ric'!$A:$A,'ricostr prev'!R:R)</f>
        <v>0</v>
      </c>
      <c r="K252" s="118">
        <f>SUMIF('ricostr prev'!$A:$A,'prev. 2016 ric'!$A:$A,'ricostr prev'!T:T)</f>
        <v>0</v>
      </c>
      <c r="L252" s="118">
        <f>SUMIF('ricostr prev'!$A:$A,'prev. 2016 ric'!$A:$A,'ricostr prev'!V:V)</f>
        <v>0</v>
      </c>
      <c r="M252" s="118">
        <f>SUMIF('ricostr prev'!$A:$A,'prev. 2016 ric'!$A:$A,'ricostr prev'!X:X)</f>
        <v>0</v>
      </c>
      <c r="N252" s="106">
        <f t="shared" si="7"/>
        <v>31</v>
      </c>
      <c r="P252">
        <v>144</v>
      </c>
      <c r="Q252" s="124">
        <f t="shared" si="6"/>
        <v>113</v>
      </c>
    </row>
    <row r="253" spans="1:17" ht="25.5" x14ac:dyDescent="0.25">
      <c r="A253" s="143" t="s">
        <v>262</v>
      </c>
      <c r="B253" s="132" t="s">
        <v>551</v>
      </c>
      <c r="C253" s="118">
        <f>SUMIF('ricostr prev'!$A:$A,'prev. 2016 ric'!$A:$A,'ricostr prev'!D:D)</f>
        <v>0</v>
      </c>
      <c r="D253" s="118">
        <f>SUMIF('ricostr prev'!$A:$A,'prev. 2016 ric'!$A:$A,'ricostr prev'!F:F)</f>
        <v>0</v>
      </c>
      <c r="E253" s="118">
        <f>SUMIF('ricostr prev'!$A:$A,'prev. 2016 ric'!$A:$A,'ricostr prev'!H:H)</f>
        <v>0</v>
      </c>
      <c r="F253" s="118">
        <f>SUMIF('ricostr prev'!$A:$A,'prev. 2016 ric'!$A:$A,'ricostr prev'!J:J)</f>
        <v>0</v>
      </c>
      <c r="G253" s="118">
        <f>SUMIF('ricostr prev'!$A:$A,'prev. 2016 ric'!$A:$A,'ricostr prev'!L:L)</f>
        <v>0</v>
      </c>
      <c r="H253" s="118">
        <f>SUMIF('ricostr prev'!$A:$A,'prev. 2016 ric'!$A:$A,'ricostr prev'!N:N)</f>
        <v>0</v>
      </c>
      <c r="I253" s="118">
        <f>SUMIF('ricostr prev'!$A:$A,'prev. 2016 ric'!$A:$A,'ricostr prev'!P:P)</f>
        <v>0</v>
      </c>
      <c r="J253" s="118">
        <f>SUMIF('ricostr prev'!$A:$A,'prev. 2016 ric'!$A:$A,'ricostr prev'!R:R)</f>
        <v>0</v>
      </c>
      <c r="K253" s="118">
        <f>SUMIF('ricostr prev'!$A:$A,'prev. 2016 ric'!$A:$A,'ricostr prev'!T:T)</f>
        <v>0</v>
      </c>
      <c r="L253" s="118">
        <f>SUMIF('ricostr prev'!$A:$A,'prev. 2016 ric'!$A:$A,'ricostr prev'!V:V)</f>
        <v>0</v>
      </c>
      <c r="M253" s="118">
        <f>SUMIF('ricostr prev'!$A:$A,'prev. 2016 ric'!$A:$A,'ricostr prev'!X:X)</f>
        <v>0</v>
      </c>
      <c r="N253" s="106">
        <f t="shared" si="7"/>
        <v>0</v>
      </c>
      <c r="P253">
        <v>0</v>
      </c>
      <c r="Q253" s="124">
        <f t="shared" si="6"/>
        <v>0</v>
      </c>
    </row>
    <row r="254" spans="1:17" x14ac:dyDescent="0.25">
      <c r="A254" s="143" t="s">
        <v>263</v>
      </c>
      <c r="B254" s="132" t="s">
        <v>552</v>
      </c>
      <c r="C254" s="118">
        <f>SUMIF('ricostr prev'!$A:$A,'prev. 2016 ric'!$A:$A,'ricostr prev'!D:D)</f>
        <v>338</v>
      </c>
      <c r="D254" s="118">
        <f>SUMIF('ricostr prev'!$A:$A,'prev. 2016 ric'!$A:$A,'ricostr prev'!F:F)</f>
        <v>880</v>
      </c>
      <c r="E254" s="118">
        <f>SUMIF('ricostr prev'!$A:$A,'prev. 2016 ric'!$A:$A,'ricostr prev'!H:H)</f>
        <v>0</v>
      </c>
      <c r="F254" s="118">
        <f>SUMIF('ricostr prev'!$A:$A,'prev. 2016 ric'!$A:$A,'ricostr prev'!J:J)</f>
        <v>5</v>
      </c>
      <c r="G254" s="118">
        <f>SUMIF('ricostr prev'!$A:$A,'prev. 2016 ric'!$A:$A,'ricostr prev'!L:L)</f>
        <v>1150</v>
      </c>
      <c r="H254" s="118">
        <f>SUMIF('ricostr prev'!$A:$A,'prev. 2016 ric'!$A:$A,'ricostr prev'!N:N)</f>
        <v>0</v>
      </c>
      <c r="I254" s="118">
        <f>SUMIF('ricostr prev'!$A:$A,'prev. 2016 ric'!$A:$A,'ricostr prev'!P:P)</f>
        <v>0</v>
      </c>
      <c r="J254" s="118">
        <f>SUMIF('ricostr prev'!$A:$A,'prev. 2016 ric'!$A:$A,'ricostr prev'!R:R)</f>
        <v>650</v>
      </c>
      <c r="K254" s="118">
        <f>SUMIF('ricostr prev'!$A:$A,'prev. 2016 ric'!$A:$A,'ricostr prev'!T:T)</f>
        <v>5331</v>
      </c>
      <c r="L254" s="118">
        <f>SUMIF('ricostr prev'!$A:$A,'prev. 2016 ric'!$A:$A,'ricostr prev'!V:V)</f>
        <v>6</v>
      </c>
      <c r="M254" s="118">
        <f>SUMIF('ricostr prev'!$A:$A,'prev. 2016 ric'!$A:$A,'ricostr prev'!X:X)</f>
        <v>79</v>
      </c>
      <c r="N254" s="106">
        <f t="shared" si="7"/>
        <v>8439</v>
      </c>
      <c r="P254">
        <v>17752</v>
      </c>
      <c r="Q254" s="124">
        <f t="shared" si="6"/>
        <v>9313</v>
      </c>
    </row>
    <row r="255" spans="1:17" ht="25.5" x14ac:dyDescent="0.25">
      <c r="A255" s="143" t="s">
        <v>264</v>
      </c>
      <c r="B255" s="132" t="s">
        <v>553</v>
      </c>
      <c r="C255" s="118">
        <f>SUMIF('ricostr prev'!$A:$A,'prev. 2016 ric'!$A:$A,'ricostr prev'!D:D)</f>
        <v>0</v>
      </c>
      <c r="D255" s="118">
        <f>SUMIF('ricostr prev'!$A:$A,'prev. 2016 ric'!$A:$A,'ricostr prev'!F:F)</f>
        <v>0</v>
      </c>
      <c r="E255" s="118">
        <f>SUMIF('ricostr prev'!$A:$A,'prev. 2016 ric'!$A:$A,'ricostr prev'!H:H)</f>
        <v>0</v>
      </c>
      <c r="F255" s="118">
        <f>SUMIF('ricostr prev'!$A:$A,'prev. 2016 ric'!$A:$A,'ricostr prev'!J:J)</f>
        <v>0</v>
      </c>
      <c r="G255" s="118">
        <f>SUMIF('ricostr prev'!$A:$A,'prev. 2016 ric'!$A:$A,'ricostr prev'!L:L)</f>
        <v>0</v>
      </c>
      <c r="H255" s="118">
        <f>SUMIF('ricostr prev'!$A:$A,'prev. 2016 ric'!$A:$A,'ricostr prev'!N:N)</f>
        <v>0</v>
      </c>
      <c r="I255" s="118">
        <f>SUMIF('ricostr prev'!$A:$A,'prev. 2016 ric'!$A:$A,'ricostr prev'!P:P)</f>
        <v>0</v>
      </c>
      <c r="J255" s="118">
        <f>SUMIF('ricostr prev'!$A:$A,'prev. 2016 ric'!$A:$A,'ricostr prev'!R:R)</f>
        <v>0</v>
      </c>
      <c r="K255" s="118">
        <f>SUMIF('ricostr prev'!$A:$A,'prev. 2016 ric'!$A:$A,'ricostr prev'!T:T)</f>
        <v>0</v>
      </c>
      <c r="L255" s="118">
        <f>SUMIF('ricostr prev'!$A:$A,'prev. 2016 ric'!$A:$A,'ricostr prev'!V:V)</f>
        <v>0</v>
      </c>
      <c r="M255" s="118">
        <f>SUMIF('ricostr prev'!$A:$A,'prev. 2016 ric'!$A:$A,'ricostr prev'!X:X)</f>
        <v>0</v>
      </c>
      <c r="N255" s="106">
        <f t="shared" si="7"/>
        <v>0</v>
      </c>
      <c r="P255">
        <v>0</v>
      </c>
      <c r="Q255" s="124">
        <f t="shared" si="6"/>
        <v>0</v>
      </c>
    </row>
    <row r="256" spans="1:17" x14ac:dyDescent="0.25">
      <c r="A256" s="143" t="s">
        <v>265</v>
      </c>
      <c r="B256" s="132" t="s">
        <v>1055</v>
      </c>
      <c r="C256" s="118">
        <f>SUMIF('ricostr prev'!$A:$A,'prev. 2016 ric'!$A:$A,'ricostr prev'!D:D)</f>
        <v>0</v>
      </c>
      <c r="D256" s="118">
        <f>SUMIF('ricostr prev'!$A:$A,'prev. 2016 ric'!$A:$A,'ricostr prev'!F:F)</f>
        <v>0</v>
      </c>
      <c r="E256" s="118">
        <f>SUMIF('ricostr prev'!$A:$A,'prev. 2016 ric'!$A:$A,'ricostr prev'!H:H)</f>
        <v>0</v>
      </c>
      <c r="F256" s="118">
        <f>SUMIF('ricostr prev'!$A:$A,'prev. 2016 ric'!$A:$A,'ricostr prev'!J:J)</f>
        <v>0</v>
      </c>
      <c r="G256" s="118">
        <f>SUMIF('ricostr prev'!$A:$A,'prev. 2016 ric'!$A:$A,'ricostr prev'!L:L)</f>
        <v>0</v>
      </c>
      <c r="H256" s="118">
        <f>SUMIF('ricostr prev'!$A:$A,'prev. 2016 ric'!$A:$A,'ricostr prev'!N:N)</f>
        <v>0</v>
      </c>
      <c r="I256" s="118">
        <f>SUMIF('ricostr prev'!$A:$A,'prev. 2016 ric'!$A:$A,'ricostr prev'!P:P)</f>
        <v>0</v>
      </c>
      <c r="J256" s="118">
        <f>SUMIF('ricostr prev'!$A:$A,'prev. 2016 ric'!$A:$A,'ricostr prev'!R:R)</f>
        <v>0</v>
      </c>
      <c r="K256" s="118">
        <f>SUMIF('ricostr prev'!$A:$A,'prev. 2016 ric'!$A:$A,'ricostr prev'!T:T)</f>
        <v>0</v>
      </c>
      <c r="L256" s="118">
        <f>SUMIF('ricostr prev'!$A:$A,'prev. 2016 ric'!$A:$A,'ricostr prev'!V:V)</f>
        <v>0</v>
      </c>
      <c r="M256" s="118">
        <f>SUMIF('ricostr prev'!$A:$A,'prev. 2016 ric'!$A:$A,'ricostr prev'!X:X)</f>
        <v>0</v>
      </c>
      <c r="N256" s="106">
        <f t="shared" si="7"/>
        <v>0</v>
      </c>
      <c r="P256">
        <v>0</v>
      </c>
      <c r="Q256" s="124">
        <f t="shared" si="6"/>
        <v>0</v>
      </c>
    </row>
    <row r="257" spans="1:17" x14ac:dyDescent="0.25">
      <c r="A257" s="139" t="s">
        <v>266</v>
      </c>
      <c r="B257" s="132" t="s">
        <v>1430</v>
      </c>
      <c r="C257" s="118">
        <f>SUMIF('ricostr prev'!$A:$A,'prev. 2016 ric'!$A:$A,'ricostr prev'!D:D)</f>
        <v>24678</v>
      </c>
      <c r="D257" s="118">
        <f>SUMIF('ricostr prev'!$A:$A,'prev. 2016 ric'!$A:$A,'ricostr prev'!F:F)</f>
        <v>20038</v>
      </c>
      <c r="E257" s="118">
        <f>SUMIF('ricostr prev'!$A:$A,'prev. 2016 ric'!$A:$A,'ricostr prev'!H:H)</f>
        <v>34761</v>
      </c>
      <c r="F257" s="118">
        <f>SUMIF('ricostr prev'!$A:$A,'prev. 2016 ric'!$A:$A,'ricostr prev'!J:J)</f>
        <v>5900</v>
      </c>
      <c r="G257" s="118">
        <f>SUMIF('ricostr prev'!$A:$A,'prev. 2016 ric'!$A:$A,'ricostr prev'!L:L)</f>
        <v>21172</v>
      </c>
      <c r="H257" s="118">
        <f>SUMIF('ricostr prev'!$A:$A,'prev. 2016 ric'!$A:$A,'ricostr prev'!N:N)</f>
        <v>8259</v>
      </c>
      <c r="I257" s="118">
        <f>SUMIF('ricostr prev'!$A:$A,'prev. 2016 ric'!$A:$A,'ricostr prev'!P:P)</f>
        <v>15286</v>
      </c>
      <c r="J257" s="118">
        <f>SUMIF('ricostr prev'!$A:$A,'prev. 2016 ric'!$A:$A,'ricostr prev'!R:R)</f>
        <v>44500</v>
      </c>
      <c r="K257" s="118">
        <f>SUMIF('ricostr prev'!$A:$A,'prev. 2016 ric'!$A:$A,'ricostr prev'!T:T)</f>
        <v>26030</v>
      </c>
      <c r="L257" s="118">
        <f>SUMIF('ricostr prev'!$A:$A,'prev. 2016 ric'!$A:$A,'ricostr prev'!V:V)</f>
        <v>17994</v>
      </c>
      <c r="M257" s="118">
        <f>SUMIF('ricostr prev'!$A:$A,'prev. 2016 ric'!$A:$A,'ricostr prev'!X:X)</f>
        <v>12457</v>
      </c>
      <c r="N257" s="106">
        <f t="shared" si="7"/>
        <v>231075</v>
      </c>
      <c r="P257">
        <v>242037.33333333334</v>
      </c>
      <c r="Q257" s="124">
        <f t="shared" si="6"/>
        <v>10962.333333333343</v>
      </c>
    </row>
    <row r="258" spans="1:17" x14ac:dyDescent="0.25">
      <c r="A258" s="143" t="s">
        <v>267</v>
      </c>
      <c r="B258" s="132" t="s">
        <v>1432</v>
      </c>
      <c r="C258" s="118">
        <f>SUMIF('ricostr prev'!$A:$A,'prev. 2016 ric'!$A:$A,'ricostr prev'!D:D)</f>
        <v>23510</v>
      </c>
      <c r="D258" s="118">
        <f>SUMIF('ricostr prev'!$A:$A,'prev. 2016 ric'!$A:$A,'ricostr prev'!F:F)</f>
        <v>19201</v>
      </c>
      <c r="E258" s="118">
        <f>SUMIF('ricostr prev'!$A:$A,'prev. 2016 ric'!$A:$A,'ricostr prev'!H:H)</f>
        <v>34115</v>
      </c>
      <c r="F258" s="118">
        <f>SUMIF('ricostr prev'!$A:$A,'prev. 2016 ric'!$A:$A,'ricostr prev'!J:J)</f>
        <v>5020</v>
      </c>
      <c r="G258" s="118">
        <f>SUMIF('ricostr prev'!$A:$A,'prev. 2016 ric'!$A:$A,'ricostr prev'!L:L)</f>
        <v>19106</v>
      </c>
      <c r="H258" s="118">
        <f>SUMIF('ricostr prev'!$A:$A,'prev. 2016 ric'!$A:$A,'ricostr prev'!N:N)</f>
        <v>7703</v>
      </c>
      <c r="I258" s="118">
        <f>SUMIF('ricostr prev'!$A:$A,'prev. 2016 ric'!$A:$A,'ricostr prev'!P:P)</f>
        <v>14519</v>
      </c>
      <c r="J258" s="118">
        <f>SUMIF('ricostr prev'!$A:$A,'prev. 2016 ric'!$A:$A,'ricostr prev'!R:R)</f>
        <v>41434</v>
      </c>
      <c r="K258" s="118">
        <f>SUMIF('ricostr prev'!$A:$A,'prev. 2016 ric'!$A:$A,'ricostr prev'!T:T)</f>
        <v>25363</v>
      </c>
      <c r="L258" s="118">
        <f>SUMIF('ricostr prev'!$A:$A,'prev. 2016 ric'!$A:$A,'ricostr prev'!V:V)</f>
        <v>17048</v>
      </c>
      <c r="M258" s="118">
        <f>SUMIF('ricostr prev'!$A:$A,'prev. 2016 ric'!$A:$A,'ricostr prev'!X:X)</f>
        <v>10820</v>
      </c>
      <c r="N258" s="106">
        <f t="shared" si="7"/>
        <v>217839</v>
      </c>
      <c r="P258">
        <v>223052</v>
      </c>
      <c r="Q258" s="124">
        <f t="shared" ref="Q258:Q321" si="8">+P258-N258</f>
        <v>5213</v>
      </c>
    </row>
    <row r="259" spans="1:17" x14ac:dyDescent="0.25">
      <c r="A259" s="143" t="s">
        <v>268</v>
      </c>
      <c r="B259" s="132" t="s">
        <v>1434</v>
      </c>
      <c r="C259" s="118">
        <f>SUMIF('ricostr prev'!$A:$A,'prev. 2016 ric'!$A:$A,'ricostr prev'!D:D)</f>
        <v>1412</v>
      </c>
      <c r="D259" s="118">
        <f>SUMIF('ricostr prev'!$A:$A,'prev. 2016 ric'!$A:$A,'ricostr prev'!F:F)</f>
        <v>1674</v>
      </c>
      <c r="E259" s="118">
        <f>SUMIF('ricostr prev'!$A:$A,'prev. 2016 ric'!$A:$A,'ricostr prev'!H:H)</f>
        <v>2207</v>
      </c>
      <c r="F259" s="118">
        <f>SUMIF('ricostr prev'!$A:$A,'prev. 2016 ric'!$A:$A,'ricostr prev'!J:J)</f>
        <v>320</v>
      </c>
      <c r="G259" s="118">
        <f>SUMIF('ricostr prev'!$A:$A,'prev. 2016 ric'!$A:$A,'ricostr prev'!L:L)</f>
        <v>1238</v>
      </c>
      <c r="H259" s="118">
        <f>SUMIF('ricostr prev'!$A:$A,'prev. 2016 ric'!$A:$A,'ricostr prev'!N:N)</f>
        <v>0</v>
      </c>
      <c r="I259" s="118">
        <f>SUMIF('ricostr prev'!$A:$A,'prev. 2016 ric'!$A:$A,'ricostr prev'!P:P)</f>
        <v>2353</v>
      </c>
      <c r="J259" s="118">
        <f>SUMIF('ricostr prev'!$A:$A,'prev. 2016 ric'!$A:$A,'ricostr prev'!R:R)</f>
        <v>0</v>
      </c>
      <c r="K259" s="118">
        <f>SUMIF('ricostr prev'!$A:$A,'prev. 2016 ric'!$A:$A,'ricostr prev'!T:T)</f>
        <v>1559</v>
      </c>
      <c r="L259" s="118">
        <f>SUMIF('ricostr prev'!$A:$A,'prev. 2016 ric'!$A:$A,'ricostr prev'!V:V)</f>
        <v>1000</v>
      </c>
      <c r="M259" s="118">
        <f>SUMIF('ricostr prev'!$A:$A,'prev. 2016 ric'!$A:$A,'ricostr prev'!X:X)</f>
        <v>0</v>
      </c>
      <c r="N259" s="106">
        <f t="shared" ref="N259:N322" si="9">SUM(C259:M259)</f>
        <v>11763</v>
      </c>
      <c r="P259">
        <v>15121.333333333334</v>
      </c>
      <c r="Q259" s="124">
        <f t="shared" si="8"/>
        <v>3358.3333333333339</v>
      </c>
    </row>
    <row r="260" spans="1:17" x14ac:dyDescent="0.25">
      <c r="A260" s="143" t="s">
        <v>269</v>
      </c>
      <c r="B260" s="132" t="s">
        <v>1436</v>
      </c>
      <c r="C260" s="118">
        <f>SUMIF('ricostr prev'!$A:$A,'prev. 2016 ric'!$A:$A,'ricostr prev'!D:D)</f>
        <v>2682</v>
      </c>
      <c r="D260" s="118">
        <f>SUMIF('ricostr prev'!$A:$A,'prev. 2016 ric'!$A:$A,'ricostr prev'!F:F)</f>
        <v>5085</v>
      </c>
      <c r="E260" s="118">
        <f>SUMIF('ricostr prev'!$A:$A,'prev. 2016 ric'!$A:$A,'ricostr prev'!H:H)</f>
        <v>4176</v>
      </c>
      <c r="F260" s="118">
        <f>SUMIF('ricostr prev'!$A:$A,'prev. 2016 ric'!$A:$A,'ricostr prev'!J:J)</f>
        <v>731</v>
      </c>
      <c r="G260" s="118">
        <f>SUMIF('ricostr prev'!$A:$A,'prev. 2016 ric'!$A:$A,'ricostr prev'!L:L)</f>
        <v>2120</v>
      </c>
      <c r="H260" s="118">
        <f>SUMIF('ricostr prev'!$A:$A,'prev. 2016 ric'!$A:$A,'ricostr prev'!N:N)</f>
        <v>729</v>
      </c>
      <c r="I260" s="118">
        <f>SUMIF('ricostr prev'!$A:$A,'prev. 2016 ric'!$A:$A,'ricostr prev'!P:P)</f>
        <v>1942</v>
      </c>
      <c r="J260" s="118">
        <f>SUMIF('ricostr prev'!$A:$A,'prev. 2016 ric'!$A:$A,'ricostr prev'!R:R)</f>
        <v>7767</v>
      </c>
      <c r="K260" s="118">
        <f>SUMIF('ricostr prev'!$A:$A,'prev. 2016 ric'!$A:$A,'ricostr prev'!T:T)</f>
        <v>4680</v>
      </c>
      <c r="L260" s="118">
        <f>SUMIF('ricostr prev'!$A:$A,'prev. 2016 ric'!$A:$A,'ricostr prev'!V:V)</f>
        <v>2000</v>
      </c>
      <c r="M260" s="118">
        <f>SUMIF('ricostr prev'!$A:$A,'prev. 2016 ric'!$A:$A,'ricostr prev'!X:X)</f>
        <v>2700</v>
      </c>
      <c r="N260" s="106">
        <f t="shared" si="9"/>
        <v>34612</v>
      </c>
      <c r="P260">
        <v>37452</v>
      </c>
      <c r="Q260" s="124">
        <f t="shared" si="8"/>
        <v>2840</v>
      </c>
    </row>
    <row r="261" spans="1:17" x14ac:dyDescent="0.25">
      <c r="A261" s="143" t="s">
        <v>270</v>
      </c>
      <c r="B261" s="132" t="s">
        <v>1438</v>
      </c>
      <c r="C261" s="118">
        <f>SUMIF('ricostr prev'!$A:$A,'prev. 2016 ric'!$A:$A,'ricostr prev'!D:D)</f>
        <v>1809</v>
      </c>
      <c r="D261" s="118">
        <f>SUMIF('ricostr prev'!$A:$A,'prev. 2016 ric'!$A:$A,'ricostr prev'!F:F)</f>
        <v>1151</v>
      </c>
      <c r="E261" s="118">
        <f>SUMIF('ricostr prev'!$A:$A,'prev. 2016 ric'!$A:$A,'ricostr prev'!H:H)</f>
        <v>2423</v>
      </c>
      <c r="F261" s="118">
        <f>SUMIF('ricostr prev'!$A:$A,'prev. 2016 ric'!$A:$A,'ricostr prev'!J:J)</f>
        <v>27</v>
      </c>
      <c r="G261" s="118">
        <f>SUMIF('ricostr prev'!$A:$A,'prev. 2016 ric'!$A:$A,'ricostr prev'!L:L)</f>
        <v>1575</v>
      </c>
      <c r="H261" s="118">
        <f>SUMIF('ricostr prev'!$A:$A,'prev. 2016 ric'!$A:$A,'ricostr prev'!N:N)</f>
        <v>940</v>
      </c>
      <c r="I261" s="118">
        <f>SUMIF('ricostr prev'!$A:$A,'prev. 2016 ric'!$A:$A,'ricostr prev'!P:P)</f>
        <v>1564</v>
      </c>
      <c r="J261" s="118">
        <f>SUMIF('ricostr prev'!$A:$A,'prev. 2016 ric'!$A:$A,'ricostr prev'!R:R)</f>
        <v>2606</v>
      </c>
      <c r="K261" s="118">
        <f>SUMIF('ricostr prev'!$A:$A,'prev. 2016 ric'!$A:$A,'ricostr prev'!T:T)</f>
        <v>1249</v>
      </c>
      <c r="L261" s="118">
        <f>SUMIF('ricostr prev'!$A:$A,'prev. 2016 ric'!$A:$A,'ricostr prev'!V:V)</f>
        <v>1700</v>
      </c>
      <c r="M261" s="118">
        <f>SUMIF('ricostr prev'!$A:$A,'prev. 2016 ric'!$A:$A,'ricostr prev'!X:X)</f>
        <v>1360</v>
      </c>
      <c r="N261" s="106">
        <f t="shared" si="9"/>
        <v>16404</v>
      </c>
      <c r="P261">
        <v>18268</v>
      </c>
      <c r="Q261" s="124">
        <f t="shared" si="8"/>
        <v>1864</v>
      </c>
    </row>
    <row r="262" spans="1:17" x14ac:dyDescent="0.25">
      <c r="A262" s="143" t="s">
        <v>271</v>
      </c>
      <c r="B262" s="132" t="s">
        <v>1440</v>
      </c>
      <c r="C262" s="118">
        <f>SUMIF('ricostr prev'!$A:$A,'prev. 2016 ric'!$A:$A,'ricostr prev'!D:D)</f>
        <v>3095</v>
      </c>
      <c r="D262" s="118">
        <f>SUMIF('ricostr prev'!$A:$A,'prev. 2016 ric'!$A:$A,'ricostr prev'!F:F)</f>
        <v>0</v>
      </c>
      <c r="E262" s="118">
        <f>SUMIF('ricostr prev'!$A:$A,'prev. 2016 ric'!$A:$A,'ricostr prev'!H:H)</f>
        <v>3815</v>
      </c>
      <c r="F262" s="118">
        <f>SUMIF('ricostr prev'!$A:$A,'prev. 2016 ric'!$A:$A,'ricostr prev'!J:J)</f>
        <v>0</v>
      </c>
      <c r="G262" s="118">
        <f>SUMIF('ricostr prev'!$A:$A,'prev. 2016 ric'!$A:$A,'ricostr prev'!L:L)</f>
        <v>0</v>
      </c>
      <c r="H262" s="118">
        <f>SUMIF('ricostr prev'!$A:$A,'prev. 2016 ric'!$A:$A,'ricostr prev'!N:N)</f>
        <v>0</v>
      </c>
      <c r="I262" s="118">
        <f>SUMIF('ricostr prev'!$A:$A,'prev. 2016 ric'!$A:$A,'ricostr prev'!P:P)</f>
        <v>1178</v>
      </c>
      <c r="J262" s="118">
        <f>SUMIF('ricostr prev'!$A:$A,'prev. 2016 ric'!$A:$A,'ricostr prev'!R:R)</f>
        <v>0</v>
      </c>
      <c r="K262" s="118">
        <f>SUMIF('ricostr prev'!$A:$A,'prev. 2016 ric'!$A:$A,'ricostr prev'!T:T)</f>
        <v>0</v>
      </c>
      <c r="L262" s="118">
        <f>SUMIF('ricostr prev'!$A:$A,'prev. 2016 ric'!$A:$A,'ricostr prev'!V:V)</f>
        <v>1500</v>
      </c>
      <c r="M262" s="118">
        <f>SUMIF('ricostr prev'!$A:$A,'prev. 2016 ric'!$A:$A,'ricostr prev'!X:X)</f>
        <v>400</v>
      </c>
      <c r="N262" s="106">
        <f t="shared" si="9"/>
        <v>9988</v>
      </c>
      <c r="P262">
        <v>12662.666666666666</v>
      </c>
      <c r="Q262" s="124">
        <f t="shared" si="8"/>
        <v>2674.6666666666661</v>
      </c>
    </row>
    <row r="263" spans="1:17" x14ac:dyDescent="0.25">
      <c r="A263" s="143" t="s">
        <v>272</v>
      </c>
      <c r="B263" s="132" t="s">
        <v>1630</v>
      </c>
      <c r="C263" s="118">
        <f>SUMIF('ricostr prev'!$A:$A,'prev. 2016 ric'!$A:$A,'ricostr prev'!D:D)</f>
        <v>993</v>
      </c>
      <c r="D263" s="118">
        <f>SUMIF('ricostr prev'!$A:$A,'prev. 2016 ric'!$A:$A,'ricostr prev'!F:F)</f>
        <v>67</v>
      </c>
      <c r="E263" s="118">
        <f>SUMIF('ricostr prev'!$A:$A,'prev. 2016 ric'!$A:$A,'ricostr prev'!H:H)</f>
        <v>111</v>
      </c>
      <c r="F263" s="118">
        <f>SUMIF('ricostr prev'!$A:$A,'prev. 2016 ric'!$A:$A,'ricostr prev'!J:J)</f>
        <v>84</v>
      </c>
      <c r="G263" s="118">
        <f>SUMIF('ricostr prev'!$A:$A,'prev. 2016 ric'!$A:$A,'ricostr prev'!L:L)</f>
        <v>90</v>
      </c>
      <c r="H263" s="118">
        <f>SUMIF('ricostr prev'!$A:$A,'prev. 2016 ric'!$A:$A,'ricostr prev'!N:N)</f>
        <v>70</v>
      </c>
      <c r="I263" s="118">
        <f>SUMIF('ricostr prev'!$A:$A,'prev. 2016 ric'!$A:$A,'ricostr prev'!P:P)</f>
        <v>125</v>
      </c>
      <c r="J263" s="118">
        <f>SUMIF('ricostr prev'!$A:$A,'prev. 2016 ric'!$A:$A,'ricostr prev'!R:R)</f>
        <v>457</v>
      </c>
      <c r="K263" s="118">
        <f>SUMIF('ricostr prev'!$A:$A,'prev. 2016 ric'!$A:$A,'ricostr prev'!T:T)</f>
        <v>0</v>
      </c>
      <c r="L263" s="118">
        <f>SUMIF('ricostr prev'!$A:$A,'prev. 2016 ric'!$A:$A,'ricostr prev'!V:V)</f>
        <v>328</v>
      </c>
      <c r="M263" s="118">
        <f>SUMIF('ricostr prev'!$A:$A,'prev. 2016 ric'!$A:$A,'ricostr prev'!X:X)</f>
        <v>0</v>
      </c>
      <c r="N263" s="106">
        <f t="shared" si="9"/>
        <v>2325</v>
      </c>
      <c r="P263">
        <v>2290.6666666666665</v>
      </c>
      <c r="Q263" s="124">
        <f t="shared" si="8"/>
        <v>-34.333333333333485</v>
      </c>
    </row>
    <row r="264" spans="1:17" x14ac:dyDescent="0.25">
      <c r="A264" s="143" t="s">
        <v>273</v>
      </c>
      <c r="B264" s="132" t="s">
        <v>1444</v>
      </c>
      <c r="C264" s="118">
        <f>SUMIF('ricostr prev'!$A:$A,'prev. 2016 ric'!$A:$A,'ricostr prev'!D:D)</f>
        <v>102</v>
      </c>
      <c r="D264" s="118">
        <f>SUMIF('ricostr prev'!$A:$A,'prev. 2016 ric'!$A:$A,'ricostr prev'!F:F)</f>
        <v>98</v>
      </c>
      <c r="E264" s="118">
        <f>SUMIF('ricostr prev'!$A:$A,'prev. 2016 ric'!$A:$A,'ricostr prev'!H:H)</f>
        <v>473</v>
      </c>
      <c r="F264" s="118">
        <f>SUMIF('ricostr prev'!$A:$A,'prev. 2016 ric'!$A:$A,'ricostr prev'!J:J)</f>
        <v>35</v>
      </c>
      <c r="G264" s="118">
        <f>SUMIF('ricostr prev'!$A:$A,'prev. 2016 ric'!$A:$A,'ricostr prev'!L:L)</f>
        <v>62</v>
      </c>
      <c r="H264" s="118">
        <f>SUMIF('ricostr prev'!$A:$A,'prev. 2016 ric'!$A:$A,'ricostr prev'!N:N)</f>
        <v>2</v>
      </c>
      <c r="I264" s="118">
        <f>SUMIF('ricostr prev'!$A:$A,'prev. 2016 ric'!$A:$A,'ricostr prev'!P:P)</f>
        <v>734</v>
      </c>
      <c r="J264" s="118">
        <f>SUMIF('ricostr prev'!$A:$A,'prev. 2016 ric'!$A:$A,'ricostr prev'!R:R)</f>
        <v>2197</v>
      </c>
      <c r="K264" s="118">
        <f>SUMIF('ricostr prev'!$A:$A,'prev. 2016 ric'!$A:$A,'ricostr prev'!T:T)</f>
        <v>22</v>
      </c>
      <c r="L264" s="118">
        <f>SUMIF('ricostr prev'!$A:$A,'prev. 2016 ric'!$A:$A,'ricostr prev'!V:V)</f>
        <v>615</v>
      </c>
      <c r="M264" s="118">
        <f>SUMIF('ricostr prev'!$A:$A,'prev. 2016 ric'!$A:$A,'ricostr prev'!X:X)</f>
        <v>525</v>
      </c>
      <c r="N264" s="106">
        <f t="shared" si="9"/>
        <v>4865</v>
      </c>
      <c r="P264">
        <v>4772</v>
      </c>
      <c r="Q264" s="124">
        <f t="shared" si="8"/>
        <v>-93</v>
      </c>
    </row>
    <row r="265" spans="1:17" x14ac:dyDescent="0.25">
      <c r="A265" s="143" t="s">
        <v>274</v>
      </c>
      <c r="B265" s="132" t="s">
        <v>1001</v>
      </c>
      <c r="C265" s="118">
        <f>SUMIF('ricostr prev'!$A:$A,'prev. 2016 ric'!$A:$A,'ricostr prev'!D:D)</f>
        <v>848</v>
      </c>
      <c r="D265" s="118">
        <f>SUMIF('ricostr prev'!$A:$A,'prev. 2016 ric'!$A:$A,'ricostr prev'!F:F)</f>
        <v>705</v>
      </c>
      <c r="E265" s="118">
        <f>SUMIF('ricostr prev'!$A:$A,'prev. 2016 ric'!$A:$A,'ricostr prev'!H:H)</f>
        <v>2138</v>
      </c>
      <c r="F265" s="118">
        <f>SUMIF('ricostr prev'!$A:$A,'prev. 2016 ric'!$A:$A,'ricostr prev'!J:J)</f>
        <v>293</v>
      </c>
      <c r="G265" s="118">
        <f>SUMIF('ricostr prev'!$A:$A,'prev. 2016 ric'!$A:$A,'ricostr prev'!L:L)</f>
        <v>602</v>
      </c>
      <c r="H265" s="118">
        <f>SUMIF('ricostr prev'!$A:$A,'prev. 2016 ric'!$A:$A,'ricostr prev'!N:N)</f>
        <v>163</v>
      </c>
      <c r="I265" s="118">
        <f>SUMIF('ricostr prev'!$A:$A,'prev. 2016 ric'!$A:$A,'ricostr prev'!P:P)</f>
        <v>974</v>
      </c>
      <c r="J265" s="118">
        <f>SUMIF('ricostr prev'!$A:$A,'prev. 2016 ric'!$A:$A,'ricostr prev'!R:R)</f>
        <v>1099</v>
      </c>
      <c r="K265" s="118">
        <f>SUMIF('ricostr prev'!$A:$A,'prev. 2016 ric'!$A:$A,'ricostr prev'!T:T)</f>
        <v>1314</v>
      </c>
      <c r="L265" s="118">
        <f>SUMIF('ricostr prev'!$A:$A,'prev. 2016 ric'!$A:$A,'ricostr prev'!V:V)</f>
        <v>706</v>
      </c>
      <c r="M265" s="118">
        <f>SUMIF('ricostr prev'!$A:$A,'prev. 2016 ric'!$A:$A,'ricostr prev'!X:X)</f>
        <v>800</v>
      </c>
      <c r="N265" s="106">
        <f t="shared" si="9"/>
        <v>9642</v>
      </c>
      <c r="P265">
        <v>11148</v>
      </c>
      <c r="Q265" s="124">
        <f t="shared" si="8"/>
        <v>1506</v>
      </c>
    </row>
    <row r="266" spans="1:17" x14ac:dyDescent="0.25">
      <c r="A266" s="143" t="s">
        <v>275</v>
      </c>
      <c r="B266" s="132" t="s">
        <v>1003</v>
      </c>
      <c r="C266" s="118">
        <f>SUMIF('ricostr prev'!$A:$A,'prev. 2016 ric'!$A:$A,'ricostr prev'!D:D)</f>
        <v>863</v>
      </c>
      <c r="D266" s="118">
        <f>SUMIF('ricostr prev'!$A:$A,'prev. 2016 ric'!$A:$A,'ricostr prev'!F:F)</f>
        <v>337</v>
      </c>
      <c r="E266" s="118">
        <f>SUMIF('ricostr prev'!$A:$A,'prev. 2016 ric'!$A:$A,'ricostr prev'!H:H)</f>
        <v>242</v>
      </c>
      <c r="F266" s="118">
        <f>SUMIF('ricostr prev'!$A:$A,'prev. 2016 ric'!$A:$A,'ricostr prev'!J:J)</f>
        <v>229</v>
      </c>
      <c r="G266" s="118">
        <f>SUMIF('ricostr prev'!$A:$A,'prev. 2016 ric'!$A:$A,'ricostr prev'!L:L)</f>
        <v>400</v>
      </c>
      <c r="H266" s="118">
        <f>SUMIF('ricostr prev'!$A:$A,'prev. 2016 ric'!$A:$A,'ricostr prev'!N:N)</f>
        <v>288</v>
      </c>
      <c r="I266" s="118">
        <f>SUMIF('ricostr prev'!$A:$A,'prev. 2016 ric'!$A:$A,'ricostr prev'!P:P)</f>
        <v>335</v>
      </c>
      <c r="J266" s="118">
        <f>SUMIF('ricostr prev'!$A:$A,'prev. 2016 ric'!$A:$A,'ricostr prev'!R:R)</f>
        <v>1179</v>
      </c>
      <c r="K266" s="118">
        <f>SUMIF('ricostr prev'!$A:$A,'prev. 2016 ric'!$A:$A,'ricostr prev'!T:T)</f>
        <v>159</v>
      </c>
      <c r="L266" s="118">
        <f>SUMIF('ricostr prev'!$A:$A,'prev. 2016 ric'!$A:$A,'ricostr prev'!V:V)</f>
        <v>156</v>
      </c>
      <c r="M266" s="118">
        <f>SUMIF('ricostr prev'!$A:$A,'prev. 2016 ric'!$A:$A,'ricostr prev'!X:X)</f>
        <v>180</v>
      </c>
      <c r="N266" s="106">
        <f t="shared" si="9"/>
        <v>4368</v>
      </c>
      <c r="P266">
        <v>4490.666666666667</v>
      </c>
      <c r="Q266" s="124">
        <f t="shared" si="8"/>
        <v>122.66666666666697</v>
      </c>
    </row>
    <row r="267" spans="1:17" x14ac:dyDescent="0.25">
      <c r="A267" s="143" t="s">
        <v>276</v>
      </c>
      <c r="B267" s="132" t="s">
        <v>1005</v>
      </c>
      <c r="C267" s="118">
        <f>SUMIF('ricostr prev'!$A:$A,'prev. 2016 ric'!$A:$A,'ricostr prev'!D:D)</f>
        <v>2419</v>
      </c>
      <c r="D267" s="118">
        <f>SUMIF('ricostr prev'!$A:$A,'prev. 2016 ric'!$A:$A,'ricostr prev'!F:F)</f>
        <v>2900</v>
      </c>
      <c r="E267" s="118">
        <f>SUMIF('ricostr prev'!$A:$A,'prev. 2016 ric'!$A:$A,'ricostr prev'!H:H)</f>
        <v>900</v>
      </c>
      <c r="F267" s="118">
        <f>SUMIF('ricostr prev'!$A:$A,'prev. 2016 ric'!$A:$A,'ricostr prev'!J:J)</f>
        <v>619</v>
      </c>
      <c r="G267" s="118">
        <f>SUMIF('ricostr prev'!$A:$A,'prev. 2016 ric'!$A:$A,'ricostr prev'!L:L)</f>
        <v>2185</v>
      </c>
      <c r="H267" s="118">
        <f>SUMIF('ricostr prev'!$A:$A,'prev. 2016 ric'!$A:$A,'ricostr prev'!N:N)</f>
        <v>773</v>
      </c>
      <c r="I267" s="118">
        <f>SUMIF('ricostr prev'!$A:$A,'prev. 2016 ric'!$A:$A,'ricostr prev'!P:P)</f>
        <v>2288</v>
      </c>
      <c r="J267" s="118">
        <f>SUMIF('ricostr prev'!$A:$A,'prev. 2016 ric'!$A:$A,'ricostr prev'!R:R)</f>
        <v>4253</v>
      </c>
      <c r="K267" s="118">
        <f>SUMIF('ricostr prev'!$A:$A,'prev. 2016 ric'!$A:$A,'ricostr prev'!T:T)</f>
        <v>5049</v>
      </c>
      <c r="L267" s="118">
        <f>SUMIF('ricostr prev'!$A:$A,'prev. 2016 ric'!$A:$A,'ricostr prev'!V:V)</f>
        <v>2800</v>
      </c>
      <c r="M267" s="118">
        <f>SUMIF('ricostr prev'!$A:$A,'prev. 2016 ric'!$A:$A,'ricostr prev'!X:X)</f>
        <v>1900</v>
      </c>
      <c r="N267" s="106">
        <f t="shared" si="9"/>
        <v>26086</v>
      </c>
      <c r="P267">
        <v>27976</v>
      </c>
      <c r="Q267" s="124">
        <f t="shared" si="8"/>
        <v>1890</v>
      </c>
    </row>
    <row r="268" spans="1:17" x14ac:dyDescent="0.25">
      <c r="A268" s="143" t="s">
        <v>277</v>
      </c>
      <c r="B268" s="132" t="s">
        <v>1007</v>
      </c>
      <c r="C268" s="118">
        <f>SUMIF('ricostr prev'!$A:$A,'prev. 2016 ric'!$A:$A,'ricostr prev'!D:D)</f>
        <v>111</v>
      </c>
      <c r="D268" s="118">
        <f>SUMIF('ricostr prev'!$A:$A,'prev. 2016 ric'!$A:$A,'ricostr prev'!F:F)</f>
        <v>332</v>
      </c>
      <c r="E268" s="118">
        <f>SUMIF('ricostr prev'!$A:$A,'prev. 2016 ric'!$A:$A,'ricostr prev'!H:H)</f>
        <v>246</v>
      </c>
      <c r="F268" s="118">
        <f>SUMIF('ricostr prev'!$A:$A,'prev. 2016 ric'!$A:$A,'ricostr prev'!J:J)</f>
        <v>160</v>
      </c>
      <c r="G268" s="118">
        <f>SUMIF('ricostr prev'!$A:$A,'prev. 2016 ric'!$A:$A,'ricostr prev'!L:L)</f>
        <v>50</v>
      </c>
      <c r="H268" s="118">
        <f>SUMIF('ricostr prev'!$A:$A,'prev. 2016 ric'!$A:$A,'ricostr prev'!N:N)</f>
        <v>82</v>
      </c>
      <c r="I268" s="118">
        <f>SUMIF('ricostr prev'!$A:$A,'prev. 2016 ric'!$A:$A,'ricostr prev'!P:P)</f>
        <v>151</v>
      </c>
      <c r="J268" s="118">
        <f>SUMIF('ricostr prev'!$A:$A,'prev. 2016 ric'!$A:$A,'ricostr prev'!R:R)</f>
        <v>989</v>
      </c>
      <c r="K268" s="118">
        <f>SUMIF('ricostr prev'!$A:$A,'prev. 2016 ric'!$A:$A,'ricostr prev'!T:T)</f>
        <v>532</v>
      </c>
      <c r="L268" s="118">
        <f>SUMIF('ricostr prev'!$A:$A,'prev. 2016 ric'!$A:$A,'ricostr prev'!V:V)</f>
        <v>300</v>
      </c>
      <c r="M268" s="118">
        <f>SUMIF('ricostr prev'!$A:$A,'prev. 2016 ric'!$A:$A,'ricostr prev'!X:X)</f>
        <v>5</v>
      </c>
      <c r="N268" s="106">
        <f t="shared" si="9"/>
        <v>2958</v>
      </c>
      <c r="P268">
        <v>3514.6666666666665</v>
      </c>
      <c r="Q268" s="124">
        <f t="shared" si="8"/>
        <v>556.66666666666652</v>
      </c>
    </row>
    <row r="269" spans="1:17" x14ac:dyDescent="0.25">
      <c r="A269" s="143" t="s">
        <v>278</v>
      </c>
      <c r="B269" s="132" t="s">
        <v>1009</v>
      </c>
      <c r="C269" s="118">
        <f>SUMIF('ricostr prev'!$A:$A,'prev. 2016 ric'!$A:$A,'ricostr prev'!D:D)</f>
        <v>3110</v>
      </c>
      <c r="D269" s="118">
        <f>SUMIF('ricostr prev'!$A:$A,'prev. 2016 ric'!$A:$A,'ricostr prev'!F:F)</f>
        <v>2073</v>
      </c>
      <c r="E269" s="118">
        <f>SUMIF('ricostr prev'!$A:$A,'prev. 2016 ric'!$A:$A,'ricostr prev'!H:H)</f>
        <v>4249</v>
      </c>
      <c r="F269" s="118">
        <f>SUMIF('ricostr prev'!$A:$A,'prev. 2016 ric'!$A:$A,'ricostr prev'!J:J)</f>
        <v>1042</v>
      </c>
      <c r="G269" s="118">
        <f>SUMIF('ricostr prev'!$A:$A,'prev. 2016 ric'!$A:$A,'ricostr prev'!L:L)</f>
        <v>3184</v>
      </c>
      <c r="H269" s="118">
        <f>SUMIF('ricostr prev'!$A:$A,'prev. 2016 ric'!$A:$A,'ricostr prev'!N:N)</f>
        <v>1866</v>
      </c>
      <c r="I269" s="118">
        <f>SUMIF('ricostr prev'!$A:$A,'prev. 2016 ric'!$A:$A,'ricostr prev'!P:P)</f>
        <v>203</v>
      </c>
      <c r="J269" s="118">
        <f>SUMIF('ricostr prev'!$A:$A,'prev. 2016 ric'!$A:$A,'ricostr prev'!R:R)</f>
        <v>5777</v>
      </c>
      <c r="K269" s="118">
        <f>SUMIF('ricostr prev'!$A:$A,'prev. 2016 ric'!$A:$A,'ricostr prev'!T:T)</f>
        <v>4328</v>
      </c>
      <c r="L269" s="118">
        <f>SUMIF('ricostr prev'!$A:$A,'prev. 2016 ric'!$A:$A,'ricostr prev'!V:V)</f>
        <v>1710</v>
      </c>
      <c r="M269" s="118">
        <f>SUMIF('ricostr prev'!$A:$A,'prev. 2016 ric'!$A:$A,'ricostr prev'!X:X)</f>
        <v>1090</v>
      </c>
      <c r="N269" s="106">
        <f t="shared" si="9"/>
        <v>28632</v>
      </c>
      <c r="P269">
        <v>22101.333333333332</v>
      </c>
      <c r="Q269" s="124">
        <f t="shared" si="8"/>
        <v>-6530.6666666666679</v>
      </c>
    </row>
    <row r="270" spans="1:17" ht="25.5" x14ac:dyDescent="0.25">
      <c r="A270" s="139" t="s">
        <v>279</v>
      </c>
      <c r="B270" s="132" t="s">
        <v>1011</v>
      </c>
      <c r="C270" s="118">
        <f>SUMIF('ricostr prev'!$A:$A,'prev. 2016 ric'!$A:$A,'ricostr prev'!D:D)</f>
        <v>699</v>
      </c>
      <c r="D270" s="118">
        <f>SUMIF('ricostr prev'!$A:$A,'prev. 2016 ric'!$A:$A,'ricostr prev'!F:F)</f>
        <v>1402</v>
      </c>
      <c r="E270" s="118">
        <f>SUMIF('ricostr prev'!$A:$A,'prev. 2016 ric'!$A:$A,'ricostr prev'!H:H)</f>
        <v>3750</v>
      </c>
      <c r="F270" s="118">
        <f>SUMIF('ricostr prev'!$A:$A,'prev. 2016 ric'!$A:$A,'ricostr prev'!J:J)</f>
        <v>795</v>
      </c>
      <c r="G270" s="118">
        <f>SUMIF('ricostr prev'!$A:$A,'prev. 2016 ric'!$A:$A,'ricostr prev'!L:L)</f>
        <v>2934</v>
      </c>
      <c r="H270" s="118">
        <f>SUMIF('ricostr prev'!$A:$A,'prev. 2016 ric'!$A:$A,'ricostr prev'!N:N)</f>
        <v>1050</v>
      </c>
      <c r="I270" s="118">
        <f>SUMIF('ricostr prev'!$A:$A,'prev. 2016 ric'!$A:$A,'ricostr prev'!P:P)</f>
        <v>0</v>
      </c>
      <c r="J270" s="118">
        <f>SUMIF('ricostr prev'!$A:$A,'prev. 2016 ric'!$A:$A,'ricostr prev'!R:R)</f>
        <v>3337</v>
      </c>
      <c r="K270" s="118">
        <f>SUMIF('ricostr prev'!$A:$A,'prev. 2016 ric'!$A:$A,'ricostr prev'!T:T)</f>
        <v>3277</v>
      </c>
      <c r="L270" s="118">
        <f>SUMIF('ricostr prev'!$A:$A,'prev. 2016 ric'!$A:$A,'ricostr prev'!V:V)</f>
        <v>1300</v>
      </c>
      <c r="M270" s="118">
        <f>SUMIF('ricostr prev'!$A:$A,'prev. 2016 ric'!$A:$A,'ricostr prev'!X:X)</f>
        <v>990</v>
      </c>
      <c r="N270" s="106">
        <f t="shared" si="9"/>
        <v>19534</v>
      </c>
      <c r="P270">
        <v>13328</v>
      </c>
      <c r="Q270" s="124">
        <f t="shared" si="8"/>
        <v>-6206</v>
      </c>
    </row>
    <row r="271" spans="1:17" ht="25.5" x14ac:dyDescent="0.25">
      <c r="A271" s="139" t="s">
        <v>280</v>
      </c>
      <c r="B271" s="132" t="s">
        <v>1013</v>
      </c>
      <c r="C271" s="118">
        <f>SUMIF('ricostr prev'!$A:$A,'prev. 2016 ric'!$A:$A,'ricostr prev'!D:D)</f>
        <v>2411</v>
      </c>
      <c r="D271" s="118">
        <f>SUMIF('ricostr prev'!$A:$A,'prev. 2016 ric'!$A:$A,'ricostr prev'!F:F)</f>
        <v>671</v>
      </c>
      <c r="E271" s="118">
        <f>SUMIF('ricostr prev'!$A:$A,'prev. 2016 ric'!$A:$A,'ricostr prev'!H:H)</f>
        <v>499</v>
      </c>
      <c r="F271" s="118">
        <f>SUMIF('ricostr prev'!$A:$A,'prev. 2016 ric'!$A:$A,'ricostr prev'!J:J)</f>
        <v>247</v>
      </c>
      <c r="G271" s="118">
        <f>SUMIF('ricostr prev'!$A:$A,'prev. 2016 ric'!$A:$A,'ricostr prev'!L:L)</f>
        <v>250</v>
      </c>
      <c r="H271" s="118">
        <f>SUMIF('ricostr prev'!$A:$A,'prev. 2016 ric'!$A:$A,'ricostr prev'!N:N)</f>
        <v>816</v>
      </c>
      <c r="I271" s="118">
        <f>SUMIF('ricostr prev'!$A:$A,'prev. 2016 ric'!$A:$A,'ricostr prev'!P:P)</f>
        <v>203</v>
      </c>
      <c r="J271" s="118">
        <f>SUMIF('ricostr prev'!$A:$A,'prev. 2016 ric'!$A:$A,'ricostr prev'!R:R)</f>
        <v>2440</v>
      </c>
      <c r="K271" s="118">
        <f>SUMIF('ricostr prev'!$A:$A,'prev. 2016 ric'!$A:$A,'ricostr prev'!T:T)</f>
        <v>1051</v>
      </c>
      <c r="L271" s="118">
        <f>SUMIF('ricostr prev'!$A:$A,'prev. 2016 ric'!$A:$A,'ricostr prev'!V:V)</f>
        <v>410</v>
      </c>
      <c r="M271" s="118">
        <f>SUMIF('ricostr prev'!$A:$A,'prev. 2016 ric'!$A:$A,'ricostr prev'!X:X)</f>
        <v>100</v>
      </c>
      <c r="N271" s="106">
        <f t="shared" si="9"/>
        <v>9098</v>
      </c>
      <c r="P271">
        <v>8773.3333333333339</v>
      </c>
      <c r="Q271" s="124">
        <f t="shared" si="8"/>
        <v>-324.66666666666606</v>
      </c>
    </row>
    <row r="272" spans="1:17" x14ac:dyDescent="0.25">
      <c r="A272" s="143" t="s">
        <v>281</v>
      </c>
      <c r="B272" s="132" t="s">
        <v>1015</v>
      </c>
      <c r="C272" s="118">
        <f>SUMIF('ricostr prev'!$A:$A,'prev. 2016 ric'!$A:$A,'ricostr prev'!D:D)</f>
        <v>6066</v>
      </c>
      <c r="D272" s="118">
        <f>SUMIF('ricostr prev'!$A:$A,'prev. 2016 ric'!$A:$A,'ricostr prev'!F:F)</f>
        <v>4779</v>
      </c>
      <c r="E272" s="118">
        <f>SUMIF('ricostr prev'!$A:$A,'prev. 2016 ric'!$A:$A,'ricostr prev'!H:H)</f>
        <v>13135</v>
      </c>
      <c r="F272" s="118">
        <f>SUMIF('ricostr prev'!$A:$A,'prev. 2016 ric'!$A:$A,'ricostr prev'!J:J)</f>
        <v>1480</v>
      </c>
      <c r="G272" s="118">
        <f>SUMIF('ricostr prev'!$A:$A,'prev. 2016 ric'!$A:$A,'ricostr prev'!L:L)</f>
        <v>7600</v>
      </c>
      <c r="H272" s="118">
        <f>SUMIF('ricostr prev'!$A:$A,'prev. 2016 ric'!$A:$A,'ricostr prev'!N:N)</f>
        <v>2790</v>
      </c>
      <c r="I272" s="118">
        <f>SUMIF('ricostr prev'!$A:$A,'prev. 2016 ric'!$A:$A,'ricostr prev'!P:P)</f>
        <v>2672</v>
      </c>
      <c r="J272" s="118">
        <f>SUMIF('ricostr prev'!$A:$A,'prev. 2016 ric'!$A:$A,'ricostr prev'!R:R)</f>
        <v>15110</v>
      </c>
      <c r="K272" s="118">
        <f>SUMIF('ricostr prev'!$A:$A,'prev. 2016 ric'!$A:$A,'ricostr prev'!T:T)</f>
        <v>6471</v>
      </c>
      <c r="L272" s="118">
        <f>SUMIF('ricostr prev'!$A:$A,'prev. 2016 ric'!$A:$A,'ricostr prev'!V:V)</f>
        <v>4233</v>
      </c>
      <c r="M272" s="118">
        <f>SUMIF('ricostr prev'!$A:$A,'prev. 2016 ric'!$A:$A,'ricostr prev'!X:X)</f>
        <v>1860</v>
      </c>
      <c r="N272" s="106">
        <f t="shared" si="9"/>
        <v>66196</v>
      </c>
      <c r="P272">
        <v>63254.666666666664</v>
      </c>
      <c r="Q272" s="124">
        <f t="shared" si="8"/>
        <v>-2941.3333333333358</v>
      </c>
    </row>
    <row r="273" spans="1:17" ht="25.5" x14ac:dyDescent="0.25">
      <c r="A273" s="139" t="s">
        <v>282</v>
      </c>
      <c r="B273" s="132" t="s">
        <v>1446</v>
      </c>
      <c r="C273" s="118">
        <f>SUMIF('ricostr prev'!$A:$A,'prev. 2016 ric'!$A:$A,'ricostr prev'!D:D)</f>
        <v>5</v>
      </c>
      <c r="D273" s="118">
        <f>SUMIF('ricostr prev'!$A:$A,'prev. 2016 ric'!$A:$A,'ricostr prev'!F:F)</f>
        <v>0</v>
      </c>
      <c r="E273" s="118">
        <f>SUMIF('ricostr prev'!$A:$A,'prev. 2016 ric'!$A:$A,'ricostr prev'!H:H)</f>
        <v>0</v>
      </c>
      <c r="F273" s="118">
        <f>SUMIF('ricostr prev'!$A:$A,'prev. 2016 ric'!$A:$A,'ricostr prev'!J:J)</f>
        <v>0</v>
      </c>
      <c r="G273" s="118">
        <f>SUMIF('ricostr prev'!$A:$A,'prev. 2016 ric'!$A:$A,'ricostr prev'!L:L)</f>
        <v>0</v>
      </c>
      <c r="H273" s="118">
        <f>SUMIF('ricostr prev'!$A:$A,'prev. 2016 ric'!$A:$A,'ricostr prev'!N:N)</f>
        <v>0</v>
      </c>
      <c r="I273" s="118">
        <f>SUMIF('ricostr prev'!$A:$A,'prev. 2016 ric'!$A:$A,'ricostr prev'!P:P)</f>
        <v>0</v>
      </c>
      <c r="J273" s="118">
        <f>SUMIF('ricostr prev'!$A:$A,'prev. 2016 ric'!$A:$A,'ricostr prev'!R:R)</f>
        <v>0</v>
      </c>
      <c r="K273" s="118">
        <f>SUMIF('ricostr prev'!$A:$A,'prev. 2016 ric'!$A:$A,'ricostr prev'!T:T)</f>
        <v>0</v>
      </c>
      <c r="L273" s="118">
        <f>SUMIF('ricostr prev'!$A:$A,'prev. 2016 ric'!$A:$A,'ricostr prev'!V:V)</f>
        <v>0</v>
      </c>
      <c r="M273" s="118">
        <f>SUMIF('ricostr prev'!$A:$A,'prev. 2016 ric'!$A:$A,'ricostr prev'!X:X)</f>
        <v>0</v>
      </c>
      <c r="N273" s="106">
        <f t="shared" si="9"/>
        <v>5</v>
      </c>
      <c r="P273">
        <v>0</v>
      </c>
      <c r="Q273" s="124">
        <f t="shared" si="8"/>
        <v>-5</v>
      </c>
    </row>
    <row r="274" spans="1:17" ht="25.5" x14ac:dyDescent="0.25">
      <c r="A274" s="139" t="s">
        <v>283</v>
      </c>
      <c r="B274" s="132" t="s">
        <v>1052</v>
      </c>
      <c r="C274" s="118">
        <f>SUMIF('ricostr prev'!$A:$A,'prev. 2016 ric'!$A:$A,'ricostr prev'!D:D)</f>
        <v>0</v>
      </c>
      <c r="D274" s="118">
        <f>SUMIF('ricostr prev'!$A:$A,'prev. 2016 ric'!$A:$A,'ricostr prev'!F:F)</f>
        <v>0</v>
      </c>
      <c r="E274" s="118">
        <f>SUMIF('ricostr prev'!$A:$A,'prev. 2016 ric'!$A:$A,'ricostr prev'!H:H)</f>
        <v>0</v>
      </c>
      <c r="F274" s="118">
        <f>SUMIF('ricostr prev'!$A:$A,'prev. 2016 ric'!$A:$A,'ricostr prev'!J:J)</f>
        <v>0</v>
      </c>
      <c r="G274" s="118">
        <f>SUMIF('ricostr prev'!$A:$A,'prev. 2016 ric'!$A:$A,'ricostr prev'!L:L)</f>
        <v>0</v>
      </c>
      <c r="H274" s="118">
        <f>SUMIF('ricostr prev'!$A:$A,'prev. 2016 ric'!$A:$A,'ricostr prev'!N:N)</f>
        <v>0</v>
      </c>
      <c r="I274" s="118">
        <f>SUMIF('ricostr prev'!$A:$A,'prev. 2016 ric'!$A:$A,'ricostr prev'!P:P)</f>
        <v>0</v>
      </c>
      <c r="J274" s="118">
        <f>SUMIF('ricostr prev'!$A:$A,'prev. 2016 ric'!$A:$A,'ricostr prev'!R:R)</f>
        <v>0</v>
      </c>
      <c r="K274" s="118">
        <f>SUMIF('ricostr prev'!$A:$A,'prev. 2016 ric'!$A:$A,'ricostr prev'!T:T)</f>
        <v>9</v>
      </c>
      <c r="L274" s="118">
        <f>SUMIF('ricostr prev'!$A:$A,'prev. 2016 ric'!$A:$A,'ricostr prev'!V:V)</f>
        <v>0</v>
      </c>
      <c r="M274" s="118">
        <f>SUMIF('ricostr prev'!$A:$A,'prev. 2016 ric'!$A:$A,'ricostr prev'!X:X)</f>
        <v>0</v>
      </c>
      <c r="N274" s="106">
        <f t="shared" si="9"/>
        <v>9</v>
      </c>
      <c r="P274">
        <v>8</v>
      </c>
      <c r="Q274" s="124">
        <f t="shared" si="8"/>
        <v>-1</v>
      </c>
    </row>
    <row r="275" spans="1:17" x14ac:dyDescent="0.25">
      <c r="A275" s="139" t="s">
        <v>284</v>
      </c>
      <c r="B275" s="132" t="s">
        <v>1021</v>
      </c>
      <c r="C275" s="118">
        <f>SUMIF('ricostr prev'!$A:$A,'prev. 2016 ric'!$A:$A,'ricostr prev'!D:D)</f>
        <v>6061</v>
      </c>
      <c r="D275" s="118">
        <f>SUMIF('ricostr prev'!$A:$A,'prev. 2016 ric'!$A:$A,'ricostr prev'!F:F)</f>
        <v>4779</v>
      </c>
      <c r="E275" s="118">
        <f>SUMIF('ricostr prev'!$A:$A,'prev. 2016 ric'!$A:$A,'ricostr prev'!H:H)</f>
        <v>13135</v>
      </c>
      <c r="F275" s="118">
        <f>SUMIF('ricostr prev'!$A:$A,'prev. 2016 ric'!$A:$A,'ricostr prev'!J:J)</f>
        <v>1480</v>
      </c>
      <c r="G275" s="118">
        <f>SUMIF('ricostr prev'!$A:$A,'prev. 2016 ric'!$A:$A,'ricostr prev'!L:L)</f>
        <v>7600</v>
      </c>
      <c r="H275" s="118">
        <f>SUMIF('ricostr prev'!$A:$A,'prev. 2016 ric'!$A:$A,'ricostr prev'!N:N)</f>
        <v>2790</v>
      </c>
      <c r="I275" s="118">
        <f>SUMIF('ricostr prev'!$A:$A,'prev. 2016 ric'!$A:$A,'ricostr prev'!P:P)</f>
        <v>2672</v>
      </c>
      <c r="J275" s="118">
        <f>SUMIF('ricostr prev'!$A:$A,'prev. 2016 ric'!$A:$A,'ricostr prev'!R:R)</f>
        <v>15110</v>
      </c>
      <c r="K275" s="118">
        <f>SUMIF('ricostr prev'!$A:$A,'prev. 2016 ric'!$A:$A,'ricostr prev'!T:T)</f>
        <v>6462</v>
      </c>
      <c r="L275" s="118">
        <f>SUMIF('ricostr prev'!$A:$A,'prev. 2016 ric'!$A:$A,'ricostr prev'!V:V)</f>
        <v>4233</v>
      </c>
      <c r="M275" s="118">
        <f>SUMIF('ricostr prev'!$A:$A,'prev. 2016 ric'!$A:$A,'ricostr prev'!X:X)</f>
        <v>1860</v>
      </c>
      <c r="N275" s="106">
        <f t="shared" si="9"/>
        <v>66182</v>
      </c>
      <c r="P275">
        <v>63246.666666666664</v>
      </c>
      <c r="Q275" s="124">
        <f t="shared" si="8"/>
        <v>-2935.3333333333358</v>
      </c>
    </row>
    <row r="276" spans="1:17" ht="25.5" x14ac:dyDescent="0.25">
      <c r="A276" s="143" t="s">
        <v>285</v>
      </c>
      <c r="B276" s="132" t="s">
        <v>1245</v>
      </c>
      <c r="C276" s="118">
        <f>SUMIF('ricostr prev'!$A:$A,'prev. 2016 ric'!$A:$A,'ricostr prev'!D:D)</f>
        <v>753</v>
      </c>
      <c r="D276" s="118">
        <f>SUMIF('ricostr prev'!$A:$A,'prev. 2016 ric'!$A:$A,'ricostr prev'!F:F)</f>
        <v>644</v>
      </c>
      <c r="E276" s="118">
        <f>SUMIF('ricostr prev'!$A:$A,'prev. 2016 ric'!$A:$A,'ricostr prev'!H:H)</f>
        <v>295</v>
      </c>
      <c r="F276" s="118">
        <f>SUMIF('ricostr prev'!$A:$A,'prev. 2016 ric'!$A:$A,'ricostr prev'!J:J)</f>
        <v>605</v>
      </c>
      <c r="G276" s="118">
        <f>SUMIF('ricostr prev'!$A:$A,'prev. 2016 ric'!$A:$A,'ricostr prev'!L:L)</f>
        <v>1906</v>
      </c>
      <c r="H276" s="118">
        <f>SUMIF('ricostr prev'!$A:$A,'prev. 2016 ric'!$A:$A,'ricostr prev'!N:N)</f>
        <v>446</v>
      </c>
      <c r="I276" s="118">
        <f>SUMIF('ricostr prev'!$A:$A,'prev. 2016 ric'!$A:$A,'ricostr prev'!P:P)</f>
        <v>523</v>
      </c>
      <c r="J276" s="118">
        <f>SUMIF('ricostr prev'!$A:$A,'prev. 2016 ric'!$A:$A,'ricostr prev'!R:R)</f>
        <v>2266</v>
      </c>
      <c r="K276" s="118">
        <f>SUMIF('ricostr prev'!$A:$A,'prev. 2016 ric'!$A:$A,'ricostr prev'!T:T)</f>
        <v>435</v>
      </c>
      <c r="L276" s="118">
        <f>SUMIF('ricostr prev'!$A:$A,'prev. 2016 ric'!$A:$A,'ricostr prev'!V:V)</f>
        <v>466</v>
      </c>
      <c r="M276" s="118">
        <f>SUMIF('ricostr prev'!$A:$A,'prev. 2016 ric'!$A:$A,'ricostr prev'!X:X)</f>
        <v>1437</v>
      </c>
      <c r="N276" s="106">
        <f t="shared" si="9"/>
        <v>9776</v>
      </c>
      <c r="P276">
        <v>15948</v>
      </c>
      <c r="Q276" s="124">
        <f t="shared" si="8"/>
        <v>6172</v>
      </c>
    </row>
    <row r="277" spans="1:17" ht="25.5" x14ac:dyDescent="0.25">
      <c r="A277" s="143" t="s">
        <v>286</v>
      </c>
      <c r="B277" s="132" t="s">
        <v>1447</v>
      </c>
      <c r="C277" s="118">
        <f>SUMIF('ricostr prev'!$A:$A,'prev. 2016 ric'!$A:$A,'ricostr prev'!D:D)</f>
        <v>47</v>
      </c>
      <c r="D277" s="118">
        <f>SUMIF('ricostr prev'!$A:$A,'prev. 2016 ric'!$A:$A,'ricostr prev'!F:F)</f>
        <v>0</v>
      </c>
      <c r="E277" s="118">
        <f>SUMIF('ricostr prev'!$A:$A,'prev. 2016 ric'!$A:$A,'ricostr prev'!H:H)</f>
        <v>0</v>
      </c>
      <c r="F277" s="118">
        <f>SUMIF('ricostr prev'!$A:$A,'prev. 2016 ric'!$A:$A,'ricostr prev'!J:J)</f>
        <v>0</v>
      </c>
      <c r="G277" s="118">
        <f>SUMIF('ricostr prev'!$A:$A,'prev. 2016 ric'!$A:$A,'ricostr prev'!L:L)</f>
        <v>0</v>
      </c>
      <c r="H277" s="118">
        <f>SUMIF('ricostr prev'!$A:$A,'prev. 2016 ric'!$A:$A,'ricostr prev'!N:N)</f>
        <v>0</v>
      </c>
      <c r="I277" s="118">
        <f>SUMIF('ricostr prev'!$A:$A,'prev. 2016 ric'!$A:$A,'ricostr prev'!P:P)</f>
        <v>0</v>
      </c>
      <c r="J277" s="118">
        <f>SUMIF('ricostr prev'!$A:$A,'prev. 2016 ric'!$A:$A,'ricostr prev'!R:R)</f>
        <v>0</v>
      </c>
      <c r="K277" s="118">
        <f>SUMIF('ricostr prev'!$A:$A,'prev. 2016 ric'!$A:$A,'ricostr prev'!T:T)</f>
        <v>8</v>
      </c>
      <c r="L277" s="118">
        <f>SUMIF('ricostr prev'!$A:$A,'prev. 2016 ric'!$A:$A,'ricostr prev'!V:V)</f>
        <v>0</v>
      </c>
      <c r="M277" s="118">
        <f>SUMIF('ricostr prev'!$A:$A,'prev. 2016 ric'!$A:$A,'ricostr prev'!X:X)</f>
        <v>0</v>
      </c>
      <c r="N277" s="106">
        <f t="shared" si="9"/>
        <v>55</v>
      </c>
      <c r="P277">
        <v>0</v>
      </c>
      <c r="Q277" s="124">
        <f t="shared" si="8"/>
        <v>-55</v>
      </c>
    </row>
    <row r="278" spans="1:17" ht="25.5" x14ac:dyDescent="0.25">
      <c r="A278" s="143" t="s">
        <v>287</v>
      </c>
      <c r="B278" s="132" t="s">
        <v>1244</v>
      </c>
      <c r="C278" s="118">
        <f>SUMIF('ricostr prev'!$A:$A,'prev. 2016 ric'!$A:$A,'ricostr prev'!D:D)</f>
        <v>0</v>
      </c>
      <c r="D278" s="118">
        <f>SUMIF('ricostr prev'!$A:$A,'prev. 2016 ric'!$A:$A,'ricostr prev'!F:F)</f>
        <v>0</v>
      </c>
      <c r="E278" s="118">
        <f>SUMIF('ricostr prev'!$A:$A,'prev. 2016 ric'!$A:$A,'ricostr prev'!H:H)</f>
        <v>0</v>
      </c>
      <c r="F278" s="118">
        <f>SUMIF('ricostr prev'!$A:$A,'prev. 2016 ric'!$A:$A,'ricostr prev'!J:J)</f>
        <v>0</v>
      </c>
      <c r="G278" s="118">
        <f>SUMIF('ricostr prev'!$A:$A,'prev. 2016 ric'!$A:$A,'ricostr prev'!L:L)</f>
        <v>0</v>
      </c>
      <c r="H278" s="118">
        <f>SUMIF('ricostr prev'!$A:$A,'prev. 2016 ric'!$A:$A,'ricostr prev'!N:N)</f>
        <v>0</v>
      </c>
      <c r="I278" s="118">
        <f>SUMIF('ricostr prev'!$A:$A,'prev. 2016 ric'!$A:$A,'ricostr prev'!P:P)</f>
        <v>0</v>
      </c>
      <c r="J278" s="118">
        <f>SUMIF('ricostr prev'!$A:$A,'prev. 2016 ric'!$A:$A,'ricostr prev'!R:R)</f>
        <v>0</v>
      </c>
      <c r="K278" s="118">
        <f>SUMIF('ricostr prev'!$A:$A,'prev. 2016 ric'!$A:$A,'ricostr prev'!T:T)</f>
        <v>71</v>
      </c>
      <c r="L278" s="118">
        <f>SUMIF('ricostr prev'!$A:$A,'prev. 2016 ric'!$A:$A,'ricostr prev'!V:V)</f>
        <v>0</v>
      </c>
      <c r="M278" s="118">
        <f>SUMIF('ricostr prev'!$A:$A,'prev. 2016 ric'!$A:$A,'ricostr prev'!X:X)</f>
        <v>0</v>
      </c>
      <c r="N278" s="106">
        <f t="shared" si="9"/>
        <v>71</v>
      </c>
      <c r="P278">
        <v>0</v>
      </c>
      <c r="Q278" s="124">
        <f t="shared" si="8"/>
        <v>-71</v>
      </c>
    </row>
    <row r="279" spans="1:17" ht="25.5" x14ac:dyDescent="0.25">
      <c r="A279" s="143" t="s">
        <v>288</v>
      </c>
      <c r="B279" s="132" t="s">
        <v>1246</v>
      </c>
      <c r="C279" s="118">
        <f>SUMIF('ricostr prev'!$A:$A,'prev. 2016 ric'!$A:$A,'ricostr prev'!D:D)</f>
        <v>627</v>
      </c>
      <c r="D279" s="118">
        <f>SUMIF('ricostr prev'!$A:$A,'prev. 2016 ric'!$A:$A,'ricostr prev'!F:F)</f>
        <v>630</v>
      </c>
      <c r="E279" s="118">
        <f>SUMIF('ricostr prev'!$A:$A,'prev. 2016 ric'!$A:$A,'ricostr prev'!H:H)</f>
        <v>295</v>
      </c>
      <c r="F279" s="118">
        <f>SUMIF('ricostr prev'!$A:$A,'prev. 2016 ric'!$A:$A,'ricostr prev'!J:J)</f>
        <v>605</v>
      </c>
      <c r="G279" s="118">
        <f>SUMIF('ricostr prev'!$A:$A,'prev. 2016 ric'!$A:$A,'ricostr prev'!L:L)</f>
        <v>1906</v>
      </c>
      <c r="H279" s="118">
        <f>SUMIF('ricostr prev'!$A:$A,'prev. 2016 ric'!$A:$A,'ricostr prev'!N:N)</f>
        <v>446</v>
      </c>
      <c r="I279" s="118">
        <f>SUMIF('ricostr prev'!$A:$A,'prev. 2016 ric'!$A:$A,'ricostr prev'!P:P)</f>
        <v>523</v>
      </c>
      <c r="J279" s="118">
        <f>SUMIF('ricostr prev'!$A:$A,'prev. 2016 ric'!$A:$A,'ricostr prev'!R:R)</f>
        <v>2266</v>
      </c>
      <c r="K279" s="118">
        <f>SUMIF('ricostr prev'!$A:$A,'prev. 2016 ric'!$A:$A,'ricostr prev'!T:T)</f>
        <v>356</v>
      </c>
      <c r="L279" s="118">
        <f>SUMIF('ricostr prev'!$A:$A,'prev. 2016 ric'!$A:$A,'ricostr prev'!V:V)</f>
        <v>466</v>
      </c>
      <c r="M279" s="118">
        <f>SUMIF('ricostr prev'!$A:$A,'prev. 2016 ric'!$A:$A,'ricostr prev'!X:X)</f>
        <v>1437</v>
      </c>
      <c r="N279" s="106">
        <f t="shared" si="9"/>
        <v>9557</v>
      </c>
      <c r="P279">
        <v>15892</v>
      </c>
      <c r="Q279" s="124">
        <f t="shared" si="8"/>
        <v>6335</v>
      </c>
    </row>
    <row r="280" spans="1:17" x14ac:dyDescent="0.25">
      <c r="A280" s="139" t="s">
        <v>289</v>
      </c>
      <c r="B280" s="132" t="s">
        <v>2090</v>
      </c>
      <c r="C280" s="118">
        <f>SUMIF('ricostr prev'!$A:$A,'prev. 2016 ric'!$A:$A,'ricostr prev'!D:D)</f>
        <v>68</v>
      </c>
      <c r="D280" s="118">
        <f>SUMIF('ricostr prev'!$A:$A,'prev. 2016 ric'!$A:$A,'ricostr prev'!F:F)</f>
        <v>75</v>
      </c>
      <c r="E280" s="118">
        <f>SUMIF('ricostr prev'!$A:$A,'prev. 2016 ric'!$A:$A,'ricostr prev'!H:H)</f>
        <v>129</v>
      </c>
      <c r="F280" s="118">
        <f>SUMIF('ricostr prev'!$A:$A,'prev. 2016 ric'!$A:$A,'ricostr prev'!J:J)</f>
        <v>205</v>
      </c>
      <c r="G280" s="118">
        <f>SUMIF('ricostr prev'!$A:$A,'prev. 2016 ric'!$A:$A,'ricostr prev'!L:L)</f>
        <v>115</v>
      </c>
      <c r="H280" s="118">
        <f>SUMIF('ricostr prev'!$A:$A,'prev. 2016 ric'!$A:$A,'ricostr prev'!N:N)</f>
        <v>142</v>
      </c>
      <c r="I280" s="118">
        <f>SUMIF('ricostr prev'!$A:$A,'prev. 2016 ric'!$A:$A,'ricostr prev'!P:P)</f>
        <v>131</v>
      </c>
      <c r="J280" s="118">
        <f>SUMIF('ricostr prev'!$A:$A,'prev. 2016 ric'!$A:$A,'ricostr prev'!R:R)</f>
        <v>48</v>
      </c>
      <c r="K280" s="118">
        <f>SUMIF('ricostr prev'!$A:$A,'prev. 2016 ric'!$A:$A,'ricostr prev'!T:T)</f>
        <v>211</v>
      </c>
      <c r="L280" s="118">
        <f>SUMIF('ricostr prev'!$A:$A,'prev. 2016 ric'!$A:$A,'ricostr prev'!V:V)</f>
        <v>0</v>
      </c>
      <c r="M280" s="118">
        <f>SUMIF('ricostr prev'!$A:$A,'prev. 2016 ric'!$A:$A,'ricostr prev'!X:X)</f>
        <v>175</v>
      </c>
      <c r="N280" s="106">
        <f t="shared" si="9"/>
        <v>1299</v>
      </c>
      <c r="P280">
        <v>1809.3333333333333</v>
      </c>
      <c r="Q280" s="124">
        <f t="shared" si="8"/>
        <v>510.33333333333326</v>
      </c>
    </row>
    <row r="281" spans="1:17" ht="25.5" x14ac:dyDescent="0.25">
      <c r="A281" s="139" t="s">
        <v>290</v>
      </c>
      <c r="B281" s="132" t="s">
        <v>2092</v>
      </c>
      <c r="C281" s="118">
        <f>SUMIF('ricostr prev'!$A:$A,'prev. 2016 ric'!$A:$A,'ricostr prev'!D:D)</f>
        <v>300</v>
      </c>
      <c r="D281" s="118">
        <f>SUMIF('ricostr prev'!$A:$A,'prev. 2016 ric'!$A:$A,'ricostr prev'!F:F)</f>
        <v>31</v>
      </c>
      <c r="E281" s="118">
        <f>SUMIF('ricostr prev'!$A:$A,'prev. 2016 ric'!$A:$A,'ricostr prev'!H:H)</f>
        <v>124</v>
      </c>
      <c r="F281" s="118">
        <f>SUMIF('ricostr prev'!$A:$A,'prev. 2016 ric'!$A:$A,'ricostr prev'!J:J)</f>
        <v>31</v>
      </c>
      <c r="G281" s="118">
        <f>SUMIF('ricostr prev'!$A:$A,'prev. 2016 ric'!$A:$A,'ricostr prev'!L:L)</f>
        <v>31</v>
      </c>
      <c r="H281" s="118">
        <f>SUMIF('ricostr prev'!$A:$A,'prev. 2016 ric'!$A:$A,'ricostr prev'!N:N)</f>
        <v>33</v>
      </c>
      <c r="I281" s="118">
        <f>SUMIF('ricostr prev'!$A:$A,'prev. 2016 ric'!$A:$A,'ricostr prev'!P:P)</f>
        <v>72</v>
      </c>
      <c r="J281" s="118">
        <f>SUMIF('ricostr prev'!$A:$A,'prev. 2016 ric'!$A:$A,'ricostr prev'!R:R)</f>
        <v>24</v>
      </c>
      <c r="K281" s="118">
        <f>SUMIF('ricostr prev'!$A:$A,'prev. 2016 ric'!$A:$A,'ricostr prev'!T:T)</f>
        <v>75</v>
      </c>
      <c r="L281" s="118">
        <f>SUMIF('ricostr prev'!$A:$A,'prev. 2016 ric'!$A:$A,'ricostr prev'!V:V)</f>
        <v>0</v>
      </c>
      <c r="M281" s="118">
        <f>SUMIF('ricostr prev'!$A:$A,'prev. 2016 ric'!$A:$A,'ricostr prev'!X:X)</f>
        <v>69</v>
      </c>
      <c r="N281" s="106">
        <f t="shared" si="9"/>
        <v>790</v>
      </c>
      <c r="P281">
        <v>1072</v>
      </c>
      <c r="Q281" s="124">
        <f t="shared" si="8"/>
        <v>282</v>
      </c>
    </row>
    <row r="282" spans="1:17" ht="25.5" x14ac:dyDescent="0.25">
      <c r="A282" s="139" t="s">
        <v>291</v>
      </c>
      <c r="B282" s="132" t="s">
        <v>1171</v>
      </c>
      <c r="C282" s="118">
        <f>SUMIF('ricostr prev'!$A:$A,'prev. 2016 ric'!$A:$A,'ricostr prev'!D:D)</f>
        <v>0</v>
      </c>
      <c r="D282" s="118">
        <f>SUMIF('ricostr prev'!$A:$A,'prev. 2016 ric'!$A:$A,'ricostr prev'!F:F)</f>
        <v>0</v>
      </c>
      <c r="E282" s="118">
        <f>SUMIF('ricostr prev'!$A:$A,'prev. 2016 ric'!$A:$A,'ricostr prev'!H:H)</f>
        <v>0</v>
      </c>
      <c r="F282" s="118">
        <f>SUMIF('ricostr prev'!$A:$A,'prev. 2016 ric'!$A:$A,'ricostr prev'!J:J)</f>
        <v>0</v>
      </c>
      <c r="G282" s="118">
        <f>SUMIF('ricostr prev'!$A:$A,'prev. 2016 ric'!$A:$A,'ricostr prev'!L:L)</f>
        <v>0</v>
      </c>
      <c r="H282" s="118">
        <f>SUMIF('ricostr prev'!$A:$A,'prev. 2016 ric'!$A:$A,'ricostr prev'!N:N)</f>
        <v>0</v>
      </c>
      <c r="I282" s="118">
        <f>SUMIF('ricostr prev'!$A:$A,'prev. 2016 ric'!$A:$A,'ricostr prev'!P:P)</f>
        <v>0</v>
      </c>
      <c r="J282" s="118">
        <f>SUMIF('ricostr prev'!$A:$A,'prev. 2016 ric'!$A:$A,'ricostr prev'!R:R)</f>
        <v>0</v>
      </c>
      <c r="K282" s="118">
        <f>SUMIF('ricostr prev'!$A:$A,'prev. 2016 ric'!$A:$A,'ricostr prev'!T:T)</f>
        <v>0</v>
      </c>
      <c r="L282" s="118">
        <f>SUMIF('ricostr prev'!$A:$A,'prev. 2016 ric'!$A:$A,'ricostr prev'!V:V)</f>
        <v>292</v>
      </c>
      <c r="M282" s="118">
        <f>SUMIF('ricostr prev'!$A:$A,'prev. 2016 ric'!$A:$A,'ricostr prev'!X:X)</f>
        <v>858</v>
      </c>
      <c r="N282" s="106">
        <f t="shared" si="9"/>
        <v>1150</v>
      </c>
      <c r="P282">
        <v>1200</v>
      </c>
      <c r="Q282" s="124">
        <f t="shared" si="8"/>
        <v>50</v>
      </c>
    </row>
    <row r="283" spans="1:17" x14ac:dyDescent="0.25">
      <c r="A283" s="139" t="s">
        <v>292</v>
      </c>
      <c r="B283" s="132" t="s">
        <v>1172</v>
      </c>
      <c r="C283" s="118">
        <f>SUMIF('ricostr prev'!$A:$A,'prev. 2016 ric'!$A:$A,'ricostr prev'!D:D)</f>
        <v>257</v>
      </c>
      <c r="D283" s="118">
        <f>SUMIF('ricostr prev'!$A:$A,'prev. 2016 ric'!$A:$A,'ricostr prev'!F:F)</f>
        <v>524</v>
      </c>
      <c r="E283" s="118">
        <f>SUMIF('ricostr prev'!$A:$A,'prev. 2016 ric'!$A:$A,'ricostr prev'!H:H)</f>
        <v>42</v>
      </c>
      <c r="F283" s="118">
        <f>SUMIF('ricostr prev'!$A:$A,'prev. 2016 ric'!$A:$A,'ricostr prev'!J:J)</f>
        <v>311</v>
      </c>
      <c r="G283" s="118">
        <f>SUMIF('ricostr prev'!$A:$A,'prev. 2016 ric'!$A:$A,'ricostr prev'!L:L)</f>
        <v>1620</v>
      </c>
      <c r="H283" s="118">
        <f>SUMIF('ricostr prev'!$A:$A,'prev. 2016 ric'!$A:$A,'ricostr prev'!N:N)</f>
        <v>271</v>
      </c>
      <c r="I283" s="118">
        <f>SUMIF('ricostr prev'!$A:$A,'prev. 2016 ric'!$A:$A,'ricostr prev'!P:P)</f>
        <v>209</v>
      </c>
      <c r="J283" s="118">
        <f>SUMIF('ricostr prev'!$A:$A,'prev. 2016 ric'!$A:$A,'ricostr prev'!R:R)</f>
        <v>1303</v>
      </c>
      <c r="K283" s="118">
        <f>SUMIF('ricostr prev'!$A:$A,'prev. 2016 ric'!$A:$A,'ricostr prev'!T:T)</f>
        <v>0</v>
      </c>
      <c r="L283" s="118">
        <f>SUMIF('ricostr prev'!$A:$A,'prev. 2016 ric'!$A:$A,'ricostr prev'!V:V)</f>
        <v>0</v>
      </c>
      <c r="M283" s="118">
        <f>SUMIF('ricostr prev'!$A:$A,'prev. 2016 ric'!$A:$A,'ricostr prev'!X:X)</f>
        <v>161</v>
      </c>
      <c r="N283" s="106">
        <f t="shared" si="9"/>
        <v>4698</v>
      </c>
      <c r="P283">
        <v>9908</v>
      </c>
      <c r="Q283" s="124">
        <f t="shared" si="8"/>
        <v>5210</v>
      </c>
    </row>
    <row r="284" spans="1:17" ht="25.5" x14ac:dyDescent="0.25">
      <c r="A284" s="139" t="s">
        <v>293</v>
      </c>
      <c r="B284" s="132" t="s">
        <v>1579</v>
      </c>
      <c r="C284" s="118">
        <f>SUMIF('ricostr prev'!$A:$A,'prev. 2016 ric'!$A:$A,'ricostr prev'!D:D)</f>
        <v>2</v>
      </c>
      <c r="D284" s="118">
        <f>SUMIF('ricostr prev'!$A:$A,'prev. 2016 ric'!$A:$A,'ricostr prev'!F:F)</f>
        <v>0</v>
      </c>
      <c r="E284" s="118">
        <f>SUMIF('ricostr prev'!$A:$A,'prev. 2016 ric'!$A:$A,'ricostr prev'!H:H)</f>
        <v>0</v>
      </c>
      <c r="F284" s="118">
        <f>SUMIF('ricostr prev'!$A:$A,'prev. 2016 ric'!$A:$A,'ricostr prev'!J:J)</f>
        <v>58</v>
      </c>
      <c r="G284" s="118">
        <f>SUMIF('ricostr prev'!$A:$A,'prev. 2016 ric'!$A:$A,'ricostr prev'!L:L)</f>
        <v>140</v>
      </c>
      <c r="H284" s="118">
        <f>SUMIF('ricostr prev'!$A:$A,'prev. 2016 ric'!$A:$A,'ricostr prev'!N:N)</f>
        <v>0</v>
      </c>
      <c r="I284" s="118">
        <f>SUMIF('ricostr prev'!$A:$A,'prev. 2016 ric'!$A:$A,'ricostr prev'!P:P)</f>
        <v>111</v>
      </c>
      <c r="J284" s="118">
        <f>SUMIF('ricostr prev'!$A:$A,'prev. 2016 ric'!$A:$A,'ricostr prev'!R:R)</f>
        <v>891</v>
      </c>
      <c r="K284" s="118">
        <f>SUMIF('ricostr prev'!$A:$A,'prev. 2016 ric'!$A:$A,'ricostr prev'!T:T)</f>
        <v>70</v>
      </c>
      <c r="L284" s="118">
        <f>SUMIF('ricostr prev'!$A:$A,'prev. 2016 ric'!$A:$A,'ricostr prev'!V:V)</f>
        <v>174</v>
      </c>
      <c r="M284" s="118">
        <f>SUMIF('ricostr prev'!$A:$A,'prev. 2016 ric'!$A:$A,'ricostr prev'!X:X)</f>
        <v>174</v>
      </c>
      <c r="N284" s="106">
        <f t="shared" si="9"/>
        <v>1620</v>
      </c>
      <c r="P284">
        <v>1902.6666666666667</v>
      </c>
      <c r="Q284" s="124">
        <f t="shared" si="8"/>
        <v>282.66666666666674</v>
      </c>
    </row>
    <row r="285" spans="1:17" ht="25.5" x14ac:dyDescent="0.25">
      <c r="A285" s="143" t="s">
        <v>294</v>
      </c>
      <c r="B285" s="132" t="s">
        <v>2098</v>
      </c>
      <c r="C285" s="118">
        <f>SUMIF('ricostr prev'!$A:$A,'prev. 2016 ric'!$A:$A,'ricostr prev'!D:D)</f>
        <v>79</v>
      </c>
      <c r="D285" s="118">
        <f>SUMIF('ricostr prev'!$A:$A,'prev. 2016 ric'!$A:$A,'ricostr prev'!F:F)</f>
        <v>14</v>
      </c>
      <c r="E285" s="118">
        <f>SUMIF('ricostr prev'!$A:$A,'prev. 2016 ric'!$A:$A,'ricostr prev'!H:H)</f>
        <v>0</v>
      </c>
      <c r="F285" s="118">
        <f>SUMIF('ricostr prev'!$A:$A,'prev. 2016 ric'!$A:$A,'ricostr prev'!J:J)</f>
        <v>0</v>
      </c>
      <c r="G285" s="118">
        <f>SUMIF('ricostr prev'!$A:$A,'prev. 2016 ric'!$A:$A,'ricostr prev'!L:L)</f>
        <v>0</v>
      </c>
      <c r="H285" s="118">
        <f>SUMIF('ricostr prev'!$A:$A,'prev. 2016 ric'!$A:$A,'ricostr prev'!N:N)</f>
        <v>0</v>
      </c>
      <c r="I285" s="118">
        <f>SUMIF('ricostr prev'!$A:$A,'prev. 2016 ric'!$A:$A,'ricostr prev'!P:P)</f>
        <v>0</v>
      </c>
      <c r="J285" s="118">
        <f>SUMIF('ricostr prev'!$A:$A,'prev. 2016 ric'!$A:$A,'ricostr prev'!R:R)</f>
        <v>0</v>
      </c>
      <c r="K285" s="118">
        <f>SUMIF('ricostr prev'!$A:$A,'prev. 2016 ric'!$A:$A,'ricostr prev'!T:T)</f>
        <v>0</v>
      </c>
      <c r="L285" s="118">
        <f>SUMIF('ricostr prev'!$A:$A,'prev. 2016 ric'!$A:$A,'ricostr prev'!V:V)</f>
        <v>0</v>
      </c>
      <c r="M285" s="118">
        <f>SUMIF('ricostr prev'!$A:$A,'prev. 2016 ric'!$A:$A,'ricostr prev'!X:X)</f>
        <v>0</v>
      </c>
      <c r="N285" s="106">
        <f t="shared" si="9"/>
        <v>93</v>
      </c>
      <c r="P285">
        <v>56</v>
      </c>
      <c r="Q285" s="124">
        <f t="shared" si="8"/>
        <v>-37</v>
      </c>
    </row>
    <row r="286" spans="1:17" ht="38.25" x14ac:dyDescent="0.25">
      <c r="A286" s="139" t="s">
        <v>295</v>
      </c>
      <c r="B286" s="132" t="s">
        <v>1448</v>
      </c>
      <c r="C286" s="118">
        <f>SUMIF('ricostr prev'!$A:$A,'prev. 2016 ric'!$A:$A,'ricostr prev'!D:D)</f>
        <v>79</v>
      </c>
      <c r="D286" s="118">
        <f>SUMIF('ricostr prev'!$A:$A,'prev. 2016 ric'!$A:$A,'ricostr prev'!F:F)</f>
        <v>14</v>
      </c>
      <c r="E286" s="118">
        <f>SUMIF('ricostr prev'!$A:$A,'prev. 2016 ric'!$A:$A,'ricostr prev'!H:H)</f>
        <v>0</v>
      </c>
      <c r="F286" s="118">
        <f>SUMIF('ricostr prev'!$A:$A,'prev. 2016 ric'!$A:$A,'ricostr prev'!J:J)</f>
        <v>0</v>
      </c>
      <c r="G286" s="118">
        <f>SUMIF('ricostr prev'!$A:$A,'prev. 2016 ric'!$A:$A,'ricostr prev'!L:L)</f>
        <v>0</v>
      </c>
      <c r="H286" s="118">
        <f>SUMIF('ricostr prev'!$A:$A,'prev. 2016 ric'!$A:$A,'ricostr prev'!N:N)</f>
        <v>0</v>
      </c>
      <c r="I286" s="118">
        <f>SUMIF('ricostr prev'!$A:$A,'prev. 2016 ric'!$A:$A,'ricostr prev'!P:P)</f>
        <v>0</v>
      </c>
      <c r="J286" s="118">
        <f>SUMIF('ricostr prev'!$A:$A,'prev. 2016 ric'!$A:$A,'ricostr prev'!R:R)</f>
        <v>0</v>
      </c>
      <c r="K286" s="118">
        <f>SUMIF('ricostr prev'!$A:$A,'prev. 2016 ric'!$A:$A,'ricostr prev'!T:T)</f>
        <v>0</v>
      </c>
      <c r="L286" s="118">
        <f>SUMIF('ricostr prev'!$A:$A,'prev. 2016 ric'!$A:$A,'ricostr prev'!V:V)</f>
        <v>0</v>
      </c>
      <c r="M286" s="118">
        <f>SUMIF('ricostr prev'!$A:$A,'prev. 2016 ric'!$A:$A,'ricostr prev'!X:X)</f>
        <v>0</v>
      </c>
      <c r="N286" s="106">
        <f t="shared" si="9"/>
        <v>93</v>
      </c>
      <c r="P286">
        <v>56</v>
      </c>
      <c r="Q286" s="124">
        <f t="shared" si="8"/>
        <v>-37</v>
      </c>
    </row>
    <row r="287" spans="1:17" ht="38.25" x14ac:dyDescent="0.25">
      <c r="A287" s="139" t="s">
        <v>296</v>
      </c>
      <c r="B287" s="132" t="s">
        <v>2127</v>
      </c>
      <c r="C287" s="118">
        <f>SUMIF('ricostr prev'!$A:$A,'prev. 2016 ric'!$A:$A,'ricostr prev'!D:D)</f>
        <v>0</v>
      </c>
      <c r="D287" s="118">
        <f>SUMIF('ricostr prev'!$A:$A,'prev. 2016 ric'!$A:$A,'ricostr prev'!F:F)</f>
        <v>0</v>
      </c>
      <c r="E287" s="118">
        <f>SUMIF('ricostr prev'!$A:$A,'prev. 2016 ric'!$A:$A,'ricostr prev'!H:H)</f>
        <v>0</v>
      </c>
      <c r="F287" s="118">
        <f>SUMIF('ricostr prev'!$A:$A,'prev. 2016 ric'!$A:$A,'ricostr prev'!J:J)</f>
        <v>0</v>
      </c>
      <c r="G287" s="118">
        <f>SUMIF('ricostr prev'!$A:$A,'prev. 2016 ric'!$A:$A,'ricostr prev'!L:L)</f>
        <v>0</v>
      </c>
      <c r="H287" s="118">
        <f>SUMIF('ricostr prev'!$A:$A,'prev. 2016 ric'!$A:$A,'ricostr prev'!N:N)</f>
        <v>0</v>
      </c>
      <c r="I287" s="118">
        <f>SUMIF('ricostr prev'!$A:$A,'prev. 2016 ric'!$A:$A,'ricostr prev'!P:P)</f>
        <v>0</v>
      </c>
      <c r="J287" s="118">
        <f>SUMIF('ricostr prev'!$A:$A,'prev. 2016 ric'!$A:$A,'ricostr prev'!R:R)</f>
        <v>0</v>
      </c>
      <c r="K287" s="118">
        <f>SUMIF('ricostr prev'!$A:$A,'prev. 2016 ric'!$A:$A,'ricostr prev'!T:T)</f>
        <v>0</v>
      </c>
      <c r="L287" s="118">
        <f>SUMIF('ricostr prev'!$A:$A,'prev. 2016 ric'!$A:$A,'ricostr prev'!V:V)</f>
        <v>0</v>
      </c>
      <c r="M287" s="118">
        <f>SUMIF('ricostr prev'!$A:$A,'prev. 2016 ric'!$A:$A,'ricostr prev'!X:X)</f>
        <v>0</v>
      </c>
      <c r="N287" s="106">
        <f t="shared" si="9"/>
        <v>0</v>
      </c>
      <c r="P287">
        <v>0</v>
      </c>
      <c r="Q287" s="124">
        <f t="shared" si="8"/>
        <v>0</v>
      </c>
    </row>
    <row r="288" spans="1:17" ht="38.25" x14ac:dyDescent="0.25">
      <c r="A288" s="139" t="s">
        <v>297</v>
      </c>
      <c r="B288" s="132" t="s">
        <v>950</v>
      </c>
      <c r="C288" s="118">
        <f>SUMIF('ricostr prev'!$A:$A,'prev. 2016 ric'!$A:$A,'ricostr prev'!D:D)</f>
        <v>0</v>
      </c>
      <c r="D288" s="118">
        <f>SUMIF('ricostr prev'!$A:$A,'prev. 2016 ric'!$A:$A,'ricostr prev'!F:F)</f>
        <v>0</v>
      </c>
      <c r="E288" s="118">
        <f>SUMIF('ricostr prev'!$A:$A,'prev. 2016 ric'!$A:$A,'ricostr prev'!H:H)</f>
        <v>0</v>
      </c>
      <c r="F288" s="118">
        <f>SUMIF('ricostr prev'!$A:$A,'prev. 2016 ric'!$A:$A,'ricostr prev'!J:J)</f>
        <v>0</v>
      </c>
      <c r="G288" s="118">
        <f>SUMIF('ricostr prev'!$A:$A,'prev. 2016 ric'!$A:$A,'ricostr prev'!L:L)</f>
        <v>0</v>
      </c>
      <c r="H288" s="118">
        <f>SUMIF('ricostr prev'!$A:$A,'prev. 2016 ric'!$A:$A,'ricostr prev'!N:N)</f>
        <v>0</v>
      </c>
      <c r="I288" s="118">
        <f>SUMIF('ricostr prev'!$A:$A,'prev. 2016 ric'!$A:$A,'ricostr prev'!P:P)</f>
        <v>0</v>
      </c>
      <c r="J288" s="118">
        <f>SUMIF('ricostr prev'!$A:$A,'prev. 2016 ric'!$A:$A,'ricostr prev'!R:R)</f>
        <v>0</v>
      </c>
      <c r="K288" s="118">
        <f>SUMIF('ricostr prev'!$A:$A,'prev. 2016 ric'!$A:$A,'ricostr prev'!T:T)</f>
        <v>0</v>
      </c>
      <c r="L288" s="118">
        <f>SUMIF('ricostr prev'!$A:$A,'prev. 2016 ric'!$A:$A,'ricostr prev'!V:V)</f>
        <v>0</v>
      </c>
      <c r="M288" s="118">
        <f>SUMIF('ricostr prev'!$A:$A,'prev. 2016 ric'!$A:$A,'ricostr prev'!X:X)</f>
        <v>0</v>
      </c>
      <c r="N288" s="106">
        <f t="shared" si="9"/>
        <v>0</v>
      </c>
      <c r="P288">
        <v>0</v>
      </c>
      <c r="Q288" s="124">
        <f t="shared" si="8"/>
        <v>0</v>
      </c>
    </row>
    <row r="289" spans="1:17" x14ac:dyDescent="0.25">
      <c r="A289" s="143" t="s">
        <v>298</v>
      </c>
      <c r="B289" s="132" t="s">
        <v>1369</v>
      </c>
      <c r="C289" s="118">
        <f>SUMIF('ricostr prev'!$A:$A,'prev. 2016 ric'!$A:$A,'ricostr prev'!D:D)</f>
        <v>415</v>
      </c>
      <c r="D289" s="118">
        <f>SUMIF('ricostr prev'!$A:$A,'prev. 2016 ric'!$A:$A,'ricostr prev'!F:F)</f>
        <v>193</v>
      </c>
      <c r="E289" s="118">
        <f>SUMIF('ricostr prev'!$A:$A,'prev. 2016 ric'!$A:$A,'ricostr prev'!H:H)</f>
        <v>351</v>
      </c>
      <c r="F289" s="118">
        <f>SUMIF('ricostr prev'!$A:$A,'prev. 2016 ric'!$A:$A,'ricostr prev'!J:J)</f>
        <v>275</v>
      </c>
      <c r="G289" s="118">
        <f>SUMIF('ricostr prev'!$A:$A,'prev. 2016 ric'!$A:$A,'ricostr prev'!L:L)</f>
        <v>160</v>
      </c>
      <c r="H289" s="118">
        <f>SUMIF('ricostr prev'!$A:$A,'prev. 2016 ric'!$A:$A,'ricostr prev'!N:N)</f>
        <v>110</v>
      </c>
      <c r="I289" s="118">
        <f>SUMIF('ricostr prev'!$A:$A,'prev. 2016 ric'!$A:$A,'ricostr prev'!P:P)</f>
        <v>244</v>
      </c>
      <c r="J289" s="118">
        <f>SUMIF('ricostr prev'!$A:$A,'prev. 2016 ric'!$A:$A,'ricostr prev'!R:R)</f>
        <v>800</v>
      </c>
      <c r="K289" s="118">
        <f>SUMIF('ricostr prev'!$A:$A,'prev. 2016 ric'!$A:$A,'ricostr prev'!T:T)</f>
        <v>232</v>
      </c>
      <c r="L289" s="118">
        <f>SUMIF('ricostr prev'!$A:$A,'prev. 2016 ric'!$A:$A,'ricostr prev'!V:V)</f>
        <v>480</v>
      </c>
      <c r="M289" s="118">
        <f>SUMIF('ricostr prev'!$A:$A,'prev. 2016 ric'!$A:$A,'ricostr prev'!X:X)</f>
        <v>200</v>
      </c>
      <c r="N289" s="106">
        <f t="shared" si="9"/>
        <v>3460</v>
      </c>
      <c r="P289">
        <v>3037.3333333333335</v>
      </c>
      <c r="Q289" s="124">
        <f t="shared" si="8"/>
        <v>-422.66666666666652</v>
      </c>
    </row>
    <row r="290" spans="1:17" ht="25.5" x14ac:dyDescent="0.25">
      <c r="A290" s="143" t="s">
        <v>299</v>
      </c>
      <c r="B290" s="132" t="s">
        <v>1371</v>
      </c>
      <c r="C290" s="118">
        <f>SUMIF('ricostr prev'!$A:$A,'prev. 2016 ric'!$A:$A,'ricostr prev'!D:D)</f>
        <v>0</v>
      </c>
      <c r="D290" s="118">
        <f>SUMIF('ricostr prev'!$A:$A,'prev. 2016 ric'!$A:$A,'ricostr prev'!F:F)</f>
        <v>0</v>
      </c>
      <c r="E290" s="118">
        <f>SUMIF('ricostr prev'!$A:$A,'prev. 2016 ric'!$A:$A,'ricostr prev'!H:H)</f>
        <v>0</v>
      </c>
      <c r="F290" s="118">
        <f>SUMIF('ricostr prev'!$A:$A,'prev. 2016 ric'!$A:$A,'ricostr prev'!J:J)</f>
        <v>10</v>
      </c>
      <c r="G290" s="118">
        <f>SUMIF('ricostr prev'!$A:$A,'prev. 2016 ric'!$A:$A,'ricostr prev'!L:L)</f>
        <v>160</v>
      </c>
      <c r="H290" s="118">
        <f>SUMIF('ricostr prev'!$A:$A,'prev. 2016 ric'!$A:$A,'ricostr prev'!N:N)</f>
        <v>0</v>
      </c>
      <c r="I290" s="118">
        <f>SUMIF('ricostr prev'!$A:$A,'prev. 2016 ric'!$A:$A,'ricostr prev'!P:P)</f>
        <v>0</v>
      </c>
      <c r="J290" s="118">
        <f>SUMIF('ricostr prev'!$A:$A,'prev. 2016 ric'!$A:$A,'ricostr prev'!R:R)</f>
        <v>0</v>
      </c>
      <c r="K290" s="118">
        <f>SUMIF('ricostr prev'!$A:$A,'prev. 2016 ric'!$A:$A,'ricostr prev'!T:T)</f>
        <v>0</v>
      </c>
      <c r="L290" s="118">
        <f>SUMIF('ricostr prev'!$A:$A,'prev. 2016 ric'!$A:$A,'ricostr prev'!V:V)</f>
        <v>0</v>
      </c>
      <c r="M290" s="118">
        <f>SUMIF('ricostr prev'!$A:$A,'prev. 2016 ric'!$A:$A,'ricostr prev'!X:X)</f>
        <v>0</v>
      </c>
      <c r="N290" s="106">
        <f t="shared" si="9"/>
        <v>170</v>
      </c>
      <c r="P290">
        <v>8</v>
      </c>
      <c r="Q290" s="124">
        <f t="shared" si="8"/>
        <v>-162</v>
      </c>
    </row>
    <row r="291" spans="1:17" ht="25.5" x14ac:dyDescent="0.25">
      <c r="A291" s="143" t="s">
        <v>300</v>
      </c>
      <c r="B291" s="132" t="s">
        <v>1373</v>
      </c>
      <c r="C291" s="118">
        <f>SUMIF('ricostr prev'!$A:$A,'prev. 2016 ric'!$A:$A,'ricostr prev'!D:D)</f>
        <v>415</v>
      </c>
      <c r="D291" s="118">
        <f>SUMIF('ricostr prev'!$A:$A,'prev. 2016 ric'!$A:$A,'ricostr prev'!F:F)</f>
        <v>193</v>
      </c>
      <c r="E291" s="118">
        <f>SUMIF('ricostr prev'!$A:$A,'prev. 2016 ric'!$A:$A,'ricostr prev'!H:H)</f>
        <v>351</v>
      </c>
      <c r="F291" s="118">
        <f>SUMIF('ricostr prev'!$A:$A,'prev. 2016 ric'!$A:$A,'ricostr prev'!J:J)</f>
        <v>265</v>
      </c>
      <c r="G291" s="118">
        <f>SUMIF('ricostr prev'!$A:$A,'prev. 2016 ric'!$A:$A,'ricostr prev'!L:L)</f>
        <v>0</v>
      </c>
      <c r="H291" s="118">
        <f>SUMIF('ricostr prev'!$A:$A,'prev. 2016 ric'!$A:$A,'ricostr prev'!N:N)</f>
        <v>110</v>
      </c>
      <c r="I291" s="118">
        <f>SUMIF('ricostr prev'!$A:$A,'prev. 2016 ric'!$A:$A,'ricostr prev'!P:P)</f>
        <v>244</v>
      </c>
      <c r="J291" s="118">
        <f>SUMIF('ricostr prev'!$A:$A,'prev. 2016 ric'!$A:$A,'ricostr prev'!R:R)</f>
        <v>800</v>
      </c>
      <c r="K291" s="118">
        <f>SUMIF('ricostr prev'!$A:$A,'prev. 2016 ric'!$A:$A,'ricostr prev'!T:T)</f>
        <v>232</v>
      </c>
      <c r="L291" s="118">
        <f>SUMIF('ricostr prev'!$A:$A,'prev. 2016 ric'!$A:$A,'ricostr prev'!V:V)</f>
        <v>480</v>
      </c>
      <c r="M291" s="118">
        <f>SUMIF('ricostr prev'!$A:$A,'prev. 2016 ric'!$A:$A,'ricostr prev'!X:X)</f>
        <v>200</v>
      </c>
      <c r="N291" s="106">
        <f t="shared" si="9"/>
        <v>3290</v>
      </c>
      <c r="P291">
        <v>3029.3333333333335</v>
      </c>
      <c r="Q291" s="124">
        <f t="shared" si="8"/>
        <v>-260.66666666666652</v>
      </c>
    </row>
    <row r="292" spans="1:17" ht="25.5" x14ac:dyDescent="0.25">
      <c r="A292" s="139" t="s">
        <v>301</v>
      </c>
      <c r="B292" s="132" t="s">
        <v>1375</v>
      </c>
      <c r="C292" s="118">
        <f>SUMIF('ricostr prev'!$A:$A,'prev. 2016 ric'!$A:$A,'ricostr prev'!D:D)</f>
        <v>3568</v>
      </c>
      <c r="D292" s="118">
        <f>SUMIF('ricostr prev'!$A:$A,'prev. 2016 ric'!$A:$A,'ricostr prev'!F:F)</f>
        <v>6434</v>
      </c>
      <c r="E292" s="118">
        <f>SUMIF('ricostr prev'!$A:$A,'prev. 2016 ric'!$A:$A,'ricostr prev'!H:H)</f>
        <v>9344</v>
      </c>
      <c r="F292" s="118">
        <f>SUMIF('ricostr prev'!$A:$A,'prev. 2016 ric'!$A:$A,'ricostr prev'!J:J)</f>
        <v>2104</v>
      </c>
      <c r="G292" s="118">
        <f>SUMIF('ricostr prev'!$A:$A,'prev. 2016 ric'!$A:$A,'ricostr prev'!L:L)</f>
        <v>2749</v>
      </c>
      <c r="H292" s="118">
        <f>SUMIF('ricostr prev'!$A:$A,'prev. 2016 ric'!$A:$A,'ricostr prev'!N:N)</f>
        <v>2028</v>
      </c>
      <c r="I292" s="118">
        <f>SUMIF('ricostr prev'!$A:$A,'prev. 2016 ric'!$A:$A,'ricostr prev'!P:P)</f>
        <v>4043</v>
      </c>
      <c r="J292" s="118">
        <f>SUMIF('ricostr prev'!$A:$A,'prev. 2016 ric'!$A:$A,'ricostr prev'!R:R)</f>
        <v>12523</v>
      </c>
      <c r="K292" s="118">
        <f>SUMIF('ricostr prev'!$A:$A,'prev. 2016 ric'!$A:$A,'ricostr prev'!T:T)</f>
        <v>10888</v>
      </c>
      <c r="L292" s="118">
        <f>SUMIF('ricostr prev'!$A:$A,'prev. 2016 ric'!$A:$A,'ricostr prev'!V:V)</f>
        <v>5685</v>
      </c>
      <c r="M292" s="118">
        <f>SUMIF('ricostr prev'!$A:$A,'prev. 2016 ric'!$A:$A,'ricostr prev'!X:X)</f>
        <v>3551</v>
      </c>
      <c r="N292" s="106">
        <f t="shared" si="9"/>
        <v>62917</v>
      </c>
      <c r="P292">
        <v>68914.666666666672</v>
      </c>
      <c r="Q292" s="124">
        <f t="shared" si="8"/>
        <v>5997.6666666666715</v>
      </c>
    </row>
    <row r="293" spans="1:17" ht="25.5" x14ac:dyDescent="0.25">
      <c r="A293" s="143" t="s">
        <v>522</v>
      </c>
      <c r="B293" s="132" t="s">
        <v>67</v>
      </c>
      <c r="C293" s="118">
        <f>SUMIF('ricostr prev'!$A:$A,'prev. 2016 ric'!$A:$A,'ricostr prev'!D:D)</f>
        <v>2211</v>
      </c>
      <c r="D293" s="118">
        <f>SUMIF('ricostr prev'!$A:$A,'prev. 2016 ric'!$A:$A,'ricostr prev'!F:F)</f>
        <v>1259</v>
      </c>
      <c r="E293" s="118">
        <f>SUMIF('ricostr prev'!$A:$A,'prev. 2016 ric'!$A:$A,'ricostr prev'!H:H)</f>
        <v>4535</v>
      </c>
      <c r="F293" s="118">
        <f>SUMIF('ricostr prev'!$A:$A,'prev. 2016 ric'!$A:$A,'ricostr prev'!J:J)</f>
        <v>650</v>
      </c>
      <c r="G293" s="118">
        <f>SUMIF('ricostr prev'!$A:$A,'prev. 2016 ric'!$A:$A,'ricostr prev'!L:L)</f>
        <v>700</v>
      </c>
      <c r="H293" s="118">
        <f>SUMIF('ricostr prev'!$A:$A,'prev. 2016 ric'!$A:$A,'ricostr prev'!N:N)</f>
        <v>286</v>
      </c>
      <c r="I293" s="118">
        <f>SUMIF('ricostr prev'!$A:$A,'prev. 2016 ric'!$A:$A,'ricostr prev'!P:P)</f>
        <v>1856</v>
      </c>
      <c r="J293" s="118">
        <f>SUMIF('ricostr prev'!$A:$A,'prev. 2016 ric'!$A:$A,'ricostr prev'!R:R)</f>
        <v>6440</v>
      </c>
      <c r="K293" s="118">
        <f>SUMIF('ricostr prev'!$A:$A,'prev. 2016 ric'!$A:$A,'ricostr prev'!T:T)</f>
        <v>4499</v>
      </c>
      <c r="L293" s="118">
        <f>SUMIF('ricostr prev'!$A:$A,'prev. 2016 ric'!$A:$A,'ricostr prev'!V:V)</f>
        <v>386</v>
      </c>
      <c r="M293" s="118">
        <f>SUMIF('ricostr prev'!$A:$A,'prev. 2016 ric'!$A:$A,'ricostr prev'!X:X)</f>
        <v>160</v>
      </c>
      <c r="N293" s="106">
        <f t="shared" si="9"/>
        <v>22982</v>
      </c>
      <c r="P293">
        <v>34040</v>
      </c>
      <c r="Q293" s="124">
        <f t="shared" si="8"/>
        <v>11058</v>
      </c>
    </row>
    <row r="294" spans="1:17" ht="25.5" x14ac:dyDescent="0.25">
      <c r="A294" s="143" t="s">
        <v>523</v>
      </c>
      <c r="B294" s="132" t="s">
        <v>68</v>
      </c>
      <c r="C294" s="118">
        <f>SUMIF('ricostr prev'!$A:$A,'prev. 2016 ric'!$A:$A,'ricostr prev'!D:D)</f>
        <v>5</v>
      </c>
      <c r="D294" s="118">
        <f>SUMIF('ricostr prev'!$A:$A,'prev. 2016 ric'!$A:$A,'ricostr prev'!F:F)</f>
        <v>2330</v>
      </c>
      <c r="E294" s="118">
        <f>SUMIF('ricostr prev'!$A:$A,'prev. 2016 ric'!$A:$A,'ricostr prev'!H:H)</f>
        <v>0</v>
      </c>
      <c r="F294" s="118">
        <f>SUMIF('ricostr prev'!$A:$A,'prev. 2016 ric'!$A:$A,'ricostr prev'!J:J)</f>
        <v>220</v>
      </c>
      <c r="G294" s="118">
        <f>SUMIF('ricostr prev'!$A:$A,'prev. 2016 ric'!$A:$A,'ricostr prev'!L:L)</f>
        <v>240</v>
      </c>
      <c r="H294" s="118">
        <f>SUMIF('ricostr prev'!$A:$A,'prev. 2016 ric'!$A:$A,'ricostr prev'!N:N)</f>
        <v>1079</v>
      </c>
      <c r="I294" s="118">
        <f>SUMIF('ricostr prev'!$A:$A,'prev. 2016 ric'!$A:$A,'ricostr prev'!P:P)</f>
        <v>0</v>
      </c>
      <c r="J294" s="118">
        <f>SUMIF('ricostr prev'!$A:$A,'prev. 2016 ric'!$A:$A,'ricostr prev'!R:R)</f>
        <v>0</v>
      </c>
      <c r="K294" s="118">
        <f>SUMIF('ricostr prev'!$A:$A,'prev. 2016 ric'!$A:$A,'ricostr prev'!T:T)</f>
        <v>177</v>
      </c>
      <c r="L294" s="118">
        <f>SUMIF('ricostr prev'!$A:$A,'prev. 2016 ric'!$A:$A,'ricostr prev'!V:V)</f>
        <v>1090</v>
      </c>
      <c r="M294" s="118">
        <f>SUMIF('ricostr prev'!$A:$A,'prev. 2016 ric'!$A:$A,'ricostr prev'!X:X)</f>
        <v>1257</v>
      </c>
      <c r="N294" s="106">
        <f t="shared" si="9"/>
        <v>6398</v>
      </c>
      <c r="P294">
        <v>56</v>
      </c>
      <c r="Q294" s="124">
        <f t="shared" si="8"/>
        <v>-6342</v>
      </c>
    </row>
    <row r="295" spans="1:17" ht="25.5" x14ac:dyDescent="0.25">
      <c r="A295" s="143" t="s">
        <v>524</v>
      </c>
      <c r="B295" s="132" t="s">
        <v>69</v>
      </c>
      <c r="C295" s="118">
        <f>SUMIF('ricostr prev'!$A:$A,'prev. 2016 ric'!$A:$A,'ricostr prev'!D:D)</f>
        <v>807</v>
      </c>
      <c r="D295" s="118">
        <f>SUMIF('ricostr prev'!$A:$A,'prev. 2016 ric'!$A:$A,'ricostr prev'!F:F)</f>
        <v>2133</v>
      </c>
      <c r="E295" s="118">
        <f>SUMIF('ricostr prev'!$A:$A,'prev. 2016 ric'!$A:$A,'ricostr prev'!H:H)</f>
        <v>3249</v>
      </c>
      <c r="F295" s="118">
        <f>SUMIF('ricostr prev'!$A:$A,'prev. 2016 ric'!$A:$A,'ricostr prev'!J:J)</f>
        <v>989</v>
      </c>
      <c r="G295" s="118">
        <f>SUMIF('ricostr prev'!$A:$A,'prev. 2016 ric'!$A:$A,'ricostr prev'!L:L)</f>
        <v>1564</v>
      </c>
      <c r="H295" s="118">
        <f>SUMIF('ricostr prev'!$A:$A,'prev. 2016 ric'!$A:$A,'ricostr prev'!N:N)</f>
        <v>591</v>
      </c>
      <c r="I295" s="118">
        <f>SUMIF('ricostr prev'!$A:$A,'prev. 2016 ric'!$A:$A,'ricostr prev'!P:P)</f>
        <v>2027</v>
      </c>
      <c r="J295" s="118">
        <f>SUMIF('ricostr prev'!$A:$A,'prev. 2016 ric'!$A:$A,'ricostr prev'!R:R)</f>
        <v>5000</v>
      </c>
      <c r="K295" s="118">
        <f>SUMIF('ricostr prev'!$A:$A,'prev. 2016 ric'!$A:$A,'ricostr prev'!T:T)</f>
        <v>4270</v>
      </c>
      <c r="L295" s="118">
        <f>SUMIF('ricostr prev'!$A:$A,'prev. 2016 ric'!$A:$A,'ricostr prev'!V:V)</f>
        <v>3626</v>
      </c>
      <c r="M295" s="118">
        <f>SUMIF('ricostr prev'!$A:$A,'prev. 2016 ric'!$A:$A,'ricostr prev'!X:X)</f>
        <v>1949</v>
      </c>
      <c r="N295" s="106">
        <f t="shared" si="9"/>
        <v>26205</v>
      </c>
      <c r="P295">
        <v>29685.333333333332</v>
      </c>
      <c r="Q295" s="124">
        <f t="shared" si="8"/>
        <v>3480.3333333333321</v>
      </c>
    </row>
    <row r="296" spans="1:17" x14ac:dyDescent="0.25">
      <c r="A296" s="143" t="s">
        <v>525</v>
      </c>
      <c r="B296" s="132" t="s">
        <v>70</v>
      </c>
      <c r="C296" s="118">
        <f>SUMIF('ricostr prev'!$A:$A,'prev. 2016 ric'!$A:$A,'ricostr prev'!D:D)</f>
        <v>0</v>
      </c>
      <c r="D296" s="118">
        <f>SUMIF('ricostr prev'!$A:$A,'prev. 2016 ric'!$A:$A,'ricostr prev'!F:F)</f>
        <v>0</v>
      </c>
      <c r="E296" s="118">
        <f>SUMIF('ricostr prev'!$A:$A,'prev. 2016 ric'!$A:$A,'ricostr prev'!H:H)</f>
        <v>0</v>
      </c>
      <c r="F296" s="118">
        <f>SUMIF('ricostr prev'!$A:$A,'prev. 2016 ric'!$A:$A,'ricostr prev'!J:J)</f>
        <v>0</v>
      </c>
      <c r="G296" s="118">
        <f>SUMIF('ricostr prev'!$A:$A,'prev. 2016 ric'!$A:$A,'ricostr prev'!L:L)</f>
        <v>0</v>
      </c>
      <c r="H296" s="118">
        <f>SUMIF('ricostr prev'!$A:$A,'prev. 2016 ric'!$A:$A,'ricostr prev'!N:N)</f>
        <v>0</v>
      </c>
      <c r="I296" s="118">
        <f>SUMIF('ricostr prev'!$A:$A,'prev. 2016 ric'!$A:$A,'ricostr prev'!P:P)</f>
        <v>0</v>
      </c>
      <c r="J296" s="118">
        <f>SUMIF('ricostr prev'!$A:$A,'prev. 2016 ric'!$A:$A,'ricostr prev'!R:R)</f>
        <v>580</v>
      </c>
      <c r="K296" s="118">
        <f>SUMIF('ricostr prev'!$A:$A,'prev. 2016 ric'!$A:$A,'ricostr prev'!T:T)</f>
        <v>0</v>
      </c>
      <c r="L296" s="118">
        <f>SUMIF('ricostr prev'!$A:$A,'prev. 2016 ric'!$A:$A,'ricostr prev'!V:V)</f>
        <v>0</v>
      </c>
      <c r="M296" s="118">
        <f>SUMIF('ricostr prev'!$A:$A,'prev. 2016 ric'!$A:$A,'ricostr prev'!X:X)</f>
        <v>0</v>
      </c>
      <c r="N296" s="106">
        <f t="shared" si="9"/>
        <v>580</v>
      </c>
      <c r="P296">
        <v>408</v>
      </c>
      <c r="Q296" s="124">
        <f t="shared" si="8"/>
        <v>-172</v>
      </c>
    </row>
    <row r="297" spans="1:17" x14ac:dyDescent="0.25">
      <c r="A297" s="143" t="s">
        <v>526</v>
      </c>
      <c r="B297" s="132" t="s">
        <v>451</v>
      </c>
      <c r="C297" s="118">
        <f>SUMIF('ricostr prev'!$A:$A,'prev. 2016 ric'!$A:$A,'ricostr prev'!D:D)</f>
        <v>55</v>
      </c>
      <c r="D297" s="118">
        <f>SUMIF('ricostr prev'!$A:$A,'prev. 2016 ric'!$A:$A,'ricostr prev'!F:F)</f>
        <v>26</v>
      </c>
      <c r="E297" s="118">
        <f>SUMIF('ricostr prev'!$A:$A,'prev. 2016 ric'!$A:$A,'ricostr prev'!H:H)</f>
        <v>132</v>
      </c>
      <c r="F297" s="118">
        <f>SUMIF('ricostr prev'!$A:$A,'prev. 2016 ric'!$A:$A,'ricostr prev'!J:J)</f>
        <v>25</v>
      </c>
      <c r="G297" s="118">
        <f>SUMIF('ricostr prev'!$A:$A,'prev. 2016 ric'!$A:$A,'ricostr prev'!L:L)</f>
        <v>70</v>
      </c>
      <c r="H297" s="118">
        <f>SUMIF('ricostr prev'!$A:$A,'prev. 2016 ric'!$A:$A,'ricostr prev'!N:N)</f>
        <v>32</v>
      </c>
      <c r="I297" s="118">
        <f>SUMIF('ricostr prev'!$A:$A,'prev. 2016 ric'!$A:$A,'ricostr prev'!P:P)</f>
        <v>18</v>
      </c>
      <c r="J297" s="118">
        <f>SUMIF('ricostr prev'!$A:$A,'prev. 2016 ric'!$A:$A,'ricostr prev'!R:R)</f>
        <v>150</v>
      </c>
      <c r="K297" s="118">
        <f>SUMIF('ricostr prev'!$A:$A,'prev. 2016 ric'!$A:$A,'ricostr prev'!T:T)</f>
        <v>31</v>
      </c>
      <c r="L297" s="118">
        <f>SUMIF('ricostr prev'!$A:$A,'prev. 2016 ric'!$A:$A,'ricostr prev'!V:V)</f>
        <v>0</v>
      </c>
      <c r="M297" s="118">
        <f>SUMIF('ricostr prev'!$A:$A,'prev. 2016 ric'!$A:$A,'ricostr prev'!X:X)</f>
        <v>15</v>
      </c>
      <c r="N297" s="106">
        <f t="shared" si="9"/>
        <v>554</v>
      </c>
      <c r="P297">
        <v>574.66666666666663</v>
      </c>
      <c r="Q297" s="124">
        <f t="shared" si="8"/>
        <v>20.666666666666629</v>
      </c>
    </row>
    <row r="298" spans="1:17" x14ac:dyDescent="0.25">
      <c r="A298" s="143" t="s">
        <v>527</v>
      </c>
      <c r="B298" s="132" t="s">
        <v>71</v>
      </c>
      <c r="C298" s="118">
        <f>SUMIF('ricostr prev'!$A:$A,'prev. 2016 ric'!$A:$A,'ricostr prev'!D:D)</f>
        <v>490</v>
      </c>
      <c r="D298" s="118">
        <f>SUMIF('ricostr prev'!$A:$A,'prev. 2016 ric'!$A:$A,'ricostr prev'!F:F)</f>
        <v>686</v>
      </c>
      <c r="E298" s="118">
        <f>SUMIF('ricostr prev'!$A:$A,'prev. 2016 ric'!$A:$A,'ricostr prev'!H:H)</f>
        <v>1428</v>
      </c>
      <c r="F298" s="118">
        <f>SUMIF('ricostr prev'!$A:$A,'prev. 2016 ric'!$A:$A,'ricostr prev'!J:J)</f>
        <v>220</v>
      </c>
      <c r="G298" s="118">
        <f>SUMIF('ricostr prev'!$A:$A,'prev. 2016 ric'!$A:$A,'ricostr prev'!L:L)</f>
        <v>175</v>
      </c>
      <c r="H298" s="118">
        <f>SUMIF('ricostr prev'!$A:$A,'prev. 2016 ric'!$A:$A,'ricostr prev'!N:N)</f>
        <v>40</v>
      </c>
      <c r="I298" s="118">
        <f>SUMIF('ricostr prev'!$A:$A,'prev. 2016 ric'!$A:$A,'ricostr prev'!P:P)</f>
        <v>142</v>
      </c>
      <c r="J298" s="118">
        <f>SUMIF('ricostr prev'!$A:$A,'prev. 2016 ric'!$A:$A,'ricostr prev'!R:R)</f>
        <v>353</v>
      </c>
      <c r="K298" s="118">
        <f>SUMIF('ricostr prev'!$A:$A,'prev. 2016 ric'!$A:$A,'ricostr prev'!T:T)</f>
        <v>1911</v>
      </c>
      <c r="L298" s="118">
        <f>SUMIF('ricostr prev'!$A:$A,'prev. 2016 ric'!$A:$A,'ricostr prev'!V:V)</f>
        <v>583</v>
      </c>
      <c r="M298" s="118">
        <f>SUMIF('ricostr prev'!$A:$A,'prev. 2016 ric'!$A:$A,'ricostr prev'!X:X)</f>
        <v>170</v>
      </c>
      <c r="N298" s="106">
        <f t="shared" si="9"/>
        <v>6198</v>
      </c>
      <c r="P298">
        <v>4150.666666666667</v>
      </c>
      <c r="Q298" s="124">
        <f t="shared" si="8"/>
        <v>-2047.333333333333</v>
      </c>
    </row>
    <row r="299" spans="1:17" ht="25.5" x14ac:dyDescent="0.25">
      <c r="A299" s="143" t="s">
        <v>528</v>
      </c>
      <c r="B299" s="132" t="s">
        <v>1449</v>
      </c>
      <c r="C299" s="118">
        <f>SUMIF('ricostr prev'!$A:$A,'prev. 2016 ric'!$A:$A,'ricostr prev'!D:D)</f>
        <v>0</v>
      </c>
      <c r="D299" s="118">
        <f>SUMIF('ricostr prev'!$A:$A,'prev. 2016 ric'!$A:$A,'ricostr prev'!F:F)</f>
        <v>0</v>
      </c>
      <c r="E299" s="118">
        <f>SUMIF('ricostr prev'!$A:$A,'prev. 2016 ric'!$A:$A,'ricostr prev'!H:H)</f>
        <v>0</v>
      </c>
      <c r="F299" s="118">
        <f>SUMIF('ricostr prev'!$A:$A,'prev. 2016 ric'!$A:$A,'ricostr prev'!J:J)</f>
        <v>0</v>
      </c>
      <c r="G299" s="118">
        <f>SUMIF('ricostr prev'!$A:$A,'prev. 2016 ric'!$A:$A,'ricostr prev'!L:L)</f>
        <v>0</v>
      </c>
      <c r="H299" s="118">
        <f>SUMIF('ricostr prev'!$A:$A,'prev. 2016 ric'!$A:$A,'ricostr prev'!N:N)</f>
        <v>0</v>
      </c>
      <c r="I299" s="118">
        <f>SUMIF('ricostr prev'!$A:$A,'prev. 2016 ric'!$A:$A,'ricostr prev'!P:P)</f>
        <v>0</v>
      </c>
      <c r="J299" s="118">
        <f>SUMIF('ricostr prev'!$A:$A,'prev. 2016 ric'!$A:$A,'ricostr prev'!R:R)</f>
        <v>0</v>
      </c>
      <c r="K299" s="118">
        <f>SUMIF('ricostr prev'!$A:$A,'prev. 2016 ric'!$A:$A,'ricostr prev'!T:T)</f>
        <v>0</v>
      </c>
      <c r="L299" s="118">
        <f>SUMIF('ricostr prev'!$A:$A,'prev. 2016 ric'!$A:$A,'ricostr prev'!V:V)</f>
        <v>0</v>
      </c>
      <c r="M299" s="118">
        <f>SUMIF('ricostr prev'!$A:$A,'prev. 2016 ric'!$A:$A,'ricostr prev'!X:X)</f>
        <v>0</v>
      </c>
      <c r="N299" s="106">
        <f t="shared" si="9"/>
        <v>0</v>
      </c>
      <c r="P299">
        <v>0</v>
      </c>
      <c r="Q299" s="124">
        <f t="shared" si="8"/>
        <v>0</v>
      </c>
    </row>
    <row r="300" spans="1:17" x14ac:dyDescent="0.25">
      <c r="A300" s="139" t="s">
        <v>529</v>
      </c>
      <c r="B300" s="132" t="s">
        <v>304</v>
      </c>
      <c r="C300" s="118">
        <f>SUMIF('ricostr prev'!$A:$A,'prev. 2016 ric'!$A:$A,'ricostr prev'!D:D)</f>
        <v>3121</v>
      </c>
      <c r="D300" s="118">
        <f>SUMIF('ricostr prev'!$A:$A,'prev. 2016 ric'!$A:$A,'ricostr prev'!F:F)</f>
        <v>2607</v>
      </c>
      <c r="E300" s="118">
        <f>SUMIF('ricostr prev'!$A:$A,'prev. 2016 ric'!$A:$A,'ricostr prev'!H:H)</f>
        <v>3960</v>
      </c>
      <c r="F300" s="118">
        <f>SUMIF('ricostr prev'!$A:$A,'prev. 2016 ric'!$A:$A,'ricostr prev'!J:J)</f>
        <v>970</v>
      </c>
      <c r="G300" s="118">
        <f>SUMIF('ricostr prev'!$A:$A,'prev. 2016 ric'!$A:$A,'ricostr prev'!L:L)</f>
        <v>1940</v>
      </c>
      <c r="H300" s="118">
        <f>SUMIF('ricostr prev'!$A:$A,'prev. 2016 ric'!$A:$A,'ricostr prev'!N:N)</f>
        <v>1716</v>
      </c>
      <c r="I300" s="118">
        <f>SUMIF('ricostr prev'!$A:$A,'prev. 2016 ric'!$A:$A,'ricostr prev'!P:P)</f>
        <v>2264</v>
      </c>
      <c r="J300" s="118">
        <f>SUMIF('ricostr prev'!$A:$A,'prev. 2016 ric'!$A:$A,'ricostr prev'!R:R)</f>
        <v>9894</v>
      </c>
      <c r="K300" s="118">
        <f>SUMIF('ricostr prev'!$A:$A,'prev. 2016 ric'!$A:$A,'ricostr prev'!T:T)</f>
        <v>4884</v>
      </c>
      <c r="L300" s="118">
        <f>SUMIF('ricostr prev'!$A:$A,'prev. 2016 ric'!$A:$A,'ricostr prev'!V:V)</f>
        <v>2612</v>
      </c>
      <c r="M300" s="118">
        <f>SUMIF('ricostr prev'!$A:$A,'prev. 2016 ric'!$A:$A,'ricostr prev'!X:X)</f>
        <v>3580</v>
      </c>
      <c r="N300" s="106">
        <f t="shared" si="9"/>
        <v>37548</v>
      </c>
      <c r="P300">
        <v>37457.333333333336</v>
      </c>
      <c r="Q300" s="124">
        <f t="shared" si="8"/>
        <v>-90.666666666664241</v>
      </c>
    </row>
    <row r="301" spans="1:17" x14ac:dyDescent="0.25">
      <c r="A301" s="143" t="s">
        <v>530</v>
      </c>
      <c r="B301" s="132" t="s">
        <v>951</v>
      </c>
      <c r="C301" s="118">
        <f>SUMIF('ricostr prev'!$A:$A,'prev. 2016 ric'!$A:$A,'ricostr prev'!D:D)</f>
        <v>231</v>
      </c>
      <c r="D301" s="118">
        <f>SUMIF('ricostr prev'!$A:$A,'prev. 2016 ric'!$A:$A,'ricostr prev'!F:F)</f>
        <v>125</v>
      </c>
      <c r="E301" s="118">
        <f>SUMIF('ricostr prev'!$A:$A,'prev. 2016 ric'!$A:$A,'ricostr prev'!H:H)</f>
        <v>274</v>
      </c>
      <c r="F301" s="118">
        <f>SUMIF('ricostr prev'!$A:$A,'prev. 2016 ric'!$A:$A,'ricostr prev'!J:J)</f>
        <v>166</v>
      </c>
      <c r="G301" s="118">
        <f>SUMIF('ricostr prev'!$A:$A,'prev. 2016 ric'!$A:$A,'ricostr prev'!L:L)</f>
        <v>180</v>
      </c>
      <c r="H301" s="118">
        <f>SUMIF('ricostr prev'!$A:$A,'prev. 2016 ric'!$A:$A,'ricostr prev'!N:N)</f>
        <v>64</v>
      </c>
      <c r="I301" s="118">
        <f>SUMIF('ricostr prev'!$A:$A,'prev. 2016 ric'!$A:$A,'ricostr prev'!P:P)</f>
        <v>94</v>
      </c>
      <c r="J301" s="118">
        <f>SUMIF('ricostr prev'!$A:$A,'prev. 2016 ric'!$A:$A,'ricostr prev'!R:R)</f>
        <v>1563</v>
      </c>
      <c r="K301" s="118">
        <f>SUMIF('ricostr prev'!$A:$A,'prev. 2016 ric'!$A:$A,'ricostr prev'!T:T)</f>
        <v>0</v>
      </c>
      <c r="L301" s="118">
        <f>SUMIF('ricostr prev'!$A:$A,'prev. 2016 ric'!$A:$A,'ricostr prev'!V:V)</f>
        <v>315</v>
      </c>
      <c r="M301" s="118">
        <f>SUMIF('ricostr prev'!$A:$A,'prev. 2016 ric'!$A:$A,'ricostr prev'!X:X)</f>
        <v>98</v>
      </c>
      <c r="N301" s="106">
        <f t="shared" si="9"/>
        <v>3110</v>
      </c>
      <c r="P301">
        <v>4166.666666666667</v>
      </c>
      <c r="Q301" s="124">
        <f t="shared" si="8"/>
        <v>1056.666666666667</v>
      </c>
    </row>
    <row r="302" spans="1:17" x14ac:dyDescent="0.25">
      <c r="A302" s="143" t="s">
        <v>531</v>
      </c>
      <c r="B302" s="132" t="s">
        <v>308</v>
      </c>
      <c r="C302" s="118">
        <f>SUMIF('ricostr prev'!$A:$A,'prev. 2016 ric'!$A:$A,'ricostr prev'!D:D)</f>
        <v>2691</v>
      </c>
      <c r="D302" s="118">
        <f>SUMIF('ricostr prev'!$A:$A,'prev. 2016 ric'!$A:$A,'ricostr prev'!F:F)</f>
        <v>2426</v>
      </c>
      <c r="E302" s="118">
        <f>SUMIF('ricostr prev'!$A:$A,'prev. 2016 ric'!$A:$A,'ricostr prev'!H:H)</f>
        <v>3686</v>
      </c>
      <c r="F302" s="118">
        <f>SUMIF('ricostr prev'!$A:$A,'prev. 2016 ric'!$A:$A,'ricostr prev'!J:J)</f>
        <v>804</v>
      </c>
      <c r="G302" s="118">
        <f>SUMIF('ricostr prev'!$A:$A,'prev. 2016 ric'!$A:$A,'ricostr prev'!L:L)</f>
        <v>1760</v>
      </c>
      <c r="H302" s="118">
        <f>SUMIF('ricostr prev'!$A:$A,'prev. 2016 ric'!$A:$A,'ricostr prev'!N:N)</f>
        <v>1652</v>
      </c>
      <c r="I302" s="118">
        <f>SUMIF('ricostr prev'!$A:$A,'prev. 2016 ric'!$A:$A,'ricostr prev'!P:P)</f>
        <v>2170</v>
      </c>
      <c r="J302" s="118">
        <f>SUMIF('ricostr prev'!$A:$A,'prev. 2016 ric'!$A:$A,'ricostr prev'!R:R)</f>
        <v>8331</v>
      </c>
      <c r="K302" s="118">
        <f>SUMIF('ricostr prev'!$A:$A,'prev. 2016 ric'!$A:$A,'ricostr prev'!T:T)</f>
        <v>4884</v>
      </c>
      <c r="L302" s="118">
        <f>SUMIF('ricostr prev'!$A:$A,'prev. 2016 ric'!$A:$A,'ricostr prev'!V:V)</f>
        <v>2297</v>
      </c>
      <c r="M302" s="118">
        <f>SUMIF('ricostr prev'!$A:$A,'prev. 2016 ric'!$A:$A,'ricostr prev'!X:X)</f>
        <v>3482</v>
      </c>
      <c r="N302" s="106">
        <f t="shared" si="9"/>
        <v>34183</v>
      </c>
      <c r="P302">
        <v>32798.666666666664</v>
      </c>
      <c r="Q302" s="124">
        <f t="shared" si="8"/>
        <v>-1384.3333333333358</v>
      </c>
    </row>
    <row r="303" spans="1:17" x14ac:dyDescent="0.25">
      <c r="A303" s="143" t="s">
        <v>532</v>
      </c>
      <c r="B303" s="132" t="s">
        <v>310</v>
      </c>
      <c r="C303" s="118">
        <f>SUMIF('ricostr prev'!$A:$A,'prev. 2016 ric'!$A:$A,'ricostr prev'!D:D)</f>
        <v>1715</v>
      </c>
      <c r="D303" s="118">
        <f>SUMIF('ricostr prev'!$A:$A,'prev. 2016 ric'!$A:$A,'ricostr prev'!F:F)</f>
        <v>1703</v>
      </c>
      <c r="E303" s="118">
        <f>SUMIF('ricostr prev'!$A:$A,'prev. 2016 ric'!$A:$A,'ricostr prev'!H:H)</f>
        <v>3433</v>
      </c>
      <c r="F303" s="118">
        <f>SUMIF('ricostr prev'!$A:$A,'prev. 2016 ric'!$A:$A,'ricostr prev'!J:J)</f>
        <v>572</v>
      </c>
      <c r="G303" s="118">
        <f>SUMIF('ricostr prev'!$A:$A,'prev. 2016 ric'!$A:$A,'ricostr prev'!L:L)</f>
        <v>1360</v>
      </c>
      <c r="H303" s="118">
        <f>SUMIF('ricostr prev'!$A:$A,'prev. 2016 ric'!$A:$A,'ricostr prev'!N:N)</f>
        <v>908</v>
      </c>
      <c r="I303" s="118">
        <f>SUMIF('ricostr prev'!$A:$A,'prev. 2016 ric'!$A:$A,'ricostr prev'!P:P)</f>
        <v>1798</v>
      </c>
      <c r="J303" s="118">
        <f>SUMIF('ricostr prev'!$A:$A,'prev. 2016 ric'!$A:$A,'ricostr prev'!R:R)</f>
        <v>2800</v>
      </c>
      <c r="K303" s="118">
        <f>SUMIF('ricostr prev'!$A:$A,'prev. 2016 ric'!$A:$A,'ricostr prev'!T:T)</f>
        <v>4660</v>
      </c>
      <c r="L303" s="118">
        <f>SUMIF('ricostr prev'!$A:$A,'prev. 2016 ric'!$A:$A,'ricostr prev'!V:V)</f>
        <v>1985</v>
      </c>
      <c r="M303" s="118">
        <f>SUMIF('ricostr prev'!$A:$A,'prev. 2016 ric'!$A:$A,'ricostr prev'!X:X)</f>
        <v>2453</v>
      </c>
      <c r="N303" s="106">
        <f t="shared" si="9"/>
        <v>23387</v>
      </c>
      <c r="P303">
        <v>22302.666666666668</v>
      </c>
      <c r="Q303" s="124">
        <f t="shared" si="8"/>
        <v>-1084.3333333333321</v>
      </c>
    </row>
    <row r="304" spans="1:17" x14ac:dyDescent="0.25">
      <c r="A304" s="143" t="s">
        <v>533</v>
      </c>
      <c r="B304" s="132" t="s">
        <v>1593</v>
      </c>
      <c r="C304" s="118">
        <f>SUMIF('ricostr prev'!$A:$A,'prev. 2016 ric'!$A:$A,'ricostr prev'!D:D)</f>
        <v>976</v>
      </c>
      <c r="D304" s="118">
        <f>SUMIF('ricostr prev'!$A:$A,'prev. 2016 ric'!$A:$A,'ricostr prev'!F:F)</f>
        <v>723</v>
      </c>
      <c r="E304" s="118">
        <f>SUMIF('ricostr prev'!$A:$A,'prev. 2016 ric'!$A:$A,'ricostr prev'!H:H)</f>
        <v>253</v>
      </c>
      <c r="F304" s="118">
        <f>SUMIF('ricostr prev'!$A:$A,'prev. 2016 ric'!$A:$A,'ricostr prev'!J:J)</f>
        <v>232</v>
      </c>
      <c r="G304" s="118">
        <f>SUMIF('ricostr prev'!$A:$A,'prev. 2016 ric'!$A:$A,'ricostr prev'!L:L)</f>
        <v>400</v>
      </c>
      <c r="H304" s="118">
        <f>SUMIF('ricostr prev'!$A:$A,'prev. 2016 ric'!$A:$A,'ricostr prev'!N:N)</f>
        <v>744</v>
      </c>
      <c r="I304" s="118">
        <f>SUMIF('ricostr prev'!$A:$A,'prev. 2016 ric'!$A:$A,'ricostr prev'!P:P)</f>
        <v>372</v>
      </c>
      <c r="J304" s="118">
        <f>SUMIF('ricostr prev'!$A:$A,'prev. 2016 ric'!$A:$A,'ricostr prev'!R:R)</f>
        <v>5531</v>
      </c>
      <c r="K304" s="118">
        <f>SUMIF('ricostr prev'!$A:$A,'prev. 2016 ric'!$A:$A,'ricostr prev'!T:T)</f>
        <v>224</v>
      </c>
      <c r="L304" s="118">
        <f>SUMIF('ricostr prev'!$A:$A,'prev. 2016 ric'!$A:$A,'ricostr prev'!V:V)</f>
        <v>312</v>
      </c>
      <c r="M304" s="118">
        <f>SUMIF('ricostr prev'!$A:$A,'prev. 2016 ric'!$A:$A,'ricostr prev'!X:X)</f>
        <v>1029</v>
      </c>
      <c r="N304" s="106">
        <f t="shared" si="9"/>
        <v>10796</v>
      </c>
      <c r="P304">
        <v>10496</v>
      </c>
      <c r="Q304" s="124">
        <f t="shared" si="8"/>
        <v>-300</v>
      </c>
    </row>
    <row r="305" spans="1:17" x14ac:dyDescent="0.25">
      <c r="A305" s="143" t="s">
        <v>534</v>
      </c>
      <c r="B305" s="132" t="s">
        <v>1595</v>
      </c>
      <c r="C305" s="118">
        <f>SUMIF('ricostr prev'!$A:$A,'prev. 2016 ric'!$A:$A,'ricostr prev'!D:D)</f>
        <v>199</v>
      </c>
      <c r="D305" s="118">
        <f>SUMIF('ricostr prev'!$A:$A,'prev. 2016 ric'!$A:$A,'ricostr prev'!F:F)</f>
        <v>56</v>
      </c>
      <c r="E305" s="118">
        <f>SUMIF('ricostr prev'!$A:$A,'prev. 2016 ric'!$A:$A,'ricostr prev'!H:H)</f>
        <v>0</v>
      </c>
      <c r="F305" s="118">
        <f>SUMIF('ricostr prev'!$A:$A,'prev. 2016 ric'!$A:$A,'ricostr prev'!J:J)</f>
        <v>0</v>
      </c>
      <c r="G305" s="118">
        <f>SUMIF('ricostr prev'!$A:$A,'prev. 2016 ric'!$A:$A,'ricostr prev'!L:L)</f>
        <v>0</v>
      </c>
      <c r="H305" s="118">
        <f>SUMIF('ricostr prev'!$A:$A,'prev. 2016 ric'!$A:$A,'ricostr prev'!N:N)</f>
        <v>0</v>
      </c>
      <c r="I305" s="118">
        <f>SUMIF('ricostr prev'!$A:$A,'prev. 2016 ric'!$A:$A,'ricostr prev'!P:P)</f>
        <v>0</v>
      </c>
      <c r="J305" s="118">
        <f>SUMIF('ricostr prev'!$A:$A,'prev. 2016 ric'!$A:$A,'ricostr prev'!R:R)</f>
        <v>0</v>
      </c>
      <c r="K305" s="118">
        <f>SUMIF('ricostr prev'!$A:$A,'prev. 2016 ric'!$A:$A,'ricostr prev'!T:T)</f>
        <v>0</v>
      </c>
      <c r="L305" s="118">
        <f>SUMIF('ricostr prev'!$A:$A,'prev. 2016 ric'!$A:$A,'ricostr prev'!V:V)</f>
        <v>0</v>
      </c>
      <c r="M305" s="118">
        <f>SUMIF('ricostr prev'!$A:$A,'prev. 2016 ric'!$A:$A,'ricostr prev'!X:X)</f>
        <v>0</v>
      </c>
      <c r="N305" s="106">
        <f t="shared" si="9"/>
        <v>255</v>
      </c>
      <c r="P305">
        <v>492</v>
      </c>
      <c r="Q305" s="124">
        <f t="shared" si="8"/>
        <v>237</v>
      </c>
    </row>
    <row r="306" spans="1:17" x14ac:dyDescent="0.25">
      <c r="A306" s="143" t="s">
        <v>535</v>
      </c>
      <c r="B306" s="132" t="s">
        <v>1597</v>
      </c>
      <c r="C306" s="118">
        <f>SUMIF('ricostr prev'!$A:$A,'prev. 2016 ric'!$A:$A,'ricostr prev'!D:D)</f>
        <v>21</v>
      </c>
      <c r="D306" s="118">
        <f>SUMIF('ricostr prev'!$A:$A,'prev. 2016 ric'!$A:$A,'ricostr prev'!F:F)</f>
        <v>35</v>
      </c>
      <c r="E306" s="118">
        <f>SUMIF('ricostr prev'!$A:$A,'prev. 2016 ric'!$A:$A,'ricostr prev'!H:H)</f>
        <v>0</v>
      </c>
      <c r="F306" s="118">
        <f>SUMIF('ricostr prev'!$A:$A,'prev. 2016 ric'!$A:$A,'ricostr prev'!J:J)</f>
        <v>0</v>
      </c>
      <c r="G306" s="118">
        <f>SUMIF('ricostr prev'!$A:$A,'prev. 2016 ric'!$A:$A,'ricostr prev'!L:L)</f>
        <v>0</v>
      </c>
      <c r="H306" s="118">
        <f>SUMIF('ricostr prev'!$A:$A,'prev. 2016 ric'!$A:$A,'ricostr prev'!N:N)</f>
        <v>0</v>
      </c>
      <c r="I306" s="118">
        <f>SUMIF('ricostr prev'!$A:$A,'prev. 2016 ric'!$A:$A,'ricostr prev'!P:P)</f>
        <v>0</v>
      </c>
      <c r="J306" s="118">
        <f>SUMIF('ricostr prev'!$A:$A,'prev. 2016 ric'!$A:$A,'ricostr prev'!R:R)</f>
        <v>0</v>
      </c>
      <c r="K306" s="118">
        <f>SUMIF('ricostr prev'!$A:$A,'prev. 2016 ric'!$A:$A,'ricostr prev'!T:T)</f>
        <v>0</v>
      </c>
      <c r="L306" s="118">
        <f>SUMIF('ricostr prev'!$A:$A,'prev. 2016 ric'!$A:$A,'ricostr prev'!V:V)</f>
        <v>0</v>
      </c>
      <c r="M306" s="118">
        <f>SUMIF('ricostr prev'!$A:$A,'prev. 2016 ric'!$A:$A,'ricostr prev'!X:X)</f>
        <v>0</v>
      </c>
      <c r="N306" s="106">
        <f t="shared" si="9"/>
        <v>56</v>
      </c>
      <c r="P306">
        <v>120</v>
      </c>
      <c r="Q306" s="124">
        <f t="shared" si="8"/>
        <v>64</v>
      </c>
    </row>
    <row r="307" spans="1:17" x14ac:dyDescent="0.25">
      <c r="A307" s="143" t="s">
        <v>536</v>
      </c>
      <c r="B307" s="132" t="s">
        <v>1599</v>
      </c>
      <c r="C307" s="118">
        <f>SUMIF('ricostr prev'!$A:$A,'prev. 2016 ric'!$A:$A,'ricostr prev'!D:D)</f>
        <v>178</v>
      </c>
      <c r="D307" s="118">
        <f>SUMIF('ricostr prev'!$A:$A,'prev. 2016 ric'!$A:$A,'ricostr prev'!F:F)</f>
        <v>21</v>
      </c>
      <c r="E307" s="118">
        <f>SUMIF('ricostr prev'!$A:$A,'prev. 2016 ric'!$A:$A,'ricostr prev'!H:H)</f>
        <v>0</v>
      </c>
      <c r="F307" s="118">
        <f>SUMIF('ricostr prev'!$A:$A,'prev. 2016 ric'!$A:$A,'ricostr prev'!J:J)</f>
        <v>0</v>
      </c>
      <c r="G307" s="118">
        <f>SUMIF('ricostr prev'!$A:$A,'prev. 2016 ric'!$A:$A,'ricostr prev'!L:L)</f>
        <v>0</v>
      </c>
      <c r="H307" s="118">
        <f>SUMIF('ricostr prev'!$A:$A,'prev. 2016 ric'!$A:$A,'ricostr prev'!N:N)</f>
        <v>0</v>
      </c>
      <c r="I307" s="118">
        <f>SUMIF('ricostr prev'!$A:$A,'prev. 2016 ric'!$A:$A,'ricostr prev'!P:P)</f>
        <v>0</v>
      </c>
      <c r="J307" s="118">
        <f>SUMIF('ricostr prev'!$A:$A,'prev. 2016 ric'!$A:$A,'ricostr prev'!R:R)</f>
        <v>0</v>
      </c>
      <c r="K307" s="118">
        <f>SUMIF('ricostr prev'!$A:$A,'prev. 2016 ric'!$A:$A,'ricostr prev'!T:T)</f>
        <v>0</v>
      </c>
      <c r="L307" s="118">
        <f>SUMIF('ricostr prev'!$A:$A,'prev. 2016 ric'!$A:$A,'ricostr prev'!V:V)</f>
        <v>0</v>
      </c>
      <c r="M307" s="118">
        <f>SUMIF('ricostr prev'!$A:$A,'prev. 2016 ric'!$A:$A,'ricostr prev'!X:X)</f>
        <v>0</v>
      </c>
      <c r="N307" s="106">
        <f t="shared" si="9"/>
        <v>199</v>
      </c>
      <c r="P307">
        <v>372</v>
      </c>
      <c r="Q307" s="124">
        <f t="shared" si="8"/>
        <v>173</v>
      </c>
    </row>
    <row r="308" spans="1:17" ht="25.5" x14ac:dyDescent="0.25">
      <c r="A308" s="143" t="s">
        <v>537</v>
      </c>
      <c r="B308" s="132" t="s">
        <v>1450</v>
      </c>
      <c r="C308" s="118">
        <f>SUMIF('ricostr prev'!$A:$A,'prev. 2016 ric'!$A:$A,'ricostr prev'!D:D)</f>
        <v>0</v>
      </c>
      <c r="D308" s="118">
        <f>SUMIF('ricostr prev'!$A:$A,'prev. 2016 ric'!$A:$A,'ricostr prev'!F:F)</f>
        <v>0</v>
      </c>
      <c r="E308" s="118">
        <f>SUMIF('ricostr prev'!$A:$A,'prev. 2016 ric'!$A:$A,'ricostr prev'!H:H)</f>
        <v>0</v>
      </c>
      <c r="F308" s="118">
        <f>SUMIF('ricostr prev'!$A:$A,'prev. 2016 ric'!$A:$A,'ricostr prev'!J:J)</f>
        <v>0</v>
      </c>
      <c r="G308" s="118">
        <f>SUMIF('ricostr prev'!$A:$A,'prev. 2016 ric'!$A:$A,'ricostr prev'!L:L)</f>
        <v>0</v>
      </c>
      <c r="H308" s="118">
        <f>SUMIF('ricostr prev'!$A:$A,'prev. 2016 ric'!$A:$A,'ricostr prev'!N:N)</f>
        <v>0</v>
      </c>
      <c r="I308" s="118">
        <f>SUMIF('ricostr prev'!$A:$A,'prev. 2016 ric'!$A:$A,'ricostr prev'!P:P)</f>
        <v>0</v>
      </c>
      <c r="J308" s="118">
        <f>SUMIF('ricostr prev'!$A:$A,'prev. 2016 ric'!$A:$A,'ricostr prev'!R:R)</f>
        <v>0</v>
      </c>
      <c r="K308" s="118">
        <f>SUMIF('ricostr prev'!$A:$A,'prev. 2016 ric'!$A:$A,'ricostr prev'!T:T)</f>
        <v>0</v>
      </c>
      <c r="L308" s="118">
        <f>SUMIF('ricostr prev'!$A:$A,'prev. 2016 ric'!$A:$A,'ricostr prev'!V:V)</f>
        <v>0</v>
      </c>
      <c r="M308" s="118">
        <f>SUMIF('ricostr prev'!$A:$A,'prev. 2016 ric'!$A:$A,'ricostr prev'!X:X)</f>
        <v>0</v>
      </c>
      <c r="N308" s="106">
        <f t="shared" si="9"/>
        <v>0</v>
      </c>
      <c r="P308">
        <v>0</v>
      </c>
      <c r="Q308" s="124">
        <f t="shared" si="8"/>
        <v>0</v>
      </c>
    </row>
    <row r="309" spans="1:17" x14ac:dyDescent="0.25">
      <c r="A309" s="144" t="s">
        <v>538</v>
      </c>
      <c r="B309" s="132" t="s">
        <v>1603</v>
      </c>
      <c r="C309" s="118">
        <f>SUMIF('ricostr prev'!$A:$A,'prev. 2016 ric'!$A:$A,'ricostr prev'!D:D)</f>
        <v>135485</v>
      </c>
      <c r="D309" s="118">
        <f>SUMIF('ricostr prev'!$A:$A,'prev. 2016 ric'!$A:$A,'ricostr prev'!F:F)</f>
        <v>91576</v>
      </c>
      <c r="E309" s="118">
        <f>SUMIF('ricostr prev'!$A:$A,'prev. 2016 ric'!$A:$A,'ricostr prev'!H:H)</f>
        <v>123330</v>
      </c>
      <c r="F309" s="118">
        <f>SUMIF('ricostr prev'!$A:$A,'prev. 2016 ric'!$A:$A,'ricostr prev'!J:J)</f>
        <v>34673</v>
      </c>
      <c r="G309" s="118">
        <f>SUMIF('ricostr prev'!$A:$A,'prev. 2016 ric'!$A:$A,'ricostr prev'!L:L)</f>
        <v>93832</v>
      </c>
      <c r="H309" s="118">
        <f>SUMIF('ricostr prev'!$A:$A,'prev. 2016 ric'!$A:$A,'ricostr prev'!N:N)</f>
        <v>43313</v>
      </c>
      <c r="I309" s="118">
        <f>SUMIF('ricostr prev'!$A:$A,'prev. 2016 ric'!$A:$A,'ricostr prev'!P:P)</f>
        <v>85304</v>
      </c>
      <c r="J309" s="118">
        <f>SUMIF('ricostr prev'!$A:$A,'prev. 2016 ric'!$A:$A,'ricostr prev'!R:R)</f>
        <v>214274</v>
      </c>
      <c r="K309" s="118">
        <f>SUMIF('ricostr prev'!$A:$A,'prev. 2016 ric'!$A:$A,'ricostr prev'!T:T)</f>
        <v>154087</v>
      </c>
      <c r="L309" s="118">
        <f>SUMIF('ricostr prev'!$A:$A,'prev. 2016 ric'!$A:$A,'ricostr prev'!V:V)</f>
        <v>62864</v>
      </c>
      <c r="M309" s="118">
        <f>SUMIF('ricostr prev'!$A:$A,'prev. 2016 ric'!$A:$A,'ricostr prev'!X:X)</f>
        <v>66692</v>
      </c>
      <c r="N309" s="106">
        <f t="shared" si="9"/>
        <v>1105430</v>
      </c>
      <c r="P309">
        <v>1142984</v>
      </c>
      <c r="Q309" s="124">
        <f t="shared" si="8"/>
        <v>37554</v>
      </c>
    </row>
    <row r="310" spans="1:17" x14ac:dyDescent="0.25">
      <c r="A310" s="139" t="s">
        <v>539</v>
      </c>
      <c r="B310" s="132" t="s">
        <v>13</v>
      </c>
      <c r="C310" s="118">
        <f>SUMIF('ricostr prev'!$A:$A,'prev. 2016 ric'!$A:$A,'ricostr prev'!D:D)</f>
        <v>110263</v>
      </c>
      <c r="D310" s="118">
        <f>SUMIF('ricostr prev'!$A:$A,'prev. 2016 ric'!$A:$A,'ricostr prev'!F:F)</f>
        <v>75973</v>
      </c>
      <c r="E310" s="118">
        <f>SUMIF('ricostr prev'!$A:$A,'prev. 2016 ric'!$A:$A,'ricostr prev'!H:H)</f>
        <v>103194</v>
      </c>
      <c r="F310" s="118">
        <f>SUMIF('ricostr prev'!$A:$A,'prev. 2016 ric'!$A:$A,'ricostr prev'!J:J)</f>
        <v>28195</v>
      </c>
      <c r="G310" s="118">
        <f>SUMIF('ricostr prev'!$A:$A,'prev. 2016 ric'!$A:$A,'ricostr prev'!L:L)</f>
        <v>78341</v>
      </c>
      <c r="H310" s="118">
        <f>SUMIF('ricostr prev'!$A:$A,'prev. 2016 ric'!$A:$A,'ricostr prev'!N:N)</f>
        <v>36503</v>
      </c>
      <c r="I310" s="118">
        <f>SUMIF('ricostr prev'!$A:$A,'prev. 2016 ric'!$A:$A,'ricostr prev'!P:P)</f>
        <v>70129</v>
      </c>
      <c r="J310" s="118">
        <f>SUMIF('ricostr prev'!$A:$A,'prev. 2016 ric'!$A:$A,'ricostr prev'!R:R)</f>
        <v>178694</v>
      </c>
      <c r="K310" s="118">
        <f>SUMIF('ricostr prev'!$A:$A,'prev. 2016 ric'!$A:$A,'ricostr prev'!T:T)</f>
        <v>133196</v>
      </c>
      <c r="L310" s="118">
        <f>SUMIF('ricostr prev'!$A:$A,'prev. 2016 ric'!$A:$A,'ricostr prev'!V:V)</f>
        <v>55097</v>
      </c>
      <c r="M310" s="118">
        <f>SUMIF('ricostr prev'!$A:$A,'prev. 2016 ric'!$A:$A,'ricostr prev'!X:X)</f>
        <v>54998</v>
      </c>
      <c r="N310" s="106">
        <f t="shared" si="9"/>
        <v>924583</v>
      </c>
      <c r="P310">
        <v>956980</v>
      </c>
      <c r="Q310" s="124">
        <f t="shared" si="8"/>
        <v>32397</v>
      </c>
    </row>
    <row r="311" spans="1:17" x14ac:dyDescent="0.25">
      <c r="A311" s="143" t="s">
        <v>540</v>
      </c>
      <c r="B311" s="132" t="s">
        <v>15</v>
      </c>
      <c r="C311" s="118">
        <f>SUMIF('ricostr prev'!$A:$A,'prev. 2016 ric'!$A:$A,'ricostr prev'!D:D)</f>
        <v>62916</v>
      </c>
      <c r="D311" s="118">
        <f>SUMIF('ricostr prev'!$A:$A,'prev. 2016 ric'!$A:$A,'ricostr prev'!F:F)</f>
        <v>45658</v>
      </c>
      <c r="E311" s="118">
        <f>SUMIF('ricostr prev'!$A:$A,'prev. 2016 ric'!$A:$A,'ricostr prev'!H:H)</f>
        <v>56816</v>
      </c>
      <c r="F311" s="118">
        <f>SUMIF('ricostr prev'!$A:$A,'prev. 2016 ric'!$A:$A,'ricostr prev'!J:J)</f>
        <v>16242</v>
      </c>
      <c r="G311" s="118">
        <f>SUMIF('ricostr prev'!$A:$A,'prev. 2016 ric'!$A:$A,'ricostr prev'!L:L)</f>
        <v>43779</v>
      </c>
      <c r="H311" s="118">
        <f>SUMIF('ricostr prev'!$A:$A,'prev. 2016 ric'!$A:$A,'ricostr prev'!N:N)</f>
        <v>23431</v>
      </c>
      <c r="I311" s="118">
        <f>SUMIF('ricostr prev'!$A:$A,'prev. 2016 ric'!$A:$A,'ricostr prev'!P:P)</f>
        <v>37529</v>
      </c>
      <c r="J311" s="118">
        <f>SUMIF('ricostr prev'!$A:$A,'prev. 2016 ric'!$A:$A,'ricostr prev'!R:R)</f>
        <v>101744</v>
      </c>
      <c r="K311" s="118">
        <f>SUMIF('ricostr prev'!$A:$A,'prev. 2016 ric'!$A:$A,'ricostr prev'!T:T)</f>
        <v>71793</v>
      </c>
      <c r="L311" s="118">
        <f>SUMIF('ricostr prev'!$A:$A,'prev. 2016 ric'!$A:$A,'ricostr prev'!V:V)</f>
        <v>29000</v>
      </c>
      <c r="M311" s="118">
        <f>SUMIF('ricostr prev'!$A:$A,'prev. 2016 ric'!$A:$A,'ricostr prev'!X:X)</f>
        <v>30226</v>
      </c>
      <c r="N311" s="106">
        <f t="shared" si="9"/>
        <v>519134</v>
      </c>
      <c r="P311">
        <v>531968</v>
      </c>
      <c r="Q311" s="124">
        <f t="shared" si="8"/>
        <v>12834</v>
      </c>
    </row>
    <row r="312" spans="1:17" x14ac:dyDescent="0.25">
      <c r="A312" s="143" t="s">
        <v>541</v>
      </c>
      <c r="B312" s="132" t="s">
        <v>17</v>
      </c>
      <c r="C312" s="118">
        <f>SUMIF('ricostr prev'!$A:$A,'prev. 2016 ric'!$A:$A,'ricostr prev'!D:D)</f>
        <v>57276</v>
      </c>
      <c r="D312" s="118">
        <f>SUMIF('ricostr prev'!$A:$A,'prev. 2016 ric'!$A:$A,'ricostr prev'!F:F)</f>
        <v>42815</v>
      </c>
      <c r="E312" s="118">
        <f>SUMIF('ricostr prev'!$A:$A,'prev. 2016 ric'!$A:$A,'ricostr prev'!H:H)</f>
        <v>51834</v>
      </c>
      <c r="F312" s="118">
        <f>SUMIF('ricostr prev'!$A:$A,'prev. 2016 ric'!$A:$A,'ricostr prev'!J:J)</f>
        <v>15187</v>
      </c>
      <c r="G312" s="118">
        <f>SUMIF('ricostr prev'!$A:$A,'prev. 2016 ric'!$A:$A,'ricostr prev'!L:L)</f>
        <v>40435</v>
      </c>
      <c r="H312" s="118">
        <f>SUMIF('ricostr prev'!$A:$A,'prev. 2016 ric'!$A:$A,'ricostr prev'!N:N)</f>
        <v>20812</v>
      </c>
      <c r="I312" s="118">
        <f>SUMIF('ricostr prev'!$A:$A,'prev. 2016 ric'!$A:$A,'ricostr prev'!P:P)</f>
        <v>35108</v>
      </c>
      <c r="J312" s="118">
        <f>SUMIF('ricostr prev'!$A:$A,'prev. 2016 ric'!$A:$A,'ricostr prev'!R:R)</f>
        <v>87482</v>
      </c>
      <c r="K312" s="118">
        <f>SUMIF('ricostr prev'!$A:$A,'prev. 2016 ric'!$A:$A,'ricostr prev'!T:T)</f>
        <v>66367</v>
      </c>
      <c r="L312" s="118">
        <f>SUMIF('ricostr prev'!$A:$A,'prev. 2016 ric'!$A:$A,'ricostr prev'!V:V)</f>
        <v>27285</v>
      </c>
      <c r="M312" s="118">
        <f>SUMIF('ricostr prev'!$A:$A,'prev. 2016 ric'!$A:$A,'ricostr prev'!X:X)</f>
        <v>28356</v>
      </c>
      <c r="N312" s="106">
        <f t="shared" si="9"/>
        <v>472957</v>
      </c>
      <c r="P312">
        <v>483754.66666666669</v>
      </c>
      <c r="Q312" s="124">
        <f t="shared" si="8"/>
        <v>10797.666666666686</v>
      </c>
    </row>
    <row r="313" spans="1:17" ht="25.5" x14ac:dyDescent="0.25">
      <c r="A313" s="143" t="s">
        <v>542</v>
      </c>
      <c r="B313" s="132" t="s">
        <v>312</v>
      </c>
      <c r="C313" s="118">
        <f>SUMIF('ricostr prev'!$A:$A,'prev. 2016 ric'!$A:$A,'ricostr prev'!D:D)</f>
        <v>53426</v>
      </c>
      <c r="D313" s="118">
        <f>SUMIF('ricostr prev'!$A:$A,'prev. 2016 ric'!$A:$A,'ricostr prev'!F:F)</f>
        <v>37998</v>
      </c>
      <c r="E313" s="118">
        <f>SUMIF('ricostr prev'!$A:$A,'prev. 2016 ric'!$A:$A,'ricostr prev'!H:H)</f>
        <v>48538</v>
      </c>
      <c r="F313" s="118">
        <f>SUMIF('ricostr prev'!$A:$A,'prev. 2016 ric'!$A:$A,'ricostr prev'!J:J)</f>
        <v>13754</v>
      </c>
      <c r="G313" s="118">
        <f>SUMIF('ricostr prev'!$A:$A,'prev. 2016 ric'!$A:$A,'ricostr prev'!L:L)</f>
        <v>37835</v>
      </c>
      <c r="H313" s="118">
        <f>SUMIF('ricostr prev'!$A:$A,'prev. 2016 ric'!$A:$A,'ricostr prev'!N:N)</f>
        <v>19143</v>
      </c>
      <c r="I313" s="118">
        <f>SUMIF('ricostr prev'!$A:$A,'prev. 2016 ric'!$A:$A,'ricostr prev'!P:P)</f>
        <v>32467</v>
      </c>
      <c r="J313" s="118">
        <f>SUMIF('ricostr prev'!$A:$A,'prev. 2016 ric'!$A:$A,'ricostr prev'!R:R)</f>
        <v>84090</v>
      </c>
      <c r="K313" s="118">
        <f>SUMIF('ricostr prev'!$A:$A,'prev. 2016 ric'!$A:$A,'ricostr prev'!T:T)</f>
        <v>65599</v>
      </c>
      <c r="L313" s="118">
        <f>SUMIF('ricostr prev'!$A:$A,'prev. 2016 ric'!$A:$A,'ricostr prev'!V:V)</f>
        <v>24583</v>
      </c>
      <c r="M313" s="118">
        <f>SUMIF('ricostr prev'!$A:$A,'prev. 2016 ric'!$A:$A,'ricostr prev'!X:X)</f>
        <v>27046</v>
      </c>
      <c r="N313" s="106">
        <f t="shared" si="9"/>
        <v>444479</v>
      </c>
      <c r="P313">
        <v>462630.66666666669</v>
      </c>
      <c r="Q313" s="124">
        <f t="shared" si="8"/>
        <v>18151.666666666686</v>
      </c>
    </row>
    <row r="314" spans="1:17" ht="25.5" x14ac:dyDescent="0.25">
      <c r="A314" s="143" t="s">
        <v>543</v>
      </c>
      <c r="B314" s="132" t="s">
        <v>313</v>
      </c>
      <c r="C314" s="118">
        <f>SUMIF('ricostr prev'!$A:$A,'prev. 2016 ric'!$A:$A,'ricostr prev'!D:D)</f>
        <v>3850</v>
      </c>
      <c r="D314" s="118">
        <f>SUMIF('ricostr prev'!$A:$A,'prev. 2016 ric'!$A:$A,'ricostr prev'!F:F)</f>
        <v>4817</v>
      </c>
      <c r="E314" s="118">
        <f>SUMIF('ricostr prev'!$A:$A,'prev. 2016 ric'!$A:$A,'ricostr prev'!H:H)</f>
        <v>3296</v>
      </c>
      <c r="F314" s="118">
        <f>SUMIF('ricostr prev'!$A:$A,'prev. 2016 ric'!$A:$A,'ricostr prev'!J:J)</f>
        <v>1433</v>
      </c>
      <c r="G314" s="118">
        <f>SUMIF('ricostr prev'!$A:$A,'prev. 2016 ric'!$A:$A,'ricostr prev'!L:L)</f>
        <v>2600</v>
      </c>
      <c r="H314" s="118">
        <f>SUMIF('ricostr prev'!$A:$A,'prev. 2016 ric'!$A:$A,'ricostr prev'!N:N)</f>
        <v>1669</v>
      </c>
      <c r="I314" s="118">
        <f>SUMIF('ricostr prev'!$A:$A,'prev. 2016 ric'!$A:$A,'ricostr prev'!P:P)</f>
        <v>2641</v>
      </c>
      <c r="J314" s="118">
        <f>SUMIF('ricostr prev'!$A:$A,'prev. 2016 ric'!$A:$A,'ricostr prev'!R:R)</f>
        <v>3392</v>
      </c>
      <c r="K314" s="118">
        <f>SUMIF('ricostr prev'!$A:$A,'prev. 2016 ric'!$A:$A,'ricostr prev'!T:T)</f>
        <v>768</v>
      </c>
      <c r="L314" s="118">
        <f>SUMIF('ricostr prev'!$A:$A,'prev. 2016 ric'!$A:$A,'ricostr prev'!V:V)</f>
        <v>2702</v>
      </c>
      <c r="M314" s="118">
        <f>SUMIF('ricostr prev'!$A:$A,'prev. 2016 ric'!$A:$A,'ricostr prev'!X:X)</f>
        <v>1310</v>
      </c>
      <c r="N314" s="106">
        <f t="shared" si="9"/>
        <v>28478</v>
      </c>
      <c r="P314">
        <v>21124</v>
      </c>
      <c r="Q314" s="124">
        <f t="shared" si="8"/>
        <v>-7354</v>
      </c>
    </row>
    <row r="315" spans="1:17" ht="25.5" x14ac:dyDescent="0.25">
      <c r="A315" s="143" t="s">
        <v>544</v>
      </c>
      <c r="B315" s="132" t="s">
        <v>314</v>
      </c>
      <c r="C315" s="118">
        <f>SUMIF('ricostr prev'!$A:$A,'prev. 2016 ric'!$A:$A,'ricostr prev'!D:D)</f>
        <v>0</v>
      </c>
      <c r="D315" s="118">
        <f>SUMIF('ricostr prev'!$A:$A,'prev. 2016 ric'!$A:$A,'ricostr prev'!F:F)</f>
        <v>0</v>
      </c>
      <c r="E315" s="118">
        <f>SUMIF('ricostr prev'!$A:$A,'prev. 2016 ric'!$A:$A,'ricostr prev'!H:H)</f>
        <v>0</v>
      </c>
      <c r="F315" s="118">
        <f>SUMIF('ricostr prev'!$A:$A,'prev. 2016 ric'!$A:$A,'ricostr prev'!J:J)</f>
        <v>0</v>
      </c>
      <c r="G315" s="118">
        <f>SUMIF('ricostr prev'!$A:$A,'prev. 2016 ric'!$A:$A,'ricostr prev'!L:L)</f>
        <v>0</v>
      </c>
      <c r="H315" s="118">
        <f>SUMIF('ricostr prev'!$A:$A,'prev. 2016 ric'!$A:$A,'ricostr prev'!N:N)</f>
        <v>0</v>
      </c>
      <c r="I315" s="118">
        <f>SUMIF('ricostr prev'!$A:$A,'prev. 2016 ric'!$A:$A,'ricostr prev'!P:P)</f>
        <v>0</v>
      </c>
      <c r="J315" s="118">
        <f>SUMIF('ricostr prev'!$A:$A,'prev. 2016 ric'!$A:$A,'ricostr prev'!R:R)</f>
        <v>0</v>
      </c>
      <c r="K315" s="118">
        <f>SUMIF('ricostr prev'!$A:$A,'prev. 2016 ric'!$A:$A,'ricostr prev'!T:T)</f>
        <v>0</v>
      </c>
      <c r="L315" s="118">
        <f>SUMIF('ricostr prev'!$A:$A,'prev. 2016 ric'!$A:$A,'ricostr prev'!V:V)</f>
        <v>0</v>
      </c>
      <c r="M315" s="118">
        <f>SUMIF('ricostr prev'!$A:$A,'prev. 2016 ric'!$A:$A,'ricostr prev'!X:X)</f>
        <v>0</v>
      </c>
      <c r="N315" s="106">
        <f t="shared" si="9"/>
        <v>0</v>
      </c>
      <c r="P315">
        <v>0</v>
      </c>
      <c r="Q315" s="124">
        <f t="shared" si="8"/>
        <v>0</v>
      </c>
    </row>
    <row r="316" spans="1:17" x14ac:dyDescent="0.25">
      <c r="A316" s="143" t="s">
        <v>545</v>
      </c>
      <c r="B316" s="132" t="s">
        <v>19</v>
      </c>
      <c r="C316" s="118">
        <f>SUMIF('ricostr prev'!$A:$A,'prev. 2016 ric'!$A:$A,'ricostr prev'!D:D)</f>
        <v>5640</v>
      </c>
      <c r="D316" s="118">
        <f>SUMIF('ricostr prev'!$A:$A,'prev. 2016 ric'!$A:$A,'ricostr prev'!F:F)</f>
        <v>2843</v>
      </c>
      <c r="E316" s="118">
        <f>SUMIF('ricostr prev'!$A:$A,'prev. 2016 ric'!$A:$A,'ricostr prev'!H:H)</f>
        <v>4982</v>
      </c>
      <c r="F316" s="118">
        <f>SUMIF('ricostr prev'!$A:$A,'prev. 2016 ric'!$A:$A,'ricostr prev'!J:J)</f>
        <v>1055</v>
      </c>
      <c r="G316" s="118">
        <f>SUMIF('ricostr prev'!$A:$A,'prev. 2016 ric'!$A:$A,'ricostr prev'!L:L)</f>
        <v>3344</v>
      </c>
      <c r="H316" s="118">
        <f>SUMIF('ricostr prev'!$A:$A,'prev. 2016 ric'!$A:$A,'ricostr prev'!N:N)</f>
        <v>2619</v>
      </c>
      <c r="I316" s="118">
        <f>SUMIF('ricostr prev'!$A:$A,'prev. 2016 ric'!$A:$A,'ricostr prev'!P:P)</f>
        <v>2421</v>
      </c>
      <c r="J316" s="118">
        <f>SUMIF('ricostr prev'!$A:$A,'prev. 2016 ric'!$A:$A,'ricostr prev'!R:R)</f>
        <v>14262</v>
      </c>
      <c r="K316" s="118">
        <f>SUMIF('ricostr prev'!$A:$A,'prev. 2016 ric'!$A:$A,'ricostr prev'!T:T)</f>
        <v>5426</v>
      </c>
      <c r="L316" s="118">
        <f>SUMIF('ricostr prev'!$A:$A,'prev. 2016 ric'!$A:$A,'ricostr prev'!V:V)</f>
        <v>1715</v>
      </c>
      <c r="M316" s="118">
        <f>SUMIF('ricostr prev'!$A:$A,'prev. 2016 ric'!$A:$A,'ricostr prev'!X:X)</f>
        <v>1870</v>
      </c>
      <c r="N316" s="106">
        <f t="shared" si="9"/>
        <v>46177</v>
      </c>
      <c r="P316">
        <v>48213.333333333336</v>
      </c>
      <c r="Q316" s="124">
        <f t="shared" si="8"/>
        <v>2036.3333333333358</v>
      </c>
    </row>
    <row r="317" spans="1:17" ht="25.5" x14ac:dyDescent="0.25">
      <c r="A317" s="143" t="s">
        <v>546</v>
      </c>
      <c r="B317" s="132" t="s">
        <v>2106</v>
      </c>
      <c r="C317" s="118">
        <f>SUMIF('ricostr prev'!$A:$A,'prev. 2016 ric'!$A:$A,'ricostr prev'!D:D)</f>
        <v>5122</v>
      </c>
      <c r="D317" s="118">
        <f>SUMIF('ricostr prev'!$A:$A,'prev. 2016 ric'!$A:$A,'ricostr prev'!F:F)</f>
        <v>2122</v>
      </c>
      <c r="E317" s="118">
        <f>SUMIF('ricostr prev'!$A:$A,'prev. 2016 ric'!$A:$A,'ricostr prev'!H:H)</f>
        <v>4870</v>
      </c>
      <c r="F317" s="118">
        <f>SUMIF('ricostr prev'!$A:$A,'prev. 2016 ric'!$A:$A,'ricostr prev'!J:J)</f>
        <v>1037</v>
      </c>
      <c r="G317" s="118">
        <f>SUMIF('ricostr prev'!$A:$A,'prev. 2016 ric'!$A:$A,'ricostr prev'!L:L)</f>
        <v>3284</v>
      </c>
      <c r="H317" s="118">
        <f>SUMIF('ricostr prev'!$A:$A,'prev. 2016 ric'!$A:$A,'ricostr prev'!N:N)</f>
        <v>2473</v>
      </c>
      <c r="I317" s="118">
        <f>SUMIF('ricostr prev'!$A:$A,'prev. 2016 ric'!$A:$A,'ricostr prev'!P:P)</f>
        <v>2036</v>
      </c>
      <c r="J317" s="118">
        <f>SUMIF('ricostr prev'!$A:$A,'prev. 2016 ric'!$A:$A,'ricostr prev'!R:R)</f>
        <v>12913</v>
      </c>
      <c r="K317" s="118">
        <f>SUMIF('ricostr prev'!$A:$A,'prev. 2016 ric'!$A:$A,'ricostr prev'!T:T)</f>
        <v>5391</v>
      </c>
      <c r="L317" s="118">
        <f>SUMIF('ricostr prev'!$A:$A,'prev. 2016 ric'!$A:$A,'ricostr prev'!V:V)</f>
        <v>1456</v>
      </c>
      <c r="M317" s="118">
        <f>SUMIF('ricostr prev'!$A:$A,'prev. 2016 ric'!$A:$A,'ricostr prev'!X:X)</f>
        <v>1870</v>
      </c>
      <c r="N317" s="106">
        <f t="shared" si="9"/>
        <v>42574</v>
      </c>
      <c r="P317">
        <v>44978.666666666664</v>
      </c>
      <c r="Q317" s="124">
        <f t="shared" si="8"/>
        <v>2404.6666666666642</v>
      </c>
    </row>
    <row r="318" spans="1:17" ht="25.5" x14ac:dyDescent="0.25">
      <c r="A318" s="143" t="s">
        <v>547</v>
      </c>
      <c r="B318" s="132" t="s">
        <v>2107</v>
      </c>
      <c r="C318" s="118">
        <f>SUMIF('ricostr prev'!$A:$A,'prev. 2016 ric'!$A:$A,'ricostr prev'!D:D)</f>
        <v>518</v>
      </c>
      <c r="D318" s="118">
        <f>SUMIF('ricostr prev'!$A:$A,'prev. 2016 ric'!$A:$A,'ricostr prev'!F:F)</f>
        <v>721</v>
      </c>
      <c r="E318" s="118">
        <f>SUMIF('ricostr prev'!$A:$A,'prev. 2016 ric'!$A:$A,'ricostr prev'!H:H)</f>
        <v>112</v>
      </c>
      <c r="F318" s="118">
        <f>SUMIF('ricostr prev'!$A:$A,'prev. 2016 ric'!$A:$A,'ricostr prev'!J:J)</f>
        <v>18</v>
      </c>
      <c r="G318" s="118">
        <f>SUMIF('ricostr prev'!$A:$A,'prev. 2016 ric'!$A:$A,'ricostr prev'!L:L)</f>
        <v>60</v>
      </c>
      <c r="H318" s="118">
        <f>SUMIF('ricostr prev'!$A:$A,'prev. 2016 ric'!$A:$A,'ricostr prev'!N:N)</f>
        <v>146</v>
      </c>
      <c r="I318" s="118">
        <f>SUMIF('ricostr prev'!$A:$A,'prev. 2016 ric'!$A:$A,'ricostr prev'!P:P)</f>
        <v>385</v>
      </c>
      <c r="J318" s="118">
        <f>SUMIF('ricostr prev'!$A:$A,'prev. 2016 ric'!$A:$A,'ricostr prev'!R:R)</f>
        <v>1349</v>
      </c>
      <c r="K318" s="118">
        <f>SUMIF('ricostr prev'!$A:$A,'prev. 2016 ric'!$A:$A,'ricostr prev'!T:T)</f>
        <v>35</v>
      </c>
      <c r="L318" s="118">
        <f>SUMIF('ricostr prev'!$A:$A,'prev. 2016 ric'!$A:$A,'ricostr prev'!V:V)</f>
        <v>259</v>
      </c>
      <c r="M318" s="118">
        <f>SUMIF('ricostr prev'!$A:$A,'prev. 2016 ric'!$A:$A,'ricostr prev'!X:X)</f>
        <v>0</v>
      </c>
      <c r="N318" s="106">
        <f t="shared" si="9"/>
        <v>3603</v>
      </c>
      <c r="P318">
        <v>3126.6666666666665</v>
      </c>
      <c r="Q318" s="124">
        <f t="shared" si="8"/>
        <v>-476.33333333333348</v>
      </c>
    </row>
    <row r="319" spans="1:17" ht="25.5" x14ac:dyDescent="0.25">
      <c r="A319" s="143" t="s">
        <v>548</v>
      </c>
      <c r="B319" s="132" t="s">
        <v>2108</v>
      </c>
      <c r="C319" s="118">
        <f>SUMIF('ricostr prev'!$A:$A,'prev. 2016 ric'!$A:$A,'ricostr prev'!D:D)</f>
        <v>0</v>
      </c>
      <c r="D319" s="118">
        <f>SUMIF('ricostr prev'!$A:$A,'prev. 2016 ric'!$A:$A,'ricostr prev'!F:F)</f>
        <v>0</v>
      </c>
      <c r="E319" s="118">
        <f>SUMIF('ricostr prev'!$A:$A,'prev. 2016 ric'!$A:$A,'ricostr prev'!H:H)</f>
        <v>0</v>
      </c>
      <c r="F319" s="118">
        <f>SUMIF('ricostr prev'!$A:$A,'prev. 2016 ric'!$A:$A,'ricostr prev'!J:J)</f>
        <v>0</v>
      </c>
      <c r="G319" s="118">
        <f>SUMIF('ricostr prev'!$A:$A,'prev. 2016 ric'!$A:$A,'ricostr prev'!L:L)</f>
        <v>0</v>
      </c>
      <c r="H319" s="118">
        <f>SUMIF('ricostr prev'!$A:$A,'prev. 2016 ric'!$A:$A,'ricostr prev'!N:N)</f>
        <v>0</v>
      </c>
      <c r="I319" s="118">
        <f>SUMIF('ricostr prev'!$A:$A,'prev. 2016 ric'!$A:$A,'ricostr prev'!P:P)</f>
        <v>0</v>
      </c>
      <c r="J319" s="118">
        <f>SUMIF('ricostr prev'!$A:$A,'prev. 2016 ric'!$A:$A,'ricostr prev'!R:R)</f>
        <v>0</v>
      </c>
      <c r="K319" s="118">
        <f>SUMIF('ricostr prev'!$A:$A,'prev. 2016 ric'!$A:$A,'ricostr prev'!T:T)</f>
        <v>0</v>
      </c>
      <c r="L319" s="118">
        <f>SUMIF('ricostr prev'!$A:$A,'prev. 2016 ric'!$A:$A,'ricostr prev'!V:V)</f>
        <v>0</v>
      </c>
      <c r="M319" s="118">
        <f>SUMIF('ricostr prev'!$A:$A,'prev. 2016 ric'!$A:$A,'ricostr prev'!X:X)</f>
        <v>0</v>
      </c>
      <c r="N319" s="106">
        <f t="shared" si="9"/>
        <v>0</v>
      </c>
      <c r="P319">
        <v>108</v>
      </c>
      <c r="Q319" s="124">
        <f t="shared" si="8"/>
        <v>108</v>
      </c>
    </row>
    <row r="320" spans="1:17" x14ac:dyDescent="0.25">
      <c r="A320" s="143" t="s">
        <v>954</v>
      </c>
      <c r="B320" s="132" t="s">
        <v>21</v>
      </c>
      <c r="C320" s="118">
        <f>SUMIF('ricostr prev'!$A:$A,'prev. 2016 ric'!$A:$A,'ricostr prev'!D:D)</f>
        <v>47347</v>
      </c>
      <c r="D320" s="118">
        <f>SUMIF('ricostr prev'!$A:$A,'prev. 2016 ric'!$A:$A,'ricostr prev'!F:F)</f>
        <v>30315</v>
      </c>
      <c r="E320" s="118">
        <f>SUMIF('ricostr prev'!$A:$A,'prev. 2016 ric'!$A:$A,'ricostr prev'!H:H)</f>
        <v>46378</v>
      </c>
      <c r="F320" s="118">
        <f>SUMIF('ricostr prev'!$A:$A,'prev. 2016 ric'!$A:$A,'ricostr prev'!J:J)</f>
        <v>11953</v>
      </c>
      <c r="G320" s="118">
        <f>SUMIF('ricostr prev'!$A:$A,'prev. 2016 ric'!$A:$A,'ricostr prev'!L:L)</f>
        <v>34562</v>
      </c>
      <c r="H320" s="118">
        <f>SUMIF('ricostr prev'!$A:$A,'prev. 2016 ric'!$A:$A,'ricostr prev'!N:N)</f>
        <v>13072</v>
      </c>
      <c r="I320" s="118">
        <f>SUMIF('ricostr prev'!$A:$A,'prev. 2016 ric'!$A:$A,'ricostr prev'!P:P)</f>
        <v>32600</v>
      </c>
      <c r="J320" s="118">
        <f>SUMIF('ricostr prev'!$A:$A,'prev. 2016 ric'!$A:$A,'ricostr prev'!R:R)</f>
        <v>76950</v>
      </c>
      <c r="K320" s="118">
        <f>SUMIF('ricostr prev'!$A:$A,'prev. 2016 ric'!$A:$A,'ricostr prev'!T:T)</f>
        <v>61403</v>
      </c>
      <c r="L320" s="118">
        <f>SUMIF('ricostr prev'!$A:$A,'prev. 2016 ric'!$A:$A,'ricostr prev'!V:V)</f>
        <v>26097</v>
      </c>
      <c r="M320" s="118">
        <f>SUMIF('ricostr prev'!$A:$A,'prev. 2016 ric'!$A:$A,'ricostr prev'!X:X)</f>
        <v>24772</v>
      </c>
      <c r="N320" s="106">
        <f t="shared" si="9"/>
        <v>405449</v>
      </c>
      <c r="P320">
        <v>425012</v>
      </c>
      <c r="Q320" s="124">
        <f t="shared" si="8"/>
        <v>19563</v>
      </c>
    </row>
    <row r="321" spans="1:17" ht="25.5" x14ac:dyDescent="0.25">
      <c r="A321" s="143" t="s">
        <v>955</v>
      </c>
      <c r="B321" s="132" t="s">
        <v>315</v>
      </c>
      <c r="C321" s="118">
        <f>SUMIF('ricostr prev'!$A:$A,'prev. 2016 ric'!$A:$A,'ricostr prev'!D:D)</f>
        <v>43831</v>
      </c>
      <c r="D321" s="118">
        <f>SUMIF('ricostr prev'!$A:$A,'prev. 2016 ric'!$A:$A,'ricostr prev'!F:F)</f>
        <v>28795</v>
      </c>
      <c r="E321" s="118">
        <f>SUMIF('ricostr prev'!$A:$A,'prev. 2016 ric'!$A:$A,'ricostr prev'!H:H)</f>
        <v>43138</v>
      </c>
      <c r="F321" s="118">
        <f>SUMIF('ricostr prev'!$A:$A,'prev. 2016 ric'!$A:$A,'ricostr prev'!J:J)</f>
        <v>10920</v>
      </c>
      <c r="G321" s="118">
        <f>SUMIF('ricostr prev'!$A:$A,'prev. 2016 ric'!$A:$A,'ricostr prev'!L:L)</f>
        <v>33687</v>
      </c>
      <c r="H321" s="118">
        <f>SUMIF('ricostr prev'!$A:$A,'prev. 2016 ric'!$A:$A,'ricostr prev'!N:N)</f>
        <v>12852</v>
      </c>
      <c r="I321" s="118">
        <f>SUMIF('ricostr prev'!$A:$A,'prev. 2016 ric'!$A:$A,'ricostr prev'!P:P)</f>
        <v>30884</v>
      </c>
      <c r="J321" s="118">
        <f>SUMIF('ricostr prev'!$A:$A,'prev. 2016 ric'!$A:$A,'ricostr prev'!R:R)</f>
        <v>72930</v>
      </c>
      <c r="K321" s="118">
        <f>SUMIF('ricostr prev'!$A:$A,'prev. 2016 ric'!$A:$A,'ricostr prev'!T:T)</f>
        <v>58908</v>
      </c>
      <c r="L321" s="118">
        <f>SUMIF('ricostr prev'!$A:$A,'prev. 2016 ric'!$A:$A,'ricostr prev'!V:V)</f>
        <v>23335</v>
      </c>
      <c r="M321" s="118">
        <f>SUMIF('ricostr prev'!$A:$A,'prev. 2016 ric'!$A:$A,'ricostr prev'!X:X)</f>
        <v>24185</v>
      </c>
      <c r="N321" s="106">
        <f t="shared" si="9"/>
        <v>383465</v>
      </c>
      <c r="P321">
        <v>405401.33333333331</v>
      </c>
      <c r="Q321" s="124">
        <f t="shared" si="8"/>
        <v>21936.333333333314</v>
      </c>
    </row>
    <row r="322" spans="1:17" ht="25.5" x14ac:dyDescent="0.25">
      <c r="A322" s="143" t="s">
        <v>956</v>
      </c>
      <c r="B322" s="132" t="s">
        <v>316</v>
      </c>
      <c r="C322" s="118">
        <f>SUMIF('ricostr prev'!$A:$A,'prev. 2016 ric'!$A:$A,'ricostr prev'!D:D)</f>
        <v>3496</v>
      </c>
      <c r="D322" s="118">
        <f>SUMIF('ricostr prev'!$A:$A,'prev. 2016 ric'!$A:$A,'ricostr prev'!F:F)</f>
        <v>1520</v>
      </c>
      <c r="E322" s="118">
        <f>SUMIF('ricostr prev'!$A:$A,'prev. 2016 ric'!$A:$A,'ricostr prev'!H:H)</f>
        <v>3056</v>
      </c>
      <c r="F322" s="118">
        <f>SUMIF('ricostr prev'!$A:$A,'prev. 2016 ric'!$A:$A,'ricostr prev'!J:J)</f>
        <v>1033</v>
      </c>
      <c r="G322" s="118">
        <f>SUMIF('ricostr prev'!$A:$A,'prev. 2016 ric'!$A:$A,'ricostr prev'!L:L)</f>
        <v>875</v>
      </c>
      <c r="H322" s="118">
        <f>SUMIF('ricostr prev'!$A:$A,'prev. 2016 ric'!$A:$A,'ricostr prev'!N:N)</f>
        <v>220</v>
      </c>
      <c r="I322" s="118">
        <f>SUMIF('ricostr prev'!$A:$A,'prev. 2016 ric'!$A:$A,'ricostr prev'!P:P)</f>
        <v>1716</v>
      </c>
      <c r="J322" s="118">
        <f>SUMIF('ricostr prev'!$A:$A,'prev. 2016 ric'!$A:$A,'ricostr prev'!R:R)</f>
        <v>4020</v>
      </c>
      <c r="K322" s="118">
        <f>SUMIF('ricostr prev'!$A:$A,'prev. 2016 ric'!$A:$A,'ricostr prev'!T:T)</f>
        <v>2495</v>
      </c>
      <c r="L322" s="118">
        <f>SUMIF('ricostr prev'!$A:$A,'prev. 2016 ric'!$A:$A,'ricostr prev'!V:V)</f>
        <v>2762</v>
      </c>
      <c r="M322" s="118">
        <f>SUMIF('ricostr prev'!$A:$A,'prev. 2016 ric'!$A:$A,'ricostr prev'!X:X)</f>
        <v>264</v>
      </c>
      <c r="N322" s="106">
        <f t="shared" si="9"/>
        <v>21457</v>
      </c>
      <c r="P322">
        <v>18601.333333333332</v>
      </c>
      <c r="Q322" s="124">
        <f t="shared" ref="Q322:Q385" si="10">+P322-N322</f>
        <v>-2855.6666666666679</v>
      </c>
    </row>
    <row r="323" spans="1:17" ht="25.5" x14ac:dyDescent="0.25">
      <c r="A323" s="143" t="s">
        <v>957</v>
      </c>
      <c r="B323" s="132" t="s">
        <v>317</v>
      </c>
      <c r="C323" s="118">
        <f>SUMIF('ricostr prev'!$A:$A,'prev. 2016 ric'!$A:$A,'ricostr prev'!D:D)</f>
        <v>20</v>
      </c>
      <c r="D323" s="118">
        <f>SUMIF('ricostr prev'!$A:$A,'prev. 2016 ric'!$A:$A,'ricostr prev'!F:F)</f>
        <v>0</v>
      </c>
      <c r="E323" s="118">
        <f>SUMIF('ricostr prev'!$A:$A,'prev. 2016 ric'!$A:$A,'ricostr prev'!H:H)</f>
        <v>184</v>
      </c>
      <c r="F323" s="118">
        <f>SUMIF('ricostr prev'!$A:$A,'prev. 2016 ric'!$A:$A,'ricostr prev'!J:J)</f>
        <v>0</v>
      </c>
      <c r="G323" s="118">
        <f>SUMIF('ricostr prev'!$A:$A,'prev. 2016 ric'!$A:$A,'ricostr prev'!L:L)</f>
        <v>0</v>
      </c>
      <c r="H323" s="118">
        <f>SUMIF('ricostr prev'!$A:$A,'prev. 2016 ric'!$A:$A,'ricostr prev'!N:N)</f>
        <v>0</v>
      </c>
      <c r="I323" s="118">
        <f>SUMIF('ricostr prev'!$A:$A,'prev. 2016 ric'!$A:$A,'ricostr prev'!P:P)</f>
        <v>0</v>
      </c>
      <c r="J323" s="118">
        <f>SUMIF('ricostr prev'!$A:$A,'prev. 2016 ric'!$A:$A,'ricostr prev'!R:R)</f>
        <v>0</v>
      </c>
      <c r="K323" s="118">
        <f>SUMIF('ricostr prev'!$A:$A,'prev. 2016 ric'!$A:$A,'ricostr prev'!T:T)</f>
        <v>0</v>
      </c>
      <c r="L323" s="118">
        <f>SUMIF('ricostr prev'!$A:$A,'prev. 2016 ric'!$A:$A,'ricostr prev'!V:V)</f>
        <v>0</v>
      </c>
      <c r="M323" s="118">
        <f>SUMIF('ricostr prev'!$A:$A,'prev. 2016 ric'!$A:$A,'ricostr prev'!X:X)</f>
        <v>323</v>
      </c>
      <c r="N323" s="106">
        <f t="shared" ref="N323:N386" si="11">SUM(C323:M323)</f>
        <v>527</v>
      </c>
      <c r="P323">
        <v>1009.3333333333334</v>
      </c>
      <c r="Q323" s="124">
        <f t="shared" si="10"/>
        <v>482.33333333333337</v>
      </c>
    </row>
    <row r="324" spans="1:17" x14ac:dyDescent="0.25">
      <c r="A324" s="139" t="s">
        <v>958</v>
      </c>
      <c r="B324" s="132" t="s">
        <v>329</v>
      </c>
      <c r="C324" s="118">
        <f>SUMIF('ricostr prev'!$A:$A,'prev. 2016 ric'!$A:$A,'ricostr prev'!D:D)</f>
        <v>467</v>
      </c>
      <c r="D324" s="118">
        <f>SUMIF('ricostr prev'!$A:$A,'prev. 2016 ric'!$A:$A,'ricostr prev'!F:F)</f>
        <v>304</v>
      </c>
      <c r="E324" s="118">
        <f>SUMIF('ricostr prev'!$A:$A,'prev. 2016 ric'!$A:$A,'ricostr prev'!H:H)</f>
        <v>381</v>
      </c>
      <c r="F324" s="118">
        <f>SUMIF('ricostr prev'!$A:$A,'prev. 2016 ric'!$A:$A,'ricostr prev'!J:J)</f>
        <v>119</v>
      </c>
      <c r="G324" s="118">
        <f>SUMIF('ricostr prev'!$A:$A,'prev. 2016 ric'!$A:$A,'ricostr prev'!L:L)</f>
        <v>387</v>
      </c>
      <c r="H324" s="118">
        <f>SUMIF('ricostr prev'!$A:$A,'prev. 2016 ric'!$A:$A,'ricostr prev'!N:N)</f>
        <v>439</v>
      </c>
      <c r="I324" s="118">
        <f>SUMIF('ricostr prev'!$A:$A,'prev. 2016 ric'!$A:$A,'ricostr prev'!P:P)</f>
        <v>206</v>
      </c>
      <c r="J324" s="118">
        <f>SUMIF('ricostr prev'!$A:$A,'prev. 2016 ric'!$A:$A,'ricostr prev'!R:R)</f>
        <v>1031</v>
      </c>
      <c r="K324" s="118">
        <f>SUMIF('ricostr prev'!$A:$A,'prev. 2016 ric'!$A:$A,'ricostr prev'!T:T)</f>
        <v>310</v>
      </c>
      <c r="L324" s="118">
        <f>SUMIF('ricostr prev'!$A:$A,'prev. 2016 ric'!$A:$A,'ricostr prev'!V:V)</f>
        <v>149</v>
      </c>
      <c r="M324" s="118">
        <f>SUMIF('ricostr prev'!$A:$A,'prev. 2016 ric'!$A:$A,'ricostr prev'!X:X)</f>
        <v>206</v>
      </c>
      <c r="N324" s="106">
        <f t="shared" si="11"/>
        <v>3999</v>
      </c>
      <c r="P324">
        <v>3537.3333333333335</v>
      </c>
      <c r="Q324" s="124">
        <f t="shared" si="10"/>
        <v>-461.66666666666652</v>
      </c>
    </row>
    <row r="325" spans="1:17" ht="25.5" x14ac:dyDescent="0.25">
      <c r="A325" s="143" t="s">
        <v>959</v>
      </c>
      <c r="B325" s="132" t="s">
        <v>331</v>
      </c>
      <c r="C325" s="118">
        <f>SUMIF('ricostr prev'!$A:$A,'prev. 2016 ric'!$A:$A,'ricostr prev'!D:D)</f>
        <v>351</v>
      </c>
      <c r="D325" s="118">
        <f>SUMIF('ricostr prev'!$A:$A,'prev. 2016 ric'!$A:$A,'ricostr prev'!F:F)</f>
        <v>204</v>
      </c>
      <c r="E325" s="118">
        <f>SUMIF('ricostr prev'!$A:$A,'prev. 2016 ric'!$A:$A,'ricostr prev'!H:H)</f>
        <v>381</v>
      </c>
      <c r="F325" s="118">
        <f>SUMIF('ricostr prev'!$A:$A,'prev. 2016 ric'!$A:$A,'ricostr prev'!J:J)</f>
        <v>119</v>
      </c>
      <c r="G325" s="118">
        <f>SUMIF('ricostr prev'!$A:$A,'prev. 2016 ric'!$A:$A,'ricostr prev'!L:L)</f>
        <v>387</v>
      </c>
      <c r="H325" s="118">
        <f>SUMIF('ricostr prev'!$A:$A,'prev. 2016 ric'!$A:$A,'ricostr prev'!N:N)</f>
        <v>408</v>
      </c>
      <c r="I325" s="118">
        <f>SUMIF('ricostr prev'!$A:$A,'prev. 2016 ric'!$A:$A,'ricostr prev'!P:P)</f>
        <v>180</v>
      </c>
      <c r="J325" s="118">
        <f>SUMIF('ricostr prev'!$A:$A,'prev. 2016 ric'!$A:$A,'ricostr prev'!R:R)</f>
        <v>905</v>
      </c>
      <c r="K325" s="118">
        <f>SUMIF('ricostr prev'!$A:$A,'prev. 2016 ric'!$A:$A,'ricostr prev'!T:T)</f>
        <v>244</v>
      </c>
      <c r="L325" s="118">
        <f>SUMIF('ricostr prev'!$A:$A,'prev. 2016 ric'!$A:$A,'ricostr prev'!V:V)</f>
        <v>112</v>
      </c>
      <c r="M325" s="118">
        <f>SUMIF('ricostr prev'!$A:$A,'prev. 2016 ric'!$A:$A,'ricostr prev'!X:X)</f>
        <v>115</v>
      </c>
      <c r="N325" s="106">
        <f t="shared" si="11"/>
        <v>3406</v>
      </c>
      <c r="P325">
        <v>2892</v>
      </c>
      <c r="Q325" s="124">
        <f t="shared" si="10"/>
        <v>-514</v>
      </c>
    </row>
    <row r="326" spans="1:17" ht="25.5" x14ac:dyDescent="0.25">
      <c r="A326" s="143" t="s">
        <v>960</v>
      </c>
      <c r="B326" s="132" t="s">
        <v>2007</v>
      </c>
      <c r="C326" s="118">
        <f>SUMIF('ricostr prev'!$A:$A,'prev. 2016 ric'!$A:$A,'ricostr prev'!D:D)</f>
        <v>348</v>
      </c>
      <c r="D326" s="118">
        <f>SUMIF('ricostr prev'!$A:$A,'prev. 2016 ric'!$A:$A,'ricostr prev'!F:F)</f>
        <v>192</v>
      </c>
      <c r="E326" s="118">
        <f>SUMIF('ricostr prev'!$A:$A,'prev. 2016 ric'!$A:$A,'ricostr prev'!H:H)</f>
        <v>310</v>
      </c>
      <c r="F326" s="118">
        <f>SUMIF('ricostr prev'!$A:$A,'prev. 2016 ric'!$A:$A,'ricostr prev'!J:J)</f>
        <v>0</v>
      </c>
      <c r="G326" s="118">
        <f>SUMIF('ricostr prev'!$A:$A,'prev. 2016 ric'!$A:$A,'ricostr prev'!L:L)</f>
        <v>331</v>
      </c>
      <c r="H326" s="118">
        <f>SUMIF('ricostr prev'!$A:$A,'prev. 2016 ric'!$A:$A,'ricostr prev'!N:N)</f>
        <v>368</v>
      </c>
      <c r="I326" s="118">
        <f>SUMIF('ricostr prev'!$A:$A,'prev. 2016 ric'!$A:$A,'ricostr prev'!P:P)</f>
        <v>180</v>
      </c>
      <c r="J326" s="118">
        <f>SUMIF('ricostr prev'!$A:$A,'prev. 2016 ric'!$A:$A,'ricostr prev'!R:R)</f>
        <v>858</v>
      </c>
      <c r="K326" s="118">
        <f>SUMIF('ricostr prev'!$A:$A,'prev. 2016 ric'!$A:$A,'ricostr prev'!T:T)</f>
        <v>244</v>
      </c>
      <c r="L326" s="118">
        <f>SUMIF('ricostr prev'!$A:$A,'prev. 2016 ric'!$A:$A,'ricostr prev'!V:V)</f>
        <v>112</v>
      </c>
      <c r="M326" s="118">
        <f>SUMIF('ricostr prev'!$A:$A,'prev. 2016 ric'!$A:$A,'ricostr prev'!X:X)</f>
        <v>0</v>
      </c>
      <c r="N326" s="106">
        <f t="shared" si="11"/>
        <v>2943</v>
      </c>
      <c r="P326">
        <v>2541.3333333333335</v>
      </c>
      <c r="Q326" s="124">
        <f t="shared" si="10"/>
        <v>-401.66666666666652</v>
      </c>
    </row>
    <row r="327" spans="1:17" ht="25.5" x14ac:dyDescent="0.25">
      <c r="A327" s="143" t="s">
        <v>961</v>
      </c>
      <c r="B327" s="132" t="s">
        <v>2008</v>
      </c>
      <c r="C327" s="118">
        <f>SUMIF('ricostr prev'!$A:$A,'prev. 2016 ric'!$A:$A,'ricostr prev'!D:D)</f>
        <v>3</v>
      </c>
      <c r="D327" s="118">
        <f>SUMIF('ricostr prev'!$A:$A,'prev. 2016 ric'!$A:$A,'ricostr prev'!F:F)</f>
        <v>12</v>
      </c>
      <c r="E327" s="118">
        <f>SUMIF('ricostr prev'!$A:$A,'prev. 2016 ric'!$A:$A,'ricostr prev'!H:H)</f>
        <v>71</v>
      </c>
      <c r="F327" s="118">
        <f>SUMIF('ricostr prev'!$A:$A,'prev. 2016 ric'!$A:$A,'ricostr prev'!J:J)</f>
        <v>119</v>
      </c>
      <c r="G327" s="118">
        <f>SUMIF('ricostr prev'!$A:$A,'prev. 2016 ric'!$A:$A,'ricostr prev'!L:L)</f>
        <v>56</v>
      </c>
      <c r="H327" s="118">
        <f>SUMIF('ricostr prev'!$A:$A,'prev. 2016 ric'!$A:$A,'ricostr prev'!N:N)</f>
        <v>40</v>
      </c>
      <c r="I327" s="118">
        <f>SUMIF('ricostr prev'!$A:$A,'prev. 2016 ric'!$A:$A,'ricostr prev'!P:P)</f>
        <v>0</v>
      </c>
      <c r="J327" s="118">
        <f>SUMIF('ricostr prev'!$A:$A,'prev. 2016 ric'!$A:$A,'ricostr prev'!R:R)</f>
        <v>47</v>
      </c>
      <c r="K327" s="118">
        <f>SUMIF('ricostr prev'!$A:$A,'prev. 2016 ric'!$A:$A,'ricostr prev'!T:T)</f>
        <v>0</v>
      </c>
      <c r="L327" s="118">
        <f>SUMIF('ricostr prev'!$A:$A,'prev. 2016 ric'!$A:$A,'ricostr prev'!V:V)</f>
        <v>0</v>
      </c>
      <c r="M327" s="118">
        <f>SUMIF('ricostr prev'!$A:$A,'prev. 2016 ric'!$A:$A,'ricostr prev'!X:X)</f>
        <v>115</v>
      </c>
      <c r="N327" s="106">
        <f t="shared" si="11"/>
        <v>463</v>
      </c>
      <c r="P327">
        <v>228</v>
      </c>
      <c r="Q327" s="124">
        <f t="shared" si="10"/>
        <v>-235</v>
      </c>
    </row>
    <row r="328" spans="1:17" ht="25.5" x14ac:dyDescent="0.25">
      <c r="A328" s="143" t="s">
        <v>962</v>
      </c>
      <c r="B328" s="132" t="s">
        <v>2009</v>
      </c>
      <c r="C328" s="118">
        <f>SUMIF('ricostr prev'!$A:$A,'prev. 2016 ric'!$A:$A,'ricostr prev'!D:D)</f>
        <v>0</v>
      </c>
      <c r="D328" s="118">
        <f>SUMIF('ricostr prev'!$A:$A,'prev. 2016 ric'!$A:$A,'ricostr prev'!F:F)</f>
        <v>0</v>
      </c>
      <c r="E328" s="118">
        <f>SUMIF('ricostr prev'!$A:$A,'prev. 2016 ric'!$A:$A,'ricostr prev'!H:H)</f>
        <v>0</v>
      </c>
      <c r="F328" s="118">
        <f>SUMIF('ricostr prev'!$A:$A,'prev. 2016 ric'!$A:$A,'ricostr prev'!J:J)</f>
        <v>0</v>
      </c>
      <c r="G328" s="118">
        <f>SUMIF('ricostr prev'!$A:$A,'prev. 2016 ric'!$A:$A,'ricostr prev'!L:L)</f>
        <v>0</v>
      </c>
      <c r="H328" s="118">
        <f>SUMIF('ricostr prev'!$A:$A,'prev. 2016 ric'!$A:$A,'ricostr prev'!N:N)</f>
        <v>0</v>
      </c>
      <c r="I328" s="118">
        <f>SUMIF('ricostr prev'!$A:$A,'prev. 2016 ric'!$A:$A,'ricostr prev'!P:P)</f>
        <v>0</v>
      </c>
      <c r="J328" s="118">
        <f>SUMIF('ricostr prev'!$A:$A,'prev. 2016 ric'!$A:$A,'ricostr prev'!R:R)</f>
        <v>0</v>
      </c>
      <c r="K328" s="118">
        <f>SUMIF('ricostr prev'!$A:$A,'prev. 2016 ric'!$A:$A,'ricostr prev'!T:T)</f>
        <v>0</v>
      </c>
      <c r="L328" s="118">
        <f>SUMIF('ricostr prev'!$A:$A,'prev. 2016 ric'!$A:$A,'ricostr prev'!V:V)</f>
        <v>0</v>
      </c>
      <c r="M328" s="118">
        <f>SUMIF('ricostr prev'!$A:$A,'prev. 2016 ric'!$A:$A,'ricostr prev'!X:X)</f>
        <v>0</v>
      </c>
      <c r="N328" s="106">
        <f t="shared" si="11"/>
        <v>0</v>
      </c>
      <c r="P328">
        <v>122.66666666666667</v>
      </c>
      <c r="Q328" s="124">
        <f t="shared" si="10"/>
        <v>122.66666666666667</v>
      </c>
    </row>
    <row r="329" spans="1:17" ht="25.5" x14ac:dyDescent="0.25">
      <c r="A329" s="143" t="s">
        <v>963</v>
      </c>
      <c r="B329" s="132" t="s">
        <v>333</v>
      </c>
      <c r="C329" s="118">
        <f>SUMIF('ricostr prev'!$A:$A,'prev. 2016 ric'!$A:$A,'ricostr prev'!D:D)</f>
        <v>116</v>
      </c>
      <c r="D329" s="118">
        <f>SUMIF('ricostr prev'!$A:$A,'prev. 2016 ric'!$A:$A,'ricostr prev'!F:F)</f>
        <v>100</v>
      </c>
      <c r="E329" s="118">
        <f>SUMIF('ricostr prev'!$A:$A,'prev. 2016 ric'!$A:$A,'ricostr prev'!H:H)</f>
        <v>0</v>
      </c>
      <c r="F329" s="118">
        <f>SUMIF('ricostr prev'!$A:$A,'prev. 2016 ric'!$A:$A,'ricostr prev'!J:J)</f>
        <v>0</v>
      </c>
      <c r="G329" s="118">
        <f>SUMIF('ricostr prev'!$A:$A,'prev. 2016 ric'!$A:$A,'ricostr prev'!L:L)</f>
        <v>0</v>
      </c>
      <c r="H329" s="118">
        <f>SUMIF('ricostr prev'!$A:$A,'prev. 2016 ric'!$A:$A,'ricostr prev'!N:N)</f>
        <v>31</v>
      </c>
      <c r="I329" s="118">
        <f>SUMIF('ricostr prev'!$A:$A,'prev. 2016 ric'!$A:$A,'ricostr prev'!P:P)</f>
        <v>26</v>
      </c>
      <c r="J329" s="118">
        <f>SUMIF('ricostr prev'!$A:$A,'prev. 2016 ric'!$A:$A,'ricostr prev'!R:R)</f>
        <v>126</v>
      </c>
      <c r="K329" s="118">
        <f>SUMIF('ricostr prev'!$A:$A,'prev. 2016 ric'!$A:$A,'ricostr prev'!T:T)</f>
        <v>66</v>
      </c>
      <c r="L329" s="118">
        <f>SUMIF('ricostr prev'!$A:$A,'prev. 2016 ric'!$A:$A,'ricostr prev'!V:V)</f>
        <v>37</v>
      </c>
      <c r="M329" s="118">
        <f>SUMIF('ricostr prev'!$A:$A,'prev. 2016 ric'!$A:$A,'ricostr prev'!X:X)</f>
        <v>91</v>
      </c>
      <c r="N329" s="106">
        <f t="shared" si="11"/>
        <v>593</v>
      </c>
      <c r="P329">
        <v>645.33333333333337</v>
      </c>
      <c r="Q329" s="124">
        <f t="shared" si="10"/>
        <v>52.333333333333371</v>
      </c>
    </row>
    <row r="330" spans="1:17" ht="25.5" x14ac:dyDescent="0.25">
      <c r="A330" s="143" t="s">
        <v>964</v>
      </c>
      <c r="B330" s="132" t="s">
        <v>2010</v>
      </c>
      <c r="C330" s="118">
        <f>SUMIF('ricostr prev'!$A:$A,'prev. 2016 ric'!$A:$A,'ricostr prev'!D:D)</f>
        <v>33</v>
      </c>
      <c r="D330" s="118">
        <f>SUMIF('ricostr prev'!$A:$A,'prev. 2016 ric'!$A:$A,'ricostr prev'!F:F)</f>
        <v>100</v>
      </c>
      <c r="E330" s="118">
        <f>SUMIF('ricostr prev'!$A:$A,'prev. 2016 ric'!$A:$A,'ricostr prev'!H:H)</f>
        <v>0</v>
      </c>
      <c r="F330" s="118">
        <f>SUMIF('ricostr prev'!$A:$A,'prev. 2016 ric'!$A:$A,'ricostr prev'!J:J)</f>
        <v>0</v>
      </c>
      <c r="G330" s="118">
        <f>SUMIF('ricostr prev'!$A:$A,'prev. 2016 ric'!$A:$A,'ricostr prev'!L:L)</f>
        <v>0</v>
      </c>
      <c r="H330" s="118">
        <f>SUMIF('ricostr prev'!$A:$A,'prev. 2016 ric'!$A:$A,'ricostr prev'!N:N)</f>
        <v>31</v>
      </c>
      <c r="I330" s="118">
        <f>SUMIF('ricostr prev'!$A:$A,'prev. 2016 ric'!$A:$A,'ricostr prev'!P:P)</f>
        <v>26</v>
      </c>
      <c r="J330" s="118">
        <f>SUMIF('ricostr prev'!$A:$A,'prev. 2016 ric'!$A:$A,'ricostr prev'!R:R)</f>
        <v>126</v>
      </c>
      <c r="K330" s="118">
        <f>SUMIF('ricostr prev'!$A:$A,'prev. 2016 ric'!$A:$A,'ricostr prev'!T:T)</f>
        <v>66</v>
      </c>
      <c r="L330" s="118">
        <f>SUMIF('ricostr prev'!$A:$A,'prev. 2016 ric'!$A:$A,'ricostr prev'!V:V)</f>
        <v>37</v>
      </c>
      <c r="M330" s="118">
        <f>SUMIF('ricostr prev'!$A:$A,'prev. 2016 ric'!$A:$A,'ricostr prev'!X:X)</f>
        <v>91</v>
      </c>
      <c r="N330" s="106">
        <f t="shared" si="11"/>
        <v>510</v>
      </c>
      <c r="P330">
        <v>598.66666666666663</v>
      </c>
      <c r="Q330" s="124">
        <f t="shared" si="10"/>
        <v>88.666666666666629</v>
      </c>
    </row>
    <row r="331" spans="1:17" ht="25.5" x14ac:dyDescent="0.25">
      <c r="A331" s="143" t="s">
        <v>965</v>
      </c>
      <c r="B331" s="132" t="s">
        <v>2011</v>
      </c>
      <c r="C331" s="118">
        <f>SUMIF('ricostr prev'!$A:$A,'prev. 2016 ric'!$A:$A,'ricostr prev'!D:D)</f>
        <v>35</v>
      </c>
      <c r="D331" s="118">
        <f>SUMIF('ricostr prev'!$A:$A,'prev. 2016 ric'!$A:$A,'ricostr prev'!F:F)</f>
        <v>0</v>
      </c>
      <c r="E331" s="118">
        <f>SUMIF('ricostr prev'!$A:$A,'prev. 2016 ric'!$A:$A,'ricostr prev'!H:H)</f>
        <v>0</v>
      </c>
      <c r="F331" s="118">
        <f>SUMIF('ricostr prev'!$A:$A,'prev. 2016 ric'!$A:$A,'ricostr prev'!J:J)</f>
        <v>0</v>
      </c>
      <c r="G331" s="118">
        <f>SUMIF('ricostr prev'!$A:$A,'prev. 2016 ric'!$A:$A,'ricostr prev'!L:L)</f>
        <v>0</v>
      </c>
      <c r="H331" s="118">
        <f>SUMIF('ricostr prev'!$A:$A,'prev. 2016 ric'!$A:$A,'ricostr prev'!N:N)</f>
        <v>0</v>
      </c>
      <c r="I331" s="118">
        <f>SUMIF('ricostr prev'!$A:$A,'prev. 2016 ric'!$A:$A,'ricostr prev'!P:P)</f>
        <v>0</v>
      </c>
      <c r="J331" s="118">
        <f>SUMIF('ricostr prev'!$A:$A,'prev. 2016 ric'!$A:$A,'ricostr prev'!R:R)</f>
        <v>0</v>
      </c>
      <c r="K331" s="118">
        <f>SUMIF('ricostr prev'!$A:$A,'prev. 2016 ric'!$A:$A,'ricostr prev'!T:T)</f>
        <v>0</v>
      </c>
      <c r="L331" s="118">
        <f>SUMIF('ricostr prev'!$A:$A,'prev. 2016 ric'!$A:$A,'ricostr prev'!V:V)</f>
        <v>0</v>
      </c>
      <c r="M331" s="118">
        <f>SUMIF('ricostr prev'!$A:$A,'prev. 2016 ric'!$A:$A,'ricostr prev'!X:X)</f>
        <v>0</v>
      </c>
      <c r="N331" s="106">
        <f t="shared" si="11"/>
        <v>35</v>
      </c>
      <c r="P331">
        <v>0</v>
      </c>
      <c r="Q331" s="124">
        <f t="shared" si="10"/>
        <v>-35</v>
      </c>
    </row>
    <row r="332" spans="1:17" ht="25.5" x14ac:dyDescent="0.25">
      <c r="A332" s="143" t="s">
        <v>966</v>
      </c>
      <c r="B332" s="132" t="s">
        <v>2012</v>
      </c>
      <c r="C332" s="118">
        <f>SUMIF('ricostr prev'!$A:$A,'prev. 2016 ric'!$A:$A,'ricostr prev'!D:D)</f>
        <v>48</v>
      </c>
      <c r="D332" s="118">
        <f>SUMIF('ricostr prev'!$A:$A,'prev. 2016 ric'!$A:$A,'ricostr prev'!F:F)</f>
        <v>0</v>
      </c>
      <c r="E332" s="118">
        <f>SUMIF('ricostr prev'!$A:$A,'prev. 2016 ric'!$A:$A,'ricostr prev'!H:H)</f>
        <v>0</v>
      </c>
      <c r="F332" s="118">
        <f>SUMIF('ricostr prev'!$A:$A,'prev. 2016 ric'!$A:$A,'ricostr prev'!J:J)</f>
        <v>0</v>
      </c>
      <c r="G332" s="118">
        <f>SUMIF('ricostr prev'!$A:$A,'prev. 2016 ric'!$A:$A,'ricostr prev'!L:L)</f>
        <v>0</v>
      </c>
      <c r="H332" s="118">
        <f>SUMIF('ricostr prev'!$A:$A,'prev. 2016 ric'!$A:$A,'ricostr prev'!N:N)</f>
        <v>0</v>
      </c>
      <c r="I332" s="118">
        <f>SUMIF('ricostr prev'!$A:$A,'prev. 2016 ric'!$A:$A,'ricostr prev'!P:P)</f>
        <v>0</v>
      </c>
      <c r="J332" s="118">
        <f>SUMIF('ricostr prev'!$A:$A,'prev. 2016 ric'!$A:$A,'ricostr prev'!R:R)</f>
        <v>0</v>
      </c>
      <c r="K332" s="118">
        <f>SUMIF('ricostr prev'!$A:$A,'prev. 2016 ric'!$A:$A,'ricostr prev'!T:T)</f>
        <v>0</v>
      </c>
      <c r="L332" s="118">
        <f>SUMIF('ricostr prev'!$A:$A,'prev. 2016 ric'!$A:$A,'ricostr prev'!V:V)</f>
        <v>0</v>
      </c>
      <c r="M332" s="118">
        <f>SUMIF('ricostr prev'!$A:$A,'prev. 2016 ric'!$A:$A,'ricostr prev'!X:X)</f>
        <v>0</v>
      </c>
      <c r="N332" s="106">
        <f t="shared" si="11"/>
        <v>48</v>
      </c>
      <c r="P332">
        <v>46.666666666666664</v>
      </c>
      <c r="Q332" s="124">
        <f t="shared" si="10"/>
        <v>-1.3333333333333357</v>
      </c>
    </row>
    <row r="333" spans="1:17" x14ac:dyDescent="0.25">
      <c r="A333" s="139" t="s">
        <v>967</v>
      </c>
      <c r="B333" s="132" t="s">
        <v>335</v>
      </c>
      <c r="C333" s="118">
        <f>SUMIF('ricostr prev'!$A:$A,'prev. 2016 ric'!$A:$A,'ricostr prev'!D:D)</f>
        <v>13941</v>
      </c>
      <c r="D333" s="118">
        <f>SUMIF('ricostr prev'!$A:$A,'prev. 2016 ric'!$A:$A,'ricostr prev'!F:F)</f>
        <v>8365</v>
      </c>
      <c r="E333" s="118">
        <f>SUMIF('ricostr prev'!$A:$A,'prev. 2016 ric'!$A:$A,'ricostr prev'!H:H)</f>
        <v>10682</v>
      </c>
      <c r="F333" s="118">
        <f>SUMIF('ricostr prev'!$A:$A,'prev. 2016 ric'!$A:$A,'ricostr prev'!J:J)</f>
        <v>3636</v>
      </c>
      <c r="G333" s="118">
        <f>SUMIF('ricostr prev'!$A:$A,'prev. 2016 ric'!$A:$A,'ricostr prev'!L:L)</f>
        <v>9070</v>
      </c>
      <c r="H333" s="118">
        <f>SUMIF('ricostr prev'!$A:$A,'prev. 2016 ric'!$A:$A,'ricostr prev'!N:N)</f>
        <v>3085</v>
      </c>
      <c r="I333" s="118">
        <f>SUMIF('ricostr prev'!$A:$A,'prev. 2016 ric'!$A:$A,'ricostr prev'!P:P)</f>
        <v>8899</v>
      </c>
      <c r="J333" s="118">
        <f>SUMIF('ricostr prev'!$A:$A,'prev. 2016 ric'!$A:$A,'ricostr prev'!R:R)</f>
        <v>19978</v>
      </c>
      <c r="K333" s="118">
        <f>SUMIF('ricostr prev'!$A:$A,'prev. 2016 ric'!$A:$A,'ricostr prev'!T:T)</f>
        <v>16266</v>
      </c>
      <c r="L333" s="118">
        <f>SUMIF('ricostr prev'!$A:$A,'prev. 2016 ric'!$A:$A,'ricostr prev'!V:V)</f>
        <v>4097</v>
      </c>
      <c r="M333" s="118">
        <f>SUMIF('ricostr prev'!$A:$A,'prev. 2016 ric'!$A:$A,'ricostr prev'!X:X)</f>
        <v>8574</v>
      </c>
      <c r="N333" s="106">
        <f t="shared" si="11"/>
        <v>106593</v>
      </c>
      <c r="P333">
        <v>110017.33333333333</v>
      </c>
      <c r="Q333" s="124">
        <f t="shared" si="10"/>
        <v>3424.3333333333285</v>
      </c>
    </row>
    <row r="334" spans="1:17" x14ac:dyDescent="0.25">
      <c r="A334" s="143" t="s">
        <v>968</v>
      </c>
      <c r="B334" s="132" t="s">
        <v>337</v>
      </c>
      <c r="C334" s="118">
        <f>SUMIF('ricostr prev'!$A:$A,'prev. 2016 ric'!$A:$A,'ricostr prev'!D:D)</f>
        <v>185</v>
      </c>
      <c r="D334" s="118">
        <f>SUMIF('ricostr prev'!$A:$A,'prev. 2016 ric'!$A:$A,'ricostr prev'!F:F)</f>
        <v>57</v>
      </c>
      <c r="E334" s="118">
        <f>SUMIF('ricostr prev'!$A:$A,'prev. 2016 ric'!$A:$A,'ricostr prev'!H:H)</f>
        <v>188</v>
      </c>
      <c r="F334" s="118">
        <f>SUMIF('ricostr prev'!$A:$A,'prev. 2016 ric'!$A:$A,'ricostr prev'!J:J)</f>
        <v>106</v>
      </c>
      <c r="G334" s="118">
        <f>SUMIF('ricostr prev'!$A:$A,'prev. 2016 ric'!$A:$A,'ricostr prev'!L:L)</f>
        <v>47</v>
      </c>
      <c r="H334" s="118">
        <f>SUMIF('ricostr prev'!$A:$A,'prev. 2016 ric'!$A:$A,'ricostr prev'!N:N)</f>
        <v>28</v>
      </c>
      <c r="I334" s="118">
        <f>SUMIF('ricostr prev'!$A:$A,'prev. 2016 ric'!$A:$A,'ricostr prev'!P:P)</f>
        <v>143</v>
      </c>
      <c r="J334" s="118">
        <f>SUMIF('ricostr prev'!$A:$A,'prev. 2016 ric'!$A:$A,'ricostr prev'!R:R)</f>
        <v>130</v>
      </c>
      <c r="K334" s="118">
        <f>SUMIF('ricostr prev'!$A:$A,'prev. 2016 ric'!$A:$A,'ricostr prev'!T:T)</f>
        <v>68</v>
      </c>
      <c r="L334" s="118">
        <f>SUMIF('ricostr prev'!$A:$A,'prev. 2016 ric'!$A:$A,'ricostr prev'!V:V)</f>
        <v>338</v>
      </c>
      <c r="M334" s="118">
        <f>SUMIF('ricostr prev'!$A:$A,'prev. 2016 ric'!$A:$A,'ricostr prev'!X:X)</f>
        <v>0</v>
      </c>
      <c r="N334" s="106">
        <f t="shared" si="11"/>
        <v>1290</v>
      </c>
      <c r="P334">
        <v>1404</v>
      </c>
      <c r="Q334" s="124">
        <f t="shared" si="10"/>
        <v>114</v>
      </c>
    </row>
    <row r="335" spans="1:17" ht="25.5" x14ac:dyDescent="0.25">
      <c r="A335" s="143" t="s">
        <v>969</v>
      </c>
      <c r="B335" s="132" t="s">
        <v>318</v>
      </c>
      <c r="C335" s="118">
        <f>SUMIF('ricostr prev'!$A:$A,'prev. 2016 ric'!$A:$A,'ricostr prev'!D:D)</f>
        <v>185</v>
      </c>
      <c r="D335" s="118">
        <f>SUMIF('ricostr prev'!$A:$A,'prev. 2016 ric'!$A:$A,'ricostr prev'!F:F)</f>
        <v>0</v>
      </c>
      <c r="E335" s="118">
        <f>SUMIF('ricostr prev'!$A:$A,'prev. 2016 ric'!$A:$A,'ricostr prev'!H:H)</f>
        <v>188</v>
      </c>
      <c r="F335" s="118">
        <f>SUMIF('ricostr prev'!$A:$A,'prev. 2016 ric'!$A:$A,'ricostr prev'!J:J)</f>
        <v>106</v>
      </c>
      <c r="G335" s="118">
        <f>SUMIF('ricostr prev'!$A:$A,'prev. 2016 ric'!$A:$A,'ricostr prev'!L:L)</f>
        <v>0</v>
      </c>
      <c r="H335" s="118">
        <f>SUMIF('ricostr prev'!$A:$A,'prev. 2016 ric'!$A:$A,'ricostr prev'!N:N)</f>
        <v>28</v>
      </c>
      <c r="I335" s="118">
        <f>SUMIF('ricostr prev'!$A:$A,'prev. 2016 ric'!$A:$A,'ricostr prev'!P:P)</f>
        <v>143</v>
      </c>
      <c r="J335" s="118">
        <f>SUMIF('ricostr prev'!$A:$A,'prev. 2016 ric'!$A:$A,'ricostr prev'!R:R)</f>
        <v>130</v>
      </c>
      <c r="K335" s="118">
        <f>SUMIF('ricostr prev'!$A:$A,'prev. 2016 ric'!$A:$A,'ricostr prev'!T:T)</f>
        <v>68</v>
      </c>
      <c r="L335" s="118">
        <f>SUMIF('ricostr prev'!$A:$A,'prev. 2016 ric'!$A:$A,'ricostr prev'!V:V)</f>
        <v>338</v>
      </c>
      <c r="M335" s="118">
        <f>SUMIF('ricostr prev'!$A:$A,'prev. 2016 ric'!$A:$A,'ricostr prev'!X:X)</f>
        <v>0</v>
      </c>
      <c r="N335" s="106">
        <f t="shared" si="11"/>
        <v>1186</v>
      </c>
      <c r="P335">
        <v>1337.3333333333333</v>
      </c>
      <c r="Q335" s="124">
        <f t="shared" si="10"/>
        <v>151.33333333333326</v>
      </c>
    </row>
    <row r="336" spans="1:17" ht="25.5" x14ac:dyDescent="0.25">
      <c r="A336" s="143" t="s">
        <v>970</v>
      </c>
      <c r="B336" s="132" t="s">
        <v>319</v>
      </c>
      <c r="C336" s="118">
        <f>SUMIF('ricostr prev'!$A:$A,'prev. 2016 ric'!$A:$A,'ricostr prev'!D:D)</f>
        <v>0</v>
      </c>
      <c r="D336" s="118">
        <f>SUMIF('ricostr prev'!$A:$A,'prev. 2016 ric'!$A:$A,'ricostr prev'!F:F)</f>
        <v>57</v>
      </c>
      <c r="E336" s="118">
        <f>SUMIF('ricostr prev'!$A:$A,'prev. 2016 ric'!$A:$A,'ricostr prev'!H:H)</f>
        <v>0</v>
      </c>
      <c r="F336" s="118">
        <f>SUMIF('ricostr prev'!$A:$A,'prev. 2016 ric'!$A:$A,'ricostr prev'!J:J)</f>
        <v>0</v>
      </c>
      <c r="G336" s="118">
        <f>SUMIF('ricostr prev'!$A:$A,'prev. 2016 ric'!$A:$A,'ricostr prev'!L:L)</f>
        <v>0</v>
      </c>
      <c r="H336" s="118">
        <f>SUMIF('ricostr prev'!$A:$A,'prev. 2016 ric'!$A:$A,'ricostr prev'!N:N)</f>
        <v>0</v>
      </c>
      <c r="I336" s="118">
        <f>SUMIF('ricostr prev'!$A:$A,'prev. 2016 ric'!$A:$A,'ricostr prev'!P:P)</f>
        <v>0</v>
      </c>
      <c r="J336" s="118">
        <f>SUMIF('ricostr prev'!$A:$A,'prev. 2016 ric'!$A:$A,'ricostr prev'!R:R)</f>
        <v>0</v>
      </c>
      <c r="K336" s="118">
        <f>SUMIF('ricostr prev'!$A:$A,'prev. 2016 ric'!$A:$A,'ricostr prev'!T:T)</f>
        <v>0</v>
      </c>
      <c r="L336" s="118">
        <f>SUMIF('ricostr prev'!$A:$A,'prev. 2016 ric'!$A:$A,'ricostr prev'!V:V)</f>
        <v>0</v>
      </c>
      <c r="M336" s="118">
        <f>SUMIF('ricostr prev'!$A:$A,'prev. 2016 ric'!$A:$A,'ricostr prev'!X:X)</f>
        <v>0</v>
      </c>
      <c r="N336" s="106">
        <f t="shared" si="11"/>
        <v>57</v>
      </c>
      <c r="P336">
        <v>66.666666666666671</v>
      </c>
      <c r="Q336" s="124">
        <f t="shared" si="10"/>
        <v>9.6666666666666714</v>
      </c>
    </row>
    <row r="337" spans="1:17" ht="25.5" x14ac:dyDescent="0.25">
      <c r="A337" s="143" t="s">
        <v>971</v>
      </c>
      <c r="B337" s="132" t="s">
        <v>320</v>
      </c>
      <c r="C337" s="118">
        <f>SUMIF('ricostr prev'!$A:$A,'prev. 2016 ric'!$A:$A,'ricostr prev'!D:D)</f>
        <v>0</v>
      </c>
      <c r="D337" s="118">
        <f>SUMIF('ricostr prev'!$A:$A,'prev. 2016 ric'!$A:$A,'ricostr prev'!F:F)</f>
        <v>0</v>
      </c>
      <c r="E337" s="118">
        <f>SUMIF('ricostr prev'!$A:$A,'prev. 2016 ric'!$A:$A,'ricostr prev'!H:H)</f>
        <v>0</v>
      </c>
      <c r="F337" s="118">
        <f>SUMIF('ricostr prev'!$A:$A,'prev. 2016 ric'!$A:$A,'ricostr prev'!J:J)</f>
        <v>0</v>
      </c>
      <c r="G337" s="118">
        <f>SUMIF('ricostr prev'!$A:$A,'prev. 2016 ric'!$A:$A,'ricostr prev'!L:L)</f>
        <v>47</v>
      </c>
      <c r="H337" s="118">
        <f>SUMIF('ricostr prev'!$A:$A,'prev. 2016 ric'!$A:$A,'ricostr prev'!N:N)</f>
        <v>0</v>
      </c>
      <c r="I337" s="118">
        <f>SUMIF('ricostr prev'!$A:$A,'prev. 2016 ric'!$A:$A,'ricostr prev'!P:P)</f>
        <v>0</v>
      </c>
      <c r="J337" s="118">
        <f>SUMIF('ricostr prev'!$A:$A,'prev. 2016 ric'!$A:$A,'ricostr prev'!R:R)</f>
        <v>0</v>
      </c>
      <c r="K337" s="118">
        <f>SUMIF('ricostr prev'!$A:$A,'prev. 2016 ric'!$A:$A,'ricostr prev'!T:T)</f>
        <v>0</v>
      </c>
      <c r="L337" s="118">
        <f>SUMIF('ricostr prev'!$A:$A,'prev. 2016 ric'!$A:$A,'ricostr prev'!V:V)</f>
        <v>0</v>
      </c>
      <c r="M337" s="118">
        <f>SUMIF('ricostr prev'!$A:$A,'prev. 2016 ric'!$A:$A,'ricostr prev'!X:X)</f>
        <v>0</v>
      </c>
      <c r="N337" s="106">
        <f t="shared" si="11"/>
        <v>47</v>
      </c>
      <c r="P337">
        <v>0</v>
      </c>
      <c r="Q337" s="124">
        <f t="shared" si="10"/>
        <v>-47</v>
      </c>
    </row>
    <row r="338" spans="1:17" x14ac:dyDescent="0.25">
      <c r="A338" s="143" t="s">
        <v>972</v>
      </c>
      <c r="B338" s="132" t="s">
        <v>339</v>
      </c>
      <c r="C338" s="118">
        <f>SUMIF('ricostr prev'!$A:$A,'prev. 2016 ric'!$A:$A,'ricostr prev'!D:D)</f>
        <v>13756</v>
      </c>
      <c r="D338" s="118">
        <f>SUMIF('ricostr prev'!$A:$A,'prev. 2016 ric'!$A:$A,'ricostr prev'!F:F)</f>
        <v>8308</v>
      </c>
      <c r="E338" s="118">
        <f>SUMIF('ricostr prev'!$A:$A,'prev. 2016 ric'!$A:$A,'ricostr prev'!H:H)</f>
        <v>10494</v>
      </c>
      <c r="F338" s="118">
        <f>SUMIF('ricostr prev'!$A:$A,'prev. 2016 ric'!$A:$A,'ricostr prev'!J:J)</f>
        <v>3530</v>
      </c>
      <c r="G338" s="118">
        <f>SUMIF('ricostr prev'!$A:$A,'prev. 2016 ric'!$A:$A,'ricostr prev'!L:L)</f>
        <v>9023</v>
      </c>
      <c r="H338" s="118">
        <f>SUMIF('ricostr prev'!$A:$A,'prev. 2016 ric'!$A:$A,'ricostr prev'!N:N)</f>
        <v>3057</v>
      </c>
      <c r="I338" s="118">
        <f>SUMIF('ricostr prev'!$A:$A,'prev. 2016 ric'!$A:$A,'ricostr prev'!P:P)</f>
        <v>8756</v>
      </c>
      <c r="J338" s="118">
        <f>SUMIF('ricostr prev'!$A:$A,'prev. 2016 ric'!$A:$A,'ricostr prev'!R:R)</f>
        <v>19848</v>
      </c>
      <c r="K338" s="118">
        <f>SUMIF('ricostr prev'!$A:$A,'prev. 2016 ric'!$A:$A,'ricostr prev'!T:T)</f>
        <v>16198</v>
      </c>
      <c r="L338" s="118">
        <f>SUMIF('ricostr prev'!$A:$A,'prev. 2016 ric'!$A:$A,'ricostr prev'!V:V)</f>
        <v>3759</v>
      </c>
      <c r="M338" s="118">
        <f>SUMIF('ricostr prev'!$A:$A,'prev. 2016 ric'!$A:$A,'ricostr prev'!X:X)</f>
        <v>8574</v>
      </c>
      <c r="N338" s="106">
        <f t="shared" si="11"/>
        <v>105303</v>
      </c>
      <c r="P338">
        <v>108613.33333333333</v>
      </c>
      <c r="Q338" s="124">
        <f t="shared" si="10"/>
        <v>3310.3333333333285</v>
      </c>
    </row>
    <row r="339" spans="1:17" ht="25.5" x14ac:dyDescent="0.25">
      <c r="A339" s="143" t="s">
        <v>1105</v>
      </c>
      <c r="B339" s="132" t="s">
        <v>321</v>
      </c>
      <c r="C339" s="118">
        <f>SUMIF('ricostr prev'!$A:$A,'prev. 2016 ric'!$A:$A,'ricostr prev'!D:D)</f>
        <v>12839</v>
      </c>
      <c r="D339" s="118">
        <f>SUMIF('ricostr prev'!$A:$A,'prev. 2016 ric'!$A:$A,'ricostr prev'!F:F)</f>
        <v>7048</v>
      </c>
      <c r="E339" s="118">
        <f>SUMIF('ricostr prev'!$A:$A,'prev. 2016 ric'!$A:$A,'ricostr prev'!H:H)</f>
        <v>10417</v>
      </c>
      <c r="F339" s="118">
        <f>SUMIF('ricostr prev'!$A:$A,'prev. 2016 ric'!$A:$A,'ricostr prev'!J:J)</f>
        <v>3240</v>
      </c>
      <c r="G339" s="118">
        <f>SUMIF('ricostr prev'!$A:$A,'prev. 2016 ric'!$A:$A,'ricostr prev'!L:L)</f>
        <v>8624</v>
      </c>
      <c r="H339" s="118">
        <f>SUMIF('ricostr prev'!$A:$A,'prev. 2016 ric'!$A:$A,'ricostr prev'!N:N)</f>
        <v>3034</v>
      </c>
      <c r="I339" s="118">
        <f>SUMIF('ricostr prev'!$A:$A,'prev. 2016 ric'!$A:$A,'ricostr prev'!P:P)</f>
        <v>8545</v>
      </c>
      <c r="J339" s="118">
        <f>SUMIF('ricostr prev'!$A:$A,'prev. 2016 ric'!$A:$A,'ricostr prev'!R:R)</f>
        <v>19439</v>
      </c>
      <c r="K339" s="118">
        <f>SUMIF('ricostr prev'!$A:$A,'prev. 2016 ric'!$A:$A,'ricostr prev'!T:T)</f>
        <v>15908</v>
      </c>
      <c r="L339" s="118">
        <f>SUMIF('ricostr prev'!$A:$A,'prev. 2016 ric'!$A:$A,'ricostr prev'!V:V)</f>
        <v>3043</v>
      </c>
      <c r="M339" s="118">
        <f>SUMIF('ricostr prev'!$A:$A,'prev. 2016 ric'!$A:$A,'ricostr prev'!X:X)</f>
        <v>7010</v>
      </c>
      <c r="N339" s="106">
        <f t="shared" si="11"/>
        <v>99147</v>
      </c>
      <c r="P339">
        <v>101469.33333333333</v>
      </c>
      <c r="Q339" s="124">
        <f t="shared" si="10"/>
        <v>2322.3333333333285</v>
      </c>
    </row>
    <row r="340" spans="1:17" ht="25.5" x14ac:dyDescent="0.25">
      <c r="A340" s="143" t="s">
        <v>1106</v>
      </c>
      <c r="B340" s="132" t="s">
        <v>916</v>
      </c>
      <c r="C340" s="118">
        <f>SUMIF('ricostr prev'!$A:$A,'prev. 2016 ric'!$A:$A,'ricostr prev'!D:D)</f>
        <v>917</v>
      </c>
      <c r="D340" s="118">
        <f>SUMIF('ricostr prev'!$A:$A,'prev. 2016 ric'!$A:$A,'ricostr prev'!F:F)</f>
        <v>1260</v>
      </c>
      <c r="E340" s="118">
        <f>SUMIF('ricostr prev'!$A:$A,'prev. 2016 ric'!$A:$A,'ricostr prev'!H:H)</f>
        <v>21</v>
      </c>
      <c r="F340" s="118">
        <f>SUMIF('ricostr prev'!$A:$A,'prev. 2016 ric'!$A:$A,'ricostr prev'!J:J)</f>
        <v>290</v>
      </c>
      <c r="G340" s="118">
        <f>SUMIF('ricostr prev'!$A:$A,'prev. 2016 ric'!$A:$A,'ricostr prev'!L:L)</f>
        <v>399</v>
      </c>
      <c r="H340" s="118">
        <f>SUMIF('ricostr prev'!$A:$A,'prev. 2016 ric'!$A:$A,'ricostr prev'!N:N)</f>
        <v>23</v>
      </c>
      <c r="I340" s="118">
        <f>SUMIF('ricostr prev'!$A:$A,'prev. 2016 ric'!$A:$A,'ricostr prev'!P:P)</f>
        <v>211</v>
      </c>
      <c r="J340" s="118">
        <f>SUMIF('ricostr prev'!$A:$A,'prev. 2016 ric'!$A:$A,'ricostr prev'!R:R)</f>
        <v>409</v>
      </c>
      <c r="K340" s="118">
        <f>SUMIF('ricostr prev'!$A:$A,'prev. 2016 ric'!$A:$A,'ricostr prev'!T:T)</f>
        <v>290</v>
      </c>
      <c r="L340" s="118">
        <f>SUMIF('ricostr prev'!$A:$A,'prev. 2016 ric'!$A:$A,'ricostr prev'!V:V)</f>
        <v>716</v>
      </c>
      <c r="M340" s="118">
        <f>SUMIF('ricostr prev'!$A:$A,'prev. 2016 ric'!$A:$A,'ricostr prev'!X:X)</f>
        <v>1564</v>
      </c>
      <c r="N340" s="106">
        <f t="shared" si="11"/>
        <v>6100</v>
      </c>
      <c r="P340">
        <v>6925.333333333333</v>
      </c>
      <c r="Q340" s="124">
        <f t="shared" si="10"/>
        <v>825.33333333333303</v>
      </c>
    </row>
    <row r="341" spans="1:17" ht="25.5" x14ac:dyDescent="0.25">
      <c r="A341" s="143" t="s">
        <v>1107</v>
      </c>
      <c r="B341" s="132" t="s">
        <v>917</v>
      </c>
      <c r="C341" s="118">
        <f>SUMIF('ricostr prev'!$A:$A,'prev. 2016 ric'!$A:$A,'ricostr prev'!D:D)</f>
        <v>0</v>
      </c>
      <c r="D341" s="118">
        <f>SUMIF('ricostr prev'!$A:$A,'prev. 2016 ric'!$A:$A,'ricostr prev'!F:F)</f>
        <v>0</v>
      </c>
      <c r="E341" s="118">
        <f>SUMIF('ricostr prev'!$A:$A,'prev. 2016 ric'!$A:$A,'ricostr prev'!H:H)</f>
        <v>56</v>
      </c>
      <c r="F341" s="118">
        <f>SUMIF('ricostr prev'!$A:$A,'prev. 2016 ric'!$A:$A,'ricostr prev'!J:J)</f>
        <v>0</v>
      </c>
      <c r="G341" s="118">
        <f>SUMIF('ricostr prev'!$A:$A,'prev. 2016 ric'!$A:$A,'ricostr prev'!L:L)</f>
        <v>0</v>
      </c>
      <c r="H341" s="118">
        <f>SUMIF('ricostr prev'!$A:$A,'prev. 2016 ric'!$A:$A,'ricostr prev'!N:N)</f>
        <v>0</v>
      </c>
      <c r="I341" s="118">
        <f>SUMIF('ricostr prev'!$A:$A,'prev. 2016 ric'!$A:$A,'ricostr prev'!P:P)</f>
        <v>0</v>
      </c>
      <c r="J341" s="118">
        <f>SUMIF('ricostr prev'!$A:$A,'prev. 2016 ric'!$A:$A,'ricostr prev'!R:R)</f>
        <v>0</v>
      </c>
      <c r="K341" s="118">
        <f>SUMIF('ricostr prev'!$A:$A,'prev. 2016 ric'!$A:$A,'ricostr prev'!T:T)</f>
        <v>0</v>
      </c>
      <c r="L341" s="118">
        <f>SUMIF('ricostr prev'!$A:$A,'prev. 2016 ric'!$A:$A,'ricostr prev'!V:V)</f>
        <v>0</v>
      </c>
      <c r="M341" s="118">
        <f>SUMIF('ricostr prev'!$A:$A,'prev. 2016 ric'!$A:$A,'ricostr prev'!X:X)</f>
        <v>0</v>
      </c>
      <c r="N341" s="106">
        <f t="shared" si="11"/>
        <v>56</v>
      </c>
      <c r="P341">
        <v>218.66666666666666</v>
      </c>
      <c r="Q341" s="124">
        <f t="shared" si="10"/>
        <v>162.66666666666666</v>
      </c>
    </row>
    <row r="342" spans="1:17" x14ac:dyDescent="0.25">
      <c r="A342" s="139" t="s">
        <v>1108</v>
      </c>
      <c r="B342" s="132" t="s">
        <v>341</v>
      </c>
      <c r="C342" s="118">
        <f>SUMIF('ricostr prev'!$A:$A,'prev. 2016 ric'!$A:$A,'ricostr prev'!D:D)</f>
        <v>10814</v>
      </c>
      <c r="D342" s="118">
        <f>SUMIF('ricostr prev'!$A:$A,'prev. 2016 ric'!$A:$A,'ricostr prev'!F:F)</f>
        <v>6934</v>
      </c>
      <c r="E342" s="118">
        <f>SUMIF('ricostr prev'!$A:$A,'prev. 2016 ric'!$A:$A,'ricostr prev'!H:H)</f>
        <v>9073</v>
      </c>
      <c r="F342" s="118">
        <f>SUMIF('ricostr prev'!$A:$A,'prev. 2016 ric'!$A:$A,'ricostr prev'!J:J)</f>
        <v>2723</v>
      </c>
      <c r="G342" s="118">
        <f>SUMIF('ricostr prev'!$A:$A,'prev. 2016 ric'!$A:$A,'ricostr prev'!L:L)</f>
        <v>6034</v>
      </c>
      <c r="H342" s="118">
        <f>SUMIF('ricostr prev'!$A:$A,'prev. 2016 ric'!$A:$A,'ricostr prev'!N:N)</f>
        <v>3286</v>
      </c>
      <c r="I342" s="118">
        <f>SUMIF('ricostr prev'!$A:$A,'prev. 2016 ric'!$A:$A,'ricostr prev'!P:P)</f>
        <v>6070</v>
      </c>
      <c r="J342" s="118">
        <f>SUMIF('ricostr prev'!$A:$A,'prev. 2016 ric'!$A:$A,'ricostr prev'!R:R)</f>
        <v>14571</v>
      </c>
      <c r="K342" s="118">
        <f>SUMIF('ricostr prev'!$A:$A,'prev. 2016 ric'!$A:$A,'ricostr prev'!T:T)</f>
        <v>4315</v>
      </c>
      <c r="L342" s="118">
        <f>SUMIF('ricostr prev'!$A:$A,'prev. 2016 ric'!$A:$A,'ricostr prev'!V:V)</f>
        <v>3521</v>
      </c>
      <c r="M342" s="118">
        <f>SUMIF('ricostr prev'!$A:$A,'prev. 2016 ric'!$A:$A,'ricostr prev'!X:X)</f>
        <v>2914</v>
      </c>
      <c r="N342" s="106">
        <f t="shared" si="11"/>
        <v>70255</v>
      </c>
      <c r="P342">
        <v>72449.333333333328</v>
      </c>
      <c r="Q342" s="124">
        <f t="shared" si="10"/>
        <v>2194.3333333333285</v>
      </c>
    </row>
    <row r="343" spans="1:17" ht="25.5" x14ac:dyDescent="0.25">
      <c r="A343" s="143" t="s">
        <v>1109</v>
      </c>
      <c r="B343" s="132" t="s">
        <v>343</v>
      </c>
      <c r="C343" s="118">
        <f>SUMIF('ricostr prev'!$A:$A,'prev. 2016 ric'!$A:$A,'ricostr prev'!D:D)</f>
        <v>942</v>
      </c>
      <c r="D343" s="118">
        <f>SUMIF('ricostr prev'!$A:$A,'prev. 2016 ric'!$A:$A,'ricostr prev'!F:F)</f>
        <v>825</v>
      </c>
      <c r="E343" s="118">
        <f>SUMIF('ricostr prev'!$A:$A,'prev. 2016 ric'!$A:$A,'ricostr prev'!H:H)</f>
        <v>1026</v>
      </c>
      <c r="F343" s="118">
        <f>SUMIF('ricostr prev'!$A:$A,'prev. 2016 ric'!$A:$A,'ricostr prev'!J:J)</f>
        <v>585</v>
      </c>
      <c r="G343" s="118">
        <f>SUMIF('ricostr prev'!$A:$A,'prev. 2016 ric'!$A:$A,'ricostr prev'!L:L)</f>
        <v>888</v>
      </c>
      <c r="H343" s="118">
        <f>SUMIF('ricostr prev'!$A:$A,'prev. 2016 ric'!$A:$A,'ricostr prev'!N:N)</f>
        <v>650</v>
      </c>
      <c r="I343" s="118">
        <f>SUMIF('ricostr prev'!$A:$A,'prev. 2016 ric'!$A:$A,'ricostr prev'!P:P)</f>
        <v>450</v>
      </c>
      <c r="J343" s="118">
        <f>SUMIF('ricostr prev'!$A:$A,'prev. 2016 ric'!$A:$A,'ricostr prev'!R:R)</f>
        <v>1095</v>
      </c>
      <c r="K343" s="118">
        <f>SUMIF('ricostr prev'!$A:$A,'prev. 2016 ric'!$A:$A,'ricostr prev'!T:T)</f>
        <v>567</v>
      </c>
      <c r="L343" s="118">
        <f>SUMIF('ricostr prev'!$A:$A,'prev. 2016 ric'!$A:$A,'ricostr prev'!V:V)</f>
        <v>335</v>
      </c>
      <c r="M343" s="118">
        <f>SUMIF('ricostr prev'!$A:$A,'prev. 2016 ric'!$A:$A,'ricostr prev'!X:X)</f>
        <v>349</v>
      </c>
      <c r="N343" s="106">
        <f t="shared" si="11"/>
        <v>7712</v>
      </c>
      <c r="P343">
        <v>7550.666666666667</v>
      </c>
      <c r="Q343" s="124">
        <f t="shared" si="10"/>
        <v>-161.33333333333303</v>
      </c>
    </row>
    <row r="344" spans="1:17" ht="25.5" x14ac:dyDescent="0.25">
      <c r="A344" s="143" t="s">
        <v>1110</v>
      </c>
      <c r="B344" s="132" t="s">
        <v>918</v>
      </c>
      <c r="C344" s="118">
        <f>SUMIF('ricostr prev'!$A:$A,'prev. 2016 ric'!$A:$A,'ricostr prev'!D:D)</f>
        <v>699</v>
      </c>
      <c r="D344" s="118">
        <f>SUMIF('ricostr prev'!$A:$A,'prev. 2016 ric'!$A:$A,'ricostr prev'!F:F)</f>
        <v>777</v>
      </c>
      <c r="E344" s="118">
        <f>SUMIF('ricostr prev'!$A:$A,'prev. 2016 ric'!$A:$A,'ricostr prev'!H:H)</f>
        <v>1014</v>
      </c>
      <c r="F344" s="118">
        <f>SUMIF('ricostr prev'!$A:$A,'prev. 2016 ric'!$A:$A,'ricostr prev'!J:J)</f>
        <v>585</v>
      </c>
      <c r="G344" s="118">
        <f>SUMIF('ricostr prev'!$A:$A,'prev. 2016 ric'!$A:$A,'ricostr prev'!L:L)</f>
        <v>888</v>
      </c>
      <c r="H344" s="118">
        <f>SUMIF('ricostr prev'!$A:$A,'prev. 2016 ric'!$A:$A,'ricostr prev'!N:N)</f>
        <v>650</v>
      </c>
      <c r="I344" s="118">
        <f>SUMIF('ricostr prev'!$A:$A,'prev. 2016 ric'!$A:$A,'ricostr prev'!P:P)</f>
        <v>450</v>
      </c>
      <c r="J344" s="118">
        <f>SUMIF('ricostr prev'!$A:$A,'prev. 2016 ric'!$A:$A,'ricostr prev'!R:R)</f>
        <v>1052</v>
      </c>
      <c r="K344" s="118">
        <f>SUMIF('ricostr prev'!$A:$A,'prev. 2016 ric'!$A:$A,'ricostr prev'!T:T)</f>
        <v>567</v>
      </c>
      <c r="L344" s="118">
        <f>SUMIF('ricostr prev'!$A:$A,'prev. 2016 ric'!$A:$A,'ricostr prev'!V:V)</f>
        <v>254</v>
      </c>
      <c r="M344" s="118">
        <f>SUMIF('ricostr prev'!$A:$A,'prev. 2016 ric'!$A:$A,'ricostr prev'!X:X)</f>
        <v>349</v>
      </c>
      <c r="N344" s="106">
        <f t="shared" si="11"/>
        <v>7285</v>
      </c>
      <c r="P344">
        <v>7053.333333333333</v>
      </c>
      <c r="Q344" s="124">
        <f t="shared" si="10"/>
        <v>-231.66666666666697</v>
      </c>
    </row>
    <row r="345" spans="1:17" ht="25.5" x14ac:dyDescent="0.25">
      <c r="A345" s="143" t="s">
        <v>1111</v>
      </c>
      <c r="B345" s="132" t="s">
        <v>520</v>
      </c>
      <c r="C345" s="118">
        <f>SUMIF('ricostr prev'!$A:$A,'prev. 2016 ric'!$A:$A,'ricostr prev'!D:D)</f>
        <v>243</v>
      </c>
      <c r="D345" s="118">
        <f>SUMIF('ricostr prev'!$A:$A,'prev. 2016 ric'!$A:$A,'ricostr prev'!F:F)</f>
        <v>48</v>
      </c>
      <c r="E345" s="118">
        <f>SUMIF('ricostr prev'!$A:$A,'prev. 2016 ric'!$A:$A,'ricostr prev'!H:H)</f>
        <v>0</v>
      </c>
      <c r="F345" s="118">
        <f>SUMIF('ricostr prev'!$A:$A,'prev. 2016 ric'!$A:$A,'ricostr prev'!J:J)</f>
        <v>0</v>
      </c>
      <c r="G345" s="118">
        <f>SUMIF('ricostr prev'!$A:$A,'prev. 2016 ric'!$A:$A,'ricostr prev'!L:L)</f>
        <v>0</v>
      </c>
      <c r="H345" s="118">
        <f>SUMIF('ricostr prev'!$A:$A,'prev. 2016 ric'!$A:$A,'ricostr prev'!N:N)</f>
        <v>0</v>
      </c>
      <c r="I345" s="118">
        <f>SUMIF('ricostr prev'!$A:$A,'prev. 2016 ric'!$A:$A,'ricostr prev'!P:P)</f>
        <v>0</v>
      </c>
      <c r="J345" s="118">
        <f>SUMIF('ricostr prev'!$A:$A,'prev. 2016 ric'!$A:$A,'ricostr prev'!R:R)</f>
        <v>43</v>
      </c>
      <c r="K345" s="118">
        <f>SUMIF('ricostr prev'!$A:$A,'prev. 2016 ric'!$A:$A,'ricostr prev'!T:T)</f>
        <v>0</v>
      </c>
      <c r="L345" s="118">
        <f>SUMIF('ricostr prev'!$A:$A,'prev. 2016 ric'!$A:$A,'ricostr prev'!V:V)</f>
        <v>81</v>
      </c>
      <c r="M345" s="118">
        <f>SUMIF('ricostr prev'!$A:$A,'prev. 2016 ric'!$A:$A,'ricostr prev'!X:X)</f>
        <v>0</v>
      </c>
      <c r="N345" s="106">
        <f t="shared" si="11"/>
        <v>415</v>
      </c>
      <c r="P345">
        <v>497.33333333333331</v>
      </c>
      <c r="Q345" s="124">
        <f t="shared" si="10"/>
        <v>82.333333333333314</v>
      </c>
    </row>
    <row r="346" spans="1:17" ht="25.5" x14ac:dyDescent="0.25">
      <c r="A346" s="143" t="s">
        <v>1112</v>
      </c>
      <c r="B346" s="132" t="s">
        <v>521</v>
      </c>
      <c r="C346" s="118">
        <f>SUMIF('ricostr prev'!$A:$A,'prev. 2016 ric'!$A:$A,'ricostr prev'!D:D)</f>
        <v>0</v>
      </c>
      <c r="D346" s="118">
        <f>SUMIF('ricostr prev'!$A:$A,'prev. 2016 ric'!$A:$A,'ricostr prev'!F:F)</f>
        <v>0</v>
      </c>
      <c r="E346" s="118">
        <f>SUMIF('ricostr prev'!$A:$A,'prev. 2016 ric'!$A:$A,'ricostr prev'!H:H)</f>
        <v>12</v>
      </c>
      <c r="F346" s="118">
        <f>SUMIF('ricostr prev'!$A:$A,'prev. 2016 ric'!$A:$A,'ricostr prev'!J:J)</f>
        <v>0</v>
      </c>
      <c r="G346" s="118">
        <f>SUMIF('ricostr prev'!$A:$A,'prev. 2016 ric'!$A:$A,'ricostr prev'!L:L)</f>
        <v>0</v>
      </c>
      <c r="H346" s="118">
        <f>SUMIF('ricostr prev'!$A:$A,'prev. 2016 ric'!$A:$A,'ricostr prev'!N:N)</f>
        <v>0</v>
      </c>
      <c r="I346" s="118">
        <f>SUMIF('ricostr prev'!$A:$A,'prev. 2016 ric'!$A:$A,'ricostr prev'!P:P)</f>
        <v>0</v>
      </c>
      <c r="J346" s="118">
        <f>SUMIF('ricostr prev'!$A:$A,'prev. 2016 ric'!$A:$A,'ricostr prev'!R:R)</f>
        <v>0</v>
      </c>
      <c r="K346" s="118">
        <f>SUMIF('ricostr prev'!$A:$A,'prev. 2016 ric'!$A:$A,'ricostr prev'!T:T)</f>
        <v>0</v>
      </c>
      <c r="L346" s="118">
        <f>SUMIF('ricostr prev'!$A:$A,'prev. 2016 ric'!$A:$A,'ricostr prev'!V:V)</f>
        <v>0</v>
      </c>
      <c r="M346" s="118">
        <f>SUMIF('ricostr prev'!$A:$A,'prev. 2016 ric'!$A:$A,'ricostr prev'!X:X)</f>
        <v>0</v>
      </c>
      <c r="N346" s="106">
        <f t="shared" si="11"/>
        <v>12</v>
      </c>
      <c r="P346">
        <v>0</v>
      </c>
      <c r="Q346" s="124">
        <f t="shared" si="10"/>
        <v>-12</v>
      </c>
    </row>
    <row r="347" spans="1:17" ht="25.5" x14ac:dyDescent="0.25">
      <c r="A347" s="143" t="s">
        <v>1113</v>
      </c>
      <c r="B347" s="132" t="s">
        <v>345</v>
      </c>
      <c r="C347" s="118">
        <f>SUMIF('ricostr prev'!$A:$A,'prev. 2016 ric'!$A:$A,'ricostr prev'!D:D)</f>
        <v>9872</v>
      </c>
      <c r="D347" s="118">
        <f>SUMIF('ricostr prev'!$A:$A,'prev. 2016 ric'!$A:$A,'ricostr prev'!F:F)</f>
        <v>6109</v>
      </c>
      <c r="E347" s="118">
        <f>SUMIF('ricostr prev'!$A:$A,'prev. 2016 ric'!$A:$A,'ricostr prev'!H:H)</f>
        <v>8047</v>
      </c>
      <c r="F347" s="118">
        <f>SUMIF('ricostr prev'!$A:$A,'prev. 2016 ric'!$A:$A,'ricostr prev'!J:J)</f>
        <v>2138</v>
      </c>
      <c r="G347" s="118">
        <f>SUMIF('ricostr prev'!$A:$A,'prev. 2016 ric'!$A:$A,'ricostr prev'!L:L)</f>
        <v>5146</v>
      </c>
      <c r="H347" s="118">
        <f>SUMIF('ricostr prev'!$A:$A,'prev. 2016 ric'!$A:$A,'ricostr prev'!N:N)</f>
        <v>2636</v>
      </c>
      <c r="I347" s="118">
        <f>SUMIF('ricostr prev'!$A:$A,'prev. 2016 ric'!$A:$A,'ricostr prev'!P:P)</f>
        <v>5620</v>
      </c>
      <c r="J347" s="118">
        <f>SUMIF('ricostr prev'!$A:$A,'prev. 2016 ric'!$A:$A,'ricostr prev'!R:R)</f>
        <v>13476</v>
      </c>
      <c r="K347" s="118">
        <f>SUMIF('ricostr prev'!$A:$A,'prev. 2016 ric'!$A:$A,'ricostr prev'!T:T)</f>
        <v>3748</v>
      </c>
      <c r="L347" s="118">
        <f>SUMIF('ricostr prev'!$A:$A,'prev. 2016 ric'!$A:$A,'ricostr prev'!V:V)</f>
        <v>3186</v>
      </c>
      <c r="M347" s="118">
        <f>SUMIF('ricostr prev'!$A:$A,'prev. 2016 ric'!$A:$A,'ricostr prev'!X:X)</f>
        <v>2565</v>
      </c>
      <c r="N347" s="106">
        <f t="shared" si="11"/>
        <v>62543</v>
      </c>
      <c r="P347">
        <v>64898.666666666664</v>
      </c>
      <c r="Q347" s="124">
        <f t="shared" si="10"/>
        <v>2355.6666666666642</v>
      </c>
    </row>
    <row r="348" spans="1:17" ht="25.5" x14ac:dyDescent="0.25">
      <c r="A348" s="143" t="s">
        <v>1114</v>
      </c>
      <c r="B348" s="132" t="s">
        <v>2103</v>
      </c>
      <c r="C348" s="118">
        <f>SUMIF('ricostr prev'!$A:$A,'prev. 2016 ric'!$A:$A,'ricostr prev'!D:D)</f>
        <v>9617</v>
      </c>
      <c r="D348" s="118">
        <f>SUMIF('ricostr prev'!$A:$A,'prev. 2016 ric'!$A:$A,'ricostr prev'!F:F)</f>
        <v>5994</v>
      </c>
      <c r="E348" s="118">
        <f>SUMIF('ricostr prev'!$A:$A,'prev. 2016 ric'!$A:$A,'ricostr prev'!H:H)</f>
        <v>7878</v>
      </c>
      <c r="F348" s="118">
        <f>SUMIF('ricostr prev'!$A:$A,'prev. 2016 ric'!$A:$A,'ricostr prev'!J:J)</f>
        <v>1778</v>
      </c>
      <c r="G348" s="118">
        <f>SUMIF('ricostr prev'!$A:$A,'prev. 2016 ric'!$A:$A,'ricostr prev'!L:L)</f>
        <v>5146</v>
      </c>
      <c r="H348" s="118">
        <f>SUMIF('ricostr prev'!$A:$A,'prev. 2016 ric'!$A:$A,'ricostr prev'!N:N)</f>
        <v>2636</v>
      </c>
      <c r="I348" s="118">
        <f>SUMIF('ricostr prev'!$A:$A,'prev. 2016 ric'!$A:$A,'ricostr prev'!P:P)</f>
        <v>5620</v>
      </c>
      <c r="J348" s="118">
        <f>SUMIF('ricostr prev'!$A:$A,'prev. 2016 ric'!$A:$A,'ricostr prev'!R:R)</f>
        <v>13430</v>
      </c>
      <c r="K348" s="118">
        <f>SUMIF('ricostr prev'!$A:$A,'prev. 2016 ric'!$A:$A,'ricostr prev'!T:T)</f>
        <v>3748</v>
      </c>
      <c r="L348" s="118">
        <f>SUMIF('ricostr prev'!$A:$A,'prev. 2016 ric'!$A:$A,'ricostr prev'!V:V)</f>
        <v>2782</v>
      </c>
      <c r="M348" s="118">
        <f>SUMIF('ricostr prev'!$A:$A,'prev. 2016 ric'!$A:$A,'ricostr prev'!X:X)</f>
        <v>2565</v>
      </c>
      <c r="N348" s="106">
        <f t="shared" si="11"/>
        <v>61194</v>
      </c>
      <c r="P348">
        <v>63408</v>
      </c>
      <c r="Q348" s="124">
        <f t="shared" si="10"/>
        <v>2214</v>
      </c>
    </row>
    <row r="349" spans="1:17" ht="25.5" x14ac:dyDescent="0.25">
      <c r="A349" s="143" t="s">
        <v>1115</v>
      </c>
      <c r="B349" s="132" t="s">
        <v>2104</v>
      </c>
      <c r="C349" s="118">
        <f>SUMIF('ricostr prev'!$A:$A,'prev. 2016 ric'!$A:$A,'ricostr prev'!D:D)</f>
        <v>255</v>
      </c>
      <c r="D349" s="118">
        <f>SUMIF('ricostr prev'!$A:$A,'prev. 2016 ric'!$A:$A,'ricostr prev'!F:F)</f>
        <v>115</v>
      </c>
      <c r="E349" s="118">
        <f>SUMIF('ricostr prev'!$A:$A,'prev. 2016 ric'!$A:$A,'ricostr prev'!H:H)</f>
        <v>148</v>
      </c>
      <c r="F349" s="118">
        <f>SUMIF('ricostr prev'!$A:$A,'prev. 2016 ric'!$A:$A,'ricostr prev'!J:J)</f>
        <v>360</v>
      </c>
      <c r="G349" s="118">
        <f>SUMIF('ricostr prev'!$A:$A,'prev. 2016 ric'!$A:$A,'ricostr prev'!L:L)</f>
        <v>0</v>
      </c>
      <c r="H349" s="118">
        <f>SUMIF('ricostr prev'!$A:$A,'prev. 2016 ric'!$A:$A,'ricostr prev'!N:N)</f>
        <v>0</v>
      </c>
      <c r="I349" s="118">
        <f>SUMIF('ricostr prev'!$A:$A,'prev. 2016 ric'!$A:$A,'ricostr prev'!P:P)</f>
        <v>0</v>
      </c>
      <c r="J349" s="118">
        <f>SUMIF('ricostr prev'!$A:$A,'prev. 2016 ric'!$A:$A,'ricostr prev'!R:R)</f>
        <v>46</v>
      </c>
      <c r="K349" s="118">
        <f>SUMIF('ricostr prev'!$A:$A,'prev. 2016 ric'!$A:$A,'ricostr prev'!T:T)</f>
        <v>0</v>
      </c>
      <c r="L349" s="118">
        <f>SUMIF('ricostr prev'!$A:$A,'prev. 2016 ric'!$A:$A,'ricostr prev'!V:V)</f>
        <v>404</v>
      </c>
      <c r="M349" s="118">
        <f>SUMIF('ricostr prev'!$A:$A,'prev. 2016 ric'!$A:$A,'ricostr prev'!X:X)</f>
        <v>0</v>
      </c>
      <c r="N349" s="106">
        <f t="shared" si="11"/>
        <v>1328</v>
      </c>
      <c r="P349">
        <v>1398.6666666666667</v>
      </c>
      <c r="Q349" s="124">
        <f t="shared" si="10"/>
        <v>70.666666666666742</v>
      </c>
    </row>
    <row r="350" spans="1:17" ht="25.5" x14ac:dyDescent="0.25">
      <c r="A350" s="143" t="s">
        <v>1116</v>
      </c>
      <c r="B350" s="132" t="s">
        <v>2105</v>
      </c>
      <c r="C350" s="118">
        <f>SUMIF('ricostr prev'!$A:$A,'prev. 2016 ric'!$A:$A,'ricostr prev'!D:D)</f>
        <v>0</v>
      </c>
      <c r="D350" s="118">
        <f>SUMIF('ricostr prev'!$A:$A,'prev. 2016 ric'!$A:$A,'ricostr prev'!F:F)</f>
        <v>0</v>
      </c>
      <c r="E350" s="118">
        <f>SUMIF('ricostr prev'!$A:$A,'prev. 2016 ric'!$A:$A,'ricostr prev'!H:H)</f>
        <v>21</v>
      </c>
      <c r="F350" s="118">
        <f>SUMIF('ricostr prev'!$A:$A,'prev. 2016 ric'!$A:$A,'ricostr prev'!J:J)</f>
        <v>0</v>
      </c>
      <c r="G350" s="118">
        <f>SUMIF('ricostr prev'!$A:$A,'prev. 2016 ric'!$A:$A,'ricostr prev'!L:L)</f>
        <v>0</v>
      </c>
      <c r="H350" s="118">
        <f>SUMIF('ricostr prev'!$A:$A,'prev. 2016 ric'!$A:$A,'ricostr prev'!N:N)</f>
        <v>0</v>
      </c>
      <c r="I350" s="118">
        <f>SUMIF('ricostr prev'!$A:$A,'prev. 2016 ric'!$A:$A,'ricostr prev'!P:P)</f>
        <v>0</v>
      </c>
      <c r="J350" s="118">
        <f>SUMIF('ricostr prev'!$A:$A,'prev. 2016 ric'!$A:$A,'ricostr prev'!R:R)</f>
        <v>0</v>
      </c>
      <c r="K350" s="118">
        <f>SUMIF('ricostr prev'!$A:$A,'prev. 2016 ric'!$A:$A,'ricostr prev'!T:T)</f>
        <v>0</v>
      </c>
      <c r="L350" s="118">
        <f>SUMIF('ricostr prev'!$A:$A,'prev. 2016 ric'!$A:$A,'ricostr prev'!V:V)</f>
        <v>0</v>
      </c>
      <c r="M350" s="118">
        <f>SUMIF('ricostr prev'!$A:$A,'prev. 2016 ric'!$A:$A,'ricostr prev'!X:X)</f>
        <v>0</v>
      </c>
      <c r="N350" s="106">
        <f t="shared" si="11"/>
        <v>21</v>
      </c>
      <c r="P350">
        <v>92</v>
      </c>
      <c r="Q350" s="124">
        <f t="shared" si="10"/>
        <v>71</v>
      </c>
    </row>
    <row r="351" spans="1:17" x14ac:dyDescent="0.25">
      <c r="A351" s="139" t="s">
        <v>1117</v>
      </c>
      <c r="B351" s="132" t="s">
        <v>348</v>
      </c>
      <c r="C351" s="118">
        <f>SUMIF('ricostr prev'!$A:$A,'prev. 2016 ric'!$A:$A,'ricostr prev'!D:D)</f>
        <v>1116</v>
      </c>
      <c r="D351" s="118">
        <f>SUMIF('ricostr prev'!$A:$A,'prev. 2016 ric'!$A:$A,'ricostr prev'!F:F)</f>
        <v>1320</v>
      </c>
      <c r="E351" s="118">
        <f>SUMIF('ricostr prev'!$A:$A,'prev. 2016 ric'!$A:$A,'ricostr prev'!H:H)</f>
        <v>1691</v>
      </c>
      <c r="F351" s="118">
        <f>SUMIF('ricostr prev'!$A:$A,'prev. 2016 ric'!$A:$A,'ricostr prev'!J:J)</f>
        <v>1142</v>
      </c>
      <c r="G351" s="118">
        <f>SUMIF('ricostr prev'!$A:$A,'prev. 2016 ric'!$A:$A,'ricostr prev'!L:L)</f>
        <v>1127</v>
      </c>
      <c r="H351" s="118">
        <f>SUMIF('ricostr prev'!$A:$A,'prev. 2016 ric'!$A:$A,'ricostr prev'!N:N)</f>
        <v>847</v>
      </c>
      <c r="I351" s="118">
        <f>SUMIF('ricostr prev'!$A:$A,'prev. 2016 ric'!$A:$A,'ricostr prev'!P:P)</f>
        <v>1708</v>
      </c>
      <c r="J351" s="118">
        <f>SUMIF('ricostr prev'!$A:$A,'prev. 2016 ric'!$A:$A,'ricostr prev'!R:R)</f>
        <v>3157</v>
      </c>
      <c r="K351" s="118">
        <f>SUMIF('ricostr prev'!$A:$A,'prev. 2016 ric'!$A:$A,'ricostr prev'!T:T)</f>
        <v>2782</v>
      </c>
      <c r="L351" s="118">
        <f>SUMIF('ricostr prev'!$A:$A,'prev. 2016 ric'!$A:$A,'ricostr prev'!V:V)</f>
        <v>1030</v>
      </c>
      <c r="M351" s="118">
        <f>SUMIF('ricostr prev'!$A:$A,'prev. 2016 ric'!$A:$A,'ricostr prev'!X:X)</f>
        <v>906</v>
      </c>
      <c r="N351" s="106">
        <f t="shared" si="11"/>
        <v>16826</v>
      </c>
      <c r="P351">
        <v>15412</v>
      </c>
      <c r="Q351" s="124">
        <f t="shared" si="10"/>
        <v>-1414</v>
      </c>
    </row>
    <row r="352" spans="1:17" x14ac:dyDescent="0.25">
      <c r="A352" s="143" t="s">
        <v>1118</v>
      </c>
      <c r="B352" s="132" t="s">
        <v>681</v>
      </c>
      <c r="C352" s="118">
        <f>SUMIF('ricostr prev'!$A:$A,'prev. 2016 ric'!$A:$A,'ricostr prev'!D:D)</f>
        <v>78</v>
      </c>
      <c r="D352" s="118">
        <f>SUMIF('ricostr prev'!$A:$A,'prev. 2016 ric'!$A:$A,'ricostr prev'!F:F)</f>
        <v>476</v>
      </c>
      <c r="E352" s="118">
        <f>SUMIF('ricostr prev'!$A:$A,'prev. 2016 ric'!$A:$A,'ricostr prev'!H:H)</f>
        <v>120</v>
      </c>
      <c r="F352" s="118">
        <f>SUMIF('ricostr prev'!$A:$A,'prev. 2016 ric'!$A:$A,'ricostr prev'!J:J)</f>
        <v>52</v>
      </c>
      <c r="G352" s="118">
        <f>SUMIF('ricostr prev'!$A:$A,'prev. 2016 ric'!$A:$A,'ricostr prev'!L:L)</f>
        <v>317</v>
      </c>
      <c r="H352" s="118">
        <f>SUMIF('ricostr prev'!$A:$A,'prev. 2016 ric'!$A:$A,'ricostr prev'!N:N)</f>
        <v>17</v>
      </c>
      <c r="I352" s="118">
        <f>SUMIF('ricostr prev'!$A:$A,'prev. 2016 ric'!$A:$A,'ricostr prev'!P:P)</f>
        <v>266</v>
      </c>
      <c r="J352" s="118">
        <f>SUMIF('ricostr prev'!$A:$A,'prev. 2016 ric'!$A:$A,'ricostr prev'!R:R)</f>
        <v>810</v>
      </c>
      <c r="K352" s="118">
        <f>SUMIF('ricostr prev'!$A:$A,'prev. 2016 ric'!$A:$A,'ricostr prev'!T:T)</f>
        <v>719</v>
      </c>
      <c r="L352" s="118">
        <f>SUMIF('ricostr prev'!$A:$A,'prev. 2016 ric'!$A:$A,'ricostr prev'!V:V)</f>
        <v>354</v>
      </c>
      <c r="M352" s="118">
        <f>SUMIF('ricostr prev'!$A:$A,'prev. 2016 ric'!$A:$A,'ricostr prev'!X:X)</f>
        <v>338</v>
      </c>
      <c r="N352" s="106">
        <f t="shared" si="11"/>
        <v>3547</v>
      </c>
      <c r="P352">
        <v>2998.6666666666665</v>
      </c>
      <c r="Q352" s="124">
        <f t="shared" si="10"/>
        <v>-548.33333333333348</v>
      </c>
    </row>
    <row r="353" spans="1:17" x14ac:dyDescent="0.25">
      <c r="A353" s="143" t="s">
        <v>1119</v>
      </c>
      <c r="B353" s="132" t="s">
        <v>80</v>
      </c>
      <c r="C353" s="118">
        <f>SUMIF('ricostr prev'!$A:$A,'prev. 2016 ric'!$A:$A,'ricostr prev'!D:D)</f>
        <v>0</v>
      </c>
      <c r="D353" s="118">
        <f>SUMIF('ricostr prev'!$A:$A,'prev. 2016 ric'!$A:$A,'ricostr prev'!F:F)</f>
        <v>0</v>
      </c>
      <c r="E353" s="118">
        <f>SUMIF('ricostr prev'!$A:$A,'prev. 2016 ric'!$A:$A,'ricostr prev'!H:H)</f>
        <v>0</v>
      </c>
      <c r="F353" s="118">
        <f>SUMIF('ricostr prev'!$A:$A,'prev. 2016 ric'!$A:$A,'ricostr prev'!J:J)</f>
        <v>0</v>
      </c>
      <c r="G353" s="118">
        <f>SUMIF('ricostr prev'!$A:$A,'prev. 2016 ric'!$A:$A,'ricostr prev'!L:L)</f>
        <v>0</v>
      </c>
      <c r="H353" s="118">
        <f>SUMIF('ricostr prev'!$A:$A,'prev. 2016 ric'!$A:$A,'ricostr prev'!N:N)</f>
        <v>0</v>
      </c>
      <c r="I353" s="118">
        <f>SUMIF('ricostr prev'!$A:$A,'prev. 2016 ric'!$A:$A,'ricostr prev'!P:P)</f>
        <v>0</v>
      </c>
      <c r="J353" s="118">
        <f>SUMIF('ricostr prev'!$A:$A,'prev. 2016 ric'!$A:$A,'ricostr prev'!R:R)</f>
        <v>0</v>
      </c>
      <c r="K353" s="118">
        <f>SUMIF('ricostr prev'!$A:$A,'prev. 2016 ric'!$A:$A,'ricostr prev'!T:T)</f>
        <v>0</v>
      </c>
      <c r="L353" s="118">
        <f>SUMIF('ricostr prev'!$A:$A,'prev. 2016 ric'!$A:$A,'ricostr prev'!V:V)</f>
        <v>0</v>
      </c>
      <c r="M353" s="118">
        <f>SUMIF('ricostr prev'!$A:$A,'prev. 2016 ric'!$A:$A,'ricostr prev'!X:X)</f>
        <v>0</v>
      </c>
      <c r="N353" s="106">
        <f t="shared" si="11"/>
        <v>0</v>
      </c>
      <c r="P353">
        <v>0</v>
      </c>
      <c r="Q353" s="124">
        <f t="shared" si="10"/>
        <v>0</v>
      </c>
    </row>
    <row r="354" spans="1:17" x14ac:dyDescent="0.25">
      <c r="A354" s="143" t="s">
        <v>1120</v>
      </c>
      <c r="B354" s="132" t="s">
        <v>82</v>
      </c>
      <c r="C354" s="118">
        <f>SUMIF('ricostr prev'!$A:$A,'prev. 2016 ric'!$A:$A,'ricostr prev'!D:D)</f>
        <v>1038</v>
      </c>
      <c r="D354" s="118">
        <f>SUMIF('ricostr prev'!$A:$A,'prev. 2016 ric'!$A:$A,'ricostr prev'!F:F)</f>
        <v>844</v>
      </c>
      <c r="E354" s="118">
        <f>SUMIF('ricostr prev'!$A:$A,'prev. 2016 ric'!$A:$A,'ricostr prev'!H:H)</f>
        <v>1571</v>
      </c>
      <c r="F354" s="118">
        <f>SUMIF('ricostr prev'!$A:$A,'prev. 2016 ric'!$A:$A,'ricostr prev'!J:J)</f>
        <v>1090</v>
      </c>
      <c r="G354" s="118">
        <f>SUMIF('ricostr prev'!$A:$A,'prev. 2016 ric'!$A:$A,'ricostr prev'!L:L)</f>
        <v>810</v>
      </c>
      <c r="H354" s="118">
        <f>SUMIF('ricostr prev'!$A:$A,'prev. 2016 ric'!$A:$A,'ricostr prev'!N:N)</f>
        <v>830</v>
      </c>
      <c r="I354" s="118">
        <f>SUMIF('ricostr prev'!$A:$A,'prev. 2016 ric'!$A:$A,'ricostr prev'!P:P)</f>
        <v>1442</v>
      </c>
      <c r="J354" s="118">
        <f>SUMIF('ricostr prev'!$A:$A,'prev. 2016 ric'!$A:$A,'ricostr prev'!R:R)</f>
        <v>2347</v>
      </c>
      <c r="K354" s="118">
        <f>SUMIF('ricostr prev'!$A:$A,'prev. 2016 ric'!$A:$A,'ricostr prev'!T:T)</f>
        <v>2063</v>
      </c>
      <c r="L354" s="118">
        <f>SUMIF('ricostr prev'!$A:$A,'prev. 2016 ric'!$A:$A,'ricostr prev'!V:V)</f>
        <v>676</v>
      </c>
      <c r="M354" s="118">
        <f>SUMIF('ricostr prev'!$A:$A,'prev. 2016 ric'!$A:$A,'ricostr prev'!X:X)</f>
        <v>568</v>
      </c>
      <c r="N354" s="106">
        <f t="shared" si="11"/>
        <v>13279</v>
      </c>
      <c r="P354">
        <v>12413.333333333334</v>
      </c>
      <c r="Q354" s="124">
        <f t="shared" si="10"/>
        <v>-865.66666666666606</v>
      </c>
    </row>
    <row r="355" spans="1:17" ht="25.5" x14ac:dyDescent="0.25">
      <c r="A355" s="143" t="s">
        <v>1121</v>
      </c>
      <c r="B355" s="132" t="s">
        <v>84</v>
      </c>
      <c r="C355" s="118">
        <f>SUMIF('ricostr prev'!$A:$A,'prev. 2016 ric'!$A:$A,'ricostr prev'!D:D)</f>
        <v>553</v>
      </c>
      <c r="D355" s="118">
        <f>SUMIF('ricostr prev'!$A:$A,'prev. 2016 ric'!$A:$A,'ricostr prev'!F:F)</f>
        <v>348</v>
      </c>
      <c r="E355" s="118">
        <f>SUMIF('ricostr prev'!$A:$A,'prev. 2016 ric'!$A:$A,'ricostr prev'!H:H)</f>
        <v>358</v>
      </c>
      <c r="F355" s="118">
        <f>SUMIF('ricostr prev'!$A:$A,'prev. 2016 ric'!$A:$A,'ricostr prev'!J:J)</f>
        <v>485</v>
      </c>
      <c r="G355" s="118">
        <f>SUMIF('ricostr prev'!$A:$A,'prev. 2016 ric'!$A:$A,'ricostr prev'!L:L)</f>
        <v>491</v>
      </c>
      <c r="H355" s="118">
        <f>SUMIF('ricostr prev'!$A:$A,'prev. 2016 ric'!$A:$A,'ricostr prev'!N:N)</f>
        <v>513</v>
      </c>
      <c r="I355" s="118">
        <f>SUMIF('ricostr prev'!$A:$A,'prev. 2016 ric'!$A:$A,'ricostr prev'!P:P)</f>
        <v>484</v>
      </c>
      <c r="J355" s="118">
        <f>SUMIF('ricostr prev'!$A:$A,'prev. 2016 ric'!$A:$A,'ricostr prev'!R:R)</f>
        <v>467</v>
      </c>
      <c r="K355" s="118">
        <f>SUMIF('ricostr prev'!$A:$A,'prev. 2016 ric'!$A:$A,'ricostr prev'!T:T)</f>
        <v>551</v>
      </c>
      <c r="L355" s="118">
        <f>SUMIF('ricostr prev'!$A:$A,'prev. 2016 ric'!$A:$A,'ricostr prev'!V:V)</f>
        <v>561</v>
      </c>
      <c r="M355" s="118">
        <f>SUMIF('ricostr prev'!$A:$A,'prev. 2016 ric'!$A:$A,'ricostr prev'!X:X)</f>
        <v>449</v>
      </c>
      <c r="N355" s="106">
        <f t="shared" si="11"/>
        <v>5260</v>
      </c>
      <c r="P355">
        <v>4884</v>
      </c>
      <c r="Q355" s="124">
        <f t="shared" si="10"/>
        <v>-376</v>
      </c>
    </row>
    <row r="356" spans="1:17" x14ac:dyDescent="0.25">
      <c r="A356" s="143" t="s">
        <v>1122</v>
      </c>
      <c r="B356" s="132" t="s">
        <v>87</v>
      </c>
      <c r="C356" s="118">
        <f>SUMIF('ricostr prev'!$A:$A,'prev. 2016 ric'!$A:$A,'ricostr prev'!D:D)</f>
        <v>485</v>
      </c>
      <c r="D356" s="118">
        <f>SUMIF('ricostr prev'!$A:$A,'prev. 2016 ric'!$A:$A,'ricostr prev'!F:F)</f>
        <v>496</v>
      </c>
      <c r="E356" s="118">
        <f>SUMIF('ricostr prev'!$A:$A,'prev. 2016 ric'!$A:$A,'ricostr prev'!H:H)</f>
        <v>1213</v>
      </c>
      <c r="F356" s="118">
        <f>SUMIF('ricostr prev'!$A:$A,'prev. 2016 ric'!$A:$A,'ricostr prev'!J:J)</f>
        <v>605</v>
      </c>
      <c r="G356" s="118">
        <f>SUMIF('ricostr prev'!$A:$A,'prev. 2016 ric'!$A:$A,'ricostr prev'!L:L)</f>
        <v>319</v>
      </c>
      <c r="H356" s="118">
        <f>SUMIF('ricostr prev'!$A:$A,'prev. 2016 ric'!$A:$A,'ricostr prev'!N:N)</f>
        <v>317</v>
      </c>
      <c r="I356" s="118">
        <f>SUMIF('ricostr prev'!$A:$A,'prev. 2016 ric'!$A:$A,'ricostr prev'!P:P)</f>
        <v>958</v>
      </c>
      <c r="J356" s="118">
        <f>SUMIF('ricostr prev'!$A:$A,'prev. 2016 ric'!$A:$A,'ricostr prev'!R:R)</f>
        <v>1880</v>
      </c>
      <c r="K356" s="118">
        <f>SUMIF('ricostr prev'!$A:$A,'prev. 2016 ric'!$A:$A,'ricostr prev'!T:T)</f>
        <v>1512</v>
      </c>
      <c r="L356" s="118">
        <f>SUMIF('ricostr prev'!$A:$A,'prev. 2016 ric'!$A:$A,'ricostr prev'!V:V)</f>
        <v>115</v>
      </c>
      <c r="M356" s="118">
        <f>SUMIF('ricostr prev'!$A:$A,'prev. 2016 ric'!$A:$A,'ricostr prev'!X:X)</f>
        <v>119</v>
      </c>
      <c r="N356" s="106">
        <f t="shared" si="11"/>
        <v>8019</v>
      </c>
      <c r="P356">
        <v>7529.333333333333</v>
      </c>
      <c r="Q356" s="124">
        <f t="shared" si="10"/>
        <v>-489.66666666666697</v>
      </c>
    </row>
    <row r="357" spans="1:17" x14ac:dyDescent="0.25">
      <c r="A357" s="144" t="s">
        <v>1123</v>
      </c>
      <c r="B357" s="132" t="s">
        <v>66</v>
      </c>
      <c r="C357" s="118">
        <f>SUMIF('ricostr prev'!$A:$A,'prev. 2016 ric'!$A:$A,'ricostr prev'!D:D)</f>
        <v>5552</v>
      </c>
      <c r="D357" s="118">
        <f>SUMIF('ricostr prev'!$A:$A,'prev. 2016 ric'!$A:$A,'ricostr prev'!F:F)</f>
        <v>6927</v>
      </c>
      <c r="E357" s="118">
        <f>SUMIF('ricostr prev'!$A:$A,'prev. 2016 ric'!$A:$A,'ricostr prev'!H:H)</f>
        <v>4520</v>
      </c>
      <c r="F357" s="118">
        <f>SUMIF('ricostr prev'!$A:$A,'prev. 2016 ric'!$A:$A,'ricostr prev'!J:J)</f>
        <v>2443</v>
      </c>
      <c r="G357" s="118">
        <f>SUMIF('ricostr prev'!$A:$A,'prev. 2016 ric'!$A:$A,'ricostr prev'!L:L)</f>
        <v>6396</v>
      </c>
      <c r="H357" s="118">
        <f>SUMIF('ricostr prev'!$A:$A,'prev. 2016 ric'!$A:$A,'ricostr prev'!N:N)</f>
        <v>2102</v>
      </c>
      <c r="I357" s="118">
        <f>SUMIF('ricostr prev'!$A:$A,'prev. 2016 ric'!$A:$A,'ricostr prev'!P:P)</f>
        <v>5347</v>
      </c>
      <c r="J357" s="118">
        <f>SUMIF('ricostr prev'!$A:$A,'prev. 2016 ric'!$A:$A,'ricostr prev'!R:R)</f>
        <v>10770</v>
      </c>
      <c r="K357" s="118">
        <f>SUMIF('ricostr prev'!$A:$A,'prev. 2016 ric'!$A:$A,'ricostr prev'!T:T)</f>
        <v>8350</v>
      </c>
      <c r="L357" s="118">
        <f>SUMIF('ricostr prev'!$A:$A,'prev. 2016 ric'!$A:$A,'ricostr prev'!V:V)</f>
        <v>180</v>
      </c>
      <c r="M357" s="118">
        <f>SUMIF('ricostr prev'!$A:$A,'prev. 2016 ric'!$A:$A,'ricostr prev'!X:X)</f>
        <v>2950</v>
      </c>
      <c r="N357" s="106">
        <f t="shared" si="11"/>
        <v>55537</v>
      </c>
      <c r="P357">
        <v>52542.666666666664</v>
      </c>
      <c r="Q357" s="124">
        <f t="shared" si="10"/>
        <v>-2994.3333333333358</v>
      </c>
    </row>
    <row r="358" spans="1:17" ht="25.5" x14ac:dyDescent="0.25">
      <c r="A358" s="139" t="s">
        <v>1124</v>
      </c>
      <c r="B358" s="132" t="s">
        <v>90</v>
      </c>
      <c r="C358" s="118">
        <f>SUMIF('ricostr prev'!$A:$A,'prev. 2016 ric'!$A:$A,'ricostr prev'!D:D)</f>
        <v>219</v>
      </c>
      <c r="D358" s="118">
        <f>SUMIF('ricostr prev'!$A:$A,'prev. 2016 ric'!$A:$A,'ricostr prev'!F:F)</f>
        <v>114</v>
      </c>
      <c r="E358" s="118">
        <f>SUMIF('ricostr prev'!$A:$A,'prev. 2016 ric'!$A:$A,'ricostr prev'!H:H)</f>
        <v>57</v>
      </c>
      <c r="F358" s="118">
        <f>SUMIF('ricostr prev'!$A:$A,'prev. 2016 ric'!$A:$A,'ricostr prev'!J:J)</f>
        <v>80</v>
      </c>
      <c r="G358" s="118">
        <f>SUMIF('ricostr prev'!$A:$A,'prev. 2016 ric'!$A:$A,'ricostr prev'!L:L)</f>
        <v>83</v>
      </c>
      <c r="H358" s="118">
        <f>SUMIF('ricostr prev'!$A:$A,'prev. 2016 ric'!$A:$A,'ricostr prev'!N:N)</f>
        <v>23</v>
      </c>
      <c r="I358" s="118">
        <f>SUMIF('ricostr prev'!$A:$A,'prev. 2016 ric'!$A:$A,'ricostr prev'!P:P)</f>
        <v>31</v>
      </c>
      <c r="J358" s="118">
        <f>SUMIF('ricostr prev'!$A:$A,'prev. 2016 ric'!$A:$A,'ricostr prev'!R:R)</f>
        <v>644</v>
      </c>
      <c r="K358" s="118">
        <f>SUMIF('ricostr prev'!$A:$A,'prev. 2016 ric'!$A:$A,'ricostr prev'!T:T)</f>
        <v>270</v>
      </c>
      <c r="L358" s="118">
        <f>SUMIF('ricostr prev'!$A:$A,'prev. 2016 ric'!$A:$A,'ricostr prev'!V:V)</f>
        <v>0</v>
      </c>
      <c r="M358" s="118">
        <f>SUMIF('ricostr prev'!$A:$A,'prev. 2016 ric'!$A:$A,'ricostr prev'!X:X)</f>
        <v>122</v>
      </c>
      <c r="N358" s="106">
        <f t="shared" si="11"/>
        <v>1643</v>
      </c>
      <c r="P358">
        <v>1634.6666666666667</v>
      </c>
      <c r="Q358" s="124">
        <f t="shared" si="10"/>
        <v>-8.3333333333332575</v>
      </c>
    </row>
    <row r="359" spans="1:17" x14ac:dyDescent="0.25">
      <c r="A359" s="139" t="s">
        <v>1125</v>
      </c>
      <c r="B359" s="132" t="s">
        <v>2109</v>
      </c>
      <c r="C359" s="118">
        <f>SUMIF('ricostr prev'!$A:$A,'prev. 2016 ric'!$A:$A,'ricostr prev'!D:D)</f>
        <v>5333</v>
      </c>
      <c r="D359" s="118">
        <f>SUMIF('ricostr prev'!$A:$A,'prev. 2016 ric'!$A:$A,'ricostr prev'!F:F)</f>
        <v>6813</v>
      </c>
      <c r="E359" s="118">
        <f>SUMIF('ricostr prev'!$A:$A,'prev. 2016 ric'!$A:$A,'ricostr prev'!H:H)</f>
        <v>4463</v>
      </c>
      <c r="F359" s="118">
        <f>SUMIF('ricostr prev'!$A:$A,'prev. 2016 ric'!$A:$A,'ricostr prev'!J:J)</f>
        <v>2363</v>
      </c>
      <c r="G359" s="118">
        <f>SUMIF('ricostr prev'!$A:$A,'prev. 2016 ric'!$A:$A,'ricostr prev'!L:L)</f>
        <v>6313</v>
      </c>
      <c r="H359" s="118">
        <f>SUMIF('ricostr prev'!$A:$A,'prev. 2016 ric'!$A:$A,'ricostr prev'!N:N)</f>
        <v>2079</v>
      </c>
      <c r="I359" s="118">
        <f>SUMIF('ricostr prev'!$A:$A,'prev. 2016 ric'!$A:$A,'ricostr prev'!P:P)</f>
        <v>5316</v>
      </c>
      <c r="J359" s="118">
        <f>SUMIF('ricostr prev'!$A:$A,'prev. 2016 ric'!$A:$A,'ricostr prev'!R:R)</f>
        <v>10126</v>
      </c>
      <c r="K359" s="118">
        <f>SUMIF('ricostr prev'!$A:$A,'prev. 2016 ric'!$A:$A,'ricostr prev'!T:T)</f>
        <v>8080</v>
      </c>
      <c r="L359" s="118">
        <f>SUMIF('ricostr prev'!$A:$A,'prev. 2016 ric'!$A:$A,'ricostr prev'!V:V)</f>
        <v>180</v>
      </c>
      <c r="M359" s="118">
        <f>SUMIF('ricostr prev'!$A:$A,'prev. 2016 ric'!$A:$A,'ricostr prev'!X:X)</f>
        <v>2828</v>
      </c>
      <c r="N359" s="106">
        <f t="shared" si="11"/>
        <v>53894</v>
      </c>
      <c r="P359">
        <v>50908</v>
      </c>
      <c r="Q359" s="124">
        <f t="shared" si="10"/>
        <v>-2986</v>
      </c>
    </row>
    <row r="360" spans="1:17" x14ac:dyDescent="0.25">
      <c r="A360" s="139" t="s">
        <v>1126</v>
      </c>
      <c r="B360" s="132" t="s">
        <v>1451</v>
      </c>
      <c r="C360" s="118">
        <f>SUMIF('ricostr prev'!$A:$A,'prev. 2016 ric'!$A:$A,'ricostr prev'!D:D)</f>
        <v>2765</v>
      </c>
      <c r="D360" s="118">
        <f>SUMIF('ricostr prev'!$A:$A,'prev. 2016 ric'!$A:$A,'ricostr prev'!F:F)</f>
        <v>3893</v>
      </c>
      <c r="E360" s="118">
        <f>SUMIF('ricostr prev'!$A:$A,'prev. 2016 ric'!$A:$A,'ricostr prev'!H:H)</f>
        <v>2966</v>
      </c>
      <c r="F360" s="118">
        <f>SUMIF('ricostr prev'!$A:$A,'prev. 2016 ric'!$A:$A,'ricostr prev'!J:J)</f>
        <v>1163</v>
      </c>
      <c r="G360" s="118">
        <f>SUMIF('ricostr prev'!$A:$A,'prev. 2016 ric'!$A:$A,'ricostr prev'!L:L)</f>
        <v>2223</v>
      </c>
      <c r="H360" s="118">
        <f>SUMIF('ricostr prev'!$A:$A,'prev. 2016 ric'!$A:$A,'ricostr prev'!N:N)</f>
        <v>1024</v>
      </c>
      <c r="I360" s="118">
        <f>SUMIF('ricostr prev'!$A:$A,'prev. 2016 ric'!$A:$A,'ricostr prev'!P:P)</f>
        <v>3297</v>
      </c>
      <c r="J360" s="118">
        <f>SUMIF('ricostr prev'!$A:$A,'prev. 2016 ric'!$A:$A,'ricostr prev'!R:R)</f>
        <v>2053</v>
      </c>
      <c r="K360" s="118">
        <f>SUMIF('ricostr prev'!$A:$A,'prev. 2016 ric'!$A:$A,'ricostr prev'!T:T)</f>
        <v>2599</v>
      </c>
      <c r="L360" s="118">
        <f>SUMIF('ricostr prev'!$A:$A,'prev. 2016 ric'!$A:$A,'ricostr prev'!V:V)</f>
        <v>0</v>
      </c>
      <c r="M360" s="118">
        <f>SUMIF('ricostr prev'!$A:$A,'prev. 2016 ric'!$A:$A,'ricostr prev'!X:X)</f>
        <v>610</v>
      </c>
      <c r="N360" s="106">
        <f t="shared" si="11"/>
        <v>22593</v>
      </c>
      <c r="P360">
        <v>24014.666666666668</v>
      </c>
      <c r="Q360" s="124">
        <f t="shared" si="10"/>
        <v>1421.6666666666679</v>
      </c>
    </row>
    <row r="361" spans="1:17" ht="25.5" x14ac:dyDescent="0.25">
      <c r="A361" s="143" t="s">
        <v>1127</v>
      </c>
      <c r="B361" s="132" t="s">
        <v>1452</v>
      </c>
      <c r="C361" s="118">
        <f>SUMIF('ricostr prev'!$A:$A,'prev. 2016 ric'!$A:$A,'ricostr prev'!D:D)</f>
        <v>0</v>
      </c>
      <c r="D361" s="118">
        <f>SUMIF('ricostr prev'!$A:$A,'prev. 2016 ric'!$A:$A,'ricostr prev'!F:F)</f>
        <v>39</v>
      </c>
      <c r="E361" s="118">
        <f>SUMIF('ricostr prev'!$A:$A,'prev. 2016 ric'!$A:$A,'ricostr prev'!H:H)</f>
        <v>0</v>
      </c>
      <c r="F361" s="118">
        <f>SUMIF('ricostr prev'!$A:$A,'prev. 2016 ric'!$A:$A,'ricostr prev'!J:J)</f>
        <v>0</v>
      </c>
      <c r="G361" s="118">
        <f>SUMIF('ricostr prev'!$A:$A,'prev. 2016 ric'!$A:$A,'ricostr prev'!L:L)</f>
        <v>26</v>
      </c>
      <c r="H361" s="118">
        <f>SUMIF('ricostr prev'!$A:$A,'prev. 2016 ric'!$A:$A,'ricostr prev'!N:N)</f>
        <v>28</v>
      </c>
      <c r="I361" s="118">
        <f>SUMIF('ricostr prev'!$A:$A,'prev. 2016 ric'!$A:$A,'ricostr prev'!P:P)</f>
        <v>9</v>
      </c>
      <c r="J361" s="118">
        <f>SUMIF('ricostr prev'!$A:$A,'prev. 2016 ric'!$A:$A,'ricostr prev'!R:R)</f>
        <v>592</v>
      </c>
      <c r="K361" s="118">
        <f>SUMIF('ricostr prev'!$A:$A,'prev. 2016 ric'!$A:$A,'ricostr prev'!T:T)</f>
        <v>0</v>
      </c>
      <c r="L361" s="118">
        <f>SUMIF('ricostr prev'!$A:$A,'prev. 2016 ric'!$A:$A,'ricostr prev'!V:V)</f>
        <v>0</v>
      </c>
      <c r="M361" s="118">
        <f>SUMIF('ricostr prev'!$A:$A,'prev. 2016 ric'!$A:$A,'ricostr prev'!X:X)</f>
        <v>0</v>
      </c>
      <c r="N361" s="106">
        <f t="shared" si="11"/>
        <v>694</v>
      </c>
      <c r="P361">
        <v>657.33333333333337</v>
      </c>
      <c r="Q361" s="124">
        <f t="shared" si="10"/>
        <v>-36.666666666666629</v>
      </c>
    </row>
    <row r="362" spans="1:17" ht="25.5" x14ac:dyDescent="0.25">
      <c r="A362" s="143" t="s">
        <v>1128</v>
      </c>
      <c r="B362" s="132" t="s">
        <v>1453</v>
      </c>
      <c r="C362" s="118">
        <f>SUMIF('ricostr prev'!$A:$A,'prev. 2016 ric'!$A:$A,'ricostr prev'!D:D)</f>
        <v>2765</v>
      </c>
      <c r="D362" s="118">
        <f>SUMIF('ricostr prev'!$A:$A,'prev. 2016 ric'!$A:$A,'ricostr prev'!F:F)</f>
        <v>3854</v>
      </c>
      <c r="E362" s="118">
        <f>SUMIF('ricostr prev'!$A:$A,'prev. 2016 ric'!$A:$A,'ricostr prev'!H:H)</f>
        <v>2966</v>
      </c>
      <c r="F362" s="118">
        <f>SUMIF('ricostr prev'!$A:$A,'prev. 2016 ric'!$A:$A,'ricostr prev'!J:J)</f>
        <v>1163</v>
      </c>
      <c r="G362" s="118">
        <f>SUMIF('ricostr prev'!$A:$A,'prev. 2016 ric'!$A:$A,'ricostr prev'!L:L)</f>
        <v>2197</v>
      </c>
      <c r="H362" s="118">
        <f>SUMIF('ricostr prev'!$A:$A,'prev. 2016 ric'!$A:$A,'ricostr prev'!N:N)</f>
        <v>996</v>
      </c>
      <c r="I362" s="118">
        <f>SUMIF('ricostr prev'!$A:$A,'prev. 2016 ric'!$A:$A,'ricostr prev'!P:P)</f>
        <v>3288</v>
      </c>
      <c r="J362" s="118">
        <f>SUMIF('ricostr prev'!$A:$A,'prev. 2016 ric'!$A:$A,'ricostr prev'!R:R)</f>
        <v>1461</v>
      </c>
      <c r="K362" s="118">
        <f>SUMIF('ricostr prev'!$A:$A,'prev. 2016 ric'!$A:$A,'ricostr prev'!T:T)</f>
        <v>2599</v>
      </c>
      <c r="L362" s="118">
        <f>SUMIF('ricostr prev'!$A:$A,'prev. 2016 ric'!$A:$A,'ricostr prev'!V:V)</f>
        <v>0</v>
      </c>
      <c r="M362" s="118">
        <f>SUMIF('ricostr prev'!$A:$A,'prev. 2016 ric'!$A:$A,'ricostr prev'!X:X)</f>
        <v>610</v>
      </c>
      <c r="N362" s="106">
        <f t="shared" si="11"/>
        <v>21899</v>
      </c>
      <c r="P362">
        <v>23357.333333333332</v>
      </c>
      <c r="Q362" s="124">
        <f t="shared" si="10"/>
        <v>1458.3333333333321</v>
      </c>
    </row>
    <row r="363" spans="1:17" ht="25.5" x14ac:dyDescent="0.25">
      <c r="A363" s="139" t="s">
        <v>1129</v>
      </c>
      <c r="B363" s="132" t="s">
        <v>1454</v>
      </c>
      <c r="C363" s="118">
        <f>SUMIF('ricostr prev'!$A:$A,'prev. 2016 ric'!$A:$A,'ricostr prev'!D:D)</f>
        <v>2568</v>
      </c>
      <c r="D363" s="118">
        <f>SUMIF('ricostr prev'!$A:$A,'prev. 2016 ric'!$A:$A,'ricostr prev'!F:F)</f>
        <v>2920</v>
      </c>
      <c r="E363" s="118">
        <f>SUMIF('ricostr prev'!$A:$A,'prev. 2016 ric'!$A:$A,'ricostr prev'!H:H)</f>
        <v>1497</v>
      </c>
      <c r="F363" s="118">
        <f>SUMIF('ricostr prev'!$A:$A,'prev. 2016 ric'!$A:$A,'ricostr prev'!J:J)</f>
        <v>1200</v>
      </c>
      <c r="G363" s="118">
        <f>SUMIF('ricostr prev'!$A:$A,'prev. 2016 ric'!$A:$A,'ricostr prev'!L:L)</f>
        <v>4090</v>
      </c>
      <c r="H363" s="118">
        <f>SUMIF('ricostr prev'!$A:$A,'prev. 2016 ric'!$A:$A,'ricostr prev'!N:N)</f>
        <v>1055</v>
      </c>
      <c r="I363" s="118">
        <f>SUMIF('ricostr prev'!$A:$A,'prev. 2016 ric'!$A:$A,'ricostr prev'!P:P)</f>
        <v>2019</v>
      </c>
      <c r="J363" s="118">
        <f>SUMIF('ricostr prev'!$A:$A,'prev. 2016 ric'!$A:$A,'ricostr prev'!R:R)</f>
        <v>8073</v>
      </c>
      <c r="K363" s="118">
        <f>SUMIF('ricostr prev'!$A:$A,'prev. 2016 ric'!$A:$A,'ricostr prev'!T:T)</f>
        <v>5481</v>
      </c>
      <c r="L363" s="118">
        <f>SUMIF('ricostr prev'!$A:$A,'prev. 2016 ric'!$A:$A,'ricostr prev'!V:V)</f>
        <v>180</v>
      </c>
      <c r="M363" s="118">
        <f>SUMIF('ricostr prev'!$A:$A,'prev. 2016 ric'!$A:$A,'ricostr prev'!X:X)</f>
        <v>2218</v>
      </c>
      <c r="N363" s="106">
        <f t="shared" si="11"/>
        <v>31301</v>
      </c>
      <c r="P363">
        <v>26893.333333333332</v>
      </c>
      <c r="Q363" s="124">
        <f t="shared" si="10"/>
        <v>-4407.6666666666679</v>
      </c>
    </row>
    <row r="364" spans="1:17" x14ac:dyDescent="0.25">
      <c r="A364" s="139" t="s">
        <v>1196</v>
      </c>
      <c r="B364" s="132" t="s">
        <v>1455</v>
      </c>
      <c r="C364" s="118">
        <f>SUMIF('ricostr prev'!$A:$A,'prev. 2016 ric'!$A:$A,'ricostr prev'!D:D)</f>
        <v>0</v>
      </c>
      <c r="D364" s="118">
        <f>SUMIF('ricostr prev'!$A:$A,'prev. 2016 ric'!$A:$A,'ricostr prev'!F:F)</f>
        <v>70</v>
      </c>
      <c r="E364" s="118">
        <f>SUMIF('ricostr prev'!$A:$A,'prev. 2016 ric'!$A:$A,'ricostr prev'!H:H)</f>
        <v>0</v>
      </c>
      <c r="F364" s="118">
        <f>SUMIF('ricostr prev'!$A:$A,'prev. 2016 ric'!$A:$A,'ricostr prev'!J:J)</f>
        <v>0</v>
      </c>
      <c r="G364" s="118">
        <f>SUMIF('ricostr prev'!$A:$A,'prev. 2016 ric'!$A:$A,'ricostr prev'!L:L)</f>
        <v>0</v>
      </c>
      <c r="H364" s="118">
        <f>SUMIF('ricostr prev'!$A:$A,'prev. 2016 ric'!$A:$A,'ricostr prev'!N:N)</f>
        <v>0</v>
      </c>
      <c r="I364" s="118">
        <f>SUMIF('ricostr prev'!$A:$A,'prev. 2016 ric'!$A:$A,'ricostr prev'!P:P)</f>
        <v>0</v>
      </c>
      <c r="J364" s="118">
        <f>SUMIF('ricostr prev'!$A:$A,'prev. 2016 ric'!$A:$A,'ricostr prev'!R:R)</f>
        <v>0</v>
      </c>
      <c r="K364" s="118">
        <f>SUMIF('ricostr prev'!$A:$A,'prev. 2016 ric'!$A:$A,'ricostr prev'!T:T)</f>
        <v>0</v>
      </c>
      <c r="L364" s="118">
        <f>SUMIF('ricostr prev'!$A:$A,'prev. 2016 ric'!$A:$A,'ricostr prev'!V:V)</f>
        <v>0</v>
      </c>
      <c r="M364" s="118">
        <f>SUMIF('ricostr prev'!$A:$A,'prev. 2016 ric'!$A:$A,'ricostr prev'!X:X)</f>
        <v>0</v>
      </c>
      <c r="N364" s="106">
        <f t="shared" si="11"/>
        <v>70</v>
      </c>
      <c r="P364">
        <v>378.66666666666669</v>
      </c>
      <c r="Q364" s="124">
        <f t="shared" si="10"/>
        <v>308.66666666666669</v>
      </c>
    </row>
    <row r="365" spans="1:17" ht="25.5" x14ac:dyDescent="0.25">
      <c r="A365" s="143" t="s">
        <v>1197</v>
      </c>
      <c r="B365" s="132" t="s">
        <v>2110</v>
      </c>
      <c r="C365" s="118">
        <f>SUMIF('ricostr prev'!$A:$A,'prev. 2016 ric'!$A:$A,'ricostr prev'!D:D)</f>
        <v>0</v>
      </c>
      <c r="D365" s="118">
        <f>SUMIF('ricostr prev'!$A:$A,'prev. 2016 ric'!$A:$A,'ricostr prev'!F:F)</f>
        <v>0</v>
      </c>
      <c r="E365" s="118">
        <f>SUMIF('ricostr prev'!$A:$A,'prev. 2016 ric'!$A:$A,'ricostr prev'!H:H)</f>
        <v>0</v>
      </c>
      <c r="F365" s="118">
        <f>SUMIF('ricostr prev'!$A:$A,'prev. 2016 ric'!$A:$A,'ricostr prev'!J:J)</f>
        <v>0</v>
      </c>
      <c r="G365" s="118">
        <f>SUMIF('ricostr prev'!$A:$A,'prev. 2016 ric'!$A:$A,'ricostr prev'!L:L)</f>
        <v>0</v>
      </c>
      <c r="H365" s="118">
        <f>SUMIF('ricostr prev'!$A:$A,'prev. 2016 ric'!$A:$A,'ricostr prev'!N:N)</f>
        <v>0</v>
      </c>
      <c r="I365" s="118">
        <f>SUMIF('ricostr prev'!$A:$A,'prev. 2016 ric'!$A:$A,'ricostr prev'!P:P)</f>
        <v>0</v>
      </c>
      <c r="J365" s="118">
        <f>SUMIF('ricostr prev'!$A:$A,'prev. 2016 ric'!$A:$A,'ricostr prev'!R:R)</f>
        <v>0</v>
      </c>
      <c r="K365" s="118">
        <f>SUMIF('ricostr prev'!$A:$A,'prev. 2016 ric'!$A:$A,'ricostr prev'!T:T)</f>
        <v>0</v>
      </c>
      <c r="L365" s="118">
        <f>SUMIF('ricostr prev'!$A:$A,'prev. 2016 ric'!$A:$A,'ricostr prev'!V:V)</f>
        <v>0</v>
      </c>
      <c r="M365" s="118">
        <f>SUMIF('ricostr prev'!$A:$A,'prev. 2016 ric'!$A:$A,'ricostr prev'!X:X)</f>
        <v>0</v>
      </c>
      <c r="N365" s="106">
        <f t="shared" si="11"/>
        <v>0</v>
      </c>
      <c r="P365">
        <v>0</v>
      </c>
      <c r="Q365" s="124">
        <f t="shared" si="10"/>
        <v>0</v>
      </c>
    </row>
    <row r="366" spans="1:17" x14ac:dyDescent="0.25">
      <c r="A366" s="143" t="s">
        <v>1198</v>
      </c>
      <c r="B366" s="132" t="s">
        <v>2111</v>
      </c>
      <c r="C366" s="118">
        <f>SUMIF('ricostr prev'!$A:$A,'prev. 2016 ric'!$A:$A,'ricostr prev'!D:D)</f>
        <v>0</v>
      </c>
      <c r="D366" s="118">
        <f>SUMIF('ricostr prev'!$A:$A,'prev. 2016 ric'!$A:$A,'ricostr prev'!F:F)</f>
        <v>70</v>
      </c>
      <c r="E366" s="118">
        <f>SUMIF('ricostr prev'!$A:$A,'prev. 2016 ric'!$A:$A,'ricostr prev'!H:H)</f>
        <v>0</v>
      </c>
      <c r="F366" s="118">
        <f>SUMIF('ricostr prev'!$A:$A,'prev. 2016 ric'!$A:$A,'ricostr prev'!J:J)</f>
        <v>0</v>
      </c>
      <c r="G366" s="118">
        <f>SUMIF('ricostr prev'!$A:$A,'prev. 2016 ric'!$A:$A,'ricostr prev'!L:L)</f>
        <v>0</v>
      </c>
      <c r="H366" s="118">
        <f>SUMIF('ricostr prev'!$A:$A,'prev. 2016 ric'!$A:$A,'ricostr prev'!N:N)</f>
        <v>0</v>
      </c>
      <c r="I366" s="118">
        <f>SUMIF('ricostr prev'!$A:$A,'prev. 2016 ric'!$A:$A,'ricostr prev'!P:P)</f>
        <v>0</v>
      </c>
      <c r="J366" s="118">
        <f>SUMIF('ricostr prev'!$A:$A,'prev. 2016 ric'!$A:$A,'ricostr prev'!R:R)</f>
        <v>0</v>
      </c>
      <c r="K366" s="118">
        <f>SUMIF('ricostr prev'!$A:$A,'prev. 2016 ric'!$A:$A,'ricostr prev'!T:T)</f>
        <v>0</v>
      </c>
      <c r="L366" s="118">
        <f>SUMIF('ricostr prev'!$A:$A,'prev. 2016 ric'!$A:$A,'ricostr prev'!V:V)</f>
        <v>0</v>
      </c>
      <c r="M366" s="118">
        <f>SUMIF('ricostr prev'!$A:$A,'prev. 2016 ric'!$A:$A,'ricostr prev'!X:X)</f>
        <v>0</v>
      </c>
      <c r="N366" s="106">
        <f t="shared" si="11"/>
        <v>70</v>
      </c>
      <c r="P366">
        <v>378.66666666666669</v>
      </c>
      <c r="Q366" s="124">
        <f t="shared" si="10"/>
        <v>308.66666666666669</v>
      </c>
    </row>
    <row r="367" spans="1:17" x14ac:dyDescent="0.25">
      <c r="A367" s="139" t="s">
        <v>1199</v>
      </c>
      <c r="B367" s="132" t="s">
        <v>1456</v>
      </c>
      <c r="C367" s="118">
        <f>SUMIF('ricostr prev'!$A:$A,'prev. 2016 ric'!$A:$A,'ricostr prev'!D:D)</f>
        <v>0</v>
      </c>
      <c r="D367" s="118">
        <f>SUMIF('ricostr prev'!$A:$A,'prev. 2016 ric'!$A:$A,'ricostr prev'!F:F)</f>
        <v>55</v>
      </c>
      <c r="E367" s="118">
        <f>SUMIF('ricostr prev'!$A:$A,'prev. 2016 ric'!$A:$A,'ricostr prev'!H:H)</f>
        <v>0</v>
      </c>
      <c r="F367" s="118">
        <f>SUMIF('ricostr prev'!$A:$A,'prev. 2016 ric'!$A:$A,'ricostr prev'!J:J)</f>
        <v>-332</v>
      </c>
      <c r="G367" s="118">
        <f>SUMIF('ricostr prev'!$A:$A,'prev. 2016 ric'!$A:$A,'ricostr prev'!L:L)</f>
        <v>-469</v>
      </c>
      <c r="H367" s="118">
        <f>SUMIF('ricostr prev'!$A:$A,'prev. 2016 ric'!$A:$A,'ricostr prev'!N:N)</f>
        <v>0</v>
      </c>
      <c r="I367" s="118">
        <f>SUMIF('ricostr prev'!$A:$A,'prev. 2016 ric'!$A:$A,'ricostr prev'!P:P)</f>
        <v>253</v>
      </c>
      <c r="J367" s="118">
        <f>SUMIF('ricostr prev'!$A:$A,'prev. 2016 ric'!$A:$A,'ricostr prev'!R:R)</f>
        <v>0</v>
      </c>
      <c r="K367" s="118">
        <f>SUMIF('ricostr prev'!$A:$A,'prev. 2016 ric'!$A:$A,'ricostr prev'!T:T)</f>
        <v>0</v>
      </c>
      <c r="L367" s="118">
        <f>SUMIF('ricostr prev'!$A:$A,'prev. 2016 ric'!$A:$A,'ricostr prev'!V:V)</f>
        <v>0</v>
      </c>
      <c r="M367" s="118">
        <f>SUMIF('ricostr prev'!$A:$A,'prev. 2016 ric'!$A:$A,'ricostr prev'!X:X)</f>
        <v>0</v>
      </c>
      <c r="N367" s="106">
        <f t="shared" si="11"/>
        <v>-493</v>
      </c>
      <c r="P367">
        <v>-3353.3333333333335</v>
      </c>
      <c r="Q367" s="124">
        <f t="shared" si="10"/>
        <v>-2860.3333333333335</v>
      </c>
    </row>
    <row r="368" spans="1:17" x14ac:dyDescent="0.25">
      <c r="A368" s="143" t="s">
        <v>1200</v>
      </c>
      <c r="B368" s="132" t="s">
        <v>1457</v>
      </c>
      <c r="C368" s="118">
        <f>SUMIF('ricostr prev'!$A:$A,'prev. 2016 ric'!$A:$A,'ricostr prev'!D:D)</f>
        <v>0</v>
      </c>
      <c r="D368" s="118">
        <f>SUMIF('ricostr prev'!$A:$A,'prev. 2016 ric'!$A:$A,'ricostr prev'!F:F)</f>
        <v>50</v>
      </c>
      <c r="E368" s="118">
        <f>SUMIF('ricostr prev'!$A:$A,'prev. 2016 ric'!$A:$A,'ricostr prev'!H:H)</f>
        <v>0</v>
      </c>
      <c r="F368" s="118">
        <f>SUMIF('ricostr prev'!$A:$A,'prev. 2016 ric'!$A:$A,'ricostr prev'!J:J)</f>
        <v>-336</v>
      </c>
      <c r="G368" s="118">
        <f>SUMIF('ricostr prev'!$A:$A,'prev. 2016 ric'!$A:$A,'ricostr prev'!L:L)</f>
        <v>-456</v>
      </c>
      <c r="H368" s="118">
        <f>SUMIF('ricostr prev'!$A:$A,'prev. 2016 ric'!$A:$A,'ricostr prev'!N:N)</f>
        <v>0</v>
      </c>
      <c r="I368" s="118">
        <f>SUMIF('ricostr prev'!$A:$A,'prev. 2016 ric'!$A:$A,'ricostr prev'!P:P)</f>
        <v>273</v>
      </c>
      <c r="J368" s="118">
        <f>SUMIF('ricostr prev'!$A:$A,'prev. 2016 ric'!$A:$A,'ricostr prev'!R:R)</f>
        <v>0</v>
      </c>
      <c r="K368" s="118">
        <f>SUMIF('ricostr prev'!$A:$A,'prev. 2016 ric'!$A:$A,'ricostr prev'!T:T)</f>
        <v>0</v>
      </c>
      <c r="L368" s="118">
        <f>SUMIF('ricostr prev'!$A:$A,'prev. 2016 ric'!$A:$A,'ricostr prev'!V:V)</f>
        <v>0</v>
      </c>
      <c r="M368" s="118">
        <f>SUMIF('ricostr prev'!$A:$A,'prev. 2016 ric'!$A:$A,'ricostr prev'!X:X)</f>
        <v>0</v>
      </c>
      <c r="N368" s="106">
        <f t="shared" si="11"/>
        <v>-469</v>
      </c>
      <c r="P368">
        <v>-3592</v>
      </c>
      <c r="Q368" s="124">
        <f t="shared" si="10"/>
        <v>-3123</v>
      </c>
    </row>
    <row r="369" spans="1:17" x14ac:dyDescent="0.25">
      <c r="A369" s="143" t="s">
        <v>1201</v>
      </c>
      <c r="B369" s="132" t="s">
        <v>1458</v>
      </c>
      <c r="C369" s="118">
        <f>SUMIF('ricostr prev'!$A:$A,'prev. 2016 ric'!$A:$A,'ricostr prev'!D:D)</f>
        <v>0</v>
      </c>
      <c r="D369" s="118">
        <f>SUMIF('ricostr prev'!$A:$A,'prev. 2016 ric'!$A:$A,'ricostr prev'!F:F)</f>
        <v>5</v>
      </c>
      <c r="E369" s="118">
        <f>SUMIF('ricostr prev'!$A:$A,'prev. 2016 ric'!$A:$A,'ricostr prev'!H:H)</f>
        <v>0</v>
      </c>
      <c r="F369" s="118">
        <f>SUMIF('ricostr prev'!$A:$A,'prev. 2016 ric'!$A:$A,'ricostr prev'!J:J)</f>
        <v>4</v>
      </c>
      <c r="G369" s="118">
        <f>SUMIF('ricostr prev'!$A:$A,'prev. 2016 ric'!$A:$A,'ricostr prev'!L:L)</f>
        <v>-13</v>
      </c>
      <c r="H369" s="118">
        <f>SUMIF('ricostr prev'!$A:$A,'prev. 2016 ric'!$A:$A,'ricostr prev'!N:N)</f>
        <v>0</v>
      </c>
      <c r="I369" s="118">
        <f>SUMIF('ricostr prev'!$A:$A,'prev. 2016 ric'!$A:$A,'ricostr prev'!P:P)</f>
        <v>-20</v>
      </c>
      <c r="J369" s="118">
        <f>SUMIF('ricostr prev'!$A:$A,'prev. 2016 ric'!$A:$A,'ricostr prev'!R:R)</f>
        <v>0</v>
      </c>
      <c r="K369" s="118">
        <f>SUMIF('ricostr prev'!$A:$A,'prev. 2016 ric'!$A:$A,'ricostr prev'!T:T)</f>
        <v>0</v>
      </c>
      <c r="L369" s="118">
        <f>SUMIF('ricostr prev'!$A:$A,'prev. 2016 ric'!$A:$A,'ricostr prev'!V:V)</f>
        <v>0</v>
      </c>
      <c r="M369" s="118">
        <f>SUMIF('ricostr prev'!$A:$A,'prev. 2016 ric'!$A:$A,'ricostr prev'!X:X)</f>
        <v>0</v>
      </c>
      <c r="N369" s="106">
        <f t="shared" si="11"/>
        <v>-24</v>
      </c>
      <c r="P369">
        <v>238.66666666666666</v>
      </c>
      <c r="Q369" s="124">
        <f t="shared" si="10"/>
        <v>262.66666666666663</v>
      </c>
    </row>
    <row r="370" spans="1:17" x14ac:dyDescent="0.25">
      <c r="A370" s="139" t="s">
        <v>1202</v>
      </c>
      <c r="B370" s="132" t="s">
        <v>1459</v>
      </c>
      <c r="C370" s="118">
        <f>SUMIF('ricostr prev'!$A:$A,'prev. 2016 ric'!$A:$A,'ricostr prev'!D:D)</f>
        <v>6038</v>
      </c>
      <c r="D370" s="118">
        <f>SUMIF('ricostr prev'!$A:$A,'prev. 2016 ric'!$A:$A,'ricostr prev'!F:F)</f>
        <v>347</v>
      </c>
      <c r="E370" s="118">
        <f>SUMIF('ricostr prev'!$A:$A,'prev. 2016 ric'!$A:$A,'ricostr prev'!H:H)</f>
        <v>1790</v>
      </c>
      <c r="F370" s="118">
        <f>SUMIF('ricostr prev'!$A:$A,'prev. 2016 ric'!$A:$A,'ricostr prev'!J:J)</f>
        <v>154</v>
      </c>
      <c r="G370" s="118">
        <f>SUMIF('ricostr prev'!$A:$A,'prev. 2016 ric'!$A:$A,'ricostr prev'!L:L)</f>
        <v>1911</v>
      </c>
      <c r="H370" s="118">
        <f>SUMIF('ricostr prev'!$A:$A,'prev. 2016 ric'!$A:$A,'ricostr prev'!N:N)</f>
        <v>425</v>
      </c>
      <c r="I370" s="118">
        <f>SUMIF('ricostr prev'!$A:$A,'prev. 2016 ric'!$A:$A,'ricostr prev'!P:P)</f>
        <v>4287</v>
      </c>
      <c r="J370" s="118">
        <f>SUMIF('ricostr prev'!$A:$A,'prev. 2016 ric'!$A:$A,'ricostr prev'!R:R)</f>
        <v>5726</v>
      </c>
      <c r="K370" s="118">
        <f>SUMIF('ricostr prev'!$A:$A,'prev. 2016 ric'!$A:$A,'ricostr prev'!T:T)</f>
        <v>3052</v>
      </c>
      <c r="L370" s="118">
        <f>SUMIF('ricostr prev'!$A:$A,'prev. 2016 ric'!$A:$A,'ricostr prev'!V:V)</f>
        <v>610</v>
      </c>
      <c r="M370" s="118">
        <f>SUMIF('ricostr prev'!$A:$A,'prev. 2016 ric'!$A:$A,'ricostr prev'!X:X)</f>
        <v>0</v>
      </c>
      <c r="N370" s="106">
        <f t="shared" si="11"/>
        <v>24340</v>
      </c>
      <c r="P370">
        <v>27706.666666666668</v>
      </c>
      <c r="Q370" s="124">
        <f t="shared" si="10"/>
        <v>3366.6666666666679</v>
      </c>
    </row>
    <row r="371" spans="1:17" x14ac:dyDescent="0.25">
      <c r="A371" s="143" t="s">
        <v>1203</v>
      </c>
      <c r="B371" s="132" t="s">
        <v>1460</v>
      </c>
      <c r="C371" s="118">
        <f>SUMIF('ricostr prev'!$A:$A,'prev. 2016 ric'!$A:$A,'ricostr prev'!D:D)</f>
        <v>1493</v>
      </c>
      <c r="D371" s="118">
        <f>SUMIF('ricostr prev'!$A:$A,'prev. 2016 ric'!$A:$A,'ricostr prev'!F:F)</f>
        <v>220</v>
      </c>
      <c r="E371" s="118">
        <f>SUMIF('ricostr prev'!$A:$A,'prev. 2016 ric'!$A:$A,'ricostr prev'!H:H)</f>
        <v>1330</v>
      </c>
      <c r="F371" s="118">
        <f>SUMIF('ricostr prev'!$A:$A,'prev. 2016 ric'!$A:$A,'ricostr prev'!J:J)</f>
        <v>50</v>
      </c>
      <c r="G371" s="118">
        <f>SUMIF('ricostr prev'!$A:$A,'prev. 2016 ric'!$A:$A,'ricostr prev'!L:L)</f>
        <v>1530</v>
      </c>
      <c r="H371" s="118">
        <f>SUMIF('ricostr prev'!$A:$A,'prev. 2016 ric'!$A:$A,'ricostr prev'!N:N)</f>
        <v>200</v>
      </c>
      <c r="I371" s="118">
        <f>SUMIF('ricostr prev'!$A:$A,'prev. 2016 ric'!$A:$A,'ricostr prev'!P:P)</f>
        <v>1814</v>
      </c>
      <c r="J371" s="118">
        <f>SUMIF('ricostr prev'!$A:$A,'prev. 2016 ric'!$A:$A,'ricostr prev'!R:R)</f>
        <v>3900</v>
      </c>
      <c r="K371" s="118">
        <f>SUMIF('ricostr prev'!$A:$A,'prev. 2016 ric'!$A:$A,'ricostr prev'!T:T)</f>
        <v>2000</v>
      </c>
      <c r="L371" s="118">
        <f>SUMIF('ricostr prev'!$A:$A,'prev. 2016 ric'!$A:$A,'ricostr prev'!V:V)</f>
        <v>150</v>
      </c>
      <c r="M371" s="118">
        <f>SUMIF('ricostr prev'!$A:$A,'prev. 2016 ric'!$A:$A,'ricostr prev'!X:X)</f>
        <v>0</v>
      </c>
      <c r="N371" s="106">
        <f t="shared" si="11"/>
        <v>12687</v>
      </c>
      <c r="P371">
        <v>15149.333333333334</v>
      </c>
      <c r="Q371" s="124">
        <f t="shared" si="10"/>
        <v>2462.3333333333339</v>
      </c>
    </row>
    <row r="372" spans="1:17" ht="25.5" x14ac:dyDescent="0.25">
      <c r="A372" s="143" t="s">
        <v>1204</v>
      </c>
      <c r="B372" s="132" t="s">
        <v>1461</v>
      </c>
      <c r="C372" s="118">
        <f>SUMIF('ricostr prev'!$A:$A,'prev. 2016 ric'!$A:$A,'ricostr prev'!D:D)</f>
        <v>221</v>
      </c>
      <c r="D372" s="118">
        <f>SUMIF('ricostr prev'!$A:$A,'prev. 2016 ric'!$A:$A,'ricostr prev'!F:F)</f>
        <v>150</v>
      </c>
      <c r="E372" s="118">
        <f>SUMIF('ricostr prev'!$A:$A,'prev. 2016 ric'!$A:$A,'ricostr prev'!H:H)</f>
        <v>1330</v>
      </c>
      <c r="F372" s="118">
        <f>SUMIF('ricostr prev'!$A:$A,'prev. 2016 ric'!$A:$A,'ricostr prev'!J:J)</f>
        <v>50</v>
      </c>
      <c r="G372" s="118">
        <f>SUMIF('ricostr prev'!$A:$A,'prev. 2016 ric'!$A:$A,'ricostr prev'!L:L)</f>
        <v>280</v>
      </c>
      <c r="H372" s="118">
        <f>SUMIF('ricostr prev'!$A:$A,'prev. 2016 ric'!$A:$A,'ricostr prev'!N:N)</f>
        <v>200</v>
      </c>
      <c r="I372" s="118">
        <f>SUMIF('ricostr prev'!$A:$A,'prev. 2016 ric'!$A:$A,'ricostr prev'!P:P)</f>
        <v>1813</v>
      </c>
      <c r="J372" s="118">
        <f>SUMIF('ricostr prev'!$A:$A,'prev. 2016 ric'!$A:$A,'ricostr prev'!R:R)</f>
        <v>1250</v>
      </c>
      <c r="K372" s="118">
        <f>SUMIF('ricostr prev'!$A:$A,'prev. 2016 ric'!$A:$A,'ricostr prev'!T:T)</f>
        <v>0</v>
      </c>
      <c r="L372" s="118">
        <f>SUMIF('ricostr prev'!$A:$A,'prev. 2016 ric'!$A:$A,'ricostr prev'!V:V)</f>
        <v>150</v>
      </c>
      <c r="M372" s="118">
        <f>SUMIF('ricostr prev'!$A:$A,'prev. 2016 ric'!$A:$A,'ricostr prev'!X:X)</f>
        <v>0</v>
      </c>
      <c r="N372" s="106">
        <f t="shared" si="11"/>
        <v>5444</v>
      </c>
      <c r="P372">
        <v>6857.333333333333</v>
      </c>
      <c r="Q372" s="124">
        <f t="shared" si="10"/>
        <v>1413.333333333333</v>
      </c>
    </row>
    <row r="373" spans="1:17" ht="25.5" x14ac:dyDescent="0.25">
      <c r="A373" s="143" t="s">
        <v>1205</v>
      </c>
      <c r="B373" s="132" t="s">
        <v>1462</v>
      </c>
      <c r="C373" s="118">
        <f>SUMIF('ricostr prev'!$A:$A,'prev. 2016 ric'!$A:$A,'ricostr prev'!D:D)</f>
        <v>47</v>
      </c>
      <c r="D373" s="118">
        <f>SUMIF('ricostr prev'!$A:$A,'prev. 2016 ric'!$A:$A,'ricostr prev'!F:F)</f>
        <v>70</v>
      </c>
      <c r="E373" s="118">
        <f>SUMIF('ricostr prev'!$A:$A,'prev. 2016 ric'!$A:$A,'ricostr prev'!H:H)</f>
        <v>0</v>
      </c>
      <c r="F373" s="118">
        <f>SUMIF('ricostr prev'!$A:$A,'prev. 2016 ric'!$A:$A,'ricostr prev'!J:J)</f>
        <v>0</v>
      </c>
      <c r="G373" s="118">
        <f>SUMIF('ricostr prev'!$A:$A,'prev. 2016 ric'!$A:$A,'ricostr prev'!L:L)</f>
        <v>0</v>
      </c>
      <c r="H373" s="118">
        <f>SUMIF('ricostr prev'!$A:$A,'prev. 2016 ric'!$A:$A,'ricostr prev'!N:N)</f>
        <v>0</v>
      </c>
      <c r="I373" s="118">
        <f>SUMIF('ricostr prev'!$A:$A,'prev. 2016 ric'!$A:$A,'ricostr prev'!P:P)</f>
        <v>0</v>
      </c>
      <c r="J373" s="118">
        <f>SUMIF('ricostr prev'!$A:$A,'prev. 2016 ric'!$A:$A,'ricostr prev'!R:R)</f>
        <v>1650</v>
      </c>
      <c r="K373" s="118">
        <f>SUMIF('ricostr prev'!$A:$A,'prev. 2016 ric'!$A:$A,'ricostr prev'!T:T)</f>
        <v>0</v>
      </c>
      <c r="L373" s="118">
        <f>SUMIF('ricostr prev'!$A:$A,'prev. 2016 ric'!$A:$A,'ricostr prev'!V:V)</f>
        <v>0</v>
      </c>
      <c r="M373" s="118">
        <f>SUMIF('ricostr prev'!$A:$A,'prev. 2016 ric'!$A:$A,'ricostr prev'!X:X)</f>
        <v>0</v>
      </c>
      <c r="N373" s="106">
        <f t="shared" si="11"/>
        <v>1767</v>
      </c>
      <c r="P373">
        <v>2630.6666666666665</v>
      </c>
      <c r="Q373" s="124">
        <f t="shared" si="10"/>
        <v>863.66666666666652</v>
      </c>
    </row>
    <row r="374" spans="1:17" ht="25.5" x14ac:dyDescent="0.25">
      <c r="A374" s="143" t="s">
        <v>1206</v>
      </c>
      <c r="B374" s="132" t="s">
        <v>2000</v>
      </c>
      <c r="C374" s="118">
        <f>SUMIF('ricostr prev'!$A:$A,'prev. 2016 ric'!$A:$A,'ricostr prev'!D:D)</f>
        <v>0</v>
      </c>
      <c r="D374" s="118">
        <f>SUMIF('ricostr prev'!$A:$A,'prev. 2016 ric'!$A:$A,'ricostr prev'!F:F)</f>
        <v>0</v>
      </c>
      <c r="E374" s="118">
        <f>SUMIF('ricostr prev'!$A:$A,'prev. 2016 ric'!$A:$A,'ricostr prev'!H:H)</f>
        <v>0</v>
      </c>
      <c r="F374" s="118">
        <f>SUMIF('ricostr prev'!$A:$A,'prev. 2016 ric'!$A:$A,'ricostr prev'!J:J)</f>
        <v>0</v>
      </c>
      <c r="G374" s="118">
        <f>SUMIF('ricostr prev'!$A:$A,'prev. 2016 ric'!$A:$A,'ricostr prev'!L:L)</f>
        <v>0</v>
      </c>
      <c r="H374" s="118">
        <f>SUMIF('ricostr prev'!$A:$A,'prev. 2016 ric'!$A:$A,'ricostr prev'!N:N)</f>
        <v>0</v>
      </c>
      <c r="I374" s="118">
        <f>SUMIF('ricostr prev'!$A:$A,'prev. 2016 ric'!$A:$A,'ricostr prev'!P:P)</f>
        <v>0</v>
      </c>
      <c r="J374" s="118">
        <f>SUMIF('ricostr prev'!$A:$A,'prev. 2016 ric'!$A:$A,'ricostr prev'!R:R)</f>
        <v>0</v>
      </c>
      <c r="K374" s="118">
        <f>SUMIF('ricostr prev'!$A:$A,'prev. 2016 ric'!$A:$A,'ricostr prev'!T:T)</f>
        <v>0</v>
      </c>
      <c r="L374" s="118">
        <f>SUMIF('ricostr prev'!$A:$A,'prev. 2016 ric'!$A:$A,'ricostr prev'!V:V)</f>
        <v>0</v>
      </c>
      <c r="M374" s="118">
        <f>SUMIF('ricostr prev'!$A:$A,'prev. 2016 ric'!$A:$A,'ricostr prev'!X:X)</f>
        <v>0</v>
      </c>
      <c r="N374" s="106">
        <f t="shared" si="11"/>
        <v>0</v>
      </c>
      <c r="P374">
        <v>0</v>
      </c>
      <c r="Q374" s="124">
        <f t="shared" si="10"/>
        <v>0</v>
      </c>
    </row>
    <row r="375" spans="1:17" ht="25.5" x14ac:dyDescent="0.25">
      <c r="A375" s="143" t="s">
        <v>1207</v>
      </c>
      <c r="B375" s="132" t="s">
        <v>1247</v>
      </c>
      <c r="C375" s="118">
        <f>SUMIF('ricostr prev'!$A:$A,'prev. 2016 ric'!$A:$A,'ricostr prev'!D:D)</f>
        <v>869</v>
      </c>
      <c r="D375" s="118">
        <f>SUMIF('ricostr prev'!$A:$A,'prev. 2016 ric'!$A:$A,'ricostr prev'!F:F)</f>
        <v>0</v>
      </c>
      <c r="E375" s="118">
        <f>SUMIF('ricostr prev'!$A:$A,'prev. 2016 ric'!$A:$A,'ricostr prev'!H:H)</f>
        <v>0</v>
      </c>
      <c r="F375" s="118">
        <f>SUMIF('ricostr prev'!$A:$A,'prev. 2016 ric'!$A:$A,'ricostr prev'!J:J)</f>
        <v>0</v>
      </c>
      <c r="G375" s="118">
        <f>SUMIF('ricostr prev'!$A:$A,'prev. 2016 ric'!$A:$A,'ricostr prev'!L:L)</f>
        <v>1250</v>
      </c>
      <c r="H375" s="118">
        <f>SUMIF('ricostr prev'!$A:$A,'prev. 2016 ric'!$A:$A,'ricostr prev'!N:N)</f>
        <v>0</v>
      </c>
      <c r="I375" s="118">
        <f>SUMIF('ricostr prev'!$A:$A,'prev. 2016 ric'!$A:$A,'ricostr prev'!P:P)</f>
        <v>0</v>
      </c>
      <c r="J375" s="118">
        <f>SUMIF('ricostr prev'!$A:$A,'prev. 2016 ric'!$A:$A,'ricostr prev'!R:R)</f>
        <v>0</v>
      </c>
      <c r="K375" s="118">
        <f>SUMIF('ricostr prev'!$A:$A,'prev. 2016 ric'!$A:$A,'ricostr prev'!T:T)</f>
        <v>2000</v>
      </c>
      <c r="L375" s="118">
        <f>SUMIF('ricostr prev'!$A:$A,'prev. 2016 ric'!$A:$A,'ricostr prev'!V:V)</f>
        <v>0</v>
      </c>
      <c r="M375" s="118">
        <f>SUMIF('ricostr prev'!$A:$A,'prev. 2016 ric'!$A:$A,'ricostr prev'!X:X)</f>
        <v>0</v>
      </c>
      <c r="N375" s="106">
        <f t="shared" si="11"/>
        <v>4119</v>
      </c>
      <c r="P375">
        <v>4246.666666666667</v>
      </c>
      <c r="Q375" s="124">
        <f t="shared" si="10"/>
        <v>127.66666666666697</v>
      </c>
    </row>
    <row r="376" spans="1:17" x14ac:dyDescent="0.25">
      <c r="A376" s="143" t="s">
        <v>1208</v>
      </c>
      <c r="B376" s="132" t="s">
        <v>2001</v>
      </c>
      <c r="C376" s="118">
        <f>SUMIF('ricostr prev'!$A:$A,'prev. 2016 ric'!$A:$A,'ricostr prev'!D:D)</f>
        <v>356</v>
      </c>
      <c r="D376" s="118">
        <f>SUMIF('ricostr prev'!$A:$A,'prev. 2016 ric'!$A:$A,'ricostr prev'!F:F)</f>
        <v>0</v>
      </c>
      <c r="E376" s="118">
        <f>SUMIF('ricostr prev'!$A:$A,'prev. 2016 ric'!$A:$A,'ricostr prev'!H:H)</f>
        <v>0</v>
      </c>
      <c r="F376" s="118">
        <f>SUMIF('ricostr prev'!$A:$A,'prev. 2016 ric'!$A:$A,'ricostr prev'!J:J)</f>
        <v>0</v>
      </c>
      <c r="G376" s="118">
        <f>SUMIF('ricostr prev'!$A:$A,'prev. 2016 ric'!$A:$A,'ricostr prev'!L:L)</f>
        <v>0</v>
      </c>
      <c r="H376" s="118">
        <f>SUMIF('ricostr prev'!$A:$A,'prev. 2016 ric'!$A:$A,'ricostr prev'!N:N)</f>
        <v>0</v>
      </c>
      <c r="I376" s="118">
        <f>SUMIF('ricostr prev'!$A:$A,'prev. 2016 ric'!$A:$A,'ricostr prev'!P:P)</f>
        <v>1</v>
      </c>
      <c r="J376" s="118">
        <f>SUMIF('ricostr prev'!$A:$A,'prev. 2016 ric'!$A:$A,'ricostr prev'!R:R)</f>
        <v>1000</v>
      </c>
      <c r="K376" s="118">
        <f>SUMIF('ricostr prev'!$A:$A,'prev. 2016 ric'!$A:$A,'ricostr prev'!T:T)</f>
        <v>0</v>
      </c>
      <c r="L376" s="118">
        <f>SUMIF('ricostr prev'!$A:$A,'prev. 2016 ric'!$A:$A,'ricostr prev'!V:V)</f>
        <v>0</v>
      </c>
      <c r="M376" s="118">
        <f>SUMIF('ricostr prev'!$A:$A,'prev. 2016 ric'!$A:$A,'ricostr prev'!X:X)</f>
        <v>0</v>
      </c>
      <c r="N376" s="106">
        <f t="shared" si="11"/>
        <v>1357</v>
      </c>
      <c r="P376">
        <v>1414.6666666666667</v>
      </c>
      <c r="Q376" s="124">
        <f t="shared" si="10"/>
        <v>57.666666666666742</v>
      </c>
    </row>
    <row r="377" spans="1:17" ht="25.5" x14ac:dyDescent="0.25">
      <c r="A377" s="143" t="s">
        <v>1209</v>
      </c>
      <c r="B377" s="132" t="s">
        <v>1604</v>
      </c>
      <c r="C377" s="118">
        <f>SUMIF('ricostr prev'!$A:$A,'prev. 2016 ric'!$A:$A,'ricostr prev'!D:D)</f>
        <v>484</v>
      </c>
      <c r="D377" s="118">
        <f>SUMIF('ricostr prev'!$A:$A,'prev. 2016 ric'!$A:$A,'ricostr prev'!F:F)</f>
        <v>127</v>
      </c>
      <c r="E377" s="118">
        <f>SUMIF('ricostr prev'!$A:$A,'prev. 2016 ric'!$A:$A,'ricostr prev'!H:H)</f>
        <v>310</v>
      </c>
      <c r="F377" s="118">
        <f>SUMIF('ricostr prev'!$A:$A,'prev. 2016 ric'!$A:$A,'ricostr prev'!J:J)</f>
        <v>104</v>
      </c>
      <c r="G377" s="118">
        <f>SUMIF('ricostr prev'!$A:$A,'prev. 2016 ric'!$A:$A,'ricostr prev'!L:L)</f>
        <v>344</v>
      </c>
      <c r="H377" s="118">
        <f>SUMIF('ricostr prev'!$A:$A,'prev. 2016 ric'!$A:$A,'ricostr prev'!N:N)</f>
        <v>225</v>
      </c>
      <c r="I377" s="118">
        <f>SUMIF('ricostr prev'!$A:$A,'prev. 2016 ric'!$A:$A,'ricostr prev'!P:P)</f>
        <v>151</v>
      </c>
      <c r="J377" s="118">
        <f>SUMIF('ricostr prev'!$A:$A,'prev. 2016 ric'!$A:$A,'ricostr prev'!R:R)</f>
        <v>826</v>
      </c>
      <c r="K377" s="118">
        <f>SUMIF('ricostr prev'!$A:$A,'prev. 2016 ric'!$A:$A,'ricostr prev'!T:T)</f>
        <v>0</v>
      </c>
      <c r="L377" s="118">
        <f>SUMIF('ricostr prev'!$A:$A,'prev. 2016 ric'!$A:$A,'ricostr prev'!V:V)</f>
        <v>0</v>
      </c>
      <c r="M377" s="118">
        <f>SUMIF('ricostr prev'!$A:$A,'prev. 2016 ric'!$A:$A,'ricostr prev'!X:X)</f>
        <v>0</v>
      </c>
      <c r="N377" s="106">
        <f t="shared" si="11"/>
        <v>2571</v>
      </c>
      <c r="P377">
        <v>2346.6666666666665</v>
      </c>
      <c r="Q377" s="124">
        <f t="shared" si="10"/>
        <v>-224.33333333333348</v>
      </c>
    </row>
    <row r="378" spans="1:17" ht="25.5" x14ac:dyDescent="0.25">
      <c r="A378" s="143" t="s">
        <v>1210</v>
      </c>
      <c r="B378" s="132" t="s">
        <v>952</v>
      </c>
      <c r="C378" s="118">
        <f>SUMIF('ricostr prev'!$A:$A,'prev. 2016 ric'!$A:$A,'ricostr prev'!D:D)</f>
        <v>2430</v>
      </c>
      <c r="D378" s="118">
        <f>SUMIF('ricostr prev'!$A:$A,'prev. 2016 ric'!$A:$A,'ricostr prev'!F:F)</f>
        <v>0</v>
      </c>
      <c r="E378" s="118">
        <f>SUMIF('ricostr prev'!$A:$A,'prev. 2016 ric'!$A:$A,'ricostr prev'!H:H)</f>
        <v>0</v>
      </c>
      <c r="F378" s="118">
        <f>SUMIF('ricostr prev'!$A:$A,'prev. 2016 ric'!$A:$A,'ricostr prev'!J:J)</f>
        <v>0</v>
      </c>
      <c r="G378" s="118">
        <f>SUMIF('ricostr prev'!$A:$A,'prev. 2016 ric'!$A:$A,'ricostr prev'!L:L)</f>
        <v>0</v>
      </c>
      <c r="H378" s="118">
        <f>SUMIF('ricostr prev'!$A:$A,'prev. 2016 ric'!$A:$A,'ricostr prev'!N:N)</f>
        <v>0</v>
      </c>
      <c r="I378" s="118">
        <f>SUMIF('ricostr prev'!$A:$A,'prev. 2016 ric'!$A:$A,'ricostr prev'!P:P)</f>
        <v>0</v>
      </c>
      <c r="J378" s="118">
        <f>SUMIF('ricostr prev'!$A:$A,'prev. 2016 ric'!$A:$A,'ricostr prev'!R:R)</f>
        <v>0</v>
      </c>
      <c r="K378" s="118">
        <f>SUMIF('ricostr prev'!$A:$A,'prev. 2016 ric'!$A:$A,'ricostr prev'!T:T)</f>
        <v>0</v>
      </c>
      <c r="L378" s="118">
        <f>SUMIF('ricostr prev'!$A:$A,'prev. 2016 ric'!$A:$A,'ricostr prev'!V:V)</f>
        <v>0</v>
      </c>
      <c r="M378" s="118">
        <f>SUMIF('ricostr prev'!$A:$A,'prev. 2016 ric'!$A:$A,'ricostr prev'!X:X)</f>
        <v>0</v>
      </c>
      <c r="N378" s="106">
        <f t="shared" si="11"/>
        <v>2430</v>
      </c>
      <c r="P378">
        <v>0</v>
      </c>
      <c r="Q378" s="124">
        <f t="shared" si="10"/>
        <v>-2430</v>
      </c>
    </row>
    <row r="379" spans="1:17" ht="38.25" x14ac:dyDescent="0.25">
      <c r="A379" s="143" t="s">
        <v>1211</v>
      </c>
      <c r="B379" s="132" t="s">
        <v>1048</v>
      </c>
      <c r="C379" s="118">
        <f>SUMIF('ricostr prev'!$A:$A,'prev. 2016 ric'!$A:$A,'ricostr prev'!D:D)</f>
        <v>0</v>
      </c>
      <c r="D379" s="118">
        <f>SUMIF('ricostr prev'!$A:$A,'prev. 2016 ric'!$A:$A,'ricostr prev'!F:F)</f>
        <v>0</v>
      </c>
      <c r="E379" s="118">
        <f>SUMIF('ricostr prev'!$A:$A,'prev. 2016 ric'!$A:$A,'ricostr prev'!H:H)</f>
        <v>0</v>
      </c>
      <c r="F379" s="118">
        <f>SUMIF('ricostr prev'!$A:$A,'prev. 2016 ric'!$A:$A,'ricostr prev'!J:J)</f>
        <v>0</v>
      </c>
      <c r="G379" s="118">
        <f>SUMIF('ricostr prev'!$A:$A,'prev. 2016 ric'!$A:$A,'ricostr prev'!L:L)</f>
        <v>0</v>
      </c>
      <c r="H379" s="118">
        <f>SUMIF('ricostr prev'!$A:$A,'prev. 2016 ric'!$A:$A,'ricostr prev'!N:N)</f>
        <v>0</v>
      </c>
      <c r="I379" s="118">
        <f>SUMIF('ricostr prev'!$A:$A,'prev. 2016 ric'!$A:$A,'ricostr prev'!P:P)</f>
        <v>0</v>
      </c>
      <c r="J379" s="118">
        <f>SUMIF('ricostr prev'!$A:$A,'prev. 2016 ric'!$A:$A,'ricostr prev'!R:R)</f>
        <v>0</v>
      </c>
      <c r="K379" s="118">
        <f>SUMIF('ricostr prev'!$A:$A,'prev. 2016 ric'!$A:$A,'ricostr prev'!T:T)</f>
        <v>0</v>
      </c>
      <c r="L379" s="118">
        <f>SUMIF('ricostr prev'!$A:$A,'prev. 2016 ric'!$A:$A,'ricostr prev'!V:V)</f>
        <v>0</v>
      </c>
      <c r="M379" s="118">
        <f>SUMIF('ricostr prev'!$A:$A,'prev. 2016 ric'!$A:$A,'ricostr prev'!X:X)</f>
        <v>0</v>
      </c>
      <c r="N379" s="106">
        <f t="shared" si="11"/>
        <v>0</v>
      </c>
      <c r="P379">
        <v>0</v>
      </c>
      <c r="Q379" s="124">
        <f t="shared" si="10"/>
        <v>0</v>
      </c>
    </row>
    <row r="380" spans="1:17" ht="25.5" x14ac:dyDescent="0.25">
      <c r="A380" s="143" t="s">
        <v>1212</v>
      </c>
      <c r="B380" s="132" t="s">
        <v>1049</v>
      </c>
      <c r="C380" s="118">
        <f>SUMIF('ricostr prev'!$A:$A,'prev. 2016 ric'!$A:$A,'ricostr prev'!D:D)</f>
        <v>2430</v>
      </c>
      <c r="D380" s="118">
        <f>SUMIF('ricostr prev'!$A:$A,'prev. 2016 ric'!$A:$A,'ricostr prev'!F:F)</f>
        <v>0</v>
      </c>
      <c r="E380" s="118">
        <f>SUMIF('ricostr prev'!$A:$A,'prev. 2016 ric'!$A:$A,'ricostr prev'!H:H)</f>
        <v>0</v>
      </c>
      <c r="F380" s="118">
        <f>SUMIF('ricostr prev'!$A:$A,'prev. 2016 ric'!$A:$A,'ricostr prev'!J:J)</f>
        <v>0</v>
      </c>
      <c r="G380" s="118">
        <f>SUMIF('ricostr prev'!$A:$A,'prev. 2016 ric'!$A:$A,'ricostr prev'!L:L)</f>
        <v>0</v>
      </c>
      <c r="H380" s="118">
        <f>SUMIF('ricostr prev'!$A:$A,'prev. 2016 ric'!$A:$A,'ricostr prev'!N:N)</f>
        <v>0</v>
      </c>
      <c r="I380" s="118">
        <f>SUMIF('ricostr prev'!$A:$A,'prev. 2016 ric'!$A:$A,'ricostr prev'!P:P)</f>
        <v>0</v>
      </c>
      <c r="J380" s="118">
        <f>SUMIF('ricostr prev'!$A:$A,'prev. 2016 ric'!$A:$A,'ricostr prev'!R:R)</f>
        <v>0</v>
      </c>
      <c r="K380" s="118">
        <f>SUMIF('ricostr prev'!$A:$A,'prev. 2016 ric'!$A:$A,'ricostr prev'!T:T)</f>
        <v>0</v>
      </c>
      <c r="L380" s="118">
        <f>SUMIF('ricostr prev'!$A:$A,'prev. 2016 ric'!$A:$A,'ricostr prev'!V:V)</f>
        <v>0</v>
      </c>
      <c r="M380" s="118">
        <f>SUMIF('ricostr prev'!$A:$A,'prev. 2016 ric'!$A:$A,'ricostr prev'!X:X)</f>
        <v>0</v>
      </c>
      <c r="N380" s="106">
        <f t="shared" si="11"/>
        <v>2430</v>
      </c>
      <c r="P380">
        <v>0</v>
      </c>
      <c r="Q380" s="124">
        <f t="shared" si="10"/>
        <v>-2430</v>
      </c>
    </row>
    <row r="381" spans="1:17" ht="25.5" x14ac:dyDescent="0.25">
      <c r="A381" s="143" t="s">
        <v>1213</v>
      </c>
      <c r="B381" s="132" t="s">
        <v>1050</v>
      </c>
      <c r="C381" s="118">
        <f>SUMIF('ricostr prev'!$A:$A,'prev. 2016 ric'!$A:$A,'ricostr prev'!D:D)</f>
        <v>0</v>
      </c>
      <c r="D381" s="118">
        <f>SUMIF('ricostr prev'!$A:$A,'prev. 2016 ric'!$A:$A,'ricostr prev'!F:F)</f>
        <v>0</v>
      </c>
      <c r="E381" s="118">
        <f>SUMIF('ricostr prev'!$A:$A,'prev. 2016 ric'!$A:$A,'ricostr prev'!H:H)</f>
        <v>0</v>
      </c>
      <c r="F381" s="118">
        <f>SUMIF('ricostr prev'!$A:$A,'prev. 2016 ric'!$A:$A,'ricostr prev'!J:J)</f>
        <v>0</v>
      </c>
      <c r="G381" s="118">
        <f>SUMIF('ricostr prev'!$A:$A,'prev. 2016 ric'!$A:$A,'ricostr prev'!L:L)</f>
        <v>0</v>
      </c>
      <c r="H381" s="118">
        <f>SUMIF('ricostr prev'!$A:$A,'prev. 2016 ric'!$A:$A,'ricostr prev'!N:N)</f>
        <v>0</v>
      </c>
      <c r="I381" s="118">
        <f>SUMIF('ricostr prev'!$A:$A,'prev. 2016 ric'!$A:$A,'ricostr prev'!P:P)</f>
        <v>0</v>
      </c>
      <c r="J381" s="118">
        <f>SUMIF('ricostr prev'!$A:$A,'prev. 2016 ric'!$A:$A,'ricostr prev'!R:R)</f>
        <v>0</v>
      </c>
      <c r="K381" s="118">
        <f>SUMIF('ricostr prev'!$A:$A,'prev. 2016 ric'!$A:$A,'ricostr prev'!T:T)</f>
        <v>0</v>
      </c>
      <c r="L381" s="118">
        <f>SUMIF('ricostr prev'!$A:$A,'prev. 2016 ric'!$A:$A,'ricostr prev'!V:V)</f>
        <v>0</v>
      </c>
      <c r="M381" s="118">
        <f>SUMIF('ricostr prev'!$A:$A,'prev. 2016 ric'!$A:$A,'ricostr prev'!X:X)</f>
        <v>0</v>
      </c>
      <c r="N381" s="106">
        <f t="shared" si="11"/>
        <v>0</v>
      </c>
      <c r="P381">
        <v>0</v>
      </c>
      <c r="Q381" s="124">
        <f t="shared" si="10"/>
        <v>0</v>
      </c>
    </row>
    <row r="382" spans="1:17" ht="25.5" x14ac:dyDescent="0.25">
      <c r="A382" s="143" t="s">
        <v>1214</v>
      </c>
      <c r="B382" s="132" t="s">
        <v>953</v>
      </c>
      <c r="C382" s="118">
        <f>SUMIF('ricostr prev'!$A:$A,'prev. 2016 ric'!$A:$A,'ricostr prev'!D:D)</f>
        <v>0</v>
      </c>
      <c r="D382" s="118">
        <f>SUMIF('ricostr prev'!$A:$A,'prev. 2016 ric'!$A:$A,'ricostr prev'!F:F)</f>
        <v>0</v>
      </c>
      <c r="E382" s="118">
        <f>SUMIF('ricostr prev'!$A:$A,'prev. 2016 ric'!$A:$A,'ricostr prev'!H:H)</f>
        <v>0</v>
      </c>
      <c r="F382" s="118">
        <f>SUMIF('ricostr prev'!$A:$A,'prev. 2016 ric'!$A:$A,'ricostr prev'!J:J)</f>
        <v>0</v>
      </c>
      <c r="G382" s="118">
        <f>SUMIF('ricostr prev'!$A:$A,'prev. 2016 ric'!$A:$A,'ricostr prev'!L:L)</f>
        <v>0</v>
      </c>
      <c r="H382" s="118">
        <f>SUMIF('ricostr prev'!$A:$A,'prev. 2016 ric'!$A:$A,'ricostr prev'!N:N)</f>
        <v>0</v>
      </c>
      <c r="I382" s="118">
        <f>SUMIF('ricostr prev'!$A:$A,'prev. 2016 ric'!$A:$A,'ricostr prev'!P:P)</f>
        <v>0</v>
      </c>
      <c r="J382" s="118">
        <f>SUMIF('ricostr prev'!$A:$A,'prev. 2016 ric'!$A:$A,'ricostr prev'!R:R)</f>
        <v>0</v>
      </c>
      <c r="K382" s="118">
        <f>SUMIF('ricostr prev'!$A:$A,'prev. 2016 ric'!$A:$A,'ricostr prev'!T:T)</f>
        <v>0</v>
      </c>
      <c r="L382" s="118">
        <f>SUMIF('ricostr prev'!$A:$A,'prev. 2016 ric'!$A:$A,'ricostr prev'!V:V)</f>
        <v>0</v>
      </c>
      <c r="M382" s="118">
        <f>SUMIF('ricostr prev'!$A:$A,'prev. 2016 ric'!$A:$A,'ricostr prev'!X:X)</f>
        <v>0</v>
      </c>
      <c r="N382" s="106">
        <f t="shared" si="11"/>
        <v>0</v>
      </c>
      <c r="P382">
        <v>0</v>
      </c>
      <c r="Q382" s="124">
        <f t="shared" si="10"/>
        <v>0</v>
      </c>
    </row>
    <row r="383" spans="1:17" x14ac:dyDescent="0.25">
      <c r="A383" s="143" t="s">
        <v>1215</v>
      </c>
      <c r="B383" s="132" t="s">
        <v>1605</v>
      </c>
      <c r="C383" s="118">
        <f>SUMIF('ricostr prev'!$A:$A,'prev. 2016 ric'!$A:$A,'ricostr prev'!D:D)</f>
        <v>1631</v>
      </c>
      <c r="D383" s="118">
        <f>SUMIF('ricostr prev'!$A:$A,'prev. 2016 ric'!$A:$A,'ricostr prev'!F:F)</f>
        <v>0</v>
      </c>
      <c r="E383" s="118">
        <f>SUMIF('ricostr prev'!$A:$A,'prev. 2016 ric'!$A:$A,'ricostr prev'!H:H)</f>
        <v>150</v>
      </c>
      <c r="F383" s="118">
        <f>SUMIF('ricostr prev'!$A:$A,'prev. 2016 ric'!$A:$A,'ricostr prev'!J:J)</f>
        <v>0</v>
      </c>
      <c r="G383" s="118">
        <f>SUMIF('ricostr prev'!$A:$A,'prev. 2016 ric'!$A:$A,'ricostr prev'!L:L)</f>
        <v>37</v>
      </c>
      <c r="H383" s="118">
        <f>SUMIF('ricostr prev'!$A:$A,'prev. 2016 ric'!$A:$A,'ricostr prev'!N:N)</f>
        <v>0</v>
      </c>
      <c r="I383" s="118">
        <f>SUMIF('ricostr prev'!$A:$A,'prev. 2016 ric'!$A:$A,'ricostr prev'!P:P)</f>
        <v>2322</v>
      </c>
      <c r="J383" s="118">
        <f>SUMIF('ricostr prev'!$A:$A,'prev. 2016 ric'!$A:$A,'ricostr prev'!R:R)</f>
        <v>1000</v>
      </c>
      <c r="K383" s="118">
        <f>SUMIF('ricostr prev'!$A:$A,'prev. 2016 ric'!$A:$A,'ricostr prev'!T:T)</f>
        <v>1052</v>
      </c>
      <c r="L383" s="118">
        <f>SUMIF('ricostr prev'!$A:$A,'prev. 2016 ric'!$A:$A,'ricostr prev'!V:V)</f>
        <v>460</v>
      </c>
      <c r="M383" s="118">
        <f>SUMIF('ricostr prev'!$A:$A,'prev. 2016 ric'!$A:$A,'ricostr prev'!X:X)</f>
        <v>0</v>
      </c>
      <c r="N383" s="106">
        <f t="shared" si="11"/>
        <v>6652</v>
      </c>
      <c r="P383">
        <v>10210.666666666666</v>
      </c>
      <c r="Q383" s="124">
        <f t="shared" si="10"/>
        <v>3558.6666666666661</v>
      </c>
    </row>
    <row r="384" spans="1:17" x14ac:dyDescent="0.25">
      <c r="A384" s="143" t="s">
        <v>1216</v>
      </c>
      <c r="B384" s="132" t="s">
        <v>1606</v>
      </c>
      <c r="C384" s="118">
        <f>SUMIF('ricostr prev'!$A:$A,'prev. 2016 ric'!$A:$A,'ricostr prev'!D:D)</f>
        <v>223</v>
      </c>
      <c r="D384" s="118">
        <f>SUMIF('ricostr prev'!$A:$A,'prev. 2016 ric'!$A:$A,'ricostr prev'!F:F)</f>
        <v>0</v>
      </c>
      <c r="E384" s="118">
        <f>SUMIF('ricostr prev'!$A:$A,'prev. 2016 ric'!$A:$A,'ricostr prev'!H:H)</f>
        <v>0</v>
      </c>
      <c r="F384" s="118">
        <f>SUMIF('ricostr prev'!$A:$A,'prev. 2016 ric'!$A:$A,'ricostr prev'!J:J)</f>
        <v>0</v>
      </c>
      <c r="G384" s="118">
        <f>SUMIF('ricostr prev'!$A:$A,'prev. 2016 ric'!$A:$A,'ricostr prev'!L:L)</f>
        <v>0</v>
      </c>
      <c r="H384" s="118">
        <f>SUMIF('ricostr prev'!$A:$A,'prev. 2016 ric'!$A:$A,'ricostr prev'!N:N)</f>
        <v>0</v>
      </c>
      <c r="I384" s="118">
        <f>SUMIF('ricostr prev'!$A:$A,'prev. 2016 ric'!$A:$A,'ricostr prev'!P:P)</f>
        <v>200</v>
      </c>
      <c r="J384" s="118">
        <f>SUMIF('ricostr prev'!$A:$A,'prev. 2016 ric'!$A:$A,'ricostr prev'!R:R)</f>
        <v>900</v>
      </c>
      <c r="K384" s="118">
        <f>SUMIF('ricostr prev'!$A:$A,'prev. 2016 ric'!$A:$A,'ricostr prev'!T:T)</f>
        <v>400</v>
      </c>
      <c r="L384" s="118">
        <f>SUMIF('ricostr prev'!$A:$A,'prev. 2016 ric'!$A:$A,'ricostr prev'!V:V)</f>
        <v>0</v>
      </c>
      <c r="M384" s="118">
        <f>SUMIF('ricostr prev'!$A:$A,'prev. 2016 ric'!$A:$A,'ricostr prev'!X:X)</f>
        <v>0</v>
      </c>
      <c r="N384" s="106">
        <f t="shared" si="11"/>
        <v>1723</v>
      </c>
      <c r="P384">
        <v>3398.6666666666665</v>
      </c>
      <c r="Q384" s="124">
        <f t="shared" si="10"/>
        <v>1675.6666666666665</v>
      </c>
    </row>
    <row r="385" spans="1:17" x14ac:dyDescent="0.25">
      <c r="A385" s="143" t="s">
        <v>1217</v>
      </c>
      <c r="B385" s="132" t="s">
        <v>1607</v>
      </c>
      <c r="C385" s="118">
        <f>SUMIF('ricostr prev'!$A:$A,'prev. 2016 ric'!$A:$A,'ricostr prev'!D:D)</f>
        <v>0</v>
      </c>
      <c r="D385" s="118">
        <f>SUMIF('ricostr prev'!$A:$A,'prev. 2016 ric'!$A:$A,'ricostr prev'!F:F)</f>
        <v>0</v>
      </c>
      <c r="E385" s="118">
        <f>SUMIF('ricostr prev'!$A:$A,'prev. 2016 ric'!$A:$A,'ricostr prev'!H:H)</f>
        <v>0</v>
      </c>
      <c r="F385" s="118">
        <f>SUMIF('ricostr prev'!$A:$A,'prev. 2016 ric'!$A:$A,'ricostr prev'!J:J)</f>
        <v>0</v>
      </c>
      <c r="G385" s="118">
        <f>SUMIF('ricostr prev'!$A:$A,'prev. 2016 ric'!$A:$A,'ricostr prev'!L:L)</f>
        <v>0</v>
      </c>
      <c r="H385" s="118">
        <f>SUMIF('ricostr prev'!$A:$A,'prev. 2016 ric'!$A:$A,'ricostr prev'!N:N)</f>
        <v>0</v>
      </c>
      <c r="I385" s="118">
        <f>SUMIF('ricostr prev'!$A:$A,'prev. 2016 ric'!$A:$A,'ricostr prev'!P:P)</f>
        <v>0</v>
      </c>
      <c r="J385" s="118">
        <f>SUMIF('ricostr prev'!$A:$A,'prev. 2016 ric'!$A:$A,'ricostr prev'!R:R)</f>
        <v>0</v>
      </c>
      <c r="K385" s="118">
        <f>SUMIF('ricostr prev'!$A:$A,'prev. 2016 ric'!$A:$A,'ricostr prev'!T:T)</f>
        <v>0</v>
      </c>
      <c r="L385" s="118">
        <f>SUMIF('ricostr prev'!$A:$A,'prev. 2016 ric'!$A:$A,'ricostr prev'!V:V)</f>
        <v>0</v>
      </c>
      <c r="M385" s="118">
        <f>SUMIF('ricostr prev'!$A:$A,'prev. 2016 ric'!$A:$A,'ricostr prev'!X:X)</f>
        <v>0</v>
      </c>
      <c r="N385" s="106">
        <f t="shared" si="11"/>
        <v>0</v>
      </c>
      <c r="P385">
        <v>56</v>
      </c>
      <c r="Q385" s="124">
        <f t="shared" si="10"/>
        <v>56</v>
      </c>
    </row>
    <row r="386" spans="1:17" x14ac:dyDescent="0.25">
      <c r="A386" s="143" t="s">
        <v>1218</v>
      </c>
      <c r="B386" s="132" t="s">
        <v>1051</v>
      </c>
      <c r="C386" s="118">
        <f>SUMIF('ricostr prev'!$A:$A,'prev. 2016 ric'!$A:$A,'ricostr prev'!D:D)</f>
        <v>0</v>
      </c>
      <c r="D386" s="118">
        <f>SUMIF('ricostr prev'!$A:$A,'prev. 2016 ric'!$A:$A,'ricostr prev'!F:F)</f>
        <v>0</v>
      </c>
      <c r="E386" s="118">
        <f>SUMIF('ricostr prev'!$A:$A,'prev. 2016 ric'!$A:$A,'ricostr prev'!H:H)</f>
        <v>0</v>
      </c>
      <c r="F386" s="118">
        <f>SUMIF('ricostr prev'!$A:$A,'prev. 2016 ric'!$A:$A,'ricostr prev'!J:J)</f>
        <v>0</v>
      </c>
      <c r="G386" s="118">
        <f>SUMIF('ricostr prev'!$A:$A,'prev. 2016 ric'!$A:$A,'ricostr prev'!L:L)</f>
        <v>0</v>
      </c>
      <c r="H386" s="118">
        <f>SUMIF('ricostr prev'!$A:$A,'prev. 2016 ric'!$A:$A,'ricostr prev'!N:N)</f>
        <v>0</v>
      </c>
      <c r="I386" s="118">
        <f>SUMIF('ricostr prev'!$A:$A,'prev. 2016 ric'!$A:$A,'ricostr prev'!P:P)</f>
        <v>0</v>
      </c>
      <c r="J386" s="118">
        <f>SUMIF('ricostr prev'!$A:$A,'prev. 2016 ric'!$A:$A,'ricostr prev'!R:R)</f>
        <v>0</v>
      </c>
      <c r="K386" s="118">
        <f>SUMIF('ricostr prev'!$A:$A,'prev. 2016 ric'!$A:$A,'ricostr prev'!T:T)</f>
        <v>0</v>
      </c>
      <c r="L386" s="118">
        <f>SUMIF('ricostr prev'!$A:$A,'prev. 2016 ric'!$A:$A,'ricostr prev'!V:V)</f>
        <v>0</v>
      </c>
      <c r="M386" s="118">
        <f>SUMIF('ricostr prev'!$A:$A,'prev. 2016 ric'!$A:$A,'ricostr prev'!X:X)</f>
        <v>0</v>
      </c>
      <c r="N386" s="106">
        <f t="shared" si="11"/>
        <v>0</v>
      </c>
      <c r="P386">
        <v>0</v>
      </c>
      <c r="Q386" s="124">
        <f t="shared" ref="Q386:Q449" si="12">+P386-N386</f>
        <v>0</v>
      </c>
    </row>
    <row r="387" spans="1:17" x14ac:dyDescent="0.25">
      <c r="A387" s="143" t="s">
        <v>799</v>
      </c>
      <c r="B387" s="132" t="s">
        <v>1058</v>
      </c>
      <c r="C387" s="118">
        <f>SUMIF('ricostr prev'!$A:$A,'prev. 2016 ric'!$A:$A,'ricostr prev'!D:D)</f>
        <v>0</v>
      </c>
      <c r="D387" s="118">
        <f>SUMIF('ricostr prev'!$A:$A,'prev. 2016 ric'!$A:$A,'ricostr prev'!F:F)</f>
        <v>0</v>
      </c>
      <c r="E387" s="118">
        <f>SUMIF('ricostr prev'!$A:$A,'prev. 2016 ric'!$A:$A,'ricostr prev'!H:H)</f>
        <v>0</v>
      </c>
      <c r="F387" s="118">
        <f>SUMIF('ricostr prev'!$A:$A,'prev. 2016 ric'!$A:$A,'ricostr prev'!J:J)</f>
        <v>0</v>
      </c>
      <c r="G387" s="118">
        <f>SUMIF('ricostr prev'!$A:$A,'prev. 2016 ric'!$A:$A,'ricostr prev'!L:L)</f>
        <v>0</v>
      </c>
      <c r="H387" s="118">
        <f>SUMIF('ricostr prev'!$A:$A,'prev. 2016 ric'!$A:$A,'ricostr prev'!N:N)</f>
        <v>0</v>
      </c>
      <c r="I387" s="118">
        <f>SUMIF('ricostr prev'!$A:$A,'prev. 2016 ric'!$A:$A,'ricostr prev'!P:P)</f>
        <v>0</v>
      </c>
      <c r="J387" s="118">
        <f>SUMIF('ricostr prev'!$A:$A,'prev. 2016 ric'!$A:$A,'ricostr prev'!R:R)</f>
        <v>0</v>
      </c>
      <c r="K387" s="118">
        <f>SUMIF('ricostr prev'!$A:$A,'prev. 2016 ric'!$A:$A,'ricostr prev'!T:T)</f>
        <v>172</v>
      </c>
      <c r="L387" s="118">
        <f>SUMIF('ricostr prev'!$A:$A,'prev. 2016 ric'!$A:$A,'ricostr prev'!V:V)</f>
        <v>0</v>
      </c>
      <c r="M387" s="118">
        <f>SUMIF('ricostr prev'!$A:$A,'prev. 2016 ric'!$A:$A,'ricostr prev'!X:X)</f>
        <v>0</v>
      </c>
      <c r="N387" s="106">
        <f t="shared" ref="N387:N450" si="13">SUM(C387:M387)</f>
        <v>172</v>
      </c>
      <c r="P387">
        <v>0</v>
      </c>
      <c r="Q387" s="124">
        <f t="shared" si="12"/>
        <v>-172</v>
      </c>
    </row>
    <row r="388" spans="1:17" ht="25.5" x14ac:dyDescent="0.25">
      <c r="A388" s="143" t="s">
        <v>800</v>
      </c>
      <c r="B388" s="132" t="s">
        <v>1515</v>
      </c>
      <c r="C388" s="118">
        <f>SUMIF('ricostr prev'!$A:$A,'prev. 2016 ric'!$A:$A,'ricostr prev'!D:D)</f>
        <v>0</v>
      </c>
      <c r="D388" s="118">
        <f>SUMIF('ricostr prev'!$A:$A,'prev. 2016 ric'!$A:$A,'ricostr prev'!F:F)</f>
        <v>0</v>
      </c>
      <c r="E388" s="118">
        <f>SUMIF('ricostr prev'!$A:$A,'prev. 2016 ric'!$A:$A,'ricostr prev'!H:H)</f>
        <v>0</v>
      </c>
      <c r="F388" s="118">
        <f>SUMIF('ricostr prev'!$A:$A,'prev. 2016 ric'!$A:$A,'ricostr prev'!J:J)</f>
        <v>0</v>
      </c>
      <c r="G388" s="118">
        <f>SUMIF('ricostr prev'!$A:$A,'prev. 2016 ric'!$A:$A,'ricostr prev'!L:L)</f>
        <v>0</v>
      </c>
      <c r="H388" s="118">
        <f>SUMIF('ricostr prev'!$A:$A,'prev. 2016 ric'!$A:$A,'ricostr prev'!N:N)</f>
        <v>0</v>
      </c>
      <c r="I388" s="118">
        <f>SUMIF('ricostr prev'!$A:$A,'prev. 2016 ric'!$A:$A,'ricostr prev'!P:P)</f>
        <v>0</v>
      </c>
      <c r="J388" s="118">
        <f>SUMIF('ricostr prev'!$A:$A,'prev. 2016 ric'!$A:$A,'ricostr prev'!R:R)</f>
        <v>0</v>
      </c>
      <c r="K388" s="118">
        <f>SUMIF('ricostr prev'!$A:$A,'prev. 2016 ric'!$A:$A,'ricostr prev'!T:T)</f>
        <v>19</v>
      </c>
      <c r="L388" s="118">
        <f>SUMIF('ricostr prev'!$A:$A,'prev. 2016 ric'!$A:$A,'ricostr prev'!V:V)</f>
        <v>0</v>
      </c>
      <c r="M388" s="118">
        <f>SUMIF('ricostr prev'!$A:$A,'prev. 2016 ric'!$A:$A,'ricostr prev'!X:X)</f>
        <v>0</v>
      </c>
      <c r="N388" s="106">
        <f t="shared" si="13"/>
        <v>19</v>
      </c>
      <c r="P388">
        <v>0</v>
      </c>
      <c r="Q388" s="124">
        <f t="shared" si="12"/>
        <v>-19</v>
      </c>
    </row>
    <row r="389" spans="1:17" x14ac:dyDescent="0.25">
      <c r="A389" s="143" t="s">
        <v>801</v>
      </c>
      <c r="B389" s="132" t="s">
        <v>1608</v>
      </c>
      <c r="C389" s="118">
        <f>SUMIF('ricostr prev'!$A:$A,'prev. 2016 ric'!$A:$A,'ricostr prev'!D:D)</f>
        <v>0</v>
      </c>
      <c r="D389" s="118">
        <f>SUMIF('ricostr prev'!$A:$A,'prev. 2016 ric'!$A:$A,'ricostr prev'!F:F)</f>
        <v>0</v>
      </c>
      <c r="E389" s="118">
        <f>SUMIF('ricostr prev'!$A:$A,'prev. 2016 ric'!$A:$A,'ricostr prev'!H:H)</f>
        <v>0</v>
      </c>
      <c r="F389" s="118">
        <f>SUMIF('ricostr prev'!$A:$A,'prev. 2016 ric'!$A:$A,'ricostr prev'!J:J)</f>
        <v>0</v>
      </c>
      <c r="G389" s="118">
        <f>SUMIF('ricostr prev'!$A:$A,'prev. 2016 ric'!$A:$A,'ricostr prev'!L:L)</f>
        <v>0</v>
      </c>
      <c r="H389" s="118">
        <f>SUMIF('ricostr prev'!$A:$A,'prev. 2016 ric'!$A:$A,'ricostr prev'!N:N)</f>
        <v>0</v>
      </c>
      <c r="I389" s="118">
        <f>SUMIF('ricostr prev'!$A:$A,'prev. 2016 ric'!$A:$A,'ricostr prev'!P:P)</f>
        <v>0</v>
      </c>
      <c r="J389" s="118">
        <f>SUMIF('ricostr prev'!$A:$A,'prev. 2016 ric'!$A:$A,'ricostr prev'!R:R)</f>
        <v>0</v>
      </c>
      <c r="K389" s="118">
        <f>SUMIF('ricostr prev'!$A:$A,'prev. 2016 ric'!$A:$A,'ricostr prev'!T:T)</f>
        <v>309</v>
      </c>
      <c r="L389" s="118">
        <f>SUMIF('ricostr prev'!$A:$A,'prev. 2016 ric'!$A:$A,'ricostr prev'!V:V)</f>
        <v>0</v>
      </c>
      <c r="M389" s="118">
        <f>SUMIF('ricostr prev'!$A:$A,'prev. 2016 ric'!$A:$A,'ricostr prev'!X:X)</f>
        <v>0</v>
      </c>
      <c r="N389" s="106">
        <f t="shared" si="13"/>
        <v>309</v>
      </c>
      <c r="P389">
        <v>0</v>
      </c>
      <c r="Q389" s="124">
        <f t="shared" si="12"/>
        <v>-309</v>
      </c>
    </row>
    <row r="390" spans="1:17" x14ac:dyDescent="0.25">
      <c r="A390" s="143" t="s">
        <v>802</v>
      </c>
      <c r="B390" s="132" t="s">
        <v>1580</v>
      </c>
      <c r="C390" s="118">
        <f>SUMIF('ricostr prev'!$A:$A,'prev. 2016 ric'!$A:$A,'ricostr prev'!D:D)</f>
        <v>1408</v>
      </c>
      <c r="D390" s="118">
        <f>SUMIF('ricostr prev'!$A:$A,'prev. 2016 ric'!$A:$A,'ricostr prev'!F:F)</f>
        <v>0</v>
      </c>
      <c r="E390" s="118">
        <f>SUMIF('ricostr prev'!$A:$A,'prev. 2016 ric'!$A:$A,'ricostr prev'!H:H)</f>
        <v>150</v>
      </c>
      <c r="F390" s="118">
        <f>SUMIF('ricostr prev'!$A:$A,'prev. 2016 ric'!$A:$A,'ricostr prev'!J:J)</f>
        <v>0</v>
      </c>
      <c r="G390" s="118">
        <f>SUMIF('ricostr prev'!$A:$A,'prev. 2016 ric'!$A:$A,'ricostr prev'!L:L)</f>
        <v>37</v>
      </c>
      <c r="H390" s="118">
        <f>SUMIF('ricostr prev'!$A:$A,'prev. 2016 ric'!$A:$A,'ricostr prev'!N:N)</f>
        <v>0</v>
      </c>
      <c r="I390" s="118">
        <f>SUMIF('ricostr prev'!$A:$A,'prev. 2016 ric'!$A:$A,'ricostr prev'!P:P)</f>
        <v>2122</v>
      </c>
      <c r="J390" s="118">
        <f>SUMIF('ricostr prev'!$A:$A,'prev. 2016 ric'!$A:$A,'ricostr prev'!R:R)</f>
        <v>100</v>
      </c>
      <c r="K390" s="118">
        <f>SUMIF('ricostr prev'!$A:$A,'prev. 2016 ric'!$A:$A,'ricostr prev'!T:T)</f>
        <v>152</v>
      </c>
      <c r="L390" s="118">
        <f>SUMIF('ricostr prev'!$A:$A,'prev. 2016 ric'!$A:$A,'ricostr prev'!V:V)</f>
        <v>460</v>
      </c>
      <c r="M390" s="118">
        <f>SUMIF('ricostr prev'!$A:$A,'prev. 2016 ric'!$A:$A,'ricostr prev'!X:X)</f>
        <v>0</v>
      </c>
      <c r="N390" s="106">
        <f t="shared" si="13"/>
        <v>4429</v>
      </c>
      <c r="P390">
        <v>6756</v>
      </c>
      <c r="Q390" s="124">
        <f t="shared" si="12"/>
        <v>2327</v>
      </c>
    </row>
    <row r="391" spans="1:17" x14ac:dyDescent="0.25">
      <c r="A391" s="139" t="s">
        <v>803</v>
      </c>
      <c r="B391" s="132" t="s">
        <v>1094</v>
      </c>
      <c r="C391" s="118">
        <f>SUMIF('ricostr prev'!$A:$A,'prev. 2016 ric'!$A:$A,'ricostr prev'!D:D)</f>
        <v>394137</v>
      </c>
      <c r="D391" s="118">
        <f>SUMIF('ricostr prev'!$A:$A,'prev. 2016 ric'!$A:$A,'ricostr prev'!F:F)</f>
        <v>229748</v>
      </c>
      <c r="E391" s="118">
        <f>SUMIF('ricostr prev'!$A:$A,'prev. 2016 ric'!$A:$A,'ricostr prev'!H:H)</f>
        <v>316799</v>
      </c>
      <c r="F391" s="118">
        <f>SUMIF('ricostr prev'!$A:$A,'prev. 2016 ric'!$A:$A,'ricostr prev'!J:J)</f>
        <v>99817</v>
      </c>
      <c r="G391" s="118">
        <f>SUMIF('ricostr prev'!$A:$A,'prev. 2016 ric'!$A:$A,'ricostr prev'!L:L)</f>
        <v>261075</v>
      </c>
      <c r="H391" s="118">
        <f>SUMIF('ricostr prev'!$A:$A,'prev. 2016 ric'!$A:$A,'ricostr prev'!N:N)</f>
        <v>135441</v>
      </c>
      <c r="I391" s="118">
        <f>SUMIF('ricostr prev'!$A:$A,'prev. 2016 ric'!$A:$A,'ricostr prev'!P:P)</f>
        <v>219407</v>
      </c>
      <c r="J391" s="118">
        <f>SUMIF('ricostr prev'!$A:$A,'prev. 2016 ric'!$A:$A,'ricostr prev'!R:R)</f>
        <v>806478</v>
      </c>
      <c r="K391" s="118">
        <f>SUMIF('ricostr prev'!$A:$A,'prev. 2016 ric'!$A:$A,'ricostr prev'!T:T)</f>
        <v>332053</v>
      </c>
      <c r="L391" s="118">
        <f>SUMIF('ricostr prev'!$A:$A,'prev. 2016 ric'!$A:$A,'ricostr prev'!V:V)</f>
        <v>151244</v>
      </c>
      <c r="M391" s="118">
        <f>SUMIF('ricostr prev'!$A:$A,'prev. 2016 ric'!$A:$A,'ricostr prev'!X:X)</f>
        <v>158570</v>
      </c>
      <c r="N391" s="106">
        <f t="shared" si="13"/>
        <v>3104769</v>
      </c>
      <c r="P391">
        <v>3147713.3333333335</v>
      </c>
      <c r="Q391" s="124">
        <f t="shared" si="12"/>
        <v>42944.333333333489</v>
      </c>
    </row>
    <row r="392" spans="1:17" x14ac:dyDescent="0.25">
      <c r="A392" s="139" t="s">
        <v>804</v>
      </c>
      <c r="B392" s="132" t="s">
        <v>1098</v>
      </c>
      <c r="C392" s="118">
        <f>SUMIF('ricostr prev'!$A:$A,'prev. 2016 ric'!$A:$A,'ricostr prev'!D:D)</f>
        <v>74</v>
      </c>
      <c r="D392" s="118">
        <f>SUMIF('ricostr prev'!$A:$A,'prev. 2016 ric'!$A:$A,'ricostr prev'!F:F)</f>
        <v>2</v>
      </c>
      <c r="E392" s="118">
        <f>SUMIF('ricostr prev'!$A:$A,'prev. 2016 ric'!$A:$A,'ricostr prev'!H:H)</f>
        <v>0</v>
      </c>
      <c r="F392" s="118">
        <f>SUMIF('ricostr prev'!$A:$A,'prev. 2016 ric'!$A:$A,'ricostr prev'!J:J)</f>
        <v>0</v>
      </c>
      <c r="G392" s="118">
        <f>SUMIF('ricostr prev'!$A:$A,'prev. 2016 ric'!$A:$A,'ricostr prev'!L:L)</f>
        <v>0</v>
      </c>
      <c r="H392" s="118">
        <f>SUMIF('ricostr prev'!$A:$A,'prev. 2016 ric'!$A:$A,'ricostr prev'!N:N)</f>
        <v>0</v>
      </c>
      <c r="I392" s="118">
        <f>SUMIF('ricostr prev'!$A:$A,'prev. 2016 ric'!$A:$A,'ricostr prev'!P:P)</f>
        <v>0</v>
      </c>
      <c r="J392" s="118">
        <f>SUMIF('ricostr prev'!$A:$A,'prev. 2016 ric'!$A:$A,'ricostr prev'!R:R)</f>
        <v>0</v>
      </c>
      <c r="K392" s="118">
        <f>SUMIF('ricostr prev'!$A:$A,'prev. 2016 ric'!$A:$A,'ricostr prev'!T:T)</f>
        <v>0</v>
      </c>
      <c r="L392" s="118">
        <f>SUMIF('ricostr prev'!$A:$A,'prev. 2016 ric'!$A:$A,'ricostr prev'!V:V)</f>
        <v>0</v>
      </c>
      <c r="M392" s="118">
        <f>SUMIF('ricostr prev'!$A:$A,'prev. 2016 ric'!$A:$A,'ricostr prev'!X:X)</f>
        <v>0</v>
      </c>
      <c r="N392" s="106">
        <f t="shared" si="13"/>
        <v>76</v>
      </c>
      <c r="P392">
        <v>6.666666666666667</v>
      </c>
      <c r="Q392" s="124">
        <f t="shared" si="12"/>
        <v>-69.333333333333329</v>
      </c>
    </row>
    <row r="393" spans="1:17" x14ac:dyDescent="0.25">
      <c r="A393" s="143" t="s">
        <v>805</v>
      </c>
      <c r="B393" s="132" t="s">
        <v>1631</v>
      </c>
      <c r="C393" s="118">
        <f>SUMIF('ricostr prev'!$A:$A,'prev. 2016 ric'!$A:$A,'ricostr prev'!D:D)</f>
        <v>0</v>
      </c>
      <c r="D393" s="118">
        <f>SUMIF('ricostr prev'!$A:$A,'prev. 2016 ric'!$A:$A,'ricostr prev'!F:F)</f>
        <v>0</v>
      </c>
      <c r="E393" s="118">
        <f>SUMIF('ricostr prev'!$A:$A,'prev. 2016 ric'!$A:$A,'ricostr prev'!H:H)</f>
        <v>0</v>
      </c>
      <c r="F393" s="118">
        <f>SUMIF('ricostr prev'!$A:$A,'prev. 2016 ric'!$A:$A,'ricostr prev'!J:J)</f>
        <v>0</v>
      </c>
      <c r="G393" s="118">
        <f>SUMIF('ricostr prev'!$A:$A,'prev. 2016 ric'!$A:$A,'ricostr prev'!L:L)</f>
        <v>0</v>
      </c>
      <c r="H393" s="118">
        <f>SUMIF('ricostr prev'!$A:$A,'prev. 2016 ric'!$A:$A,'ricostr prev'!N:N)</f>
        <v>0</v>
      </c>
      <c r="I393" s="118">
        <f>SUMIF('ricostr prev'!$A:$A,'prev. 2016 ric'!$A:$A,'ricostr prev'!P:P)</f>
        <v>0</v>
      </c>
      <c r="J393" s="118">
        <f>SUMIF('ricostr prev'!$A:$A,'prev. 2016 ric'!$A:$A,'ricostr prev'!R:R)</f>
        <v>0</v>
      </c>
      <c r="K393" s="118">
        <f>SUMIF('ricostr prev'!$A:$A,'prev. 2016 ric'!$A:$A,'ricostr prev'!T:T)</f>
        <v>0</v>
      </c>
      <c r="L393" s="118">
        <f>SUMIF('ricostr prev'!$A:$A,'prev. 2016 ric'!$A:$A,'ricostr prev'!V:V)</f>
        <v>0</v>
      </c>
      <c r="M393" s="118">
        <f>SUMIF('ricostr prev'!$A:$A,'prev. 2016 ric'!$A:$A,'ricostr prev'!X:X)</f>
        <v>0</v>
      </c>
      <c r="N393" s="106">
        <f t="shared" si="13"/>
        <v>0</v>
      </c>
      <c r="P393">
        <v>4</v>
      </c>
      <c r="Q393" s="124">
        <f t="shared" si="12"/>
        <v>4</v>
      </c>
    </row>
    <row r="394" spans="1:17" x14ac:dyDescent="0.25">
      <c r="A394" s="143" t="s">
        <v>806</v>
      </c>
      <c r="B394" s="132" t="s">
        <v>1102</v>
      </c>
      <c r="C394" s="118">
        <f>SUMIF('ricostr prev'!$A:$A,'prev. 2016 ric'!$A:$A,'ricostr prev'!D:D)</f>
        <v>0</v>
      </c>
      <c r="D394" s="118">
        <f>SUMIF('ricostr prev'!$A:$A,'prev. 2016 ric'!$A:$A,'ricostr prev'!F:F)</f>
        <v>2</v>
      </c>
      <c r="E394" s="118">
        <f>SUMIF('ricostr prev'!$A:$A,'prev. 2016 ric'!$A:$A,'ricostr prev'!H:H)</f>
        <v>0</v>
      </c>
      <c r="F394" s="118">
        <f>SUMIF('ricostr prev'!$A:$A,'prev. 2016 ric'!$A:$A,'ricostr prev'!J:J)</f>
        <v>0</v>
      </c>
      <c r="G394" s="118">
        <f>SUMIF('ricostr prev'!$A:$A,'prev. 2016 ric'!$A:$A,'ricostr prev'!L:L)</f>
        <v>0</v>
      </c>
      <c r="H394" s="118">
        <f>SUMIF('ricostr prev'!$A:$A,'prev. 2016 ric'!$A:$A,'ricostr prev'!N:N)</f>
        <v>0</v>
      </c>
      <c r="I394" s="118">
        <f>SUMIF('ricostr prev'!$A:$A,'prev. 2016 ric'!$A:$A,'ricostr prev'!P:P)</f>
        <v>0</v>
      </c>
      <c r="J394" s="118">
        <f>SUMIF('ricostr prev'!$A:$A,'prev. 2016 ric'!$A:$A,'ricostr prev'!R:R)</f>
        <v>0</v>
      </c>
      <c r="K394" s="118">
        <f>SUMIF('ricostr prev'!$A:$A,'prev. 2016 ric'!$A:$A,'ricostr prev'!T:T)</f>
        <v>0</v>
      </c>
      <c r="L394" s="118">
        <f>SUMIF('ricostr prev'!$A:$A,'prev. 2016 ric'!$A:$A,'ricostr prev'!V:V)</f>
        <v>0</v>
      </c>
      <c r="M394" s="118">
        <f>SUMIF('ricostr prev'!$A:$A,'prev. 2016 ric'!$A:$A,'ricostr prev'!X:X)</f>
        <v>0</v>
      </c>
      <c r="N394" s="106">
        <f t="shared" si="13"/>
        <v>2</v>
      </c>
      <c r="P394">
        <v>1.3333333333333333</v>
      </c>
      <c r="Q394" s="124">
        <f t="shared" si="12"/>
        <v>-0.66666666666666674</v>
      </c>
    </row>
    <row r="395" spans="1:17" x14ac:dyDescent="0.25">
      <c r="A395" s="143" t="s">
        <v>1029</v>
      </c>
      <c r="B395" s="132" t="s">
        <v>1104</v>
      </c>
      <c r="C395" s="118">
        <f>SUMIF('ricostr prev'!$A:$A,'prev. 2016 ric'!$A:$A,'ricostr prev'!D:D)</f>
        <v>74</v>
      </c>
      <c r="D395" s="118">
        <f>SUMIF('ricostr prev'!$A:$A,'prev. 2016 ric'!$A:$A,'ricostr prev'!F:F)</f>
        <v>0</v>
      </c>
      <c r="E395" s="118">
        <f>SUMIF('ricostr prev'!$A:$A,'prev. 2016 ric'!$A:$A,'ricostr prev'!H:H)</f>
        <v>0</v>
      </c>
      <c r="F395" s="118">
        <f>SUMIF('ricostr prev'!$A:$A,'prev. 2016 ric'!$A:$A,'ricostr prev'!J:J)</f>
        <v>0</v>
      </c>
      <c r="G395" s="118">
        <f>SUMIF('ricostr prev'!$A:$A,'prev. 2016 ric'!$A:$A,'ricostr prev'!L:L)</f>
        <v>0</v>
      </c>
      <c r="H395" s="118">
        <f>SUMIF('ricostr prev'!$A:$A,'prev. 2016 ric'!$A:$A,'ricostr prev'!N:N)</f>
        <v>0</v>
      </c>
      <c r="I395" s="118">
        <f>SUMIF('ricostr prev'!$A:$A,'prev. 2016 ric'!$A:$A,'ricostr prev'!P:P)</f>
        <v>0</v>
      </c>
      <c r="J395" s="118">
        <f>SUMIF('ricostr prev'!$A:$A,'prev. 2016 ric'!$A:$A,'ricostr prev'!R:R)</f>
        <v>0</v>
      </c>
      <c r="K395" s="118">
        <f>SUMIF('ricostr prev'!$A:$A,'prev. 2016 ric'!$A:$A,'ricostr prev'!T:T)</f>
        <v>0</v>
      </c>
      <c r="L395" s="118">
        <f>SUMIF('ricostr prev'!$A:$A,'prev. 2016 ric'!$A:$A,'ricostr prev'!V:V)</f>
        <v>0</v>
      </c>
      <c r="M395" s="118">
        <f>SUMIF('ricostr prev'!$A:$A,'prev. 2016 ric'!$A:$A,'ricostr prev'!X:X)</f>
        <v>0</v>
      </c>
      <c r="N395" s="106">
        <f t="shared" si="13"/>
        <v>74</v>
      </c>
      <c r="P395">
        <v>1.3333333333333333</v>
      </c>
      <c r="Q395" s="124">
        <f t="shared" si="12"/>
        <v>-72.666666666666671</v>
      </c>
    </row>
    <row r="396" spans="1:17" x14ac:dyDescent="0.25">
      <c r="A396" s="139" t="s">
        <v>1030</v>
      </c>
      <c r="B396" s="132" t="s">
        <v>1062</v>
      </c>
      <c r="C396" s="118">
        <f>SUMIF('ricostr prev'!$A:$A,'prev. 2016 ric'!$A:$A,'ricostr prev'!D:D)</f>
        <v>7</v>
      </c>
      <c r="D396" s="118">
        <f>SUMIF('ricostr prev'!$A:$A,'prev. 2016 ric'!$A:$A,'ricostr prev'!F:F)</f>
        <v>0</v>
      </c>
      <c r="E396" s="118">
        <f>SUMIF('ricostr prev'!$A:$A,'prev. 2016 ric'!$A:$A,'ricostr prev'!H:H)</f>
        <v>0</v>
      </c>
      <c r="F396" s="118">
        <f>SUMIF('ricostr prev'!$A:$A,'prev. 2016 ric'!$A:$A,'ricostr prev'!J:J)</f>
        <v>0</v>
      </c>
      <c r="G396" s="118">
        <f>SUMIF('ricostr prev'!$A:$A,'prev. 2016 ric'!$A:$A,'ricostr prev'!L:L)</f>
        <v>0</v>
      </c>
      <c r="H396" s="118">
        <f>SUMIF('ricostr prev'!$A:$A,'prev. 2016 ric'!$A:$A,'ricostr prev'!N:N)</f>
        <v>0</v>
      </c>
      <c r="I396" s="118">
        <f>SUMIF('ricostr prev'!$A:$A,'prev. 2016 ric'!$A:$A,'ricostr prev'!P:P)</f>
        <v>0</v>
      </c>
      <c r="J396" s="118">
        <f>SUMIF('ricostr prev'!$A:$A,'prev. 2016 ric'!$A:$A,'ricostr prev'!R:R)</f>
        <v>0</v>
      </c>
      <c r="K396" s="118">
        <f>SUMIF('ricostr prev'!$A:$A,'prev. 2016 ric'!$A:$A,'ricostr prev'!T:T)</f>
        <v>0</v>
      </c>
      <c r="L396" s="118">
        <f>SUMIF('ricostr prev'!$A:$A,'prev. 2016 ric'!$A:$A,'ricostr prev'!V:V)</f>
        <v>0</v>
      </c>
      <c r="M396" s="118">
        <f>SUMIF('ricostr prev'!$A:$A,'prev. 2016 ric'!$A:$A,'ricostr prev'!X:X)</f>
        <v>0</v>
      </c>
      <c r="N396" s="106">
        <f t="shared" si="13"/>
        <v>7</v>
      </c>
      <c r="P396">
        <v>0</v>
      </c>
      <c r="Q396" s="124">
        <f t="shared" si="12"/>
        <v>-7</v>
      </c>
    </row>
    <row r="397" spans="1:17" x14ac:dyDescent="0.25">
      <c r="A397" s="143" t="s">
        <v>1031</v>
      </c>
      <c r="B397" s="132" t="s">
        <v>1064</v>
      </c>
      <c r="C397" s="118">
        <f>SUMIF('ricostr prev'!$A:$A,'prev. 2016 ric'!$A:$A,'ricostr prev'!D:D)</f>
        <v>0</v>
      </c>
      <c r="D397" s="118">
        <f>SUMIF('ricostr prev'!$A:$A,'prev. 2016 ric'!$A:$A,'ricostr prev'!F:F)</f>
        <v>0</v>
      </c>
      <c r="E397" s="118">
        <f>SUMIF('ricostr prev'!$A:$A,'prev. 2016 ric'!$A:$A,'ricostr prev'!H:H)</f>
        <v>0</v>
      </c>
      <c r="F397" s="118">
        <f>SUMIF('ricostr prev'!$A:$A,'prev. 2016 ric'!$A:$A,'ricostr prev'!J:J)</f>
        <v>0</v>
      </c>
      <c r="G397" s="118">
        <f>SUMIF('ricostr prev'!$A:$A,'prev. 2016 ric'!$A:$A,'ricostr prev'!L:L)</f>
        <v>0</v>
      </c>
      <c r="H397" s="118">
        <f>SUMIF('ricostr prev'!$A:$A,'prev. 2016 ric'!$A:$A,'ricostr prev'!N:N)</f>
        <v>0</v>
      </c>
      <c r="I397" s="118">
        <f>SUMIF('ricostr prev'!$A:$A,'prev. 2016 ric'!$A:$A,'ricostr prev'!P:P)</f>
        <v>0</v>
      </c>
      <c r="J397" s="118">
        <f>SUMIF('ricostr prev'!$A:$A,'prev. 2016 ric'!$A:$A,'ricostr prev'!R:R)</f>
        <v>0</v>
      </c>
      <c r="K397" s="118">
        <f>SUMIF('ricostr prev'!$A:$A,'prev. 2016 ric'!$A:$A,'ricostr prev'!T:T)</f>
        <v>0</v>
      </c>
      <c r="L397" s="118">
        <f>SUMIF('ricostr prev'!$A:$A,'prev. 2016 ric'!$A:$A,'ricostr prev'!V:V)</f>
        <v>0</v>
      </c>
      <c r="M397" s="118">
        <f>SUMIF('ricostr prev'!$A:$A,'prev. 2016 ric'!$A:$A,'ricostr prev'!X:X)</f>
        <v>0</v>
      </c>
      <c r="N397" s="106">
        <f t="shared" si="13"/>
        <v>0</v>
      </c>
      <c r="P397">
        <v>0</v>
      </c>
      <c r="Q397" s="124">
        <f t="shared" si="12"/>
        <v>0</v>
      </c>
    </row>
    <row r="398" spans="1:17" ht="25.5" x14ac:dyDescent="0.25">
      <c r="A398" s="143" t="s">
        <v>1032</v>
      </c>
      <c r="B398" s="132" t="s">
        <v>1066</v>
      </c>
      <c r="C398" s="118">
        <f>SUMIF('ricostr prev'!$A:$A,'prev. 2016 ric'!$A:$A,'ricostr prev'!D:D)</f>
        <v>0</v>
      </c>
      <c r="D398" s="118">
        <f>SUMIF('ricostr prev'!$A:$A,'prev. 2016 ric'!$A:$A,'ricostr prev'!F:F)</f>
        <v>0</v>
      </c>
      <c r="E398" s="118">
        <f>SUMIF('ricostr prev'!$A:$A,'prev. 2016 ric'!$A:$A,'ricostr prev'!H:H)</f>
        <v>0</v>
      </c>
      <c r="F398" s="118">
        <f>SUMIF('ricostr prev'!$A:$A,'prev. 2016 ric'!$A:$A,'ricostr prev'!J:J)</f>
        <v>0</v>
      </c>
      <c r="G398" s="118">
        <f>SUMIF('ricostr prev'!$A:$A,'prev. 2016 ric'!$A:$A,'ricostr prev'!L:L)</f>
        <v>0</v>
      </c>
      <c r="H398" s="118">
        <f>SUMIF('ricostr prev'!$A:$A,'prev. 2016 ric'!$A:$A,'ricostr prev'!N:N)</f>
        <v>0</v>
      </c>
      <c r="I398" s="118">
        <f>SUMIF('ricostr prev'!$A:$A,'prev. 2016 ric'!$A:$A,'ricostr prev'!P:P)</f>
        <v>0</v>
      </c>
      <c r="J398" s="118">
        <f>SUMIF('ricostr prev'!$A:$A,'prev. 2016 ric'!$A:$A,'ricostr prev'!R:R)</f>
        <v>0</v>
      </c>
      <c r="K398" s="118">
        <f>SUMIF('ricostr prev'!$A:$A,'prev. 2016 ric'!$A:$A,'ricostr prev'!T:T)</f>
        <v>0</v>
      </c>
      <c r="L398" s="118">
        <f>SUMIF('ricostr prev'!$A:$A,'prev. 2016 ric'!$A:$A,'ricostr prev'!V:V)</f>
        <v>0</v>
      </c>
      <c r="M398" s="118">
        <f>SUMIF('ricostr prev'!$A:$A,'prev. 2016 ric'!$A:$A,'ricostr prev'!X:X)</f>
        <v>0</v>
      </c>
      <c r="N398" s="106">
        <f t="shared" si="13"/>
        <v>0</v>
      </c>
      <c r="P398">
        <v>0</v>
      </c>
      <c r="Q398" s="124">
        <f t="shared" si="12"/>
        <v>0</v>
      </c>
    </row>
    <row r="399" spans="1:17" ht="25.5" x14ac:dyDescent="0.25">
      <c r="A399" s="143" t="s">
        <v>1033</v>
      </c>
      <c r="B399" s="132" t="s">
        <v>1068</v>
      </c>
      <c r="C399" s="118">
        <f>SUMIF('ricostr prev'!$A:$A,'prev. 2016 ric'!$A:$A,'ricostr prev'!D:D)</f>
        <v>0</v>
      </c>
      <c r="D399" s="118">
        <f>SUMIF('ricostr prev'!$A:$A,'prev. 2016 ric'!$A:$A,'ricostr prev'!F:F)</f>
        <v>0</v>
      </c>
      <c r="E399" s="118">
        <f>SUMIF('ricostr prev'!$A:$A,'prev. 2016 ric'!$A:$A,'ricostr prev'!H:H)</f>
        <v>0</v>
      </c>
      <c r="F399" s="118">
        <f>SUMIF('ricostr prev'!$A:$A,'prev. 2016 ric'!$A:$A,'ricostr prev'!J:J)</f>
        <v>0</v>
      </c>
      <c r="G399" s="118">
        <f>SUMIF('ricostr prev'!$A:$A,'prev. 2016 ric'!$A:$A,'ricostr prev'!L:L)</f>
        <v>0</v>
      </c>
      <c r="H399" s="118">
        <f>SUMIF('ricostr prev'!$A:$A,'prev. 2016 ric'!$A:$A,'ricostr prev'!N:N)</f>
        <v>0</v>
      </c>
      <c r="I399" s="118">
        <f>SUMIF('ricostr prev'!$A:$A,'prev. 2016 ric'!$A:$A,'ricostr prev'!P:P)</f>
        <v>0</v>
      </c>
      <c r="J399" s="118">
        <f>SUMIF('ricostr prev'!$A:$A,'prev. 2016 ric'!$A:$A,'ricostr prev'!R:R)</f>
        <v>0</v>
      </c>
      <c r="K399" s="118">
        <f>SUMIF('ricostr prev'!$A:$A,'prev. 2016 ric'!$A:$A,'ricostr prev'!T:T)</f>
        <v>0</v>
      </c>
      <c r="L399" s="118">
        <f>SUMIF('ricostr prev'!$A:$A,'prev. 2016 ric'!$A:$A,'ricostr prev'!V:V)</f>
        <v>0</v>
      </c>
      <c r="M399" s="118">
        <f>SUMIF('ricostr prev'!$A:$A,'prev. 2016 ric'!$A:$A,'ricostr prev'!X:X)</f>
        <v>0</v>
      </c>
      <c r="N399" s="106">
        <f t="shared" si="13"/>
        <v>0</v>
      </c>
      <c r="P399">
        <v>0</v>
      </c>
      <c r="Q399" s="124">
        <f t="shared" si="12"/>
        <v>0</v>
      </c>
    </row>
    <row r="400" spans="1:17" x14ac:dyDescent="0.25">
      <c r="A400" s="143" t="s">
        <v>1034</v>
      </c>
      <c r="B400" s="132" t="s">
        <v>1070</v>
      </c>
      <c r="C400" s="118">
        <f>SUMIF('ricostr prev'!$A:$A,'prev. 2016 ric'!$A:$A,'ricostr prev'!D:D)</f>
        <v>7</v>
      </c>
      <c r="D400" s="118">
        <f>SUMIF('ricostr prev'!$A:$A,'prev. 2016 ric'!$A:$A,'ricostr prev'!F:F)</f>
        <v>0</v>
      </c>
      <c r="E400" s="118">
        <f>SUMIF('ricostr prev'!$A:$A,'prev. 2016 ric'!$A:$A,'ricostr prev'!H:H)</f>
        <v>0</v>
      </c>
      <c r="F400" s="118">
        <f>SUMIF('ricostr prev'!$A:$A,'prev. 2016 ric'!$A:$A,'ricostr prev'!J:J)</f>
        <v>0</v>
      </c>
      <c r="G400" s="118">
        <f>SUMIF('ricostr prev'!$A:$A,'prev. 2016 ric'!$A:$A,'ricostr prev'!L:L)</f>
        <v>0</v>
      </c>
      <c r="H400" s="118">
        <f>SUMIF('ricostr prev'!$A:$A,'prev. 2016 ric'!$A:$A,'ricostr prev'!N:N)</f>
        <v>0</v>
      </c>
      <c r="I400" s="118">
        <f>SUMIF('ricostr prev'!$A:$A,'prev. 2016 ric'!$A:$A,'ricostr prev'!P:P)</f>
        <v>0</v>
      </c>
      <c r="J400" s="118">
        <f>SUMIF('ricostr prev'!$A:$A,'prev. 2016 ric'!$A:$A,'ricostr prev'!R:R)</f>
        <v>0</v>
      </c>
      <c r="K400" s="118">
        <f>SUMIF('ricostr prev'!$A:$A,'prev. 2016 ric'!$A:$A,'ricostr prev'!T:T)</f>
        <v>0</v>
      </c>
      <c r="L400" s="118">
        <f>SUMIF('ricostr prev'!$A:$A,'prev. 2016 ric'!$A:$A,'ricostr prev'!V:V)</f>
        <v>0</v>
      </c>
      <c r="M400" s="118">
        <f>SUMIF('ricostr prev'!$A:$A,'prev. 2016 ric'!$A:$A,'ricostr prev'!X:X)</f>
        <v>0</v>
      </c>
      <c r="N400" s="106">
        <f t="shared" si="13"/>
        <v>7</v>
      </c>
      <c r="P400">
        <v>0</v>
      </c>
      <c r="Q400" s="124">
        <f t="shared" si="12"/>
        <v>-7</v>
      </c>
    </row>
    <row r="401" spans="1:17" x14ac:dyDescent="0.25">
      <c r="A401" s="143" t="s">
        <v>1035</v>
      </c>
      <c r="B401" s="132" t="s">
        <v>1072</v>
      </c>
      <c r="C401" s="118">
        <f>SUMIF('ricostr prev'!$A:$A,'prev. 2016 ric'!$A:$A,'ricostr prev'!D:D)</f>
        <v>0</v>
      </c>
      <c r="D401" s="118">
        <f>SUMIF('ricostr prev'!$A:$A,'prev. 2016 ric'!$A:$A,'ricostr prev'!F:F)</f>
        <v>0</v>
      </c>
      <c r="E401" s="118">
        <f>SUMIF('ricostr prev'!$A:$A,'prev. 2016 ric'!$A:$A,'ricostr prev'!H:H)</f>
        <v>0</v>
      </c>
      <c r="F401" s="118">
        <f>SUMIF('ricostr prev'!$A:$A,'prev. 2016 ric'!$A:$A,'ricostr prev'!J:J)</f>
        <v>0</v>
      </c>
      <c r="G401" s="118">
        <f>SUMIF('ricostr prev'!$A:$A,'prev. 2016 ric'!$A:$A,'ricostr prev'!L:L)</f>
        <v>0</v>
      </c>
      <c r="H401" s="118">
        <f>SUMIF('ricostr prev'!$A:$A,'prev. 2016 ric'!$A:$A,'ricostr prev'!N:N)</f>
        <v>0</v>
      </c>
      <c r="I401" s="118">
        <f>SUMIF('ricostr prev'!$A:$A,'prev. 2016 ric'!$A:$A,'ricostr prev'!P:P)</f>
        <v>0</v>
      </c>
      <c r="J401" s="118">
        <f>SUMIF('ricostr prev'!$A:$A,'prev. 2016 ric'!$A:$A,'ricostr prev'!R:R)</f>
        <v>0</v>
      </c>
      <c r="K401" s="118">
        <f>SUMIF('ricostr prev'!$A:$A,'prev. 2016 ric'!$A:$A,'ricostr prev'!T:T)</f>
        <v>0</v>
      </c>
      <c r="L401" s="118">
        <f>SUMIF('ricostr prev'!$A:$A,'prev. 2016 ric'!$A:$A,'ricostr prev'!V:V)</f>
        <v>0</v>
      </c>
      <c r="M401" s="118">
        <f>SUMIF('ricostr prev'!$A:$A,'prev. 2016 ric'!$A:$A,'ricostr prev'!X:X)</f>
        <v>0</v>
      </c>
      <c r="N401" s="106">
        <f t="shared" si="13"/>
        <v>0</v>
      </c>
      <c r="P401">
        <v>0</v>
      </c>
      <c r="Q401" s="124">
        <f t="shared" si="12"/>
        <v>0</v>
      </c>
    </row>
    <row r="402" spans="1:17" x14ac:dyDescent="0.25">
      <c r="A402" s="139" t="s">
        <v>1036</v>
      </c>
      <c r="B402" s="132" t="s">
        <v>1074</v>
      </c>
      <c r="C402" s="118">
        <f>SUMIF('ricostr prev'!$A:$A,'prev. 2016 ric'!$A:$A,'ricostr prev'!D:D)</f>
        <v>409</v>
      </c>
      <c r="D402" s="118">
        <f>SUMIF('ricostr prev'!$A:$A,'prev. 2016 ric'!$A:$A,'ricostr prev'!F:F)</f>
        <v>160</v>
      </c>
      <c r="E402" s="118">
        <f>SUMIF('ricostr prev'!$A:$A,'prev. 2016 ric'!$A:$A,'ricostr prev'!H:H)</f>
        <v>25</v>
      </c>
      <c r="F402" s="118">
        <f>SUMIF('ricostr prev'!$A:$A,'prev. 2016 ric'!$A:$A,'ricostr prev'!J:J)</f>
        <v>16</v>
      </c>
      <c r="G402" s="118">
        <f>SUMIF('ricostr prev'!$A:$A,'prev. 2016 ric'!$A:$A,'ricostr prev'!L:L)</f>
        <v>88</v>
      </c>
      <c r="H402" s="118">
        <f>SUMIF('ricostr prev'!$A:$A,'prev. 2016 ric'!$A:$A,'ricostr prev'!N:N)</f>
        <v>1</v>
      </c>
      <c r="I402" s="118">
        <f>SUMIF('ricostr prev'!$A:$A,'prev. 2016 ric'!$A:$A,'ricostr prev'!P:P)</f>
        <v>218</v>
      </c>
      <c r="J402" s="118">
        <f>SUMIF('ricostr prev'!$A:$A,'prev. 2016 ric'!$A:$A,'ricostr prev'!R:R)</f>
        <v>0</v>
      </c>
      <c r="K402" s="118">
        <f>SUMIF('ricostr prev'!$A:$A,'prev. 2016 ric'!$A:$A,'ricostr prev'!T:T)</f>
        <v>427</v>
      </c>
      <c r="L402" s="118">
        <f>SUMIF('ricostr prev'!$A:$A,'prev. 2016 ric'!$A:$A,'ricostr prev'!V:V)</f>
        <v>122</v>
      </c>
      <c r="M402" s="118">
        <f>SUMIF('ricostr prev'!$A:$A,'prev. 2016 ric'!$A:$A,'ricostr prev'!X:X)</f>
        <v>0</v>
      </c>
      <c r="N402" s="106">
        <f t="shared" si="13"/>
        <v>1466</v>
      </c>
      <c r="P402">
        <v>3309.3333333333335</v>
      </c>
      <c r="Q402" s="124">
        <f t="shared" si="12"/>
        <v>1843.3333333333335</v>
      </c>
    </row>
    <row r="403" spans="1:17" x14ac:dyDescent="0.25">
      <c r="A403" s="143" t="s">
        <v>1037</v>
      </c>
      <c r="B403" s="132" t="s">
        <v>1632</v>
      </c>
      <c r="C403" s="118">
        <f>SUMIF('ricostr prev'!$A:$A,'prev. 2016 ric'!$A:$A,'ricostr prev'!D:D)</f>
        <v>0</v>
      </c>
      <c r="D403" s="118">
        <f>SUMIF('ricostr prev'!$A:$A,'prev. 2016 ric'!$A:$A,'ricostr prev'!F:F)</f>
        <v>0</v>
      </c>
      <c r="E403" s="118">
        <f>SUMIF('ricostr prev'!$A:$A,'prev. 2016 ric'!$A:$A,'ricostr prev'!H:H)</f>
        <v>0</v>
      </c>
      <c r="F403" s="118">
        <f>SUMIF('ricostr prev'!$A:$A,'prev. 2016 ric'!$A:$A,'ricostr prev'!J:J)</f>
        <v>0</v>
      </c>
      <c r="G403" s="118">
        <f>SUMIF('ricostr prev'!$A:$A,'prev. 2016 ric'!$A:$A,'ricostr prev'!L:L)</f>
        <v>0</v>
      </c>
      <c r="H403" s="118">
        <f>SUMIF('ricostr prev'!$A:$A,'prev. 2016 ric'!$A:$A,'ricostr prev'!N:N)</f>
        <v>0</v>
      </c>
      <c r="I403" s="118">
        <f>SUMIF('ricostr prev'!$A:$A,'prev. 2016 ric'!$A:$A,'ricostr prev'!P:P)</f>
        <v>0</v>
      </c>
      <c r="J403" s="118">
        <f>SUMIF('ricostr prev'!$A:$A,'prev. 2016 ric'!$A:$A,'ricostr prev'!R:R)</f>
        <v>0</v>
      </c>
      <c r="K403" s="118">
        <f>SUMIF('ricostr prev'!$A:$A,'prev. 2016 ric'!$A:$A,'ricostr prev'!T:T)</f>
        <v>0</v>
      </c>
      <c r="L403" s="118">
        <f>SUMIF('ricostr prev'!$A:$A,'prev. 2016 ric'!$A:$A,'ricostr prev'!V:V)</f>
        <v>0</v>
      </c>
      <c r="M403" s="118">
        <f>SUMIF('ricostr prev'!$A:$A,'prev. 2016 ric'!$A:$A,'ricostr prev'!X:X)</f>
        <v>0</v>
      </c>
      <c r="N403" s="106">
        <f t="shared" si="13"/>
        <v>0</v>
      </c>
      <c r="P403">
        <v>0</v>
      </c>
      <c r="Q403" s="124">
        <f t="shared" si="12"/>
        <v>0</v>
      </c>
    </row>
    <row r="404" spans="1:17" x14ac:dyDescent="0.25">
      <c r="A404" s="143" t="s">
        <v>1038</v>
      </c>
      <c r="B404" s="132" t="s">
        <v>186</v>
      </c>
      <c r="C404" s="118">
        <f>SUMIF('ricostr prev'!$A:$A,'prev. 2016 ric'!$A:$A,'ricostr prev'!D:D)</f>
        <v>27</v>
      </c>
      <c r="D404" s="118">
        <f>SUMIF('ricostr prev'!$A:$A,'prev. 2016 ric'!$A:$A,'ricostr prev'!F:F)</f>
        <v>0</v>
      </c>
      <c r="E404" s="118">
        <f>SUMIF('ricostr prev'!$A:$A,'prev. 2016 ric'!$A:$A,'ricostr prev'!H:H)</f>
        <v>0</v>
      </c>
      <c r="F404" s="118">
        <f>SUMIF('ricostr prev'!$A:$A,'prev. 2016 ric'!$A:$A,'ricostr prev'!J:J)</f>
        <v>0</v>
      </c>
      <c r="G404" s="118">
        <f>SUMIF('ricostr prev'!$A:$A,'prev. 2016 ric'!$A:$A,'ricostr prev'!L:L)</f>
        <v>88</v>
      </c>
      <c r="H404" s="118">
        <f>SUMIF('ricostr prev'!$A:$A,'prev. 2016 ric'!$A:$A,'ricostr prev'!N:N)</f>
        <v>0</v>
      </c>
      <c r="I404" s="118">
        <f>SUMIF('ricostr prev'!$A:$A,'prev. 2016 ric'!$A:$A,'ricostr prev'!P:P)</f>
        <v>177</v>
      </c>
      <c r="J404" s="118">
        <f>SUMIF('ricostr prev'!$A:$A,'prev. 2016 ric'!$A:$A,'ricostr prev'!R:R)</f>
        <v>0</v>
      </c>
      <c r="K404" s="118">
        <f>SUMIF('ricostr prev'!$A:$A,'prev. 2016 ric'!$A:$A,'ricostr prev'!T:T)</f>
        <v>0</v>
      </c>
      <c r="L404" s="118">
        <f>SUMIF('ricostr prev'!$A:$A,'prev. 2016 ric'!$A:$A,'ricostr prev'!V:V)</f>
        <v>0</v>
      </c>
      <c r="M404" s="118">
        <f>SUMIF('ricostr prev'!$A:$A,'prev. 2016 ric'!$A:$A,'ricostr prev'!X:X)</f>
        <v>0</v>
      </c>
      <c r="N404" s="106">
        <f t="shared" si="13"/>
        <v>292</v>
      </c>
      <c r="P404">
        <v>573.33333333333337</v>
      </c>
      <c r="Q404" s="124">
        <f t="shared" si="12"/>
        <v>281.33333333333337</v>
      </c>
    </row>
    <row r="405" spans="1:17" x14ac:dyDescent="0.25">
      <c r="A405" s="143" t="s">
        <v>1039</v>
      </c>
      <c r="B405" s="132" t="s">
        <v>188</v>
      </c>
      <c r="C405" s="118">
        <f>SUMIF('ricostr prev'!$A:$A,'prev. 2016 ric'!$A:$A,'ricostr prev'!D:D)</f>
        <v>382</v>
      </c>
      <c r="D405" s="118">
        <f>SUMIF('ricostr prev'!$A:$A,'prev. 2016 ric'!$A:$A,'ricostr prev'!F:F)</f>
        <v>160</v>
      </c>
      <c r="E405" s="118">
        <f>SUMIF('ricostr prev'!$A:$A,'prev. 2016 ric'!$A:$A,'ricostr prev'!H:H)</f>
        <v>25</v>
      </c>
      <c r="F405" s="118">
        <f>SUMIF('ricostr prev'!$A:$A,'prev. 2016 ric'!$A:$A,'ricostr prev'!J:J)</f>
        <v>16</v>
      </c>
      <c r="G405" s="118">
        <f>SUMIF('ricostr prev'!$A:$A,'prev. 2016 ric'!$A:$A,'ricostr prev'!L:L)</f>
        <v>0</v>
      </c>
      <c r="H405" s="118">
        <f>SUMIF('ricostr prev'!$A:$A,'prev. 2016 ric'!$A:$A,'ricostr prev'!N:N)</f>
        <v>1</v>
      </c>
      <c r="I405" s="118">
        <f>SUMIF('ricostr prev'!$A:$A,'prev. 2016 ric'!$A:$A,'ricostr prev'!P:P)</f>
        <v>41</v>
      </c>
      <c r="J405" s="118">
        <f>SUMIF('ricostr prev'!$A:$A,'prev. 2016 ric'!$A:$A,'ricostr prev'!R:R)</f>
        <v>0</v>
      </c>
      <c r="K405" s="118">
        <f>SUMIF('ricostr prev'!$A:$A,'prev. 2016 ric'!$A:$A,'ricostr prev'!T:T)</f>
        <v>427</v>
      </c>
      <c r="L405" s="118">
        <f>SUMIF('ricostr prev'!$A:$A,'prev. 2016 ric'!$A:$A,'ricostr prev'!V:V)</f>
        <v>122</v>
      </c>
      <c r="M405" s="118">
        <f>SUMIF('ricostr prev'!$A:$A,'prev. 2016 ric'!$A:$A,'ricostr prev'!X:X)</f>
        <v>0</v>
      </c>
      <c r="N405" s="106">
        <f t="shared" si="13"/>
        <v>1174</v>
      </c>
      <c r="P405">
        <v>2736</v>
      </c>
      <c r="Q405" s="124">
        <f t="shared" si="12"/>
        <v>1562</v>
      </c>
    </row>
    <row r="406" spans="1:17" x14ac:dyDescent="0.25">
      <c r="A406" s="139" t="s">
        <v>1040</v>
      </c>
      <c r="B406" s="132" t="s">
        <v>190</v>
      </c>
      <c r="C406" s="118">
        <f>SUMIF('ricostr prev'!$A:$A,'prev. 2016 ric'!$A:$A,'ricostr prev'!D:D)</f>
        <v>0</v>
      </c>
      <c r="D406" s="118">
        <f>SUMIF('ricostr prev'!$A:$A,'prev. 2016 ric'!$A:$A,'ricostr prev'!F:F)</f>
        <v>0</v>
      </c>
      <c r="E406" s="118">
        <f>SUMIF('ricostr prev'!$A:$A,'prev. 2016 ric'!$A:$A,'ricostr prev'!H:H)</f>
        <v>0</v>
      </c>
      <c r="F406" s="118">
        <f>SUMIF('ricostr prev'!$A:$A,'prev. 2016 ric'!$A:$A,'ricostr prev'!J:J)</f>
        <v>0</v>
      </c>
      <c r="G406" s="118">
        <f>SUMIF('ricostr prev'!$A:$A,'prev. 2016 ric'!$A:$A,'ricostr prev'!L:L)</f>
        <v>0</v>
      </c>
      <c r="H406" s="118">
        <f>SUMIF('ricostr prev'!$A:$A,'prev. 2016 ric'!$A:$A,'ricostr prev'!N:N)</f>
        <v>0</v>
      </c>
      <c r="I406" s="118">
        <f>SUMIF('ricostr prev'!$A:$A,'prev. 2016 ric'!$A:$A,'ricostr prev'!P:P)</f>
        <v>0</v>
      </c>
      <c r="J406" s="118">
        <f>SUMIF('ricostr prev'!$A:$A,'prev. 2016 ric'!$A:$A,'ricostr prev'!R:R)</f>
        <v>0</v>
      </c>
      <c r="K406" s="118">
        <f>SUMIF('ricostr prev'!$A:$A,'prev. 2016 ric'!$A:$A,'ricostr prev'!T:T)</f>
        <v>0</v>
      </c>
      <c r="L406" s="118">
        <f>SUMIF('ricostr prev'!$A:$A,'prev. 2016 ric'!$A:$A,'ricostr prev'!V:V)</f>
        <v>0</v>
      </c>
      <c r="M406" s="118">
        <f>SUMIF('ricostr prev'!$A:$A,'prev. 2016 ric'!$A:$A,'ricostr prev'!X:X)</f>
        <v>0</v>
      </c>
      <c r="N406" s="106">
        <f t="shared" si="13"/>
        <v>0</v>
      </c>
      <c r="P406">
        <v>330.66666666666669</v>
      </c>
      <c r="Q406" s="124">
        <f t="shared" si="12"/>
        <v>330.66666666666669</v>
      </c>
    </row>
    <row r="407" spans="1:17" x14ac:dyDescent="0.25">
      <c r="A407" s="143" t="s">
        <v>1041</v>
      </c>
      <c r="B407" s="132" t="s">
        <v>192</v>
      </c>
      <c r="C407" s="118">
        <f>SUMIF('ricostr prev'!$A:$A,'prev. 2016 ric'!$A:$A,'ricostr prev'!D:D)</f>
        <v>0</v>
      </c>
      <c r="D407" s="118">
        <f>SUMIF('ricostr prev'!$A:$A,'prev. 2016 ric'!$A:$A,'ricostr prev'!F:F)</f>
        <v>0</v>
      </c>
      <c r="E407" s="118">
        <f>SUMIF('ricostr prev'!$A:$A,'prev. 2016 ric'!$A:$A,'ricostr prev'!H:H)</f>
        <v>0</v>
      </c>
      <c r="F407" s="118">
        <f>SUMIF('ricostr prev'!$A:$A,'prev. 2016 ric'!$A:$A,'ricostr prev'!J:J)</f>
        <v>0</v>
      </c>
      <c r="G407" s="118">
        <f>SUMIF('ricostr prev'!$A:$A,'prev. 2016 ric'!$A:$A,'ricostr prev'!L:L)</f>
        <v>0</v>
      </c>
      <c r="H407" s="118">
        <f>SUMIF('ricostr prev'!$A:$A,'prev. 2016 ric'!$A:$A,'ricostr prev'!N:N)</f>
        <v>0</v>
      </c>
      <c r="I407" s="118">
        <f>SUMIF('ricostr prev'!$A:$A,'prev. 2016 ric'!$A:$A,'ricostr prev'!P:P)</f>
        <v>0</v>
      </c>
      <c r="J407" s="118">
        <f>SUMIF('ricostr prev'!$A:$A,'prev. 2016 ric'!$A:$A,'ricostr prev'!R:R)</f>
        <v>0</v>
      </c>
      <c r="K407" s="118">
        <f>SUMIF('ricostr prev'!$A:$A,'prev. 2016 ric'!$A:$A,'ricostr prev'!T:T)</f>
        <v>0</v>
      </c>
      <c r="L407" s="118">
        <f>SUMIF('ricostr prev'!$A:$A,'prev. 2016 ric'!$A:$A,'ricostr prev'!V:V)</f>
        <v>0</v>
      </c>
      <c r="M407" s="118">
        <f>SUMIF('ricostr prev'!$A:$A,'prev. 2016 ric'!$A:$A,'ricostr prev'!X:X)</f>
        <v>0</v>
      </c>
      <c r="N407" s="106">
        <f t="shared" si="13"/>
        <v>0</v>
      </c>
      <c r="P407">
        <v>330.66666666666669</v>
      </c>
      <c r="Q407" s="124">
        <f t="shared" si="12"/>
        <v>330.66666666666669</v>
      </c>
    </row>
    <row r="408" spans="1:17" x14ac:dyDescent="0.25">
      <c r="A408" s="143" t="s">
        <v>601</v>
      </c>
      <c r="B408" s="132" t="s">
        <v>194</v>
      </c>
      <c r="C408" s="118">
        <f>SUMIF('ricostr prev'!$A:$A,'prev. 2016 ric'!$A:$A,'ricostr prev'!D:D)</f>
        <v>0</v>
      </c>
      <c r="D408" s="118">
        <f>SUMIF('ricostr prev'!$A:$A,'prev. 2016 ric'!$A:$A,'ricostr prev'!F:F)</f>
        <v>0</v>
      </c>
      <c r="E408" s="118">
        <f>SUMIF('ricostr prev'!$A:$A,'prev. 2016 ric'!$A:$A,'ricostr prev'!H:H)</f>
        <v>0</v>
      </c>
      <c r="F408" s="118">
        <f>SUMIF('ricostr prev'!$A:$A,'prev. 2016 ric'!$A:$A,'ricostr prev'!J:J)</f>
        <v>0</v>
      </c>
      <c r="G408" s="118">
        <f>SUMIF('ricostr prev'!$A:$A,'prev. 2016 ric'!$A:$A,'ricostr prev'!L:L)</f>
        <v>0</v>
      </c>
      <c r="H408" s="118">
        <f>SUMIF('ricostr prev'!$A:$A,'prev. 2016 ric'!$A:$A,'ricostr prev'!N:N)</f>
        <v>0</v>
      </c>
      <c r="I408" s="118">
        <f>SUMIF('ricostr prev'!$A:$A,'prev. 2016 ric'!$A:$A,'ricostr prev'!P:P)</f>
        <v>0</v>
      </c>
      <c r="J408" s="118">
        <f>SUMIF('ricostr prev'!$A:$A,'prev. 2016 ric'!$A:$A,'ricostr prev'!R:R)</f>
        <v>0</v>
      </c>
      <c r="K408" s="118">
        <f>SUMIF('ricostr prev'!$A:$A,'prev. 2016 ric'!$A:$A,'ricostr prev'!T:T)</f>
        <v>0</v>
      </c>
      <c r="L408" s="118">
        <f>SUMIF('ricostr prev'!$A:$A,'prev. 2016 ric'!$A:$A,'ricostr prev'!V:V)</f>
        <v>0</v>
      </c>
      <c r="M408" s="118">
        <f>SUMIF('ricostr prev'!$A:$A,'prev. 2016 ric'!$A:$A,'ricostr prev'!X:X)</f>
        <v>0</v>
      </c>
      <c r="N408" s="106">
        <f t="shared" si="13"/>
        <v>0</v>
      </c>
      <c r="P408">
        <v>0</v>
      </c>
      <c r="Q408" s="124">
        <f t="shared" si="12"/>
        <v>0</v>
      </c>
    </row>
    <row r="409" spans="1:17" x14ac:dyDescent="0.25">
      <c r="A409" s="139" t="s">
        <v>602</v>
      </c>
      <c r="B409" s="132" t="s">
        <v>196</v>
      </c>
      <c r="C409" s="118">
        <f>SUMIF('ricostr prev'!$A:$A,'prev. 2016 ric'!$A:$A,'ricostr prev'!D:D)</f>
        <v>-328</v>
      </c>
      <c r="D409" s="118">
        <f>SUMIF('ricostr prev'!$A:$A,'prev. 2016 ric'!$A:$A,'ricostr prev'!F:F)</f>
        <v>-158</v>
      </c>
      <c r="E409" s="118">
        <f>SUMIF('ricostr prev'!$A:$A,'prev. 2016 ric'!$A:$A,'ricostr prev'!H:H)</f>
        <v>-25</v>
      </c>
      <c r="F409" s="118">
        <f>SUMIF('ricostr prev'!$A:$A,'prev. 2016 ric'!$A:$A,'ricostr prev'!J:J)</f>
        <v>-16</v>
      </c>
      <c r="G409" s="118">
        <f>SUMIF('ricostr prev'!$A:$A,'prev. 2016 ric'!$A:$A,'ricostr prev'!L:L)</f>
        <v>-88</v>
      </c>
      <c r="H409" s="118">
        <f>SUMIF('ricostr prev'!$A:$A,'prev. 2016 ric'!$A:$A,'ricostr prev'!N:N)</f>
        <v>-1</v>
      </c>
      <c r="I409" s="118">
        <f>SUMIF('ricostr prev'!$A:$A,'prev. 2016 ric'!$A:$A,'ricostr prev'!P:P)</f>
        <v>-218</v>
      </c>
      <c r="J409" s="118">
        <f>SUMIF('ricostr prev'!$A:$A,'prev. 2016 ric'!$A:$A,'ricostr prev'!R:R)</f>
        <v>0</v>
      </c>
      <c r="K409" s="118">
        <f>SUMIF('ricostr prev'!$A:$A,'prev. 2016 ric'!$A:$A,'ricostr prev'!T:T)</f>
        <v>-427</v>
      </c>
      <c r="L409" s="118">
        <f>SUMIF('ricostr prev'!$A:$A,'prev. 2016 ric'!$A:$A,'ricostr prev'!V:V)</f>
        <v>-122</v>
      </c>
      <c r="M409" s="118">
        <f>SUMIF('ricostr prev'!$A:$A,'prev. 2016 ric'!$A:$A,'ricostr prev'!X:X)</f>
        <v>0</v>
      </c>
      <c r="N409" s="106">
        <f t="shared" si="13"/>
        <v>-1383</v>
      </c>
      <c r="P409">
        <v>-3633.3333333333335</v>
      </c>
      <c r="Q409" s="124">
        <f t="shared" si="12"/>
        <v>-2250.3333333333335</v>
      </c>
    </row>
    <row r="410" spans="1:17" x14ac:dyDescent="0.25">
      <c r="A410" s="139" t="s">
        <v>603</v>
      </c>
      <c r="B410" s="132" t="s">
        <v>200</v>
      </c>
      <c r="C410" s="118">
        <f>SUMIF('ricostr prev'!$A:$A,'prev. 2016 ric'!$A:$A,'ricostr prev'!D:D)</f>
        <v>0</v>
      </c>
      <c r="D410" s="118">
        <f>SUMIF('ricostr prev'!$A:$A,'prev. 2016 ric'!$A:$A,'ricostr prev'!F:F)</f>
        <v>0</v>
      </c>
      <c r="E410" s="118">
        <f>SUMIF('ricostr prev'!$A:$A,'prev. 2016 ric'!$A:$A,'ricostr prev'!H:H)</f>
        <v>0</v>
      </c>
      <c r="F410" s="118">
        <f>SUMIF('ricostr prev'!$A:$A,'prev. 2016 ric'!$A:$A,'ricostr prev'!J:J)</f>
        <v>0</v>
      </c>
      <c r="G410" s="118">
        <f>SUMIF('ricostr prev'!$A:$A,'prev. 2016 ric'!$A:$A,'ricostr prev'!L:L)</f>
        <v>0</v>
      </c>
      <c r="H410" s="118">
        <f>SUMIF('ricostr prev'!$A:$A,'prev. 2016 ric'!$A:$A,'ricostr prev'!N:N)</f>
        <v>0</v>
      </c>
      <c r="I410" s="118">
        <f>SUMIF('ricostr prev'!$A:$A,'prev. 2016 ric'!$A:$A,'ricostr prev'!P:P)</f>
        <v>0</v>
      </c>
      <c r="J410" s="118">
        <f>SUMIF('ricostr prev'!$A:$A,'prev. 2016 ric'!$A:$A,'ricostr prev'!R:R)</f>
        <v>0</v>
      </c>
      <c r="K410" s="118">
        <f>SUMIF('ricostr prev'!$A:$A,'prev. 2016 ric'!$A:$A,'ricostr prev'!T:T)</f>
        <v>0</v>
      </c>
      <c r="L410" s="118">
        <f>SUMIF('ricostr prev'!$A:$A,'prev. 2016 ric'!$A:$A,'ricostr prev'!V:V)</f>
        <v>0</v>
      </c>
      <c r="M410" s="118">
        <f>SUMIF('ricostr prev'!$A:$A,'prev. 2016 ric'!$A:$A,'ricostr prev'!X:X)</f>
        <v>0</v>
      </c>
      <c r="N410" s="106">
        <f t="shared" si="13"/>
        <v>0</v>
      </c>
      <c r="P410">
        <v>0</v>
      </c>
      <c r="Q410" s="124">
        <f t="shared" si="12"/>
        <v>0</v>
      </c>
    </row>
    <row r="411" spans="1:17" x14ac:dyDescent="0.25">
      <c r="A411" s="139" t="s">
        <v>604</v>
      </c>
      <c r="B411" s="132" t="s">
        <v>202</v>
      </c>
      <c r="C411" s="118">
        <f>SUMIF('ricostr prev'!$A:$A,'prev. 2016 ric'!$A:$A,'ricostr prev'!D:D)</f>
        <v>0</v>
      </c>
      <c r="D411" s="118">
        <f>SUMIF('ricostr prev'!$A:$A,'prev. 2016 ric'!$A:$A,'ricostr prev'!F:F)</f>
        <v>0</v>
      </c>
      <c r="E411" s="118">
        <f>SUMIF('ricostr prev'!$A:$A,'prev. 2016 ric'!$A:$A,'ricostr prev'!H:H)</f>
        <v>0</v>
      </c>
      <c r="F411" s="118">
        <f>SUMIF('ricostr prev'!$A:$A,'prev. 2016 ric'!$A:$A,'ricostr prev'!J:J)</f>
        <v>0</v>
      </c>
      <c r="G411" s="118">
        <f>SUMIF('ricostr prev'!$A:$A,'prev. 2016 ric'!$A:$A,'ricostr prev'!L:L)</f>
        <v>0</v>
      </c>
      <c r="H411" s="118">
        <f>SUMIF('ricostr prev'!$A:$A,'prev. 2016 ric'!$A:$A,'ricostr prev'!N:N)</f>
        <v>0</v>
      </c>
      <c r="I411" s="118">
        <f>SUMIF('ricostr prev'!$A:$A,'prev. 2016 ric'!$A:$A,'ricostr prev'!P:P)</f>
        <v>0</v>
      </c>
      <c r="J411" s="118">
        <f>SUMIF('ricostr prev'!$A:$A,'prev. 2016 ric'!$A:$A,'ricostr prev'!R:R)</f>
        <v>0</v>
      </c>
      <c r="K411" s="118">
        <f>SUMIF('ricostr prev'!$A:$A,'prev. 2016 ric'!$A:$A,'ricostr prev'!T:T)</f>
        <v>0</v>
      </c>
      <c r="L411" s="118">
        <f>SUMIF('ricostr prev'!$A:$A,'prev. 2016 ric'!$A:$A,'ricostr prev'!V:V)</f>
        <v>0</v>
      </c>
      <c r="M411" s="118">
        <f>SUMIF('ricostr prev'!$A:$A,'prev. 2016 ric'!$A:$A,'ricostr prev'!X:X)</f>
        <v>0</v>
      </c>
      <c r="N411" s="106">
        <f t="shared" si="13"/>
        <v>0</v>
      </c>
      <c r="P411">
        <v>0</v>
      </c>
      <c r="Q411" s="124">
        <f t="shared" si="12"/>
        <v>0</v>
      </c>
    </row>
    <row r="412" spans="1:17" x14ac:dyDescent="0.25">
      <c r="A412" s="139" t="s">
        <v>605</v>
      </c>
      <c r="B412" s="132" t="s">
        <v>204</v>
      </c>
      <c r="C412" s="118">
        <f>SUMIF('ricostr prev'!$A:$A,'prev. 2016 ric'!$A:$A,'ricostr prev'!D:D)</f>
        <v>0</v>
      </c>
      <c r="D412" s="118">
        <f>SUMIF('ricostr prev'!$A:$A,'prev. 2016 ric'!$A:$A,'ricostr prev'!F:F)</f>
        <v>0</v>
      </c>
      <c r="E412" s="118">
        <f>SUMIF('ricostr prev'!$A:$A,'prev. 2016 ric'!$A:$A,'ricostr prev'!H:H)</f>
        <v>0</v>
      </c>
      <c r="F412" s="118">
        <f>SUMIF('ricostr prev'!$A:$A,'prev. 2016 ric'!$A:$A,'ricostr prev'!J:J)</f>
        <v>0</v>
      </c>
      <c r="G412" s="118">
        <f>SUMIF('ricostr prev'!$A:$A,'prev. 2016 ric'!$A:$A,'ricostr prev'!L:L)</f>
        <v>0</v>
      </c>
      <c r="H412" s="118">
        <f>SUMIF('ricostr prev'!$A:$A,'prev. 2016 ric'!$A:$A,'ricostr prev'!N:N)</f>
        <v>0</v>
      </c>
      <c r="I412" s="118">
        <f>SUMIF('ricostr prev'!$A:$A,'prev. 2016 ric'!$A:$A,'ricostr prev'!P:P)</f>
        <v>0</v>
      </c>
      <c r="J412" s="118">
        <f>SUMIF('ricostr prev'!$A:$A,'prev. 2016 ric'!$A:$A,'ricostr prev'!R:R)</f>
        <v>0</v>
      </c>
      <c r="K412" s="118">
        <f>SUMIF('ricostr prev'!$A:$A,'prev. 2016 ric'!$A:$A,'ricostr prev'!T:T)</f>
        <v>0</v>
      </c>
      <c r="L412" s="118">
        <f>SUMIF('ricostr prev'!$A:$A,'prev. 2016 ric'!$A:$A,'ricostr prev'!V:V)</f>
        <v>0</v>
      </c>
      <c r="M412" s="118">
        <f>SUMIF('ricostr prev'!$A:$A,'prev. 2016 ric'!$A:$A,'ricostr prev'!X:X)</f>
        <v>0</v>
      </c>
      <c r="N412" s="106">
        <f t="shared" si="13"/>
        <v>0</v>
      </c>
      <c r="P412">
        <v>0</v>
      </c>
      <c r="Q412" s="124">
        <f t="shared" si="12"/>
        <v>0</v>
      </c>
    </row>
    <row r="413" spans="1:17" x14ac:dyDescent="0.25">
      <c r="A413" s="139" t="s">
        <v>606</v>
      </c>
      <c r="B413" s="132" t="s">
        <v>208</v>
      </c>
      <c r="C413" s="118">
        <f>SUMIF('ricostr prev'!$A:$A,'prev. 2016 ric'!$A:$A,'ricostr prev'!D:D)</f>
        <v>0</v>
      </c>
      <c r="D413" s="118">
        <f>SUMIF('ricostr prev'!$A:$A,'prev. 2016 ric'!$A:$A,'ricostr prev'!F:F)</f>
        <v>0</v>
      </c>
      <c r="E413" s="118">
        <f>SUMIF('ricostr prev'!$A:$A,'prev. 2016 ric'!$A:$A,'ricostr prev'!H:H)</f>
        <v>0</v>
      </c>
      <c r="F413" s="118">
        <f>SUMIF('ricostr prev'!$A:$A,'prev. 2016 ric'!$A:$A,'ricostr prev'!J:J)</f>
        <v>0</v>
      </c>
      <c r="G413" s="118">
        <f>SUMIF('ricostr prev'!$A:$A,'prev. 2016 ric'!$A:$A,'ricostr prev'!L:L)</f>
        <v>0</v>
      </c>
      <c r="H413" s="118">
        <f>SUMIF('ricostr prev'!$A:$A,'prev. 2016 ric'!$A:$A,'ricostr prev'!N:N)</f>
        <v>3</v>
      </c>
      <c r="I413" s="118">
        <f>SUMIF('ricostr prev'!$A:$A,'prev. 2016 ric'!$A:$A,'ricostr prev'!P:P)</f>
        <v>433</v>
      </c>
      <c r="J413" s="118">
        <f>SUMIF('ricostr prev'!$A:$A,'prev. 2016 ric'!$A:$A,'ricostr prev'!R:R)</f>
        <v>0</v>
      </c>
      <c r="K413" s="118">
        <f>SUMIF('ricostr prev'!$A:$A,'prev. 2016 ric'!$A:$A,'ricostr prev'!T:T)</f>
        <v>0</v>
      </c>
      <c r="L413" s="118">
        <f>SUMIF('ricostr prev'!$A:$A,'prev. 2016 ric'!$A:$A,'ricostr prev'!V:V)</f>
        <v>0</v>
      </c>
      <c r="M413" s="118">
        <f>SUMIF('ricostr prev'!$A:$A,'prev. 2016 ric'!$A:$A,'ricostr prev'!X:X)</f>
        <v>0</v>
      </c>
      <c r="N413" s="106">
        <f t="shared" si="13"/>
        <v>436</v>
      </c>
      <c r="P413">
        <v>9566.6666666666661</v>
      </c>
      <c r="Q413" s="124">
        <f t="shared" si="12"/>
        <v>9130.6666666666661</v>
      </c>
    </row>
    <row r="414" spans="1:17" x14ac:dyDescent="0.25">
      <c r="A414" s="143" t="s">
        <v>607</v>
      </c>
      <c r="B414" s="132" t="s">
        <v>210</v>
      </c>
      <c r="C414" s="118">
        <f>SUMIF('ricostr prev'!$A:$A,'prev. 2016 ric'!$A:$A,'ricostr prev'!D:D)</f>
        <v>0</v>
      </c>
      <c r="D414" s="118">
        <f>SUMIF('ricostr prev'!$A:$A,'prev. 2016 ric'!$A:$A,'ricostr prev'!F:F)</f>
        <v>0</v>
      </c>
      <c r="E414" s="118">
        <f>SUMIF('ricostr prev'!$A:$A,'prev. 2016 ric'!$A:$A,'ricostr prev'!H:H)</f>
        <v>0</v>
      </c>
      <c r="F414" s="118">
        <f>SUMIF('ricostr prev'!$A:$A,'prev. 2016 ric'!$A:$A,'ricostr prev'!J:J)</f>
        <v>0</v>
      </c>
      <c r="G414" s="118">
        <f>SUMIF('ricostr prev'!$A:$A,'prev. 2016 ric'!$A:$A,'ricostr prev'!L:L)</f>
        <v>0</v>
      </c>
      <c r="H414" s="118">
        <f>SUMIF('ricostr prev'!$A:$A,'prev. 2016 ric'!$A:$A,'ricostr prev'!N:N)</f>
        <v>0</v>
      </c>
      <c r="I414" s="118">
        <f>SUMIF('ricostr prev'!$A:$A,'prev. 2016 ric'!$A:$A,'ricostr prev'!P:P)</f>
        <v>0</v>
      </c>
      <c r="J414" s="118">
        <f>SUMIF('ricostr prev'!$A:$A,'prev. 2016 ric'!$A:$A,'ricostr prev'!R:R)</f>
        <v>0</v>
      </c>
      <c r="K414" s="118">
        <f>SUMIF('ricostr prev'!$A:$A,'prev. 2016 ric'!$A:$A,'ricostr prev'!T:T)</f>
        <v>0</v>
      </c>
      <c r="L414" s="118">
        <f>SUMIF('ricostr prev'!$A:$A,'prev. 2016 ric'!$A:$A,'ricostr prev'!V:V)</f>
        <v>0</v>
      </c>
      <c r="M414" s="118">
        <f>SUMIF('ricostr prev'!$A:$A,'prev. 2016 ric'!$A:$A,'ricostr prev'!X:X)</f>
        <v>0</v>
      </c>
      <c r="N414" s="106">
        <f t="shared" si="13"/>
        <v>0</v>
      </c>
      <c r="P414">
        <v>0</v>
      </c>
      <c r="Q414" s="124">
        <f t="shared" si="12"/>
        <v>0</v>
      </c>
    </row>
    <row r="415" spans="1:17" x14ac:dyDescent="0.25">
      <c r="A415" s="143" t="s">
        <v>608</v>
      </c>
      <c r="B415" s="132" t="s">
        <v>212</v>
      </c>
      <c r="C415" s="118">
        <f>SUMIF('ricostr prev'!$A:$A,'prev. 2016 ric'!$A:$A,'ricostr prev'!D:D)</f>
        <v>0</v>
      </c>
      <c r="D415" s="118">
        <f>SUMIF('ricostr prev'!$A:$A,'prev. 2016 ric'!$A:$A,'ricostr prev'!F:F)</f>
        <v>0</v>
      </c>
      <c r="E415" s="118">
        <f>SUMIF('ricostr prev'!$A:$A,'prev. 2016 ric'!$A:$A,'ricostr prev'!H:H)</f>
        <v>0</v>
      </c>
      <c r="F415" s="118">
        <f>SUMIF('ricostr prev'!$A:$A,'prev. 2016 ric'!$A:$A,'ricostr prev'!J:J)</f>
        <v>0</v>
      </c>
      <c r="G415" s="118">
        <f>SUMIF('ricostr prev'!$A:$A,'prev. 2016 ric'!$A:$A,'ricostr prev'!L:L)</f>
        <v>0</v>
      </c>
      <c r="H415" s="118">
        <f>SUMIF('ricostr prev'!$A:$A,'prev. 2016 ric'!$A:$A,'ricostr prev'!N:N)</f>
        <v>3</v>
      </c>
      <c r="I415" s="118">
        <f>SUMIF('ricostr prev'!$A:$A,'prev. 2016 ric'!$A:$A,'ricostr prev'!P:P)</f>
        <v>433</v>
      </c>
      <c r="J415" s="118">
        <f>SUMIF('ricostr prev'!$A:$A,'prev. 2016 ric'!$A:$A,'ricostr prev'!R:R)</f>
        <v>0</v>
      </c>
      <c r="K415" s="118">
        <f>SUMIF('ricostr prev'!$A:$A,'prev. 2016 ric'!$A:$A,'ricostr prev'!T:T)</f>
        <v>0</v>
      </c>
      <c r="L415" s="118">
        <f>SUMIF('ricostr prev'!$A:$A,'prev. 2016 ric'!$A:$A,'ricostr prev'!V:V)</f>
        <v>0</v>
      </c>
      <c r="M415" s="118">
        <f>SUMIF('ricostr prev'!$A:$A,'prev. 2016 ric'!$A:$A,'ricostr prev'!X:X)</f>
        <v>0</v>
      </c>
      <c r="N415" s="106">
        <f t="shared" si="13"/>
        <v>436</v>
      </c>
      <c r="P415">
        <v>9566.6666666666661</v>
      </c>
      <c r="Q415" s="124">
        <f t="shared" si="12"/>
        <v>9130.6666666666661</v>
      </c>
    </row>
    <row r="416" spans="1:17" x14ac:dyDescent="0.25">
      <c r="A416" s="143" t="s">
        <v>609</v>
      </c>
      <c r="B416" s="132" t="s">
        <v>214</v>
      </c>
      <c r="C416" s="118">
        <f>SUMIF('ricostr prev'!$A:$A,'prev. 2016 ric'!$A:$A,'ricostr prev'!D:D)</f>
        <v>0</v>
      </c>
      <c r="D416" s="118">
        <f>SUMIF('ricostr prev'!$A:$A,'prev. 2016 ric'!$A:$A,'ricostr prev'!F:F)</f>
        <v>0</v>
      </c>
      <c r="E416" s="118">
        <f>SUMIF('ricostr prev'!$A:$A,'prev. 2016 ric'!$A:$A,'ricostr prev'!H:H)</f>
        <v>0</v>
      </c>
      <c r="F416" s="118">
        <f>SUMIF('ricostr prev'!$A:$A,'prev. 2016 ric'!$A:$A,'ricostr prev'!J:J)</f>
        <v>0</v>
      </c>
      <c r="G416" s="118">
        <f>SUMIF('ricostr prev'!$A:$A,'prev. 2016 ric'!$A:$A,'ricostr prev'!L:L)</f>
        <v>0</v>
      </c>
      <c r="H416" s="118">
        <f>SUMIF('ricostr prev'!$A:$A,'prev. 2016 ric'!$A:$A,'ricostr prev'!N:N)</f>
        <v>0</v>
      </c>
      <c r="I416" s="118">
        <f>SUMIF('ricostr prev'!$A:$A,'prev. 2016 ric'!$A:$A,'ricostr prev'!P:P)</f>
        <v>0</v>
      </c>
      <c r="J416" s="118">
        <f>SUMIF('ricostr prev'!$A:$A,'prev. 2016 ric'!$A:$A,'ricostr prev'!R:R)</f>
        <v>0</v>
      </c>
      <c r="K416" s="118">
        <f>SUMIF('ricostr prev'!$A:$A,'prev. 2016 ric'!$A:$A,'ricostr prev'!T:T)</f>
        <v>0</v>
      </c>
      <c r="L416" s="118">
        <f>SUMIF('ricostr prev'!$A:$A,'prev. 2016 ric'!$A:$A,'ricostr prev'!V:V)</f>
        <v>0</v>
      </c>
      <c r="M416" s="118">
        <f>SUMIF('ricostr prev'!$A:$A,'prev. 2016 ric'!$A:$A,'ricostr prev'!X:X)</f>
        <v>0</v>
      </c>
      <c r="N416" s="106">
        <f t="shared" si="13"/>
        <v>0</v>
      </c>
      <c r="P416">
        <v>10.666666666666666</v>
      </c>
      <c r="Q416" s="124">
        <f t="shared" si="12"/>
        <v>10.666666666666666</v>
      </c>
    </row>
    <row r="417" spans="1:17" x14ac:dyDescent="0.25">
      <c r="A417" s="143" t="s">
        <v>610</v>
      </c>
      <c r="B417" s="132" t="s">
        <v>216</v>
      </c>
      <c r="C417" s="118">
        <f>SUMIF('ricostr prev'!$A:$A,'prev. 2016 ric'!$A:$A,'ricostr prev'!D:D)</f>
        <v>0</v>
      </c>
      <c r="D417" s="118">
        <f>SUMIF('ricostr prev'!$A:$A,'prev. 2016 ric'!$A:$A,'ricostr prev'!F:F)</f>
        <v>0</v>
      </c>
      <c r="E417" s="118">
        <f>SUMIF('ricostr prev'!$A:$A,'prev. 2016 ric'!$A:$A,'ricostr prev'!H:H)</f>
        <v>0</v>
      </c>
      <c r="F417" s="118">
        <f>SUMIF('ricostr prev'!$A:$A,'prev. 2016 ric'!$A:$A,'ricostr prev'!J:J)</f>
        <v>0</v>
      </c>
      <c r="G417" s="118">
        <f>SUMIF('ricostr prev'!$A:$A,'prev. 2016 ric'!$A:$A,'ricostr prev'!L:L)</f>
        <v>0</v>
      </c>
      <c r="H417" s="118">
        <f>SUMIF('ricostr prev'!$A:$A,'prev. 2016 ric'!$A:$A,'ricostr prev'!N:N)</f>
        <v>0</v>
      </c>
      <c r="I417" s="118">
        <f>SUMIF('ricostr prev'!$A:$A,'prev. 2016 ric'!$A:$A,'ricostr prev'!P:P)</f>
        <v>432</v>
      </c>
      <c r="J417" s="118">
        <f>SUMIF('ricostr prev'!$A:$A,'prev. 2016 ric'!$A:$A,'ricostr prev'!R:R)</f>
        <v>0</v>
      </c>
      <c r="K417" s="118">
        <f>SUMIF('ricostr prev'!$A:$A,'prev. 2016 ric'!$A:$A,'ricostr prev'!T:T)</f>
        <v>0</v>
      </c>
      <c r="L417" s="118">
        <f>SUMIF('ricostr prev'!$A:$A,'prev. 2016 ric'!$A:$A,'ricostr prev'!V:V)</f>
        <v>0</v>
      </c>
      <c r="M417" s="118">
        <f>SUMIF('ricostr prev'!$A:$A,'prev. 2016 ric'!$A:$A,'ricostr prev'!X:X)</f>
        <v>0</v>
      </c>
      <c r="N417" s="106">
        <f t="shared" si="13"/>
        <v>432</v>
      </c>
      <c r="P417">
        <v>9393.3333333333339</v>
      </c>
      <c r="Q417" s="124">
        <f t="shared" si="12"/>
        <v>8961.3333333333339</v>
      </c>
    </row>
    <row r="418" spans="1:17" ht="25.5" x14ac:dyDescent="0.25">
      <c r="A418" s="145" t="s">
        <v>611</v>
      </c>
      <c r="B418" s="132" t="s">
        <v>1336</v>
      </c>
      <c r="C418" s="118">
        <f>SUMIF('ricostr prev'!$A:$A,'prev. 2016 ric'!$A:$A,'ricostr prev'!D:D)</f>
        <v>0</v>
      </c>
      <c r="D418" s="118">
        <f>SUMIF('ricostr prev'!$A:$A,'prev. 2016 ric'!$A:$A,'ricostr prev'!F:F)</f>
        <v>0</v>
      </c>
      <c r="E418" s="118">
        <f>SUMIF('ricostr prev'!$A:$A,'prev. 2016 ric'!$A:$A,'ricostr prev'!H:H)</f>
        <v>0</v>
      </c>
      <c r="F418" s="118">
        <f>SUMIF('ricostr prev'!$A:$A,'prev. 2016 ric'!$A:$A,'ricostr prev'!J:J)</f>
        <v>0</v>
      </c>
      <c r="G418" s="118">
        <f>SUMIF('ricostr prev'!$A:$A,'prev. 2016 ric'!$A:$A,'ricostr prev'!L:L)</f>
        <v>0</v>
      </c>
      <c r="H418" s="118">
        <f>SUMIF('ricostr prev'!$A:$A,'prev. 2016 ric'!$A:$A,'ricostr prev'!N:N)</f>
        <v>0</v>
      </c>
      <c r="I418" s="118">
        <f>SUMIF('ricostr prev'!$A:$A,'prev. 2016 ric'!$A:$A,'ricostr prev'!P:P)</f>
        <v>0</v>
      </c>
      <c r="J418" s="118">
        <f>SUMIF('ricostr prev'!$A:$A,'prev. 2016 ric'!$A:$A,'ricostr prev'!R:R)</f>
        <v>0</v>
      </c>
      <c r="K418" s="118">
        <f>SUMIF('ricostr prev'!$A:$A,'prev. 2016 ric'!$A:$A,'ricostr prev'!T:T)</f>
        <v>0</v>
      </c>
      <c r="L418" s="118">
        <f>SUMIF('ricostr prev'!$A:$A,'prev. 2016 ric'!$A:$A,'ricostr prev'!V:V)</f>
        <v>0</v>
      </c>
      <c r="M418" s="118">
        <f>SUMIF('ricostr prev'!$A:$A,'prev. 2016 ric'!$A:$A,'ricostr prev'!X:X)</f>
        <v>0</v>
      </c>
      <c r="N418" s="106">
        <f t="shared" si="13"/>
        <v>0</v>
      </c>
      <c r="P418">
        <v>108</v>
      </c>
      <c r="Q418" s="124">
        <f t="shared" si="12"/>
        <v>108</v>
      </c>
    </row>
    <row r="419" spans="1:17" x14ac:dyDescent="0.25">
      <c r="A419" s="143" t="s">
        <v>612</v>
      </c>
      <c r="B419" s="132" t="s">
        <v>455</v>
      </c>
      <c r="C419" s="118">
        <f>SUMIF('ricostr prev'!$A:$A,'prev. 2016 ric'!$A:$A,'ricostr prev'!D:D)</f>
        <v>0</v>
      </c>
      <c r="D419" s="118">
        <f>SUMIF('ricostr prev'!$A:$A,'prev. 2016 ric'!$A:$A,'ricostr prev'!F:F)</f>
        <v>0</v>
      </c>
      <c r="E419" s="118">
        <f>SUMIF('ricostr prev'!$A:$A,'prev. 2016 ric'!$A:$A,'ricostr prev'!H:H)</f>
        <v>0</v>
      </c>
      <c r="F419" s="118">
        <f>SUMIF('ricostr prev'!$A:$A,'prev. 2016 ric'!$A:$A,'ricostr prev'!J:J)</f>
        <v>0</v>
      </c>
      <c r="G419" s="118">
        <f>SUMIF('ricostr prev'!$A:$A,'prev. 2016 ric'!$A:$A,'ricostr prev'!L:L)</f>
        <v>0</v>
      </c>
      <c r="H419" s="118">
        <f>SUMIF('ricostr prev'!$A:$A,'prev. 2016 ric'!$A:$A,'ricostr prev'!N:N)</f>
        <v>0</v>
      </c>
      <c r="I419" s="118">
        <f>SUMIF('ricostr prev'!$A:$A,'prev. 2016 ric'!$A:$A,'ricostr prev'!P:P)</f>
        <v>432</v>
      </c>
      <c r="J419" s="118">
        <f>SUMIF('ricostr prev'!$A:$A,'prev. 2016 ric'!$A:$A,'ricostr prev'!R:R)</f>
        <v>0</v>
      </c>
      <c r="K419" s="118">
        <f>SUMIF('ricostr prev'!$A:$A,'prev. 2016 ric'!$A:$A,'ricostr prev'!T:T)</f>
        <v>0</v>
      </c>
      <c r="L419" s="118">
        <f>SUMIF('ricostr prev'!$A:$A,'prev. 2016 ric'!$A:$A,'ricostr prev'!V:V)</f>
        <v>0</v>
      </c>
      <c r="M419" s="118">
        <f>SUMIF('ricostr prev'!$A:$A,'prev. 2016 ric'!$A:$A,'ricostr prev'!X:X)</f>
        <v>0</v>
      </c>
      <c r="N419" s="106">
        <f t="shared" si="13"/>
        <v>432</v>
      </c>
      <c r="P419">
        <v>9285.3333333333339</v>
      </c>
      <c r="Q419" s="124">
        <f t="shared" si="12"/>
        <v>8853.3333333333339</v>
      </c>
    </row>
    <row r="420" spans="1:17" ht="25.5" x14ac:dyDescent="0.25">
      <c r="A420" s="139" t="s">
        <v>613</v>
      </c>
      <c r="B420" s="132" t="s">
        <v>72</v>
      </c>
      <c r="C420" s="118">
        <f>SUMIF('ricostr prev'!$A:$A,'prev. 2016 ric'!$A:$A,'ricostr prev'!D:D)</f>
        <v>0</v>
      </c>
      <c r="D420" s="118">
        <f>SUMIF('ricostr prev'!$A:$A,'prev. 2016 ric'!$A:$A,'ricostr prev'!F:F)</f>
        <v>0</v>
      </c>
      <c r="E420" s="118">
        <f>SUMIF('ricostr prev'!$A:$A,'prev. 2016 ric'!$A:$A,'ricostr prev'!H:H)</f>
        <v>0</v>
      </c>
      <c r="F420" s="118">
        <f>SUMIF('ricostr prev'!$A:$A,'prev. 2016 ric'!$A:$A,'ricostr prev'!J:J)</f>
        <v>0</v>
      </c>
      <c r="G420" s="118">
        <f>SUMIF('ricostr prev'!$A:$A,'prev. 2016 ric'!$A:$A,'ricostr prev'!L:L)</f>
        <v>0</v>
      </c>
      <c r="H420" s="118">
        <f>SUMIF('ricostr prev'!$A:$A,'prev. 2016 ric'!$A:$A,'ricostr prev'!N:N)</f>
        <v>0</v>
      </c>
      <c r="I420" s="118">
        <f>SUMIF('ricostr prev'!$A:$A,'prev. 2016 ric'!$A:$A,'ricostr prev'!P:P)</f>
        <v>0</v>
      </c>
      <c r="J420" s="118">
        <f>SUMIF('ricostr prev'!$A:$A,'prev. 2016 ric'!$A:$A,'ricostr prev'!R:R)</f>
        <v>0</v>
      </c>
      <c r="K420" s="118">
        <f>SUMIF('ricostr prev'!$A:$A,'prev. 2016 ric'!$A:$A,'ricostr prev'!T:T)</f>
        <v>0</v>
      </c>
      <c r="L420" s="118">
        <f>SUMIF('ricostr prev'!$A:$A,'prev. 2016 ric'!$A:$A,'ricostr prev'!V:V)</f>
        <v>0</v>
      </c>
      <c r="M420" s="118">
        <f>SUMIF('ricostr prev'!$A:$A,'prev. 2016 ric'!$A:$A,'ricostr prev'!X:X)</f>
        <v>0</v>
      </c>
      <c r="N420" s="106">
        <f t="shared" si="13"/>
        <v>0</v>
      </c>
      <c r="P420">
        <v>0</v>
      </c>
      <c r="Q420" s="124">
        <f t="shared" si="12"/>
        <v>0</v>
      </c>
    </row>
    <row r="421" spans="1:17" ht="25.5" x14ac:dyDescent="0.25">
      <c r="A421" s="139" t="s">
        <v>614</v>
      </c>
      <c r="B421" s="132" t="s">
        <v>224</v>
      </c>
      <c r="C421" s="118">
        <f>SUMIF('ricostr prev'!$A:$A,'prev. 2016 ric'!$A:$A,'ricostr prev'!D:D)</f>
        <v>0</v>
      </c>
      <c r="D421" s="118">
        <f>SUMIF('ricostr prev'!$A:$A,'prev. 2016 ric'!$A:$A,'ricostr prev'!F:F)</f>
        <v>0</v>
      </c>
      <c r="E421" s="118">
        <f>SUMIF('ricostr prev'!$A:$A,'prev. 2016 ric'!$A:$A,'ricostr prev'!H:H)</f>
        <v>0</v>
      </c>
      <c r="F421" s="118">
        <f>SUMIF('ricostr prev'!$A:$A,'prev. 2016 ric'!$A:$A,'ricostr prev'!J:J)</f>
        <v>0</v>
      </c>
      <c r="G421" s="118">
        <f>SUMIF('ricostr prev'!$A:$A,'prev. 2016 ric'!$A:$A,'ricostr prev'!L:L)</f>
        <v>0</v>
      </c>
      <c r="H421" s="118">
        <f>SUMIF('ricostr prev'!$A:$A,'prev. 2016 ric'!$A:$A,'ricostr prev'!N:N)</f>
        <v>0</v>
      </c>
      <c r="I421" s="118">
        <f>SUMIF('ricostr prev'!$A:$A,'prev. 2016 ric'!$A:$A,'ricostr prev'!P:P)</f>
        <v>15</v>
      </c>
      <c r="J421" s="118">
        <f>SUMIF('ricostr prev'!$A:$A,'prev. 2016 ric'!$A:$A,'ricostr prev'!R:R)</f>
        <v>0</v>
      </c>
      <c r="K421" s="118">
        <f>SUMIF('ricostr prev'!$A:$A,'prev. 2016 ric'!$A:$A,'ricostr prev'!T:T)</f>
        <v>0</v>
      </c>
      <c r="L421" s="118">
        <f>SUMIF('ricostr prev'!$A:$A,'prev. 2016 ric'!$A:$A,'ricostr prev'!V:V)</f>
        <v>0</v>
      </c>
      <c r="M421" s="118">
        <f>SUMIF('ricostr prev'!$A:$A,'prev. 2016 ric'!$A:$A,'ricostr prev'!X:X)</f>
        <v>0</v>
      </c>
      <c r="N421" s="106">
        <f t="shared" si="13"/>
        <v>15</v>
      </c>
      <c r="P421">
        <v>896</v>
      </c>
      <c r="Q421" s="124">
        <f t="shared" si="12"/>
        <v>881</v>
      </c>
    </row>
    <row r="422" spans="1:17" ht="25.5" x14ac:dyDescent="0.25">
      <c r="A422" s="139" t="s">
        <v>615</v>
      </c>
      <c r="B422" s="132" t="s">
        <v>226</v>
      </c>
      <c r="C422" s="118">
        <f>SUMIF('ricostr prev'!$A:$A,'prev. 2016 ric'!$A:$A,'ricostr prev'!D:D)</f>
        <v>0</v>
      </c>
      <c r="D422" s="118">
        <f>SUMIF('ricostr prev'!$A:$A,'prev. 2016 ric'!$A:$A,'ricostr prev'!F:F)</f>
        <v>0</v>
      </c>
      <c r="E422" s="118">
        <f>SUMIF('ricostr prev'!$A:$A,'prev. 2016 ric'!$A:$A,'ricostr prev'!H:H)</f>
        <v>0</v>
      </c>
      <c r="F422" s="118">
        <f>SUMIF('ricostr prev'!$A:$A,'prev. 2016 ric'!$A:$A,'ricostr prev'!J:J)</f>
        <v>0</v>
      </c>
      <c r="G422" s="118">
        <f>SUMIF('ricostr prev'!$A:$A,'prev. 2016 ric'!$A:$A,'ricostr prev'!L:L)</f>
        <v>0</v>
      </c>
      <c r="H422" s="118">
        <f>SUMIF('ricostr prev'!$A:$A,'prev. 2016 ric'!$A:$A,'ricostr prev'!N:N)</f>
        <v>0</v>
      </c>
      <c r="I422" s="118">
        <f>SUMIF('ricostr prev'!$A:$A,'prev. 2016 ric'!$A:$A,'ricostr prev'!P:P)</f>
        <v>6</v>
      </c>
      <c r="J422" s="118">
        <f>SUMIF('ricostr prev'!$A:$A,'prev. 2016 ric'!$A:$A,'ricostr prev'!R:R)</f>
        <v>0</v>
      </c>
      <c r="K422" s="118">
        <f>SUMIF('ricostr prev'!$A:$A,'prev. 2016 ric'!$A:$A,'ricostr prev'!T:T)</f>
        <v>0</v>
      </c>
      <c r="L422" s="118">
        <f>SUMIF('ricostr prev'!$A:$A,'prev. 2016 ric'!$A:$A,'ricostr prev'!V:V)</f>
        <v>0</v>
      </c>
      <c r="M422" s="118">
        <f>SUMIF('ricostr prev'!$A:$A,'prev. 2016 ric'!$A:$A,'ricostr prev'!X:X)</f>
        <v>0</v>
      </c>
      <c r="N422" s="106">
        <f t="shared" si="13"/>
        <v>6</v>
      </c>
      <c r="P422">
        <v>46.666666666666664</v>
      </c>
      <c r="Q422" s="124">
        <f t="shared" si="12"/>
        <v>40.666666666666664</v>
      </c>
    </row>
    <row r="423" spans="1:17" ht="25.5" x14ac:dyDescent="0.25">
      <c r="A423" s="139" t="s">
        <v>616</v>
      </c>
      <c r="B423" s="132" t="s">
        <v>1979</v>
      </c>
      <c r="C423" s="118">
        <f>SUMIF('ricostr prev'!$A:$A,'prev. 2016 ric'!$A:$A,'ricostr prev'!D:D)</f>
        <v>0</v>
      </c>
      <c r="D423" s="118">
        <f>SUMIF('ricostr prev'!$A:$A,'prev. 2016 ric'!$A:$A,'ricostr prev'!F:F)</f>
        <v>0</v>
      </c>
      <c r="E423" s="118">
        <f>SUMIF('ricostr prev'!$A:$A,'prev. 2016 ric'!$A:$A,'ricostr prev'!H:H)</f>
        <v>0</v>
      </c>
      <c r="F423" s="118">
        <f>SUMIF('ricostr prev'!$A:$A,'prev. 2016 ric'!$A:$A,'ricostr prev'!J:J)</f>
        <v>0</v>
      </c>
      <c r="G423" s="118">
        <f>SUMIF('ricostr prev'!$A:$A,'prev. 2016 ric'!$A:$A,'ricostr prev'!L:L)</f>
        <v>0</v>
      </c>
      <c r="H423" s="118">
        <f>SUMIF('ricostr prev'!$A:$A,'prev. 2016 ric'!$A:$A,'ricostr prev'!N:N)</f>
        <v>0</v>
      </c>
      <c r="I423" s="118">
        <f>SUMIF('ricostr prev'!$A:$A,'prev. 2016 ric'!$A:$A,'ricostr prev'!P:P)</f>
        <v>0</v>
      </c>
      <c r="J423" s="118">
        <f>SUMIF('ricostr prev'!$A:$A,'prev. 2016 ric'!$A:$A,'ricostr prev'!R:R)</f>
        <v>0</v>
      </c>
      <c r="K423" s="118">
        <f>SUMIF('ricostr prev'!$A:$A,'prev. 2016 ric'!$A:$A,'ricostr prev'!T:T)</f>
        <v>0</v>
      </c>
      <c r="L423" s="118">
        <f>SUMIF('ricostr prev'!$A:$A,'prev. 2016 ric'!$A:$A,'ricostr prev'!V:V)</f>
        <v>0</v>
      </c>
      <c r="M423" s="118">
        <f>SUMIF('ricostr prev'!$A:$A,'prev. 2016 ric'!$A:$A,'ricostr prev'!X:X)</f>
        <v>0</v>
      </c>
      <c r="N423" s="106">
        <f t="shared" si="13"/>
        <v>0</v>
      </c>
      <c r="P423">
        <v>0</v>
      </c>
      <c r="Q423" s="124">
        <f t="shared" si="12"/>
        <v>0</v>
      </c>
    </row>
    <row r="424" spans="1:17" ht="25.5" x14ac:dyDescent="0.25">
      <c r="A424" s="139" t="s">
        <v>617</v>
      </c>
      <c r="B424" s="132" t="s">
        <v>454</v>
      </c>
      <c r="C424" s="118">
        <f>SUMIF('ricostr prev'!$A:$A,'prev. 2016 ric'!$A:$A,'ricostr prev'!D:D)</f>
        <v>0</v>
      </c>
      <c r="D424" s="118">
        <f>SUMIF('ricostr prev'!$A:$A,'prev. 2016 ric'!$A:$A,'ricostr prev'!F:F)</f>
        <v>0</v>
      </c>
      <c r="E424" s="118">
        <f>SUMIF('ricostr prev'!$A:$A,'prev. 2016 ric'!$A:$A,'ricostr prev'!H:H)</f>
        <v>0</v>
      </c>
      <c r="F424" s="118">
        <f>SUMIF('ricostr prev'!$A:$A,'prev. 2016 ric'!$A:$A,'ricostr prev'!J:J)</f>
        <v>0</v>
      </c>
      <c r="G424" s="118">
        <f>SUMIF('ricostr prev'!$A:$A,'prev. 2016 ric'!$A:$A,'ricostr prev'!L:L)</f>
        <v>0</v>
      </c>
      <c r="H424" s="118">
        <f>SUMIF('ricostr prev'!$A:$A,'prev. 2016 ric'!$A:$A,'ricostr prev'!N:N)</f>
        <v>0</v>
      </c>
      <c r="I424" s="118">
        <f>SUMIF('ricostr prev'!$A:$A,'prev. 2016 ric'!$A:$A,'ricostr prev'!P:P)</f>
        <v>1</v>
      </c>
      <c r="J424" s="118">
        <f>SUMIF('ricostr prev'!$A:$A,'prev. 2016 ric'!$A:$A,'ricostr prev'!R:R)</f>
        <v>0</v>
      </c>
      <c r="K424" s="118">
        <f>SUMIF('ricostr prev'!$A:$A,'prev. 2016 ric'!$A:$A,'ricostr prev'!T:T)</f>
        <v>0</v>
      </c>
      <c r="L424" s="118">
        <f>SUMIF('ricostr prev'!$A:$A,'prev. 2016 ric'!$A:$A,'ricostr prev'!V:V)</f>
        <v>0</v>
      </c>
      <c r="M424" s="118">
        <f>SUMIF('ricostr prev'!$A:$A,'prev. 2016 ric'!$A:$A,'ricostr prev'!X:X)</f>
        <v>0</v>
      </c>
      <c r="N424" s="106">
        <f t="shared" si="13"/>
        <v>1</v>
      </c>
      <c r="P424">
        <v>705.33333333333337</v>
      </c>
      <c r="Q424" s="124">
        <f t="shared" si="12"/>
        <v>704.33333333333337</v>
      </c>
    </row>
    <row r="425" spans="1:17" ht="25.5" x14ac:dyDescent="0.25">
      <c r="A425" s="139" t="s">
        <v>618</v>
      </c>
      <c r="B425" s="132" t="s">
        <v>1983</v>
      </c>
      <c r="C425" s="118">
        <f>SUMIF('ricostr prev'!$A:$A,'prev. 2016 ric'!$A:$A,'ricostr prev'!D:D)</f>
        <v>0</v>
      </c>
      <c r="D425" s="118">
        <f>SUMIF('ricostr prev'!$A:$A,'prev. 2016 ric'!$A:$A,'ricostr prev'!F:F)</f>
        <v>0</v>
      </c>
      <c r="E425" s="118">
        <f>SUMIF('ricostr prev'!$A:$A,'prev. 2016 ric'!$A:$A,'ricostr prev'!H:H)</f>
        <v>0</v>
      </c>
      <c r="F425" s="118">
        <f>SUMIF('ricostr prev'!$A:$A,'prev. 2016 ric'!$A:$A,'ricostr prev'!J:J)</f>
        <v>0</v>
      </c>
      <c r="G425" s="118">
        <f>SUMIF('ricostr prev'!$A:$A,'prev. 2016 ric'!$A:$A,'ricostr prev'!L:L)</f>
        <v>0</v>
      </c>
      <c r="H425" s="118">
        <f>SUMIF('ricostr prev'!$A:$A,'prev. 2016 ric'!$A:$A,'ricostr prev'!N:N)</f>
        <v>0</v>
      </c>
      <c r="I425" s="118">
        <f>SUMIF('ricostr prev'!$A:$A,'prev. 2016 ric'!$A:$A,'ricostr prev'!P:P)</f>
        <v>357</v>
      </c>
      <c r="J425" s="118">
        <f>SUMIF('ricostr prev'!$A:$A,'prev. 2016 ric'!$A:$A,'ricostr prev'!R:R)</f>
        <v>0</v>
      </c>
      <c r="K425" s="118">
        <f>SUMIF('ricostr prev'!$A:$A,'prev. 2016 ric'!$A:$A,'ricostr prev'!T:T)</f>
        <v>0</v>
      </c>
      <c r="L425" s="118">
        <f>SUMIF('ricostr prev'!$A:$A,'prev. 2016 ric'!$A:$A,'ricostr prev'!V:V)</f>
        <v>0</v>
      </c>
      <c r="M425" s="118">
        <f>SUMIF('ricostr prev'!$A:$A,'prev. 2016 ric'!$A:$A,'ricostr prev'!X:X)</f>
        <v>0</v>
      </c>
      <c r="N425" s="106">
        <f t="shared" si="13"/>
        <v>357</v>
      </c>
      <c r="P425">
        <v>3942.6666666666665</v>
      </c>
      <c r="Q425" s="124">
        <f t="shared" si="12"/>
        <v>3585.6666666666665</v>
      </c>
    </row>
    <row r="426" spans="1:17" x14ac:dyDescent="0.25">
      <c r="A426" s="139" t="s">
        <v>619</v>
      </c>
      <c r="B426" s="132" t="s">
        <v>1986</v>
      </c>
      <c r="C426" s="118">
        <f>SUMIF('ricostr prev'!$A:$A,'prev. 2016 ric'!$A:$A,'ricostr prev'!D:D)</f>
        <v>0</v>
      </c>
      <c r="D426" s="118">
        <f>SUMIF('ricostr prev'!$A:$A,'prev. 2016 ric'!$A:$A,'ricostr prev'!F:F)</f>
        <v>0</v>
      </c>
      <c r="E426" s="118">
        <f>SUMIF('ricostr prev'!$A:$A,'prev. 2016 ric'!$A:$A,'ricostr prev'!H:H)</f>
        <v>0</v>
      </c>
      <c r="F426" s="118">
        <f>SUMIF('ricostr prev'!$A:$A,'prev. 2016 ric'!$A:$A,'ricostr prev'!J:J)</f>
        <v>0</v>
      </c>
      <c r="G426" s="118">
        <f>SUMIF('ricostr prev'!$A:$A,'prev. 2016 ric'!$A:$A,'ricostr prev'!L:L)</f>
        <v>0</v>
      </c>
      <c r="H426" s="118">
        <f>SUMIF('ricostr prev'!$A:$A,'prev. 2016 ric'!$A:$A,'ricostr prev'!N:N)</f>
        <v>0</v>
      </c>
      <c r="I426" s="118">
        <f>SUMIF('ricostr prev'!$A:$A,'prev. 2016 ric'!$A:$A,'ricostr prev'!P:P)</f>
        <v>53</v>
      </c>
      <c r="J426" s="118">
        <f>SUMIF('ricostr prev'!$A:$A,'prev. 2016 ric'!$A:$A,'ricostr prev'!R:R)</f>
        <v>0</v>
      </c>
      <c r="K426" s="118">
        <f>SUMIF('ricostr prev'!$A:$A,'prev. 2016 ric'!$A:$A,'ricostr prev'!T:T)</f>
        <v>0</v>
      </c>
      <c r="L426" s="118">
        <f>SUMIF('ricostr prev'!$A:$A,'prev. 2016 ric'!$A:$A,'ricostr prev'!V:V)</f>
        <v>0</v>
      </c>
      <c r="M426" s="118">
        <f>SUMIF('ricostr prev'!$A:$A,'prev. 2016 ric'!$A:$A,'ricostr prev'!X:X)</f>
        <v>0</v>
      </c>
      <c r="N426" s="106">
        <f t="shared" si="13"/>
        <v>53</v>
      </c>
      <c r="P426">
        <v>3694.6666666666665</v>
      </c>
      <c r="Q426" s="124">
        <f t="shared" si="12"/>
        <v>3641.6666666666665</v>
      </c>
    </row>
    <row r="427" spans="1:17" x14ac:dyDescent="0.25">
      <c r="A427" s="143" t="s">
        <v>620</v>
      </c>
      <c r="B427" s="132" t="s">
        <v>452</v>
      </c>
      <c r="C427" s="118">
        <f>SUMIF('ricostr prev'!$A:$A,'prev. 2016 ric'!$A:$A,'ricostr prev'!D:D)</f>
        <v>0</v>
      </c>
      <c r="D427" s="118">
        <f>SUMIF('ricostr prev'!$A:$A,'prev. 2016 ric'!$A:$A,'ricostr prev'!F:F)</f>
        <v>0</v>
      </c>
      <c r="E427" s="118">
        <f>SUMIF('ricostr prev'!$A:$A,'prev. 2016 ric'!$A:$A,'ricostr prev'!H:H)</f>
        <v>0</v>
      </c>
      <c r="F427" s="118">
        <f>SUMIF('ricostr prev'!$A:$A,'prev. 2016 ric'!$A:$A,'ricostr prev'!J:J)</f>
        <v>0</v>
      </c>
      <c r="G427" s="118">
        <f>SUMIF('ricostr prev'!$A:$A,'prev. 2016 ric'!$A:$A,'ricostr prev'!L:L)</f>
        <v>0</v>
      </c>
      <c r="H427" s="118">
        <f>SUMIF('ricostr prev'!$A:$A,'prev. 2016 ric'!$A:$A,'ricostr prev'!N:N)</f>
        <v>3</v>
      </c>
      <c r="I427" s="118">
        <f>SUMIF('ricostr prev'!$A:$A,'prev. 2016 ric'!$A:$A,'ricostr prev'!P:P)</f>
        <v>1</v>
      </c>
      <c r="J427" s="118">
        <f>SUMIF('ricostr prev'!$A:$A,'prev. 2016 ric'!$A:$A,'ricostr prev'!R:R)</f>
        <v>0</v>
      </c>
      <c r="K427" s="118">
        <f>SUMIF('ricostr prev'!$A:$A,'prev. 2016 ric'!$A:$A,'ricostr prev'!T:T)</f>
        <v>0</v>
      </c>
      <c r="L427" s="118">
        <f>SUMIF('ricostr prev'!$A:$A,'prev. 2016 ric'!$A:$A,'ricostr prev'!V:V)</f>
        <v>0</v>
      </c>
      <c r="M427" s="118">
        <f>SUMIF('ricostr prev'!$A:$A,'prev. 2016 ric'!$A:$A,'ricostr prev'!X:X)</f>
        <v>0</v>
      </c>
      <c r="N427" s="106">
        <f t="shared" si="13"/>
        <v>4</v>
      </c>
      <c r="P427">
        <v>150.66666666666666</v>
      </c>
      <c r="Q427" s="124">
        <f t="shared" si="12"/>
        <v>146.66666666666666</v>
      </c>
    </row>
    <row r="428" spans="1:17" ht="25.5" x14ac:dyDescent="0.25">
      <c r="A428" s="143" t="s">
        <v>621</v>
      </c>
      <c r="B428" s="132" t="s">
        <v>1337</v>
      </c>
      <c r="C428" s="118">
        <f>SUMIF('ricostr prev'!$A:$A,'prev. 2016 ric'!$A:$A,'ricostr prev'!D:D)</f>
        <v>0</v>
      </c>
      <c r="D428" s="118">
        <f>SUMIF('ricostr prev'!$A:$A,'prev. 2016 ric'!$A:$A,'ricostr prev'!F:F)</f>
        <v>0</v>
      </c>
      <c r="E428" s="118">
        <f>SUMIF('ricostr prev'!$A:$A,'prev. 2016 ric'!$A:$A,'ricostr prev'!H:H)</f>
        <v>0</v>
      </c>
      <c r="F428" s="118">
        <f>SUMIF('ricostr prev'!$A:$A,'prev. 2016 ric'!$A:$A,'ricostr prev'!J:J)</f>
        <v>0</v>
      </c>
      <c r="G428" s="118">
        <f>SUMIF('ricostr prev'!$A:$A,'prev. 2016 ric'!$A:$A,'ricostr prev'!L:L)</f>
        <v>0</v>
      </c>
      <c r="H428" s="118">
        <f>SUMIF('ricostr prev'!$A:$A,'prev. 2016 ric'!$A:$A,'ricostr prev'!N:N)</f>
        <v>0</v>
      </c>
      <c r="I428" s="118">
        <f>SUMIF('ricostr prev'!$A:$A,'prev. 2016 ric'!$A:$A,'ricostr prev'!P:P)</f>
        <v>0</v>
      </c>
      <c r="J428" s="118">
        <f>SUMIF('ricostr prev'!$A:$A,'prev. 2016 ric'!$A:$A,'ricostr prev'!R:R)</f>
        <v>0</v>
      </c>
      <c r="K428" s="118">
        <f>SUMIF('ricostr prev'!$A:$A,'prev. 2016 ric'!$A:$A,'ricostr prev'!T:T)</f>
        <v>0</v>
      </c>
      <c r="L428" s="118">
        <f>SUMIF('ricostr prev'!$A:$A,'prev. 2016 ric'!$A:$A,'ricostr prev'!V:V)</f>
        <v>0</v>
      </c>
      <c r="M428" s="118">
        <f>SUMIF('ricostr prev'!$A:$A,'prev. 2016 ric'!$A:$A,'ricostr prev'!X:X)</f>
        <v>0</v>
      </c>
      <c r="N428" s="106">
        <f t="shared" si="13"/>
        <v>0</v>
      </c>
      <c r="P428">
        <v>0</v>
      </c>
      <c r="Q428" s="124">
        <f t="shared" si="12"/>
        <v>0</v>
      </c>
    </row>
    <row r="429" spans="1:17" x14ac:dyDescent="0.25">
      <c r="A429" s="143" t="s">
        <v>622</v>
      </c>
      <c r="B429" s="132" t="s">
        <v>446</v>
      </c>
      <c r="C429" s="118">
        <f>SUMIF('ricostr prev'!$A:$A,'prev. 2016 ric'!$A:$A,'ricostr prev'!D:D)</f>
        <v>0</v>
      </c>
      <c r="D429" s="118">
        <f>SUMIF('ricostr prev'!$A:$A,'prev. 2016 ric'!$A:$A,'ricostr prev'!F:F)</f>
        <v>0</v>
      </c>
      <c r="E429" s="118">
        <f>SUMIF('ricostr prev'!$A:$A,'prev. 2016 ric'!$A:$A,'ricostr prev'!H:H)</f>
        <v>0</v>
      </c>
      <c r="F429" s="118">
        <f>SUMIF('ricostr prev'!$A:$A,'prev. 2016 ric'!$A:$A,'ricostr prev'!J:J)</f>
        <v>0</v>
      </c>
      <c r="G429" s="118">
        <f>SUMIF('ricostr prev'!$A:$A,'prev. 2016 ric'!$A:$A,'ricostr prev'!L:L)</f>
        <v>0</v>
      </c>
      <c r="H429" s="118">
        <f>SUMIF('ricostr prev'!$A:$A,'prev. 2016 ric'!$A:$A,'ricostr prev'!N:N)</f>
        <v>3</v>
      </c>
      <c r="I429" s="118">
        <f>SUMIF('ricostr prev'!$A:$A,'prev. 2016 ric'!$A:$A,'ricostr prev'!P:P)</f>
        <v>1</v>
      </c>
      <c r="J429" s="118">
        <f>SUMIF('ricostr prev'!$A:$A,'prev. 2016 ric'!$A:$A,'ricostr prev'!R:R)</f>
        <v>0</v>
      </c>
      <c r="K429" s="118">
        <f>SUMIF('ricostr prev'!$A:$A,'prev. 2016 ric'!$A:$A,'ricostr prev'!T:T)</f>
        <v>0</v>
      </c>
      <c r="L429" s="118">
        <f>SUMIF('ricostr prev'!$A:$A,'prev. 2016 ric'!$A:$A,'ricostr prev'!V:V)</f>
        <v>0</v>
      </c>
      <c r="M429" s="118">
        <f>SUMIF('ricostr prev'!$A:$A,'prev. 2016 ric'!$A:$A,'ricostr prev'!X:X)</f>
        <v>0</v>
      </c>
      <c r="N429" s="106">
        <f t="shared" si="13"/>
        <v>4</v>
      </c>
      <c r="P429">
        <v>150.66666666666666</v>
      </c>
      <c r="Q429" s="124">
        <f t="shared" si="12"/>
        <v>146.66666666666666</v>
      </c>
    </row>
    <row r="430" spans="1:17" ht="25.5" x14ac:dyDescent="0.25">
      <c r="A430" s="139" t="s">
        <v>623</v>
      </c>
      <c r="B430" s="132" t="s">
        <v>453</v>
      </c>
      <c r="C430" s="118">
        <f>SUMIF('ricostr prev'!$A:$A,'prev. 2016 ric'!$A:$A,'ricostr prev'!D:D)</f>
        <v>0</v>
      </c>
      <c r="D430" s="118">
        <f>SUMIF('ricostr prev'!$A:$A,'prev. 2016 ric'!$A:$A,'ricostr prev'!F:F)</f>
        <v>0</v>
      </c>
      <c r="E430" s="118">
        <f>SUMIF('ricostr prev'!$A:$A,'prev. 2016 ric'!$A:$A,'ricostr prev'!H:H)</f>
        <v>0</v>
      </c>
      <c r="F430" s="118">
        <f>SUMIF('ricostr prev'!$A:$A,'prev. 2016 ric'!$A:$A,'ricostr prev'!J:J)</f>
        <v>0</v>
      </c>
      <c r="G430" s="118">
        <f>SUMIF('ricostr prev'!$A:$A,'prev. 2016 ric'!$A:$A,'ricostr prev'!L:L)</f>
        <v>0</v>
      </c>
      <c r="H430" s="118">
        <f>SUMIF('ricostr prev'!$A:$A,'prev. 2016 ric'!$A:$A,'ricostr prev'!N:N)</f>
        <v>0</v>
      </c>
      <c r="I430" s="118">
        <f>SUMIF('ricostr prev'!$A:$A,'prev. 2016 ric'!$A:$A,'ricostr prev'!P:P)</f>
        <v>0</v>
      </c>
      <c r="J430" s="118">
        <f>SUMIF('ricostr prev'!$A:$A,'prev. 2016 ric'!$A:$A,'ricostr prev'!R:R)</f>
        <v>0</v>
      </c>
      <c r="K430" s="118">
        <f>SUMIF('ricostr prev'!$A:$A,'prev. 2016 ric'!$A:$A,'ricostr prev'!T:T)</f>
        <v>0</v>
      </c>
      <c r="L430" s="118">
        <f>SUMIF('ricostr prev'!$A:$A,'prev. 2016 ric'!$A:$A,'ricostr prev'!V:V)</f>
        <v>0</v>
      </c>
      <c r="M430" s="118">
        <f>SUMIF('ricostr prev'!$A:$A,'prev. 2016 ric'!$A:$A,'ricostr prev'!X:X)</f>
        <v>0</v>
      </c>
      <c r="N430" s="106">
        <f t="shared" si="13"/>
        <v>0</v>
      </c>
      <c r="P430">
        <v>0</v>
      </c>
      <c r="Q430" s="124">
        <f t="shared" si="12"/>
        <v>0</v>
      </c>
    </row>
    <row r="431" spans="1:17" ht="25.5" x14ac:dyDescent="0.25">
      <c r="A431" s="139" t="s">
        <v>624</v>
      </c>
      <c r="B431" s="132" t="s">
        <v>1996</v>
      </c>
      <c r="C431" s="118">
        <f>SUMIF('ricostr prev'!$A:$A,'prev. 2016 ric'!$A:$A,'ricostr prev'!D:D)</f>
        <v>0</v>
      </c>
      <c r="D431" s="118">
        <f>SUMIF('ricostr prev'!$A:$A,'prev. 2016 ric'!$A:$A,'ricostr prev'!F:F)</f>
        <v>0</v>
      </c>
      <c r="E431" s="118">
        <f>SUMIF('ricostr prev'!$A:$A,'prev. 2016 ric'!$A:$A,'ricostr prev'!H:H)</f>
        <v>0</v>
      </c>
      <c r="F431" s="118">
        <f>SUMIF('ricostr prev'!$A:$A,'prev. 2016 ric'!$A:$A,'ricostr prev'!J:J)</f>
        <v>0</v>
      </c>
      <c r="G431" s="118">
        <f>SUMIF('ricostr prev'!$A:$A,'prev. 2016 ric'!$A:$A,'ricostr prev'!L:L)</f>
        <v>0</v>
      </c>
      <c r="H431" s="118">
        <f>SUMIF('ricostr prev'!$A:$A,'prev. 2016 ric'!$A:$A,'ricostr prev'!N:N)</f>
        <v>0</v>
      </c>
      <c r="I431" s="118">
        <f>SUMIF('ricostr prev'!$A:$A,'prev. 2016 ric'!$A:$A,'ricostr prev'!P:P)</f>
        <v>0</v>
      </c>
      <c r="J431" s="118">
        <f>SUMIF('ricostr prev'!$A:$A,'prev. 2016 ric'!$A:$A,'ricostr prev'!R:R)</f>
        <v>0</v>
      </c>
      <c r="K431" s="118">
        <f>SUMIF('ricostr prev'!$A:$A,'prev. 2016 ric'!$A:$A,'ricostr prev'!T:T)</f>
        <v>0</v>
      </c>
      <c r="L431" s="118">
        <f>SUMIF('ricostr prev'!$A:$A,'prev. 2016 ric'!$A:$A,'ricostr prev'!V:V)</f>
        <v>0</v>
      </c>
      <c r="M431" s="118">
        <f>SUMIF('ricostr prev'!$A:$A,'prev. 2016 ric'!$A:$A,'ricostr prev'!X:X)</f>
        <v>0</v>
      </c>
      <c r="N431" s="106">
        <f t="shared" si="13"/>
        <v>0</v>
      </c>
      <c r="P431">
        <v>0</v>
      </c>
      <c r="Q431" s="124">
        <f t="shared" si="12"/>
        <v>0</v>
      </c>
    </row>
    <row r="432" spans="1:17" ht="25.5" x14ac:dyDescent="0.25">
      <c r="A432" s="139" t="s">
        <v>625</v>
      </c>
      <c r="B432" s="132" t="s">
        <v>1998</v>
      </c>
      <c r="C432" s="118">
        <f>SUMIF('ricostr prev'!$A:$A,'prev. 2016 ric'!$A:$A,'ricostr prev'!D:D)</f>
        <v>0</v>
      </c>
      <c r="D432" s="118">
        <f>SUMIF('ricostr prev'!$A:$A,'prev. 2016 ric'!$A:$A,'ricostr prev'!F:F)</f>
        <v>0</v>
      </c>
      <c r="E432" s="118">
        <f>SUMIF('ricostr prev'!$A:$A,'prev. 2016 ric'!$A:$A,'ricostr prev'!H:H)</f>
        <v>0</v>
      </c>
      <c r="F432" s="118">
        <f>SUMIF('ricostr prev'!$A:$A,'prev. 2016 ric'!$A:$A,'ricostr prev'!J:J)</f>
        <v>0</v>
      </c>
      <c r="G432" s="118">
        <f>SUMIF('ricostr prev'!$A:$A,'prev. 2016 ric'!$A:$A,'ricostr prev'!L:L)</f>
        <v>0</v>
      </c>
      <c r="H432" s="118">
        <f>SUMIF('ricostr prev'!$A:$A,'prev. 2016 ric'!$A:$A,'ricostr prev'!N:N)</f>
        <v>0</v>
      </c>
      <c r="I432" s="118">
        <f>SUMIF('ricostr prev'!$A:$A,'prev. 2016 ric'!$A:$A,'ricostr prev'!P:P)</f>
        <v>1</v>
      </c>
      <c r="J432" s="118">
        <f>SUMIF('ricostr prev'!$A:$A,'prev. 2016 ric'!$A:$A,'ricostr prev'!R:R)</f>
        <v>0</v>
      </c>
      <c r="K432" s="118">
        <f>SUMIF('ricostr prev'!$A:$A,'prev. 2016 ric'!$A:$A,'ricostr prev'!T:T)</f>
        <v>0</v>
      </c>
      <c r="L432" s="118">
        <f>SUMIF('ricostr prev'!$A:$A,'prev. 2016 ric'!$A:$A,'ricostr prev'!V:V)</f>
        <v>0</v>
      </c>
      <c r="M432" s="118">
        <f>SUMIF('ricostr prev'!$A:$A,'prev. 2016 ric'!$A:$A,'ricostr prev'!X:X)</f>
        <v>0</v>
      </c>
      <c r="N432" s="106">
        <f t="shared" si="13"/>
        <v>1</v>
      </c>
      <c r="P432">
        <v>0</v>
      </c>
      <c r="Q432" s="124">
        <f t="shared" si="12"/>
        <v>-1</v>
      </c>
    </row>
    <row r="433" spans="1:17" ht="25.5" x14ac:dyDescent="0.25">
      <c r="A433" s="139" t="s">
        <v>626</v>
      </c>
      <c r="B433" s="132" t="s">
        <v>152</v>
      </c>
      <c r="C433" s="118">
        <f>SUMIF('ricostr prev'!$A:$A,'prev. 2016 ric'!$A:$A,'ricostr prev'!D:D)</f>
        <v>0</v>
      </c>
      <c r="D433" s="118">
        <f>SUMIF('ricostr prev'!$A:$A,'prev. 2016 ric'!$A:$A,'ricostr prev'!F:F)</f>
        <v>0</v>
      </c>
      <c r="E433" s="118">
        <f>SUMIF('ricostr prev'!$A:$A,'prev. 2016 ric'!$A:$A,'ricostr prev'!H:H)</f>
        <v>0</v>
      </c>
      <c r="F433" s="118">
        <f>SUMIF('ricostr prev'!$A:$A,'prev. 2016 ric'!$A:$A,'ricostr prev'!J:J)</f>
        <v>0</v>
      </c>
      <c r="G433" s="118">
        <f>SUMIF('ricostr prev'!$A:$A,'prev. 2016 ric'!$A:$A,'ricostr prev'!L:L)</f>
        <v>0</v>
      </c>
      <c r="H433" s="118">
        <f>SUMIF('ricostr prev'!$A:$A,'prev. 2016 ric'!$A:$A,'ricostr prev'!N:N)</f>
        <v>0</v>
      </c>
      <c r="I433" s="118">
        <f>SUMIF('ricostr prev'!$A:$A,'prev. 2016 ric'!$A:$A,'ricostr prev'!P:P)</f>
        <v>0</v>
      </c>
      <c r="J433" s="118">
        <f>SUMIF('ricostr prev'!$A:$A,'prev. 2016 ric'!$A:$A,'ricostr prev'!R:R)</f>
        <v>0</v>
      </c>
      <c r="K433" s="118">
        <f>SUMIF('ricostr prev'!$A:$A,'prev. 2016 ric'!$A:$A,'ricostr prev'!T:T)</f>
        <v>0</v>
      </c>
      <c r="L433" s="118">
        <f>SUMIF('ricostr prev'!$A:$A,'prev. 2016 ric'!$A:$A,'ricostr prev'!V:V)</f>
        <v>0</v>
      </c>
      <c r="M433" s="118">
        <f>SUMIF('ricostr prev'!$A:$A,'prev. 2016 ric'!$A:$A,'ricostr prev'!X:X)</f>
        <v>0</v>
      </c>
      <c r="N433" s="106">
        <f t="shared" si="13"/>
        <v>0</v>
      </c>
      <c r="P433">
        <v>1.3333333333333333</v>
      </c>
      <c r="Q433" s="124">
        <f t="shared" si="12"/>
        <v>1.3333333333333333</v>
      </c>
    </row>
    <row r="434" spans="1:17" ht="25.5" x14ac:dyDescent="0.25">
      <c r="A434" s="139" t="s">
        <v>627</v>
      </c>
      <c r="B434" s="132" t="s">
        <v>456</v>
      </c>
      <c r="C434" s="118">
        <f>SUMIF('ricostr prev'!$A:$A,'prev. 2016 ric'!$A:$A,'ricostr prev'!D:D)</f>
        <v>0</v>
      </c>
      <c r="D434" s="118">
        <f>SUMIF('ricostr prev'!$A:$A,'prev. 2016 ric'!$A:$A,'ricostr prev'!F:F)</f>
        <v>0</v>
      </c>
      <c r="E434" s="118">
        <f>SUMIF('ricostr prev'!$A:$A,'prev. 2016 ric'!$A:$A,'ricostr prev'!H:H)</f>
        <v>0</v>
      </c>
      <c r="F434" s="118">
        <f>SUMIF('ricostr prev'!$A:$A,'prev. 2016 ric'!$A:$A,'ricostr prev'!J:J)</f>
        <v>0</v>
      </c>
      <c r="G434" s="118">
        <f>SUMIF('ricostr prev'!$A:$A,'prev. 2016 ric'!$A:$A,'ricostr prev'!L:L)</f>
        <v>0</v>
      </c>
      <c r="H434" s="118">
        <f>SUMIF('ricostr prev'!$A:$A,'prev. 2016 ric'!$A:$A,'ricostr prev'!N:N)</f>
        <v>0</v>
      </c>
      <c r="I434" s="118">
        <f>SUMIF('ricostr prev'!$A:$A,'prev. 2016 ric'!$A:$A,'ricostr prev'!P:P)</f>
        <v>0</v>
      </c>
      <c r="J434" s="118">
        <f>SUMIF('ricostr prev'!$A:$A,'prev. 2016 ric'!$A:$A,'ricostr prev'!R:R)</f>
        <v>0</v>
      </c>
      <c r="K434" s="118">
        <f>SUMIF('ricostr prev'!$A:$A,'prev. 2016 ric'!$A:$A,'ricostr prev'!T:T)</f>
        <v>0</v>
      </c>
      <c r="L434" s="118">
        <f>SUMIF('ricostr prev'!$A:$A,'prev. 2016 ric'!$A:$A,'ricostr prev'!V:V)</f>
        <v>0</v>
      </c>
      <c r="M434" s="118">
        <f>SUMIF('ricostr prev'!$A:$A,'prev. 2016 ric'!$A:$A,'ricostr prev'!X:X)</f>
        <v>0</v>
      </c>
      <c r="N434" s="106">
        <f t="shared" si="13"/>
        <v>0</v>
      </c>
      <c r="P434">
        <v>0</v>
      </c>
      <c r="Q434" s="124">
        <f t="shared" si="12"/>
        <v>0</v>
      </c>
    </row>
    <row r="435" spans="1:17" ht="25.5" x14ac:dyDescent="0.25">
      <c r="A435" s="139" t="s">
        <v>628</v>
      </c>
      <c r="B435" s="132" t="s">
        <v>1483</v>
      </c>
      <c r="C435" s="118">
        <f>SUMIF('ricostr prev'!$A:$A,'prev. 2016 ric'!$A:$A,'ricostr prev'!D:D)</f>
        <v>0</v>
      </c>
      <c r="D435" s="118">
        <f>SUMIF('ricostr prev'!$A:$A,'prev. 2016 ric'!$A:$A,'ricostr prev'!F:F)</f>
        <v>0</v>
      </c>
      <c r="E435" s="118">
        <f>SUMIF('ricostr prev'!$A:$A,'prev. 2016 ric'!$A:$A,'ricostr prev'!H:H)</f>
        <v>0</v>
      </c>
      <c r="F435" s="118">
        <f>SUMIF('ricostr prev'!$A:$A,'prev. 2016 ric'!$A:$A,'ricostr prev'!J:J)</f>
        <v>0</v>
      </c>
      <c r="G435" s="118">
        <f>SUMIF('ricostr prev'!$A:$A,'prev. 2016 ric'!$A:$A,'ricostr prev'!L:L)</f>
        <v>0</v>
      </c>
      <c r="H435" s="118">
        <f>SUMIF('ricostr prev'!$A:$A,'prev. 2016 ric'!$A:$A,'ricostr prev'!N:N)</f>
        <v>3</v>
      </c>
      <c r="I435" s="118">
        <f>SUMIF('ricostr prev'!$A:$A,'prev. 2016 ric'!$A:$A,'ricostr prev'!P:P)</f>
        <v>0</v>
      </c>
      <c r="J435" s="118">
        <f>SUMIF('ricostr prev'!$A:$A,'prev. 2016 ric'!$A:$A,'ricostr prev'!R:R)</f>
        <v>0</v>
      </c>
      <c r="K435" s="118">
        <f>SUMIF('ricostr prev'!$A:$A,'prev. 2016 ric'!$A:$A,'ricostr prev'!T:T)</f>
        <v>0</v>
      </c>
      <c r="L435" s="118">
        <f>SUMIF('ricostr prev'!$A:$A,'prev. 2016 ric'!$A:$A,'ricostr prev'!V:V)</f>
        <v>0</v>
      </c>
      <c r="M435" s="118">
        <f>SUMIF('ricostr prev'!$A:$A,'prev. 2016 ric'!$A:$A,'ricostr prev'!X:X)</f>
        <v>0</v>
      </c>
      <c r="N435" s="106">
        <f t="shared" si="13"/>
        <v>3</v>
      </c>
      <c r="P435">
        <v>137.33333333333334</v>
      </c>
      <c r="Q435" s="124">
        <f t="shared" si="12"/>
        <v>134.33333333333334</v>
      </c>
    </row>
    <row r="436" spans="1:17" x14ac:dyDescent="0.25">
      <c r="A436" s="139" t="s">
        <v>629</v>
      </c>
      <c r="B436" s="132" t="s">
        <v>1248</v>
      </c>
      <c r="C436" s="118">
        <f>SUMIF('ricostr prev'!$A:$A,'prev. 2016 ric'!$A:$A,'ricostr prev'!D:D)</f>
        <v>0</v>
      </c>
      <c r="D436" s="118">
        <f>SUMIF('ricostr prev'!$A:$A,'prev. 2016 ric'!$A:$A,'ricostr prev'!F:F)</f>
        <v>0</v>
      </c>
      <c r="E436" s="118">
        <f>SUMIF('ricostr prev'!$A:$A,'prev. 2016 ric'!$A:$A,'ricostr prev'!H:H)</f>
        <v>0</v>
      </c>
      <c r="F436" s="118">
        <f>SUMIF('ricostr prev'!$A:$A,'prev. 2016 ric'!$A:$A,'ricostr prev'!J:J)</f>
        <v>0</v>
      </c>
      <c r="G436" s="118">
        <f>SUMIF('ricostr prev'!$A:$A,'prev. 2016 ric'!$A:$A,'ricostr prev'!L:L)</f>
        <v>0</v>
      </c>
      <c r="H436" s="118">
        <f>SUMIF('ricostr prev'!$A:$A,'prev. 2016 ric'!$A:$A,'ricostr prev'!N:N)</f>
        <v>0</v>
      </c>
      <c r="I436" s="118">
        <f>SUMIF('ricostr prev'!$A:$A,'prev. 2016 ric'!$A:$A,'ricostr prev'!P:P)</f>
        <v>0</v>
      </c>
      <c r="J436" s="118">
        <f>SUMIF('ricostr prev'!$A:$A,'prev. 2016 ric'!$A:$A,'ricostr prev'!R:R)</f>
        <v>0</v>
      </c>
      <c r="K436" s="118">
        <f>SUMIF('ricostr prev'!$A:$A,'prev. 2016 ric'!$A:$A,'ricostr prev'!T:T)</f>
        <v>0</v>
      </c>
      <c r="L436" s="118">
        <f>SUMIF('ricostr prev'!$A:$A,'prev. 2016 ric'!$A:$A,'ricostr prev'!V:V)</f>
        <v>0</v>
      </c>
      <c r="M436" s="118">
        <f>SUMIF('ricostr prev'!$A:$A,'prev. 2016 ric'!$A:$A,'ricostr prev'!X:X)</f>
        <v>0</v>
      </c>
      <c r="N436" s="106">
        <f t="shared" si="13"/>
        <v>0</v>
      </c>
      <c r="P436">
        <v>12</v>
      </c>
      <c r="Q436" s="124">
        <f t="shared" si="12"/>
        <v>12</v>
      </c>
    </row>
    <row r="437" spans="1:17" x14ac:dyDescent="0.25">
      <c r="A437" s="143" t="s">
        <v>630</v>
      </c>
      <c r="B437" s="132" t="s">
        <v>1487</v>
      </c>
      <c r="C437" s="118">
        <f>SUMIF('ricostr prev'!$A:$A,'prev. 2016 ric'!$A:$A,'ricostr prev'!D:D)</f>
        <v>0</v>
      </c>
      <c r="D437" s="118">
        <f>SUMIF('ricostr prev'!$A:$A,'prev. 2016 ric'!$A:$A,'ricostr prev'!F:F)</f>
        <v>0</v>
      </c>
      <c r="E437" s="118">
        <f>SUMIF('ricostr prev'!$A:$A,'prev. 2016 ric'!$A:$A,'ricostr prev'!H:H)</f>
        <v>0</v>
      </c>
      <c r="F437" s="118">
        <f>SUMIF('ricostr prev'!$A:$A,'prev. 2016 ric'!$A:$A,'ricostr prev'!J:J)</f>
        <v>0</v>
      </c>
      <c r="G437" s="118">
        <f>SUMIF('ricostr prev'!$A:$A,'prev. 2016 ric'!$A:$A,'ricostr prev'!L:L)</f>
        <v>0</v>
      </c>
      <c r="H437" s="118">
        <f>SUMIF('ricostr prev'!$A:$A,'prev. 2016 ric'!$A:$A,'ricostr prev'!N:N)</f>
        <v>0</v>
      </c>
      <c r="I437" s="118">
        <f>SUMIF('ricostr prev'!$A:$A,'prev. 2016 ric'!$A:$A,'ricostr prev'!P:P)</f>
        <v>0</v>
      </c>
      <c r="J437" s="118">
        <f>SUMIF('ricostr prev'!$A:$A,'prev. 2016 ric'!$A:$A,'ricostr prev'!R:R)</f>
        <v>0</v>
      </c>
      <c r="K437" s="118">
        <f>SUMIF('ricostr prev'!$A:$A,'prev. 2016 ric'!$A:$A,'ricostr prev'!T:T)</f>
        <v>0</v>
      </c>
      <c r="L437" s="118">
        <f>SUMIF('ricostr prev'!$A:$A,'prev. 2016 ric'!$A:$A,'ricostr prev'!V:V)</f>
        <v>0</v>
      </c>
      <c r="M437" s="118">
        <f>SUMIF('ricostr prev'!$A:$A,'prev. 2016 ric'!$A:$A,'ricostr prev'!X:X)</f>
        <v>0</v>
      </c>
      <c r="N437" s="106">
        <f t="shared" si="13"/>
        <v>0</v>
      </c>
      <c r="P437">
        <v>12</v>
      </c>
      <c r="Q437" s="124">
        <f t="shared" si="12"/>
        <v>12</v>
      </c>
    </row>
    <row r="438" spans="1:17" x14ac:dyDescent="0.25">
      <c r="A438" s="139" t="s">
        <v>631</v>
      </c>
      <c r="B438" s="132" t="s">
        <v>1489</v>
      </c>
      <c r="C438" s="118">
        <f>SUMIF('ricostr prev'!$A:$A,'prev. 2016 ric'!$A:$A,'ricostr prev'!D:D)</f>
        <v>0</v>
      </c>
      <c r="D438" s="118">
        <f>SUMIF('ricostr prev'!$A:$A,'prev. 2016 ric'!$A:$A,'ricostr prev'!F:F)</f>
        <v>0</v>
      </c>
      <c r="E438" s="118">
        <f>SUMIF('ricostr prev'!$A:$A,'prev. 2016 ric'!$A:$A,'ricostr prev'!H:H)</f>
        <v>0</v>
      </c>
      <c r="F438" s="118">
        <f>SUMIF('ricostr prev'!$A:$A,'prev. 2016 ric'!$A:$A,'ricostr prev'!J:J)</f>
        <v>0</v>
      </c>
      <c r="G438" s="118">
        <f>SUMIF('ricostr prev'!$A:$A,'prev. 2016 ric'!$A:$A,'ricostr prev'!L:L)</f>
        <v>0</v>
      </c>
      <c r="H438" s="118">
        <f>SUMIF('ricostr prev'!$A:$A,'prev. 2016 ric'!$A:$A,'ricostr prev'!N:N)</f>
        <v>186</v>
      </c>
      <c r="I438" s="118">
        <f>SUMIF('ricostr prev'!$A:$A,'prev. 2016 ric'!$A:$A,'ricostr prev'!P:P)</f>
        <v>1448</v>
      </c>
      <c r="J438" s="118">
        <f>SUMIF('ricostr prev'!$A:$A,'prev. 2016 ric'!$A:$A,'ricostr prev'!R:R)</f>
        <v>0</v>
      </c>
      <c r="K438" s="118">
        <f>SUMIF('ricostr prev'!$A:$A,'prev. 2016 ric'!$A:$A,'ricostr prev'!T:T)</f>
        <v>0</v>
      </c>
      <c r="L438" s="118">
        <f>SUMIF('ricostr prev'!$A:$A,'prev. 2016 ric'!$A:$A,'ricostr prev'!V:V)</f>
        <v>0</v>
      </c>
      <c r="M438" s="118">
        <f>SUMIF('ricostr prev'!$A:$A,'prev. 2016 ric'!$A:$A,'ricostr prev'!X:X)</f>
        <v>0</v>
      </c>
      <c r="N438" s="106">
        <f t="shared" si="13"/>
        <v>1634</v>
      </c>
      <c r="P438">
        <v>20840</v>
      </c>
      <c r="Q438" s="124">
        <f t="shared" si="12"/>
        <v>19206</v>
      </c>
    </row>
    <row r="439" spans="1:17" x14ac:dyDescent="0.25">
      <c r="A439" s="143" t="s">
        <v>632</v>
      </c>
      <c r="B439" s="132" t="s">
        <v>1491</v>
      </c>
      <c r="C439" s="118">
        <f>SUMIF('ricostr prev'!$A:$A,'prev. 2016 ric'!$A:$A,'ricostr prev'!D:D)</f>
        <v>0</v>
      </c>
      <c r="D439" s="118">
        <f>SUMIF('ricostr prev'!$A:$A,'prev. 2016 ric'!$A:$A,'ricostr prev'!F:F)</f>
        <v>0</v>
      </c>
      <c r="E439" s="118">
        <f>SUMIF('ricostr prev'!$A:$A,'prev. 2016 ric'!$A:$A,'ricostr prev'!H:H)</f>
        <v>0</v>
      </c>
      <c r="F439" s="118">
        <f>SUMIF('ricostr prev'!$A:$A,'prev. 2016 ric'!$A:$A,'ricostr prev'!J:J)</f>
        <v>0</v>
      </c>
      <c r="G439" s="118">
        <f>SUMIF('ricostr prev'!$A:$A,'prev. 2016 ric'!$A:$A,'ricostr prev'!L:L)</f>
        <v>0</v>
      </c>
      <c r="H439" s="118">
        <f>SUMIF('ricostr prev'!$A:$A,'prev. 2016 ric'!$A:$A,'ricostr prev'!N:N)</f>
        <v>0</v>
      </c>
      <c r="I439" s="118">
        <f>SUMIF('ricostr prev'!$A:$A,'prev. 2016 ric'!$A:$A,'ricostr prev'!P:P)</f>
        <v>0</v>
      </c>
      <c r="J439" s="118">
        <f>SUMIF('ricostr prev'!$A:$A,'prev. 2016 ric'!$A:$A,'ricostr prev'!R:R)</f>
        <v>0</v>
      </c>
      <c r="K439" s="118">
        <f>SUMIF('ricostr prev'!$A:$A,'prev. 2016 ric'!$A:$A,'ricostr prev'!T:T)</f>
        <v>0</v>
      </c>
      <c r="L439" s="118">
        <f>SUMIF('ricostr prev'!$A:$A,'prev. 2016 ric'!$A:$A,'ricostr prev'!V:V)</f>
        <v>0</v>
      </c>
      <c r="M439" s="118">
        <f>SUMIF('ricostr prev'!$A:$A,'prev. 2016 ric'!$A:$A,'ricostr prev'!X:X)</f>
        <v>0</v>
      </c>
      <c r="N439" s="106">
        <f t="shared" si="13"/>
        <v>0</v>
      </c>
      <c r="P439">
        <v>0</v>
      </c>
      <c r="Q439" s="124">
        <f t="shared" si="12"/>
        <v>0</v>
      </c>
    </row>
    <row r="440" spans="1:17" x14ac:dyDescent="0.25">
      <c r="A440" s="143" t="s">
        <v>633</v>
      </c>
      <c r="B440" s="132" t="s">
        <v>1493</v>
      </c>
      <c r="C440" s="118">
        <f>SUMIF('ricostr prev'!$A:$A,'prev. 2016 ric'!$A:$A,'ricostr prev'!D:D)</f>
        <v>0</v>
      </c>
      <c r="D440" s="118">
        <f>SUMIF('ricostr prev'!$A:$A,'prev. 2016 ric'!$A:$A,'ricostr prev'!F:F)</f>
        <v>0</v>
      </c>
      <c r="E440" s="118">
        <f>SUMIF('ricostr prev'!$A:$A,'prev. 2016 ric'!$A:$A,'ricostr prev'!H:H)</f>
        <v>0</v>
      </c>
      <c r="F440" s="118">
        <f>SUMIF('ricostr prev'!$A:$A,'prev. 2016 ric'!$A:$A,'ricostr prev'!J:J)</f>
        <v>0</v>
      </c>
      <c r="G440" s="118">
        <f>SUMIF('ricostr prev'!$A:$A,'prev. 2016 ric'!$A:$A,'ricostr prev'!L:L)</f>
        <v>0</v>
      </c>
      <c r="H440" s="118">
        <f>SUMIF('ricostr prev'!$A:$A,'prev. 2016 ric'!$A:$A,'ricostr prev'!N:N)</f>
        <v>186</v>
      </c>
      <c r="I440" s="118">
        <f>SUMIF('ricostr prev'!$A:$A,'prev. 2016 ric'!$A:$A,'ricostr prev'!P:P)</f>
        <v>1448</v>
      </c>
      <c r="J440" s="118">
        <f>SUMIF('ricostr prev'!$A:$A,'prev. 2016 ric'!$A:$A,'ricostr prev'!R:R)</f>
        <v>0</v>
      </c>
      <c r="K440" s="118">
        <f>SUMIF('ricostr prev'!$A:$A,'prev. 2016 ric'!$A:$A,'ricostr prev'!T:T)</f>
        <v>0</v>
      </c>
      <c r="L440" s="118">
        <f>SUMIF('ricostr prev'!$A:$A,'prev. 2016 ric'!$A:$A,'ricostr prev'!V:V)</f>
        <v>0</v>
      </c>
      <c r="M440" s="118">
        <f>SUMIF('ricostr prev'!$A:$A,'prev. 2016 ric'!$A:$A,'ricostr prev'!X:X)</f>
        <v>0</v>
      </c>
      <c r="N440" s="106">
        <f t="shared" si="13"/>
        <v>1634</v>
      </c>
      <c r="P440">
        <v>20840</v>
      </c>
      <c r="Q440" s="124">
        <f t="shared" si="12"/>
        <v>19206</v>
      </c>
    </row>
    <row r="441" spans="1:17" x14ac:dyDescent="0.25">
      <c r="A441" s="143" t="s">
        <v>634</v>
      </c>
      <c r="B441" s="132" t="s">
        <v>1495</v>
      </c>
      <c r="C441" s="118">
        <f>SUMIF('ricostr prev'!$A:$A,'prev. 2016 ric'!$A:$A,'ricostr prev'!D:D)</f>
        <v>0</v>
      </c>
      <c r="D441" s="118">
        <f>SUMIF('ricostr prev'!$A:$A,'prev. 2016 ric'!$A:$A,'ricostr prev'!F:F)</f>
        <v>0</v>
      </c>
      <c r="E441" s="118">
        <f>SUMIF('ricostr prev'!$A:$A,'prev. 2016 ric'!$A:$A,'ricostr prev'!H:H)</f>
        <v>0</v>
      </c>
      <c r="F441" s="118">
        <f>SUMIF('ricostr prev'!$A:$A,'prev. 2016 ric'!$A:$A,'ricostr prev'!J:J)</f>
        <v>0</v>
      </c>
      <c r="G441" s="118">
        <f>SUMIF('ricostr prev'!$A:$A,'prev. 2016 ric'!$A:$A,'ricostr prev'!L:L)</f>
        <v>0</v>
      </c>
      <c r="H441" s="118">
        <f>SUMIF('ricostr prev'!$A:$A,'prev. 2016 ric'!$A:$A,'ricostr prev'!N:N)</f>
        <v>0</v>
      </c>
      <c r="I441" s="118">
        <f>SUMIF('ricostr prev'!$A:$A,'prev. 2016 ric'!$A:$A,'ricostr prev'!P:P)</f>
        <v>0</v>
      </c>
      <c r="J441" s="118">
        <f>SUMIF('ricostr prev'!$A:$A,'prev. 2016 ric'!$A:$A,'ricostr prev'!R:R)</f>
        <v>0</v>
      </c>
      <c r="K441" s="118">
        <f>SUMIF('ricostr prev'!$A:$A,'prev. 2016 ric'!$A:$A,'ricostr prev'!T:T)</f>
        <v>0</v>
      </c>
      <c r="L441" s="118">
        <f>SUMIF('ricostr prev'!$A:$A,'prev. 2016 ric'!$A:$A,'ricostr prev'!V:V)</f>
        <v>0</v>
      </c>
      <c r="M441" s="118">
        <f>SUMIF('ricostr prev'!$A:$A,'prev. 2016 ric'!$A:$A,'ricostr prev'!X:X)</f>
        <v>0</v>
      </c>
      <c r="N441" s="106">
        <f t="shared" si="13"/>
        <v>0</v>
      </c>
      <c r="P441">
        <v>0</v>
      </c>
      <c r="Q441" s="124">
        <f t="shared" si="12"/>
        <v>0</v>
      </c>
    </row>
    <row r="442" spans="1:17" x14ac:dyDescent="0.25">
      <c r="A442" s="143" t="s">
        <v>635</v>
      </c>
      <c r="B442" s="132" t="s">
        <v>461</v>
      </c>
      <c r="C442" s="118">
        <f>SUMIF('ricostr prev'!$A:$A,'prev. 2016 ric'!$A:$A,'ricostr prev'!D:D)</f>
        <v>0</v>
      </c>
      <c r="D442" s="118">
        <f>SUMIF('ricostr prev'!$A:$A,'prev. 2016 ric'!$A:$A,'ricostr prev'!F:F)</f>
        <v>0</v>
      </c>
      <c r="E442" s="118">
        <f>SUMIF('ricostr prev'!$A:$A,'prev. 2016 ric'!$A:$A,'ricostr prev'!H:H)</f>
        <v>0</v>
      </c>
      <c r="F442" s="118">
        <f>SUMIF('ricostr prev'!$A:$A,'prev. 2016 ric'!$A:$A,'ricostr prev'!J:J)</f>
        <v>0</v>
      </c>
      <c r="G442" s="118">
        <f>SUMIF('ricostr prev'!$A:$A,'prev. 2016 ric'!$A:$A,'ricostr prev'!L:L)</f>
        <v>0</v>
      </c>
      <c r="H442" s="118">
        <f>SUMIF('ricostr prev'!$A:$A,'prev. 2016 ric'!$A:$A,'ricostr prev'!N:N)</f>
        <v>0</v>
      </c>
      <c r="I442" s="118">
        <f>SUMIF('ricostr prev'!$A:$A,'prev. 2016 ric'!$A:$A,'ricostr prev'!P:P)</f>
        <v>0</v>
      </c>
      <c r="J442" s="118">
        <f>SUMIF('ricostr prev'!$A:$A,'prev. 2016 ric'!$A:$A,'ricostr prev'!R:R)</f>
        <v>0</v>
      </c>
      <c r="K442" s="118">
        <f>SUMIF('ricostr prev'!$A:$A,'prev. 2016 ric'!$A:$A,'ricostr prev'!T:T)</f>
        <v>0</v>
      </c>
      <c r="L442" s="118">
        <f>SUMIF('ricostr prev'!$A:$A,'prev. 2016 ric'!$A:$A,'ricostr prev'!V:V)</f>
        <v>0</v>
      </c>
      <c r="M442" s="118">
        <f>SUMIF('ricostr prev'!$A:$A,'prev. 2016 ric'!$A:$A,'ricostr prev'!X:X)</f>
        <v>0</v>
      </c>
      <c r="N442" s="106">
        <f t="shared" si="13"/>
        <v>0</v>
      </c>
      <c r="P442">
        <v>0</v>
      </c>
      <c r="Q442" s="124">
        <f t="shared" si="12"/>
        <v>0</v>
      </c>
    </row>
    <row r="443" spans="1:17" x14ac:dyDescent="0.25">
      <c r="A443" s="143" t="s">
        <v>636</v>
      </c>
      <c r="B443" s="132" t="s">
        <v>1499</v>
      </c>
      <c r="C443" s="118">
        <f>SUMIF('ricostr prev'!$A:$A,'prev. 2016 ric'!$A:$A,'ricostr prev'!D:D)</f>
        <v>0</v>
      </c>
      <c r="D443" s="118">
        <f>SUMIF('ricostr prev'!$A:$A,'prev. 2016 ric'!$A:$A,'ricostr prev'!F:F)</f>
        <v>0</v>
      </c>
      <c r="E443" s="118">
        <f>SUMIF('ricostr prev'!$A:$A,'prev. 2016 ric'!$A:$A,'ricostr prev'!H:H)</f>
        <v>0</v>
      </c>
      <c r="F443" s="118">
        <f>SUMIF('ricostr prev'!$A:$A,'prev. 2016 ric'!$A:$A,'ricostr prev'!J:J)</f>
        <v>0</v>
      </c>
      <c r="G443" s="118">
        <f>SUMIF('ricostr prev'!$A:$A,'prev. 2016 ric'!$A:$A,'ricostr prev'!L:L)</f>
        <v>0</v>
      </c>
      <c r="H443" s="118">
        <f>SUMIF('ricostr prev'!$A:$A,'prev. 2016 ric'!$A:$A,'ricostr prev'!N:N)</f>
        <v>178</v>
      </c>
      <c r="I443" s="118">
        <f>SUMIF('ricostr prev'!$A:$A,'prev. 2016 ric'!$A:$A,'ricostr prev'!P:P)</f>
        <v>1448</v>
      </c>
      <c r="J443" s="118">
        <f>SUMIF('ricostr prev'!$A:$A,'prev. 2016 ric'!$A:$A,'ricostr prev'!R:R)</f>
        <v>0</v>
      </c>
      <c r="K443" s="118">
        <f>SUMIF('ricostr prev'!$A:$A,'prev. 2016 ric'!$A:$A,'ricostr prev'!T:T)</f>
        <v>0</v>
      </c>
      <c r="L443" s="118">
        <f>SUMIF('ricostr prev'!$A:$A,'prev. 2016 ric'!$A:$A,'ricostr prev'!V:V)</f>
        <v>0</v>
      </c>
      <c r="M443" s="118">
        <f>SUMIF('ricostr prev'!$A:$A,'prev. 2016 ric'!$A:$A,'ricostr prev'!X:X)</f>
        <v>0</v>
      </c>
      <c r="N443" s="106">
        <f t="shared" si="13"/>
        <v>1626</v>
      </c>
      <c r="P443">
        <v>20666.666666666668</v>
      </c>
      <c r="Q443" s="124">
        <f t="shared" si="12"/>
        <v>19040.666666666668</v>
      </c>
    </row>
    <row r="444" spans="1:17" ht="25.5" x14ac:dyDescent="0.25">
      <c r="A444" s="143" t="s">
        <v>637</v>
      </c>
      <c r="B444" s="132" t="s">
        <v>1338</v>
      </c>
      <c r="C444" s="118">
        <f>SUMIF('ricostr prev'!$A:$A,'prev. 2016 ric'!$A:$A,'ricostr prev'!D:D)</f>
        <v>0</v>
      </c>
      <c r="D444" s="118">
        <f>SUMIF('ricostr prev'!$A:$A,'prev. 2016 ric'!$A:$A,'ricostr prev'!F:F)</f>
        <v>0</v>
      </c>
      <c r="E444" s="118">
        <f>SUMIF('ricostr prev'!$A:$A,'prev. 2016 ric'!$A:$A,'ricostr prev'!H:H)</f>
        <v>0</v>
      </c>
      <c r="F444" s="118">
        <f>SUMIF('ricostr prev'!$A:$A,'prev. 2016 ric'!$A:$A,'ricostr prev'!J:J)</f>
        <v>0</v>
      </c>
      <c r="G444" s="118">
        <f>SUMIF('ricostr prev'!$A:$A,'prev. 2016 ric'!$A:$A,'ricostr prev'!L:L)</f>
        <v>0</v>
      </c>
      <c r="H444" s="118">
        <f>SUMIF('ricostr prev'!$A:$A,'prev. 2016 ric'!$A:$A,'ricostr prev'!N:N)</f>
        <v>0</v>
      </c>
      <c r="I444" s="118">
        <f>SUMIF('ricostr prev'!$A:$A,'prev. 2016 ric'!$A:$A,'ricostr prev'!P:P)</f>
        <v>0</v>
      </c>
      <c r="J444" s="118">
        <f>SUMIF('ricostr prev'!$A:$A,'prev. 2016 ric'!$A:$A,'ricostr prev'!R:R)</f>
        <v>0</v>
      </c>
      <c r="K444" s="118">
        <f>SUMIF('ricostr prev'!$A:$A,'prev. 2016 ric'!$A:$A,'ricostr prev'!T:T)</f>
        <v>0</v>
      </c>
      <c r="L444" s="118">
        <f>SUMIF('ricostr prev'!$A:$A,'prev. 2016 ric'!$A:$A,'ricostr prev'!V:V)</f>
        <v>0</v>
      </c>
      <c r="M444" s="118">
        <f>SUMIF('ricostr prev'!$A:$A,'prev. 2016 ric'!$A:$A,'ricostr prev'!X:X)</f>
        <v>0</v>
      </c>
      <c r="N444" s="106">
        <f t="shared" si="13"/>
        <v>0</v>
      </c>
      <c r="P444">
        <v>192</v>
      </c>
      <c r="Q444" s="124">
        <f t="shared" si="12"/>
        <v>192</v>
      </c>
    </row>
    <row r="445" spans="1:17" ht="25.5" x14ac:dyDescent="0.25">
      <c r="A445" s="139" t="s">
        <v>638</v>
      </c>
      <c r="B445" s="132" t="s">
        <v>1609</v>
      </c>
      <c r="C445" s="118">
        <f>SUMIF('ricostr prev'!$A:$A,'prev. 2016 ric'!$A:$A,'ricostr prev'!D:D)</f>
        <v>0</v>
      </c>
      <c r="D445" s="118">
        <f>SUMIF('ricostr prev'!$A:$A,'prev. 2016 ric'!$A:$A,'ricostr prev'!F:F)</f>
        <v>0</v>
      </c>
      <c r="E445" s="118">
        <f>SUMIF('ricostr prev'!$A:$A,'prev. 2016 ric'!$A:$A,'ricostr prev'!H:H)</f>
        <v>0</v>
      </c>
      <c r="F445" s="118">
        <f>SUMIF('ricostr prev'!$A:$A,'prev. 2016 ric'!$A:$A,'ricostr prev'!J:J)</f>
        <v>0</v>
      </c>
      <c r="G445" s="118">
        <f>SUMIF('ricostr prev'!$A:$A,'prev. 2016 ric'!$A:$A,'ricostr prev'!L:L)</f>
        <v>0</v>
      </c>
      <c r="H445" s="118">
        <f>SUMIF('ricostr prev'!$A:$A,'prev. 2016 ric'!$A:$A,'ricostr prev'!N:N)</f>
        <v>0</v>
      </c>
      <c r="I445" s="118">
        <f>SUMIF('ricostr prev'!$A:$A,'prev. 2016 ric'!$A:$A,'ricostr prev'!P:P)</f>
        <v>0</v>
      </c>
      <c r="J445" s="118">
        <f>SUMIF('ricostr prev'!$A:$A,'prev. 2016 ric'!$A:$A,'ricostr prev'!R:R)</f>
        <v>0</v>
      </c>
      <c r="K445" s="118">
        <f>SUMIF('ricostr prev'!$A:$A,'prev. 2016 ric'!$A:$A,'ricostr prev'!T:T)</f>
        <v>0</v>
      </c>
      <c r="L445" s="118">
        <f>SUMIF('ricostr prev'!$A:$A,'prev. 2016 ric'!$A:$A,'ricostr prev'!V:V)</f>
        <v>0</v>
      </c>
      <c r="M445" s="118">
        <f>SUMIF('ricostr prev'!$A:$A,'prev. 2016 ric'!$A:$A,'ricostr prev'!X:X)</f>
        <v>0</v>
      </c>
      <c r="N445" s="106">
        <f t="shared" si="13"/>
        <v>0</v>
      </c>
      <c r="P445">
        <v>0</v>
      </c>
      <c r="Q445" s="124">
        <f t="shared" si="12"/>
        <v>0</v>
      </c>
    </row>
    <row r="446" spans="1:17" ht="25.5" x14ac:dyDescent="0.25">
      <c r="A446" s="139" t="s">
        <v>639</v>
      </c>
      <c r="B446" s="132" t="s">
        <v>1339</v>
      </c>
      <c r="C446" s="118">
        <f>SUMIF('ricostr prev'!$A:$A,'prev. 2016 ric'!$A:$A,'ricostr prev'!D:D)</f>
        <v>0</v>
      </c>
      <c r="D446" s="118">
        <f>SUMIF('ricostr prev'!$A:$A,'prev. 2016 ric'!$A:$A,'ricostr prev'!F:F)</f>
        <v>0</v>
      </c>
      <c r="E446" s="118">
        <f>SUMIF('ricostr prev'!$A:$A,'prev. 2016 ric'!$A:$A,'ricostr prev'!H:H)</f>
        <v>0</v>
      </c>
      <c r="F446" s="118">
        <f>SUMIF('ricostr prev'!$A:$A,'prev. 2016 ric'!$A:$A,'ricostr prev'!J:J)</f>
        <v>0</v>
      </c>
      <c r="G446" s="118">
        <f>SUMIF('ricostr prev'!$A:$A,'prev. 2016 ric'!$A:$A,'ricostr prev'!L:L)</f>
        <v>0</v>
      </c>
      <c r="H446" s="118">
        <f>SUMIF('ricostr prev'!$A:$A,'prev. 2016 ric'!$A:$A,'ricostr prev'!N:N)</f>
        <v>0</v>
      </c>
      <c r="I446" s="118">
        <f>SUMIF('ricostr prev'!$A:$A,'prev. 2016 ric'!$A:$A,'ricostr prev'!P:P)</f>
        <v>0</v>
      </c>
      <c r="J446" s="118">
        <f>SUMIF('ricostr prev'!$A:$A,'prev. 2016 ric'!$A:$A,'ricostr prev'!R:R)</f>
        <v>0</v>
      </c>
      <c r="K446" s="118">
        <f>SUMIF('ricostr prev'!$A:$A,'prev. 2016 ric'!$A:$A,'ricostr prev'!T:T)</f>
        <v>0</v>
      </c>
      <c r="L446" s="118">
        <f>SUMIF('ricostr prev'!$A:$A,'prev. 2016 ric'!$A:$A,'ricostr prev'!V:V)</f>
        <v>0</v>
      </c>
      <c r="M446" s="118">
        <f>SUMIF('ricostr prev'!$A:$A,'prev. 2016 ric'!$A:$A,'ricostr prev'!X:X)</f>
        <v>0</v>
      </c>
      <c r="N446" s="106">
        <f t="shared" si="13"/>
        <v>0</v>
      </c>
      <c r="P446">
        <v>192</v>
      </c>
      <c r="Q446" s="124">
        <f t="shared" si="12"/>
        <v>192</v>
      </c>
    </row>
    <row r="447" spans="1:17" x14ac:dyDescent="0.25">
      <c r="A447" s="143" t="s">
        <v>640</v>
      </c>
      <c r="B447" s="132" t="s">
        <v>1508</v>
      </c>
      <c r="C447" s="118">
        <f>SUMIF('ricostr prev'!$A:$A,'prev. 2016 ric'!$A:$A,'ricostr prev'!D:D)</f>
        <v>0</v>
      </c>
      <c r="D447" s="118">
        <f>SUMIF('ricostr prev'!$A:$A,'prev. 2016 ric'!$A:$A,'ricostr prev'!F:F)</f>
        <v>0</v>
      </c>
      <c r="E447" s="118">
        <f>SUMIF('ricostr prev'!$A:$A,'prev. 2016 ric'!$A:$A,'ricostr prev'!H:H)</f>
        <v>0</v>
      </c>
      <c r="F447" s="118">
        <f>SUMIF('ricostr prev'!$A:$A,'prev. 2016 ric'!$A:$A,'ricostr prev'!J:J)</f>
        <v>0</v>
      </c>
      <c r="G447" s="118">
        <f>SUMIF('ricostr prev'!$A:$A,'prev. 2016 ric'!$A:$A,'ricostr prev'!L:L)</f>
        <v>0</v>
      </c>
      <c r="H447" s="118">
        <f>SUMIF('ricostr prev'!$A:$A,'prev. 2016 ric'!$A:$A,'ricostr prev'!N:N)</f>
        <v>178</v>
      </c>
      <c r="I447" s="118">
        <f>SUMIF('ricostr prev'!$A:$A,'prev. 2016 ric'!$A:$A,'ricostr prev'!P:P)</f>
        <v>1448</v>
      </c>
      <c r="J447" s="118">
        <f>SUMIF('ricostr prev'!$A:$A,'prev. 2016 ric'!$A:$A,'ricostr prev'!R:R)</f>
        <v>0</v>
      </c>
      <c r="K447" s="118">
        <f>SUMIF('ricostr prev'!$A:$A,'prev. 2016 ric'!$A:$A,'ricostr prev'!T:T)</f>
        <v>0</v>
      </c>
      <c r="L447" s="118">
        <f>SUMIF('ricostr prev'!$A:$A,'prev. 2016 ric'!$A:$A,'ricostr prev'!V:V)</f>
        <v>0</v>
      </c>
      <c r="M447" s="118">
        <f>SUMIF('ricostr prev'!$A:$A,'prev. 2016 ric'!$A:$A,'ricostr prev'!X:X)</f>
        <v>0</v>
      </c>
      <c r="N447" s="106">
        <f t="shared" si="13"/>
        <v>1626</v>
      </c>
      <c r="P447">
        <v>20474.666666666668</v>
      </c>
      <c r="Q447" s="124">
        <f t="shared" si="12"/>
        <v>18848.666666666668</v>
      </c>
    </row>
    <row r="448" spans="1:17" ht="25.5" x14ac:dyDescent="0.25">
      <c r="A448" s="139" t="s">
        <v>641</v>
      </c>
      <c r="B448" s="132" t="s">
        <v>1510</v>
      </c>
      <c r="C448" s="118">
        <f>SUMIF('ricostr prev'!$A:$A,'prev. 2016 ric'!$A:$A,'ricostr prev'!D:D)</f>
        <v>0</v>
      </c>
      <c r="D448" s="118">
        <f>SUMIF('ricostr prev'!$A:$A,'prev. 2016 ric'!$A:$A,'ricostr prev'!F:F)</f>
        <v>0</v>
      </c>
      <c r="E448" s="118">
        <f>SUMIF('ricostr prev'!$A:$A,'prev. 2016 ric'!$A:$A,'ricostr prev'!H:H)</f>
        <v>0</v>
      </c>
      <c r="F448" s="118">
        <f>SUMIF('ricostr prev'!$A:$A,'prev. 2016 ric'!$A:$A,'ricostr prev'!J:J)</f>
        <v>0</v>
      </c>
      <c r="G448" s="118">
        <f>SUMIF('ricostr prev'!$A:$A,'prev. 2016 ric'!$A:$A,'ricostr prev'!L:L)</f>
        <v>0</v>
      </c>
      <c r="H448" s="118">
        <f>SUMIF('ricostr prev'!$A:$A,'prev. 2016 ric'!$A:$A,'ricostr prev'!N:N)</f>
        <v>0</v>
      </c>
      <c r="I448" s="118">
        <f>SUMIF('ricostr prev'!$A:$A,'prev. 2016 ric'!$A:$A,'ricostr prev'!P:P)</f>
        <v>0</v>
      </c>
      <c r="J448" s="118">
        <f>SUMIF('ricostr prev'!$A:$A,'prev. 2016 ric'!$A:$A,'ricostr prev'!R:R)</f>
        <v>0</v>
      </c>
      <c r="K448" s="118">
        <f>SUMIF('ricostr prev'!$A:$A,'prev. 2016 ric'!$A:$A,'ricostr prev'!T:T)</f>
        <v>0</v>
      </c>
      <c r="L448" s="118">
        <f>SUMIF('ricostr prev'!$A:$A,'prev. 2016 ric'!$A:$A,'ricostr prev'!V:V)</f>
        <v>0</v>
      </c>
      <c r="M448" s="118">
        <f>SUMIF('ricostr prev'!$A:$A,'prev. 2016 ric'!$A:$A,'ricostr prev'!X:X)</f>
        <v>0</v>
      </c>
      <c r="N448" s="106">
        <f t="shared" si="13"/>
        <v>0</v>
      </c>
      <c r="P448">
        <v>0</v>
      </c>
      <c r="Q448" s="124">
        <f t="shared" si="12"/>
        <v>0</v>
      </c>
    </row>
    <row r="449" spans="1:17" ht="25.5" x14ac:dyDescent="0.25">
      <c r="A449" s="139" t="s">
        <v>642</v>
      </c>
      <c r="B449" s="132" t="s">
        <v>1512</v>
      </c>
      <c r="C449" s="118">
        <f>SUMIF('ricostr prev'!$A:$A,'prev. 2016 ric'!$A:$A,'ricostr prev'!D:D)</f>
        <v>0</v>
      </c>
      <c r="D449" s="118">
        <f>SUMIF('ricostr prev'!$A:$A,'prev. 2016 ric'!$A:$A,'ricostr prev'!F:F)</f>
        <v>0</v>
      </c>
      <c r="E449" s="118">
        <f>SUMIF('ricostr prev'!$A:$A,'prev. 2016 ric'!$A:$A,'ricostr prev'!H:H)</f>
        <v>0</v>
      </c>
      <c r="F449" s="118">
        <f>SUMIF('ricostr prev'!$A:$A,'prev. 2016 ric'!$A:$A,'ricostr prev'!J:J)</f>
        <v>0</v>
      </c>
      <c r="G449" s="118">
        <f>SUMIF('ricostr prev'!$A:$A,'prev. 2016 ric'!$A:$A,'ricostr prev'!L:L)</f>
        <v>0</v>
      </c>
      <c r="H449" s="118">
        <f>SUMIF('ricostr prev'!$A:$A,'prev. 2016 ric'!$A:$A,'ricostr prev'!N:N)</f>
        <v>0</v>
      </c>
      <c r="I449" s="118">
        <f>SUMIF('ricostr prev'!$A:$A,'prev. 2016 ric'!$A:$A,'ricostr prev'!P:P)</f>
        <v>0</v>
      </c>
      <c r="J449" s="118">
        <f>SUMIF('ricostr prev'!$A:$A,'prev. 2016 ric'!$A:$A,'ricostr prev'!R:R)</f>
        <v>0</v>
      </c>
      <c r="K449" s="118">
        <f>SUMIF('ricostr prev'!$A:$A,'prev. 2016 ric'!$A:$A,'ricostr prev'!T:T)</f>
        <v>0</v>
      </c>
      <c r="L449" s="118">
        <f>SUMIF('ricostr prev'!$A:$A,'prev. 2016 ric'!$A:$A,'ricostr prev'!V:V)</f>
        <v>0</v>
      </c>
      <c r="M449" s="118">
        <f>SUMIF('ricostr prev'!$A:$A,'prev. 2016 ric'!$A:$A,'ricostr prev'!X:X)</f>
        <v>0</v>
      </c>
      <c r="N449" s="106">
        <f t="shared" si="13"/>
        <v>0</v>
      </c>
      <c r="P449">
        <v>4449.333333333333</v>
      </c>
      <c r="Q449" s="124">
        <f t="shared" si="12"/>
        <v>4449.333333333333</v>
      </c>
    </row>
    <row r="450" spans="1:17" ht="25.5" x14ac:dyDescent="0.25">
      <c r="A450" s="143" t="s">
        <v>643</v>
      </c>
      <c r="B450" s="132" t="s">
        <v>1514</v>
      </c>
      <c r="C450" s="118">
        <f>SUMIF('ricostr prev'!$A:$A,'prev. 2016 ric'!$A:$A,'ricostr prev'!D:D)</f>
        <v>0</v>
      </c>
      <c r="D450" s="118">
        <f>SUMIF('ricostr prev'!$A:$A,'prev. 2016 ric'!$A:$A,'ricostr prev'!F:F)</f>
        <v>0</v>
      </c>
      <c r="E450" s="118">
        <f>SUMIF('ricostr prev'!$A:$A,'prev. 2016 ric'!$A:$A,'ricostr prev'!H:H)</f>
        <v>0</v>
      </c>
      <c r="F450" s="118">
        <f>SUMIF('ricostr prev'!$A:$A,'prev. 2016 ric'!$A:$A,'ricostr prev'!J:J)</f>
        <v>0</v>
      </c>
      <c r="G450" s="118">
        <f>SUMIF('ricostr prev'!$A:$A,'prev. 2016 ric'!$A:$A,'ricostr prev'!L:L)</f>
        <v>0</v>
      </c>
      <c r="H450" s="118">
        <f>SUMIF('ricostr prev'!$A:$A,'prev. 2016 ric'!$A:$A,'ricostr prev'!N:N)</f>
        <v>0</v>
      </c>
      <c r="I450" s="118">
        <f>SUMIF('ricostr prev'!$A:$A,'prev. 2016 ric'!$A:$A,'ricostr prev'!P:P)</f>
        <v>0</v>
      </c>
      <c r="J450" s="118">
        <f>SUMIF('ricostr prev'!$A:$A,'prev. 2016 ric'!$A:$A,'ricostr prev'!R:R)</f>
        <v>0</v>
      </c>
      <c r="K450" s="118">
        <f>SUMIF('ricostr prev'!$A:$A,'prev. 2016 ric'!$A:$A,'ricostr prev'!T:T)</f>
        <v>0</v>
      </c>
      <c r="L450" s="118">
        <f>SUMIF('ricostr prev'!$A:$A,'prev. 2016 ric'!$A:$A,'ricostr prev'!V:V)</f>
        <v>0</v>
      </c>
      <c r="M450" s="118">
        <f>SUMIF('ricostr prev'!$A:$A,'prev. 2016 ric'!$A:$A,'ricostr prev'!X:X)</f>
        <v>0</v>
      </c>
      <c r="N450" s="106">
        <f t="shared" si="13"/>
        <v>0</v>
      </c>
      <c r="P450">
        <v>3224</v>
      </c>
      <c r="Q450" s="124">
        <f t="shared" ref="Q450:Q480" si="14">+P450-N450</f>
        <v>3224</v>
      </c>
    </row>
    <row r="451" spans="1:17" ht="25.5" x14ac:dyDescent="0.25">
      <c r="A451" s="143" t="s">
        <v>644</v>
      </c>
      <c r="B451" s="132" t="s">
        <v>442</v>
      </c>
      <c r="C451" s="118">
        <f>SUMIF('ricostr prev'!$A:$A,'prev. 2016 ric'!$A:$A,'ricostr prev'!D:D)</f>
        <v>0</v>
      </c>
      <c r="D451" s="118">
        <f>SUMIF('ricostr prev'!$A:$A,'prev. 2016 ric'!$A:$A,'ricostr prev'!F:F)</f>
        <v>0</v>
      </c>
      <c r="E451" s="118">
        <f>SUMIF('ricostr prev'!$A:$A,'prev. 2016 ric'!$A:$A,'ricostr prev'!H:H)</f>
        <v>0</v>
      </c>
      <c r="F451" s="118">
        <f>SUMIF('ricostr prev'!$A:$A,'prev. 2016 ric'!$A:$A,'ricostr prev'!J:J)</f>
        <v>0</v>
      </c>
      <c r="G451" s="118">
        <f>SUMIF('ricostr prev'!$A:$A,'prev. 2016 ric'!$A:$A,'ricostr prev'!L:L)</f>
        <v>0</v>
      </c>
      <c r="H451" s="118">
        <f>SUMIF('ricostr prev'!$A:$A,'prev. 2016 ric'!$A:$A,'ricostr prev'!N:N)</f>
        <v>0</v>
      </c>
      <c r="I451" s="118">
        <f>SUMIF('ricostr prev'!$A:$A,'prev. 2016 ric'!$A:$A,'ricostr prev'!P:P)</f>
        <v>0</v>
      </c>
      <c r="J451" s="118">
        <f>SUMIF('ricostr prev'!$A:$A,'prev. 2016 ric'!$A:$A,'ricostr prev'!R:R)</f>
        <v>0</v>
      </c>
      <c r="K451" s="118">
        <f>SUMIF('ricostr prev'!$A:$A,'prev. 2016 ric'!$A:$A,'ricostr prev'!T:T)</f>
        <v>0</v>
      </c>
      <c r="L451" s="118">
        <f>SUMIF('ricostr prev'!$A:$A,'prev. 2016 ric'!$A:$A,'ricostr prev'!V:V)</f>
        <v>0</v>
      </c>
      <c r="M451" s="118">
        <f>SUMIF('ricostr prev'!$A:$A,'prev. 2016 ric'!$A:$A,'ricostr prev'!X:X)</f>
        <v>0</v>
      </c>
      <c r="N451" s="106">
        <f t="shared" ref="N451:N481" si="15">SUM(C451:M451)</f>
        <v>0</v>
      </c>
      <c r="P451">
        <v>118.66666666666667</v>
      </c>
      <c r="Q451" s="124">
        <f t="shared" si="14"/>
        <v>118.66666666666667</v>
      </c>
    </row>
    <row r="452" spans="1:17" ht="25.5" x14ac:dyDescent="0.25">
      <c r="A452" s="143" t="s">
        <v>645</v>
      </c>
      <c r="B452" s="132" t="s">
        <v>445</v>
      </c>
      <c r="C452" s="118">
        <f>SUMIF('ricostr prev'!$A:$A,'prev. 2016 ric'!$A:$A,'ricostr prev'!D:D)</f>
        <v>0</v>
      </c>
      <c r="D452" s="118">
        <f>SUMIF('ricostr prev'!$A:$A,'prev. 2016 ric'!$A:$A,'ricostr prev'!F:F)</f>
        <v>0</v>
      </c>
      <c r="E452" s="118">
        <f>SUMIF('ricostr prev'!$A:$A,'prev. 2016 ric'!$A:$A,'ricostr prev'!H:H)</f>
        <v>0</v>
      </c>
      <c r="F452" s="118">
        <f>SUMIF('ricostr prev'!$A:$A,'prev. 2016 ric'!$A:$A,'ricostr prev'!J:J)</f>
        <v>0</v>
      </c>
      <c r="G452" s="118">
        <f>SUMIF('ricostr prev'!$A:$A,'prev. 2016 ric'!$A:$A,'ricostr prev'!L:L)</f>
        <v>0</v>
      </c>
      <c r="H452" s="118">
        <f>SUMIF('ricostr prev'!$A:$A,'prev. 2016 ric'!$A:$A,'ricostr prev'!N:N)</f>
        <v>0</v>
      </c>
      <c r="I452" s="118">
        <f>SUMIF('ricostr prev'!$A:$A,'prev. 2016 ric'!$A:$A,'ricostr prev'!P:P)</f>
        <v>0</v>
      </c>
      <c r="J452" s="118">
        <f>SUMIF('ricostr prev'!$A:$A,'prev. 2016 ric'!$A:$A,'ricostr prev'!R:R)</f>
        <v>0</v>
      </c>
      <c r="K452" s="118">
        <f>SUMIF('ricostr prev'!$A:$A,'prev. 2016 ric'!$A:$A,'ricostr prev'!T:T)</f>
        <v>0</v>
      </c>
      <c r="L452" s="118">
        <f>SUMIF('ricostr prev'!$A:$A,'prev. 2016 ric'!$A:$A,'ricostr prev'!V:V)</f>
        <v>0</v>
      </c>
      <c r="M452" s="118">
        <f>SUMIF('ricostr prev'!$A:$A,'prev. 2016 ric'!$A:$A,'ricostr prev'!X:X)</f>
        <v>0</v>
      </c>
      <c r="N452" s="106">
        <f t="shared" si="15"/>
        <v>0</v>
      </c>
      <c r="P452">
        <v>1106.6666666666667</v>
      </c>
      <c r="Q452" s="124">
        <f t="shared" si="14"/>
        <v>1106.6666666666667</v>
      </c>
    </row>
    <row r="453" spans="1:17" ht="25.5" x14ac:dyDescent="0.25">
      <c r="A453" s="139" t="s">
        <v>646</v>
      </c>
      <c r="B453" s="132" t="s">
        <v>1469</v>
      </c>
      <c r="C453" s="118">
        <f>SUMIF('ricostr prev'!$A:$A,'prev. 2016 ric'!$A:$A,'ricostr prev'!D:D)</f>
        <v>0</v>
      </c>
      <c r="D453" s="118">
        <f>SUMIF('ricostr prev'!$A:$A,'prev. 2016 ric'!$A:$A,'ricostr prev'!F:F)</f>
        <v>0</v>
      </c>
      <c r="E453" s="118">
        <f>SUMIF('ricostr prev'!$A:$A,'prev. 2016 ric'!$A:$A,'ricostr prev'!H:H)</f>
        <v>0</v>
      </c>
      <c r="F453" s="118">
        <f>SUMIF('ricostr prev'!$A:$A,'prev. 2016 ric'!$A:$A,'ricostr prev'!J:J)</f>
        <v>0</v>
      </c>
      <c r="G453" s="118">
        <f>SUMIF('ricostr prev'!$A:$A,'prev. 2016 ric'!$A:$A,'ricostr prev'!L:L)</f>
        <v>0</v>
      </c>
      <c r="H453" s="118">
        <f>SUMIF('ricostr prev'!$A:$A,'prev. 2016 ric'!$A:$A,'ricostr prev'!N:N)</f>
        <v>0</v>
      </c>
      <c r="I453" s="118">
        <f>SUMIF('ricostr prev'!$A:$A,'prev. 2016 ric'!$A:$A,'ricostr prev'!P:P)</f>
        <v>165</v>
      </c>
      <c r="J453" s="118">
        <f>SUMIF('ricostr prev'!$A:$A,'prev. 2016 ric'!$A:$A,'ricostr prev'!R:R)</f>
        <v>0</v>
      </c>
      <c r="K453" s="118">
        <f>SUMIF('ricostr prev'!$A:$A,'prev. 2016 ric'!$A:$A,'ricostr prev'!T:T)</f>
        <v>0</v>
      </c>
      <c r="L453" s="118">
        <f>SUMIF('ricostr prev'!$A:$A,'prev. 2016 ric'!$A:$A,'ricostr prev'!V:V)</f>
        <v>0</v>
      </c>
      <c r="M453" s="118">
        <f>SUMIF('ricostr prev'!$A:$A,'prev. 2016 ric'!$A:$A,'ricostr prev'!X:X)</f>
        <v>0</v>
      </c>
      <c r="N453" s="106">
        <f t="shared" si="15"/>
        <v>165</v>
      </c>
      <c r="P453">
        <v>196</v>
      </c>
      <c r="Q453" s="124">
        <f t="shared" si="14"/>
        <v>31</v>
      </c>
    </row>
    <row r="454" spans="1:17" ht="25.5" x14ac:dyDescent="0.25">
      <c r="A454" s="139" t="s">
        <v>647</v>
      </c>
      <c r="B454" s="132" t="s">
        <v>1471</v>
      </c>
      <c r="C454" s="118">
        <f>SUMIF('ricostr prev'!$A:$A,'prev. 2016 ric'!$A:$A,'ricostr prev'!D:D)</f>
        <v>0</v>
      </c>
      <c r="D454" s="118">
        <f>SUMIF('ricostr prev'!$A:$A,'prev. 2016 ric'!$A:$A,'ricostr prev'!F:F)</f>
        <v>0</v>
      </c>
      <c r="E454" s="118">
        <f>SUMIF('ricostr prev'!$A:$A,'prev. 2016 ric'!$A:$A,'ricostr prev'!H:H)</f>
        <v>0</v>
      </c>
      <c r="F454" s="118">
        <f>SUMIF('ricostr prev'!$A:$A,'prev. 2016 ric'!$A:$A,'ricostr prev'!J:J)</f>
        <v>0</v>
      </c>
      <c r="G454" s="118">
        <f>SUMIF('ricostr prev'!$A:$A,'prev. 2016 ric'!$A:$A,'ricostr prev'!L:L)</f>
        <v>0</v>
      </c>
      <c r="H454" s="118">
        <f>SUMIF('ricostr prev'!$A:$A,'prev. 2016 ric'!$A:$A,'ricostr prev'!N:N)</f>
        <v>0</v>
      </c>
      <c r="I454" s="118">
        <f>SUMIF('ricostr prev'!$A:$A,'prev. 2016 ric'!$A:$A,'ricostr prev'!P:P)</f>
        <v>0</v>
      </c>
      <c r="J454" s="118">
        <f>SUMIF('ricostr prev'!$A:$A,'prev. 2016 ric'!$A:$A,'ricostr prev'!R:R)</f>
        <v>0</v>
      </c>
      <c r="K454" s="118">
        <f>SUMIF('ricostr prev'!$A:$A,'prev. 2016 ric'!$A:$A,'ricostr prev'!T:T)</f>
        <v>0</v>
      </c>
      <c r="L454" s="118">
        <f>SUMIF('ricostr prev'!$A:$A,'prev. 2016 ric'!$A:$A,'ricostr prev'!V:V)</f>
        <v>0</v>
      </c>
      <c r="M454" s="118">
        <f>SUMIF('ricostr prev'!$A:$A,'prev. 2016 ric'!$A:$A,'ricostr prev'!X:X)</f>
        <v>0</v>
      </c>
      <c r="N454" s="106">
        <f t="shared" si="15"/>
        <v>0</v>
      </c>
      <c r="P454">
        <v>10.666666666666666</v>
      </c>
      <c r="Q454" s="124">
        <f t="shared" si="14"/>
        <v>10.666666666666666</v>
      </c>
    </row>
    <row r="455" spans="1:17" ht="25.5" x14ac:dyDescent="0.25">
      <c r="A455" s="139" t="s">
        <v>648</v>
      </c>
      <c r="B455" s="132" t="s">
        <v>457</v>
      </c>
      <c r="C455" s="118">
        <f>SUMIF('ricostr prev'!$A:$A,'prev. 2016 ric'!$A:$A,'ricostr prev'!D:D)</f>
        <v>0</v>
      </c>
      <c r="D455" s="118">
        <f>SUMIF('ricostr prev'!$A:$A,'prev. 2016 ric'!$A:$A,'ricostr prev'!F:F)</f>
        <v>0</v>
      </c>
      <c r="E455" s="118">
        <f>SUMIF('ricostr prev'!$A:$A,'prev. 2016 ric'!$A:$A,'ricostr prev'!H:H)</f>
        <v>0</v>
      </c>
      <c r="F455" s="118">
        <f>SUMIF('ricostr prev'!$A:$A,'prev. 2016 ric'!$A:$A,'ricostr prev'!J:J)</f>
        <v>0</v>
      </c>
      <c r="G455" s="118">
        <f>SUMIF('ricostr prev'!$A:$A,'prev. 2016 ric'!$A:$A,'ricostr prev'!L:L)</f>
        <v>0</v>
      </c>
      <c r="H455" s="118">
        <f>SUMIF('ricostr prev'!$A:$A,'prev. 2016 ric'!$A:$A,'ricostr prev'!N:N)</f>
        <v>66</v>
      </c>
      <c r="I455" s="118">
        <f>SUMIF('ricostr prev'!$A:$A,'prev. 2016 ric'!$A:$A,'ricostr prev'!P:P)</f>
        <v>0</v>
      </c>
      <c r="J455" s="118">
        <f>SUMIF('ricostr prev'!$A:$A,'prev. 2016 ric'!$A:$A,'ricostr prev'!R:R)</f>
        <v>0</v>
      </c>
      <c r="K455" s="118">
        <f>SUMIF('ricostr prev'!$A:$A,'prev. 2016 ric'!$A:$A,'ricostr prev'!T:T)</f>
        <v>0</v>
      </c>
      <c r="L455" s="118">
        <f>SUMIF('ricostr prev'!$A:$A,'prev. 2016 ric'!$A:$A,'ricostr prev'!V:V)</f>
        <v>0</v>
      </c>
      <c r="M455" s="118">
        <f>SUMIF('ricostr prev'!$A:$A,'prev. 2016 ric'!$A:$A,'ricostr prev'!X:X)</f>
        <v>0</v>
      </c>
      <c r="N455" s="106">
        <f t="shared" si="15"/>
        <v>66</v>
      </c>
      <c r="P455">
        <v>2798.6666666666665</v>
      </c>
      <c r="Q455" s="124">
        <f t="shared" si="14"/>
        <v>2732.6666666666665</v>
      </c>
    </row>
    <row r="456" spans="1:17" ht="25.5" x14ac:dyDescent="0.25">
      <c r="A456" s="139" t="s">
        <v>649</v>
      </c>
      <c r="B456" s="132" t="s">
        <v>1475</v>
      </c>
      <c r="C456" s="118">
        <f>SUMIF('ricostr prev'!$A:$A,'prev. 2016 ric'!$A:$A,'ricostr prev'!D:D)</f>
        <v>0</v>
      </c>
      <c r="D456" s="118">
        <f>SUMIF('ricostr prev'!$A:$A,'prev. 2016 ric'!$A:$A,'ricostr prev'!F:F)</f>
        <v>0</v>
      </c>
      <c r="E456" s="118">
        <f>SUMIF('ricostr prev'!$A:$A,'prev. 2016 ric'!$A:$A,'ricostr prev'!H:H)</f>
        <v>0</v>
      </c>
      <c r="F456" s="118">
        <f>SUMIF('ricostr prev'!$A:$A,'prev. 2016 ric'!$A:$A,'ricostr prev'!J:J)</f>
        <v>0</v>
      </c>
      <c r="G456" s="118">
        <f>SUMIF('ricostr prev'!$A:$A,'prev. 2016 ric'!$A:$A,'ricostr prev'!L:L)</f>
        <v>0</v>
      </c>
      <c r="H456" s="118">
        <f>SUMIF('ricostr prev'!$A:$A,'prev. 2016 ric'!$A:$A,'ricostr prev'!N:N)</f>
        <v>85</v>
      </c>
      <c r="I456" s="118">
        <f>SUMIF('ricostr prev'!$A:$A,'prev. 2016 ric'!$A:$A,'ricostr prev'!P:P)</f>
        <v>1165</v>
      </c>
      <c r="J456" s="118">
        <f>SUMIF('ricostr prev'!$A:$A,'prev. 2016 ric'!$A:$A,'ricostr prev'!R:R)</f>
        <v>0</v>
      </c>
      <c r="K456" s="118">
        <f>SUMIF('ricostr prev'!$A:$A,'prev. 2016 ric'!$A:$A,'ricostr prev'!T:T)</f>
        <v>0</v>
      </c>
      <c r="L456" s="118">
        <f>SUMIF('ricostr prev'!$A:$A,'prev. 2016 ric'!$A:$A,'ricostr prev'!V:V)</f>
        <v>0</v>
      </c>
      <c r="M456" s="118">
        <f>SUMIF('ricostr prev'!$A:$A,'prev. 2016 ric'!$A:$A,'ricostr prev'!X:X)</f>
        <v>0</v>
      </c>
      <c r="N456" s="106">
        <f t="shared" si="15"/>
        <v>1250</v>
      </c>
      <c r="P456">
        <v>8521.3333333333339</v>
      </c>
      <c r="Q456" s="124">
        <f t="shared" si="14"/>
        <v>7271.3333333333339</v>
      </c>
    </row>
    <row r="457" spans="1:17" x14ac:dyDescent="0.25">
      <c r="A457" s="139" t="s">
        <v>650</v>
      </c>
      <c r="B457" s="132" t="s">
        <v>1477</v>
      </c>
      <c r="C457" s="118">
        <f>SUMIF('ricostr prev'!$A:$A,'prev. 2016 ric'!$A:$A,'ricostr prev'!D:D)</f>
        <v>0</v>
      </c>
      <c r="D457" s="118">
        <f>SUMIF('ricostr prev'!$A:$A,'prev. 2016 ric'!$A:$A,'ricostr prev'!F:F)</f>
        <v>0</v>
      </c>
      <c r="E457" s="118">
        <f>SUMIF('ricostr prev'!$A:$A,'prev. 2016 ric'!$A:$A,'ricostr prev'!H:H)</f>
        <v>0</v>
      </c>
      <c r="F457" s="118">
        <f>SUMIF('ricostr prev'!$A:$A,'prev. 2016 ric'!$A:$A,'ricostr prev'!J:J)</f>
        <v>0</v>
      </c>
      <c r="G457" s="118">
        <f>SUMIF('ricostr prev'!$A:$A,'prev. 2016 ric'!$A:$A,'ricostr prev'!L:L)</f>
        <v>0</v>
      </c>
      <c r="H457" s="118">
        <f>SUMIF('ricostr prev'!$A:$A,'prev. 2016 ric'!$A:$A,'ricostr prev'!N:N)</f>
        <v>27</v>
      </c>
      <c r="I457" s="118">
        <f>SUMIF('ricostr prev'!$A:$A,'prev. 2016 ric'!$A:$A,'ricostr prev'!P:P)</f>
        <v>118</v>
      </c>
      <c r="J457" s="118">
        <f>SUMIF('ricostr prev'!$A:$A,'prev. 2016 ric'!$A:$A,'ricostr prev'!R:R)</f>
        <v>0</v>
      </c>
      <c r="K457" s="118">
        <f>SUMIF('ricostr prev'!$A:$A,'prev. 2016 ric'!$A:$A,'ricostr prev'!T:T)</f>
        <v>0</v>
      </c>
      <c r="L457" s="118">
        <f>SUMIF('ricostr prev'!$A:$A,'prev. 2016 ric'!$A:$A,'ricostr prev'!V:V)</f>
        <v>0</v>
      </c>
      <c r="M457" s="118">
        <f>SUMIF('ricostr prev'!$A:$A,'prev. 2016 ric'!$A:$A,'ricostr prev'!X:X)</f>
        <v>0</v>
      </c>
      <c r="N457" s="106">
        <f t="shared" si="15"/>
        <v>145</v>
      </c>
      <c r="P457">
        <v>4498.666666666667</v>
      </c>
      <c r="Q457" s="124">
        <f t="shared" si="14"/>
        <v>4353.666666666667</v>
      </c>
    </row>
    <row r="458" spans="1:17" x14ac:dyDescent="0.25">
      <c r="A458" s="143" t="s">
        <v>651</v>
      </c>
      <c r="B458" s="132" t="s">
        <v>1479</v>
      </c>
      <c r="C458" s="118">
        <f>SUMIF('ricostr prev'!$A:$A,'prev. 2016 ric'!$A:$A,'ricostr prev'!D:D)</f>
        <v>0</v>
      </c>
      <c r="D458" s="118">
        <f>SUMIF('ricostr prev'!$A:$A,'prev. 2016 ric'!$A:$A,'ricostr prev'!F:F)</f>
        <v>0</v>
      </c>
      <c r="E458" s="118">
        <f>SUMIF('ricostr prev'!$A:$A,'prev. 2016 ric'!$A:$A,'ricostr prev'!H:H)</f>
        <v>0</v>
      </c>
      <c r="F458" s="118">
        <f>SUMIF('ricostr prev'!$A:$A,'prev. 2016 ric'!$A:$A,'ricostr prev'!J:J)</f>
        <v>0</v>
      </c>
      <c r="G458" s="118">
        <f>SUMIF('ricostr prev'!$A:$A,'prev. 2016 ric'!$A:$A,'ricostr prev'!L:L)</f>
        <v>0</v>
      </c>
      <c r="H458" s="118">
        <f>SUMIF('ricostr prev'!$A:$A,'prev. 2016 ric'!$A:$A,'ricostr prev'!N:N)</f>
        <v>0</v>
      </c>
      <c r="I458" s="118">
        <f>SUMIF('ricostr prev'!$A:$A,'prev. 2016 ric'!$A:$A,'ricostr prev'!P:P)</f>
        <v>0</v>
      </c>
      <c r="J458" s="118">
        <f>SUMIF('ricostr prev'!$A:$A,'prev. 2016 ric'!$A:$A,'ricostr prev'!R:R)</f>
        <v>0</v>
      </c>
      <c r="K458" s="118">
        <f>SUMIF('ricostr prev'!$A:$A,'prev. 2016 ric'!$A:$A,'ricostr prev'!T:T)</f>
        <v>0</v>
      </c>
      <c r="L458" s="118">
        <f>SUMIF('ricostr prev'!$A:$A,'prev. 2016 ric'!$A:$A,'ricostr prev'!V:V)</f>
        <v>0</v>
      </c>
      <c r="M458" s="118">
        <f>SUMIF('ricostr prev'!$A:$A,'prev. 2016 ric'!$A:$A,'ricostr prev'!X:X)</f>
        <v>0</v>
      </c>
      <c r="N458" s="106">
        <f t="shared" si="15"/>
        <v>0</v>
      </c>
      <c r="P458">
        <v>160</v>
      </c>
      <c r="Q458" s="124">
        <f t="shared" si="14"/>
        <v>160</v>
      </c>
    </row>
    <row r="459" spans="1:17" ht="25.5" x14ac:dyDescent="0.25">
      <c r="A459" s="143" t="s">
        <v>652</v>
      </c>
      <c r="B459" s="132" t="s">
        <v>1340</v>
      </c>
      <c r="C459" s="118">
        <f>SUMIF('ricostr prev'!$A:$A,'prev. 2016 ric'!$A:$A,'ricostr prev'!D:D)</f>
        <v>0</v>
      </c>
      <c r="D459" s="118">
        <f>SUMIF('ricostr prev'!$A:$A,'prev. 2016 ric'!$A:$A,'ricostr prev'!F:F)</f>
        <v>0</v>
      </c>
      <c r="E459" s="118">
        <f>SUMIF('ricostr prev'!$A:$A,'prev. 2016 ric'!$A:$A,'ricostr prev'!H:H)</f>
        <v>0</v>
      </c>
      <c r="F459" s="118">
        <f>SUMIF('ricostr prev'!$A:$A,'prev. 2016 ric'!$A:$A,'ricostr prev'!J:J)</f>
        <v>0</v>
      </c>
      <c r="G459" s="118">
        <f>SUMIF('ricostr prev'!$A:$A,'prev. 2016 ric'!$A:$A,'ricostr prev'!L:L)</f>
        <v>0</v>
      </c>
      <c r="H459" s="118">
        <f>SUMIF('ricostr prev'!$A:$A,'prev. 2016 ric'!$A:$A,'ricostr prev'!N:N)</f>
        <v>0</v>
      </c>
      <c r="I459" s="118">
        <f>SUMIF('ricostr prev'!$A:$A,'prev. 2016 ric'!$A:$A,'ricostr prev'!P:P)</f>
        <v>0</v>
      </c>
      <c r="J459" s="118">
        <f>SUMIF('ricostr prev'!$A:$A,'prev. 2016 ric'!$A:$A,'ricostr prev'!R:R)</f>
        <v>0</v>
      </c>
      <c r="K459" s="118">
        <f>SUMIF('ricostr prev'!$A:$A,'prev. 2016 ric'!$A:$A,'ricostr prev'!T:T)</f>
        <v>0</v>
      </c>
      <c r="L459" s="118">
        <f>SUMIF('ricostr prev'!$A:$A,'prev. 2016 ric'!$A:$A,'ricostr prev'!V:V)</f>
        <v>0</v>
      </c>
      <c r="M459" s="118">
        <f>SUMIF('ricostr prev'!$A:$A,'prev. 2016 ric'!$A:$A,'ricostr prev'!X:X)</f>
        <v>0</v>
      </c>
      <c r="N459" s="106">
        <f t="shared" si="15"/>
        <v>0</v>
      </c>
      <c r="P459">
        <v>0</v>
      </c>
      <c r="Q459" s="124">
        <f t="shared" si="14"/>
        <v>0</v>
      </c>
    </row>
    <row r="460" spans="1:17" x14ac:dyDescent="0.25">
      <c r="A460" s="143" t="s">
        <v>653</v>
      </c>
      <c r="B460" s="132" t="s">
        <v>1151</v>
      </c>
      <c r="C460" s="118">
        <f>SUMIF('ricostr prev'!$A:$A,'prev. 2016 ric'!$A:$A,'ricostr prev'!D:D)</f>
        <v>0</v>
      </c>
      <c r="D460" s="118">
        <f>SUMIF('ricostr prev'!$A:$A,'prev. 2016 ric'!$A:$A,'ricostr prev'!F:F)</f>
        <v>0</v>
      </c>
      <c r="E460" s="118">
        <f>SUMIF('ricostr prev'!$A:$A,'prev. 2016 ric'!$A:$A,'ricostr prev'!H:H)</f>
        <v>0</v>
      </c>
      <c r="F460" s="118">
        <f>SUMIF('ricostr prev'!$A:$A,'prev. 2016 ric'!$A:$A,'ricostr prev'!J:J)</f>
        <v>0</v>
      </c>
      <c r="G460" s="118">
        <f>SUMIF('ricostr prev'!$A:$A,'prev. 2016 ric'!$A:$A,'ricostr prev'!L:L)</f>
        <v>0</v>
      </c>
      <c r="H460" s="118">
        <f>SUMIF('ricostr prev'!$A:$A,'prev. 2016 ric'!$A:$A,'ricostr prev'!N:N)</f>
        <v>0</v>
      </c>
      <c r="I460" s="118">
        <f>SUMIF('ricostr prev'!$A:$A,'prev. 2016 ric'!$A:$A,'ricostr prev'!P:P)</f>
        <v>0</v>
      </c>
      <c r="J460" s="118">
        <f>SUMIF('ricostr prev'!$A:$A,'prev. 2016 ric'!$A:$A,'ricostr prev'!R:R)</f>
        <v>0</v>
      </c>
      <c r="K460" s="118">
        <f>SUMIF('ricostr prev'!$A:$A,'prev. 2016 ric'!$A:$A,'ricostr prev'!T:T)</f>
        <v>0</v>
      </c>
      <c r="L460" s="118">
        <f>SUMIF('ricostr prev'!$A:$A,'prev. 2016 ric'!$A:$A,'ricostr prev'!V:V)</f>
        <v>0</v>
      </c>
      <c r="M460" s="118">
        <f>SUMIF('ricostr prev'!$A:$A,'prev. 2016 ric'!$A:$A,'ricostr prev'!X:X)</f>
        <v>0</v>
      </c>
      <c r="N460" s="106">
        <f t="shared" si="15"/>
        <v>0</v>
      </c>
      <c r="P460">
        <v>160</v>
      </c>
      <c r="Q460" s="124">
        <f t="shared" si="14"/>
        <v>160</v>
      </c>
    </row>
    <row r="461" spans="1:17" ht="25.5" x14ac:dyDescent="0.25">
      <c r="A461" s="139" t="s">
        <v>654</v>
      </c>
      <c r="B461" s="132" t="s">
        <v>1153</v>
      </c>
      <c r="C461" s="118">
        <f>SUMIF('ricostr prev'!$A:$A,'prev. 2016 ric'!$A:$A,'ricostr prev'!D:D)</f>
        <v>0</v>
      </c>
      <c r="D461" s="118">
        <f>SUMIF('ricostr prev'!$A:$A,'prev. 2016 ric'!$A:$A,'ricostr prev'!F:F)</f>
        <v>0</v>
      </c>
      <c r="E461" s="118">
        <f>SUMIF('ricostr prev'!$A:$A,'prev. 2016 ric'!$A:$A,'ricostr prev'!H:H)</f>
        <v>0</v>
      </c>
      <c r="F461" s="118">
        <f>SUMIF('ricostr prev'!$A:$A,'prev. 2016 ric'!$A:$A,'ricostr prev'!J:J)</f>
        <v>0</v>
      </c>
      <c r="G461" s="118">
        <f>SUMIF('ricostr prev'!$A:$A,'prev. 2016 ric'!$A:$A,'ricostr prev'!L:L)</f>
        <v>0</v>
      </c>
      <c r="H461" s="118">
        <f>SUMIF('ricostr prev'!$A:$A,'prev. 2016 ric'!$A:$A,'ricostr prev'!N:N)</f>
        <v>0</v>
      </c>
      <c r="I461" s="118">
        <f>SUMIF('ricostr prev'!$A:$A,'prev. 2016 ric'!$A:$A,'ricostr prev'!P:P)</f>
        <v>0</v>
      </c>
      <c r="J461" s="118">
        <f>SUMIF('ricostr prev'!$A:$A,'prev. 2016 ric'!$A:$A,'ricostr prev'!R:R)</f>
        <v>0</v>
      </c>
      <c r="K461" s="118">
        <f>SUMIF('ricostr prev'!$A:$A,'prev. 2016 ric'!$A:$A,'ricostr prev'!T:T)</f>
        <v>0</v>
      </c>
      <c r="L461" s="118">
        <f>SUMIF('ricostr prev'!$A:$A,'prev. 2016 ric'!$A:$A,'ricostr prev'!V:V)</f>
        <v>0</v>
      </c>
      <c r="M461" s="118">
        <f>SUMIF('ricostr prev'!$A:$A,'prev. 2016 ric'!$A:$A,'ricostr prev'!X:X)</f>
        <v>0</v>
      </c>
      <c r="N461" s="106">
        <f t="shared" si="15"/>
        <v>0</v>
      </c>
      <c r="P461">
        <v>0</v>
      </c>
      <c r="Q461" s="124">
        <f t="shared" si="14"/>
        <v>0</v>
      </c>
    </row>
    <row r="462" spans="1:17" ht="25.5" x14ac:dyDescent="0.25">
      <c r="A462" s="139" t="s">
        <v>655</v>
      </c>
      <c r="B462" s="132" t="s">
        <v>1155</v>
      </c>
      <c r="C462" s="118">
        <f>SUMIF('ricostr prev'!$A:$A,'prev. 2016 ric'!$A:$A,'ricostr prev'!D:D)</f>
        <v>0</v>
      </c>
      <c r="D462" s="118">
        <f>SUMIF('ricostr prev'!$A:$A,'prev. 2016 ric'!$A:$A,'ricostr prev'!F:F)</f>
        <v>0</v>
      </c>
      <c r="E462" s="118">
        <f>SUMIF('ricostr prev'!$A:$A,'prev. 2016 ric'!$A:$A,'ricostr prev'!H:H)</f>
        <v>0</v>
      </c>
      <c r="F462" s="118">
        <f>SUMIF('ricostr prev'!$A:$A,'prev. 2016 ric'!$A:$A,'ricostr prev'!J:J)</f>
        <v>0</v>
      </c>
      <c r="G462" s="118">
        <f>SUMIF('ricostr prev'!$A:$A,'prev. 2016 ric'!$A:$A,'ricostr prev'!L:L)</f>
        <v>0</v>
      </c>
      <c r="H462" s="118">
        <f>SUMIF('ricostr prev'!$A:$A,'prev. 2016 ric'!$A:$A,'ricostr prev'!N:N)</f>
        <v>0</v>
      </c>
      <c r="I462" s="118">
        <f>SUMIF('ricostr prev'!$A:$A,'prev. 2016 ric'!$A:$A,'ricostr prev'!P:P)</f>
        <v>0</v>
      </c>
      <c r="J462" s="118">
        <f>SUMIF('ricostr prev'!$A:$A,'prev. 2016 ric'!$A:$A,'ricostr prev'!R:R)</f>
        <v>0</v>
      </c>
      <c r="K462" s="118">
        <f>SUMIF('ricostr prev'!$A:$A,'prev. 2016 ric'!$A:$A,'ricostr prev'!T:T)</f>
        <v>0</v>
      </c>
      <c r="L462" s="118">
        <f>SUMIF('ricostr prev'!$A:$A,'prev. 2016 ric'!$A:$A,'ricostr prev'!V:V)</f>
        <v>0</v>
      </c>
      <c r="M462" s="118">
        <f>SUMIF('ricostr prev'!$A:$A,'prev. 2016 ric'!$A:$A,'ricostr prev'!X:X)</f>
        <v>0</v>
      </c>
      <c r="N462" s="106">
        <f t="shared" si="15"/>
        <v>0</v>
      </c>
      <c r="P462">
        <v>0</v>
      </c>
      <c r="Q462" s="124">
        <f t="shared" si="14"/>
        <v>0</v>
      </c>
    </row>
    <row r="463" spans="1:17" ht="25.5" x14ac:dyDescent="0.25">
      <c r="A463" s="139" t="s">
        <v>656</v>
      </c>
      <c r="B463" s="132" t="s">
        <v>1157</v>
      </c>
      <c r="C463" s="118">
        <f>SUMIF('ricostr prev'!$A:$A,'prev. 2016 ric'!$A:$A,'ricostr prev'!D:D)</f>
        <v>0</v>
      </c>
      <c r="D463" s="118">
        <f>SUMIF('ricostr prev'!$A:$A,'prev. 2016 ric'!$A:$A,'ricostr prev'!F:F)</f>
        <v>0</v>
      </c>
      <c r="E463" s="118">
        <f>SUMIF('ricostr prev'!$A:$A,'prev. 2016 ric'!$A:$A,'ricostr prev'!H:H)</f>
        <v>0</v>
      </c>
      <c r="F463" s="118">
        <f>SUMIF('ricostr prev'!$A:$A,'prev. 2016 ric'!$A:$A,'ricostr prev'!J:J)</f>
        <v>0</v>
      </c>
      <c r="G463" s="118">
        <f>SUMIF('ricostr prev'!$A:$A,'prev. 2016 ric'!$A:$A,'ricostr prev'!L:L)</f>
        <v>0</v>
      </c>
      <c r="H463" s="118">
        <f>SUMIF('ricostr prev'!$A:$A,'prev. 2016 ric'!$A:$A,'ricostr prev'!N:N)</f>
        <v>0</v>
      </c>
      <c r="I463" s="118">
        <f>SUMIF('ricostr prev'!$A:$A,'prev. 2016 ric'!$A:$A,'ricostr prev'!P:P)</f>
        <v>0</v>
      </c>
      <c r="J463" s="118">
        <f>SUMIF('ricostr prev'!$A:$A,'prev. 2016 ric'!$A:$A,'ricostr prev'!R:R)</f>
        <v>0</v>
      </c>
      <c r="K463" s="118">
        <f>SUMIF('ricostr prev'!$A:$A,'prev. 2016 ric'!$A:$A,'ricostr prev'!T:T)</f>
        <v>0</v>
      </c>
      <c r="L463" s="118">
        <f>SUMIF('ricostr prev'!$A:$A,'prev. 2016 ric'!$A:$A,'ricostr prev'!V:V)</f>
        <v>0</v>
      </c>
      <c r="M463" s="118">
        <f>SUMIF('ricostr prev'!$A:$A,'prev. 2016 ric'!$A:$A,'ricostr prev'!X:X)</f>
        <v>0</v>
      </c>
      <c r="N463" s="106">
        <f t="shared" si="15"/>
        <v>0</v>
      </c>
      <c r="P463">
        <v>0</v>
      </c>
      <c r="Q463" s="124">
        <f t="shared" si="14"/>
        <v>0</v>
      </c>
    </row>
    <row r="464" spans="1:17" ht="25.5" x14ac:dyDescent="0.25">
      <c r="A464" s="139" t="s">
        <v>657</v>
      </c>
      <c r="B464" s="132" t="s">
        <v>1159</v>
      </c>
      <c r="C464" s="118">
        <f>SUMIF('ricostr prev'!$A:$A,'prev. 2016 ric'!$A:$A,'ricostr prev'!D:D)</f>
        <v>0</v>
      </c>
      <c r="D464" s="118">
        <f>SUMIF('ricostr prev'!$A:$A,'prev. 2016 ric'!$A:$A,'ricostr prev'!F:F)</f>
        <v>0</v>
      </c>
      <c r="E464" s="118">
        <f>SUMIF('ricostr prev'!$A:$A,'prev. 2016 ric'!$A:$A,'ricostr prev'!H:H)</f>
        <v>0</v>
      </c>
      <c r="F464" s="118">
        <f>SUMIF('ricostr prev'!$A:$A,'prev. 2016 ric'!$A:$A,'ricostr prev'!J:J)</f>
        <v>0</v>
      </c>
      <c r="G464" s="118">
        <f>SUMIF('ricostr prev'!$A:$A,'prev. 2016 ric'!$A:$A,'ricostr prev'!L:L)</f>
        <v>0</v>
      </c>
      <c r="H464" s="118">
        <f>SUMIF('ricostr prev'!$A:$A,'prev. 2016 ric'!$A:$A,'ricostr prev'!N:N)</f>
        <v>0</v>
      </c>
      <c r="I464" s="118">
        <f>SUMIF('ricostr prev'!$A:$A,'prev. 2016 ric'!$A:$A,'ricostr prev'!P:P)</f>
        <v>0</v>
      </c>
      <c r="J464" s="118">
        <f>SUMIF('ricostr prev'!$A:$A,'prev. 2016 ric'!$A:$A,'ricostr prev'!R:R)</f>
        <v>0</v>
      </c>
      <c r="K464" s="118">
        <f>SUMIF('ricostr prev'!$A:$A,'prev. 2016 ric'!$A:$A,'ricostr prev'!T:T)</f>
        <v>0</v>
      </c>
      <c r="L464" s="118">
        <f>SUMIF('ricostr prev'!$A:$A,'prev. 2016 ric'!$A:$A,'ricostr prev'!V:V)</f>
        <v>0</v>
      </c>
      <c r="M464" s="118">
        <f>SUMIF('ricostr prev'!$A:$A,'prev. 2016 ric'!$A:$A,'ricostr prev'!X:X)</f>
        <v>0</v>
      </c>
      <c r="N464" s="106">
        <f t="shared" si="15"/>
        <v>0</v>
      </c>
      <c r="P464">
        <v>0</v>
      </c>
      <c r="Q464" s="124">
        <f t="shared" si="14"/>
        <v>0</v>
      </c>
    </row>
    <row r="465" spans="1:17" ht="25.5" x14ac:dyDescent="0.25">
      <c r="A465" s="139" t="s">
        <v>658</v>
      </c>
      <c r="B465" s="132" t="s">
        <v>458</v>
      </c>
      <c r="C465" s="118">
        <f>SUMIF('ricostr prev'!$A:$A,'prev. 2016 ric'!$A:$A,'ricostr prev'!D:D)</f>
        <v>0</v>
      </c>
      <c r="D465" s="118">
        <f>SUMIF('ricostr prev'!$A:$A,'prev. 2016 ric'!$A:$A,'ricostr prev'!F:F)</f>
        <v>0</v>
      </c>
      <c r="E465" s="118">
        <f>SUMIF('ricostr prev'!$A:$A,'prev. 2016 ric'!$A:$A,'ricostr prev'!H:H)</f>
        <v>0</v>
      </c>
      <c r="F465" s="118">
        <f>SUMIF('ricostr prev'!$A:$A,'prev. 2016 ric'!$A:$A,'ricostr prev'!J:J)</f>
        <v>0</v>
      </c>
      <c r="G465" s="118">
        <f>SUMIF('ricostr prev'!$A:$A,'prev. 2016 ric'!$A:$A,'ricostr prev'!L:L)</f>
        <v>0</v>
      </c>
      <c r="H465" s="118">
        <f>SUMIF('ricostr prev'!$A:$A,'prev. 2016 ric'!$A:$A,'ricostr prev'!N:N)</f>
        <v>0</v>
      </c>
      <c r="I465" s="118">
        <f>SUMIF('ricostr prev'!$A:$A,'prev. 2016 ric'!$A:$A,'ricostr prev'!P:P)</f>
        <v>0</v>
      </c>
      <c r="J465" s="118">
        <f>SUMIF('ricostr prev'!$A:$A,'prev. 2016 ric'!$A:$A,'ricostr prev'!R:R)</f>
        <v>0</v>
      </c>
      <c r="K465" s="118">
        <f>SUMIF('ricostr prev'!$A:$A,'prev. 2016 ric'!$A:$A,'ricostr prev'!T:T)</f>
        <v>0</v>
      </c>
      <c r="L465" s="118">
        <f>SUMIF('ricostr prev'!$A:$A,'prev. 2016 ric'!$A:$A,'ricostr prev'!V:V)</f>
        <v>0</v>
      </c>
      <c r="M465" s="118">
        <f>SUMIF('ricostr prev'!$A:$A,'prev. 2016 ric'!$A:$A,'ricostr prev'!X:X)</f>
        <v>0</v>
      </c>
      <c r="N465" s="106">
        <f t="shared" si="15"/>
        <v>0</v>
      </c>
      <c r="P465">
        <v>0</v>
      </c>
      <c r="Q465" s="124">
        <f t="shared" si="14"/>
        <v>0</v>
      </c>
    </row>
    <row r="466" spans="1:17" ht="25.5" x14ac:dyDescent="0.25">
      <c r="A466" s="139" t="s">
        <v>659</v>
      </c>
      <c r="B466" s="132" t="s">
        <v>1163</v>
      </c>
      <c r="C466" s="118">
        <f>SUMIF('ricostr prev'!$A:$A,'prev. 2016 ric'!$A:$A,'ricostr prev'!D:D)</f>
        <v>0</v>
      </c>
      <c r="D466" s="118">
        <f>SUMIF('ricostr prev'!$A:$A,'prev. 2016 ric'!$A:$A,'ricostr prev'!F:F)</f>
        <v>0</v>
      </c>
      <c r="E466" s="118">
        <f>SUMIF('ricostr prev'!$A:$A,'prev. 2016 ric'!$A:$A,'ricostr prev'!H:H)</f>
        <v>0</v>
      </c>
      <c r="F466" s="118">
        <f>SUMIF('ricostr prev'!$A:$A,'prev. 2016 ric'!$A:$A,'ricostr prev'!J:J)</f>
        <v>0</v>
      </c>
      <c r="G466" s="118">
        <f>SUMIF('ricostr prev'!$A:$A,'prev. 2016 ric'!$A:$A,'ricostr prev'!L:L)</f>
        <v>0</v>
      </c>
      <c r="H466" s="118">
        <f>SUMIF('ricostr prev'!$A:$A,'prev. 2016 ric'!$A:$A,'ricostr prev'!N:N)</f>
        <v>0</v>
      </c>
      <c r="I466" s="118">
        <f>SUMIF('ricostr prev'!$A:$A,'prev. 2016 ric'!$A:$A,'ricostr prev'!P:P)</f>
        <v>0</v>
      </c>
      <c r="J466" s="118">
        <f>SUMIF('ricostr prev'!$A:$A,'prev. 2016 ric'!$A:$A,'ricostr prev'!R:R)</f>
        <v>0</v>
      </c>
      <c r="K466" s="118">
        <f>SUMIF('ricostr prev'!$A:$A,'prev. 2016 ric'!$A:$A,'ricostr prev'!T:T)</f>
        <v>0</v>
      </c>
      <c r="L466" s="118">
        <f>SUMIF('ricostr prev'!$A:$A,'prev. 2016 ric'!$A:$A,'ricostr prev'!V:V)</f>
        <v>0</v>
      </c>
      <c r="M466" s="118">
        <f>SUMIF('ricostr prev'!$A:$A,'prev. 2016 ric'!$A:$A,'ricostr prev'!X:X)</f>
        <v>0</v>
      </c>
      <c r="N466" s="106">
        <f t="shared" si="15"/>
        <v>0</v>
      </c>
      <c r="P466">
        <v>160</v>
      </c>
      <c r="Q466" s="124">
        <f t="shared" si="14"/>
        <v>160</v>
      </c>
    </row>
    <row r="467" spans="1:17" x14ac:dyDescent="0.25">
      <c r="A467" s="139" t="s">
        <v>660</v>
      </c>
      <c r="B467" s="132" t="s">
        <v>680</v>
      </c>
      <c r="C467" s="118">
        <f>SUMIF('ricostr prev'!$A:$A,'prev. 2016 ric'!$A:$A,'ricostr prev'!D:D)</f>
        <v>0</v>
      </c>
      <c r="D467" s="118">
        <f>SUMIF('ricostr prev'!$A:$A,'prev. 2016 ric'!$A:$A,'ricostr prev'!F:F)</f>
        <v>0</v>
      </c>
      <c r="E467" s="118">
        <f>SUMIF('ricostr prev'!$A:$A,'prev. 2016 ric'!$A:$A,'ricostr prev'!H:H)</f>
        <v>0</v>
      </c>
      <c r="F467" s="118">
        <f>SUMIF('ricostr prev'!$A:$A,'prev. 2016 ric'!$A:$A,'ricostr prev'!J:J)</f>
        <v>0</v>
      </c>
      <c r="G467" s="118">
        <f>SUMIF('ricostr prev'!$A:$A,'prev. 2016 ric'!$A:$A,'ricostr prev'!L:L)</f>
        <v>0</v>
      </c>
      <c r="H467" s="118">
        <f>SUMIF('ricostr prev'!$A:$A,'prev. 2016 ric'!$A:$A,'ricostr prev'!N:N)</f>
        <v>0</v>
      </c>
      <c r="I467" s="118">
        <f>SUMIF('ricostr prev'!$A:$A,'prev. 2016 ric'!$A:$A,'ricostr prev'!P:P)</f>
        <v>0</v>
      </c>
      <c r="J467" s="118">
        <f>SUMIF('ricostr prev'!$A:$A,'prev. 2016 ric'!$A:$A,'ricostr prev'!R:R)</f>
        <v>0</v>
      </c>
      <c r="K467" s="118">
        <f>SUMIF('ricostr prev'!$A:$A,'prev. 2016 ric'!$A:$A,'ricostr prev'!T:T)</f>
        <v>0</v>
      </c>
      <c r="L467" s="118">
        <f>SUMIF('ricostr prev'!$A:$A,'prev. 2016 ric'!$A:$A,'ricostr prev'!V:V)</f>
        <v>0</v>
      </c>
      <c r="M467" s="118">
        <f>SUMIF('ricostr prev'!$A:$A,'prev. 2016 ric'!$A:$A,'ricostr prev'!X:X)</f>
        <v>0</v>
      </c>
      <c r="N467" s="106">
        <f t="shared" si="15"/>
        <v>0</v>
      </c>
      <c r="P467">
        <v>0</v>
      </c>
      <c r="Q467" s="124">
        <f t="shared" si="14"/>
        <v>0</v>
      </c>
    </row>
    <row r="468" spans="1:17" x14ac:dyDescent="0.25">
      <c r="A468" s="143" t="s">
        <v>661</v>
      </c>
      <c r="B468" s="132" t="s">
        <v>23</v>
      </c>
      <c r="C468" s="118">
        <f>SUMIF('ricostr prev'!$A:$A,'prev. 2016 ric'!$A:$A,'ricostr prev'!D:D)</f>
        <v>0</v>
      </c>
      <c r="D468" s="118">
        <f>SUMIF('ricostr prev'!$A:$A,'prev. 2016 ric'!$A:$A,'ricostr prev'!F:F)</f>
        <v>0</v>
      </c>
      <c r="E468" s="118">
        <f>SUMIF('ricostr prev'!$A:$A,'prev. 2016 ric'!$A:$A,'ricostr prev'!H:H)</f>
        <v>0</v>
      </c>
      <c r="F468" s="118">
        <f>SUMIF('ricostr prev'!$A:$A,'prev. 2016 ric'!$A:$A,'ricostr prev'!J:J)</f>
        <v>0</v>
      </c>
      <c r="G468" s="118">
        <f>SUMIF('ricostr prev'!$A:$A,'prev. 2016 ric'!$A:$A,'ricostr prev'!L:L)</f>
        <v>0</v>
      </c>
      <c r="H468" s="118">
        <f>SUMIF('ricostr prev'!$A:$A,'prev. 2016 ric'!$A:$A,'ricostr prev'!N:N)</f>
        <v>8</v>
      </c>
      <c r="I468" s="118">
        <f>SUMIF('ricostr prev'!$A:$A,'prev. 2016 ric'!$A:$A,'ricostr prev'!P:P)</f>
        <v>0</v>
      </c>
      <c r="J468" s="118">
        <f>SUMIF('ricostr prev'!$A:$A,'prev. 2016 ric'!$A:$A,'ricostr prev'!R:R)</f>
        <v>0</v>
      </c>
      <c r="K468" s="118">
        <f>SUMIF('ricostr prev'!$A:$A,'prev. 2016 ric'!$A:$A,'ricostr prev'!T:T)</f>
        <v>0</v>
      </c>
      <c r="L468" s="118">
        <f>SUMIF('ricostr prev'!$A:$A,'prev. 2016 ric'!$A:$A,'ricostr prev'!V:V)</f>
        <v>0</v>
      </c>
      <c r="M468" s="118">
        <f>SUMIF('ricostr prev'!$A:$A,'prev. 2016 ric'!$A:$A,'ricostr prev'!X:X)</f>
        <v>0</v>
      </c>
      <c r="N468" s="106">
        <f t="shared" si="15"/>
        <v>8</v>
      </c>
      <c r="P468">
        <v>13.333333333333334</v>
      </c>
      <c r="Q468" s="124">
        <f t="shared" si="14"/>
        <v>5.3333333333333339</v>
      </c>
    </row>
    <row r="469" spans="1:17" x14ac:dyDescent="0.25">
      <c r="A469" s="139" t="s">
        <v>662</v>
      </c>
      <c r="B469" s="132" t="s">
        <v>25</v>
      </c>
      <c r="C469" s="118">
        <f>SUMIF('ricostr prev'!$A:$A,'prev. 2016 ric'!$A:$A,'ricostr prev'!D:D)</f>
        <v>0</v>
      </c>
      <c r="D469" s="118">
        <f>SUMIF('ricostr prev'!$A:$A,'prev. 2016 ric'!$A:$A,'ricostr prev'!F:F)</f>
        <v>0</v>
      </c>
      <c r="E469" s="118">
        <f>SUMIF('ricostr prev'!$A:$A,'prev. 2016 ric'!$A:$A,'ricostr prev'!H:H)</f>
        <v>0</v>
      </c>
      <c r="F469" s="118">
        <f>SUMIF('ricostr prev'!$A:$A,'prev. 2016 ric'!$A:$A,'ricostr prev'!J:J)</f>
        <v>0</v>
      </c>
      <c r="G469" s="118">
        <f>SUMIF('ricostr prev'!$A:$A,'prev. 2016 ric'!$A:$A,'ricostr prev'!L:L)</f>
        <v>0</v>
      </c>
      <c r="H469" s="118">
        <f>SUMIF('ricostr prev'!$A:$A,'prev. 2016 ric'!$A:$A,'ricostr prev'!N:N)</f>
        <v>-183</v>
      </c>
      <c r="I469" s="118">
        <f>SUMIF('ricostr prev'!$A:$A,'prev. 2016 ric'!$A:$A,'ricostr prev'!P:P)</f>
        <v>-1015</v>
      </c>
      <c r="J469" s="118">
        <f>SUMIF('ricostr prev'!$A:$A,'prev. 2016 ric'!$A:$A,'ricostr prev'!R:R)</f>
        <v>0</v>
      </c>
      <c r="K469" s="118">
        <f>SUMIF('ricostr prev'!$A:$A,'prev. 2016 ric'!$A:$A,'ricostr prev'!T:T)</f>
        <v>0</v>
      </c>
      <c r="L469" s="118">
        <f>SUMIF('ricostr prev'!$A:$A,'prev. 2016 ric'!$A:$A,'ricostr prev'!V:V)</f>
        <v>0</v>
      </c>
      <c r="M469" s="118">
        <f>SUMIF('ricostr prev'!$A:$A,'prev. 2016 ric'!$A:$A,'ricostr prev'!X:X)</f>
        <v>0</v>
      </c>
      <c r="N469" s="106">
        <f t="shared" si="15"/>
        <v>-1198</v>
      </c>
      <c r="P469">
        <v>-11273.333333333334</v>
      </c>
      <c r="Q469" s="124">
        <f t="shared" si="14"/>
        <v>-10075.333333333334</v>
      </c>
    </row>
    <row r="470" spans="1:17" x14ac:dyDescent="0.25">
      <c r="A470" s="139" t="s">
        <v>663</v>
      </c>
      <c r="B470" s="132" t="s">
        <v>1819</v>
      </c>
      <c r="C470" s="118">
        <f>SUMIF('ricostr prev'!$A:$A,'prev. 2016 ric'!$A:$A,'ricostr prev'!D:D)</f>
        <v>-38622.370694371581</v>
      </c>
      <c r="D470" s="118">
        <f>SUMIF('ricostr prev'!$A:$A,'prev. 2016 ric'!$A:$A,'ricostr prev'!F:F)</f>
        <v>-5691.7733262249385</v>
      </c>
      <c r="E470" s="118">
        <f>SUMIF('ricostr prev'!$A:$A,'prev. 2016 ric'!$A:$A,'ricostr prev'!H:H)</f>
        <v>-30543.472044964728</v>
      </c>
      <c r="F470" s="118">
        <f>SUMIF('ricostr prev'!$A:$A,'prev. 2016 ric'!$A:$A,'ricostr prev'!J:J)</f>
        <v>-6512.9693163701158</v>
      </c>
      <c r="G470" s="118">
        <f>SUMIF('ricostr prev'!$A:$A,'prev. 2016 ric'!$A:$A,'ricostr prev'!L:L)</f>
        <v>-11697.778733396291</v>
      </c>
      <c r="H470" s="118">
        <f>SUMIF('ricostr prev'!$A:$A,'prev. 2016 ric'!$A:$A,'ricostr prev'!N:N)</f>
        <v>-22746.227740247487</v>
      </c>
      <c r="I470" s="118">
        <f>SUMIF('ricostr prev'!$A:$A,'prev. 2016 ric'!$A:$A,'ricostr prev'!P:P)</f>
        <v>-16999.996448307938</v>
      </c>
      <c r="J470" s="118">
        <f>SUMIF('ricostr prev'!$A:$A,'prev. 2016 ric'!$A:$A,'ricostr prev'!R:R)</f>
        <v>-62833.427077387925</v>
      </c>
      <c r="K470" s="118">
        <f>SUMIF('ricostr prev'!$A:$A,'prev. 2016 ric'!$A:$A,'ricostr prev'!T:T)</f>
        <v>-34962.603202920931</v>
      </c>
      <c r="L470" s="118">
        <f>SUMIF('ricostr prev'!$A:$A,'prev. 2016 ric'!$A:$A,'ricostr prev'!V:V)</f>
        <v>125087.01900949172</v>
      </c>
      <c r="M470" s="118">
        <f>SUMIF('ricostr prev'!$A:$A,'prev. 2016 ric'!$A:$A,'ricostr prev'!X:X)</f>
        <v>-10376.860615299665</v>
      </c>
      <c r="N470" s="106">
        <f t="shared" si="15"/>
        <v>-115900.4601899999</v>
      </c>
      <c r="P470">
        <v>-207449.33333333334</v>
      </c>
      <c r="Q470" s="124">
        <f t="shared" si="14"/>
        <v>-91548.873143333447</v>
      </c>
    </row>
    <row r="471" spans="1:17" x14ac:dyDescent="0.25">
      <c r="A471" s="139" t="s">
        <v>664</v>
      </c>
      <c r="B471" s="132" t="s">
        <v>43</v>
      </c>
      <c r="C471" s="118">
        <f>SUMIF('ricostr prev'!$A:$A,'prev. 2016 ric'!$A:$A,'ricostr prev'!D:D)</f>
        <v>10118</v>
      </c>
      <c r="D471" s="118">
        <f>SUMIF('ricostr prev'!$A:$A,'prev. 2016 ric'!$A:$A,'ricostr prev'!F:F)</f>
        <v>6035</v>
      </c>
      <c r="E471" s="118">
        <f>SUMIF('ricostr prev'!$A:$A,'prev. 2016 ric'!$A:$A,'ricostr prev'!H:H)</f>
        <v>9523</v>
      </c>
      <c r="F471" s="118">
        <f>SUMIF('ricostr prev'!$A:$A,'prev. 2016 ric'!$A:$A,'ricostr prev'!J:J)</f>
        <v>2570</v>
      </c>
      <c r="G471" s="118">
        <f>SUMIF('ricostr prev'!$A:$A,'prev. 2016 ric'!$A:$A,'ricostr prev'!L:L)</f>
        <v>7071</v>
      </c>
      <c r="H471" s="118">
        <f>SUMIF('ricostr prev'!$A:$A,'prev. 2016 ric'!$A:$A,'ricostr prev'!N:N)</f>
        <v>3260</v>
      </c>
      <c r="I471" s="118">
        <f>SUMIF('ricostr prev'!$A:$A,'prev. 2016 ric'!$A:$A,'ricostr prev'!P:P)</f>
        <v>6262</v>
      </c>
      <c r="J471" s="118">
        <f>SUMIF('ricostr prev'!$A:$A,'prev. 2016 ric'!$A:$A,'ricostr prev'!R:R)</f>
        <v>16576</v>
      </c>
      <c r="K471" s="118">
        <f>SUMIF('ricostr prev'!$A:$A,'prev. 2016 ric'!$A:$A,'ricostr prev'!T:T)</f>
        <v>10649</v>
      </c>
      <c r="L471" s="118">
        <f>SUMIF('ricostr prev'!$A:$A,'prev. 2016 ric'!$A:$A,'ricostr prev'!V:V)</f>
        <v>4382</v>
      </c>
      <c r="M471" s="118">
        <f>SUMIF('ricostr prev'!$A:$A,'prev. 2016 ric'!$A:$A,'ricostr prev'!X:X)</f>
        <v>5037</v>
      </c>
      <c r="N471" s="106">
        <f t="shared" si="15"/>
        <v>81483</v>
      </c>
      <c r="P471">
        <v>24848</v>
      </c>
      <c r="Q471" s="124">
        <f t="shared" si="14"/>
        <v>-56635</v>
      </c>
    </row>
    <row r="472" spans="1:17" x14ac:dyDescent="0.25">
      <c r="A472" s="143" t="s">
        <v>665</v>
      </c>
      <c r="B472" s="132" t="s">
        <v>45</v>
      </c>
      <c r="C472" s="118">
        <f>SUMIF('ricostr prev'!$A:$A,'prev. 2016 ric'!$A:$A,'ricostr prev'!D:D)</f>
        <v>9041</v>
      </c>
      <c r="D472" s="118">
        <f>SUMIF('ricostr prev'!$A:$A,'prev. 2016 ric'!$A:$A,'ricostr prev'!F:F)</f>
        <v>5536</v>
      </c>
      <c r="E472" s="118">
        <f>SUMIF('ricostr prev'!$A:$A,'prev. 2016 ric'!$A:$A,'ricostr prev'!H:H)</f>
        <v>8904</v>
      </c>
      <c r="F472" s="118">
        <f>SUMIF('ricostr prev'!$A:$A,'prev. 2016 ric'!$A:$A,'ricostr prev'!J:J)</f>
        <v>2253</v>
      </c>
      <c r="G472" s="118">
        <f>SUMIF('ricostr prev'!$A:$A,'prev. 2016 ric'!$A:$A,'ricostr prev'!L:L)</f>
        <v>6090</v>
      </c>
      <c r="H472" s="118">
        <f>SUMIF('ricostr prev'!$A:$A,'prev. 2016 ric'!$A:$A,'ricostr prev'!N:N)</f>
        <v>2726</v>
      </c>
      <c r="I472" s="118">
        <f>SUMIF('ricostr prev'!$A:$A,'prev. 2016 ric'!$A:$A,'ricostr prev'!P:P)</f>
        <v>5716</v>
      </c>
      <c r="J472" s="118">
        <f>SUMIF('ricostr prev'!$A:$A,'prev. 2016 ric'!$A:$A,'ricostr prev'!R:R)</f>
        <v>14628</v>
      </c>
      <c r="K472" s="118">
        <f>SUMIF('ricostr prev'!$A:$A,'prev. 2016 ric'!$A:$A,'ricostr prev'!T:T)</f>
        <v>10361</v>
      </c>
      <c r="L472" s="118">
        <f>SUMIF('ricostr prev'!$A:$A,'prev. 2016 ric'!$A:$A,'ricostr prev'!V:V)</f>
        <v>4176</v>
      </c>
      <c r="M472" s="118">
        <f>SUMIF('ricostr prev'!$A:$A,'prev. 2016 ric'!$A:$A,'ricostr prev'!X:X)</f>
        <v>4796</v>
      </c>
      <c r="N472" s="106">
        <f t="shared" si="15"/>
        <v>74227</v>
      </c>
      <c r="P472">
        <v>22646.666666666668</v>
      </c>
      <c r="Q472" s="124">
        <f t="shared" si="14"/>
        <v>-51580.333333333328</v>
      </c>
    </row>
    <row r="473" spans="1:17" ht="25.5" x14ac:dyDescent="0.25">
      <c r="A473" s="143" t="s">
        <v>666</v>
      </c>
      <c r="B473" s="132" t="s">
        <v>47</v>
      </c>
      <c r="C473" s="118">
        <f>SUMIF('ricostr prev'!$A:$A,'prev. 2016 ric'!$A:$A,'ricostr prev'!D:D)</f>
        <v>1051</v>
      </c>
      <c r="D473" s="118">
        <f>SUMIF('ricostr prev'!$A:$A,'prev. 2016 ric'!$A:$A,'ricostr prev'!F:F)</f>
        <v>456</v>
      </c>
      <c r="E473" s="118">
        <f>SUMIF('ricostr prev'!$A:$A,'prev. 2016 ric'!$A:$A,'ricostr prev'!H:H)</f>
        <v>600</v>
      </c>
      <c r="F473" s="118">
        <f>SUMIF('ricostr prev'!$A:$A,'prev. 2016 ric'!$A:$A,'ricostr prev'!J:J)</f>
        <v>307</v>
      </c>
      <c r="G473" s="118">
        <f>SUMIF('ricostr prev'!$A:$A,'prev. 2016 ric'!$A:$A,'ricostr prev'!L:L)</f>
        <v>981</v>
      </c>
      <c r="H473" s="118">
        <f>SUMIF('ricostr prev'!$A:$A,'prev. 2016 ric'!$A:$A,'ricostr prev'!N:N)</f>
        <v>525</v>
      </c>
      <c r="I473" s="118">
        <f>SUMIF('ricostr prev'!$A:$A,'prev. 2016 ric'!$A:$A,'ricostr prev'!P:P)</f>
        <v>509</v>
      </c>
      <c r="J473" s="118">
        <f>SUMIF('ricostr prev'!$A:$A,'prev. 2016 ric'!$A:$A,'ricostr prev'!R:R)</f>
        <v>1948</v>
      </c>
      <c r="K473" s="118">
        <f>SUMIF('ricostr prev'!$A:$A,'prev. 2016 ric'!$A:$A,'ricostr prev'!T:T)</f>
        <v>58</v>
      </c>
      <c r="L473" s="118">
        <f>SUMIF('ricostr prev'!$A:$A,'prev. 2016 ric'!$A:$A,'ricostr prev'!V:V)</f>
        <v>66</v>
      </c>
      <c r="M473" s="118">
        <f>SUMIF('ricostr prev'!$A:$A,'prev. 2016 ric'!$A:$A,'ricostr prev'!X:X)</f>
        <v>106</v>
      </c>
      <c r="N473" s="106">
        <f t="shared" si="15"/>
        <v>6607</v>
      </c>
      <c r="P473">
        <v>2033.3333333333333</v>
      </c>
      <c r="Q473" s="124">
        <f t="shared" si="14"/>
        <v>-4573.666666666667</v>
      </c>
    </row>
    <row r="474" spans="1:17" ht="25.5" x14ac:dyDescent="0.25">
      <c r="A474" s="143" t="s">
        <v>667</v>
      </c>
      <c r="B474" s="132" t="s">
        <v>49</v>
      </c>
      <c r="C474" s="118">
        <f>SUMIF('ricostr prev'!$A:$A,'prev. 2016 ric'!$A:$A,'ricostr prev'!D:D)</f>
        <v>26</v>
      </c>
      <c r="D474" s="118">
        <f>SUMIF('ricostr prev'!$A:$A,'prev. 2016 ric'!$A:$A,'ricostr prev'!F:F)</f>
        <v>43</v>
      </c>
      <c r="E474" s="118">
        <f>SUMIF('ricostr prev'!$A:$A,'prev. 2016 ric'!$A:$A,'ricostr prev'!H:H)</f>
        <v>19</v>
      </c>
      <c r="F474" s="118">
        <f>SUMIF('ricostr prev'!$A:$A,'prev. 2016 ric'!$A:$A,'ricostr prev'!J:J)</f>
        <v>10</v>
      </c>
      <c r="G474" s="118">
        <f>SUMIF('ricostr prev'!$A:$A,'prev. 2016 ric'!$A:$A,'ricostr prev'!L:L)</f>
        <v>0</v>
      </c>
      <c r="H474" s="118">
        <f>SUMIF('ricostr prev'!$A:$A,'prev. 2016 ric'!$A:$A,'ricostr prev'!N:N)</f>
        <v>9</v>
      </c>
      <c r="I474" s="118">
        <f>SUMIF('ricostr prev'!$A:$A,'prev. 2016 ric'!$A:$A,'ricostr prev'!P:P)</f>
        <v>37</v>
      </c>
      <c r="J474" s="118">
        <f>SUMIF('ricostr prev'!$A:$A,'prev. 2016 ric'!$A:$A,'ricostr prev'!R:R)</f>
        <v>0</v>
      </c>
      <c r="K474" s="118">
        <f>SUMIF('ricostr prev'!$A:$A,'prev. 2016 ric'!$A:$A,'ricostr prev'!T:T)</f>
        <v>230</v>
      </c>
      <c r="L474" s="118">
        <f>SUMIF('ricostr prev'!$A:$A,'prev. 2016 ric'!$A:$A,'ricostr prev'!V:V)</f>
        <v>140</v>
      </c>
      <c r="M474" s="118">
        <f>SUMIF('ricostr prev'!$A:$A,'prev. 2016 ric'!$A:$A,'ricostr prev'!X:X)</f>
        <v>135</v>
      </c>
      <c r="N474" s="106">
        <f t="shared" si="15"/>
        <v>649</v>
      </c>
      <c r="P474">
        <v>68</v>
      </c>
      <c r="Q474" s="124">
        <f t="shared" si="14"/>
        <v>-581</v>
      </c>
    </row>
    <row r="475" spans="1:17" x14ac:dyDescent="0.25">
      <c r="A475" s="143" t="s">
        <v>668</v>
      </c>
      <c r="B475" s="132" t="s">
        <v>447</v>
      </c>
      <c r="C475" s="118">
        <f>SUMIF('ricostr prev'!$A:$A,'prev. 2016 ric'!$A:$A,'ricostr prev'!D:D)</f>
        <v>0</v>
      </c>
      <c r="D475" s="118">
        <f>SUMIF('ricostr prev'!$A:$A,'prev. 2016 ric'!$A:$A,'ricostr prev'!F:F)</f>
        <v>0</v>
      </c>
      <c r="E475" s="118">
        <f>SUMIF('ricostr prev'!$A:$A,'prev. 2016 ric'!$A:$A,'ricostr prev'!H:H)</f>
        <v>0</v>
      </c>
      <c r="F475" s="118">
        <f>SUMIF('ricostr prev'!$A:$A,'prev. 2016 ric'!$A:$A,'ricostr prev'!J:J)</f>
        <v>0</v>
      </c>
      <c r="G475" s="118">
        <f>SUMIF('ricostr prev'!$A:$A,'prev. 2016 ric'!$A:$A,'ricostr prev'!L:L)</f>
        <v>0</v>
      </c>
      <c r="H475" s="118">
        <f>SUMIF('ricostr prev'!$A:$A,'prev. 2016 ric'!$A:$A,'ricostr prev'!N:N)</f>
        <v>0</v>
      </c>
      <c r="I475" s="118">
        <f>SUMIF('ricostr prev'!$A:$A,'prev. 2016 ric'!$A:$A,'ricostr prev'!P:P)</f>
        <v>0</v>
      </c>
      <c r="J475" s="118">
        <f>SUMIF('ricostr prev'!$A:$A,'prev. 2016 ric'!$A:$A,'ricostr prev'!R:R)</f>
        <v>0</v>
      </c>
      <c r="K475" s="118">
        <f>SUMIF('ricostr prev'!$A:$A,'prev. 2016 ric'!$A:$A,'ricostr prev'!T:T)</f>
        <v>0</v>
      </c>
      <c r="L475" s="118">
        <f>SUMIF('ricostr prev'!$A:$A,'prev. 2016 ric'!$A:$A,'ricostr prev'!V:V)</f>
        <v>0</v>
      </c>
      <c r="M475" s="118">
        <f>SUMIF('ricostr prev'!$A:$A,'prev. 2016 ric'!$A:$A,'ricostr prev'!X:X)</f>
        <v>0</v>
      </c>
      <c r="N475" s="106">
        <f t="shared" si="15"/>
        <v>0</v>
      </c>
      <c r="P475">
        <v>100</v>
      </c>
      <c r="Q475" s="124">
        <f t="shared" si="14"/>
        <v>100</v>
      </c>
    </row>
    <row r="476" spans="1:17" x14ac:dyDescent="0.25">
      <c r="A476" s="139" t="s">
        <v>669</v>
      </c>
      <c r="B476" s="132" t="s">
        <v>53</v>
      </c>
      <c r="C476" s="118">
        <f>SUMIF('ricostr prev'!$A:$A,'prev. 2016 ric'!$A:$A,'ricostr prev'!D:D)</f>
        <v>50</v>
      </c>
      <c r="D476" s="118">
        <f>SUMIF('ricostr prev'!$A:$A,'prev. 2016 ric'!$A:$A,'ricostr prev'!F:F)</f>
        <v>30</v>
      </c>
      <c r="E476" s="118">
        <f>SUMIF('ricostr prev'!$A:$A,'prev. 2016 ric'!$A:$A,'ricostr prev'!H:H)</f>
        <v>136</v>
      </c>
      <c r="F476" s="118">
        <f>SUMIF('ricostr prev'!$A:$A,'prev. 2016 ric'!$A:$A,'ricostr prev'!J:J)</f>
        <v>25</v>
      </c>
      <c r="G476" s="118">
        <f>SUMIF('ricostr prev'!$A:$A,'prev. 2016 ric'!$A:$A,'ricostr prev'!L:L)</f>
        <v>130</v>
      </c>
      <c r="H476" s="118">
        <f>SUMIF('ricostr prev'!$A:$A,'prev. 2016 ric'!$A:$A,'ricostr prev'!N:N)</f>
        <v>0</v>
      </c>
      <c r="I476" s="118">
        <f>SUMIF('ricostr prev'!$A:$A,'prev. 2016 ric'!$A:$A,'ricostr prev'!P:P)</f>
        <v>0</v>
      </c>
      <c r="J476" s="118">
        <f>SUMIF('ricostr prev'!$A:$A,'prev. 2016 ric'!$A:$A,'ricostr prev'!R:R)</f>
        <v>259</v>
      </c>
      <c r="K476" s="118">
        <f>SUMIF('ricostr prev'!$A:$A,'prev. 2016 ric'!$A:$A,'ricostr prev'!T:T)</f>
        <v>51</v>
      </c>
      <c r="L476" s="118">
        <f>SUMIF('ricostr prev'!$A:$A,'prev. 2016 ric'!$A:$A,'ricostr prev'!V:V)</f>
        <v>0</v>
      </c>
      <c r="M476" s="118">
        <f>SUMIF('ricostr prev'!$A:$A,'prev. 2016 ric'!$A:$A,'ricostr prev'!X:X)</f>
        <v>0</v>
      </c>
      <c r="N476" s="106">
        <f t="shared" si="15"/>
        <v>681</v>
      </c>
      <c r="P476">
        <v>777.33333333333337</v>
      </c>
      <c r="Q476" s="124">
        <f t="shared" si="14"/>
        <v>96.333333333333371</v>
      </c>
    </row>
    <row r="477" spans="1:17" x14ac:dyDescent="0.25">
      <c r="A477" s="143" t="s">
        <v>670</v>
      </c>
      <c r="B477" s="132" t="s">
        <v>55</v>
      </c>
      <c r="C477" s="118">
        <f>SUMIF('ricostr prev'!$A:$A,'prev. 2016 ric'!$A:$A,'ricostr prev'!D:D)</f>
        <v>50</v>
      </c>
      <c r="D477" s="118">
        <f>SUMIF('ricostr prev'!$A:$A,'prev. 2016 ric'!$A:$A,'ricostr prev'!F:F)</f>
        <v>30</v>
      </c>
      <c r="E477" s="118">
        <f>SUMIF('ricostr prev'!$A:$A,'prev. 2016 ric'!$A:$A,'ricostr prev'!H:H)</f>
        <v>133</v>
      </c>
      <c r="F477" s="118">
        <f>SUMIF('ricostr prev'!$A:$A,'prev. 2016 ric'!$A:$A,'ricostr prev'!J:J)</f>
        <v>25</v>
      </c>
      <c r="G477" s="118">
        <f>SUMIF('ricostr prev'!$A:$A,'prev. 2016 ric'!$A:$A,'ricostr prev'!L:L)</f>
        <v>130</v>
      </c>
      <c r="H477" s="118">
        <f>SUMIF('ricostr prev'!$A:$A,'prev. 2016 ric'!$A:$A,'ricostr prev'!N:N)</f>
        <v>0</v>
      </c>
      <c r="I477" s="118">
        <f>SUMIF('ricostr prev'!$A:$A,'prev. 2016 ric'!$A:$A,'ricostr prev'!P:P)</f>
        <v>0</v>
      </c>
      <c r="J477" s="118">
        <f>SUMIF('ricostr prev'!$A:$A,'prev. 2016 ric'!$A:$A,'ricostr prev'!R:R)</f>
        <v>259</v>
      </c>
      <c r="K477" s="118">
        <f>SUMIF('ricostr prev'!$A:$A,'prev. 2016 ric'!$A:$A,'ricostr prev'!T:T)</f>
        <v>51</v>
      </c>
      <c r="L477" s="118">
        <f>SUMIF('ricostr prev'!$A:$A,'prev. 2016 ric'!$A:$A,'ricostr prev'!V:V)</f>
        <v>0</v>
      </c>
      <c r="M477" s="118">
        <f>SUMIF('ricostr prev'!$A:$A,'prev. 2016 ric'!$A:$A,'ricostr prev'!X:X)</f>
        <v>0</v>
      </c>
      <c r="N477" s="106">
        <f t="shared" si="15"/>
        <v>678</v>
      </c>
      <c r="P477">
        <v>777.33333333333337</v>
      </c>
      <c r="Q477" s="124">
        <f t="shared" si="14"/>
        <v>99.333333333333371</v>
      </c>
    </row>
    <row r="478" spans="1:17" x14ac:dyDescent="0.25">
      <c r="A478" s="143" t="s">
        <v>671</v>
      </c>
      <c r="B478" s="132" t="s">
        <v>57</v>
      </c>
      <c r="C478" s="118">
        <f>SUMIF('ricostr prev'!$A:$A,'prev. 2016 ric'!$A:$A,'ricostr prev'!D:D)</f>
        <v>0</v>
      </c>
      <c r="D478" s="118">
        <f>SUMIF('ricostr prev'!$A:$A,'prev. 2016 ric'!$A:$A,'ricostr prev'!F:F)</f>
        <v>0</v>
      </c>
      <c r="E478" s="118">
        <f>SUMIF('ricostr prev'!$A:$A,'prev. 2016 ric'!$A:$A,'ricostr prev'!H:H)</f>
        <v>3</v>
      </c>
      <c r="F478" s="118">
        <f>SUMIF('ricostr prev'!$A:$A,'prev. 2016 ric'!$A:$A,'ricostr prev'!J:J)</f>
        <v>0</v>
      </c>
      <c r="G478" s="118">
        <f>SUMIF('ricostr prev'!$A:$A,'prev. 2016 ric'!$A:$A,'ricostr prev'!L:L)</f>
        <v>0</v>
      </c>
      <c r="H478" s="118">
        <f>SUMIF('ricostr prev'!$A:$A,'prev. 2016 ric'!$A:$A,'ricostr prev'!N:N)</f>
        <v>0</v>
      </c>
      <c r="I478" s="118">
        <f>SUMIF('ricostr prev'!$A:$A,'prev. 2016 ric'!$A:$A,'ricostr prev'!P:P)</f>
        <v>0</v>
      </c>
      <c r="J478" s="118">
        <f>SUMIF('ricostr prev'!$A:$A,'prev. 2016 ric'!$A:$A,'ricostr prev'!R:R)</f>
        <v>0</v>
      </c>
      <c r="K478" s="118">
        <f>SUMIF('ricostr prev'!$A:$A,'prev. 2016 ric'!$A:$A,'ricostr prev'!T:T)</f>
        <v>0</v>
      </c>
      <c r="L478" s="118">
        <f>SUMIF('ricostr prev'!$A:$A,'prev. 2016 ric'!$A:$A,'ricostr prev'!V:V)</f>
        <v>0</v>
      </c>
      <c r="M478" s="118">
        <f>SUMIF('ricostr prev'!$A:$A,'prev. 2016 ric'!$A:$A,'ricostr prev'!X:X)</f>
        <v>0</v>
      </c>
      <c r="N478" s="106">
        <f t="shared" si="15"/>
        <v>3</v>
      </c>
      <c r="P478">
        <v>0</v>
      </c>
      <c r="Q478" s="124">
        <f t="shared" si="14"/>
        <v>-3</v>
      </c>
    </row>
    <row r="479" spans="1:17" ht="25.5" x14ac:dyDescent="0.25">
      <c r="A479" s="139" t="s">
        <v>672</v>
      </c>
      <c r="B479" s="132" t="s">
        <v>59</v>
      </c>
      <c r="C479" s="118">
        <f>SUMIF('ricostr prev'!$A:$A,'prev. 2016 ric'!$A:$A,'ricostr prev'!D:D)</f>
        <v>10</v>
      </c>
      <c r="D479" s="118">
        <f>SUMIF('ricostr prev'!$A:$A,'prev. 2016 ric'!$A:$A,'ricostr prev'!F:F)</f>
        <v>0</v>
      </c>
      <c r="E479" s="118">
        <f>SUMIF('ricostr prev'!$A:$A,'prev. 2016 ric'!$A:$A,'ricostr prev'!H:H)</f>
        <v>0</v>
      </c>
      <c r="F479" s="118">
        <f>SUMIF('ricostr prev'!$A:$A,'prev. 2016 ric'!$A:$A,'ricostr prev'!J:J)</f>
        <v>0</v>
      </c>
      <c r="G479" s="118">
        <f>SUMIF('ricostr prev'!$A:$A,'prev. 2016 ric'!$A:$A,'ricostr prev'!L:L)</f>
        <v>0</v>
      </c>
      <c r="H479" s="118">
        <f>SUMIF('ricostr prev'!$A:$A,'prev. 2016 ric'!$A:$A,'ricostr prev'!N:N)</f>
        <v>0</v>
      </c>
      <c r="I479" s="118">
        <f>SUMIF('ricostr prev'!$A:$A,'prev. 2016 ric'!$A:$A,'ricostr prev'!P:P)</f>
        <v>0</v>
      </c>
      <c r="J479" s="118">
        <f>SUMIF('ricostr prev'!$A:$A,'prev. 2016 ric'!$A:$A,'ricostr prev'!R:R)</f>
        <v>0</v>
      </c>
      <c r="K479" s="118">
        <f>SUMIF('ricostr prev'!$A:$A,'prev. 2016 ric'!$A:$A,'ricostr prev'!T:T)</f>
        <v>0</v>
      </c>
      <c r="L479" s="118">
        <f>SUMIF('ricostr prev'!$A:$A,'prev. 2016 ric'!$A:$A,'ricostr prev'!V:V)</f>
        <v>0</v>
      </c>
      <c r="M479" s="118">
        <f>SUMIF('ricostr prev'!$A:$A,'prev. 2016 ric'!$A:$A,'ricostr prev'!X:X)</f>
        <v>0</v>
      </c>
      <c r="N479" s="106">
        <f t="shared" si="15"/>
        <v>10</v>
      </c>
      <c r="P479">
        <v>160</v>
      </c>
      <c r="Q479" s="124">
        <f t="shared" si="14"/>
        <v>150</v>
      </c>
    </row>
    <row r="480" spans="1:17" x14ac:dyDescent="0.25">
      <c r="A480" s="139" t="s">
        <v>673</v>
      </c>
      <c r="B480" s="132" t="s">
        <v>61</v>
      </c>
      <c r="C480" s="118">
        <f>SUMIF('ricostr prev'!$A:$A,'prev. 2016 ric'!$A:$A,'ricostr prev'!D:D)</f>
        <v>10178</v>
      </c>
      <c r="D480" s="118">
        <f>SUMIF('ricostr prev'!$A:$A,'prev. 2016 ric'!$A:$A,'ricostr prev'!F:F)</f>
        <v>6065</v>
      </c>
      <c r="E480" s="118">
        <f>SUMIF('ricostr prev'!$A:$A,'prev. 2016 ric'!$A:$A,'ricostr prev'!H:H)</f>
        <v>9659</v>
      </c>
      <c r="F480" s="118">
        <f>SUMIF('ricostr prev'!$A:$A,'prev. 2016 ric'!$A:$A,'ricostr prev'!J:J)</f>
        <v>2595</v>
      </c>
      <c r="G480" s="118">
        <f>SUMIF('ricostr prev'!$A:$A,'prev. 2016 ric'!$A:$A,'ricostr prev'!L:L)</f>
        <v>7201</v>
      </c>
      <c r="H480" s="118">
        <f>SUMIF('ricostr prev'!$A:$A,'prev. 2016 ric'!$A:$A,'ricostr prev'!N:N)</f>
        <v>3260</v>
      </c>
      <c r="I480" s="118">
        <f>SUMIF('ricostr prev'!$A:$A,'prev. 2016 ric'!$A:$A,'ricostr prev'!P:P)</f>
        <v>6262</v>
      </c>
      <c r="J480" s="118">
        <f>SUMIF('ricostr prev'!$A:$A,'prev. 2016 ric'!$A:$A,'ricostr prev'!R:R)</f>
        <v>16835</v>
      </c>
      <c r="K480" s="118">
        <f>SUMIF('ricostr prev'!$A:$A,'prev. 2016 ric'!$A:$A,'ricostr prev'!T:T)</f>
        <v>10700</v>
      </c>
      <c r="L480" s="118">
        <f>SUMIF('ricostr prev'!$A:$A,'prev. 2016 ric'!$A:$A,'ricostr prev'!V:V)</f>
        <v>4382</v>
      </c>
      <c r="M480" s="118">
        <f>SUMIF('ricostr prev'!$A:$A,'prev. 2016 ric'!$A:$A,'ricostr prev'!X:X)</f>
        <v>5037</v>
      </c>
      <c r="N480" s="106">
        <f t="shared" si="15"/>
        <v>82174</v>
      </c>
      <c r="P480">
        <v>25785.333333333332</v>
      </c>
      <c r="Q480" s="124">
        <f t="shared" si="14"/>
        <v>-56388.666666666672</v>
      </c>
    </row>
    <row r="481" spans="1:17" x14ac:dyDescent="0.25">
      <c r="A481" s="139" t="s">
        <v>674</v>
      </c>
      <c r="B481" s="132" t="s">
        <v>64</v>
      </c>
      <c r="C481" s="118">
        <f>SUMIF('ricostr prev'!$A:$A,'prev. 2016 ric'!$A:$A,'ricostr prev'!D:D)</f>
        <v>-48800.370694371581</v>
      </c>
      <c r="D481" s="118">
        <f>SUMIF('ricostr prev'!$A:$A,'prev. 2016 ric'!$A:$A,'ricostr prev'!F:F)</f>
        <v>-11756.773326224939</v>
      </c>
      <c r="E481" s="118">
        <f>SUMIF('ricostr prev'!$A:$A,'prev. 2016 ric'!$A:$A,'ricostr prev'!H:H)</f>
        <v>-40202.472044964728</v>
      </c>
      <c r="F481" s="118">
        <f>SUMIF('ricostr prev'!$A:$A,'prev. 2016 ric'!$A:$A,'ricostr prev'!J:J)</f>
        <v>-9107.9693163701158</v>
      </c>
      <c r="G481" s="118">
        <f>SUMIF('ricostr prev'!$A:$A,'prev. 2016 ric'!$A:$A,'ricostr prev'!L:L)</f>
        <v>-18898.778733396291</v>
      </c>
      <c r="H481" s="118">
        <f>SUMIF('ricostr prev'!$A:$A,'prev. 2016 ric'!$A:$A,'ricostr prev'!N:N)</f>
        <v>-26006.227740247487</v>
      </c>
      <c r="I481" s="118">
        <f>SUMIF('ricostr prev'!$A:$A,'prev. 2016 ric'!$A:$A,'ricostr prev'!P:P)</f>
        <v>-23261.996448307938</v>
      </c>
      <c r="J481" s="118">
        <f>SUMIF('ricostr prev'!$A:$A,'prev. 2016 ric'!$A:$A,'ricostr prev'!R:R)</f>
        <v>-79668.427077387925</v>
      </c>
      <c r="K481" s="118">
        <f>SUMIF('ricostr prev'!$A:$A,'prev. 2016 ric'!$A:$A,'ricostr prev'!T:T)</f>
        <v>-45662.603202920931</v>
      </c>
      <c r="L481" s="118">
        <f>SUMIF('ricostr prev'!$A:$A,'prev. 2016 ric'!$A:$A,'ricostr prev'!V:V)</f>
        <v>120705.01900949172</v>
      </c>
      <c r="M481" s="118">
        <f>SUMIF('ricostr prev'!$A:$A,'prev. 2016 ric'!$A:$A,'ricostr prev'!X:X)</f>
        <v>-15413.860615299665</v>
      </c>
      <c r="N481" s="106">
        <f t="shared" si="15"/>
        <v>-198074.4601899999</v>
      </c>
      <c r="P481">
        <v>-233234.66666666666</v>
      </c>
      <c r="Q481" s="124">
        <f>+P481-N481</f>
        <v>-35160.206476666761</v>
      </c>
    </row>
    <row r="482" spans="1:17" x14ac:dyDescent="0.25">
      <c r="A482" s="49"/>
      <c r="B482" s="130" t="s">
        <v>2202</v>
      </c>
    </row>
    <row r="483" spans="1:17" x14ac:dyDescent="0.25">
      <c r="A483" s="49"/>
    </row>
    <row r="484" spans="1:17" x14ac:dyDescent="0.25">
      <c r="A484" s="49"/>
    </row>
    <row r="485" spans="1:17" x14ac:dyDescent="0.25">
      <c r="A485" s="49"/>
    </row>
    <row r="486" spans="1:17" x14ac:dyDescent="0.25">
      <c r="A486" s="49"/>
    </row>
    <row r="487" spans="1:17" x14ac:dyDescent="0.25">
      <c r="A487" s="49"/>
    </row>
    <row r="488" spans="1:17" x14ac:dyDescent="0.25">
      <c r="A488" s="49"/>
    </row>
    <row r="489" spans="1:17" x14ac:dyDescent="0.25">
      <c r="A489" s="49"/>
    </row>
    <row r="490" spans="1:17" s="133" customFormat="1" ht="12.75" x14ac:dyDescent="0.2">
      <c r="A490" s="172"/>
      <c r="B490" s="173" t="s">
        <v>1232</v>
      </c>
      <c r="C490" s="174">
        <f>+C150</f>
        <v>52866</v>
      </c>
      <c r="D490" s="174">
        <f t="shared" ref="D490:M490" si="16">+D150</f>
        <v>23689</v>
      </c>
      <c r="E490" s="174">
        <f t="shared" si="16"/>
        <v>25314</v>
      </c>
      <c r="F490" s="174">
        <f t="shared" si="16"/>
        <v>9459</v>
      </c>
      <c r="G490" s="174">
        <f t="shared" si="16"/>
        <v>29480</v>
      </c>
      <c r="H490" s="174">
        <f t="shared" si="16"/>
        <v>17633</v>
      </c>
      <c r="I490" s="174">
        <f t="shared" si="16"/>
        <v>22311</v>
      </c>
      <c r="J490" s="174">
        <f t="shared" si="16"/>
        <v>88576</v>
      </c>
      <c r="K490" s="174">
        <f t="shared" si="16"/>
        <v>0</v>
      </c>
      <c r="L490" s="174">
        <f t="shared" si="16"/>
        <v>0</v>
      </c>
      <c r="M490" s="174">
        <f t="shared" si="16"/>
        <v>0</v>
      </c>
      <c r="N490" s="174">
        <f>SUM(C490:M490)</f>
        <v>269328</v>
      </c>
    </row>
    <row r="491" spans="1:17" s="133" customFormat="1" ht="25.5" x14ac:dyDescent="0.2">
      <c r="A491" s="172"/>
      <c r="B491" s="173" t="s">
        <v>561</v>
      </c>
      <c r="C491" s="174">
        <f>+C125</f>
        <v>1400</v>
      </c>
      <c r="D491" s="174">
        <f t="shared" ref="D491:M491" si="17">+D125</f>
        <v>2535</v>
      </c>
      <c r="E491" s="174">
        <f t="shared" si="17"/>
        <v>5343</v>
      </c>
      <c r="F491" s="174">
        <f t="shared" si="17"/>
        <v>1700</v>
      </c>
      <c r="G491" s="174">
        <f t="shared" si="17"/>
        <v>2960</v>
      </c>
      <c r="H491" s="174">
        <f t="shared" si="17"/>
        <v>1500</v>
      </c>
      <c r="I491" s="174">
        <f t="shared" si="17"/>
        <v>2492</v>
      </c>
      <c r="J491" s="174">
        <f t="shared" si="17"/>
        <v>6160</v>
      </c>
      <c r="K491" s="174">
        <f t="shared" si="17"/>
        <v>9178</v>
      </c>
      <c r="L491" s="174">
        <f t="shared" si="17"/>
        <v>2300</v>
      </c>
      <c r="M491" s="174">
        <f t="shared" si="17"/>
        <v>3860</v>
      </c>
      <c r="N491" s="174">
        <f t="shared" ref="N491:N509" si="18">SUM(C491:M491)</f>
        <v>39428</v>
      </c>
    </row>
    <row r="492" spans="1:17" s="133" customFormat="1" ht="12.75" x14ac:dyDescent="0.2">
      <c r="A492" s="172"/>
      <c r="B492" s="173" t="s">
        <v>560</v>
      </c>
      <c r="C492" s="174">
        <f>+C123</f>
        <v>8104</v>
      </c>
      <c r="D492" s="174">
        <f t="shared" ref="D492:M492" si="19">+D123</f>
        <v>8478</v>
      </c>
      <c r="E492" s="174">
        <f t="shared" si="19"/>
        <v>17431</v>
      </c>
      <c r="F492" s="174">
        <f t="shared" si="19"/>
        <v>2230</v>
      </c>
      <c r="G492" s="174">
        <f t="shared" si="19"/>
        <v>8112</v>
      </c>
      <c r="H492" s="174">
        <f t="shared" si="19"/>
        <v>3380</v>
      </c>
      <c r="I492" s="174">
        <f t="shared" si="19"/>
        <v>6577</v>
      </c>
      <c r="J492" s="174">
        <f t="shared" si="19"/>
        <v>20943</v>
      </c>
      <c r="K492" s="174">
        <f t="shared" si="19"/>
        <v>25912</v>
      </c>
      <c r="L492" s="174">
        <f t="shared" si="19"/>
        <v>12000</v>
      </c>
      <c r="M492" s="174">
        <f t="shared" si="19"/>
        <v>7982</v>
      </c>
      <c r="N492" s="174">
        <f t="shared" si="18"/>
        <v>121149</v>
      </c>
    </row>
    <row r="493" spans="1:17" s="133" customFormat="1" ht="12.75" x14ac:dyDescent="0.2">
      <c r="A493" s="172"/>
      <c r="B493" s="173" t="s">
        <v>384</v>
      </c>
      <c r="C493" s="174">
        <f>+C114</f>
        <v>25444</v>
      </c>
      <c r="D493" s="174">
        <f t="shared" ref="D493:M493" si="20">+D114</f>
        <v>19329</v>
      </c>
      <c r="E493" s="174">
        <f t="shared" si="20"/>
        <v>32557</v>
      </c>
      <c r="F493" s="174">
        <f t="shared" si="20"/>
        <v>7555</v>
      </c>
      <c r="G493" s="174">
        <f t="shared" si="20"/>
        <v>20020</v>
      </c>
      <c r="H493" s="174">
        <f t="shared" si="20"/>
        <v>11660</v>
      </c>
      <c r="I493" s="174">
        <f t="shared" si="20"/>
        <v>16288</v>
      </c>
      <c r="J493" s="174">
        <f t="shared" si="20"/>
        <v>69604</v>
      </c>
      <c r="K493" s="174">
        <f t="shared" si="20"/>
        <v>65345</v>
      </c>
      <c r="L493" s="174">
        <f t="shared" si="20"/>
        <v>36757</v>
      </c>
      <c r="M493" s="174">
        <f t="shared" si="20"/>
        <v>40777</v>
      </c>
      <c r="N493" s="174">
        <f t="shared" si="18"/>
        <v>345336</v>
      </c>
    </row>
    <row r="494" spans="1:17" s="133" customFormat="1" ht="12.75" x14ac:dyDescent="0.2">
      <c r="A494" s="172"/>
      <c r="B494" s="173" t="s">
        <v>677</v>
      </c>
      <c r="C494" s="174">
        <f>+C130</f>
        <v>8</v>
      </c>
      <c r="D494" s="174">
        <f t="shared" ref="D494:M494" si="21">+D130</f>
        <v>1031</v>
      </c>
      <c r="E494" s="174">
        <f t="shared" si="21"/>
        <v>58</v>
      </c>
      <c r="F494" s="174">
        <f t="shared" si="21"/>
        <v>36</v>
      </c>
      <c r="G494" s="174">
        <f t="shared" si="21"/>
        <v>45</v>
      </c>
      <c r="H494" s="174">
        <f t="shared" si="21"/>
        <v>433</v>
      </c>
      <c r="I494" s="174">
        <f t="shared" si="21"/>
        <v>93</v>
      </c>
      <c r="J494" s="174">
        <f t="shared" si="21"/>
        <v>1500</v>
      </c>
      <c r="K494" s="174">
        <f t="shared" si="21"/>
        <v>143</v>
      </c>
      <c r="L494" s="174">
        <f t="shared" si="21"/>
        <v>190</v>
      </c>
      <c r="M494" s="174">
        <f t="shared" si="21"/>
        <v>14</v>
      </c>
      <c r="N494" s="174">
        <f t="shared" si="18"/>
        <v>3551</v>
      </c>
    </row>
    <row r="495" spans="1:17" s="133" customFormat="1" ht="63.75" x14ac:dyDescent="0.2">
      <c r="A495" s="172"/>
      <c r="B495" s="173" t="s">
        <v>2207</v>
      </c>
      <c r="C495" s="174">
        <f>+C309+C236+C276</f>
        <v>137470</v>
      </c>
      <c r="D495" s="174">
        <f t="shared" ref="D495:M495" si="22">+D309+D236+D276</f>
        <v>92523</v>
      </c>
      <c r="E495" s="174">
        <f t="shared" si="22"/>
        <v>125266</v>
      </c>
      <c r="F495" s="174">
        <f t="shared" si="22"/>
        <v>36086</v>
      </c>
      <c r="G495" s="174">
        <f t="shared" si="22"/>
        <v>99198</v>
      </c>
      <c r="H495" s="174">
        <f t="shared" si="22"/>
        <v>44393</v>
      </c>
      <c r="I495" s="174">
        <f t="shared" si="22"/>
        <v>87899</v>
      </c>
      <c r="J495" s="174">
        <f t="shared" si="22"/>
        <v>221394</v>
      </c>
      <c r="K495" s="174">
        <f t="shared" si="22"/>
        <v>156789</v>
      </c>
      <c r="L495" s="174">
        <f t="shared" si="22"/>
        <v>69313</v>
      </c>
      <c r="M495" s="174">
        <f t="shared" si="22"/>
        <v>78566</v>
      </c>
      <c r="N495" s="174">
        <f t="shared" si="18"/>
        <v>1148897</v>
      </c>
    </row>
    <row r="496" spans="1:17" s="133" customFormat="1" ht="12.75" x14ac:dyDescent="0.2">
      <c r="A496" s="172"/>
      <c r="B496" s="173" t="s">
        <v>310</v>
      </c>
      <c r="C496" s="174">
        <f>+C303</f>
        <v>1715</v>
      </c>
      <c r="D496" s="174">
        <f t="shared" ref="D496:M496" si="23">+D303</f>
        <v>1703</v>
      </c>
      <c r="E496" s="174">
        <f t="shared" si="23"/>
        <v>3433</v>
      </c>
      <c r="F496" s="174">
        <f t="shared" si="23"/>
        <v>572</v>
      </c>
      <c r="G496" s="174">
        <f t="shared" si="23"/>
        <v>1360</v>
      </c>
      <c r="H496" s="174">
        <f t="shared" si="23"/>
        <v>908</v>
      </c>
      <c r="I496" s="174">
        <f t="shared" si="23"/>
        <v>1798</v>
      </c>
      <c r="J496" s="174">
        <f t="shared" si="23"/>
        <v>2800</v>
      </c>
      <c r="K496" s="174">
        <f t="shared" si="23"/>
        <v>4660</v>
      </c>
      <c r="L496" s="174">
        <f t="shared" si="23"/>
        <v>1985</v>
      </c>
      <c r="M496" s="174">
        <f t="shared" si="23"/>
        <v>2453</v>
      </c>
      <c r="N496" s="174">
        <f t="shared" si="18"/>
        <v>23387</v>
      </c>
    </row>
    <row r="497" spans="1:14" s="133" customFormat="1" ht="12.75" x14ac:dyDescent="0.2">
      <c r="A497" s="172"/>
      <c r="B497" s="173" t="s">
        <v>1430</v>
      </c>
      <c r="C497" s="174">
        <f>+C257</f>
        <v>24678</v>
      </c>
      <c r="D497" s="174">
        <f t="shared" ref="D497:M497" si="24">+D257</f>
        <v>20038</v>
      </c>
      <c r="E497" s="174">
        <f t="shared" si="24"/>
        <v>34761</v>
      </c>
      <c r="F497" s="174">
        <f t="shared" si="24"/>
        <v>5900</v>
      </c>
      <c r="G497" s="174">
        <f t="shared" si="24"/>
        <v>21172</v>
      </c>
      <c r="H497" s="174">
        <f t="shared" si="24"/>
        <v>8259</v>
      </c>
      <c r="I497" s="174">
        <f t="shared" si="24"/>
        <v>15286</v>
      </c>
      <c r="J497" s="174">
        <f t="shared" si="24"/>
        <v>44500</v>
      </c>
      <c r="K497" s="174">
        <f t="shared" si="24"/>
        <v>26030</v>
      </c>
      <c r="L497" s="174">
        <f t="shared" si="24"/>
        <v>17994</v>
      </c>
      <c r="M497" s="174">
        <f t="shared" si="24"/>
        <v>12457</v>
      </c>
      <c r="N497" s="174">
        <f t="shared" si="18"/>
        <v>231075</v>
      </c>
    </row>
    <row r="498" spans="1:14" s="133" customFormat="1" ht="25.5" x14ac:dyDescent="0.2">
      <c r="A498" s="172"/>
      <c r="B498" s="173" t="s">
        <v>2209</v>
      </c>
      <c r="C498" s="174">
        <f>+C219</f>
        <v>13744</v>
      </c>
      <c r="D498" s="174">
        <f t="shared" ref="D498:M498" si="25">+D219</f>
        <v>3554</v>
      </c>
      <c r="E498" s="174">
        <f t="shared" si="25"/>
        <v>2494</v>
      </c>
      <c r="F498" s="174">
        <f t="shared" si="25"/>
        <v>3728</v>
      </c>
      <c r="G498" s="174">
        <f t="shared" si="25"/>
        <v>3892</v>
      </c>
      <c r="H498" s="174">
        <f t="shared" si="25"/>
        <v>6166</v>
      </c>
      <c r="I498" s="174">
        <f t="shared" si="25"/>
        <v>8747</v>
      </c>
      <c r="J498" s="174">
        <f t="shared" si="25"/>
        <v>40100</v>
      </c>
      <c r="K498" s="174">
        <f t="shared" si="25"/>
        <v>0</v>
      </c>
      <c r="L498" s="174">
        <f t="shared" si="25"/>
        <v>0</v>
      </c>
      <c r="M498" s="174">
        <f t="shared" si="25"/>
        <v>22</v>
      </c>
      <c r="N498" s="174">
        <f t="shared" si="18"/>
        <v>82447</v>
      </c>
    </row>
    <row r="499" spans="1:14" s="133" customFormat="1" ht="25.5" x14ac:dyDescent="0.2">
      <c r="A499" s="172"/>
      <c r="B499" s="173" t="s">
        <v>1306</v>
      </c>
      <c r="C499" s="174">
        <f>+C165</f>
        <v>10069</v>
      </c>
      <c r="D499" s="174">
        <f t="shared" ref="D499:M499" si="26">+D165</f>
        <v>4000</v>
      </c>
      <c r="E499" s="174">
        <f t="shared" si="26"/>
        <v>3350</v>
      </c>
      <c r="F499" s="174">
        <f t="shared" si="26"/>
        <v>2818</v>
      </c>
      <c r="G499" s="174">
        <f t="shared" si="26"/>
        <v>3523</v>
      </c>
      <c r="H499" s="174">
        <f t="shared" si="26"/>
        <v>3660</v>
      </c>
      <c r="I499" s="174">
        <f t="shared" si="26"/>
        <v>5947</v>
      </c>
      <c r="J499" s="174">
        <f t="shared" si="26"/>
        <v>22560</v>
      </c>
      <c r="K499" s="174">
        <f t="shared" si="26"/>
        <v>0</v>
      </c>
      <c r="L499" s="174">
        <f t="shared" si="26"/>
        <v>0</v>
      </c>
      <c r="M499" s="174">
        <f t="shared" si="26"/>
        <v>0</v>
      </c>
      <c r="N499" s="174">
        <f t="shared" si="18"/>
        <v>55927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8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3589</v>
      </c>
      <c r="D501" s="174">
        <f t="shared" ref="D501:M501" si="27">+D191</f>
        <v>400</v>
      </c>
      <c r="E501" s="174">
        <f t="shared" si="27"/>
        <v>1082</v>
      </c>
      <c r="F501" s="174">
        <f t="shared" si="27"/>
        <v>507</v>
      </c>
      <c r="G501" s="174">
        <f t="shared" si="27"/>
        <v>1941</v>
      </c>
      <c r="H501" s="174">
        <f t="shared" si="27"/>
        <v>2437</v>
      </c>
      <c r="I501" s="174">
        <f t="shared" si="27"/>
        <v>1483</v>
      </c>
      <c r="J501" s="174">
        <f t="shared" si="27"/>
        <v>8400</v>
      </c>
      <c r="K501" s="174">
        <f t="shared" si="27"/>
        <v>0</v>
      </c>
      <c r="L501" s="174">
        <f t="shared" si="27"/>
        <v>0</v>
      </c>
      <c r="M501" s="174">
        <f t="shared" si="27"/>
        <v>0</v>
      </c>
      <c r="N501" s="174">
        <f t="shared" si="18"/>
        <v>19839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8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3595</v>
      </c>
      <c r="D503" s="174">
        <f t="shared" ref="D503:M503" si="28">+D356+D269</f>
        <v>2569</v>
      </c>
      <c r="E503" s="174">
        <f t="shared" si="28"/>
        <v>5462</v>
      </c>
      <c r="F503" s="174">
        <f t="shared" si="28"/>
        <v>1647</v>
      </c>
      <c r="G503" s="174">
        <f t="shared" si="28"/>
        <v>3503</v>
      </c>
      <c r="H503" s="174">
        <f t="shared" si="28"/>
        <v>2183</v>
      </c>
      <c r="I503" s="174">
        <f t="shared" si="28"/>
        <v>1161</v>
      </c>
      <c r="J503" s="174">
        <f t="shared" si="28"/>
        <v>7657</v>
      </c>
      <c r="K503" s="174">
        <f t="shared" si="28"/>
        <v>5840</v>
      </c>
      <c r="L503" s="174">
        <f t="shared" si="28"/>
        <v>1825</v>
      </c>
      <c r="M503" s="174">
        <f t="shared" si="28"/>
        <v>1209</v>
      </c>
      <c r="N503" s="174">
        <f t="shared" si="18"/>
        <v>36651</v>
      </c>
    </row>
    <row r="504" spans="1:14" s="133" customFormat="1" ht="25.5" x14ac:dyDescent="0.2">
      <c r="A504" s="172"/>
      <c r="B504" s="173" t="s">
        <v>1240</v>
      </c>
      <c r="C504" s="174">
        <f>+C154</f>
        <v>15636</v>
      </c>
      <c r="D504" s="174">
        <f t="shared" ref="D504:M504" si="29">+D154</f>
        <v>3589</v>
      </c>
      <c r="E504" s="174">
        <f t="shared" si="29"/>
        <v>9327</v>
      </c>
      <c r="F504" s="174">
        <f t="shared" si="29"/>
        <v>4475</v>
      </c>
      <c r="G504" s="174">
        <f t="shared" si="29"/>
        <v>17020</v>
      </c>
      <c r="H504" s="174">
        <f t="shared" si="29"/>
        <v>7457</v>
      </c>
      <c r="I504" s="174">
        <f t="shared" si="29"/>
        <v>6651</v>
      </c>
      <c r="J504" s="174">
        <f t="shared" si="29"/>
        <v>64938</v>
      </c>
      <c r="K504" s="174">
        <f t="shared" si="29"/>
        <v>40</v>
      </c>
      <c r="L504" s="174">
        <f t="shared" si="29"/>
        <v>710</v>
      </c>
      <c r="M504" s="174">
        <f t="shared" si="29"/>
        <v>0</v>
      </c>
      <c r="N504" s="174">
        <f t="shared" si="18"/>
        <v>129843</v>
      </c>
    </row>
    <row r="505" spans="1:14" s="133" customFormat="1" ht="12.75" x14ac:dyDescent="0.2">
      <c r="A505" s="172"/>
      <c r="B505" s="173" t="s">
        <v>1432</v>
      </c>
      <c r="C505" s="174">
        <f>+C258</f>
        <v>23510</v>
      </c>
      <c r="D505" s="174">
        <f t="shared" ref="D505:M505" si="30">+D258</f>
        <v>19201</v>
      </c>
      <c r="E505" s="174">
        <f t="shared" si="30"/>
        <v>34115</v>
      </c>
      <c r="F505" s="174">
        <f t="shared" si="30"/>
        <v>5020</v>
      </c>
      <c r="G505" s="174">
        <f t="shared" si="30"/>
        <v>19106</v>
      </c>
      <c r="H505" s="174">
        <f t="shared" si="30"/>
        <v>7703</v>
      </c>
      <c r="I505" s="174">
        <f t="shared" si="30"/>
        <v>14519</v>
      </c>
      <c r="J505" s="174">
        <f t="shared" si="30"/>
        <v>41434</v>
      </c>
      <c r="K505" s="174">
        <f t="shared" si="30"/>
        <v>25363</v>
      </c>
      <c r="L505" s="174">
        <f t="shared" si="30"/>
        <v>17048</v>
      </c>
      <c r="M505" s="174">
        <f t="shared" si="30"/>
        <v>10820</v>
      </c>
      <c r="N505" s="174">
        <f t="shared" si="18"/>
        <v>217839</v>
      </c>
    </row>
    <row r="506" spans="1:14" s="133" customFormat="1" ht="12.75" x14ac:dyDescent="0.2">
      <c r="A506" s="172"/>
      <c r="B506" s="173" t="s">
        <v>2218</v>
      </c>
      <c r="C506" s="174">
        <f>+C142</f>
        <v>39940</v>
      </c>
      <c r="D506" s="174">
        <f t="shared" ref="D506:M506" si="31">+D142</f>
        <v>18929</v>
      </c>
      <c r="E506" s="174">
        <f t="shared" si="31"/>
        <v>20566</v>
      </c>
      <c r="F506" s="174">
        <f t="shared" si="31"/>
        <v>7694</v>
      </c>
      <c r="G506" s="174">
        <f t="shared" si="31"/>
        <v>22248</v>
      </c>
      <c r="H506" s="174">
        <f t="shared" si="31"/>
        <v>13342</v>
      </c>
      <c r="I506" s="174">
        <f t="shared" si="31"/>
        <v>17214</v>
      </c>
      <c r="J506" s="174">
        <f t="shared" si="31"/>
        <v>62450</v>
      </c>
      <c r="K506" s="174">
        <f t="shared" si="31"/>
        <v>0</v>
      </c>
      <c r="L506" s="174">
        <f t="shared" si="31"/>
        <v>0</v>
      </c>
      <c r="M506" s="174">
        <f t="shared" si="31"/>
        <v>0</v>
      </c>
      <c r="N506" s="174">
        <f t="shared" si="18"/>
        <v>202383</v>
      </c>
    </row>
    <row r="507" spans="1:14" s="133" customFormat="1" ht="25.5" x14ac:dyDescent="0.2">
      <c r="A507" s="172"/>
      <c r="B507" s="173" t="s">
        <v>1053</v>
      </c>
      <c r="C507" s="174">
        <f>+C171</f>
        <v>9282</v>
      </c>
      <c r="D507" s="174">
        <f t="shared" ref="D507:M507" si="32">+D171</f>
        <v>3730</v>
      </c>
      <c r="E507" s="174">
        <f t="shared" si="32"/>
        <v>3914</v>
      </c>
      <c r="F507" s="174">
        <f t="shared" si="32"/>
        <v>2288</v>
      </c>
      <c r="G507" s="174">
        <f t="shared" si="32"/>
        <v>3003</v>
      </c>
      <c r="H507" s="174">
        <f t="shared" si="32"/>
        <v>2765</v>
      </c>
      <c r="I507" s="174">
        <f t="shared" si="32"/>
        <v>3887</v>
      </c>
      <c r="J507" s="174">
        <f t="shared" si="32"/>
        <v>10787</v>
      </c>
      <c r="K507" s="174">
        <f t="shared" si="32"/>
        <v>0</v>
      </c>
      <c r="L507" s="174">
        <f t="shared" si="32"/>
        <v>0</v>
      </c>
      <c r="M507" s="174">
        <f t="shared" si="32"/>
        <v>0</v>
      </c>
      <c r="N507" s="174">
        <f t="shared" si="18"/>
        <v>39656</v>
      </c>
    </row>
    <row r="508" spans="1:14" s="133" customFormat="1" ht="25.5" x14ac:dyDescent="0.2">
      <c r="A508" s="172"/>
      <c r="B508" s="173" t="s">
        <v>1054</v>
      </c>
      <c r="C508" s="174">
        <f>+C176</f>
        <v>4055</v>
      </c>
      <c r="D508" s="174">
        <f t="shared" ref="D508:M508" si="33">+D176</f>
        <v>1400</v>
      </c>
      <c r="E508" s="174">
        <f t="shared" si="33"/>
        <v>4035</v>
      </c>
      <c r="F508" s="174">
        <f t="shared" si="33"/>
        <v>221</v>
      </c>
      <c r="G508" s="174">
        <f t="shared" si="33"/>
        <v>3600</v>
      </c>
      <c r="H508" s="174">
        <f t="shared" si="33"/>
        <v>1558</v>
      </c>
      <c r="I508" s="174">
        <f t="shared" si="33"/>
        <v>985</v>
      </c>
      <c r="J508" s="174">
        <f t="shared" si="33"/>
        <v>11757</v>
      </c>
      <c r="K508" s="174">
        <f t="shared" si="33"/>
        <v>0</v>
      </c>
      <c r="L508" s="174">
        <f t="shared" si="33"/>
        <v>0</v>
      </c>
      <c r="M508" s="174">
        <f t="shared" si="33"/>
        <v>0</v>
      </c>
      <c r="N508" s="174">
        <f t="shared" si="18"/>
        <v>27611</v>
      </c>
    </row>
    <row r="509" spans="1:14" s="133" customFormat="1" ht="12.75" x14ac:dyDescent="0.2">
      <c r="A509" s="172"/>
      <c r="B509" s="173"/>
      <c r="C509" s="174">
        <f>+C391</f>
        <v>394137</v>
      </c>
      <c r="D509" s="174">
        <f t="shared" ref="D509:M509" si="34">+D391</f>
        <v>229748</v>
      </c>
      <c r="E509" s="174">
        <f t="shared" si="34"/>
        <v>316799</v>
      </c>
      <c r="F509" s="174">
        <f t="shared" si="34"/>
        <v>99817</v>
      </c>
      <c r="G509" s="174">
        <f t="shared" si="34"/>
        <v>261075</v>
      </c>
      <c r="H509" s="174">
        <f t="shared" si="34"/>
        <v>135441</v>
      </c>
      <c r="I509" s="174">
        <f t="shared" si="34"/>
        <v>219407</v>
      </c>
      <c r="J509" s="174">
        <f t="shared" si="34"/>
        <v>806478</v>
      </c>
      <c r="K509" s="174">
        <f t="shared" si="34"/>
        <v>332053</v>
      </c>
      <c r="L509" s="174">
        <f t="shared" si="34"/>
        <v>151244</v>
      </c>
      <c r="M509" s="174">
        <f t="shared" si="34"/>
        <v>158570</v>
      </c>
      <c r="N509" s="174">
        <f t="shared" si="18"/>
        <v>3104769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  <row r="564" spans="1:1" x14ac:dyDescent="0.25">
      <c r="A564" s="49"/>
    </row>
    <row r="565" spans="1:1" x14ac:dyDescent="0.25">
      <c r="A565" s="49"/>
    </row>
    <row r="566" spans="1:1" x14ac:dyDescent="0.25">
      <c r="A566" s="49"/>
    </row>
    <row r="567" spans="1:1" x14ac:dyDescent="0.25">
      <c r="A567" s="49"/>
    </row>
    <row r="568" spans="1:1" x14ac:dyDescent="0.25">
      <c r="A568" s="49"/>
    </row>
    <row r="569" spans="1:1" x14ac:dyDescent="0.25">
      <c r="A569" s="49"/>
    </row>
    <row r="570" spans="1:1" x14ac:dyDescent="0.25">
      <c r="A570" s="49"/>
    </row>
    <row r="571" spans="1:1" x14ac:dyDescent="0.25">
      <c r="A571" s="49"/>
    </row>
    <row r="572" spans="1:1" x14ac:dyDescent="0.25">
      <c r="A572" s="49"/>
    </row>
    <row r="573" spans="1:1" x14ac:dyDescent="0.25">
      <c r="A573" s="49"/>
    </row>
    <row r="574" spans="1:1" x14ac:dyDescent="0.25">
      <c r="A574" s="49"/>
    </row>
    <row r="575" spans="1:1" x14ac:dyDescent="0.25">
      <c r="A575" s="49"/>
    </row>
    <row r="576" spans="1:1" x14ac:dyDescent="0.25">
      <c r="A576" s="49"/>
    </row>
  </sheetData>
  <phoneticPr fontId="36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abSelected="1" topLeftCell="B1" zoomScaleNormal="100" workbookViewId="0">
      <pane xSplit="2" ySplit="4" topLeftCell="D5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1854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2014'!$D:$D)</f>
        <v>24749</v>
      </c>
      <c r="E6" s="222">
        <f>SUMIF('1° trim. 2015'!$A:$A,'ASL 1'!$B:$B,'1° trim. 2015'!$D:$D)</f>
        <v>5967</v>
      </c>
      <c r="F6" s="222">
        <f>SUMIF('prec. 2015'!$A:$A,'ASL 1'!$B:$B,'prec. 2015'!$D:$D)</f>
        <v>24936</v>
      </c>
      <c r="G6" s="222">
        <f>SUMIF('4° trim. 2015'!A:A,'ASL 1'!B:B,'4° trim. 2015'!$D:$D)</f>
        <v>24422</v>
      </c>
      <c r="H6" s="222">
        <f>SUMIF('prev. 2016 ric'!A:A,'ASL 1'!B:B,'prev. 2016 ric'!$D:$D)</f>
        <v>23689</v>
      </c>
      <c r="I6" s="222">
        <f>SUMIF('1° trim 2016'!$A:$A,'ASL 1'!$B:$B,'1° trim 2016'!$D:$D)</f>
        <v>5281</v>
      </c>
      <c r="J6" s="222">
        <f>+I6*4-G6</f>
        <v>-3298</v>
      </c>
      <c r="K6" s="222"/>
      <c r="L6" s="222">
        <f>+I6*4-E6*4</f>
        <v>-2744</v>
      </c>
      <c r="M6" s="222">
        <f>+H6-G6</f>
        <v>-733</v>
      </c>
      <c r="N6" s="222">
        <f>+I6*4-H6</f>
        <v>-2565</v>
      </c>
      <c r="O6" s="222">
        <v>265</v>
      </c>
      <c r="P6" s="222">
        <v>445.75</v>
      </c>
      <c r="Q6" s="222">
        <v>556.5</v>
      </c>
      <c r="R6" s="222">
        <v>582.75</v>
      </c>
      <c r="S6" s="222">
        <f>SUM(O6:R6)</f>
        <v>1850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2014'!$D:$D)</f>
        <v>2985</v>
      </c>
      <c r="E9" s="223">
        <f>SUMIF('1° trim. 2015'!$A:$A,'ASL 1'!$B:$B,'1° trim. 2015'!$D:$D)</f>
        <v>770</v>
      </c>
      <c r="F9" s="223">
        <f>SUMIF('prec. 2015'!$A:$A,'ASL 1'!$B:$B,'prec. 2015'!$D:$D)</f>
        <v>2560</v>
      </c>
      <c r="G9" s="223">
        <f>SUMIF('4° trim. 2015'!A:A,'ASL 1'!B:B,'4° trim. 2015'!$D:$D)</f>
        <v>2845</v>
      </c>
      <c r="H9" s="223">
        <f>SUMIF('prev. 2016 ric'!A:A,'ASL 1'!B:B,'prev. 2016 ric'!$D:$D)</f>
        <v>2535</v>
      </c>
      <c r="I9" s="223">
        <f>SUMIF('1° trim 2016'!$A:$A,'ASL 1'!$B:$B,'1° trim 2016'!$D:$D)</f>
        <v>607</v>
      </c>
      <c r="J9" s="223">
        <f t="shared" ref="J9:J15" si="0">+I9*4-G9</f>
        <v>-417</v>
      </c>
      <c r="K9" s="223"/>
      <c r="L9" s="223">
        <f t="shared" ref="L9:L15" si="1">+I9*4-E9*4</f>
        <v>-652</v>
      </c>
      <c r="M9" s="223">
        <f t="shared" ref="M9:M16" si="2">+H9-G9</f>
        <v>-310</v>
      </c>
      <c r="N9" s="223">
        <f t="shared" ref="N9:N16" si="3">+I9*4-H9</f>
        <v>-107</v>
      </c>
      <c r="O9" s="223">
        <v>0</v>
      </c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2014'!$D:$D)</f>
        <v>9584</v>
      </c>
      <c r="E10" s="223">
        <f>SUMIF('1° trim. 2015'!$A:$A,'ASL 1'!$B:$B,'1° trim. 2015'!$D:$D)</f>
        <v>2300</v>
      </c>
      <c r="F10" s="223">
        <f>SUMIF('prec. 2015'!$A:$A,'ASL 1'!$B:$B,'prec. 2015'!$D:$D)</f>
        <v>8560</v>
      </c>
      <c r="G10" s="223">
        <f>SUMIF('4° trim. 2015'!A:A,'ASL 1'!B:B,'4° trim. 2015'!$D:$D)</f>
        <v>9509</v>
      </c>
      <c r="H10" s="223">
        <f>SUMIF('prev. 2016 ric'!A:A,'ASL 1'!B:B,'prev. 2016 ric'!$D:$D)</f>
        <v>8478</v>
      </c>
      <c r="I10" s="223">
        <f>SUMIF('1° trim 2016'!$A:$A,'ASL 1'!$B:$B,'1° trim 2016'!$D:$D)</f>
        <v>2007</v>
      </c>
      <c r="J10" s="223">
        <f t="shared" si="0"/>
        <v>-1481</v>
      </c>
      <c r="K10" s="223"/>
      <c r="L10" s="223">
        <f t="shared" si="1"/>
        <v>-1172</v>
      </c>
      <c r="M10" s="223">
        <f t="shared" si="2"/>
        <v>-1031</v>
      </c>
      <c r="N10" s="223">
        <f t="shared" si="3"/>
        <v>-450</v>
      </c>
      <c r="O10" s="223">
        <v>116.63</v>
      </c>
      <c r="P10" s="223">
        <v>146.19999999999999</v>
      </c>
      <c r="Q10" s="223">
        <v>207.3</v>
      </c>
      <c r="R10" s="223">
        <v>207.3</v>
      </c>
      <c r="S10" s="223">
        <f>SUM(O10:R10)</f>
        <v>677.43000000000006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2014'!$D:$D)</f>
        <v>17120</v>
      </c>
      <c r="E11" s="223">
        <f>SUMIF('1° trim. 2015'!$A:$A,'ASL 1'!$B:$B,'1° trim. 2015'!$D:$D)</f>
        <v>4202</v>
      </c>
      <c r="F11" s="223">
        <f>SUMIF('prec. 2015'!$A:$A,'ASL 1'!$B:$B,'prec. 2015'!$D:$D)</f>
        <v>19516</v>
      </c>
      <c r="G11" s="223">
        <f>SUMIF('4° trim. 2015'!A:A,'ASL 1'!B:B,'4° trim. 2015'!$D:$D)</f>
        <v>20425</v>
      </c>
      <c r="H11" s="223">
        <f>SUMIF('prev. 2016 ric'!A:A,'ASL 1'!B:B,'prev. 2016 ric'!$D:$D)</f>
        <v>19329</v>
      </c>
      <c r="I11" s="223">
        <f>SUMIF('1° trim 2016'!$A:$A,'ASL 1'!$B:$B,'1° trim 2016'!$D:$D)</f>
        <v>4949</v>
      </c>
      <c r="J11" s="223">
        <f t="shared" si="0"/>
        <v>-629</v>
      </c>
      <c r="K11" s="223"/>
      <c r="L11" s="223">
        <f t="shared" si="1"/>
        <v>2988</v>
      </c>
      <c r="M11" s="223">
        <f t="shared" si="2"/>
        <v>-1096</v>
      </c>
      <c r="N11" s="223">
        <f t="shared" si="3"/>
        <v>467</v>
      </c>
      <c r="O11" s="223"/>
      <c r="P11" s="223">
        <v>60</v>
      </c>
      <c r="Q11" s="223">
        <v>70</v>
      </c>
      <c r="R11" s="223">
        <v>70</v>
      </c>
      <c r="S11" s="223">
        <f t="shared" ref="S11:S34" si="4">SUM(O11:R11)</f>
        <v>200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2014'!$D:$D)</f>
        <v>341</v>
      </c>
      <c r="E12" s="223">
        <f>SUMIF('1° trim. 2015'!$A:$A,'ASL 1'!$B:$B,'1° trim. 2015'!$D:$D)</f>
        <v>2</v>
      </c>
      <c r="F12" s="223">
        <f>SUMIF('prec. 2015'!$A:$A,'ASL 1'!$B:$B,'prec. 2015'!$D:$D)</f>
        <v>1041</v>
      </c>
      <c r="G12" s="223">
        <f>SUMIF('4° trim. 2015'!A:A,'ASL 1'!B:B,'4° trim. 2015'!$D:$D)</f>
        <v>1041</v>
      </c>
      <c r="H12" s="223">
        <f>SUMIF('prev. 2016 ric'!A:A,'ASL 1'!B:B,'prev. 2016 ric'!$D:$D)</f>
        <v>1031</v>
      </c>
      <c r="I12" s="223">
        <f>SUMIF('1° trim 2016'!$A:$A,'ASL 1'!$B:$B,'1° trim 2016'!$D:$D)</f>
        <v>260</v>
      </c>
      <c r="J12" s="223">
        <f t="shared" si="0"/>
        <v>-1</v>
      </c>
      <c r="K12" s="223"/>
      <c r="L12" s="223">
        <f t="shared" si="1"/>
        <v>1032</v>
      </c>
      <c r="M12" s="223">
        <f t="shared" si="2"/>
        <v>-10</v>
      </c>
      <c r="N12" s="223">
        <f t="shared" si="3"/>
        <v>9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2014'!$D:$D)+SUMIF('prec. 2015'!$A:$A,'ASL 1'!$A13:$A13,'CONS. 2014'!$D:$D)+SUMIF('prec. 2015'!$A:$A,'ASL 1'!$A14:$A14,'CONS. 2014'!$D:$D)</f>
        <v>90452</v>
      </c>
      <c r="E13" s="223">
        <f>SUMIF('1° trim. 2015'!$A:$A,'ASL 1'!$A12:$A12,'1° trim. 2015'!$D:$D)+SUMIF('1° trim. 2015'!$A:$A,'ASL 1'!$A13:$A13,'1° trim. 2015'!$D:$D)+SUMIF('1° trim. 2015'!$A:$A,'ASL 1'!$A14:$A14,'1° trim. 2015'!$D:$D)</f>
        <v>20522</v>
      </c>
      <c r="F13" s="223">
        <f>SUMIF('prec. 2015'!$A:$A,'ASL 1'!$A12:$A12,'prec. 2015'!$D:$D)+SUMIF('prec. 2015'!$A:$A,'ASL 1'!$A13:$A13,'prec. 2015'!$D:$D)+SUMIF('prec. 2015'!$A:$A,'ASL 1'!$A14:$A14,'prec. 2015'!$D:$D)</f>
        <v>93665</v>
      </c>
      <c r="G13" s="223">
        <f>SUMIF('prec. 2015'!$A:$A,'ASL 1'!$A12:$A12,'4° trim. 2015'!$D:$D)+SUMIF('prec. 2015'!$A:$A,'ASL 1'!$A13:$A13,'4° trim. 2015'!$D:$D)+SUMIF('prec. 2015'!$A:$A,'ASL 1'!$A14:$A14,'4° trim. 2015'!$D:$D)</f>
        <v>94107</v>
      </c>
      <c r="H13" s="223">
        <f>SUMIF('prec. 2015'!$A:$A,'ASL 1'!$A12:$A12,'prev. 2016 ric'!$D:$D)+SUMIF('prec. 2015'!$A:$A,'ASL 1'!$A13:$A13,'prev. 2016 ric'!$D:$D)+SUMIF('prec. 2015'!$A:$A,'ASL 1'!$A14:$A14,'prev. 2016 ric'!$D:$D)</f>
        <v>92523</v>
      </c>
      <c r="I13" s="223">
        <f>SUMIF('1° trim 2016'!$A:$A,'ASL 1'!$A12:$A12,'1° trim 2016'!$D:$D)+SUMIF('1° trim 2016'!$A:$A,'ASL 1'!$A13:$A13,'1° trim 2016'!$D:$D)+SUMIF('1° trim 2016'!$A:$A,'ASL 1'!$A14:$A14,'1° trim 2016'!$D:$D)</f>
        <v>22940</v>
      </c>
      <c r="J13" s="223">
        <f t="shared" si="0"/>
        <v>-2347</v>
      </c>
      <c r="K13" s="223"/>
      <c r="L13" s="223">
        <f t="shared" si="1"/>
        <v>9672</v>
      </c>
      <c r="M13" s="223">
        <f t="shared" si="2"/>
        <v>-1584</v>
      </c>
      <c r="N13" s="223">
        <f t="shared" si="3"/>
        <v>-763</v>
      </c>
      <c r="O13" s="223">
        <v>213.9</v>
      </c>
      <c r="P13" s="223">
        <v>399.57</v>
      </c>
      <c r="Q13" s="223">
        <v>596.87</v>
      </c>
      <c r="R13" s="223">
        <v>575.69000000000005</v>
      </c>
      <c r="S13" s="223">
        <f t="shared" si="4"/>
        <v>1786.0300000000002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2014'!$D:$D)</f>
        <v>2162</v>
      </c>
      <c r="E14" s="223">
        <f>SUMIF('1° trim. 2015'!$A:$A,'ASL 1'!$B:$B,'1° trim. 2015'!$D:$D)</f>
        <v>555</v>
      </c>
      <c r="F14" s="223">
        <f>SUMIF('prec. 2015'!$A:$A,'ASL 1'!$B:$B,'prec. 2015'!$D:$D)</f>
        <v>1703</v>
      </c>
      <c r="G14" s="223">
        <f>SUMIF('4° trim. 2015'!A:A,'ASL 1'!B:B,'4° trim. 2015'!$D:$D)</f>
        <v>1703</v>
      </c>
      <c r="H14" s="223">
        <f>SUMIF('prev. 2016 ric'!A:A,'ASL 1'!B:B,'prev. 2016 ric'!$D:$D)</f>
        <v>1703</v>
      </c>
      <c r="I14" s="223">
        <f>SUMIF('1° trim 2016'!$A:$A,'ASL 1'!$B:$B,'1° trim 2016'!$D:$D)</f>
        <v>426</v>
      </c>
      <c r="J14" s="223">
        <f t="shared" si="0"/>
        <v>1</v>
      </c>
      <c r="K14" s="223"/>
      <c r="L14" s="223">
        <f t="shared" si="1"/>
        <v>-516</v>
      </c>
      <c r="M14" s="223">
        <f t="shared" si="2"/>
        <v>0</v>
      </c>
      <c r="N14" s="223">
        <f t="shared" si="3"/>
        <v>1</v>
      </c>
      <c r="O14" s="223"/>
      <c r="P14" s="223">
        <v>71.290000000000006</v>
      </c>
      <c r="Q14" s="223">
        <v>262.35000000000002</v>
      </c>
      <c r="R14" s="223">
        <v>262.35000000000002</v>
      </c>
      <c r="S14" s="223">
        <f t="shared" si="4"/>
        <v>595.99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2014'!$D:$D)</f>
        <v>22342</v>
      </c>
      <c r="E15" s="223">
        <f>SUMIF('1° trim. 2015'!$A:$A,'ASL 1'!$B:$B,'1° trim. 2015'!$D:$D)</f>
        <v>5199</v>
      </c>
      <c r="F15" s="223">
        <f>SUMIF('prec. 2015'!$A:$A,'ASL 1'!$B:$B,'prec. 2015'!$D:$D)</f>
        <v>20562</v>
      </c>
      <c r="G15" s="223">
        <f>SUMIF('4° trim. 2015'!A:A,'ASL 1'!B:B,'4° trim. 2015'!$D:$D)</f>
        <v>21511</v>
      </c>
      <c r="H15" s="223">
        <f>SUMIF('prev. 2016 ric'!A:A,'ASL 1'!B:B,'prev. 2016 ric'!$D:$D)</f>
        <v>20038</v>
      </c>
      <c r="I15" s="223">
        <f>SUMIF('1° trim 2016'!$A:$A,'ASL 1'!$B:$B,'1° trim 2016'!$D:$D)</f>
        <v>5541</v>
      </c>
      <c r="J15" s="223">
        <f t="shared" si="0"/>
        <v>653</v>
      </c>
      <c r="K15" s="223"/>
      <c r="L15" s="223">
        <f t="shared" si="1"/>
        <v>1368</v>
      </c>
      <c r="M15" s="223">
        <f t="shared" si="2"/>
        <v>-1473</v>
      </c>
      <c r="N15" s="223">
        <f t="shared" si="3"/>
        <v>2126</v>
      </c>
      <c r="O15" s="223"/>
      <c r="P15" s="223"/>
      <c r="Q15" s="223"/>
      <c r="R15" s="223"/>
      <c r="S15" s="223">
        <f t="shared" si="4"/>
        <v>0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54534</v>
      </c>
      <c r="E17" s="224">
        <f>SUM(E9:E16)-E13</f>
        <v>13028</v>
      </c>
      <c r="F17" s="224">
        <f t="shared" si="5"/>
        <v>53942</v>
      </c>
      <c r="G17" s="224">
        <f t="shared" si="5"/>
        <v>57034</v>
      </c>
      <c r="H17" s="224">
        <f t="shared" si="5"/>
        <v>53114</v>
      </c>
      <c r="I17" s="224">
        <f t="shared" si="5"/>
        <v>13790</v>
      </c>
      <c r="J17" s="224">
        <f t="shared" si="5"/>
        <v>-1874</v>
      </c>
      <c r="K17" s="224">
        <f t="shared" si="5"/>
        <v>0</v>
      </c>
      <c r="L17" s="224">
        <f t="shared" si="5"/>
        <v>3048</v>
      </c>
      <c r="M17" s="224">
        <f t="shared" si="5"/>
        <v>-3920</v>
      </c>
      <c r="N17" s="224">
        <f t="shared" si="5"/>
        <v>2046</v>
      </c>
      <c r="O17" s="224">
        <f t="shared" si="5"/>
        <v>116.62999999999997</v>
      </c>
      <c r="P17" s="224">
        <f t="shared" si="5"/>
        <v>277.48999999999995</v>
      </c>
      <c r="Q17" s="224">
        <f t="shared" si="5"/>
        <v>539.65</v>
      </c>
      <c r="R17" s="224">
        <f t="shared" si="5"/>
        <v>539.65000000000009</v>
      </c>
      <c r="S17" s="224">
        <f t="shared" si="5"/>
        <v>1473.4199999999996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2014'!$D:$D)</f>
        <v>2555</v>
      </c>
      <c r="E20" s="225">
        <f>SUMIF('1° trim. 2015'!$A:$A,'ASL 1'!$B:$B,'1° trim. 2015'!$D:$D)</f>
        <v>279</v>
      </c>
      <c r="F20" s="225">
        <f>SUMIF('prec. 2015'!$A:$A,'ASL 1'!$B:$B,'prec. 2015'!$D:$D)</f>
        <v>3054</v>
      </c>
      <c r="G20" s="225">
        <f>SUMIF('4° trim. 2015'!A:A,'ASL 1'!B:B,'4° trim. 2015'!$D:$D)</f>
        <v>2157</v>
      </c>
      <c r="H20" s="225">
        <f>SUMIF('prev. 2016 ric'!A:A,'ASL 1'!B:B,'prev. 2016 ric'!$D:$D)</f>
        <v>3554</v>
      </c>
      <c r="I20" s="225">
        <f>SUMIF('1° trim 2016'!$A:$A,'ASL 1'!$B:$B,'1° trim 2016'!$D:$D)</f>
        <v>553</v>
      </c>
      <c r="J20" s="225">
        <f t="shared" ref="J20:J28" si="6">+I20*4-G20</f>
        <v>55</v>
      </c>
      <c r="K20" s="225"/>
      <c r="L20" s="225">
        <f t="shared" ref="L20:L28" si="7">+I20*4-E20*4</f>
        <v>1096</v>
      </c>
      <c r="M20" s="225">
        <f t="shared" ref="M20:M28" si="8">+H20-G20</f>
        <v>1397</v>
      </c>
      <c r="N20" s="225">
        <f t="shared" ref="N20:N29" si="9">+I20*4-H20</f>
        <v>-1342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2014'!$D:$D)</f>
        <v>4042</v>
      </c>
      <c r="E21" s="225">
        <f>SUMIF('1° trim. 2015'!$A:$A,'ASL 1'!$B:$B,'1° trim. 2015'!$D:$D)</f>
        <v>969</v>
      </c>
      <c r="F21" s="225">
        <f>SUMIF('prec. 2015'!$A:$A,'ASL 1'!$B:$B,'prec. 2015'!$D:$D)</f>
        <v>3826</v>
      </c>
      <c r="G21" s="225">
        <f>SUMIF('4° trim. 2015'!A:A,'ASL 1'!B:B,'4° trim. 2015'!$D:$D)</f>
        <v>3827</v>
      </c>
      <c r="H21" s="225">
        <f>SUMIF('prev. 2016 ric'!A:A,'ASL 1'!B:B,'prev. 2016 ric'!$D:$D)</f>
        <v>4000</v>
      </c>
      <c r="I21" s="225">
        <f>SUMIF('1° trim 2016'!$A:$A,'ASL 1'!$B:$B,'1° trim 2016'!$D:$D)</f>
        <v>969</v>
      </c>
      <c r="J21" s="225">
        <f t="shared" si="6"/>
        <v>49</v>
      </c>
      <c r="K21" s="225"/>
      <c r="L21" s="225">
        <f t="shared" si="7"/>
        <v>0</v>
      </c>
      <c r="M21" s="225">
        <f t="shared" si="8"/>
        <v>173</v>
      </c>
      <c r="N21" s="225">
        <f t="shared" si="9"/>
        <v>-124</v>
      </c>
      <c r="O21" s="225">
        <v>25</v>
      </c>
      <c r="P21" s="225">
        <v>25</v>
      </c>
      <c r="Q21" s="225">
        <v>25</v>
      </c>
      <c r="R21" s="225">
        <v>25</v>
      </c>
      <c r="S21" s="225">
        <f t="shared" si="4"/>
        <v>100</v>
      </c>
    </row>
    <row r="22" spans="1:19" s="129" customFormat="1" x14ac:dyDescent="0.25">
      <c r="B22" s="195" t="s">
        <v>1743</v>
      </c>
      <c r="C22" s="198" t="s">
        <v>560</v>
      </c>
      <c r="D22" s="227">
        <f>SUMIF('prec. 2015'!$A:$A,'ASL 1'!$B:$B,'CONS. 2014'!$D:$D)</f>
        <v>9584</v>
      </c>
      <c r="E22" s="225">
        <f>SUMIF('1° trim. 2015'!$A:$A,'ASL 1'!$B:$B,'1° trim. 2015'!$D:$D)</f>
        <v>2300</v>
      </c>
      <c r="F22" s="225">
        <f>SUMIF('prec. 2015'!$A:$A,'ASL 1'!$B:$B,'prec. 2015'!$D:$D)</f>
        <v>8560</v>
      </c>
      <c r="G22" s="225">
        <f>SUMIF('4° trim. 2015'!A:A,'ASL 1'!B:B,'4° trim. 2015'!$D:$D)</f>
        <v>9509</v>
      </c>
      <c r="H22" s="225">
        <f>SUMIF('prev. 2016 ric'!A:A,'ASL 1'!B:B,'prev. 2016 ric'!$D:$D)</f>
        <v>8478</v>
      </c>
      <c r="I22" s="225">
        <f>SUMIF('1° trim 2016'!$A:$A,'ASL 1'!$B:$B,'1° trim 2016'!$D:$D)</f>
        <v>2007</v>
      </c>
      <c r="J22" s="225">
        <f t="shared" si="6"/>
        <v>-1481</v>
      </c>
      <c r="K22" s="225"/>
      <c r="L22" s="225">
        <f t="shared" si="7"/>
        <v>-1172</v>
      </c>
      <c r="M22" s="225">
        <f t="shared" si="8"/>
        <v>-1031</v>
      </c>
      <c r="N22" s="225">
        <f t="shared" si="9"/>
        <v>-450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2216</v>
      </c>
      <c r="B23" s="195" t="s">
        <v>1551</v>
      </c>
      <c r="C23" s="198" t="s">
        <v>1078</v>
      </c>
      <c r="D23" s="227">
        <f>SUMIF('prec. 2015'!$A:$A,'ASL 1'!$B:$B,'CONS. 2014'!$D:$D)</f>
        <v>399</v>
      </c>
      <c r="E23" s="225">
        <f>SUMIF('1° trim. 2015'!$A:$A,'ASL 1'!$B:$B,'1° trim. 2015'!$D:$D)</f>
        <v>98</v>
      </c>
      <c r="F23" s="225">
        <f>SUMIF('prec. 2015'!$A:$A,'ASL 1'!$B:$B,'prec. 2015'!$D:$D)</f>
        <v>423</v>
      </c>
      <c r="G23" s="225">
        <f>SUMIF('4° trim. 2015'!A:A,'ASL 1'!B:B,'4° trim. 2015'!$D:$D)</f>
        <v>505</v>
      </c>
      <c r="H23" s="225">
        <f>SUMIF('prev. 2016 ric'!A:A,'ASL 1'!B:B,'prev. 2016 ric'!$D:$D)</f>
        <v>400</v>
      </c>
      <c r="I23" s="225">
        <f>SUMIF('1° trim 2016'!$A:$A,'ASL 1'!$B:$B,'1° trim 2016'!$D:$D)</f>
        <v>126</v>
      </c>
      <c r="J23" s="225">
        <f t="shared" si="6"/>
        <v>-1</v>
      </c>
      <c r="K23" s="225"/>
      <c r="L23" s="225">
        <f t="shared" si="7"/>
        <v>112</v>
      </c>
      <c r="M23" s="225">
        <f t="shared" si="8"/>
        <v>-105</v>
      </c>
      <c r="N23" s="225">
        <f t="shared" si="9"/>
        <v>104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90452</v>
      </c>
      <c r="E24" s="225">
        <v>20522</v>
      </c>
      <c r="F24" s="225">
        <v>93665</v>
      </c>
      <c r="G24" s="225">
        <v>94107</v>
      </c>
      <c r="H24" s="225">
        <v>92523</v>
      </c>
      <c r="I24" s="225">
        <v>22940</v>
      </c>
      <c r="J24" s="225">
        <f t="shared" si="6"/>
        <v>-2347</v>
      </c>
      <c r="K24" s="225"/>
      <c r="L24" s="225">
        <f t="shared" si="7"/>
        <v>9672</v>
      </c>
      <c r="M24" s="225">
        <f t="shared" si="8"/>
        <v>-1584</v>
      </c>
      <c r="N24" s="225">
        <f t="shared" si="9"/>
        <v>-763</v>
      </c>
      <c r="O24" s="225">
        <v>213.9</v>
      </c>
      <c r="P24" s="225">
        <v>399.57</v>
      </c>
      <c r="Q24" s="225">
        <v>596.87</v>
      </c>
      <c r="R24" s="225">
        <v>575.69000000000005</v>
      </c>
      <c r="S24" s="225">
        <f t="shared" ref="S24" si="10">SUM(O24:R24)</f>
        <v>1786.0300000000002</v>
      </c>
    </row>
    <row r="25" spans="1:19" s="129" customFormat="1" ht="25.5" x14ac:dyDescent="0.25">
      <c r="A25" s="129" t="s">
        <v>2217</v>
      </c>
      <c r="B25" s="195" t="s">
        <v>2210</v>
      </c>
      <c r="C25" s="197" t="s">
        <v>2211</v>
      </c>
      <c r="D25" s="225">
        <f>SUMIF('prec. 2015'!$A:$A,'ASL 1'!$A22:$A22,'CONS. 2014'!$D:$D)+SUMIF('prec. 2015'!$A:$A,'ASL 1'!$A23:$A23,'CONS. 2014'!$D:$D)</f>
        <v>2665</v>
      </c>
      <c r="E25" s="225">
        <f>SUMIF('prec. 2015'!$A:$A,'ASL 1'!$A22:$A22,'1° trim. 2015'!$D:$D)+SUMIF('prec. 2015'!$A:$A,'ASL 1'!$A23:$A23,'1° trim. 2015'!$D:$D)</f>
        <v>550</v>
      </c>
      <c r="F25" s="225">
        <f>SUMIF('prec. 2015'!$A:$A,'ASL 1'!$A22:$A22,'prec. 2015'!$D:$D)+SUMIF('prec. 2015'!$A:$A,'ASL 1'!$A23:$A23,'prec. 2015'!$D:$D)</f>
        <v>2655</v>
      </c>
      <c r="G25" s="225">
        <f>SUMIF('prec. 2015'!$A:$A,'ASL 1'!$A22:$A22,'4° trim. 2015'!$D:$D)+SUMIF('prec. 2015'!$A:$A,'ASL 1'!$A23:$A23,'4° trim. 2015'!$D:$D)</f>
        <v>2800</v>
      </c>
      <c r="H25" s="225">
        <f>SUMIF('prec. 2015'!$A:$A,'ASL 1'!$A22:$A22,'prev. 2016'!$D:$D)+SUMIF('prec. 2015'!$A:$A,'ASL 1'!$A23:$A23,'prev. 2016'!$D:$D)</f>
        <v>2569</v>
      </c>
      <c r="I25" s="225">
        <f>SUMIF('prec. 2015'!$A:$A,'ASL 1'!$A22:$A22,'1° trim 2016'!$D:$D)+SUMIF('prec. 2015'!$A:$A,'ASL 1'!$A23:$A23,'1° trim 2016'!$D:$D)</f>
        <v>731</v>
      </c>
      <c r="J25" s="225">
        <f t="shared" si="6"/>
        <v>124</v>
      </c>
      <c r="K25" s="225"/>
      <c r="L25" s="225">
        <f t="shared" si="7"/>
        <v>724</v>
      </c>
      <c r="M25" s="225">
        <f t="shared" si="8"/>
        <v>-231</v>
      </c>
      <c r="N25" s="225">
        <f t="shared" si="9"/>
        <v>355</v>
      </c>
      <c r="O25" s="225">
        <v>0</v>
      </c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2014'!$D:$D)</f>
        <v>3462</v>
      </c>
      <c r="E26" s="225">
        <f>SUMIF('1° trim. 2015'!$A:$A,'ASL 1'!$B:$B,'1° trim. 2015'!$D:$D)</f>
        <v>815</v>
      </c>
      <c r="F26" s="225">
        <f>SUMIF('prec. 2015'!$A:$A,'ASL 1'!$B:$B,'prec. 2015'!$D:$D)</f>
        <v>3710</v>
      </c>
      <c r="G26" s="225">
        <f>SUMIF('4° trim. 2015'!A:A,'ASL 1'!B:B,'4° trim. 2015'!$D:$D)</f>
        <v>3831</v>
      </c>
      <c r="H26" s="225">
        <f>SUMIF('prev. 2016 ric'!A:A,'ASL 1'!B:B,'prev. 2016 ric'!$D:$D)</f>
        <v>3589</v>
      </c>
      <c r="I26" s="225">
        <f>SUMIF('1° trim 2016'!$A:$A,'ASL 1'!$B:$B,'1° trim 2016'!$D:$D)</f>
        <v>865</v>
      </c>
      <c r="J26" s="225">
        <f t="shared" si="6"/>
        <v>-371</v>
      </c>
      <c r="K26" s="225"/>
      <c r="L26" s="225">
        <f t="shared" si="7"/>
        <v>200</v>
      </c>
      <c r="M26" s="225">
        <f t="shared" si="8"/>
        <v>-242</v>
      </c>
      <c r="N26" s="225">
        <f t="shared" si="9"/>
        <v>-129</v>
      </c>
      <c r="O26" s="225">
        <v>50</v>
      </c>
      <c r="P26" s="225">
        <f>50+16.67</f>
        <v>66.67</v>
      </c>
      <c r="Q26" s="225">
        <f>50+16.67</f>
        <v>66.67</v>
      </c>
      <c r="R26" s="225">
        <f>50+16.67</f>
        <v>66.67</v>
      </c>
      <c r="S26" s="225">
        <f t="shared" si="4"/>
        <v>250.01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2014'!$D:$D)</f>
        <v>20861</v>
      </c>
      <c r="E27" s="225">
        <f>SUMIF('1° trim. 2015'!$A:$A,'ASL 1'!$B:$B,'1° trim. 2015'!$D:$D)</f>
        <v>4993</v>
      </c>
      <c r="F27" s="225">
        <f>SUMIF('prec. 2015'!$A:$A,'ASL 1'!$B:$B,'prec. 2015'!$D:$D)</f>
        <v>19590</v>
      </c>
      <c r="G27" s="225">
        <f>SUMIF('4° trim. 2015'!A:A,'ASL 1'!B:B,'4° trim. 2015'!$D:$D)</f>
        <v>20296</v>
      </c>
      <c r="H27" s="225">
        <f>SUMIF('prev. 2016 ric'!A:A,'ASL 1'!B:B,'prev. 2016 ric'!$D:$D)</f>
        <v>19201</v>
      </c>
      <c r="I27" s="225">
        <f>SUMIF('1° trim 2016'!$A:$A,'ASL 1'!$B:$B,'1° trim 2016'!$D:$D)</f>
        <v>5246</v>
      </c>
      <c r="J27" s="225">
        <f t="shared" si="6"/>
        <v>688</v>
      </c>
      <c r="K27" s="225"/>
      <c r="L27" s="225">
        <f t="shared" si="7"/>
        <v>1012</v>
      </c>
      <c r="M27" s="225">
        <f t="shared" si="8"/>
        <v>-1095</v>
      </c>
      <c r="N27" s="225">
        <f t="shared" si="9"/>
        <v>1783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2014'!$D:$D)</f>
        <v>19196</v>
      </c>
      <c r="E28" s="225">
        <f>SUMIF('1° trim. 2015'!$A:$A,'ASL 1'!$B:$B,'1° trim. 2015'!$D:$D)</f>
        <v>4543</v>
      </c>
      <c r="F28" s="225">
        <f>SUMIF('prec. 2015'!$A:$A,'ASL 1'!$B:$B,'prec. 2015'!$D:$D)</f>
        <v>18929</v>
      </c>
      <c r="G28" s="225">
        <f>SUMIF('4° trim. 2015'!A:A,'ASL 1'!B:B,'4° trim. 2015'!$D:$D)</f>
        <v>19005</v>
      </c>
      <c r="H28" s="225">
        <f>SUMIF('prev. 2016 ric'!A:A,'ASL 1'!B:B,'prev. 2016 ric'!$D:$D)</f>
        <v>18929</v>
      </c>
      <c r="I28" s="225">
        <f>SUMIF('1° trim 2016'!$A:$A,'ASL 1'!$B:$B,'1° trim 2016'!$D:$D)</f>
        <v>4520</v>
      </c>
      <c r="J28" s="225">
        <f t="shared" si="6"/>
        <v>-925</v>
      </c>
      <c r="K28" s="225"/>
      <c r="L28" s="225">
        <f t="shared" si="7"/>
        <v>-92</v>
      </c>
      <c r="M28" s="225">
        <f t="shared" si="8"/>
        <v>-76</v>
      </c>
      <c r="N28" s="225">
        <f t="shared" si="9"/>
        <v>-849</v>
      </c>
      <c r="O28" s="225"/>
      <c r="P28" s="225">
        <v>50</v>
      </c>
      <c r="Q28" s="225">
        <v>100</v>
      </c>
      <c r="R28" s="225">
        <v>100</v>
      </c>
      <c r="S28" s="225">
        <f>SUM(O28:R28)</f>
        <v>250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1">SUM(D20:D29)-D24</f>
        <v>62764</v>
      </c>
      <c r="E30" s="229">
        <f>SUM(E20:E29)-E24</f>
        <v>14547</v>
      </c>
      <c r="F30" s="229">
        <f t="shared" si="11"/>
        <v>60747</v>
      </c>
      <c r="G30" s="229">
        <f t="shared" si="11"/>
        <v>61930</v>
      </c>
      <c r="H30" s="229">
        <f t="shared" si="11"/>
        <v>60720</v>
      </c>
      <c r="I30" s="229">
        <f t="shared" si="11"/>
        <v>15017</v>
      </c>
      <c r="J30" s="229">
        <f t="shared" ref="J30:N30" si="12">SUM(J20:J29)-J24</f>
        <v>-1862</v>
      </c>
      <c r="K30" s="229">
        <f t="shared" si="12"/>
        <v>0</v>
      </c>
      <c r="L30" s="229">
        <f t="shared" si="12"/>
        <v>1880</v>
      </c>
      <c r="M30" s="229">
        <f t="shared" si="12"/>
        <v>-1210</v>
      </c>
      <c r="N30" s="229">
        <f t="shared" si="12"/>
        <v>-652</v>
      </c>
      <c r="O30" s="229">
        <f t="shared" si="11"/>
        <v>74.999999999999972</v>
      </c>
      <c r="P30" s="229">
        <f t="shared" si="11"/>
        <v>141.67000000000002</v>
      </c>
      <c r="Q30" s="229">
        <f t="shared" si="11"/>
        <v>191.66999999999996</v>
      </c>
      <c r="R30" s="229">
        <f t="shared" si="11"/>
        <v>191.66999999999996</v>
      </c>
      <c r="S30" s="229">
        <f t="shared" si="11"/>
        <v>600.00999999999976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2014'!$D:$D)</f>
        <v>3926</v>
      </c>
      <c r="E33" s="230">
        <f>SUMIF('1° trim. 2015'!$A:$A,'ASL 1'!$B:$B,'1° trim. 2015'!$D:$D)</f>
        <v>931</v>
      </c>
      <c r="F33" s="230">
        <f>SUMIF('prec. 2015'!$A:$A,'ASL 1'!$B:$B,'prec. 2015'!$D:$D)</f>
        <v>3926</v>
      </c>
      <c r="G33" s="230">
        <f>SUMIF('4° trim. 2015'!A:A,'ASL 1'!B:B,'4° trim. 2015'!$D:$D)</f>
        <v>3928</v>
      </c>
      <c r="H33" s="230">
        <f>SUMIF('prev. 2016 ric'!A:A,'ASL 1'!B:B,'prev. 2016 ric'!$D:$D)</f>
        <v>3730</v>
      </c>
      <c r="I33" s="230">
        <f>SUMIF('1° trim 2016'!$A:$A,'ASL 1'!$B:$B,'1° trim 2016'!$D:$D)</f>
        <v>982</v>
      </c>
      <c r="J33" s="230">
        <f>+I33*4-G33</f>
        <v>0</v>
      </c>
      <c r="K33" s="230"/>
      <c r="L33" s="230">
        <f>+I33*4-E33*4</f>
        <v>204</v>
      </c>
      <c r="M33" s="230">
        <f>+H33-G33</f>
        <v>-198</v>
      </c>
      <c r="N33" s="230">
        <f>+I33*4-H33</f>
        <v>198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2014'!$D:$D)</f>
        <v>1661</v>
      </c>
      <c r="E34" s="230">
        <f>SUMIF('1° trim. 2015'!$A:$A,'ASL 1'!$B:$B,'1° trim. 2015'!$D:$D)</f>
        <v>374</v>
      </c>
      <c r="F34" s="230">
        <f>SUMIF('prec. 2015'!$A:$A,'ASL 1'!$B:$B,'prec. 2015'!$D:$D)</f>
        <v>1458</v>
      </c>
      <c r="G34" s="230">
        <f>SUMIF('4° trim. 2015'!A:A,'ASL 1'!B:B,'4° trim. 2015'!$D:$D)</f>
        <v>1500</v>
      </c>
      <c r="H34" s="230">
        <f>SUMIF('prev. 2016 ric'!A:A,'ASL 1'!B:B,'prev. 2016 ric'!$D:$D)</f>
        <v>1400</v>
      </c>
      <c r="I34" s="230">
        <f>SUMIF('1° trim 2016'!$A:$A,'ASL 1'!$B:$B,'1° trim 2016'!$D:$D)</f>
        <v>412</v>
      </c>
      <c r="J34" s="230">
        <f>+I34*4-G34</f>
        <v>148</v>
      </c>
      <c r="K34" s="230"/>
      <c r="L34" s="230">
        <f>+I34*4-E34*4</f>
        <v>152</v>
      </c>
      <c r="M34" s="230">
        <f>+H34-G34</f>
        <v>-100</v>
      </c>
      <c r="N34" s="230">
        <f>+I34*4-H34</f>
        <v>248</v>
      </c>
      <c r="O34" s="230"/>
      <c r="P34" s="230"/>
      <c r="Q34" s="230"/>
      <c r="R34" s="230"/>
      <c r="S34" s="230">
        <f t="shared" si="4"/>
        <v>0</v>
      </c>
    </row>
    <row r="35" spans="1:19" s="129" customFormat="1" ht="22.5" x14ac:dyDescent="0.25">
      <c r="B35" s="203"/>
      <c r="C35" s="205" t="s">
        <v>2221</v>
      </c>
      <c r="D35" s="231">
        <f t="shared" ref="D35:S35" si="13">SUM(D33:D34)</f>
        <v>5587</v>
      </c>
      <c r="E35" s="231">
        <f>SUM(E33:E34)</f>
        <v>1305</v>
      </c>
      <c r="F35" s="231">
        <f t="shared" si="13"/>
        <v>5384</v>
      </c>
      <c r="G35" s="231">
        <f t="shared" si="13"/>
        <v>5428</v>
      </c>
      <c r="H35" s="231">
        <f t="shared" si="13"/>
        <v>5130</v>
      </c>
      <c r="I35" s="231">
        <f t="shared" si="13"/>
        <v>1394</v>
      </c>
      <c r="J35" s="231">
        <f t="shared" si="13"/>
        <v>148</v>
      </c>
      <c r="K35" s="231">
        <f t="shared" si="13"/>
        <v>0</v>
      </c>
      <c r="L35" s="231">
        <f t="shared" si="13"/>
        <v>356</v>
      </c>
      <c r="M35" s="231">
        <f t="shared" si="13"/>
        <v>-298</v>
      </c>
      <c r="N35" s="231">
        <f t="shared" si="13"/>
        <v>446</v>
      </c>
      <c r="O35" s="231">
        <f t="shared" si="13"/>
        <v>0</v>
      </c>
      <c r="P35" s="231">
        <f t="shared" si="13"/>
        <v>0</v>
      </c>
      <c r="Q35" s="231">
        <f t="shared" si="13"/>
        <v>0</v>
      </c>
      <c r="R35" s="231">
        <f t="shared" si="13"/>
        <v>0</v>
      </c>
      <c r="S35" s="231">
        <f t="shared" si="13"/>
        <v>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 t="e">
        <f>+H41-#REF!</f>
        <v>#REF!</v>
      </c>
      <c r="I36" s="232"/>
      <c r="J36" s="232"/>
      <c r="K36" s="232">
        <f t="shared" ref="K36:M36" si="14">+K6+K17+K30+K35</f>
        <v>0</v>
      </c>
      <c r="L36" s="233">
        <f t="shared" si="14"/>
        <v>2540</v>
      </c>
      <c r="M36" s="233">
        <f t="shared" si="14"/>
        <v>-6161</v>
      </c>
      <c r="N36" s="233"/>
      <c r="O36" s="233">
        <f t="shared" ref="O36:S36" si="15">+O6+O17+O30+O35</f>
        <v>456.63</v>
      </c>
      <c r="P36" s="233">
        <f t="shared" si="15"/>
        <v>864.91000000000008</v>
      </c>
      <c r="Q36" s="233">
        <f t="shared" si="15"/>
        <v>1287.8200000000002</v>
      </c>
      <c r="R36" s="233">
        <f t="shared" si="15"/>
        <v>1314.0700000000002</v>
      </c>
      <c r="S36" s="233">
        <f t="shared" si="15"/>
        <v>3923.4299999999994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90452</v>
      </c>
      <c r="E38" s="235">
        <f>+E13</f>
        <v>20522</v>
      </c>
      <c r="F38" s="235">
        <f t="shared" ref="F38:I38" si="16">+F13</f>
        <v>93665</v>
      </c>
      <c r="G38" s="235">
        <f t="shared" si="16"/>
        <v>94107</v>
      </c>
      <c r="H38" s="235">
        <f t="shared" si="16"/>
        <v>92523</v>
      </c>
      <c r="I38" s="235">
        <f t="shared" si="16"/>
        <v>22940</v>
      </c>
      <c r="J38" s="235">
        <f>+J13</f>
        <v>-2347</v>
      </c>
      <c r="K38" s="235">
        <f t="shared" ref="K38:N38" si="17">+K13</f>
        <v>0</v>
      </c>
      <c r="L38" s="235">
        <f t="shared" si="17"/>
        <v>9672</v>
      </c>
      <c r="M38" s="235">
        <f>+M13</f>
        <v>-1584</v>
      </c>
      <c r="N38" s="235">
        <f t="shared" si="17"/>
        <v>-763</v>
      </c>
      <c r="O38" s="235">
        <f>+O13+O24</f>
        <v>427.8</v>
      </c>
      <c r="P38" s="235">
        <f>+P13+P24</f>
        <v>799.14</v>
      </c>
      <c r="Q38" s="235">
        <f>+Q13+Q24</f>
        <v>1193.74</v>
      </c>
      <c r="R38" s="235">
        <f>+R13+R24</f>
        <v>1151.3800000000001</v>
      </c>
      <c r="S38" s="235">
        <f>+S13+S24</f>
        <v>3572.0600000000004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206160</v>
      </c>
      <c r="E39" s="236">
        <f t="shared" ref="E39:I39" si="18">+E17+E6+E35+E38+E30-E15-E10</f>
        <v>47870</v>
      </c>
      <c r="F39" s="236">
        <f t="shared" si="18"/>
        <v>209552</v>
      </c>
      <c r="G39" s="236">
        <f t="shared" si="18"/>
        <v>211901</v>
      </c>
      <c r="H39" s="236">
        <f t="shared" si="18"/>
        <v>206660</v>
      </c>
      <c r="I39" s="236">
        <f t="shared" si="18"/>
        <v>50874</v>
      </c>
      <c r="J39" s="236">
        <f>+I39*4-G39</f>
        <v>-8405</v>
      </c>
      <c r="K39" s="236">
        <f>+K17+K6+K35+K38+K30-K38</f>
        <v>0</v>
      </c>
      <c r="L39" s="236">
        <f>+I39*4-E39*4</f>
        <v>12016</v>
      </c>
      <c r="M39" s="236">
        <f>+H39-G39</f>
        <v>-5241</v>
      </c>
      <c r="N39" s="236">
        <f>+I39*4-H39</f>
        <v>-3164</v>
      </c>
      <c r="O39" s="236">
        <f>+O17+O6+O35+O38+O30</f>
        <v>884.43000000000006</v>
      </c>
      <c r="P39" s="236">
        <f>+P17+P6+P35+P38+P30</f>
        <v>1664.0500000000002</v>
      </c>
      <c r="Q39" s="236">
        <f>+Q17+Q6+Q35+Q38+Q30</f>
        <v>2481.5600000000004</v>
      </c>
      <c r="R39" s="236">
        <f>+R17+R6+R35+R38+R30</f>
        <v>2465.4500000000003</v>
      </c>
      <c r="S39" s="236">
        <f>+S17+S6+S35+S38+S30</f>
        <v>7495.49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2014'!$D:$D)</f>
        <v>233619</v>
      </c>
      <c r="E41" s="236">
        <f>SUMIF('1° trim. 2015'!$A:$A,'ASL 1'!$B:$B,'1° trim. 2015'!$D:$D)</f>
        <v>54646</v>
      </c>
      <c r="F41" s="236">
        <f>SUMIF('prec. 2015'!$A:$A,'ASL 1'!$B:$B,'prec. 2015'!$D:$D)</f>
        <v>231541</v>
      </c>
      <c r="G41" s="236">
        <f>SUMIF('4° trim. 2015'!A:A,'ASL 1'!B:B,'4° trim. 2015'!$D:$D)</f>
        <v>236624</v>
      </c>
      <c r="H41" s="236">
        <f>SUMIF('prev. 2016 ric'!A:A,'ASL 1'!B:B,'prev. 2016 ric'!$D:$D)</f>
        <v>229748</v>
      </c>
      <c r="I41" s="236">
        <f>SUMIF('1° trim 2016'!$A:$A,'ASL 1'!$B:$B,'1° trim 2016'!$D:$D)</f>
        <v>56483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233619</v>
      </c>
      <c r="E42" s="236">
        <f>+E41*4</f>
        <v>218584</v>
      </c>
      <c r="F42" s="236">
        <f t="shared" ref="F42:H42" si="19">+F41</f>
        <v>231541</v>
      </c>
      <c r="G42" s="236">
        <f t="shared" si="19"/>
        <v>236624</v>
      </c>
      <c r="H42" s="236">
        <f t="shared" si="19"/>
        <v>229748</v>
      </c>
      <c r="I42" s="236">
        <f>+I41*4</f>
        <v>225932</v>
      </c>
      <c r="J42" s="236">
        <f>+I41*4-G41</f>
        <v>-10692</v>
      </c>
      <c r="K42" s="236">
        <f>+K19+K8+K37+K40+K32-K40</f>
        <v>0</v>
      </c>
      <c r="L42" s="236">
        <f>+I41*4-E41*4</f>
        <v>7348</v>
      </c>
      <c r="M42" s="236">
        <f>+H41-G41</f>
        <v>-6876</v>
      </c>
      <c r="N42" s="236">
        <f>+I41*4-H41</f>
        <v>-3816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/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3151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f>+G41-F41</f>
        <v>5083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228390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O563"/>
  <sheetViews>
    <sheetView topLeftCell="A463" workbookViewId="0">
      <selection activeCell="H29" sqref="H29"/>
    </sheetView>
  </sheetViews>
  <sheetFormatPr defaultRowHeight="15" x14ac:dyDescent="0.25"/>
  <cols>
    <col min="1" max="1" width="9" style="134" bestFit="1" customWidth="1"/>
    <col min="2" max="2" width="46.7109375" style="130" customWidth="1"/>
    <col min="3" max="3" width="7.85546875" style="134" bestFit="1" customWidth="1"/>
    <col min="4" max="4" width="8" style="134" bestFit="1" customWidth="1"/>
    <col min="5" max="5" width="7.85546875" style="134" bestFit="1" customWidth="1"/>
    <col min="6" max="6" width="8.140625" style="134" bestFit="1" customWidth="1"/>
    <col min="7" max="7" width="8" style="134" bestFit="1" customWidth="1"/>
    <col min="8" max="8" width="7.85546875" style="134" bestFit="1" customWidth="1"/>
    <col min="9" max="9" width="8" style="134" bestFit="1" customWidth="1"/>
    <col min="10" max="10" width="7.42578125" style="134" bestFit="1" customWidth="1"/>
    <col min="11" max="11" width="7.42578125" style="134" customWidth="1"/>
    <col min="12" max="13" width="7.42578125" style="134" bestFit="1" customWidth="1"/>
    <col min="14" max="14" width="9.140625" style="133"/>
    <col min="15" max="16384" width="9.140625" style="104"/>
  </cols>
  <sheetData>
    <row r="1" spans="1:14" x14ac:dyDescent="0.25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5">
      <c r="A2" s="139" t="s">
        <v>1633</v>
      </c>
      <c r="B2" s="132" t="s">
        <v>1847</v>
      </c>
      <c r="C2" s="138">
        <v>85866</v>
      </c>
      <c r="D2" s="138">
        <v>53628</v>
      </c>
      <c r="E2" s="138">
        <v>70070</v>
      </c>
      <c r="F2" s="138">
        <v>22239</v>
      </c>
      <c r="G2" s="138">
        <v>60318</v>
      </c>
      <c r="H2" s="138">
        <v>32042</v>
      </c>
      <c r="I2" s="138">
        <v>46081</v>
      </c>
      <c r="J2" s="138">
        <v>180706</v>
      </c>
      <c r="K2" s="138">
        <v>71117</v>
      </c>
      <c r="L2" s="138">
        <v>45600</v>
      </c>
      <c r="M2" s="138">
        <v>34131</v>
      </c>
      <c r="N2" s="138">
        <f>SUM(C2:M2)</f>
        <v>701798</v>
      </c>
    </row>
    <row r="3" spans="1:14" ht="25.5" x14ac:dyDescent="0.25">
      <c r="A3" s="135" t="s">
        <v>1634</v>
      </c>
      <c r="B3" s="131" t="s">
        <v>1516</v>
      </c>
      <c r="C3" s="138">
        <v>84945</v>
      </c>
      <c r="D3" s="138">
        <v>52789</v>
      </c>
      <c r="E3" s="138">
        <v>68547</v>
      </c>
      <c r="F3" s="138">
        <v>21677</v>
      </c>
      <c r="G3" s="138">
        <v>58818</v>
      </c>
      <c r="H3" s="138">
        <v>31952</v>
      </c>
      <c r="I3" s="138">
        <v>46081</v>
      </c>
      <c r="J3" s="138">
        <v>178206</v>
      </c>
      <c r="K3" s="138">
        <v>70383</v>
      </c>
      <c r="L3" s="138">
        <v>45600</v>
      </c>
      <c r="M3" s="138">
        <v>34111</v>
      </c>
      <c r="N3" s="138">
        <f t="shared" ref="N3:N66" si="0">SUM(C3:M3)</f>
        <v>693109</v>
      </c>
    </row>
    <row r="4" spans="1:14" ht="25.5" x14ac:dyDescent="0.25">
      <c r="A4" s="131" t="s">
        <v>1635</v>
      </c>
      <c r="B4" s="132" t="s">
        <v>1915</v>
      </c>
      <c r="C4" s="138">
        <v>84131</v>
      </c>
      <c r="D4" s="138">
        <v>52661</v>
      </c>
      <c r="E4" s="138">
        <v>68547</v>
      </c>
      <c r="F4" s="138">
        <v>21677</v>
      </c>
      <c r="G4" s="138">
        <v>58818</v>
      </c>
      <c r="H4" s="138">
        <v>27018</v>
      </c>
      <c r="I4" s="138">
        <v>46081</v>
      </c>
      <c r="J4" s="138">
        <v>178206</v>
      </c>
      <c r="K4" s="138">
        <v>70383</v>
      </c>
      <c r="L4" s="138">
        <v>45600</v>
      </c>
      <c r="M4" s="138">
        <v>34111</v>
      </c>
      <c r="N4" s="138">
        <f t="shared" si="0"/>
        <v>687233</v>
      </c>
    </row>
    <row r="5" spans="1:14" ht="25.5" x14ac:dyDescent="0.25">
      <c r="A5" s="131" t="s">
        <v>1636</v>
      </c>
      <c r="B5" s="132" t="s">
        <v>1916</v>
      </c>
      <c r="C5" s="138">
        <v>814</v>
      </c>
      <c r="D5" s="138">
        <v>128</v>
      </c>
      <c r="E5" s="138">
        <v>0</v>
      </c>
      <c r="F5" s="138">
        <v>0</v>
      </c>
      <c r="G5" s="138">
        <v>0</v>
      </c>
      <c r="H5" s="138">
        <v>4934</v>
      </c>
      <c r="I5" s="138">
        <v>0</v>
      </c>
      <c r="J5" s="138">
        <v>0</v>
      </c>
      <c r="K5" s="138">
        <v>0</v>
      </c>
      <c r="L5" s="138">
        <v>0</v>
      </c>
      <c r="M5" s="138">
        <v>0</v>
      </c>
      <c r="N5" s="138">
        <f t="shared" si="0"/>
        <v>5876</v>
      </c>
    </row>
    <row r="6" spans="1:14" x14ac:dyDescent="0.25">
      <c r="A6" s="131" t="s">
        <v>1637</v>
      </c>
      <c r="B6" s="132" t="s">
        <v>1917</v>
      </c>
      <c r="C6" s="138">
        <v>873</v>
      </c>
      <c r="D6" s="138">
        <v>839</v>
      </c>
      <c r="E6" s="138">
        <v>1522</v>
      </c>
      <c r="F6" s="138">
        <v>562</v>
      </c>
      <c r="G6" s="138">
        <v>1500</v>
      </c>
      <c r="H6" s="138">
        <v>90</v>
      </c>
      <c r="I6" s="138">
        <v>0</v>
      </c>
      <c r="J6" s="138">
        <v>2500</v>
      </c>
      <c r="K6" s="138">
        <v>734</v>
      </c>
      <c r="L6" s="138">
        <v>0</v>
      </c>
      <c r="M6" s="138">
        <v>0</v>
      </c>
      <c r="N6" s="138">
        <f t="shared" si="0"/>
        <v>8620</v>
      </c>
    </row>
    <row r="7" spans="1:14" x14ac:dyDescent="0.25">
      <c r="A7" s="131" t="s">
        <v>1638</v>
      </c>
      <c r="B7" s="132" t="s">
        <v>2006</v>
      </c>
      <c r="C7" s="138">
        <v>743</v>
      </c>
      <c r="D7" s="138">
        <v>793</v>
      </c>
      <c r="E7" s="138">
        <v>1514</v>
      </c>
      <c r="F7" s="138">
        <v>562</v>
      </c>
      <c r="G7" s="138">
        <v>1500</v>
      </c>
      <c r="H7" s="138">
        <v>90</v>
      </c>
      <c r="I7" s="138">
        <v>0</v>
      </c>
      <c r="J7" s="138">
        <v>2500</v>
      </c>
      <c r="K7" s="138">
        <v>734</v>
      </c>
      <c r="L7" s="138">
        <v>0</v>
      </c>
      <c r="M7" s="138">
        <v>0</v>
      </c>
      <c r="N7" s="138">
        <f t="shared" si="0"/>
        <v>8436</v>
      </c>
    </row>
    <row r="8" spans="1:14" ht="25.5" x14ac:dyDescent="0.25">
      <c r="A8" s="131" t="s">
        <v>1639</v>
      </c>
      <c r="B8" s="132" t="s">
        <v>1918</v>
      </c>
      <c r="C8" s="138">
        <v>172</v>
      </c>
      <c r="D8" s="138">
        <v>793</v>
      </c>
      <c r="E8" s="138">
        <v>183</v>
      </c>
      <c r="F8" s="138">
        <v>350</v>
      </c>
      <c r="G8" s="138">
        <v>1000</v>
      </c>
      <c r="H8" s="138">
        <v>90</v>
      </c>
      <c r="I8" s="138">
        <v>0</v>
      </c>
      <c r="J8" s="138">
        <v>2500</v>
      </c>
      <c r="K8" s="138">
        <v>734</v>
      </c>
      <c r="L8" s="138">
        <v>0</v>
      </c>
      <c r="M8" s="138">
        <v>0</v>
      </c>
      <c r="N8" s="138">
        <f t="shared" si="0"/>
        <v>5822</v>
      </c>
    </row>
    <row r="9" spans="1:14" ht="38.25" x14ac:dyDescent="0.25">
      <c r="A9" s="131" t="s">
        <v>1640</v>
      </c>
      <c r="B9" s="132" t="s">
        <v>1219</v>
      </c>
      <c r="C9" s="138">
        <v>0</v>
      </c>
      <c r="D9" s="138">
        <v>0</v>
      </c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f t="shared" si="0"/>
        <v>0</v>
      </c>
    </row>
    <row r="10" spans="1:14" ht="38.25" x14ac:dyDescent="0.25">
      <c r="A10" s="131" t="s">
        <v>1641</v>
      </c>
      <c r="B10" s="132" t="s">
        <v>1220</v>
      </c>
      <c r="C10" s="138">
        <v>571</v>
      </c>
      <c r="D10" s="138">
        <v>0</v>
      </c>
      <c r="E10" s="138">
        <v>1003</v>
      </c>
      <c r="F10" s="138">
        <v>212</v>
      </c>
      <c r="G10" s="138">
        <v>500</v>
      </c>
      <c r="H10" s="138">
        <v>0</v>
      </c>
      <c r="I10" s="138">
        <v>0</v>
      </c>
      <c r="J10" s="138">
        <v>0</v>
      </c>
      <c r="K10" s="138">
        <v>0</v>
      </c>
      <c r="L10" s="138">
        <v>0</v>
      </c>
      <c r="M10" s="138">
        <v>0</v>
      </c>
      <c r="N10" s="138">
        <f t="shared" si="0"/>
        <v>2286</v>
      </c>
    </row>
    <row r="11" spans="1:14" ht="25.5" x14ac:dyDescent="0.25">
      <c r="A11" s="131" t="s">
        <v>2159</v>
      </c>
      <c r="B11" s="132" t="s">
        <v>2</v>
      </c>
      <c r="C11" s="138">
        <v>0</v>
      </c>
      <c r="D11" s="138">
        <v>0</v>
      </c>
      <c r="E11" s="138">
        <v>328</v>
      </c>
      <c r="F11" s="138">
        <v>0</v>
      </c>
      <c r="G11" s="138">
        <v>0</v>
      </c>
      <c r="H11" s="138">
        <v>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f t="shared" si="0"/>
        <v>328</v>
      </c>
    </row>
    <row r="12" spans="1:14" ht="25.5" x14ac:dyDescent="0.25">
      <c r="A12" s="131" t="s">
        <v>2172</v>
      </c>
      <c r="B12" s="132" t="s">
        <v>1587</v>
      </c>
      <c r="C12" s="138">
        <v>52</v>
      </c>
      <c r="D12" s="138">
        <v>0</v>
      </c>
      <c r="E12" s="138">
        <v>8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>
        <f t="shared" si="0"/>
        <v>60</v>
      </c>
    </row>
    <row r="13" spans="1:14" ht="25.5" x14ac:dyDescent="0.25">
      <c r="A13" s="131" t="s">
        <v>494</v>
      </c>
      <c r="B13" s="132" t="s">
        <v>1588</v>
      </c>
      <c r="C13" s="138">
        <v>52</v>
      </c>
      <c r="D13" s="138">
        <v>0</v>
      </c>
      <c r="E13" s="138">
        <v>8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f t="shared" si="0"/>
        <v>60</v>
      </c>
    </row>
    <row r="14" spans="1:14" ht="25.5" x14ac:dyDescent="0.25">
      <c r="A14" s="131" t="s">
        <v>1642</v>
      </c>
      <c r="B14" s="132" t="s">
        <v>1589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f t="shared" si="0"/>
        <v>0</v>
      </c>
    </row>
    <row r="15" spans="1:14" ht="25.5" x14ac:dyDescent="0.25">
      <c r="A15" s="131" t="s">
        <v>1643</v>
      </c>
      <c r="B15" s="132" t="s">
        <v>2129</v>
      </c>
      <c r="C15" s="138">
        <v>78</v>
      </c>
      <c r="D15" s="138">
        <v>46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f t="shared" si="0"/>
        <v>124</v>
      </c>
    </row>
    <row r="16" spans="1:14" ht="25.5" x14ac:dyDescent="0.25">
      <c r="A16" s="131" t="s">
        <v>1644</v>
      </c>
      <c r="B16" s="132" t="s">
        <v>821</v>
      </c>
      <c r="C16" s="138">
        <v>0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f t="shared" si="0"/>
        <v>0</v>
      </c>
    </row>
    <row r="17" spans="1:14" ht="25.5" x14ac:dyDescent="0.25">
      <c r="A17" s="131" t="s">
        <v>1645</v>
      </c>
      <c r="B17" s="132" t="s">
        <v>3</v>
      </c>
      <c r="C17" s="138">
        <v>78</v>
      </c>
      <c r="D17" s="138">
        <v>12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>
        <f t="shared" si="0"/>
        <v>90</v>
      </c>
    </row>
    <row r="18" spans="1:14" x14ac:dyDescent="0.25">
      <c r="A18" s="159" t="s">
        <v>1646</v>
      </c>
      <c r="B18" s="160" t="s">
        <v>554</v>
      </c>
      <c r="C18" s="138">
        <v>0</v>
      </c>
      <c r="D18" s="138">
        <v>34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f t="shared" si="0"/>
        <v>34</v>
      </c>
    </row>
    <row r="19" spans="1:14" x14ac:dyDescent="0.25">
      <c r="A19" s="159" t="s">
        <v>1647</v>
      </c>
      <c r="B19" s="160" t="s">
        <v>1851</v>
      </c>
      <c r="C19" s="138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20</v>
      </c>
      <c r="N19" s="138">
        <f t="shared" si="0"/>
        <v>20</v>
      </c>
    </row>
    <row r="20" spans="1:14" x14ac:dyDescent="0.25">
      <c r="A20" s="159" t="s">
        <v>1648</v>
      </c>
      <c r="B20" s="160" t="s">
        <v>1852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f t="shared" si="0"/>
        <v>0</v>
      </c>
    </row>
    <row r="21" spans="1:14" ht="25.5" x14ac:dyDescent="0.25">
      <c r="A21" s="131" t="s">
        <v>502</v>
      </c>
      <c r="B21" s="132" t="s">
        <v>1853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8">
        <f t="shared" si="0"/>
        <v>0</v>
      </c>
    </row>
    <row r="22" spans="1:14" ht="25.5" x14ac:dyDescent="0.25">
      <c r="A22" s="131" t="s">
        <v>514</v>
      </c>
      <c r="B22" s="132" t="s">
        <v>2003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20</v>
      </c>
      <c r="N22" s="138">
        <f t="shared" si="0"/>
        <v>20</v>
      </c>
    </row>
    <row r="23" spans="1:14" x14ac:dyDescent="0.25">
      <c r="A23" s="131" t="s">
        <v>408</v>
      </c>
      <c r="B23" s="132" t="s">
        <v>2004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f t="shared" si="0"/>
        <v>0</v>
      </c>
    </row>
    <row r="24" spans="1:14" x14ac:dyDescent="0.25">
      <c r="A24" s="131" t="s">
        <v>418</v>
      </c>
      <c r="B24" s="132" t="s">
        <v>820</v>
      </c>
      <c r="C24" s="138">
        <v>48</v>
      </c>
      <c r="D24" s="138">
        <v>0</v>
      </c>
      <c r="E24" s="138">
        <v>1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f t="shared" si="0"/>
        <v>49</v>
      </c>
    </row>
    <row r="25" spans="1:14" ht="25.5" x14ac:dyDescent="0.25">
      <c r="A25" s="131" t="s">
        <v>431</v>
      </c>
      <c r="B25" s="132" t="s">
        <v>2005</v>
      </c>
      <c r="C25" s="138">
        <v>-750</v>
      </c>
      <c r="D25" s="138">
        <v>-63</v>
      </c>
      <c r="E25" s="138">
        <v>-665</v>
      </c>
      <c r="F25" s="138">
        <v>40</v>
      </c>
      <c r="G25" s="138">
        <v>-350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f t="shared" si="0"/>
        <v>-1788</v>
      </c>
    </row>
    <row r="26" spans="1:14" ht="38.25" x14ac:dyDescent="0.25">
      <c r="A26" s="131" t="s">
        <v>1649</v>
      </c>
      <c r="B26" s="132" t="s">
        <v>1590</v>
      </c>
      <c r="C26" s="138">
        <v>-750</v>
      </c>
      <c r="D26" s="138">
        <v>-63</v>
      </c>
      <c r="E26" s="138">
        <v>-665</v>
      </c>
      <c r="F26" s="138">
        <v>40</v>
      </c>
      <c r="G26" s="138">
        <v>-350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f t="shared" si="0"/>
        <v>-1788</v>
      </c>
    </row>
    <row r="27" spans="1:14" ht="25.5" x14ac:dyDescent="0.25">
      <c r="A27" s="131" t="s">
        <v>1650</v>
      </c>
      <c r="B27" s="132" t="s">
        <v>1591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f t="shared" si="0"/>
        <v>0</v>
      </c>
    </row>
    <row r="28" spans="1:14" ht="25.5" x14ac:dyDescent="0.25">
      <c r="A28" s="131" t="s">
        <v>1651</v>
      </c>
      <c r="B28" s="132" t="s">
        <v>1341</v>
      </c>
      <c r="C28" s="138">
        <v>1283</v>
      </c>
      <c r="D28" s="138">
        <v>0</v>
      </c>
      <c r="E28" s="138">
        <v>0</v>
      </c>
      <c r="F28" s="138">
        <v>479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f t="shared" si="0"/>
        <v>1762</v>
      </c>
    </row>
    <row r="29" spans="1:14" ht="38.25" x14ac:dyDescent="0.25">
      <c r="A29" s="131" t="s">
        <v>1652</v>
      </c>
      <c r="B29" s="132" t="s">
        <v>1592</v>
      </c>
      <c r="C29" s="138">
        <v>1283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f t="shared" si="0"/>
        <v>1283</v>
      </c>
    </row>
    <row r="30" spans="1:14" ht="38.25" x14ac:dyDescent="0.25">
      <c r="A30" s="131" t="s">
        <v>1653</v>
      </c>
      <c r="B30" s="132" t="s">
        <v>1342</v>
      </c>
      <c r="C30" s="138">
        <v>0</v>
      </c>
      <c r="D30" s="138">
        <v>0</v>
      </c>
      <c r="E30" s="138">
        <v>0</v>
      </c>
      <c r="F30" s="138">
        <v>479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f t="shared" si="0"/>
        <v>479</v>
      </c>
    </row>
    <row r="31" spans="1:14" ht="25.5" x14ac:dyDescent="0.25">
      <c r="A31" s="131" t="s">
        <v>441</v>
      </c>
      <c r="B31" s="132" t="s">
        <v>1221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f t="shared" si="0"/>
        <v>0</v>
      </c>
    </row>
    <row r="32" spans="1:14" ht="25.5" x14ac:dyDescent="0.25">
      <c r="A32" s="131" t="s">
        <v>2122</v>
      </c>
      <c r="B32" s="132" t="s">
        <v>1222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f t="shared" si="0"/>
        <v>0</v>
      </c>
    </row>
    <row r="33" spans="1:14" ht="25.5" x14ac:dyDescent="0.25">
      <c r="A33" s="131" t="s">
        <v>740</v>
      </c>
      <c r="B33" s="132" t="s">
        <v>1223</v>
      </c>
      <c r="C33" s="138">
        <v>755</v>
      </c>
      <c r="D33" s="138">
        <v>332</v>
      </c>
      <c r="E33" s="138">
        <v>480</v>
      </c>
      <c r="F33" s="138">
        <v>155</v>
      </c>
      <c r="G33" s="138">
        <v>353</v>
      </c>
      <c r="H33" s="138">
        <v>88</v>
      </c>
      <c r="I33" s="138">
        <v>239</v>
      </c>
      <c r="J33" s="138">
        <v>953</v>
      </c>
      <c r="K33" s="138">
        <v>1932</v>
      </c>
      <c r="L33" s="138">
        <v>591</v>
      </c>
      <c r="M33" s="138">
        <v>743</v>
      </c>
      <c r="N33" s="138">
        <f t="shared" si="0"/>
        <v>6621</v>
      </c>
    </row>
    <row r="34" spans="1:14" ht="38.25" x14ac:dyDescent="0.25">
      <c r="A34" s="131" t="s">
        <v>1654</v>
      </c>
      <c r="B34" s="132" t="s">
        <v>1249</v>
      </c>
      <c r="C34" s="138">
        <v>275</v>
      </c>
      <c r="D34" s="138">
        <v>0</v>
      </c>
      <c r="E34" s="138">
        <v>104</v>
      </c>
      <c r="F34" s="138">
        <v>0</v>
      </c>
      <c r="G34" s="138">
        <v>17</v>
      </c>
      <c r="H34" s="138">
        <v>0</v>
      </c>
      <c r="I34" s="138">
        <v>32</v>
      </c>
      <c r="J34" s="138">
        <v>11</v>
      </c>
      <c r="K34" s="138">
        <v>886</v>
      </c>
      <c r="L34" s="138">
        <v>65</v>
      </c>
      <c r="M34" s="138">
        <v>25</v>
      </c>
      <c r="N34" s="138">
        <f t="shared" si="0"/>
        <v>1415</v>
      </c>
    </row>
    <row r="35" spans="1:14" ht="38.25" x14ac:dyDescent="0.25">
      <c r="A35" s="142" t="s">
        <v>1655</v>
      </c>
      <c r="B35" s="132" t="s">
        <v>322</v>
      </c>
      <c r="C35" s="138">
        <v>271</v>
      </c>
      <c r="D35" s="138">
        <v>0</v>
      </c>
      <c r="E35" s="138">
        <v>101</v>
      </c>
      <c r="F35" s="138">
        <v>0</v>
      </c>
      <c r="G35" s="138">
        <v>11</v>
      </c>
      <c r="H35" s="138">
        <v>0</v>
      </c>
      <c r="I35" s="138">
        <v>32</v>
      </c>
      <c r="J35" s="138">
        <v>11</v>
      </c>
      <c r="K35" s="138">
        <v>870</v>
      </c>
      <c r="L35" s="138">
        <v>65</v>
      </c>
      <c r="M35" s="138">
        <v>25</v>
      </c>
      <c r="N35" s="138">
        <f t="shared" si="0"/>
        <v>1386</v>
      </c>
    </row>
    <row r="36" spans="1:14" x14ac:dyDescent="0.25">
      <c r="A36" s="131" t="s">
        <v>1656</v>
      </c>
      <c r="B36" s="132" t="s">
        <v>1059</v>
      </c>
      <c r="C36" s="138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f t="shared" si="0"/>
        <v>0</v>
      </c>
    </row>
    <row r="37" spans="1:14" x14ac:dyDescent="0.25">
      <c r="A37" s="131" t="s">
        <v>1657</v>
      </c>
      <c r="B37" s="132" t="s">
        <v>323</v>
      </c>
      <c r="C37" s="138">
        <v>0</v>
      </c>
      <c r="D37" s="138">
        <v>0</v>
      </c>
      <c r="E37" s="138">
        <v>0</v>
      </c>
      <c r="F37" s="138">
        <v>0</v>
      </c>
      <c r="G37" s="138">
        <v>8</v>
      </c>
      <c r="H37" s="138">
        <v>0</v>
      </c>
      <c r="I37" s="138">
        <v>32</v>
      </c>
      <c r="J37" s="138">
        <v>0</v>
      </c>
      <c r="K37" s="138">
        <v>0</v>
      </c>
      <c r="L37" s="138">
        <v>65</v>
      </c>
      <c r="M37" s="138">
        <v>17</v>
      </c>
      <c r="N37" s="138">
        <f t="shared" si="0"/>
        <v>122</v>
      </c>
    </row>
    <row r="38" spans="1:14" ht="25.5" x14ac:dyDescent="0.25">
      <c r="A38" s="131" t="s">
        <v>1658</v>
      </c>
      <c r="B38" s="132" t="s">
        <v>324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f t="shared" si="0"/>
        <v>0</v>
      </c>
    </row>
    <row r="39" spans="1:14" x14ac:dyDescent="0.25">
      <c r="A39" s="131" t="s">
        <v>1659</v>
      </c>
      <c r="B39" s="132" t="s">
        <v>350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f t="shared" si="0"/>
        <v>0</v>
      </c>
    </row>
    <row r="40" spans="1:14" ht="25.5" x14ac:dyDescent="0.25">
      <c r="A40" s="131" t="s">
        <v>1660</v>
      </c>
      <c r="B40" s="132" t="s">
        <v>351</v>
      </c>
      <c r="C40" s="138">
        <v>12</v>
      </c>
      <c r="D40" s="138">
        <v>0</v>
      </c>
      <c r="E40" s="138">
        <v>0</v>
      </c>
      <c r="F40" s="138">
        <v>0</v>
      </c>
      <c r="G40" s="138">
        <v>3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f t="shared" si="0"/>
        <v>15</v>
      </c>
    </row>
    <row r="41" spans="1:14" ht="25.5" x14ac:dyDescent="0.25">
      <c r="A41" s="131" t="s">
        <v>1661</v>
      </c>
      <c r="B41" s="132" t="s">
        <v>352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f t="shared" si="0"/>
        <v>0</v>
      </c>
    </row>
    <row r="42" spans="1:14" x14ac:dyDescent="0.25">
      <c r="A42" s="131" t="s">
        <v>1662</v>
      </c>
      <c r="B42" s="132" t="s">
        <v>353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f t="shared" si="0"/>
        <v>0</v>
      </c>
    </row>
    <row r="43" spans="1:14" ht="25.5" x14ac:dyDescent="0.25">
      <c r="A43" s="131" t="s">
        <v>1663</v>
      </c>
      <c r="B43" s="132" t="s">
        <v>354</v>
      </c>
      <c r="C43" s="138">
        <v>0</v>
      </c>
      <c r="D43" s="138">
        <v>0</v>
      </c>
      <c r="E43" s="138">
        <v>25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f t="shared" si="0"/>
        <v>25</v>
      </c>
    </row>
    <row r="44" spans="1:14" ht="25.5" x14ac:dyDescent="0.25">
      <c r="A44" s="131" t="s">
        <v>1664</v>
      </c>
      <c r="B44" s="132" t="s">
        <v>355</v>
      </c>
      <c r="C44" s="138">
        <v>259</v>
      </c>
      <c r="D44" s="138">
        <v>0</v>
      </c>
      <c r="E44" s="138">
        <v>76</v>
      </c>
      <c r="F44" s="138">
        <v>0</v>
      </c>
      <c r="G44" s="138">
        <v>0</v>
      </c>
      <c r="H44" s="138">
        <v>0</v>
      </c>
      <c r="I44" s="138">
        <v>0</v>
      </c>
      <c r="J44" s="138">
        <v>11</v>
      </c>
      <c r="K44" s="138">
        <v>870</v>
      </c>
      <c r="L44" s="138">
        <v>0</v>
      </c>
      <c r="M44" s="138">
        <v>8</v>
      </c>
      <c r="N44" s="138">
        <f t="shared" si="0"/>
        <v>1224</v>
      </c>
    </row>
    <row r="45" spans="1:14" ht="38.25" x14ac:dyDescent="0.25">
      <c r="A45" s="142" t="s">
        <v>1665</v>
      </c>
      <c r="B45" s="132" t="s">
        <v>1781</v>
      </c>
      <c r="C45" s="138">
        <v>0</v>
      </c>
      <c r="D45" s="138">
        <v>0</v>
      </c>
      <c r="E45" s="138">
        <v>3</v>
      </c>
      <c r="F45" s="138">
        <v>0</v>
      </c>
      <c r="G45" s="138">
        <v>6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f t="shared" si="0"/>
        <v>9</v>
      </c>
    </row>
    <row r="46" spans="1:14" ht="38.25" x14ac:dyDescent="0.25">
      <c r="A46" s="142" t="s">
        <v>1666</v>
      </c>
      <c r="B46" s="132" t="s">
        <v>1782</v>
      </c>
      <c r="C46" s="138">
        <v>4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16</v>
      </c>
      <c r="L46" s="138">
        <v>0</v>
      </c>
      <c r="M46" s="138">
        <v>0</v>
      </c>
      <c r="N46" s="138">
        <f t="shared" si="0"/>
        <v>20</v>
      </c>
    </row>
    <row r="47" spans="1:14" x14ac:dyDescent="0.25">
      <c r="A47" s="131" t="s">
        <v>1667</v>
      </c>
      <c r="B47" s="132" t="s">
        <v>1783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f t="shared" si="0"/>
        <v>0</v>
      </c>
    </row>
    <row r="48" spans="1:14" x14ac:dyDescent="0.25">
      <c r="A48" s="131" t="s">
        <v>1668</v>
      </c>
      <c r="B48" s="132" t="s">
        <v>1784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16</v>
      </c>
      <c r="L48" s="138">
        <v>0</v>
      </c>
      <c r="M48" s="138">
        <v>0</v>
      </c>
      <c r="N48" s="138">
        <f t="shared" si="0"/>
        <v>16</v>
      </c>
    </row>
    <row r="49" spans="1:14" ht="25.5" x14ac:dyDescent="0.25">
      <c r="A49" s="131" t="s">
        <v>1669</v>
      </c>
      <c r="B49" s="132" t="s">
        <v>1785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f t="shared" si="0"/>
        <v>0</v>
      </c>
    </row>
    <row r="50" spans="1:14" x14ac:dyDescent="0.25">
      <c r="A50" s="131" t="s">
        <v>1670</v>
      </c>
      <c r="B50" s="132" t="s">
        <v>1786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f t="shared" si="0"/>
        <v>0</v>
      </c>
    </row>
    <row r="51" spans="1:14" ht="25.5" x14ac:dyDescent="0.25">
      <c r="A51" s="131" t="s">
        <v>1671</v>
      </c>
      <c r="B51" s="132" t="s">
        <v>1787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f t="shared" si="0"/>
        <v>0</v>
      </c>
    </row>
    <row r="52" spans="1:14" ht="25.5" x14ac:dyDescent="0.25">
      <c r="A52" s="131" t="s">
        <v>1672</v>
      </c>
      <c r="B52" s="132" t="s">
        <v>1788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f t="shared" si="0"/>
        <v>0</v>
      </c>
    </row>
    <row r="53" spans="1:14" x14ac:dyDescent="0.25">
      <c r="A53" s="131" t="s">
        <v>1673</v>
      </c>
      <c r="B53" s="132" t="s">
        <v>1789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f t="shared" si="0"/>
        <v>0</v>
      </c>
    </row>
    <row r="54" spans="1:14" ht="25.5" x14ac:dyDescent="0.25">
      <c r="A54" s="131" t="s">
        <v>1674</v>
      </c>
      <c r="B54" s="132" t="s">
        <v>1790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f t="shared" si="0"/>
        <v>0</v>
      </c>
    </row>
    <row r="55" spans="1:14" ht="25.5" x14ac:dyDescent="0.25">
      <c r="A55" s="131" t="s">
        <v>1675</v>
      </c>
      <c r="B55" s="132" t="s">
        <v>4</v>
      </c>
      <c r="C55" s="138">
        <v>0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f t="shared" si="0"/>
        <v>0</v>
      </c>
    </row>
    <row r="56" spans="1:14" ht="25.5" x14ac:dyDescent="0.25">
      <c r="A56" s="131" t="s">
        <v>1676</v>
      </c>
      <c r="B56" s="132" t="s">
        <v>5</v>
      </c>
      <c r="C56" s="138">
        <v>4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f t="shared" si="0"/>
        <v>4</v>
      </c>
    </row>
    <row r="57" spans="1:14" x14ac:dyDescent="0.25">
      <c r="A57" s="131" t="s">
        <v>1677</v>
      </c>
      <c r="B57" s="132" t="s">
        <v>555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f t="shared" si="0"/>
        <v>0</v>
      </c>
    </row>
    <row r="58" spans="1:14" ht="38.25" x14ac:dyDescent="0.25">
      <c r="A58" s="131" t="s">
        <v>1678</v>
      </c>
      <c r="B58" s="132" t="s">
        <v>556</v>
      </c>
      <c r="C58" s="138">
        <v>0</v>
      </c>
      <c r="D58" s="138">
        <v>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f t="shared" si="0"/>
        <v>0</v>
      </c>
    </row>
    <row r="59" spans="1:14" ht="25.5" x14ac:dyDescent="0.25">
      <c r="A59" s="142" t="s">
        <v>1679</v>
      </c>
      <c r="B59" s="132" t="s">
        <v>557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f t="shared" si="0"/>
        <v>0</v>
      </c>
    </row>
    <row r="60" spans="1:14" ht="38.25" x14ac:dyDescent="0.25">
      <c r="A60" s="142" t="s">
        <v>1680</v>
      </c>
      <c r="B60" s="132" t="s">
        <v>558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f t="shared" si="0"/>
        <v>0</v>
      </c>
    </row>
    <row r="61" spans="1:14" ht="25.5" x14ac:dyDescent="0.25">
      <c r="A61" s="131" t="s">
        <v>1681</v>
      </c>
      <c r="B61" s="132" t="s">
        <v>559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f t="shared" si="0"/>
        <v>0</v>
      </c>
    </row>
    <row r="62" spans="1:14" ht="51" x14ac:dyDescent="0.25">
      <c r="A62" s="142" t="s">
        <v>1682</v>
      </c>
      <c r="B62" s="132" t="s">
        <v>1791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f t="shared" si="0"/>
        <v>0</v>
      </c>
    </row>
    <row r="63" spans="1:14" ht="25.5" x14ac:dyDescent="0.25">
      <c r="A63" s="142" t="s">
        <v>1683</v>
      </c>
      <c r="B63" s="132" t="s">
        <v>1792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f t="shared" si="0"/>
        <v>0</v>
      </c>
    </row>
    <row r="64" spans="1:14" ht="25.5" x14ac:dyDescent="0.25">
      <c r="A64" s="142" t="s">
        <v>1684</v>
      </c>
      <c r="B64" s="132" t="s">
        <v>1793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f t="shared" si="0"/>
        <v>0</v>
      </c>
    </row>
    <row r="65" spans="1:14" ht="25.5" x14ac:dyDescent="0.25">
      <c r="A65" s="142" t="s">
        <v>1685</v>
      </c>
      <c r="B65" s="132" t="s">
        <v>1794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f t="shared" si="0"/>
        <v>0</v>
      </c>
    </row>
    <row r="66" spans="1:14" ht="38.25" x14ac:dyDescent="0.25">
      <c r="A66" s="142" t="s">
        <v>1686</v>
      </c>
      <c r="B66" s="132" t="s">
        <v>1795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f t="shared" si="0"/>
        <v>0</v>
      </c>
    </row>
    <row r="67" spans="1:14" ht="25.5" x14ac:dyDescent="0.25">
      <c r="A67" s="142" t="s">
        <v>1687</v>
      </c>
      <c r="B67" s="132" t="s">
        <v>1796</v>
      </c>
      <c r="C67" s="138">
        <v>207</v>
      </c>
      <c r="D67" s="138">
        <v>163</v>
      </c>
      <c r="E67" s="138">
        <v>200</v>
      </c>
      <c r="F67" s="138">
        <v>75</v>
      </c>
      <c r="G67" s="138">
        <v>133</v>
      </c>
      <c r="H67" s="138">
        <v>28</v>
      </c>
      <c r="I67" s="138">
        <v>72</v>
      </c>
      <c r="J67" s="138">
        <v>332</v>
      </c>
      <c r="K67" s="138">
        <v>257</v>
      </c>
      <c r="L67" s="138">
        <v>72</v>
      </c>
      <c r="M67" s="138">
        <v>13</v>
      </c>
      <c r="N67" s="138">
        <f t="shared" ref="N67:N130" si="1">SUM(C67:M67)</f>
        <v>1552</v>
      </c>
    </row>
    <row r="68" spans="1:14" ht="25.5" x14ac:dyDescent="0.25">
      <c r="A68" s="142" t="s">
        <v>1688</v>
      </c>
      <c r="B68" s="132" t="s">
        <v>1798</v>
      </c>
      <c r="C68" s="138">
        <v>273</v>
      </c>
      <c r="D68" s="138">
        <v>169</v>
      </c>
      <c r="E68" s="138">
        <v>176</v>
      </c>
      <c r="F68" s="138">
        <v>80</v>
      </c>
      <c r="G68" s="138">
        <v>203</v>
      </c>
      <c r="H68" s="138">
        <v>60</v>
      </c>
      <c r="I68" s="138">
        <v>135</v>
      </c>
      <c r="J68" s="138">
        <v>610</v>
      </c>
      <c r="K68" s="138">
        <v>789</v>
      </c>
      <c r="L68" s="138">
        <v>454</v>
      </c>
      <c r="M68" s="138">
        <v>705</v>
      </c>
      <c r="N68" s="138">
        <f t="shared" si="1"/>
        <v>3654</v>
      </c>
    </row>
    <row r="69" spans="1:14" ht="25.5" x14ac:dyDescent="0.25">
      <c r="A69" s="142" t="s">
        <v>1689</v>
      </c>
      <c r="B69" s="132" t="s">
        <v>1799</v>
      </c>
      <c r="C69" s="138">
        <v>3</v>
      </c>
      <c r="D69" s="138">
        <v>0</v>
      </c>
      <c r="E69" s="138">
        <v>0</v>
      </c>
      <c r="F69" s="138">
        <v>0</v>
      </c>
      <c r="G69" s="138">
        <v>0</v>
      </c>
      <c r="H69" s="138">
        <v>0</v>
      </c>
      <c r="I69" s="138">
        <v>0</v>
      </c>
      <c r="J69" s="138">
        <v>70</v>
      </c>
      <c r="K69" s="138">
        <v>0</v>
      </c>
      <c r="L69" s="138">
        <v>13</v>
      </c>
      <c r="M69" s="138">
        <v>1</v>
      </c>
      <c r="N69" s="138">
        <f t="shared" si="1"/>
        <v>87</v>
      </c>
    </row>
    <row r="70" spans="1:14" ht="25.5" x14ac:dyDescent="0.25">
      <c r="A70" s="142" t="s">
        <v>1690</v>
      </c>
      <c r="B70" s="132" t="s">
        <v>1800</v>
      </c>
      <c r="C70" s="138">
        <v>224</v>
      </c>
      <c r="D70" s="138">
        <v>169</v>
      </c>
      <c r="E70" s="138">
        <v>69</v>
      </c>
      <c r="F70" s="138">
        <v>80</v>
      </c>
      <c r="G70" s="138">
        <v>203</v>
      </c>
      <c r="H70" s="138">
        <v>50</v>
      </c>
      <c r="I70" s="138">
        <v>125</v>
      </c>
      <c r="J70" s="138">
        <v>509</v>
      </c>
      <c r="K70" s="138">
        <v>462</v>
      </c>
      <c r="L70" s="138">
        <v>441</v>
      </c>
      <c r="M70" s="138">
        <v>434</v>
      </c>
      <c r="N70" s="138">
        <f t="shared" si="1"/>
        <v>2766</v>
      </c>
    </row>
    <row r="71" spans="1:14" ht="25.5" x14ac:dyDescent="0.25">
      <c r="A71" s="142" t="s">
        <v>1691</v>
      </c>
      <c r="B71" s="132" t="s">
        <v>1801</v>
      </c>
      <c r="C71" s="138">
        <v>0</v>
      </c>
      <c r="D71" s="138">
        <v>0</v>
      </c>
      <c r="E71" s="138">
        <v>0</v>
      </c>
      <c r="F71" s="138">
        <v>0</v>
      </c>
      <c r="G71" s="138">
        <v>0</v>
      </c>
      <c r="H71" s="138">
        <v>0</v>
      </c>
      <c r="I71" s="138">
        <v>3</v>
      </c>
      <c r="J71" s="138">
        <v>0</v>
      </c>
      <c r="K71" s="138">
        <v>0</v>
      </c>
      <c r="L71" s="138">
        <v>0</v>
      </c>
      <c r="M71" s="138">
        <v>0</v>
      </c>
      <c r="N71" s="138">
        <f t="shared" si="1"/>
        <v>3</v>
      </c>
    </row>
    <row r="72" spans="1:14" ht="38.25" x14ac:dyDescent="0.25">
      <c r="A72" s="142" t="s">
        <v>1692</v>
      </c>
      <c r="B72" s="132" t="s">
        <v>1802</v>
      </c>
      <c r="C72" s="138">
        <v>22</v>
      </c>
      <c r="D72" s="138">
        <v>0</v>
      </c>
      <c r="E72" s="138">
        <v>3</v>
      </c>
      <c r="F72" s="138">
        <v>0</v>
      </c>
      <c r="G72" s="138">
        <v>0</v>
      </c>
      <c r="H72" s="138">
        <v>1</v>
      </c>
      <c r="I72" s="138">
        <v>6</v>
      </c>
      <c r="J72" s="138">
        <v>0</v>
      </c>
      <c r="K72" s="138">
        <v>60</v>
      </c>
      <c r="L72" s="138">
        <v>0</v>
      </c>
      <c r="M72" s="138">
        <v>6</v>
      </c>
      <c r="N72" s="138">
        <f t="shared" si="1"/>
        <v>98</v>
      </c>
    </row>
    <row r="73" spans="1:14" ht="38.25" x14ac:dyDescent="0.25">
      <c r="A73" s="142" t="s">
        <v>1693</v>
      </c>
      <c r="B73" s="132" t="s">
        <v>1803</v>
      </c>
      <c r="C73" s="138">
        <v>22</v>
      </c>
      <c r="D73" s="138">
        <v>0</v>
      </c>
      <c r="E73" s="138">
        <v>33</v>
      </c>
      <c r="F73" s="138">
        <v>0</v>
      </c>
      <c r="G73" s="138">
        <v>0</v>
      </c>
      <c r="H73" s="138">
        <v>0</v>
      </c>
      <c r="I73" s="138">
        <v>0</v>
      </c>
      <c r="J73" s="138">
        <v>30</v>
      </c>
      <c r="K73" s="138">
        <v>214</v>
      </c>
      <c r="L73" s="138">
        <v>0</v>
      </c>
      <c r="M73" s="138">
        <v>0</v>
      </c>
      <c r="N73" s="138">
        <f t="shared" si="1"/>
        <v>299</v>
      </c>
    </row>
    <row r="74" spans="1:14" ht="25.5" x14ac:dyDescent="0.25">
      <c r="A74" s="142" t="s">
        <v>1694</v>
      </c>
      <c r="B74" s="132" t="s">
        <v>1797</v>
      </c>
      <c r="C74" s="138">
        <v>2</v>
      </c>
      <c r="D74" s="138">
        <v>0</v>
      </c>
      <c r="E74" s="138">
        <v>71</v>
      </c>
      <c r="F74" s="138">
        <v>0</v>
      </c>
      <c r="G74" s="138">
        <v>0</v>
      </c>
      <c r="H74" s="138">
        <v>9</v>
      </c>
      <c r="I74" s="138">
        <v>1</v>
      </c>
      <c r="J74" s="138">
        <v>1</v>
      </c>
      <c r="K74" s="138">
        <v>53</v>
      </c>
      <c r="L74" s="138">
        <v>0</v>
      </c>
      <c r="M74" s="138">
        <v>264</v>
      </c>
      <c r="N74" s="138">
        <f t="shared" si="1"/>
        <v>401</v>
      </c>
    </row>
    <row r="75" spans="1:14" ht="25.5" x14ac:dyDescent="0.25">
      <c r="A75" s="142" t="s">
        <v>1695</v>
      </c>
      <c r="B75" s="132" t="s">
        <v>1804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f t="shared" si="1"/>
        <v>0</v>
      </c>
    </row>
    <row r="76" spans="1:14" x14ac:dyDescent="0.25">
      <c r="A76" s="131" t="s">
        <v>1696</v>
      </c>
      <c r="B76" s="132" t="s">
        <v>33</v>
      </c>
      <c r="C76" s="138">
        <v>940</v>
      </c>
      <c r="D76" s="138">
        <v>835</v>
      </c>
      <c r="E76" s="138">
        <v>50</v>
      </c>
      <c r="F76" s="138">
        <v>346</v>
      </c>
      <c r="G76" s="138">
        <v>1121</v>
      </c>
      <c r="H76" s="138">
        <v>33</v>
      </c>
      <c r="I76" s="138">
        <v>19</v>
      </c>
      <c r="J76" s="138">
        <v>357</v>
      </c>
      <c r="K76" s="138">
        <v>204</v>
      </c>
      <c r="L76" s="138">
        <v>48</v>
      </c>
      <c r="M76" s="138">
        <v>625</v>
      </c>
      <c r="N76" s="138">
        <f t="shared" si="1"/>
        <v>4578</v>
      </c>
    </row>
    <row r="77" spans="1:14" x14ac:dyDescent="0.25">
      <c r="A77" s="142" t="s">
        <v>1697</v>
      </c>
      <c r="B77" s="132" t="s">
        <v>683</v>
      </c>
      <c r="C77" s="138">
        <v>37</v>
      </c>
      <c r="D77" s="138">
        <v>0</v>
      </c>
      <c r="E77" s="138">
        <v>23</v>
      </c>
      <c r="F77" s="138">
        <v>10</v>
      </c>
      <c r="G77" s="138">
        <v>1</v>
      </c>
      <c r="H77" s="138">
        <v>0</v>
      </c>
      <c r="I77" s="138">
        <v>13</v>
      </c>
      <c r="J77" s="138">
        <v>34</v>
      </c>
      <c r="K77" s="138">
        <v>74</v>
      </c>
      <c r="L77" s="138">
        <v>28</v>
      </c>
      <c r="M77" s="138">
        <v>38</v>
      </c>
      <c r="N77" s="138">
        <f t="shared" si="1"/>
        <v>258</v>
      </c>
    </row>
    <row r="78" spans="1:14" x14ac:dyDescent="0.25">
      <c r="A78" s="142" t="s">
        <v>1698</v>
      </c>
      <c r="B78" s="132" t="s">
        <v>684</v>
      </c>
      <c r="C78" s="138">
        <v>0</v>
      </c>
      <c r="D78" s="138">
        <v>45</v>
      </c>
      <c r="E78" s="138">
        <v>15</v>
      </c>
      <c r="F78" s="138">
        <v>0</v>
      </c>
      <c r="G78" s="138">
        <v>47</v>
      </c>
      <c r="H78" s="138">
        <v>0</v>
      </c>
      <c r="I78" s="138">
        <v>0</v>
      </c>
      <c r="J78" s="138">
        <v>0</v>
      </c>
      <c r="K78" s="138">
        <v>48</v>
      </c>
      <c r="L78" s="138">
        <v>0</v>
      </c>
      <c r="M78" s="138">
        <v>0</v>
      </c>
      <c r="N78" s="138">
        <f t="shared" si="1"/>
        <v>155</v>
      </c>
    </row>
    <row r="79" spans="1:14" ht="38.25" x14ac:dyDescent="0.25">
      <c r="A79" s="142" t="s">
        <v>1699</v>
      </c>
      <c r="B79" s="132" t="s">
        <v>685</v>
      </c>
      <c r="C79" s="138">
        <v>0</v>
      </c>
      <c r="D79" s="138">
        <v>45</v>
      </c>
      <c r="E79" s="138">
        <v>0</v>
      </c>
      <c r="F79" s="138">
        <v>0</v>
      </c>
      <c r="G79" s="138">
        <v>47</v>
      </c>
      <c r="H79" s="138">
        <v>0</v>
      </c>
      <c r="I79" s="138">
        <v>0</v>
      </c>
      <c r="J79" s="138">
        <v>0</v>
      </c>
      <c r="K79" s="138">
        <v>48</v>
      </c>
      <c r="L79" s="138">
        <v>0</v>
      </c>
      <c r="M79" s="138">
        <v>0</v>
      </c>
      <c r="N79" s="138">
        <f t="shared" si="1"/>
        <v>140</v>
      </c>
    </row>
    <row r="80" spans="1:14" ht="25.5" x14ac:dyDescent="0.25">
      <c r="A80" s="142" t="s">
        <v>1700</v>
      </c>
      <c r="B80" s="132" t="s">
        <v>73</v>
      </c>
      <c r="C80" s="138">
        <v>0</v>
      </c>
      <c r="D80" s="138">
        <v>0</v>
      </c>
      <c r="E80" s="138">
        <v>15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f t="shared" si="1"/>
        <v>15</v>
      </c>
    </row>
    <row r="81" spans="1:14" ht="25.5" x14ac:dyDescent="0.25">
      <c r="A81" s="142" t="s">
        <v>1701</v>
      </c>
      <c r="B81" s="132" t="s">
        <v>74</v>
      </c>
      <c r="C81" s="138">
        <v>46</v>
      </c>
      <c r="D81" s="138">
        <v>13</v>
      </c>
      <c r="E81" s="138">
        <v>0</v>
      </c>
      <c r="F81" s="138">
        <v>0</v>
      </c>
      <c r="G81" s="138">
        <v>0</v>
      </c>
      <c r="H81" s="138">
        <v>0</v>
      </c>
      <c r="I81" s="138">
        <v>0</v>
      </c>
      <c r="J81" s="138">
        <v>163</v>
      </c>
      <c r="K81" s="138">
        <v>34</v>
      </c>
      <c r="L81" s="138">
        <v>0</v>
      </c>
      <c r="M81" s="138">
        <v>0</v>
      </c>
      <c r="N81" s="138">
        <f t="shared" si="1"/>
        <v>256</v>
      </c>
    </row>
    <row r="82" spans="1:14" ht="51" x14ac:dyDescent="0.25">
      <c r="A82" s="142" t="s">
        <v>1702</v>
      </c>
      <c r="B82" s="132" t="s">
        <v>75</v>
      </c>
      <c r="C82" s="138">
        <v>34</v>
      </c>
      <c r="D82" s="138">
        <v>13</v>
      </c>
      <c r="E82" s="138">
        <v>0</v>
      </c>
      <c r="F82" s="138">
        <v>0</v>
      </c>
      <c r="G82" s="138">
        <v>0</v>
      </c>
      <c r="H82" s="138">
        <v>0</v>
      </c>
      <c r="I82" s="138">
        <v>0</v>
      </c>
      <c r="J82" s="138">
        <v>163</v>
      </c>
      <c r="K82" s="138">
        <v>25</v>
      </c>
      <c r="L82" s="138">
        <v>0</v>
      </c>
      <c r="M82" s="138">
        <v>0</v>
      </c>
      <c r="N82" s="138">
        <f t="shared" si="1"/>
        <v>235</v>
      </c>
    </row>
    <row r="83" spans="1:14" ht="25.5" x14ac:dyDescent="0.25">
      <c r="A83" s="142" t="s">
        <v>1703</v>
      </c>
      <c r="B83" s="132" t="s">
        <v>76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f t="shared" si="1"/>
        <v>0</v>
      </c>
    </row>
    <row r="84" spans="1:14" ht="25.5" x14ac:dyDescent="0.25">
      <c r="A84" s="142" t="s">
        <v>1704</v>
      </c>
      <c r="B84" s="132" t="s">
        <v>77</v>
      </c>
      <c r="C84" s="138">
        <v>12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9</v>
      </c>
      <c r="L84" s="138">
        <v>0</v>
      </c>
      <c r="M84" s="138">
        <v>0</v>
      </c>
      <c r="N84" s="138">
        <f t="shared" si="1"/>
        <v>21</v>
      </c>
    </row>
    <row r="85" spans="1:14" ht="25.5" x14ac:dyDescent="0.25">
      <c r="A85" s="142" t="s">
        <v>1705</v>
      </c>
      <c r="B85" s="132" t="s">
        <v>1362</v>
      </c>
      <c r="C85" s="138">
        <v>89</v>
      </c>
      <c r="D85" s="138">
        <v>20</v>
      </c>
      <c r="E85" s="138">
        <v>12</v>
      </c>
      <c r="F85" s="138">
        <v>7</v>
      </c>
      <c r="G85" s="138">
        <v>22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f t="shared" si="1"/>
        <v>150</v>
      </c>
    </row>
    <row r="86" spans="1:14" ht="38.25" x14ac:dyDescent="0.25">
      <c r="A86" s="142" t="s">
        <v>1706</v>
      </c>
      <c r="B86" s="132" t="s">
        <v>27</v>
      </c>
      <c r="C86" s="138">
        <v>9</v>
      </c>
      <c r="D86" s="138">
        <v>20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f t="shared" si="1"/>
        <v>29</v>
      </c>
    </row>
    <row r="87" spans="1:14" ht="25.5" x14ac:dyDescent="0.25">
      <c r="A87" s="142" t="s">
        <v>1707</v>
      </c>
      <c r="B87" s="132" t="s">
        <v>28</v>
      </c>
      <c r="C87" s="138">
        <v>7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f t="shared" si="1"/>
        <v>7</v>
      </c>
    </row>
    <row r="88" spans="1:14" ht="25.5" x14ac:dyDescent="0.25">
      <c r="A88" s="142" t="s">
        <v>1708</v>
      </c>
      <c r="B88" s="132" t="s">
        <v>29</v>
      </c>
      <c r="C88" s="138">
        <v>73</v>
      </c>
      <c r="D88" s="138">
        <v>0</v>
      </c>
      <c r="E88" s="138">
        <v>12</v>
      </c>
      <c r="F88" s="138">
        <v>7</v>
      </c>
      <c r="G88" s="138">
        <v>22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f t="shared" si="1"/>
        <v>114</v>
      </c>
    </row>
    <row r="89" spans="1:14" x14ac:dyDescent="0.25">
      <c r="A89" s="142" t="s">
        <v>1709</v>
      </c>
      <c r="B89" s="132" t="s">
        <v>30</v>
      </c>
      <c r="C89" s="138">
        <v>768</v>
      </c>
      <c r="D89" s="138">
        <v>757</v>
      </c>
      <c r="E89" s="138">
        <v>0</v>
      </c>
      <c r="F89" s="138">
        <v>329</v>
      </c>
      <c r="G89" s="138">
        <v>1051</v>
      </c>
      <c r="H89" s="138">
        <v>33</v>
      </c>
      <c r="I89" s="138">
        <v>6</v>
      </c>
      <c r="J89" s="138">
        <v>160</v>
      </c>
      <c r="K89" s="138">
        <v>48</v>
      </c>
      <c r="L89" s="138">
        <v>20</v>
      </c>
      <c r="M89" s="138">
        <v>587</v>
      </c>
      <c r="N89" s="138">
        <f t="shared" si="1"/>
        <v>3759</v>
      </c>
    </row>
    <row r="90" spans="1:14" ht="25.5" x14ac:dyDescent="0.25">
      <c r="A90" s="142" t="s">
        <v>1710</v>
      </c>
      <c r="B90" s="132" t="s">
        <v>31</v>
      </c>
      <c r="C90" s="138">
        <v>607</v>
      </c>
      <c r="D90" s="138">
        <v>749</v>
      </c>
      <c r="E90" s="138">
        <v>0</v>
      </c>
      <c r="F90" s="138">
        <v>326</v>
      </c>
      <c r="G90" s="138">
        <v>1004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475</v>
      </c>
      <c r="N90" s="138">
        <f t="shared" si="1"/>
        <v>3161</v>
      </c>
    </row>
    <row r="91" spans="1:14" ht="25.5" x14ac:dyDescent="0.25">
      <c r="A91" s="131" t="s">
        <v>1711</v>
      </c>
      <c r="B91" s="132" t="s">
        <v>1330</v>
      </c>
      <c r="C91" s="138">
        <v>110</v>
      </c>
      <c r="D91" s="138">
        <v>49</v>
      </c>
      <c r="E91" s="138">
        <v>0</v>
      </c>
      <c r="F91" s="138">
        <v>19</v>
      </c>
      <c r="G91" s="138">
        <v>57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475</v>
      </c>
      <c r="N91" s="138">
        <f t="shared" si="1"/>
        <v>710</v>
      </c>
    </row>
    <row r="92" spans="1:14" ht="25.5" x14ac:dyDescent="0.25">
      <c r="A92" s="131" t="s">
        <v>1712</v>
      </c>
      <c r="B92" s="132" t="s">
        <v>1331</v>
      </c>
      <c r="C92" s="138">
        <v>0</v>
      </c>
      <c r="D92" s="138">
        <v>496</v>
      </c>
      <c r="E92" s="138">
        <v>0</v>
      </c>
      <c r="F92" s="138">
        <v>179</v>
      </c>
      <c r="G92" s="138">
        <v>549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f t="shared" si="1"/>
        <v>1224</v>
      </c>
    </row>
    <row r="93" spans="1:14" x14ac:dyDescent="0.25">
      <c r="A93" s="131" t="s">
        <v>1713</v>
      </c>
      <c r="B93" s="132" t="s">
        <v>1332</v>
      </c>
      <c r="C93" s="138">
        <v>497</v>
      </c>
      <c r="D93" s="138">
        <v>204</v>
      </c>
      <c r="E93" s="138">
        <v>0</v>
      </c>
      <c r="F93" s="138">
        <v>128</v>
      </c>
      <c r="G93" s="138">
        <v>398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f t="shared" si="1"/>
        <v>1227</v>
      </c>
    </row>
    <row r="94" spans="1:14" x14ac:dyDescent="0.25">
      <c r="A94" s="142" t="s">
        <v>1714</v>
      </c>
      <c r="B94" s="132" t="s">
        <v>32</v>
      </c>
      <c r="C94" s="138">
        <v>161</v>
      </c>
      <c r="D94" s="138">
        <v>8</v>
      </c>
      <c r="E94" s="138">
        <v>0</v>
      </c>
      <c r="F94" s="138">
        <v>3</v>
      </c>
      <c r="G94" s="138">
        <v>47</v>
      </c>
      <c r="H94" s="138">
        <v>33</v>
      </c>
      <c r="I94" s="138">
        <v>6</v>
      </c>
      <c r="J94" s="138">
        <v>160</v>
      </c>
      <c r="K94" s="138">
        <v>48</v>
      </c>
      <c r="L94" s="138">
        <v>20</v>
      </c>
      <c r="M94" s="138">
        <v>112</v>
      </c>
      <c r="N94" s="138">
        <f t="shared" si="1"/>
        <v>598</v>
      </c>
    </row>
    <row r="95" spans="1:14" ht="25.5" x14ac:dyDescent="0.25">
      <c r="A95" s="131" t="s">
        <v>1715</v>
      </c>
      <c r="B95" s="132" t="s">
        <v>1167</v>
      </c>
      <c r="C95" s="138">
        <v>811</v>
      </c>
      <c r="D95" s="138">
        <v>663</v>
      </c>
      <c r="E95" s="138">
        <v>1160</v>
      </c>
      <c r="F95" s="138">
        <v>235</v>
      </c>
      <c r="G95" s="138">
        <v>555</v>
      </c>
      <c r="H95" s="138">
        <v>262</v>
      </c>
      <c r="I95" s="138">
        <v>419</v>
      </c>
      <c r="J95" s="138">
        <v>1365</v>
      </c>
      <c r="K95" s="138">
        <v>624</v>
      </c>
      <c r="L95" s="138">
        <v>858</v>
      </c>
      <c r="M95" s="138">
        <v>758</v>
      </c>
      <c r="N95" s="138">
        <f t="shared" si="1"/>
        <v>7710</v>
      </c>
    </row>
    <row r="96" spans="1:14" ht="38.25" x14ac:dyDescent="0.25">
      <c r="A96" s="142" t="s">
        <v>1716</v>
      </c>
      <c r="B96" s="132" t="s">
        <v>34</v>
      </c>
      <c r="C96" s="138">
        <v>801</v>
      </c>
      <c r="D96" s="138">
        <v>650</v>
      </c>
      <c r="E96" s="138">
        <v>1137</v>
      </c>
      <c r="F96" s="138">
        <v>230</v>
      </c>
      <c r="G96" s="138">
        <v>536</v>
      </c>
      <c r="H96" s="138">
        <v>248</v>
      </c>
      <c r="I96" s="138">
        <v>389</v>
      </c>
      <c r="J96" s="138">
        <v>1321</v>
      </c>
      <c r="K96" s="138">
        <v>611</v>
      </c>
      <c r="L96" s="138">
        <v>847</v>
      </c>
      <c r="M96" s="138">
        <v>717</v>
      </c>
      <c r="N96" s="138">
        <f t="shared" si="1"/>
        <v>7487</v>
      </c>
    </row>
    <row r="97" spans="1:14" ht="25.5" x14ac:dyDescent="0.25">
      <c r="A97" s="142" t="s">
        <v>1717</v>
      </c>
      <c r="B97" s="132" t="s">
        <v>35</v>
      </c>
      <c r="C97" s="138">
        <v>10</v>
      </c>
      <c r="D97" s="138">
        <v>13</v>
      </c>
      <c r="E97" s="138">
        <v>23</v>
      </c>
      <c r="F97" s="138">
        <v>5</v>
      </c>
      <c r="G97" s="138">
        <v>19</v>
      </c>
      <c r="H97" s="138">
        <v>5</v>
      </c>
      <c r="I97" s="138">
        <v>16</v>
      </c>
      <c r="J97" s="138">
        <v>44</v>
      </c>
      <c r="K97" s="138">
        <v>13</v>
      </c>
      <c r="L97" s="138">
        <v>11</v>
      </c>
      <c r="M97" s="138">
        <v>41</v>
      </c>
      <c r="N97" s="138">
        <f t="shared" si="1"/>
        <v>200</v>
      </c>
    </row>
    <row r="98" spans="1:14" ht="25.5" x14ac:dyDescent="0.25">
      <c r="A98" s="142" t="s">
        <v>1718</v>
      </c>
      <c r="B98" s="132" t="s">
        <v>1168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9</v>
      </c>
      <c r="I98" s="138">
        <v>14</v>
      </c>
      <c r="J98" s="138">
        <v>0</v>
      </c>
      <c r="K98" s="138">
        <v>0</v>
      </c>
      <c r="L98" s="138">
        <v>0</v>
      </c>
      <c r="M98" s="138">
        <v>0</v>
      </c>
      <c r="N98" s="138">
        <f t="shared" si="1"/>
        <v>23</v>
      </c>
    </row>
    <row r="99" spans="1:14" x14ac:dyDescent="0.25">
      <c r="A99" s="131" t="s">
        <v>1719</v>
      </c>
      <c r="B99" s="132" t="s">
        <v>1805</v>
      </c>
      <c r="C99" s="138">
        <v>1062</v>
      </c>
      <c r="D99" s="138">
        <v>0</v>
      </c>
      <c r="E99" s="138">
        <v>163</v>
      </c>
      <c r="F99" s="138">
        <v>155</v>
      </c>
      <c r="G99" s="138">
        <v>500</v>
      </c>
      <c r="H99" s="138">
        <v>0</v>
      </c>
      <c r="I99" s="138">
        <v>0</v>
      </c>
      <c r="J99" s="138">
        <v>560</v>
      </c>
      <c r="K99" s="138">
        <v>1073</v>
      </c>
      <c r="L99" s="138">
        <v>0</v>
      </c>
      <c r="M99" s="138">
        <v>325</v>
      </c>
      <c r="N99" s="138">
        <f t="shared" si="1"/>
        <v>3838</v>
      </c>
    </row>
    <row r="100" spans="1:14" ht="25.5" x14ac:dyDescent="0.25">
      <c r="A100" s="142" t="s">
        <v>1720</v>
      </c>
      <c r="B100" s="132" t="s">
        <v>1806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f t="shared" si="1"/>
        <v>0</v>
      </c>
    </row>
    <row r="101" spans="1:14" ht="25.5" x14ac:dyDescent="0.25">
      <c r="A101" s="142" t="s">
        <v>1721</v>
      </c>
      <c r="B101" s="132" t="s">
        <v>1807</v>
      </c>
      <c r="C101" s="138">
        <v>1062</v>
      </c>
      <c r="D101" s="138">
        <v>0</v>
      </c>
      <c r="E101" s="138">
        <v>163</v>
      </c>
      <c r="F101" s="138">
        <v>140</v>
      </c>
      <c r="G101" s="138">
        <v>500</v>
      </c>
      <c r="H101" s="138">
        <v>0</v>
      </c>
      <c r="I101" s="138">
        <v>0</v>
      </c>
      <c r="J101" s="138">
        <v>560</v>
      </c>
      <c r="K101" s="138">
        <v>1073</v>
      </c>
      <c r="L101" s="138">
        <v>0</v>
      </c>
      <c r="M101" s="138">
        <v>325</v>
      </c>
      <c r="N101" s="138">
        <f t="shared" si="1"/>
        <v>3823</v>
      </c>
    </row>
    <row r="102" spans="1:14" ht="25.5" x14ac:dyDescent="0.25">
      <c r="A102" s="142" t="s">
        <v>1722</v>
      </c>
      <c r="B102" s="132" t="s">
        <v>1808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f t="shared" si="1"/>
        <v>0</v>
      </c>
    </row>
    <row r="103" spans="1:14" ht="25.5" x14ac:dyDescent="0.25">
      <c r="A103" s="143" t="s">
        <v>1723</v>
      </c>
      <c r="B103" s="132" t="s">
        <v>1585</v>
      </c>
      <c r="C103" s="138">
        <v>0</v>
      </c>
      <c r="D103" s="138">
        <v>0</v>
      </c>
      <c r="E103" s="138">
        <v>0</v>
      </c>
      <c r="F103" s="138">
        <v>15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f t="shared" si="1"/>
        <v>15</v>
      </c>
    </row>
    <row r="104" spans="1:14" ht="25.5" x14ac:dyDescent="0.25">
      <c r="A104" s="142" t="s">
        <v>1724</v>
      </c>
      <c r="B104" s="132" t="s">
        <v>1586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f t="shared" si="1"/>
        <v>0</v>
      </c>
    </row>
    <row r="105" spans="1:14" ht="25.5" x14ac:dyDescent="0.25">
      <c r="A105" s="142" t="s">
        <v>1725</v>
      </c>
      <c r="B105" s="132" t="s">
        <v>1329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f t="shared" si="1"/>
        <v>0</v>
      </c>
    </row>
    <row r="106" spans="1:14" ht="25.5" x14ac:dyDescent="0.25">
      <c r="A106" s="131" t="s">
        <v>1726</v>
      </c>
      <c r="B106" s="132" t="s">
        <v>1809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f t="shared" si="1"/>
        <v>0</v>
      </c>
    </row>
    <row r="107" spans="1:14" x14ac:dyDescent="0.25">
      <c r="A107" s="131" t="s">
        <v>1727</v>
      </c>
      <c r="B107" s="132" t="s">
        <v>1582</v>
      </c>
      <c r="C107" s="138">
        <v>176</v>
      </c>
      <c r="D107" s="138">
        <v>76</v>
      </c>
      <c r="E107" s="138">
        <v>63</v>
      </c>
      <c r="F107" s="138">
        <v>57</v>
      </c>
      <c r="G107" s="138">
        <v>99</v>
      </c>
      <c r="H107" s="138">
        <v>29</v>
      </c>
      <c r="I107" s="138">
        <v>114</v>
      </c>
      <c r="J107" s="138">
        <v>245</v>
      </c>
      <c r="K107" s="138">
        <v>135</v>
      </c>
      <c r="L107" s="138">
        <v>4</v>
      </c>
      <c r="M107" s="138">
        <v>80</v>
      </c>
      <c r="N107" s="138">
        <f t="shared" si="1"/>
        <v>1078</v>
      </c>
    </row>
    <row r="108" spans="1:14" x14ac:dyDescent="0.25">
      <c r="A108" s="142" t="s">
        <v>1728</v>
      </c>
      <c r="B108" s="132" t="s">
        <v>1583</v>
      </c>
      <c r="C108" s="138">
        <v>24</v>
      </c>
      <c r="D108" s="138">
        <v>16</v>
      </c>
      <c r="E108" s="138">
        <v>0</v>
      </c>
      <c r="F108" s="138">
        <v>14</v>
      </c>
      <c r="G108" s="138">
        <v>80</v>
      </c>
      <c r="H108" s="138">
        <v>0</v>
      </c>
      <c r="I108" s="138">
        <v>0</v>
      </c>
      <c r="J108" s="138">
        <v>71</v>
      </c>
      <c r="K108" s="138">
        <v>0</v>
      </c>
      <c r="L108" s="138">
        <v>0</v>
      </c>
      <c r="M108" s="138">
        <v>0</v>
      </c>
      <c r="N108" s="138">
        <f t="shared" si="1"/>
        <v>205</v>
      </c>
    </row>
    <row r="109" spans="1:14" x14ac:dyDescent="0.25">
      <c r="A109" s="142" t="s">
        <v>1729</v>
      </c>
      <c r="B109" s="132" t="s">
        <v>1060</v>
      </c>
      <c r="C109" s="138">
        <v>1</v>
      </c>
      <c r="D109" s="138">
        <v>50</v>
      </c>
      <c r="E109" s="138">
        <v>0</v>
      </c>
      <c r="F109" s="138">
        <v>4</v>
      </c>
      <c r="G109" s="138">
        <v>19</v>
      </c>
      <c r="H109" s="138">
        <v>2</v>
      </c>
      <c r="I109" s="138">
        <v>0</v>
      </c>
      <c r="J109" s="138">
        <v>0</v>
      </c>
      <c r="K109" s="138">
        <v>42</v>
      </c>
      <c r="L109" s="138">
        <v>0</v>
      </c>
      <c r="M109" s="138">
        <v>45</v>
      </c>
      <c r="N109" s="138">
        <f t="shared" si="1"/>
        <v>163</v>
      </c>
    </row>
    <row r="110" spans="1:14" x14ac:dyDescent="0.25">
      <c r="A110" s="142" t="s">
        <v>1730</v>
      </c>
      <c r="B110" s="132" t="s">
        <v>1584</v>
      </c>
      <c r="C110" s="138">
        <v>151</v>
      </c>
      <c r="D110" s="138">
        <v>10</v>
      </c>
      <c r="E110" s="138">
        <v>63</v>
      </c>
      <c r="F110" s="138">
        <v>39</v>
      </c>
      <c r="G110" s="138">
        <v>0</v>
      </c>
      <c r="H110" s="138">
        <v>27</v>
      </c>
      <c r="I110" s="138">
        <v>114</v>
      </c>
      <c r="J110" s="138">
        <v>174</v>
      </c>
      <c r="K110" s="138">
        <v>93</v>
      </c>
      <c r="L110" s="138">
        <v>4</v>
      </c>
      <c r="M110" s="138">
        <v>35</v>
      </c>
      <c r="N110" s="138">
        <f t="shared" si="1"/>
        <v>710</v>
      </c>
    </row>
    <row r="111" spans="1:14" x14ac:dyDescent="0.25">
      <c r="A111" s="131" t="s">
        <v>1731</v>
      </c>
      <c r="B111" s="132" t="s">
        <v>376</v>
      </c>
      <c r="C111" s="138">
        <v>90143</v>
      </c>
      <c r="D111" s="138">
        <v>55471</v>
      </c>
      <c r="E111" s="138">
        <v>71321</v>
      </c>
      <c r="F111" s="138">
        <v>23706</v>
      </c>
      <c r="G111" s="138">
        <v>62596</v>
      </c>
      <c r="H111" s="138">
        <v>32454</v>
      </c>
      <c r="I111" s="138">
        <v>46872</v>
      </c>
      <c r="J111" s="138">
        <v>184186</v>
      </c>
      <c r="K111" s="138">
        <v>75085</v>
      </c>
      <c r="L111" s="138">
        <v>47101</v>
      </c>
      <c r="M111" s="138">
        <v>36662</v>
      </c>
      <c r="N111" s="138">
        <f t="shared" si="1"/>
        <v>725597</v>
      </c>
    </row>
    <row r="112" spans="1:14" x14ac:dyDescent="0.25">
      <c r="A112" s="131" t="s">
        <v>1732</v>
      </c>
      <c r="B112" s="132" t="s">
        <v>380</v>
      </c>
      <c r="C112" s="138">
        <v>11104</v>
      </c>
      <c r="D112" s="138">
        <v>8845</v>
      </c>
      <c r="E112" s="138">
        <v>15087</v>
      </c>
      <c r="F112" s="138">
        <v>4175</v>
      </c>
      <c r="G112" s="138">
        <v>9982</v>
      </c>
      <c r="H112" s="138">
        <v>4881</v>
      </c>
      <c r="I112" s="138">
        <v>7203</v>
      </c>
      <c r="J112" s="138">
        <v>27759</v>
      </c>
      <c r="K112" s="138">
        <v>26988</v>
      </c>
      <c r="L112" s="138">
        <v>26051</v>
      </c>
      <c r="M112" s="138">
        <v>15584</v>
      </c>
      <c r="N112" s="138">
        <f t="shared" si="1"/>
        <v>157659</v>
      </c>
    </row>
    <row r="113" spans="1:14" x14ac:dyDescent="0.25">
      <c r="A113" s="142" t="s">
        <v>1733</v>
      </c>
      <c r="B113" s="132" t="s">
        <v>382</v>
      </c>
      <c r="C113" s="138">
        <v>11004</v>
      </c>
      <c r="D113" s="138">
        <v>8369</v>
      </c>
      <c r="E113" s="138">
        <v>14777</v>
      </c>
      <c r="F113" s="138">
        <v>3933</v>
      </c>
      <c r="G113" s="138">
        <v>9728</v>
      </c>
      <c r="H113" s="138">
        <v>4769</v>
      </c>
      <c r="I113" s="138">
        <v>7066</v>
      </c>
      <c r="J113" s="138">
        <v>27175</v>
      </c>
      <c r="K113" s="138">
        <v>26073</v>
      </c>
      <c r="L113" s="138">
        <v>25999</v>
      </c>
      <c r="M113" s="138">
        <v>15409</v>
      </c>
      <c r="N113" s="138">
        <f t="shared" si="1"/>
        <v>154302</v>
      </c>
    </row>
    <row r="114" spans="1:14" x14ac:dyDescent="0.25">
      <c r="A114" s="142" t="s">
        <v>1734</v>
      </c>
      <c r="B114" s="132" t="s">
        <v>384</v>
      </c>
      <c r="C114" s="138">
        <v>7065</v>
      </c>
      <c r="D114" s="138">
        <v>4949</v>
      </c>
      <c r="E114" s="138">
        <v>8140</v>
      </c>
      <c r="F114" s="138">
        <v>2810</v>
      </c>
      <c r="G114" s="138">
        <v>5845</v>
      </c>
      <c r="H114" s="138">
        <v>3176</v>
      </c>
      <c r="I114" s="138">
        <v>4196</v>
      </c>
      <c r="J114" s="138">
        <v>17505</v>
      </c>
      <c r="K114" s="138">
        <v>16000</v>
      </c>
      <c r="L114" s="138">
        <v>18457</v>
      </c>
      <c r="M114" s="138">
        <v>12030</v>
      </c>
      <c r="N114" s="138">
        <f t="shared" si="1"/>
        <v>100173</v>
      </c>
    </row>
    <row r="115" spans="1:14" ht="25.5" x14ac:dyDescent="0.25">
      <c r="A115" s="131" t="s">
        <v>1735</v>
      </c>
      <c r="B115" s="132" t="s">
        <v>460</v>
      </c>
      <c r="C115" s="138">
        <v>6958</v>
      </c>
      <c r="D115" s="138">
        <v>4892</v>
      </c>
      <c r="E115" s="138">
        <v>8118</v>
      </c>
      <c r="F115" s="138">
        <v>2808</v>
      </c>
      <c r="G115" s="138">
        <v>5745</v>
      </c>
      <c r="H115" s="138">
        <v>3100</v>
      </c>
      <c r="I115" s="138">
        <v>4195</v>
      </c>
      <c r="J115" s="138">
        <v>17380</v>
      </c>
      <c r="K115" s="138">
        <v>15859</v>
      </c>
      <c r="L115" s="138">
        <v>18374</v>
      </c>
      <c r="M115" s="138">
        <v>12007</v>
      </c>
      <c r="N115" s="138">
        <f t="shared" si="1"/>
        <v>99436</v>
      </c>
    </row>
    <row r="116" spans="1:14" x14ac:dyDescent="0.25">
      <c r="A116" s="131" t="s">
        <v>1736</v>
      </c>
      <c r="B116" s="132" t="s">
        <v>1057</v>
      </c>
      <c r="C116" s="138">
        <v>107</v>
      </c>
      <c r="D116" s="138">
        <v>57</v>
      </c>
      <c r="E116" s="138">
        <v>22</v>
      </c>
      <c r="F116" s="138">
        <v>2</v>
      </c>
      <c r="G116" s="138">
        <v>100</v>
      </c>
      <c r="H116" s="138">
        <v>16</v>
      </c>
      <c r="I116" s="138">
        <v>1</v>
      </c>
      <c r="J116" s="138">
        <v>125</v>
      </c>
      <c r="K116" s="138">
        <v>141</v>
      </c>
      <c r="L116" s="138">
        <v>83</v>
      </c>
      <c r="M116" s="138">
        <v>23</v>
      </c>
      <c r="N116" s="138">
        <f t="shared" si="1"/>
        <v>677</v>
      </c>
    </row>
    <row r="117" spans="1:14" x14ac:dyDescent="0.25">
      <c r="A117" s="131" t="s">
        <v>1737</v>
      </c>
      <c r="B117" s="132" t="s">
        <v>459</v>
      </c>
      <c r="C117" s="138">
        <v>0</v>
      </c>
      <c r="D117" s="138">
        <v>0</v>
      </c>
      <c r="E117" s="138">
        <v>0</v>
      </c>
      <c r="F117" s="138">
        <v>0</v>
      </c>
      <c r="G117" s="138">
        <v>0</v>
      </c>
      <c r="H117" s="138">
        <v>60</v>
      </c>
      <c r="I117" s="138">
        <v>0</v>
      </c>
      <c r="J117" s="138">
        <v>0</v>
      </c>
      <c r="K117" s="138">
        <v>0</v>
      </c>
      <c r="L117" s="138">
        <v>0</v>
      </c>
      <c r="M117" s="138">
        <v>0</v>
      </c>
      <c r="N117" s="138">
        <f t="shared" si="1"/>
        <v>60</v>
      </c>
    </row>
    <row r="118" spans="1:14" x14ac:dyDescent="0.25">
      <c r="A118" s="142" t="s">
        <v>1738</v>
      </c>
      <c r="B118" s="132" t="s">
        <v>1056</v>
      </c>
      <c r="C118" s="138">
        <v>1</v>
      </c>
      <c r="D118" s="138">
        <v>0</v>
      </c>
      <c r="E118" s="138">
        <v>0</v>
      </c>
      <c r="F118" s="138">
        <v>0</v>
      </c>
      <c r="G118" s="138">
        <v>0</v>
      </c>
      <c r="H118" s="138">
        <v>0</v>
      </c>
      <c r="I118" s="138">
        <v>0</v>
      </c>
      <c r="J118" s="138">
        <v>0</v>
      </c>
      <c r="K118" s="138">
        <v>372</v>
      </c>
      <c r="L118" s="138">
        <v>0</v>
      </c>
      <c r="M118" s="138">
        <v>0</v>
      </c>
      <c r="N118" s="138">
        <f t="shared" si="1"/>
        <v>373</v>
      </c>
    </row>
    <row r="119" spans="1:14" ht="25.5" x14ac:dyDescent="0.25">
      <c r="A119" s="131" t="s">
        <v>1739</v>
      </c>
      <c r="B119" s="132" t="s">
        <v>6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f t="shared" si="1"/>
        <v>0</v>
      </c>
    </row>
    <row r="120" spans="1:14" ht="25.5" x14ac:dyDescent="0.25">
      <c r="A120" s="131" t="s">
        <v>1740</v>
      </c>
      <c r="B120" s="132" t="s">
        <v>7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f t="shared" si="1"/>
        <v>0</v>
      </c>
    </row>
    <row r="121" spans="1:14" x14ac:dyDescent="0.25">
      <c r="A121" s="131" t="s">
        <v>1741</v>
      </c>
      <c r="B121" s="132" t="s">
        <v>8</v>
      </c>
      <c r="C121" s="138">
        <v>1</v>
      </c>
      <c r="D121" s="138">
        <v>0</v>
      </c>
      <c r="E121" s="138">
        <v>0</v>
      </c>
      <c r="F121" s="138">
        <v>0</v>
      </c>
      <c r="G121" s="138">
        <v>0</v>
      </c>
      <c r="H121" s="138">
        <v>0</v>
      </c>
      <c r="I121" s="138">
        <v>0</v>
      </c>
      <c r="J121" s="138">
        <v>0</v>
      </c>
      <c r="K121" s="138">
        <v>372</v>
      </c>
      <c r="L121" s="138">
        <v>0</v>
      </c>
      <c r="M121" s="138">
        <v>0</v>
      </c>
      <c r="N121" s="138">
        <f t="shared" si="1"/>
        <v>373</v>
      </c>
    </row>
    <row r="122" spans="1:14" x14ac:dyDescent="0.25">
      <c r="A122" s="142" t="s">
        <v>1742</v>
      </c>
      <c r="B122" s="132" t="s">
        <v>0</v>
      </c>
      <c r="C122" s="138">
        <v>3013</v>
      </c>
      <c r="D122" s="138">
        <v>2848</v>
      </c>
      <c r="E122" s="138">
        <v>6291</v>
      </c>
      <c r="F122" s="138">
        <v>1035</v>
      </c>
      <c r="G122" s="138">
        <v>3430</v>
      </c>
      <c r="H122" s="138">
        <v>1212</v>
      </c>
      <c r="I122" s="138">
        <v>2257</v>
      </c>
      <c r="J122" s="138">
        <v>7317</v>
      </c>
      <c r="K122" s="138">
        <v>9627</v>
      </c>
      <c r="L122" s="138">
        <v>7283</v>
      </c>
      <c r="M122" s="138">
        <v>2618</v>
      </c>
      <c r="N122" s="138">
        <f t="shared" si="1"/>
        <v>46931</v>
      </c>
    </row>
    <row r="123" spans="1:14" x14ac:dyDescent="0.25">
      <c r="A123" s="131" t="s">
        <v>1743</v>
      </c>
      <c r="B123" s="132" t="s">
        <v>560</v>
      </c>
      <c r="C123" s="138">
        <v>1856</v>
      </c>
      <c r="D123" s="138">
        <v>2007</v>
      </c>
      <c r="E123" s="138">
        <v>4358</v>
      </c>
      <c r="F123" s="138">
        <v>612</v>
      </c>
      <c r="G123" s="138">
        <v>2300</v>
      </c>
      <c r="H123" s="138">
        <v>900</v>
      </c>
      <c r="I123" s="138">
        <v>1416</v>
      </c>
      <c r="J123" s="138">
        <v>5525</v>
      </c>
      <c r="K123" s="138">
        <v>6531</v>
      </c>
      <c r="L123" s="138">
        <v>5227</v>
      </c>
      <c r="M123" s="138">
        <v>1598</v>
      </c>
      <c r="N123" s="138">
        <f t="shared" si="1"/>
        <v>32330</v>
      </c>
    </row>
    <row r="124" spans="1:14" x14ac:dyDescent="0.25">
      <c r="A124" s="131" t="s">
        <v>1744</v>
      </c>
      <c r="B124" s="132" t="s">
        <v>1</v>
      </c>
      <c r="C124" s="138">
        <v>322</v>
      </c>
      <c r="D124" s="138">
        <v>234</v>
      </c>
      <c r="E124" s="138">
        <v>597</v>
      </c>
      <c r="F124" s="138">
        <v>0</v>
      </c>
      <c r="G124" s="138">
        <v>300</v>
      </c>
      <c r="H124" s="138">
        <v>13</v>
      </c>
      <c r="I124" s="138">
        <v>153</v>
      </c>
      <c r="J124" s="138">
        <v>259</v>
      </c>
      <c r="K124" s="138">
        <v>1141</v>
      </c>
      <c r="L124" s="138">
        <v>572</v>
      </c>
      <c r="M124" s="138">
        <v>265</v>
      </c>
      <c r="N124" s="138">
        <f t="shared" si="1"/>
        <v>3856</v>
      </c>
    </row>
    <row r="125" spans="1:14" x14ac:dyDescent="0.25">
      <c r="A125" s="131" t="s">
        <v>1745</v>
      </c>
      <c r="B125" s="132" t="s">
        <v>561</v>
      </c>
      <c r="C125" s="138">
        <v>835</v>
      </c>
      <c r="D125" s="138">
        <v>607</v>
      </c>
      <c r="E125" s="138">
        <v>1336</v>
      </c>
      <c r="F125" s="138">
        <v>423</v>
      </c>
      <c r="G125" s="138">
        <v>830</v>
      </c>
      <c r="H125" s="138">
        <v>299</v>
      </c>
      <c r="I125" s="138">
        <v>688</v>
      </c>
      <c r="J125" s="138">
        <v>1533</v>
      </c>
      <c r="K125" s="138">
        <v>1955</v>
      </c>
      <c r="L125" s="138">
        <v>1484</v>
      </c>
      <c r="M125" s="138">
        <v>755</v>
      </c>
      <c r="N125" s="138">
        <f t="shared" si="1"/>
        <v>10745</v>
      </c>
    </row>
    <row r="126" spans="1:14" x14ac:dyDescent="0.25">
      <c r="A126" s="142" t="s">
        <v>1746</v>
      </c>
      <c r="B126" s="132" t="s">
        <v>1919</v>
      </c>
      <c r="C126" s="138">
        <v>107</v>
      </c>
      <c r="D126" s="138">
        <v>58</v>
      </c>
      <c r="E126" s="138">
        <v>113</v>
      </c>
      <c r="F126" s="138">
        <v>39</v>
      </c>
      <c r="G126" s="138">
        <v>78</v>
      </c>
      <c r="H126" s="138">
        <v>44</v>
      </c>
      <c r="I126" s="138">
        <v>50</v>
      </c>
      <c r="J126" s="138">
        <v>387</v>
      </c>
      <c r="K126" s="138">
        <v>17</v>
      </c>
      <c r="L126" s="138">
        <v>28</v>
      </c>
      <c r="M126" s="138">
        <v>5</v>
      </c>
      <c r="N126" s="138">
        <f t="shared" si="1"/>
        <v>926</v>
      </c>
    </row>
    <row r="127" spans="1:14" x14ac:dyDescent="0.25">
      <c r="A127" s="142" t="s">
        <v>1747</v>
      </c>
      <c r="B127" s="132" t="s">
        <v>675</v>
      </c>
      <c r="C127" s="138">
        <v>372</v>
      </c>
      <c r="D127" s="138">
        <v>251</v>
      </c>
      <c r="E127" s="138">
        <v>200</v>
      </c>
      <c r="F127" s="138">
        <v>45</v>
      </c>
      <c r="G127" s="138">
        <v>200</v>
      </c>
      <c r="H127" s="138">
        <v>135</v>
      </c>
      <c r="I127" s="138">
        <v>73</v>
      </c>
      <c r="J127" s="138">
        <v>782</v>
      </c>
      <c r="K127" s="138">
        <v>1</v>
      </c>
      <c r="L127" s="138">
        <v>221</v>
      </c>
      <c r="M127" s="138">
        <v>0</v>
      </c>
      <c r="N127" s="138">
        <f t="shared" si="1"/>
        <v>2280</v>
      </c>
    </row>
    <row r="128" spans="1:14" x14ac:dyDescent="0.25">
      <c r="A128" s="142" t="s">
        <v>1748</v>
      </c>
      <c r="B128" s="132" t="s">
        <v>676</v>
      </c>
      <c r="C128" s="138">
        <v>34</v>
      </c>
      <c r="D128" s="138">
        <v>3</v>
      </c>
      <c r="E128" s="138">
        <v>13</v>
      </c>
      <c r="F128" s="138">
        <v>0</v>
      </c>
      <c r="G128" s="138">
        <v>75</v>
      </c>
      <c r="H128" s="138">
        <v>30</v>
      </c>
      <c r="I128" s="138">
        <v>194</v>
      </c>
      <c r="J128" s="138">
        <v>90</v>
      </c>
      <c r="K128" s="138">
        <v>22</v>
      </c>
      <c r="L128" s="138">
        <v>5</v>
      </c>
      <c r="M128" s="138">
        <v>0</v>
      </c>
      <c r="N128" s="138">
        <f t="shared" si="1"/>
        <v>466</v>
      </c>
    </row>
    <row r="129" spans="1:14" x14ac:dyDescent="0.25">
      <c r="A129" s="142" t="s">
        <v>1749</v>
      </c>
      <c r="B129" s="132" t="s">
        <v>1581</v>
      </c>
      <c r="C129" s="138">
        <v>318</v>
      </c>
      <c r="D129" s="138">
        <v>0</v>
      </c>
      <c r="E129" s="138">
        <v>5</v>
      </c>
      <c r="F129" s="138">
        <v>0</v>
      </c>
      <c r="G129" s="138">
        <v>100</v>
      </c>
      <c r="H129" s="138">
        <v>1</v>
      </c>
      <c r="I129" s="138">
        <v>16</v>
      </c>
      <c r="J129" s="138">
        <v>0</v>
      </c>
      <c r="K129" s="138">
        <v>0</v>
      </c>
      <c r="L129" s="138">
        <v>0</v>
      </c>
      <c r="M129" s="138">
        <v>0</v>
      </c>
      <c r="N129" s="138">
        <f t="shared" si="1"/>
        <v>440</v>
      </c>
    </row>
    <row r="130" spans="1:14" x14ac:dyDescent="0.25">
      <c r="A130" s="142" t="s">
        <v>1750</v>
      </c>
      <c r="B130" s="132" t="s">
        <v>677</v>
      </c>
      <c r="C130" s="138">
        <v>94</v>
      </c>
      <c r="D130" s="138">
        <v>260</v>
      </c>
      <c r="E130" s="138">
        <v>15</v>
      </c>
      <c r="F130" s="138">
        <v>4</v>
      </c>
      <c r="G130" s="138">
        <v>0</v>
      </c>
      <c r="H130" s="138">
        <v>171</v>
      </c>
      <c r="I130" s="138">
        <v>280</v>
      </c>
      <c r="J130" s="138">
        <v>594</v>
      </c>
      <c r="K130" s="138">
        <v>34</v>
      </c>
      <c r="L130" s="138">
        <v>5</v>
      </c>
      <c r="M130" s="138">
        <v>756</v>
      </c>
      <c r="N130" s="138">
        <f t="shared" si="1"/>
        <v>2213</v>
      </c>
    </row>
    <row r="131" spans="1:14" ht="25.5" x14ac:dyDescent="0.25">
      <c r="A131" s="142" t="s">
        <v>1751</v>
      </c>
      <c r="B131" s="132" t="s">
        <v>678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500</v>
      </c>
      <c r="K131" s="138">
        <v>0</v>
      </c>
      <c r="L131" s="138">
        <v>0</v>
      </c>
      <c r="M131" s="138">
        <v>0</v>
      </c>
      <c r="N131" s="138">
        <f t="shared" ref="N131:N194" si="2">SUM(C131:M131)</f>
        <v>500</v>
      </c>
    </row>
    <row r="132" spans="1:14" x14ac:dyDescent="0.25">
      <c r="A132" s="142" t="s">
        <v>1752</v>
      </c>
      <c r="B132" s="132" t="s">
        <v>1400</v>
      </c>
      <c r="C132" s="138">
        <v>100</v>
      </c>
      <c r="D132" s="138">
        <v>476</v>
      </c>
      <c r="E132" s="138">
        <v>310</v>
      </c>
      <c r="F132" s="138">
        <v>242</v>
      </c>
      <c r="G132" s="138">
        <v>254</v>
      </c>
      <c r="H132" s="138">
        <v>112</v>
      </c>
      <c r="I132" s="138">
        <v>137</v>
      </c>
      <c r="J132" s="138">
        <v>584</v>
      </c>
      <c r="K132" s="138">
        <v>915</v>
      </c>
      <c r="L132" s="138">
        <v>52</v>
      </c>
      <c r="M132" s="138">
        <v>175</v>
      </c>
      <c r="N132" s="138">
        <f t="shared" si="2"/>
        <v>3357</v>
      </c>
    </row>
    <row r="133" spans="1:14" x14ac:dyDescent="0.25">
      <c r="A133" s="142" t="s">
        <v>1753</v>
      </c>
      <c r="B133" s="132" t="s">
        <v>1402</v>
      </c>
      <c r="C133" s="138">
        <v>0</v>
      </c>
      <c r="D133" s="138">
        <v>6</v>
      </c>
      <c r="E133" s="138">
        <v>18</v>
      </c>
      <c r="F133" s="138">
        <v>55</v>
      </c>
      <c r="G133" s="138">
        <v>19</v>
      </c>
      <c r="H133" s="138">
        <v>0</v>
      </c>
      <c r="I133" s="138">
        <v>13</v>
      </c>
      <c r="J133" s="138">
        <v>1</v>
      </c>
      <c r="K133" s="138">
        <v>249</v>
      </c>
      <c r="L133" s="138">
        <v>0</v>
      </c>
      <c r="M133" s="138">
        <v>9</v>
      </c>
      <c r="N133" s="138">
        <f t="shared" si="2"/>
        <v>370</v>
      </c>
    </row>
    <row r="134" spans="1:14" ht="25.5" x14ac:dyDescent="0.25">
      <c r="A134" s="142" t="s">
        <v>1754</v>
      </c>
      <c r="B134" s="132" t="s">
        <v>1404</v>
      </c>
      <c r="C134" s="138">
        <v>0</v>
      </c>
      <c r="D134" s="138">
        <v>1</v>
      </c>
      <c r="E134" s="138">
        <v>78</v>
      </c>
      <c r="F134" s="138">
        <v>27</v>
      </c>
      <c r="G134" s="138">
        <v>90</v>
      </c>
      <c r="H134" s="138">
        <v>12</v>
      </c>
      <c r="I134" s="138">
        <v>5</v>
      </c>
      <c r="J134" s="138">
        <v>42</v>
      </c>
      <c r="K134" s="138">
        <v>64</v>
      </c>
      <c r="L134" s="138">
        <v>43</v>
      </c>
      <c r="M134" s="138">
        <v>18</v>
      </c>
      <c r="N134" s="138">
        <f t="shared" si="2"/>
        <v>380</v>
      </c>
    </row>
    <row r="135" spans="1:14" x14ac:dyDescent="0.25">
      <c r="A135" s="142" t="s">
        <v>1755</v>
      </c>
      <c r="B135" s="132" t="s">
        <v>1406</v>
      </c>
      <c r="C135" s="138">
        <v>31</v>
      </c>
      <c r="D135" s="138">
        <v>411</v>
      </c>
      <c r="E135" s="138">
        <v>66</v>
      </c>
      <c r="F135" s="138">
        <v>98</v>
      </c>
      <c r="G135" s="138">
        <v>55</v>
      </c>
      <c r="H135" s="138">
        <v>39</v>
      </c>
      <c r="I135" s="138">
        <v>22</v>
      </c>
      <c r="J135" s="138">
        <v>339</v>
      </c>
      <c r="K135" s="138">
        <v>401</v>
      </c>
      <c r="L135" s="138">
        <v>0</v>
      </c>
      <c r="M135" s="138">
        <v>103</v>
      </c>
      <c r="N135" s="138">
        <f t="shared" si="2"/>
        <v>1565</v>
      </c>
    </row>
    <row r="136" spans="1:14" x14ac:dyDescent="0.25">
      <c r="A136" s="142" t="s">
        <v>1756</v>
      </c>
      <c r="B136" s="132" t="s">
        <v>1408</v>
      </c>
      <c r="C136" s="138">
        <v>59</v>
      </c>
      <c r="D136" s="138">
        <v>49</v>
      </c>
      <c r="E136" s="138">
        <v>120</v>
      </c>
      <c r="F136" s="138">
        <v>59</v>
      </c>
      <c r="G136" s="138">
        <v>65</v>
      </c>
      <c r="H136" s="138">
        <v>47</v>
      </c>
      <c r="I136" s="138">
        <v>81</v>
      </c>
      <c r="J136" s="138">
        <v>159</v>
      </c>
      <c r="K136" s="138">
        <v>154</v>
      </c>
      <c r="L136" s="138">
        <v>4</v>
      </c>
      <c r="M136" s="138">
        <v>33</v>
      </c>
      <c r="N136" s="138">
        <f t="shared" si="2"/>
        <v>830</v>
      </c>
    </row>
    <row r="137" spans="1:14" x14ac:dyDescent="0.25">
      <c r="A137" s="142" t="s">
        <v>1757</v>
      </c>
      <c r="B137" s="132" t="s">
        <v>1410</v>
      </c>
      <c r="C137" s="138">
        <v>5</v>
      </c>
      <c r="D137" s="138">
        <v>8</v>
      </c>
      <c r="E137" s="138">
        <v>13</v>
      </c>
      <c r="F137" s="138">
        <v>3</v>
      </c>
      <c r="G137" s="138">
        <v>20</v>
      </c>
      <c r="H137" s="138">
        <v>7</v>
      </c>
      <c r="I137" s="138">
        <v>14</v>
      </c>
      <c r="J137" s="138">
        <v>28</v>
      </c>
      <c r="K137" s="138">
        <v>23</v>
      </c>
      <c r="L137" s="138">
        <v>4</v>
      </c>
      <c r="M137" s="138">
        <v>7</v>
      </c>
      <c r="N137" s="138">
        <f t="shared" si="2"/>
        <v>132</v>
      </c>
    </row>
    <row r="138" spans="1:14" x14ac:dyDescent="0.25">
      <c r="A138" s="142" t="s">
        <v>1758</v>
      </c>
      <c r="B138" s="132" t="s">
        <v>1169</v>
      </c>
      <c r="C138" s="138">
        <v>5</v>
      </c>
      <c r="D138" s="138">
        <v>1</v>
      </c>
      <c r="E138" s="138">
        <v>15</v>
      </c>
      <c r="F138" s="138">
        <v>0</v>
      </c>
      <c r="G138" s="138">
        <v>5</v>
      </c>
      <c r="H138" s="138">
        <v>7</v>
      </c>
      <c r="I138" s="138">
        <v>2</v>
      </c>
      <c r="J138" s="138">
        <v>15</v>
      </c>
      <c r="K138" s="138">
        <v>24</v>
      </c>
      <c r="L138" s="138">
        <v>1</v>
      </c>
      <c r="M138" s="138">
        <v>5</v>
      </c>
      <c r="N138" s="138">
        <f t="shared" si="2"/>
        <v>80</v>
      </c>
    </row>
    <row r="139" spans="1:14" ht="25.5" x14ac:dyDescent="0.25">
      <c r="A139" s="142" t="s">
        <v>1759</v>
      </c>
      <c r="B139" s="132" t="s">
        <v>1170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f t="shared" si="2"/>
        <v>0</v>
      </c>
    </row>
    <row r="140" spans="1:14" x14ac:dyDescent="0.25">
      <c r="A140" s="131" t="s">
        <v>1760</v>
      </c>
      <c r="B140" s="132" t="s">
        <v>1416</v>
      </c>
      <c r="C140" s="138">
        <v>51157</v>
      </c>
      <c r="D140" s="138">
        <v>20969</v>
      </c>
      <c r="E140" s="138">
        <v>28068</v>
      </c>
      <c r="F140" s="138">
        <v>11205</v>
      </c>
      <c r="G140" s="138">
        <v>29962</v>
      </c>
      <c r="H140" s="138">
        <v>16720</v>
      </c>
      <c r="I140" s="138">
        <v>22538</v>
      </c>
      <c r="J140" s="138">
        <v>110126</v>
      </c>
      <c r="K140" s="138">
        <v>9515</v>
      </c>
      <c r="L140" s="138">
        <v>5755</v>
      </c>
      <c r="M140" s="138">
        <v>6067</v>
      </c>
      <c r="N140" s="138">
        <f t="shared" si="2"/>
        <v>312082</v>
      </c>
    </row>
    <row r="141" spans="1:14" x14ac:dyDescent="0.25">
      <c r="A141" s="131" t="s">
        <v>1761</v>
      </c>
      <c r="B141" s="132" t="s">
        <v>1418</v>
      </c>
      <c r="C141" s="138">
        <v>44181</v>
      </c>
      <c r="D141" s="138">
        <v>15428</v>
      </c>
      <c r="E141" s="138">
        <v>19374</v>
      </c>
      <c r="F141" s="138">
        <v>9821</v>
      </c>
      <c r="G141" s="138">
        <v>24605</v>
      </c>
      <c r="H141" s="138">
        <v>14652</v>
      </c>
      <c r="I141" s="138">
        <v>18289</v>
      </c>
      <c r="J141" s="138">
        <v>99095</v>
      </c>
      <c r="K141" s="138">
        <v>2614</v>
      </c>
      <c r="L141" s="138">
        <v>1803</v>
      </c>
      <c r="M141" s="138">
        <v>3088</v>
      </c>
      <c r="N141" s="138">
        <f t="shared" si="2"/>
        <v>252950</v>
      </c>
    </row>
    <row r="142" spans="1:14" ht="25.5" x14ac:dyDescent="0.25">
      <c r="A142" s="142" t="s">
        <v>1762</v>
      </c>
      <c r="B142" s="132" t="s">
        <v>1420</v>
      </c>
      <c r="C142" s="138">
        <v>9989</v>
      </c>
      <c r="D142" s="138">
        <v>4520</v>
      </c>
      <c r="E142" s="138">
        <v>4990</v>
      </c>
      <c r="F142" s="138">
        <v>1836</v>
      </c>
      <c r="G142" s="138">
        <v>5382</v>
      </c>
      <c r="H142" s="138">
        <v>3325</v>
      </c>
      <c r="I142" s="138">
        <v>4292</v>
      </c>
      <c r="J142" s="138">
        <v>15143</v>
      </c>
      <c r="K142" s="138">
        <v>0</v>
      </c>
      <c r="L142" s="138">
        <v>0</v>
      </c>
      <c r="M142" s="138">
        <v>0</v>
      </c>
      <c r="N142" s="138">
        <f t="shared" si="2"/>
        <v>49477</v>
      </c>
    </row>
    <row r="143" spans="1:14" x14ac:dyDescent="0.25">
      <c r="A143" s="142" t="s">
        <v>1763</v>
      </c>
      <c r="B143" s="132" t="s">
        <v>1422</v>
      </c>
      <c r="C143" s="138">
        <v>9989</v>
      </c>
      <c r="D143" s="138">
        <v>4520</v>
      </c>
      <c r="E143" s="138">
        <v>4990</v>
      </c>
      <c r="F143" s="138">
        <v>1836</v>
      </c>
      <c r="G143" s="138">
        <v>5382</v>
      </c>
      <c r="H143" s="138">
        <v>3325</v>
      </c>
      <c r="I143" s="138">
        <v>4292</v>
      </c>
      <c r="J143" s="138">
        <v>15143</v>
      </c>
      <c r="K143" s="138">
        <v>0</v>
      </c>
      <c r="L143" s="138">
        <v>0</v>
      </c>
      <c r="M143" s="138">
        <v>0</v>
      </c>
      <c r="N143" s="138">
        <f t="shared" si="2"/>
        <v>49477</v>
      </c>
    </row>
    <row r="144" spans="1:14" x14ac:dyDescent="0.25">
      <c r="A144" s="142" t="s">
        <v>1764</v>
      </c>
      <c r="B144" s="132" t="s">
        <v>448</v>
      </c>
      <c r="C144" s="138">
        <v>6394</v>
      </c>
      <c r="D144" s="138">
        <v>2664</v>
      </c>
      <c r="E144" s="138">
        <v>2789</v>
      </c>
      <c r="F144" s="138">
        <v>1112</v>
      </c>
      <c r="G144" s="138">
        <v>3048</v>
      </c>
      <c r="H144" s="138">
        <v>2025</v>
      </c>
      <c r="I144" s="138">
        <v>2389</v>
      </c>
      <c r="J144" s="138">
        <v>9960</v>
      </c>
      <c r="K144" s="138">
        <v>0</v>
      </c>
      <c r="L144" s="138">
        <v>0</v>
      </c>
      <c r="M144" s="138">
        <v>0</v>
      </c>
      <c r="N144" s="138">
        <f t="shared" si="2"/>
        <v>30381</v>
      </c>
    </row>
    <row r="145" spans="1:14" x14ac:dyDescent="0.25">
      <c r="A145" s="142" t="s">
        <v>1765</v>
      </c>
      <c r="B145" s="132" t="s">
        <v>449</v>
      </c>
      <c r="C145" s="138">
        <v>1328</v>
      </c>
      <c r="D145" s="138">
        <v>592</v>
      </c>
      <c r="E145" s="138">
        <v>513</v>
      </c>
      <c r="F145" s="138">
        <v>170</v>
      </c>
      <c r="G145" s="138">
        <v>470</v>
      </c>
      <c r="H145" s="138">
        <v>339</v>
      </c>
      <c r="I145" s="138">
        <v>392</v>
      </c>
      <c r="J145" s="138">
        <v>2004</v>
      </c>
      <c r="K145" s="138">
        <v>0</v>
      </c>
      <c r="L145" s="138">
        <v>0</v>
      </c>
      <c r="M145" s="138">
        <v>0</v>
      </c>
      <c r="N145" s="138">
        <f t="shared" si="2"/>
        <v>5808</v>
      </c>
    </row>
    <row r="146" spans="1:14" ht="25.5" x14ac:dyDescent="0.25">
      <c r="A146" s="142" t="s">
        <v>1766</v>
      </c>
      <c r="B146" s="132" t="s">
        <v>450</v>
      </c>
      <c r="C146" s="138">
        <v>1638</v>
      </c>
      <c r="D146" s="138">
        <v>972</v>
      </c>
      <c r="E146" s="138">
        <v>1286</v>
      </c>
      <c r="F146" s="138">
        <v>452</v>
      </c>
      <c r="G146" s="138">
        <v>1350</v>
      </c>
      <c r="H146" s="138">
        <v>790</v>
      </c>
      <c r="I146" s="138">
        <v>1271</v>
      </c>
      <c r="J146" s="138">
        <v>2216</v>
      </c>
      <c r="K146" s="138">
        <v>0</v>
      </c>
      <c r="L146" s="138">
        <v>0</v>
      </c>
      <c r="M146" s="138">
        <v>0</v>
      </c>
      <c r="N146" s="138">
        <f t="shared" si="2"/>
        <v>9975</v>
      </c>
    </row>
    <row r="147" spans="1:14" ht="25.5" x14ac:dyDescent="0.25">
      <c r="A147" s="142" t="s">
        <v>1767</v>
      </c>
      <c r="B147" s="132" t="s">
        <v>1226</v>
      </c>
      <c r="C147" s="138">
        <v>629</v>
      </c>
      <c r="D147" s="138">
        <v>292</v>
      </c>
      <c r="E147" s="138">
        <v>402</v>
      </c>
      <c r="F147" s="138">
        <v>102</v>
      </c>
      <c r="G147" s="138">
        <v>514</v>
      </c>
      <c r="H147" s="138">
        <v>171</v>
      </c>
      <c r="I147" s="138">
        <v>240</v>
      </c>
      <c r="J147" s="138">
        <v>963</v>
      </c>
      <c r="K147" s="138">
        <v>0</v>
      </c>
      <c r="L147" s="138">
        <v>0</v>
      </c>
      <c r="M147" s="138">
        <v>0</v>
      </c>
      <c r="N147" s="138">
        <f t="shared" si="2"/>
        <v>3313</v>
      </c>
    </row>
    <row r="148" spans="1:14" ht="25.5" x14ac:dyDescent="0.25">
      <c r="A148" s="142" t="s">
        <v>1768</v>
      </c>
      <c r="B148" s="132" t="s">
        <v>819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f t="shared" si="2"/>
        <v>0</v>
      </c>
    </row>
    <row r="149" spans="1:14" ht="25.5" x14ac:dyDescent="0.25">
      <c r="A149" s="142" t="s">
        <v>1769</v>
      </c>
      <c r="B149" s="132" t="s">
        <v>1810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f t="shared" si="2"/>
        <v>0</v>
      </c>
    </row>
    <row r="150" spans="1:14" x14ac:dyDescent="0.25">
      <c r="A150" s="142" t="s">
        <v>1770</v>
      </c>
      <c r="B150" s="132" t="s">
        <v>1232</v>
      </c>
      <c r="C150" s="138">
        <v>13217</v>
      </c>
      <c r="D150" s="138">
        <v>5281</v>
      </c>
      <c r="E150" s="138">
        <v>6506</v>
      </c>
      <c r="F150" s="138">
        <v>2357</v>
      </c>
      <c r="G150" s="138">
        <v>7653</v>
      </c>
      <c r="H150" s="138">
        <v>4400</v>
      </c>
      <c r="I150" s="138">
        <v>5652</v>
      </c>
      <c r="J150" s="138">
        <v>23535</v>
      </c>
      <c r="K150" s="138">
        <v>0</v>
      </c>
      <c r="L150" s="138">
        <v>0</v>
      </c>
      <c r="M150" s="138">
        <v>0</v>
      </c>
      <c r="N150" s="138">
        <f t="shared" si="2"/>
        <v>68601</v>
      </c>
    </row>
    <row r="151" spans="1:14" x14ac:dyDescent="0.25">
      <c r="A151" s="142" t="s">
        <v>1771</v>
      </c>
      <c r="B151" s="132" t="s">
        <v>1234</v>
      </c>
      <c r="C151" s="138">
        <v>13217</v>
      </c>
      <c r="D151" s="138">
        <v>5281</v>
      </c>
      <c r="E151" s="138">
        <v>6506</v>
      </c>
      <c r="F151" s="138">
        <v>2357</v>
      </c>
      <c r="G151" s="138">
        <v>7653</v>
      </c>
      <c r="H151" s="138">
        <v>4400</v>
      </c>
      <c r="I151" s="138">
        <v>5652</v>
      </c>
      <c r="J151" s="138">
        <v>23535</v>
      </c>
      <c r="K151" s="138">
        <v>0</v>
      </c>
      <c r="L151" s="138">
        <v>0</v>
      </c>
      <c r="M151" s="138">
        <v>0</v>
      </c>
      <c r="N151" s="138">
        <f t="shared" si="2"/>
        <v>68601</v>
      </c>
    </row>
    <row r="152" spans="1:14" ht="25.5" x14ac:dyDescent="0.25">
      <c r="A152" s="142" t="s">
        <v>1772</v>
      </c>
      <c r="B152" s="132" t="s">
        <v>818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f t="shared" si="2"/>
        <v>0</v>
      </c>
    </row>
    <row r="153" spans="1:14" x14ac:dyDescent="0.25">
      <c r="A153" s="142" t="s">
        <v>1773</v>
      </c>
      <c r="B153" s="132" t="s">
        <v>1811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f t="shared" si="2"/>
        <v>0</v>
      </c>
    </row>
    <row r="154" spans="1:14" ht="25.5" x14ac:dyDescent="0.25">
      <c r="A154" s="142" t="s">
        <v>1774</v>
      </c>
      <c r="B154" s="132" t="s">
        <v>1240</v>
      </c>
      <c r="C154" s="138">
        <v>3941</v>
      </c>
      <c r="D154" s="138">
        <v>865</v>
      </c>
      <c r="E154" s="138">
        <v>2439</v>
      </c>
      <c r="F154" s="138">
        <v>1082</v>
      </c>
      <c r="G154" s="138">
        <v>3700</v>
      </c>
      <c r="H154" s="138">
        <v>1840</v>
      </c>
      <c r="I154" s="138">
        <v>1810</v>
      </c>
      <c r="J154" s="138">
        <v>15709</v>
      </c>
      <c r="K154" s="138">
        <v>10</v>
      </c>
      <c r="L154" s="138">
        <v>74</v>
      </c>
      <c r="M154" s="138">
        <v>0</v>
      </c>
      <c r="N154" s="138">
        <f t="shared" si="2"/>
        <v>31470</v>
      </c>
    </row>
    <row r="155" spans="1:14" ht="25.5" x14ac:dyDescent="0.25">
      <c r="A155" s="142" t="s">
        <v>1775</v>
      </c>
      <c r="B155" s="132" t="s">
        <v>817</v>
      </c>
      <c r="C155" s="138">
        <v>198</v>
      </c>
      <c r="D155" s="138">
        <v>4</v>
      </c>
      <c r="E155" s="138">
        <v>15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4</v>
      </c>
      <c r="L155" s="138">
        <v>74</v>
      </c>
      <c r="M155" s="138">
        <v>0</v>
      </c>
      <c r="N155" s="138">
        <f t="shared" si="2"/>
        <v>295</v>
      </c>
    </row>
    <row r="156" spans="1:14" ht="25.5" x14ac:dyDescent="0.25">
      <c r="A156" s="142" t="s">
        <v>1776</v>
      </c>
      <c r="B156" s="132" t="s">
        <v>816</v>
      </c>
      <c r="C156" s="138">
        <v>0</v>
      </c>
      <c r="D156" s="138">
        <v>0</v>
      </c>
      <c r="E156" s="138">
        <v>0</v>
      </c>
      <c r="F156" s="138">
        <v>0</v>
      </c>
      <c r="G156" s="138">
        <v>3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f t="shared" si="2"/>
        <v>3</v>
      </c>
    </row>
    <row r="157" spans="1:14" x14ac:dyDescent="0.25">
      <c r="A157" s="142" t="s">
        <v>1517</v>
      </c>
      <c r="B157" s="132" t="s">
        <v>1812</v>
      </c>
      <c r="C157" s="138">
        <v>71</v>
      </c>
      <c r="D157" s="138">
        <v>3</v>
      </c>
      <c r="E157" s="138">
        <v>18</v>
      </c>
      <c r="F157" s="138">
        <v>0</v>
      </c>
      <c r="G157" s="138">
        <v>0</v>
      </c>
      <c r="H157" s="138">
        <v>0</v>
      </c>
      <c r="I157" s="138">
        <v>0</v>
      </c>
      <c r="J157" s="138">
        <v>2</v>
      </c>
      <c r="K157" s="138">
        <v>6</v>
      </c>
      <c r="L157" s="138">
        <v>0</v>
      </c>
      <c r="M157" s="138">
        <v>0</v>
      </c>
      <c r="N157" s="138">
        <f t="shared" si="2"/>
        <v>100</v>
      </c>
    </row>
    <row r="158" spans="1:14" x14ac:dyDescent="0.25">
      <c r="A158" s="142" t="s">
        <v>1518</v>
      </c>
      <c r="B158" s="132" t="s">
        <v>815</v>
      </c>
      <c r="C158" s="138">
        <v>2114</v>
      </c>
      <c r="D158" s="138">
        <v>553</v>
      </c>
      <c r="E158" s="138">
        <v>1287</v>
      </c>
      <c r="F158" s="138">
        <v>473</v>
      </c>
      <c r="G158" s="138">
        <v>1530</v>
      </c>
      <c r="H158" s="138">
        <v>981</v>
      </c>
      <c r="I158" s="138">
        <v>752</v>
      </c>
      <c r="J158" s="138">
        <v>3879</v>
      </c>
      <c r="K158" s="138">
        <v>0</v>
      </c>
      <c r="L158" s="138">
        <v>0</v>
      </c>
      <c r="M158" s="138">
        <v>0</v>
      </c>
      <c r="N158" s="138">
        <f t="shared" si="2"/>
        <v>11569</v>
      </c>
    </row>
    <row r="159" spans="1:14" x14ac:dyDescent="0.25">
      <c r="A159" s="142" t="s">
        <v>1519</v>
      </c>
      <c r="B159" s="132" t="s">
        <v>814</v>
      </c>
      <c r="C159" s="138">
        <v>1558</v>
      </c>
      <c r="D159" s="138">
        <v>305</v>
      </c>
      <c r="E159" s="138">
        <v>1119</v>
      </c>
      <c r="F159" s="138">
        <v>609</v>
      </c>
      <c r="G159" s="138">
        <v>2167</v>
      </c>
      <c r="H159" s="138">
        <v>859</v>
      </c>
      <c r="I159" s="138">
        <v>1058</v>
      </c>
      <c r="J159" s="138">
        <v>11828</v>
      </c>
      <c r="K159" s="138">
        <v>0</v>
      </c>
      <c r="L159" s="138">
        <v>0</v>
      </c>
      <c r="M159" s="138">
        <v>0</v>
      </c>
      <c r="N159" s="138">
        <f t="shared" si="2"/>
        <v>19503</v>
      </c>
    </row>
    <row r="160" spans="1:14" ht="25.5" x14ac:dyDescent="0.25">
      <c r="A160" s="131" t="s">
        <v>1520</v>
      </c>
      <c r="B160" s="132" t="s">
        <v>822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f t="shared" si="2"/>
        <v>0</v>
      </c>
    </row>
    <row r="161" spans="1:14" ht="25.5" x14ac:dyDescent="0.25">
      <c r="A161" s="131" t="s">
        <v>1521</v>
      </c>
      <c r="B161" s="132" t="s">
        <v>823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f t="shared" si="2"/>
        <v>0</v>
      </c>
    </row>
    <row r="162" spans="1:14" ht="25.5" x14ac:dyDescent="0.25">
      <c r="A162" s="131" t="s">
        <v>1522</v>
      </c>
      <c r="B162" s="132" t="s">
        <v>824</v>
      </c>
      <c r="C162" s="138">
        <v>505</v>
      </c>
      <c r="D162" s="138">
        <v>0</v>
      </c>
      <c r="E162" s="138">
        <v>0</v>
      </c>
      <c r="F162" s="138">
        <v>373</v>
      </c>
      <c r="G162" s="138">
        <v>1368</v>
      </c>
      <c r="H162" s="138">
        <v>0</v>
      </c>
      <c r="I162" s="138">
        <v>0</v>
      </c>
      <c r="J162" s="138">
        <v>2317</v>
      </c>
      <c r="K162" s="138">
        <v>0</v>
      </c>
      <c r="L162" s="138">
        <v>0</v>
      </c>
      <c r="M162" s="138">
        <v>0</v>
      </c>
      <c r="N162" s="138">
        <f t="shared" si="2"/>
        <v>4563</v>
      </c>
    </row>
    <row r="163" spans="1:14" ht="25.5" x14ac:dyDescent="0.25">
      <c r="A163" s="139" t="s">
        <v>1523</v>
      </c>
      <c r="B163" s="132" t="s">
        <v>2128</v>
      </c>
      <c r="C163" s="138">
        <v>1053</v>
      </c>
      <c r="D163" s="138">
        <v>305</v>
      </c>
      <c r="E163" s="138">
        <v>1119</v>
      </c>
      <c r="F163" s="138">
        <v>236</v>
      </c>
      <c r="G163" s="138">
        <v>799</v>
      </c>
      <c r="H163" s="138">
        <v>859</v>
      </c>
      <c r="I163" s="138">
        <v>1058</v>
      </c>
      <c r="J163" s="138">
        <v>9511</v>
      </c>
      <c r="K163" s="138">
        <v>0</v>
      </c>
      <c r="L163" s="138">
        <v>0</v>
      </c>
      <c r="M163" s="138">
        <v>0</v>
      </c>
      <c r="N163" s="138">
        <f t="shared" si="2"/>
        <v>14940</v>
      </c>
    </row>
    <row r="164" spans="1:14" ht="25.5" x14ac:dyDescent="0.25">
      <c r="A164" s="143" t="s">
        <v>1524</v>
      </c>
      <c r="B164" s="132" t="s">
        <v>1813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f t="shared" si="2"/>
        <v>0</v>
      </c>
    </row>
    <row r="165" spans="1:14" ht="25.5" x14ac:dyDescent="0.25">
      <c r="A165" s="143" t="s">
        <v>1525</v>
      </c>
      <c r="B165" s="132" t="s">
        <v>1306</v>
      </c>
      <c r="C165" s="138">
        <v>2742</v>
      </c>
      <c r="D165" s="138">
        <v>969</v>
      </c>
      <c r="E165" s="138">
        <v>838</v>
      </c>
      <c r="F165" s="138">
        <v>725</v>
      </c>
      <c r="G165" s="138">
        <v>725</v>
      </c>
      <c r="H165" s="138">
        <v>915</v>
      </c>
      <c r="I165" s="138">
        <v>1411</v>
      </c>
      <c r="J165" s="138">
        <v>5609</v>
      </c>
      <c r="K165" s="138">
        <v>0</v>
      </c>
      <c r="L165" s="138">
        <v>0</v>
      </c>
      <c r="M165" s="138">
        <v>0</v>
      </c>
      <c r="N165" s="138">
        <f t="shared" si="2"/>
        <v>13934</v>
      </c>
    </row>
    <row r="166" spans="1:14" ht="25.5" x14ac:dyDescent="0.25">
      <c r="A166" s="143" t="s">
        <v>1526</v>
      </c>
      <c r="B166" s="132" t="s">
        <v>813</v>
      </c>
      <c r="C166" s="138">
        <v>10</v>
      </c>
      <c r="D166" s="138">
        <v>0</v>
      </c>
      <c r="E166" s="138">
        <v>0</v>
      </c>
      <c r="F166" s="138">
        <v>0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f t="shared" si="2"/>
        <v>10</v>
      </c>
    </row>
    <row r="167" spans="1:14" ht="25.5" x14ac:dyDescent="0.25">
      <c r="A167" s="143" t="s">
        <v>1527</v>
      </c>
      <c r="B167" s="132" t="s">
        <v>812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f t="shared" si="2"/>
        <v>0</v>
      </c>
    </row>
    <row r="168" spans="1:14" ht="25.5" x14ac:dyDescent="0.25">
      <c r="A168" s="143" t="s">
        <v>1528</v>
      </c>
      <c r="B168" s="132" t="s">
        <v>941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f t="shared" si="2"/>
        <v>0</v>
      </c>
    </row>
    <row r="169" spans="1:14" x14ac:dyDescent="0.25">
      <c r="A169" s="143" t="s">
        <v>1529</v>
      </c>
      <c r="B169" s="132" t="s">
        <v>562</v>
      </c>
      <c r="C169" s="138">
        <v>2732</v>
      </c>
      <c r="D169" s="138">
        <v>969</v>
      </c>
      <c r="E169" s="138">
        <v>838</v>
      </c>
      <c r="F169" s="138">
        <v>725</v>
      </c>
      <c r="G169" s="138">
        <v>725</v>
      </c>
      <c r="H169" s="138">
        <v>915</v>
      </c>
      <c r="I169" s="138">
        <v>1411</v>
      </c>
      <c r="J169" s="138">
        <v>5609</v>
      </c>
      <c r="K169" s="138">
        <v>0</v>
      </c>
      <c r="L169" s="138">
        <v>0</v>
      </c>
      <c r="M169" s="138">
        <v>0</v>
      </c>
      <c r="N169" s="138">
        <f t="shared" si="2"/>
        <v>13924</v>
      </c>
    </row>
    <row r="170" spans="1:14" x14ac:dyDescent="0.25">
      <c r="A170" s="143" t="s">
        <v>1530</v>
      </c>
      <c r="B170" s="132" t="s">
        <v>1333</v>
      </c>
      <c r="C170" s="138">
        <v>0</v>
      </c>
      <c r="D170" s="138">
        <v>0</v>
      </c>
      <c r="E170" s="138">
        <v>0</v>
      </c>
      <c r="F170" s="138">
        <v>0</v>
      </c>
      <c r="G170" s="138">
        <v>0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f t="shared" si="2"/>
        <v>0</v>
      </c>
    </row>
    <row r="171" spans="1:14" ht="25.5" x14ac:dyDescent="0.25">
      <c r="A171" s="143" t="s">
        <v>1531</v>
      </c>
      <c r="B171" s="132" t="s">
        <v>1053</v>
      </c>
      <c r="C171" s="138">
        <v>2358</v>
      </c>
      <c r="D171" s="138">
        <v>982</v>
      </c>
      <c r="E171" s="138">
        <v>946</v>
      </c>
      <c r="F171" s="138">
        <v>466</v>
      </c>
      <c r="G171" s="138">
        <v>826</v>
      </c>
      <c r="H171" s="138">
        <v>633</v>
      </c>
      <c r="I171" s="138">
        <v>922</v>
      </c>
      <c r="J171" s="138">
        <v>2825</v>
      </c>
      <c r="K171" s="138">
        <v>0</v>
      </c>
      <c r="L171" s="138">
        <v>0</v>
      </c>
      <c r="M171" s="138">
        <v>0</v>
      </c>
      <c r="N171" s="138">
        <f t="shared" si="2"/>
        <v>9958</v>
      </c>
    </row>
    <row r="172" spans="1:14" ht="25.5" x14ac:dyDescent="0.25">
      <c r="A172" s="143" t="s">
        <v>1532</v>
      </c>
      <c r="B172" s="132" t="s">
        <v>811</v>
      </c>
      <c r="C172" s="138">
        <v>0</v>
      </c>
      <c r="D172" s="138">
        <v>0</v>
      </c>
      <c r="E172" s="138">
        <v>0</v>
      </c>
      <c r="F172" s="138">
        <v>0</v>
      </c>
      <c r="G172" s="138">
        <v>0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f t="shared" si="2"/>
        <v>0</v>
      </c>
    </row>
    <row r="173" spans="1:14" ht="25.5" x14ac:dyDescent="0.25">
      <c r="A173" s="143" t="s">
        <v>1533</v>
      </c>
      <c r="B173" s="132" t="s">
        <v>810</v>
      </c>
      <c r="C173" s="138">
        <v>0</v>
      </c>
      <c r="D173" s="138">
        <v>0</v>
      </c>
      <c r="E173" s="138">
        <v>0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f t="shared" si="2"/>
        <v>0</v>
      </c>
    </row>
    <row r="174" spans="1:14" x14ac:dyDescent="0.25">
      <c r="A174" s="143" t="s">
        <v>1534</v>
      </c>
      <c r="B174" s="132" t="s">
        <v>1814</v>
      </c>
      <c r="C174" s="138">
        <v>0</v>
      </c>
      <c r="D174" s="138">
        <v>0</v>
      </c>
      <c r="E174" s="138">
        <v>0</v>
      </c>
      <c r="F174" s="138">
        <v>0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f t="shared" si="2"/>
        <v>0</v>
      </c>
    </row>
    <row r="175" spans="1:14" x14ac:dyDescent="0.25">
      <c r="A175" s="143" t="s">
        <v>1535</v>
      </c>
      <c r="B175" s="132" t="s">
        <v>809</v>
      </c>
      <c r="C175" s="138">
        <v>2358</v>
      </c>
      <c r="D175" s="138">
        <v>982</v>
      </c>
      <c r="E175" s="138">
        <v>946</v>
      </c>
      <c r="F175" s="138">
        <v>466</v>
      </c>
      <c r="G175" s="138">
        <v>826</v>
      </c>
      <c r="H175" s="138">
        <v>633</v>
      </c>
      <c r="I175" s="138">
        <v>922</v>
      </c>
      <c r="J175" s="138">
        <v>2825</v>
      </c>
      <c r="K175" s="138">
        <v>0</v>
      </c>
      <c r="L175" s="138">
        <v>0</v>
      </c>
      <c r="M175" s="138">
        <v>0</v>
      </c>
      <c r="N175" s="138">
        <f t="shared" si="2"/>
        <v>9958</v>
      </c>
    </row>
    <row r="176" spans="1:14" ht="25.5" x14ac:dyDescent="0.25">
      <c r="A176" s="143" t="s">
        <v>1536</v>
      </c>
      <c r="B176" s="132" t="s">
        <v>1054</v>
      </c>
      <c r="C176" s="138">
        <v>1087</v>
      </c>
      <c r="D176" s="138">
        <v>412</v>
      </c>
      <c r="E176" s="138">
        <v>1009</v>
      </c>
      <c r="F176" s="138">
        <v>35</v>
      </c>
      <c r="G176" s="138">
        <v>650</v>
      </c>
      <c r="H176" s="138">
        <v>465</v>
      </c>
      <c r="I176" s="138">
        <v>136</v>
      </c>
      <c r="J176" s="138">
        <v>2919</v>
      </c>
      <c r="K176" s="138">
        <v>0</v>
      </c>
      <c r="L176" s="138">
        <v>0</v>
      </c>
      <c r="M176" s="138">
        <v>0</v>
      </c>
      <c r="N176" s="138">
        <f t="shared" si="2"/>
        <v>6713</v>
      </c>
    </row>
    <row r="177" spans="1:14" ht="25.5" x14ac:dyDescent="0.25">
      <c r="A177" s="143" t="s">
        <v>1537</v>
      </c>
      <c r="B177" s="132" t="s">
        <v>808</v>
      </c>
      <c r="C177" s="138">
        <v>0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f t="shared" si="2"/>
        <v>0</v>
      </c>
    </row>
    <row r="178" spans="1:14" ht="25.5" x14ac:dyDescent="0.25">
      <c r="A178" s="143" t="s">
        <v>1538</v>
      </c>
      <c r="B178" s="132" t="s">
        <v>807</v>
      </c>
      <c r="C178" s="138">
        <v>0</v>
      </c>
      <c r="D178" s="138">
        <v>0</v>
      </c>
      <c r="E178" s="138">
        <v>0</v>
      </c>
      <c r="F178" s="138">
        <v>0</v>
      </c>
      <c r="G178" s="138">
        <v>0</v>
      </c>
      <c r="H178" s="138">
        <v>0</v>
      </c>
      <c r="I178" s="138"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f t="shared" si="2"/>
        <v>0</v>
      </c>
    </row>
    <row r="179" spans="1:14" x14ac:dyDescent="0.25">
      <c r="A179" s="143" t="s">
        <v>1539</v>
      </c>
      <c r="B179" s="132" t="s">
        <v>1815</v>
      </c>
      <c r="C179" s="138">
        <v>0</v>
      </c>
      <c r="D179" s="138">
        <v>0</v>
      </c>
      <c r="E179" s="138">
        <v>0</v>
      </c>
      <c r="F179" s="138">
        <v>0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f t="shared" si="2"/>
        <v>0</v>
      </c>
    </row>
    <row r="180" spans="1:14" x14ac:dyDescent="0.25">
      <c r="A180" s="143" t="s">
        <v>1540</v>
      </c>
      <c r="B180" s="132" t="s">
        <v>328</v>
      </c>
      <c r="C180" s="138">
        <v>1087</v>
      </c>
      <c r="D180" s="138">
        <v>412</v>
      </c>
      <c r="E180" s="138">
        <v>1009</v>
      </c>
      <c r="F180" s="138">
        <v>35</v>
      </c>
      <c r="G180" s="138">
        <v>650</v>
      </c>
      <c r="H180" s="138">
        <v>465</v>
      </c>
      <c r="I180" s="138">
        <v>136</v>
      </c>
      <c r="J180" s="138">
        <v>2919</v>
      </c>
      <c r="K180" s="138">
        <v>0</v>
      </c>
      <c r="L180" s="138">
        <v>0</v>
      </c>
      <c r="M180" s="138">
        <v>0</v>
      </c>
      <c r="N180" s="138">
        <f t="shared" si="2"/>
        <v>6713</v>
      </c>
    </row>
    <row r="181" spans="1:14" ht="25.5" x14ac:dyDescent="0.25">
      <c r="A181" s="143" t="s">
        <v>1541</v>
      </c>
      <c r="B181" s="132" t="s">
        <v>679</v>
      </c>
      <c r="C181" s="138">
        <v>1883</v>
      </c>
      <c r="D181" s="138">
        <v>0</v>
      </c>
      <c r="E181" s="138">
        <v>0</v>
      </c>
      <c r="F181" s="138">
        <v>1231</v>
      </c>
      <c r="G181" s="138">
        <v>2305</v>
      </c>
      <c r="H181" s="138">
        <v>0</v>
      </c>
      <c r="I181" s="138">
        <v>0</v>
      </c>
      <c r="J181" s="138">
        <v>16370</v>
      </c>
      <c r="K181" s="138">
        <v>0</v>
      </c>
      <c r="L181" s="138">
        <v>0</v>
      </c>
      <c r="M181" s="138">
        <v>0</v>
      </c>
      <c r="N181" s="138">
        <f t="shared" si="2"/>
        <v>21789</v>
      </c>
    </row>
    <row r="182" spans="1:14" ht="25.5" x14ac:dyDescent="0.25">
      <c r="A182" s="143" t="s">
        <v>1542</v>
      </c>
      <c r="B182" s="132" t="s">
        <v>327</v>
      </c>
      <c r="C182" s="138">
        <v>0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0</v>
      </c>
      <c r="J182" s="138">
        <v>0</v>
      </c>
      <c r="K182" s="138">
        <v>0</v>
      </c>
      <c r="L182" s="138">
        <v>0</v>
      </c>
      <c r="M182" s="138">
        <v>0</v>
      </c>
      <c r="N182" s="138">
        <f t="shared" si="2"/>
        <v>0</v>
      </c>
    </row>
    <row r="183" spans="1:14" ht="25.5" x14ac:dyDescent="0.25">
      <c r="A183" s="143" t="s">
        <v>1543</v>
      </c>
      <c r="B183" s="132" t="s">
        <v>326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f t="shared" si="2"/>
        <v>0</v>
      </c>
    </row>
    <row r="184" spans="1:14" x14ac:dyDescent="0.25">
      <c r="A184" s="143" t="s">
        <v>1544</v>
      </c>
      <c r="B184" s="132" t="s">
        <v>1816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f t="shared" si="2"/>
        <v>0</v>
      </c>
    </row>
    <row r="185" spans="1:14" x14ac:dyDescent="0.25">
      <c r="A185" s="143" t="s">
        <v>1545</v>
      </c>
      <c r="B185" s="132" t="s">
        <v>325</v>
      </c>
      <c r="C185" s="138">
        <v>1883</v>
      </c>
      <c r="D185" s="138">
        <v>0</v>
      </c>
      <c r="E185" s="138">
        <v>0</v>
      </c>
      <c r="F185" s="138">
        <v>1231</v>
      </c>
      <c r="G185" s="138">
        <v>2305</v>
      </c>
      <c r="H185" s="138">
        <v>0</v>
      </c>
      <c r="I185" s="138">
        <v>0</v>
      </c>
      <c r="J185" s="138">
        <v>16370</v>
      </c>
      <c r="K185" s="138">
        <v>0</v>
      </c>
      <c r="L185" s="138">
        <v>0</v>
      </c>
      <c r="M185" s="138">
        <v>0</v>
      </c>
      <c r="N185" s="138">
        <f t="shared" si="2"/>
        <v>21789</v>
      </c>
    </row>
    <row r="186" spans="1:14" ht="25.5" x14ac:dyDescent="0.25">
      <c r="A186" s="139" t="s">
        <v>1546</v>
      </c>
      <c r="B186" s="132" t="s">
        <v>825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f t="shared" si="2"/>
        <v>0</v>
      </c>
    </row>
    <row r="187" spans="1:14" ht="25.5" x14ac:dyDescent="0.25">
      <c r="A187" s="139" t="s">
        <v>1547</v>
      </c>
      <c r="B187" s="132" t="s">
        <v>826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f t="shared" si="2"/>
        <v>0</v>
      </c>
    </row>
    <row r="188" spans="1:14" ht="25.5" x14ac:dyDescent="0.25">
      <c r="A188" s="139" t="s">
        <v>1548</v>
      </c>
      <c r="B188" s="132" t="s">
        <v>827</v>
      </c>
      <c r="C188" s="138">
        <v>1883</v>
      </c>
      <c r="D188" s="138">
        <v>0</v>
      </c>
      <c r="E188" s="138">
        <v>0</v>
      </c>
      <c r="F188" s="138">
        <v>1231</v>
      </c>
      <c r="G188" s="138">
        <v>2305</v>
      </c>
      <c r="H188" s="138">
        <v>0</v>
      </c>
      <c r="I188" s="138">
        <v>0</v>
      </c>
      <c r="J188" s="138">
        <v>16370</v>
      </c>
      <c r="K188" s="138">
        <v>0</v>
      </c>
      <c r="L188" s="138">
        <v>0</v>
      </c>
      <c r="M188" s="138">
        <v>0</v>
      </c>
      <c r="N188" s="138">
        <f t="shared" si="2"/>
        <v>21789</v>
      </c>
    </row>
    <row r="189" spans="1:14" ht="25.5" x14ac:dyDescent="0.25">
      <c r="A189" s="139" t="s">
        <v>1549</v>
      </c>
      <c r="B189" s="132" t="s">
        <v>1077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f t="shared" si="2"/>
        <v>0</v>
      </c>
    </row>
    <row r="190" spans="1:14" ht="25.5" x14ac:dyDescent="0.25">
      <c r="A190" s="143" t="s">
        <v>1550</v>
      </c>
      <c r="B190" s="132" t="s">
        <v>400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f t="shared" si="2"/>
        <v>0</v>
      </c>
    </row>
    <row r="191" spans="1:14" ht="25.5" x14ac:dyDescent="0.25">
      <c r="A191" s="143" t="s">
        <v>1551</v>
      </c>
      <c r="B191" s="132" t="s">
        <v>1078</v>
      </c>
      <c r="C191" s="138">
        <v>958</v>
      </c>
      <c r="D191" s="138">
        <v>126</v>
      </c>
      <c r="E191" s="138">
        <v>271</v>
      </c>
      <c r="F191" s="138">
        <v>109</v>
      </c>
      <c r="G191" s="138">
        <v>355</v>
      </c>
      <c r="H191" s="138">
        <v>580</v>
      </c>
      <c r="I191" s="138">
        <v>370</v>
      </c>
      <c r="J191" s="138">
        <v>1818</v>
      </c>
      <c r="K191" s="138">
        <v>0</v>
      </c>
      <c r="L191" s="138">
        <v>0</v>
      </c>
      <c r="M191" s="138">
        <v>0</v>
      </c>
      <c r="N191" s="138">
        <f t="shared" si="2"/>
        <v>4587</v>
      </c>
    </row>
    <row r="192" spans="1:14" ht="25.5" x14ac:dyDescent="0.25">
      <c r="A192" s="143" t="s">
        <v>1552</v>
      </c>
      <c r="B192" s="132" t="s">
        <v>1613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f t="shared" si="2"/>
        <v>0</v>
      </c>
    </row>
    <row r="193" spans="1:14" ht="25.5" x14ac:dyDescent="0.25">
      <c r="A193" s="143" t="s">
        <v>1553</v>
      </c>
      <c r="B193" s="132" t="s">
        <v>150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f t="shared" si="2"/>
        <v>0</v>
      </c>
    </row>
    <row r="194" spans="1:14" ht="25.5" x14ac:dyDescent="0.25">
      <c r="A194" s="143" t="s">
        <v>1554</v>
      </c>
      <c r="B194" s="132" t="s">
        <v>945</v>
      </c>
      <c r="C194" s="138">
        <v>0</v>
      </c>
      <c r="D194" s="138">
        <v>0</v>
      </c>
      <c r="E194" s="138">
        <v>18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f t="shared" si="2"/>
        <v>18</v>
      </c>
    </row>
    <row r="195" spans="1:14" x14ac:dyDescent="0.25">
      <c r="A195" s="143" t="s">
        <v>1555</v>
      </c>
      <c r="B195" s="132" t="s">
        <v>942</v>
      </c>
      <c r="C195" s="138">
        <v>245</v>
      </c>
      <c r="D195" s="138">
        <v>126</v>
      </c>
      <c r="E195" s="138">
        <v>253</v>
      </c>
      <c r="F195" s="138">
        <v>96</v>
      </c>
      <c r="G195" s="138">
        <v>355</v>
      </c>
      <c r="H195" s="138">
        <v>580</v>
      </c>
      <c r="I195" s="138">
        <v>370</v>
      </c>
      <c r="J195" s="138">
        <v>1818</v>
      </c>
      <c r="K195" s="138">
        <v>0</v>
      </c>
      <c r="L195" s="138">
        <v>0</v>
      </c>
      <c r="M195" s="138">
        <v>0</v>
      </c>
      <c r="N195" s="138">
        <f t="shared" ref="N195:N258" si="3">SUM(C195:M195)</f>
        <v>3843</v>
      </c>
    </row>
    <row r="196" spans="1:14" x14ac:dyDescent="0.25">
      <c r="A196" s="143" t="s">
        <v>1556</v>
      </c>
      <c r="B196" s="132" t="s">
        <v>1334</v>
      </c>
      <c r="C196" s="138">
        <v>713</v>
      </c>
      <c r="D196" s="138">
        <v>0</v>
      </c>
      <c r="E196" s="138">
        <v>0</v>
      </c>
      <c r="F196" s="138">
        <v>13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f t="shared" si="3"/>
        <v>726</v>
      </c>
    </row>
    <row r="197" spans="1:14" ht="25.5" x14ac:dyDescent="0.25">
      <c r="A197" s="143" t="s">
        <v>1557</v>
      </c>
      <c r="B197" s="132" t="s">
        <v>1079</v>
      </c>
      <c r="C197" s="138">
        <v>455</v>
      </c>
      <c r="D197" s="138">
        <v>214</v>
      </c>
      <c r="E197" s="138">
        <v>218</v>
      </c>
      <c r="F197" s="138">
        <v>104</v>
      </c>
      <c r="G197" s="138">
        <v>0</v>
      </c>
      <c r="H197" s="138">
        <v>169</v>
      </c>
      <c r="I197" s="138">
        <v>249</v>
      </c>
      <c r="J197" s="138">
        <v>1104</v>
      </c>
      <c r="K197" s="138">
        <v>0</v>
      </c>
      <c r="L197" s="138">
        <v>0</v>
      </c>
      <c r="M197" s="138">
        <v>0</v>
      </c>
      <c r="N197" s="138">
        <f t="shared" si="3"/>
        <v>2513</v>
      </c>
    </row>
    <row r="198" spans="1:14" ht="25.5" x14ac:dyDescent="0.25">
      <c r="A198" s="143" t="s">
        <v>1558</v>
      </c>
      <c r="B198" s="132" t="s">
        <v>1612</v>
      </c>
      <c r="C198" s="138">
        <v>455</v>
      </c>
      <c r="D198" s="138">
        <v>0</v>
      </c>
      <c r="E198" s="138">
        <v>0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f t="shared" si="3"/>
        <v>455</v>
      </c>
    </row>
    <row r="199" spans="1:14" ht="25.5" x14ac:dyDescent="0.25">
      <c r="A199" s="143" t="s">
        <v>1559</v>
      </c>
      <c r="B199" s="132" t="s">
        <v>1140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f t="shared" si="3"/>
        <v>0</v>
      </c>
    </row>
    <row r="200" spans="1:14" x14ac:dyDescent="0.25">
      <c r="A200" s="143" t="s">
        <v>1560</v>
      </c>
      <c r="B200" s="132" t="s">
        <v>946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f t="shared" si="3"/>
        <v>0</v>
      </c>
    </row>
    <row r="201" spans="1:14" x14ac:dyDescent="0.25">
      <c r="A201" s="143" t="s">
        <v>1561</v>
      </c>
      <c r="B201" s="132" t="s">
        <v>943</v>
      </c>
      <c r="C201" s="138">
        <v>0</v>
      </c>
      <c r="D201" s="138">
        <v>214</v>
      </c>
      <c r="E201" s="138">
        <v>218</v>
      </c>
      <c r="F201" s="138">
        <v>104</v>
      </c>
      <c r="G201" s="138">
        <v>0</v>
      </c>
      <c r="H201" s="138">
        <v>169</v>
      </c>
      <c r="I201" s="138">
        <v>249</v>
      </c>
      <c r="J201" s="138">
        <v>1104</v>
      </c>
      <c r="K201" s="138">
        <v>0</v>
      </c>
      <c r="L201" s="138">
        <v>0</v>
      </c>
      <c r="M201" s="138">
        <v>0</v>
      </c>
      <c r="N201" s="138">
        <f t="shared" si="3"/>
        <v>2058</v>
      </c>
    </row>
    <row r="202" spans="1:14" x14ac:dyDescent="0.25">
      <c r="A202" s="143" t="s">
        <v>1562</v>
      </c>
      <c r="B202" s="132" t="s">
        <v>1335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f t="shared" si="3"/>
        <v>0</v>
      </c>
    </row>
    <row r="203" spans="1:14" ht="25.5" x14ac:dyDescent="0.25">
      <c r="A203" s="143" t="s">
        <v>1563</v>
      </c>
      <c r="B203" s="132" t="s">
        <v>1629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f t="shared" si="3"/>
        <v>0</v>
      </c>
    </row>
    <row r="204" spans="1:14" ht="25.5" x14ac:dyDescent="0.25">
      <c r="A204" s="143" t="s">
        <v>1564</v>
      </c>
      <c r="B204" s="132" t="s">
        <v>1080</v>
      </c>
      <c r="C204" s="138">
        <v>120</v>
      </c>
      <c r="D204" s="138">
        <v>0</v>
      </c>
      <c r="E204" s="138">
        <v>0</v>
      </c>
      <c r="F204" s="138">
        <v>0</v>
      </c>
      <c r="G204" s="138">
        <v>85</v>
      </c>
      <c r="H204" s="138">
        <v>289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f t="shared" si="3"/>
        <v>494</v>
      </c>
    </row>
    <row r="205" spans="1:14" ht="25.5" x14ac:dyDescent="0.25">
      <c r="A205" s="143" t="s">
        <v>1565</v>
      </c>
      <c r="B205" s="132" t="s">
        <v>1611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f t="shared" si="3"/>
        <v>0</v>
      </c>
    </row>
    <row r="206" spans="1:14" ht="25.5" x14ac:dyDescent="0.25">
      <c r="A206" s="143" t="s">
        <v>1566</v>
      </c>
      <c r="B206" s="132" t="s">
        <v>746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f t="shared" si="3"/>
        <v>0</v>
      </c>
    </row>
    <row r="207" spans="1:14" x14ac:dyDescent="0.25">
      <c r="A207" s="143" t="s">
        <v>1567</v>
      </c>
      <c r="B207" s="132" t="s">
        <v>947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f t="shared" si="3"/>
        <v>0</v>
      </c>
    </row>
    <row r="208" spans="1:14" x14ac:dyDescent="0.25">
      <c r="A208" s="143" t="s">
        <v>1568</v>
      </c>
      <c r="B208" s="132" t="s">
        <v>750</v>
      </c>
      <c r="C208" s="138">
        <v>120</v>
      </c>
      <c r="D208" s="138">
        <v>0</v>
      </c>
      <c r="E208" s="138">
        <v>0</v>
      </c>
      <c r="F208" s="138">
        <v>0</v>
      </c>
      <c r="G208" s="138">
        <v>85</v>
      </c>
      <c r="H208" s="138">
        <v>289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f t="shared" si="3"/>
        <v>494</v>
      </c>
    </row>
    <row r="209" spans="1:14" ht="25.5" x14ac:dyDescent="0.25">
      <c r="A209" s="143" t="s">
        <v>1569</v>
      </c>
      <c r="B209" s="132" t="s">
        <v>948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f t="shared" si="3"/>
        <v>0</v>
      </c>
    </row>
    <row r="210" spans="1:14" x14ac:dyDescent="0.25">
      <c r="A210" s="143" t="s">
        <v>1570</v>
      </c>
      <c r="B210" s="132" t="s">
        <v>1081</v>
      </c>
      <c r="C210" s="138">
        <v>1540</v>
      </c>
      <c r="D210" s="138">
        <v>742</v>
      </c>
      <c r="E210" s="138">
        <v>684</v>
      </c>
      <c r="F210" s="138">
        <v>660</v>
      </c>
      <c r="G210" s="138">
        <v>301</v>
      </c>
      <c r="H210" s="138">
        <v>0</v>
      </c>
      <c r="I210" s="138">
        <v>391</v>
      </c>
      <c r="J210" s="138">
        <v>1491</v>
      </c>
      <c r="K210" s="138">
        <v>125</v>
      </c>
      <c r="L210" s="138">
        <v>410</v>
      </c>
      <c r="M210" s="138">
        <v>133</v>
      </c>
      <c r="N210" s="138">
        <f t="shared" si="3"/>
        <v>6477</v>
      </c>
    </row>
    <row r="211" spans="1:14" ht="25.5" x14ac:dyDescent="0.25">
      <c r="A211" s="143" t="s">
        <v>1571</v>
      </c>
      <c r="B211" s="132" t="s">
        <v>682</v>
      </c>
      <c r="C211" s="138">
        <v>0</v>
      </c>
      <c r="D211" s="138">
        <v>0</v>
      </c>
      <c r="E211" s="138">
        <v>0</v>
      </c>
      <c r="F211" s="138">
        <v>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f t="shared" si="3"/>
        <v>0</v>
      </c>
    </row>
    <row r="212" spans="1:14" ht="25.5" x14ac:dyDescent="0.25">
      <c r="A212" s="143" t="s">
        <v>1572</v>
      </c>
      <c r="B212" s="132" t="s">
        <v>1082</v>
      </c>
      <c r="C212" s="138">
        <v>0</v>
      </c>
      <c r="D212" s="138">
        <v>0</v>
      </c>
      <c r="E212" s="138">
        <v>0</v>
      </c>
      <c r="F212" s="138">
        <v>348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f t="shared" si="3"/>
        <v>348</v>
      </c>
    </row>
    <row r="213" spans="1:14" x14ac:dyDescent="0.25">
      <c r="A213" s="143" t="s">
        <v>1573</v>
      </c>
      <c r="B213" s="132" t="s">
        <v>949</v>
      </c>
      <c r="C213" s="138">
        <v>0</v>
      </c>
      <c r="D213" s="138">
        <v>28</v>
      </c>
      <c r="E213" s="138">
        <v>0</v>
      </c>
      <c r="F213" s="138">
        <v>0</v>
      </c>
      <c r="G213" s="138">
        <v>0</v>
      </c>
      <c r="H213" s="138">
        <v>0</v>
      </c>
      <c r="I213" s="138">
        <v>0</v>
      </c>
      <c r="J213" s="138">
        <v>0</v>
      </c>
      <c r="K213" s="138">
        <v>5</v>
      </c>
      <c r="L213" s="138">
        <v>0</v>
      </c>
      <c r="M213" s="138">
        <v>0</v>
      </c>
      <c r="N213" s="138">
        <f t="shared" si="3"/>
        <v>33</v>
      </c>
    </row>
    <row r="214" spans="1:14" x14ac:dyDescent="0.25">
      <c r="A214" s="143" t="s">
        <v>1574</v>
      </c>
      <c r="B214" s="132" t="s">
        <v>1083</v>
      </c>
      <c r="C214" s="138">
        <v>1540</v>
      </c>
      <c r="D214" s="138">
        <v>714</v>
      </c>
      <c r="E214" s="138">
        <v>684</v>
      </c>
      <c r="F214" s="138">
        <v>312</v>
      </c>
      <c r="G214" s="138">
        <v>301</v>
      </c>
      <c r="H214" s="138">
        <v>0</v>
      </c>
      <c r="I214" s="138">
        <v>391</v>
      </c>
      <c r="J214" s="138">
        <v>1491</v>
      </c>
      <c r="K214" s="138">
        <v>120</v>
      </c>
      <c r="L214" s="138">
        <v>410</v>
      </c>
      <c r="M214" s="138">
        <v>133</v>
      </c>
      <c r="N214" s="138">
        <f t="shared" si="3"/>
        <v>6096</v>
      </c>
    </row>
    <row r="215" spans="1:14" ht="25.5" x14ac:dyDescent="0.25">
      <c r="A215" s="143" t="s">
        <v>1575</v>
      </c>
      <c r="B215" s="132" t="s">
        <v>9</v>
      </c>
      <c r="C215" s="138">
        <v>4372</v>
      </c>
      <c r="D215" s="138">
        <v>794</v>
      </c>
      <c r="E215" s="138">
        <v>642</v>
      </c>
      <c r="F215" s="138">
        <v>930</v>
      </c>
      <c r="G215" s="138">
        <v>1170</v>
      </c>
      <c r="H215" s="138">
        <v>1398</v>
      </c>
      <c r="I215" s="138">
        <v>2371</v>
      </c>
      <c r="J215" s="138">
        <v>10017</v>
      </c>
      <c r="K215" s="138">
        <v>0</v>
      </c>
      <c r="L215" s="138">
        <v>0</v>
      </c>
      <c r="M215" s="138">
        <v>0</v>
      </c>
      <c r="N215" s="138">
        <f t="shared" si="3"/>
        <v>21694</v>
      </c>
    </row>
    <row r="216" spans="1:14" ht="25.5" x14ac:dyDescent="0.25">
      <c r="A216" s="143" t="s">
        <v>1576</v>
      </c>
      <c r="B216" s="132" t="s">
        <v>1610</v>
      </c>
      <c r="C216" s="138">
        <v>0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f t="shared" si="3"/>
        <v>0</v>
      </c>
    </row>
    <row r="217" spans="1:14" ht="25.5" x14ac:dyDescent="0.25">
      <c r="A217" s="143" t="s">
        <v>1577</v>
      </c>
      <c r="B217" s="132" t="s">
        <v>10</v>
      </c>
      <c r="C217" s="138">
        <v>0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0</v>
      </c>
      <c r="M217" s="138">
        <v>0</v>
      </c>
      <c r="N217" s="138">
        <f t="shared" si="3"/>
        <v>0</v>
      </c>
    </row>
    <row r="218" spans="1:14" ht="25.5" x14ac:dyDescent="0.25">
      <c r="A218" s="143" t="s">
        <v>1578</v>
      </c>
      <c r="B218" s="132" t="s">
        <v>11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f t="shared" si="3"/>
        <v>0</v>
      </c>
    </row>
    <row r="219" spans="1:14" x14ac:dyDescent="0.25">
      <c r="A219" s="143" t="s">
        <v>228</v>
      </c>
      <c r="B219" s="132" t="s">
        <v>944</v>
      </c>
      <c r="C219" s="138">
        <v>3669</v>
      </c>
      <c r="D219" s="138">
        <v>553</v>
      </c>
      <c r="E219" s="138">
        <v>624</v>
      </c>
      <c r="F219" s="138">
        <v>930</v>
      </c>
      <c r="G219" s="138">
        <v>1170</v>
      </c>
      <c r="H219" s="138">
        <v>1398</v>
      </c>
      <c r="I219" s="138">
        <v>2371</v>
      </c>
      <c r="J219" s="138">
        <v>10017</v>
      </c>
      <c r="K219" s="138">
        <v>0</v>
      </c>
      <c r="L219" s="138">
        <v>0</v>
      </c>
      <c r="M219" s="138">
        <v>0</v>
      </c>
      <c r="N219" s="138">
        <f t="shared" si="3"/>
        <v>20732</v>
      </c>
    </row>
    <row r="220" spans="1:14" x14ac:dyDescent="0.25">
      <c r="A220" s="143" t="s">
        <v>229</v>
      </c>
      <c r="B220" s="132" t="s">
        <v>37</v>
      </c>
      <c r="C220" s="138">
        <v>703</v>
      </c>
      <c r="D220" s="138">
        <v>241</v>
      </c>
      <c r="E220" s="138">
        <v>18</v>
      </c>
      <c r="F220" s="138">
        <v>0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f t="shared" si="3"/>
        <v>962</v>
      </c>
    </row>
    <row r="221" spans="1:14" ht="25.5" x14ac:dyDescent="0.25">
      <c r="A221" s="143" t="s">
        <v>230</v>
      </c>
      <c r="B221" s="132" t="s">
        <v>38</v>
      </c>
      <c r="C221" s="138">
        <v>226</v>
      </c>
      <c r="D221" s="138">
        <v>170</v>
      </c>
      <c r="E221" s="138">
        <v>148</v>
      </c>
      <c r="F221" s="138">
        <v>33</v>
      </c>
      <c r="G221" s="138">
        <v>113</v>
      </c>
      <c r="H221" s="138">
        <v>43</v>
      </c>
      <c r="I221" s="138">
        <v>114</v>
      </c>
      <c r="J221" s="138">
        <v>726</v>
      </c>
      <c r="K221" s="138">
        <v>661</v>
      </c>
      <c r="L221" s="138">
        <v>22</v>
      </c>
      <c r="M221" s="138">
        <v>372</v>
      </c>
      <c r="N221" s="138">
        <f t="shared" si="3"/>
        <v>2628</v>
      </c>
    </row>
    <row r="222" spans="1:14" ht="25.5" x14ac:dyDescent="0.25">
      <c r="A222" s="143" t="s">
        <v>231</v>
      </c>
      <c r="B222" s="132" t="s">
        <v>39</v>
      </c>
      <c r="C222" s="138">
        <v>0</v>
      </c>
      <c r="D222" s="138">
        <v>0</v>
      </c>
      <c r="E222" s="138">
        <v>0</v>
      </c>
      <c r="F222" s="138">
        <v>0</v>
      </c>
      <c r="G222" s="138">
        <v>0</v>
      </c>
      <c r="H222" s="138">
        <v>43</v>
      </c>
      <c r="I222" s="138">
        <v>0</v>
      </c>
      <c r="J222" s="138">
        <v>0</v>
      </c>
      <c r="K222" s="138">
        <v>3</v>
      </c>
      <c r="L222" s="138">
        <v>0</v>
      </c>
      <c r="M222" s="138">
        <v>372</v>
      </c>
      <c r="N222" s="138">
        <f t="shared" si="3"/>
        <v>418</v>
      </c>
    </row>
    <row r="223" spans="1:14" ht="25.5" x14ac:dyDescent="0.25">
      <c r="A223" s="143" t="s">
        <v>232</v>
      </c>
      <c r="B223" s="132" t="s">
        <v>1377</v>
      </c>
      <c r="C223" s="138">
        <v>226</v>
      </c>
      <c r="D223" s="138">
        <v>170</v>
      </c>
      <c r="E223" s="138">
        <v>148</v>
      </c>
      <c r="F223" s="138">
        <v>33</v>
      </c>
      <c r="G223" s="138">
        <v>113</v>
      </c>
      <c r="H223" s="138">
        <v>0</v>
      </c>
      <c r="I223" s="138">
        <v>114</v>
      </c>
      <c r="J223" s="138">
        <v>683</v>
      </c>
      <c r="K223" s="138">
        <v>454</v>
      </c>
      <c r="L223" s="138">
        <v>0</v>
      </c>
      <c r="M223" s="138">
        <v>0</v>
      </c>
      <c r="N223" s="138">
        <f t="shared" si="3"/>
        <v>1941</v>
      </c>
    </row>
    <row r="224" spans="1:14" ht="38.25" x14ac:dyDescent="0.25">
      <c r="A224" s="143" t="s">
        <v>233</v>
      </c>
      <c r="B224" s="132" t="s">
        <v>1378</v>
      </c>
      <c r="C224" s="138">
        <v>0</v>
      </c>
      <c r="D224" s="138">
        <v>0</v>
      </c>
      <c r="E224" s="138">
        <v>0</v>
      </c>
      <c r="F224" s="138">
        <v>0</v>
      </c>
      <c r="G224" s="138">
        <v>0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f t="shared" si="3"/>
        <v>0</v>
      </c>
    </row>
    <row r="225" spans="1:14" ht="38.25" x14ac:dyDescent="0.25">
      <c r="A225" s="143" t="s">
        <v>234</v>
      </c>
      <c r="B225" s="132" t="s">
        <v>1379</v>
      </c>
      <c r="C225" s="138">
        <v>0</v>
      </c>
      <c r="D225" s="138">
        <v>0</v>
      </c>
      <c r="E225" s="138">
        <v>0</v>
      </c>
      <c r="F225" s="138">
        <v>0</v>
      </c>
      <c r="G225" s="138">
        <v>0</v>
      </c>
      <c r="H225" s="138">
        <v>0</v>
      </c>
      <c r="I225" s="138">
        <v>0</v>
      </c>
      <c r="J225" s="138">
        <v>8</v>
      </c>
      <c r="K225" s="138">
        <v>203</v>
      </c>
      <c r="L225" s="138">
        <v>0</v>
      </c>
      <c r="M225" s="138">
        <v>0</v>
      </c>
      <c r="N225" s="138">
        <f t="shared" si="3"/>
        <v>211</v>
      </c>
    </row>
    <row r="226" spans="1:14" ht="51" x14ac:dyDescent="0.25">
      <c r="A226" s="143" t="s">
        <v>235</v>
      </c>
      <c r="B226" s="132" t="s">
        <v>1380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  <c r="H226" s="138">
        <v>0</v>
      </c>
      <c r="I226" s="138">
        <v>0</v>
      </c>
      <c r="J226" s="138">
        <v>35</v>
      </c>
      <c r="K226" s="138">
        <v>0</v>
      </c>
      <c r="L226" s="138">
        <v>0</v>
      </c>
      <c r="M226" s="138">
        <v>0</v>
      </c>
      <c r="N226" s="138">
        <f t="shared" si="3"/>
        <v>35</v>
      </c>
    </row>
    <row r="227" spans="1:14" ht="25.5" x14ac:dyDescent="0.25">
      <c r="A227" s="143" t="s">
        <v>236</v>
      </c>
      <c r="B227" s="132" t="s">
        <v>1381</v>
      </c>
      <c r="C227" s="138">
        <v>0</v>
      </c>
      <c r="D227" s="138">
        <v>0</v>
      </c>
      <c r="E227" s="138">
        <v>0</v>
      </c>
      <c r="F227" s="138">
        <v>0</v>
      </c>
      <c r="G227" s="138">
        <v>0</v>
      </c>
      <c r="H227" s="138">
        <v>0</v>
      </c>
      <c r="I227" s="138">
        <v>0</v>
      </c>
      <c r="J227" s="138">
        <v>0</v>
      </c>
      <c r="K227" s="138">
        <v>1</v>
      </c>
      <c r="L227" s="138">
        <v>22</v>
      </c>
      <c r="M227" s="138">
        <v>0</v>
      </c>
      <c r="N227" s="138">
        <f t="shared" si="3"/>
        <v>23</v>
      </c>
    </row>
    <row r="228" spans="1:14" ht="38.25" x14ac:dyDescent="0.25">
      <c r="A228" s="143" t="s">
        <v>237</v>
      </c>
      <c r="B228" s="132" t="s">
        <v>794</v>
      </c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f t="shared" si="3"/>
        <v>0</v>
      </c>
    </row>
    <row r="229" spans="1:14" x14ac:dyDescent="0.25">
      <c r="A229" s="143" t="s">
        <v>238</v>
      </c>
      <c r="B229" s="132" t="s">
        <v>795</v>
      </c>
      <c r="C229" s="138">
        <v>782</v>
      </c>
      <c r="D229" s="138">
        <v>55</v>
      </c>
      <c r="E229" s="138">
        <v>271</v>
      </c>
      <c r="F229" s="138">
        <v>45</v>
      </c>
      <c r="G229" s="138">
        <v>125</v>
      </c>
      <c r="H229" s="138">
        <v>337</v>
      </c>
      <c r="I229" s="138">
        <v>158</v>
      </c>
      <c r="J229" s="138">
        <v>665</v>
      </c>
      <c r="K229" s="138">
        <v>15</v>
      </c>
      <c r="L229" s="138">
        <v>0</v>
      </c>
      <c r="M229" s="138">
        <v>0</v>
      </c>
      <c r="N229" s="138">
        <f t="shared" si="3"/>
        <v>2453</v>
      </c>
    </row>
    <row r="230" spans="1:14" x14ac:dyDescent="0.25">
      <c r="A230" s="143" t="s">
        <v>239</v>
      </c>
      <c r="B230" s="132" t="s">
        <v>796</v>
      </c>
      <c r="C230" s="138">
        <v>133</v>
      </c>
      <c r="D230" s="138">
        <v>0</v>
      </c>
      <c r="E230" s="138">
        <v>48</v>
      </c>
      <c r="F230" s="138">
        <v>0</v>
      </c>
      <c r="G230" s="138">
        <v>0</v>
      </c>
      <c r="H230" s="138">
        <v>0</v>
      </c>
      <c r="I230" s="138">
        <v>0</v>
      </c>
      <c r="J230" s="138">
        <v>31</v>
      </c>
      <c r="K230" s="138">
        <v>0</v>
      </c>
      <c r="L230" s="138">
        <v>0</v>
      </c>
      <c r="M230" s="138">
        <v>0</v>
      </c>
      <c r="N230" s="138">
        <f t="shared" si="3"/>
        <v>212</v>
      </c>
    </row>
    <row r="231" spans="1:14" x14ac:dyDescent="0.25">
      <c r="A231" s="143" t="s">
        <v>240</v>
      </c>
      <c r="B231" s="132" t="s">
        <v>797</v>
      </c>
      <c r="C231" s="138">
        <v>19</v>
      </c>
      <c r="D231" s="138">
        <v>0</v>
      </c>
      <c r="E231" s="138">
        <v>0</v>
      </c>
      <c r="F231" s="138">
        <v>0</v>
      </c>
      <c r="G231" s="138">
        <v>0</v>
      </c>
      <c r="H231" s="138">
        <v>13</v>
      </c>
      <c r="I231" s="138">
        <v>15</v>
      </c>
      <c r="J231" s="138">
        <v>163</v>
      </c>
      <c r="K231" s="138">
        <v>0</v>
      </c>
      <c r="L231" s="138">
        <v>0</v>
      </c>
      <c r="M231" s="138">
        <v>0</v>
      </c>
      <c r="N231" s="138">
        <f t="shared" si="3"/>
        <v>210</v>
      </c>
    </row>
    <row r="232" spans="1:14" ht="25.5" x14ac:dyDescent="0.25">
      <c r="A232" s="143" t="s">
        <v>241</v>
      </c>
      <c r="B232" s="132" t="s">
        <v>798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f t="shared" si="3"/>
        <v>0</v>
      </c>
    </row>
    <row r="233" spans="1:14" x14ac:dyDescent="0.25">
      <c r="A233" s="143" t="s">
        <v>242</v>
      </c>
      <c r="B233" s="132" t="s">
        <v>2075</v>
      </c>
      <c r="C233" s="138">
        <v>0</v>
      </c>
      <c r="D233" s="138">
        <v>12</v>
      </c>
      <c r="E233" s="138">
        <v>0</v>
      </c>
      <c r="F233" s="138">
        <v>2</v>
      </c>
      <c r="G233" s="138">
        <v>7</v>
      </c>
      <c r="H233" s="138">
        <v>0</v>
      </c>
      <c r="I233" s="138">
        <v>46</v>
      </c>
      <c r="J233" s="138">
        <v>31</v>
      </c>
      <c r="K233" s="138">
        <v>0</v>
      </c>
      <c r="L233" s="138">
        <v>0</v>
      </c>
      <c r="M233" s="138">
        <v>0</v>
      </c>
      <c r="N233" s="138">
        <f t="shared" si="3"/>
        <v>98</v>
      </c>
    </row>
    <row r="234" spans="1:14" x14ac:dyDescent="0.25">
      <c r="A234" s="143" t="s">
        <v>243</v>
      </c>
      <c r="B234" s="132" t="s">
        <v>2076</v>
      </c>
      <c r="C234" s="138">
        <v>630</v>
      </c>
      <c r="D234" s="138">
        <v>43</v>
      </c>
      <c r="E234" s="138">
        <v>223</v>
      </c>
      <c r="F234" s="138">
        <v>43</v>
      </c>
      <c r="G234" s="138">
        <v>118</v>
      </c>
      <c r="H234" s="138">
        <v>324</v>
      </c>
      <c r="I234" s="138">
        <v>97</v>
      </c>
      <c r="J234" s="138">
        <v>440</v>
      </c>
      <c r="K234" s="138">
        <v>15</v>
      </c>
      <c r="L234" s="138">
        <v>0</v>
      </c>
      <c r="M234" s="138">
        <v>0</v>
      </c>
      <c r="N234" s="138">
        <f t="shared" si="3"/>
        <v>1933</v>
      </c>
    </row>
    <row r="235" spans="1:14" ht="25.5" x14ac:dyDescent="0.25">
      <c r="A235" s="143" t="s">
        <v>244</v>
      </c>
      <c r="B235" s="132" t="s">
        <v>2077</v>
      </c>
      <c r="C235" s="138">
        <v>0</v>
      </c>
      <c r="D235" s="138">
        <v>0</v>
      </c>
      <c r="E235" s="138">
        <v>0</v>
      </c>
      <c r="F235" s="138">
        <v>0</v>
      </c>
      <c r="G235" s="138">
        <v>0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f t="shared" si="3"/>
        <v>0</v>
      </c>
    </row>
    <row r="236" spans="1:14" ht="25.5" x14ac:dyDescent="0.25">
      <c r="A236" s="143" t="s">
        <v>245</v>
      </c>
      <c r="B236" s="132" t="s">
        <v>2078</v>
      </c>
      <c r="C236" s="138">
        <v>280</v>
      </c>
      <c r="D236" s="138">
        <v>70</v>
      </c>
      <c r="E236" s="138">
        <v>412</v>
      </c>
      <c r="F236" s="138">
        <v>208</v>
      </c>
      <c r="G236" s="138">
        <v>930</v>
      </c>
      <c r="H236" s="138">
        <v>258</v>
      </c>
      <c r="I236" s="138">
        <v>413</v>
      </c>
      <c r="J236" s="138">
        <v>1012</v>
      </c>
      <c r="K236" s="138">
        <v>760</v>
      </c>
      <c r="L236" s="138">
        <v>1295</v>
      </c>
      <c r="M236" s="138">
        <v>2577</v>
      </c>
      <c r="N236" s="138">
        <f t="shared" si="3"/>
        <v>8215</v>
      </c>
    </row>
    <row r="237" spans="1:14" ht="25.5" x14ac:dyDescent="0.25">
      <c r="A237" s="143" t="s">
        <v>246</v>
      </c>
      <c r="B237" s="132" t="s">
        <v>2079</v>
      </c>
      <c r="C237" s="138">
        <v>0</v>
      </c>
      <c r="D237" s="138">
        <v>0</v>
      </c>
      <c r="E237" s="138">
        <v>0</v>
      </c>
      <c r="F237" s="138">
        <v>128</v>
      </c>
      <c r="G237" s="138">
        <v>0</v>
      </c>
      <c r="H237" s="138">
        <v>0</v>
      </c>
      <c r="I237" s="138">
        <v>87</v>
      </c>
      <c r="J237" s="138">
        <v>227</v>
      </c>
      <c r="K237" s="138">
        <v>0</v>
      </c>
      <c r="L237" s="138">
        <v>0</v>
      </c>
      <c r="M237" s="138">
        <v>42</v>
      </c>
      <c r="N237" s="138">
        <f t="shared" si="3"/>
        <v>484</v>
      </c>
    </row>
    <row r="238" spans="1:14" ht="25.5" x14ac:dyDescent="0.25">
      <c r="A238" s="143" t="s">
        <v>247</v>
      </c>
      <c r="B238" s="132" t="s">
        <v>2080</v>
      </c>
      <c r="C238" s="138">
        <v>0</v>
      </c>
      <c r="D238" s="138">
        <v>0</v>
      </c>
      <c r="E238" s="138">
        <v>0</v>
      </c>
      <c r="F238" s="138">
        <v>0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f t="shared" si="3"/>
        <v>0</v>
      </c>
    </row>
    <row r="239" spans="1:14" ht="38.25" x14ac:dyDescent="0.25">
      <c r="A239" s="143" t="s">
        <v>248</v>
      </c>
      <c r="B239" s="132" t="s">
        <v>2081</v>
      </c>
      <c r="C239" s="138">
        <v>242</v>
      </c>
      <c r="D239" s="138">
        <v>70</v>
      </c>
      <c r="E239" s="138">
        <v>407</v>
      </c>
      <c r="F239" s="138">
        <v>80</v>
      </c>
      <c r="G239" s="138">
        <v>930</v>
      </c>
      <c r="H239" s="138">
        <v>258</v>
      </c>
      <c r="I239" s="138">
        <v>326</v>
      </c>
      <c r="J239" s="138">
        <v>781</v>
      </c>
      <c r="K239" s="138">
        <v>715</v>
      </c>
      <c r="L239" s="138">
        <v>1295</v>
      </c>
      <c r="M239" s="138">
        <v>2529</v>
      </c>
      <c r="N239" s="138">
        <f t="shared" si="3"/>
        <v>7633</v>
      </c>
    </row>
    <row r="240" spans="1:14" ht="25.5" x14ac:dyDescent="0.25">
      <c r="A240" s="139" t="s">
        <v>249</v>
      </c>
      <c r="B240" s="132" t="s">
        <v>2082</v>
      </c>
      <c r="C240" s="138">
        <v>83</v>
      </c>
      <c r="D240" s="138">
        <v>3</v>
      </c>
      <c r="E240" s="138">
        <v>267</v>
      </c>
      <c r="F240" s="138">
        <v>0</v>
      </c>
      <c r="G240" s="138">
        <v>0</v>
      </c>
      <c r="H240" s="138">
        <v>81</v>
      </c>
      <c r="I240" s="138">
        <v>53</v>
      </c>
      <c r="J240" s="138">
        <v>450</v>
      </c>
      <c r="K240" s="138">
        <v>113</v>
      </c>
      <c r="L240" s="138">
        <v>0</v>
      </c>
      <c r="M240" s="138">
        <v>0</v>
      </c>
      <c r="N240" s="138">
        <f t="shared" si="3"/>
        <v>1050</v>
      </c>
    </row>
    <row r="241" spans="1:14" ht="25.5" x14ac:dyDescent="0.25">
      <c r="A241" s="139" t="s">
        <v>250</v>
      </c>
      <c r="B241" s="132" t="s">
        <v>2083</v>
      </c>
      <c r="C241" s="138">
        <v>16</v>
      </c>
      <c r="D241" s="138">
        <v>28</v>
      </c>
      <c r="E241" s="138">
        <v>84</v>
      </c>
      <c r="F241" s="138">
        <v>63</v>
      </c>
      <c r="G241" s="138">
        <v>275</v>
      </c>
      <c r="H241" s="138">
        <v>72</v>
      </c>
      <c r="I241" s="138">
        <v>180</v>
      </c>
      <c r="J241" s="138">
        <v>0</v>
      </c>
      <c r="K241" s="138">
        <v>423</v>
      </c>
      <c r="L241" s="138">
        <v>0</v>
      </c>
      <c r="M241" s="138">
        <v>15</v>
      </c>
      <c r="N241" s="138">
        <f t="shared" si="3"/>
        <v>1156</v>
      </c>
    </row>
    <row r="242" spans="1:14" ht="25.5" x14ac:dyDescent="0.25">
      <c r="A242" s="139" t="s">
        <v>251</v>
      </c>
      <c r="B242" s="132" t="s">
        <v>2084</v>
      </c>
      <c r="C242" s="138">
        <v>64</v>
      </c>
      <c r="D242" s="138">
        <v>39</v>
      </c>
      <c r="E242" s="138">
        <v>47</v>
      </c>
      <c r="F242" s="138">
        <v>17</v>
      </c>
      <c r="G242" s="138">
        <v>0</v>
      </c>
      <c r="H242" s="138">
        <v>0</v>
      </c>
      <c r="I242" s="138">
        <v>0</v>
      </c>
      <c r="J242" s="138">
        <v>110</v>
      </c>
      <c r="K242" s="138">
        <v>79</v>
      </c>
      <c r="L242" s="138">
        <v>21</v>
      </c>
      <c r="M242" s="138">
        <v>2</v>
      </c>
      <c r="N242" s="138">
        <f t="shared" si="3"/>
        <v>379</v>
      </c>
    </row>
    <row r="243" spans="1:14" ht="25.5" x14ac:dyDescent="0.25">
      <c r="A243" s="139" t="s">
        <v>252</v>
      </c>
      <c r="B243" s="132" t="s">
        <v>2085</v>
      </c>
      <c r="C243" s="138">
        <v>0</v>
      </c>
      <c r="D243" s="138">
        <v>0</v>
      </c>
      <c r="E243" s="138">
        <v>0</v>
      </c>
      <c r="F243" s="138">
        <v>0</v>
      </c>
      <c r="G243" s="138">
        <v>0</v>
      </c>
      <c r="H243" s="138">
        <v>0</v>
      </c>
      <c r="I243" s="138">
        <v>0</v>
      </c>
      <c r="J243" s="138">
        <v>160</v>
      </c>
      <c r="K243" s="138">
        <v>100</v>
      </c>
      <c r="L243" s="138">
        <v>1240</v>
      </c>
      <c r="M243" s="138">
        <v>2208</v>
      </c>
      <c r="N243" s="138">
        <f t="shared" si="3"/>
        <v>3708</v>
      </c>
    </row>
    <row r="244" spans="1:14" x14ac:dyDescent="0.25">
      <c r="A244" s="139" t="s">
        <v>253</v>
      </c>
      <c r="B244" s="132" t="s">
        <v>2086</v>
      </c>
      <c r="C244" s="138">
        <v>34</v>
      </c>
      <c r="D244" s="138">
        <v>0</v>
      </c>
      <c r="E244" s="138">
        <v>0</v>
      </c>
      <c r="F244" s="138">
        <v>0</v>
      </c>
      <c r="G244" s="138">
        <v>450</v>
      </c>
      <c r="H244" s="138">
        <v>105</v>
      </c>
      <c r="I244" s="138">
        <v>93</v>
      </c>
      <c r="J244" s="138">
        <v>0</v>
      </c>
      <c r="K244" s="138">
        <v>0</v>
      </c>
      <c r="L244" s="138">
        <v>20</v>
      </c>
      <c r="M244" s="138">
        <v>304</v>
      </c>
      <c r="N244" s="138">
        <f t="shared" si="3"/>
        <v>1006</v>
      </c>
    </row>
    <row r="245" spans="1:14" ht="25.5" x14ac:dyDescent="0.25">
      <c r="A245" s="139" t="s">
        <v>254</v>
      </c>
      <c r="B245" s="132" t="s">
        <v>2087</v>
      </c>
      <c r="C245" s="138">
        <v>45</v>
      </c>
      <c r="D245" s="138">
        <v>0</v>
      </c>
      <c r="E245" s="138">
        <v>9</v>
      </c>
      <c r="F245" s="138">
        <v>0</v>
      </c>
      <c r="G245" s="138">
        <v>205</v>
      </c>
      <c r="H245" s="138">
        <v>0</v>
      </c>
      <c r="I245" s="138">
        <v>0</v>
      </c>
      <c r="J245" s="138">
        <v>61</v>
      </c>
      <c r="K245" s="138">
        <v>0</v>
      </c>
      <c r="L245" s="138">
        <v>14</v>
      </c>
      <c r="M245" s="138">
        <v>0</v>
      </c>
      <c r="N245" s="138">
        <f t="shared" si="3"/>
        <v>334</v>
      </c>
    </row>
    <row r="246" spans="1:14" ht="25.5" x14ac:dyDescent="0.25">
      <c r="A246" s="143" t="s">
        <v>255</v>
      </c>
      <c r="B246" s="132" t="s">
        <v>1881</v>
      </c>
      <c r="C246" s="138">
        <v>38</v>
      </c>
      <c r="D246" s="138">
        <v>0</v>
      </c>
      <c r="E246" s="138">
        <v>5</v>
      </c>
      <c r="F246" s="138">
        <v>0</v>
      </c>
      <c r="G246" s="138">
        <v>0</v>
      </c>
      <c r="H246" s="138">
        <v>0</v>
      </c>
      <c r="I246" s="138">
        <v>0</v>
      </c>
      <c r="J246" s="138">
        <v>4</v>
      </c>
      <c r="K246" s="138">
        <v>45</v>
      </c>
      <c r="L246" s="138">
        <v>0</v>
      </c>
      <c r="M246" s="138">
        <v>6</v>
      </c>
      <c r="N246" s="138">
        <f t="shared" si="3"/>
        <v>98</v>
      </c>
    </row>
    <row r="247" spans="1:14" ht="38.25" x14ac:dyDescent="0.25">
      <c r="A247" s="139" t="s">
        <v>256</v>
      </c>
      <c r="B247" s="132" t="s">
        <v>1882</v>
      </c>
      <c r="C247" s="138">
        <v>16</v>
      </c>
      <c r="D247" s="138">
        <v>0</v>
      </c>
      <c r="E247" s="138">
        <v>5</v>
      </c>
      <c r="F247" s="138">
        <v>0</v>
      </c>
      <c r="G247" s="138">
        <v>0</v>
      </c>
      <c r="H247" s="138">
        <v>0</v>
      </c>
      <c r="I247" s="138">
        <v>0</v>
      </c>
      <c r="J247" s="138">
        <v>4</v>
      </c>
      <c r="K247" s="138">
        <v>45</v>
      </c>
      <c r="L247" s="138">
        <v>0</v>
      </c>
      <c r="M247" s="138">
        <v>6</v>
      </c>
      <c r="N247" s="138">
        <f t="shared" si="3"/>
        <v>76</v>
      </c>
    </row>
    <row r="248" spans="1:14" ht="38.25" x14ac:dyDescent="0.25">
      <c r="A248" s="139" t="s">
        <v>257</v>
      </c>
      <c r="B248" s="132" t="s">
        <v>1883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f t="shared" si="3"/>
        <v>0</v>
      </c>
    </row>
    <row r="249" spans="1:14" ht="38.25" x14ac:dyDescent="0.25">
      <c r="A249" s="139" t="s">
        <v>258</v>
      </c>
      <c r="B249" s="132" t="s">
        <v>1884</v>
      </c>
      <c r="C249" s="138">
        <v>22</v>
      </c>
      <c r="D249" s="138">
        <v>0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f t="shared" si="3"/>
        <v>22</v>
      </c>
    </row>
    <row r="250" spans="1:14" ht="25.5" x14ac:dyDescent="0.25">
      <c r="A250" s="143" t="s">
        <v>259</v>
      </c>
      <c r="B250" s="132" t="s">
        <v>1885</v>
      </c>
      <c r="C250" s="138">
        <v>231</v>
      </c>
      <c r="D250" s="138">
        <v>228</v>
      </c>
      <c r="E250" s="138">
        <v>0</v>
      </c>
      <c r="F250" s="138">
        <v>0</v>
      </c>
      <c r="G250" s="138">
        <v>285</v>
      </c>
      <c r="H250" s="138">
        <v>0</v>
      </c>
      <c r="I250" s="138">
        <v>0</v>
      </c>
      <c r="J250" s="138">
        <v>152</v>
      </c>
      <c r="K250" s="138">
        <v>1043</v>
      </c>
      <c r="L250" s="138">
        <v>2</v>
      </c>
      <c r="M250" s="138">
        <v>6</v>
      </c>
      <c r="N250" s="138">
        <f t="shared" si="3"/>
        <v>1947</v>
      </c>
    </row>
    <row r="251" spans="1:14" ht="38.25" x14ac:dyDescent="0.25">
      <c r="A251" s="143" t="s">
        <v>260</v>
      </c>
      <c r="B251" s="132" t="s">
        <v>549</v>
      </c>
      <c r="C251" s="138">
        <v>89</v>
      </c>
      <c r="D251" s="138">
        <v>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14</v>
      </c>
      <c r="L251" s="138">
        <v>0</v>
      </c>
      <c r="M251" s="138">
        <v>0</v>
      </c>
      <c r="N251" s="138">
        <f t="shared" si="3"/>
        <v>103</v>
      </c>
    </row>
    <row r="252" spans="1:14" ht="38.25" x14ac:dyDescent="0.25">
      <c r="A252" s="143" t="s">
        <v>261</v>
      </c>
      <c r="B252" s="132" t="s">
        <v>550</v>
      </c>
      <c r="C252" s="138">
        <v>2</v>
      </c>
      <c r="D252" s="138">
        <v>0</v>
      </c>
      <c r="E252" s="138">
        <v>0</v>
      </c>
      <c r="F252" s="138">
        <v>0</v>
      </c>
      <c r="G252" s="138">
        <v>0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f t="shared" si="3"/>
        <v>2</v>
      </c>
    </row>
    <row r="253" spans="1:14" ht="25.5" x14ac:dyDescent="0.25">
      <c r="A253" s="143" t="s">
        <v>262</v>
      </c>
      <c r="B253" s="132" t="s">
        <v>551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f t="shared" si="3"/>
        <v>0</v>
      </c>
    </row>
    <row r="254" spans="1:14" x14ac:dyDescent="0.25">
      <c r="A254" s="143" t="s">
        <v>263</v>
      </c>
      <c r="B254" s="132" t="s">
        <v>552</v>
      </c>
      <c r="C254" s="138">
        <v>140</v>
      </c>
      <c r="D254" s="138">
        <v>228</v>
      </c>
      <c r="E254" s="138">
        <v>0</v>
      </c>
      <c r="F254" s="138">
        <v>0</v>
      </c>
      <c r="G254" s="138">
        <v>285</v>
      </c>
      <c r="H254" s="138">
        <v>0</v>
      </c>
      <c r="I254" s="138">
        <v>0</v>
      </c>
      <c r="J254" s="138">
        <v>152</v>
      </c>
      <c r="K254" s="138">
        <v>1029</v>
      </c>
      <c r="L254" s="138">
        <v>2</v>
      </c>
      <c r="M254" s="138">
        <v>6</v>
      </c>
      <c r="N254" s="138">
        <f t="shared" si="3"/>
        <v>1842</v>
      </c>
    </row>
    <row r="255" spans="1:14" ht="25.5" x14ac:dyDescent="0.25">
      <c r="A255" s="143" t="s">
        <v>264</v>
      </c>
      <c r="B255" s="132" t="s">
        <v>553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f t="shared" si="3"/>
        <v>0</v>
      </c>
    </row>
    <row r="256" spans="1:14" x14ac:dyDescent="0.25">
      <c r="A256" s="143" t="s">
        <v>265</v>
      </c>
      <c r="B256" s="132" t="s">
        <v>1055</v>
      </c>
      <c r="C256" s="138">
        <v>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f t="shared" si="3"/>
        <v>0</v>
      </c>
    </row>
    <row r="257" spans="1:14" x14ac:dyDescent="0.25">
      <c r="A257" s="139" t="s">
        <v>266</v>
      </c>
      <c r="B257" s="132" t="s">
        <v>1430</v>
      </c>
      <c r="C257" s="138">
        <v>6976</v>
      </c>
      <c r="D257" s="138">
        <v>5541</v>
      </c>
      <c r="E257" s="138">
        <v>8694</v>
      </c>
      <c r="F257" s="138">
        <v>1384</v>
      </c>
      <c r="G257" s="138">
        <v>5357</v>
      </c>
      <c r="H257" s="138">
        <v>2068</v>
      </c>
      <c r="I257" s="138">
        <v>4249</v>
      </c>
      <c r="J257" s="138">
        <v>11031</v>
      </c>
      <c r="K257" s="138">
        <v>6901</v>
      </c>
      <c r="L257" s="138">
        <v>3952</v>
      </c>
      <c r="M257" s="138">
        <v>2979</v>
      </c>
      <c r="N257" s="138">
        <f t="shared" si="3"/>
        <v>59132</v>
      </c>
    </row>
    <row r="258" spans="1:14" x14ac:dyDescent="0.25">
      <c r="A258" s="143" t="s">
        <v>267</v>
      </c>
      <c r="B258" s="132" t="s">
        <v>1432</v>
      </c>
      <c r="C258" s="138">
        <v>6602</v>
      </c>
      <c r="D258" s="138">
        <v>5246</v>
      </c>
      <c r="E258" s="138">
        <v>8532</v>
      </c>
      <c r="F258" s="138">
        <v>1213</v>
      </c>
      <c r="G258" s="138">
        <v>4879</v>
      </c>
      <c r="H258" s="138">
        <v>1937</v>
      </c>
      <c r="I258" s="138">
        <v>4049</v>
      </c>
      <c r="J258" s="138">
        <v>10258</v>
      </c>
      <c r="K258" s="138">
        <v>6691</v>
      </c>
      <c r="L258" s="138">
        <v>3794</v>
      </c>
      <c r="M258" s="138">
        <v>2571</v>
      </c>
      <c r="N258" s="138">
        <f t="shared" si="3"/>
        <v>55772</v>
      </c>
    </row>
    <row r="259" spans="1:14" x14ac:dyDescent="0.25">
      <c r="A259" s="143" t="s">
        <v>268</v>
      </c>
      <c r="B259" s="132" t="s">
        <v>1434</v>
      </c>
      <c r="C259" s="138">
        <v>443</v>
      </c>
      <c r="D259" s="138">
        <v>475</v>
      </c>
      <c r="E259" s="138">
        <v>552</v>
      </c>
      <c r="F259" s="138">
        <v>78</v>
      </c>
      <c r="G259" s="138">
        <v>385</v>
      </c>
      <c r="H259" s="138">
        <v>0</v>
      </c>
      <c r="I259" s="138">
        <v>595</v>
      </c>
      <c r="J259" s="138">
        <v>0</v>
      </c>
      <c r="K259" s="138">
        <v>390</v>
      </c>
      <c r="L259" s="138">
        <v>228</v>
      </c>
      <c r="M259" s="138">
        <v>0</v>
      </c>
      <c r="N259" s="138">
        <f t="shared" ref="N259:N322" si="4">SUM(C259:M259)</f>
        <v>3146</v>
      </c>
    </row>
    <row r="260" spans="1:14" x14ac:dyDescent="0.25">
      <c r="A260" s="143" t="s">
        <v>269</v>
      </c>
      <c r="B260" s="132" t="s">
        <v>1436</v>
      </c>
      <c r="C260" s="138">
        <v>607</v>
      </c>
      <c r="D260" s="138">
        <v>1330</v>
      </c>
      <c r="E260" s="138">
        <v>1044</v>
      </c>
      <c r="F260" s="138">
        <v>181</v>
      </c>
      <c r="G260" s="138">
        <v>525</v>
      </c>
      <c r="H260" s="138">
        <v>170</v>
      </c>
      <c r="I260" s="138">
        <v>540</v>
      </c>
      <c r="J260" s="138">
        <v>1975</v>
      </c>
      <c r="K260" s="138">
        <v>1261</v>
      </c>
      <c r="L260" s="138">
        <v>537</v>
      </c>
      <c r="M260" s="138">
        <v>693</v>
      </c>
      <c r="N260" s="138">
        <f t="shared" si="4"/>
        <v>8863</v>
      </c>
    </row>
    <row r="261" spans="1:14" x14ac:dyDescent="0.25">
      <c r="A261" s="143" t="s">
        <v>270</v>
      </c>
      <c r="B261" s="132" t="s">
        <v>1438</v>
      </c>
      <c r="C261" s="138">
        <v>413</v>
      </c>
      <c r="D261" s="138">
        <v>418</v>
      </c>
      <c r="E261" s="138">
        <v>606</v>
      </c>
      <c r="F261" s="138">
        <v>7</v>
      </c>
      <c r="G261" s="138">
        <v>426</v>
      </c>
      <c r="H261" s="138">
        <v>237</v>
      </c>
      <c r="I261" s="138">
        <v>409</v>
      </c>
      <c r="J261" s="138">
        <v>586</v>
      </c>
      <c r="K261" s="138">
        <v>247</v>
      </c>
      <c r="L261" s="138">
        <v>318</v>
      </c>
      <c r="M261" s="138">
        <v>240</v>
      </c>
      <c r="N261" s="138">
        <f t="shared" si="4"/>
        <v>3907</v>
      </c>
    </row>
    <row r="262" spans="1:14" x14ac:dyDescent="0.25">
      <c r="A262" s="143" t="s">
        <v>271</v>
      </c>
      <c r="B262" s="132" t="s">
        <v>1440</v>
      </c>
      <c r="C262" s="138">
        <v>774</v>
      </c>
      <c r="D262" s="138">
        <v>0</v>
      </c>
      <c r="E262" s="138">
        <v>954</v>
      </c>
      <c r="F262" s="138">
        <v>0</v>
      </c>
      <c r="G262" s="138">
        <v>0</v>
      </c>
      <c r="H262" s="138">
        <v>0</v>
      </c>
      <c r="I262" s="138">
        <v>295</v>
      </c>
      <c r="J262" s="138">
        <v>0</v>
      </c>
      <c r="K262" s="138">
        <v>0</v>
      </c>
      <c r="L262" s="138">
        <v>401</v>
      </c>
      <c r="M262" s="138">
        <v>102</v>
      </c>
      <c r="N262" s="138">
        <f t="shared" si="4"/>
        <v>2526</v>
      </c>
    </row>
    <row r="263" spans="1:14" x14ac:dyDescent="0.25">
      <c r="A263" s="143" t="s">
        <v>272</v>
      </c>
      <c r="B263" s="132" t="s">
        <v>1630</v>
      </c>
      <c r="C263" s="138">
        <v>329</v>
      </c>
      <c r="D263" s="138">
        <v>20</v>
      </c>
      <c r="E263" s="138">
        <v>28</v>
      </c>
      <c r="F263" s="138">
        <v>3</v>
      </c>
      <c r="G263" s="138">
        <v>25</v>
      </c>
      <c r="H263" s="138">
        <v>20</v>
      </c>
      <c r="I263" s="138">
        <v>35</v>
      </c>
      <c r="J263" s="138">
        <v>76</v>
      </c>
      <c r="K263" s="138">
        <v>1</v>
      </c>
      <c r="L263" s="138">
        <v>17</v>
      </c>
      <c r="M263" s="138">
        <v>0</v>
      </c>
      <c r="N263" s="138">
        <f t="shared" si="4"/>
        <v>554</v>
      </c>
    </row>
    <row r="264" spans="1:14" x14ac:dyDescent="0.25">
      <c r="A264" s="143" t="s">
        <v>273</v>
      </c>
      <c r="B264" s="132" t="s">
        <v>1444</v>
      </c>
      <c r="C264" s="138">
        <v>68</v>
      </c>
      <c r="D264" s="138">
        <v>37</v>
      </c>
      <c r="E264" s="138">
        <v>118</v>
      </c>
      <c r="F264" s="138">
        <v>0</v>
      </c>
      <c r="G264" s="138">
        <v>15</v>
      </c>
      <c r="H264" s="138">
        <v>0</v>
      </c>
      <c r="I264" s="138">
        <v>197</v>
      </c>
      <c r="J264" s="138">
        <v>486</v>
      </c>
      <c r="K264" s="138">
        <v>128</v>
      </c>
      <c r="L264" s="138">
        <v>88</v>
      </c>
      <c r="M264" s="138">
        <v>111</v>
      </c>
      <c r="N264" s="138">
        <f t="shared" si="4"/>
        <v>1248</v>
      </c>
    </row>
    <row r="265" spans="1:14" x14ac:dyDescent="0.25">
      <c r="A265" s="143" t="s">
        <v>274</v>
      </c>
      <c r="B265" s="132" t="s">
        <v>1001</v>
      </c>
      <c r="C265" s="138">
        <v>212</v>
      </c>
      <c r="D265" s="138">
        <v>197</v>
      </c>
      <c r="E265" s="138">
        <v>535</v>
      </c>
      <c r="F265" s="138">
        <v>73</v>
      </c>
      <c r="G265" s="138">
        <v>155</v>
      </c>
      <c r="H265" s="138">
        <v>41</v>
      </c>
      <c r="I265" s="138">
        <v>250</v>
      </c>
      <c r="J265" s="138">
        <v>285</v>
      </c>
      <c r="K265" s="138">
        <v>388</v>
      </c>
      <c r="L265" s="138">
        <v>180</v>
      </c>
      <c r="M265" s="138">
        <v>187</v>
      </c>
      <c r="N265" s="138">
        <f t="shared" si="4"/>
        <v>2503</v>
      </c>
    </row>
    <row r="266" spans="1:14" x14ac:dyDescent="0.25">
      <c r="A266" s="143" t="s">
        <v>275</v>
      </c>
      <c r="B266" s="132" t="s">
        <v>1003</v>
      </c>
      <c r="C266" s="138">
        <v>216</v>
      </c>
      <c r="D266" s="138">
        <v>109</v>
      </c>
      <c r="E266" s="138">
        <v>61</v>
      </c>
      <c r="F266" s="138">
        <v>50</v>
      </c>
      <c r="G266" s="138">
        <v>90</v>
      </c>
      <c r="H266" s="138">
        <v>74</v>
      </c>
      <c r="I266" s="138">
        <v>86</v>
      </c>
      <c r="J266" s="138">
        <v>357</v>
      </c>
      <c r="K266" s="138">
        <v>35</v>
      </c>
      <c r="L266" s="138">
        <v>4</v>
      </c>
      <c r="M266" s="138">
        <v>28</v>
      </c>
      <c r="N266" s="138">
        <f t="shared" si="4"/>
        <v>1110</v>
      </c>
    </row>
    <row r="267" spans="1:14" x14ac:dyDescent="0.25">
      <c r="A267" s="143" t="s">
        <v>276</v>
      </c>
      <c r="B267" s="132" t="s">
        <v>1005</v>
      </c>
      <c r="C267" s="138">
        <v>374</v>
      </c>
      <c r="D267" s="138">
        <v>762</v>
      </c>
      <c r="E267" s="138">
        <v>225</v>
      </c>
      <c r="F267" s="138">
        <v>128</v>
      </c>
      <c r="G267" s="138">
        <v>549</v>
      </c>
      <c r="H267" s="138">
        <v>184</v>
      </c>
      <c r="I267" s="138">
        <v>640</v>
      </c>
      <c r="J267" s="138">
        <v>1020</v>
      </c>
      <c r="K267" s="138">
        <v>1281</v>
      </c>
      <c r="L267" s="138">
        <v>437</v>
      </c>
      <c r="M267" s="138">
        <v>320</v>
      </c>
      <c r="N267" s="138">
        <f t="shared" si="4"/>
        <v>5920</v>
      </c>
    </row>
    <row r="268" spans="1:14" x14ac:dyDescent="0.25">
      <c r="A268" s="143" t="s">
        <v>277</v>
      </c>
      <c r="B268" s="132" t="s">
        <v>1007</v>
      </c>
      <c r="C268" s="138">
        <v>28</v>
      </c>
      <c r="D268" s="138">
        <v>79</v>
      </c>
      <c r="E268" s="138">
        <v>62</v>
      </c>
      <c r="F268" s="138">
        <v>51</v>
      </c>
      <c r="G268" s="138">
        <v>12</v>
      </c>
      <c r="H268" s="138">
        <v>34</v>
      </c>
      <c r="I268" s="138">
        <v>40</v>
      </c>
      <c r="J268" s="138">
        <v>169</v>
      </c>
      <c r="K268" s="138">
        <v>214</v>
      </c>
      <c r="L268" s="138">
        <v>57</v>
      </c>
      <c r="M268" s="138">
        <v>59</v>
      </c>
      <c r="N268" s="138">
        <f t="shared" si="4"/>
        <v>805</v>
      </c>
    </row>
    <row r="269" spans="1:14" x14ac:dyDescent="0.25">
      <c r="A269" s="143" t="s">
        <v>278</v>
      </c>
      <c r="B269" s="132" t="s">
        <v>1009</v>
      </c>
      <c r="C269" s="138">
        <v>1557</v>
      </c>
      <c r="D269" s="138">
        <v>540</v>
      </c>
      <c r="E269" s="138">
        <v>1063</v>
      </c>
      <c r="F269" s="138">
        <v>281</v>
      </c>
      <c r="G269" s="138">
        <v>792</v>
      </c>
      <c r="H269" s="138">
        <v>467</v>
      </c>
      <c r="I269" s="138">
        <v>249</v>
      </c>
      <c r="J269" s="138">
        <v>1507</v>
      </c>
      <c r="K269" s="138">
        <v>1113</v>
      </c>
      <c r="L269" s="138">
        <v>518</v>
      </c>
      <c r="M269" s="138">
        <v>287</v>
      </c>
      <c r="N269" s="138">
        <f t="shared" si="4"/>
        <v>8374</v>
      </c>
    </row>
    <row r="270" spans="1:14" ht="25.5" x14ac:dyDescent="0.25">
      <c r="A270" s="139" t="s">
        <v>279</v>
      </c>
      <c r="B270" s="132" t="s">
        <v>1011</v>
      </c>
      <c r="C270" s="138">
        <v>908</v>
      </c>
      <c r="D270" s="138">
        <v>365</v>
      </c>
      <c r="E270" s="138">
        <v>938</v>
      </c>
      <c r="F270" s="138">
        <v>199</v>
      </c>
      <c r="G270" s="138">
        <v>734</v>
      </c>
      <c r="H270" s="138">
        <v>263</v>
      </c>
      <c r="I270" s="138">
        <v>0</v>
      </c>
      <c r="J270" s="138">
        <v>838</v>
      </c>
      <c r="K270" s="138">
        <v>819</v>
      </c>
      <c r="L270" s="138">
        <v>500</v>
      </c>
      <c r="M270" s="138">
        <v>248</v>
      </c>
      <c r="N270" s="138">
        <f t="shared" si="4"/>
        <v>5812</v>
      </c>
    </row>
    <row r="271" spans="1:14" ht="25.5" x14ac:dyDescent="0.25">
      <c r="A271" s="139" t="s">
        <v>280</v>
      </c>
      <c r="B271" s="132" t="s">
        <v>1013</v>
      </c>
      <c r="C271" s="138">
        <v>649</v>
      </c>
      <c r="D271" s="138">
        <v>175</v>
      </c>
      <c r="E271" s="138">
        <v>125</v>
      </c>
      <c r="F271" s="138">
        <v>82</v>
      </c>
      <c r="G271" s="138">
        <v>58</v>
      </c>
      <c r="H271" s="138">
        <v>204</v>
      </c>
      <c r="I271" s="138">
        <v>249</v>
      </c>
      <c r="J271" s="138">
        <v>669</v>
      </c>
      <c r="K271" s="138">
        <v>294</v>
      </c>
      <c r="L271" s="138">
        <v>18</v>
      </c>
      <c r="M271" s="138">
        <v>39</v>
      </c>
      <c r="N271" s="138">
        <f t="shared" si="4"/>
        <v>2562</v>
      </c>
    </row>
    <row r="272" spans="1:14" x14ac:dyDescent="0.25">
      <c r="A272" s="143" t="s">
        <v>281</v>
      </c>
      <c r="B272" s="132" t="s">
        <v>1015</v>
      </c>
      <c r="C272" s="138">
        <v>1581</v>
      </c>
      <c r="D272" s="138">
        <v>1279</v>
      </c>
      <c r="E272" s="138">
        <v>3284</v>
      </c>
      <c r="F272" s="138">
        <v>361</v>
      </c>
      <c r="G272" s="138">
        <v>1905</v>
      </c>
      <c r="H272" s="138">
        <v>710</v>
      </c>
      <c r="I272" s="138">
        <v>713</v>
      </c>
      <c r="J272" s="138">
        <v>3797</v>
      </c>
      <c r="K272" s="138">
        <v>1633</v>
      </c>
      <c r="L272" s="138">
        <v>1009</v>
      </c>
      <c r="M272" s="138">
        <v>544</v>
      </c>
      <c r="N272" s="138">
        <f t="shared" si="4"/>
        <v>16816</v>
      </c>
    </row>
    <row r="273" spans="1:14" ht="25.5" x14ac:dyDescent="0.25">
      <c r="A273" s="139" t="s">
        <v>282</v>
      </c>
      <c r="B273" s="132" t="s">
        <v>1446</v>
      </c>
      <c r="C273" s="138">
        <v>0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f t="shared" si="4"/>
        <v>0</v>
      </c>
    </row>
    <row r="274" spans="1:14" ht="25.5" x14ac:dyDescent="0.25">
      <c r="A274" s="139" t="s">
        <v>283</v>
      </c>
      <c r="B274" s="132" t="s">
        <v>1052</v>
      </c>
      <c r="C274" s="138">
        <v>0</v>
      </c>
      <c r="D274" s="138">
        <v>0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2</v>
      </c>
      <c r="L274" s="138">
        <v>0</v>
      </c>
      <c r="M274" s="138">
        <v>0</v>
      </c>
      <c r="N274" s="138">
        <f t="shared" si="4"/>
        <v>2</v>
      </c>
    </row>
    <row r="275" spans="1:14" x14ac:dyDescent="0.25">
      <c r="A275" s="139" t="s">
        <v>284</v>
      </c>
      <c r="B275" s="132" t="s">
        <v>1021</v>
      </c>
      <c r="C275" s="138">
        <v>1581</v>
      </c>
      <c r="D275" s="138">
        <v>1279</v>
      </c>
      <c r="E275" s="138">
        <v>3284</v>
      </c>
      <c r="F275" s="138">
        <v>361</v>
      </c>
      <c r="G275" s="138">
        <v>1905</v>
      </c>
      <c r="H275" s="138">
        <v>710</v>
      </c>
      <c r="I275" s="138">
        <v>713</v>
      </c>
      <c r="J275" s="138">
        <v>3797</v>
      </c>
      <c r="K275" s="138">
        <v>1631</v>
      </c>
      <c r="L275" s="138">
        <v>1009</v>
      </c>
      <c r="M275" s="138">
        <v>544</v>
      </c>
      <c r="N275" s="138">
        <f t="shared" si="4"/>
        <v>16814</v>
      </c>
    </row>
    <row r="276" spans="1:14" ht="25.5" x14ac:dyDescent="0.25">
      <c r="A276" s="143" t="s">
        <v>285</v>
      </c>
      <c r="B276" s="132" t="s">
        <v>1245</v>
      </c>
      <c r="C276" s="138">
        <v>207</v>
      </c>
      <c r="D276" s="138">
        <v>226</v>
      </c>
      <c r="E276" s="138">
        <v>74</v>
      </c>
      <c r="F276" s="138">
        <v>102</v>
      </c>
      <c r="G276" s="138">
        <v>403</v>
      </c>
      <c r="H276" s="138">
        <v>103</v>
      </c>
      <c r="I276" s="138">
        <v>189</v>
      </c>
      <c r="J276" s="138">
        <v>609</v>
      </c>
      <c r="K276" s="138">
        <v>122</v>
      </c>
      <c r="L276" s="138">
        <v>131</v>
      </c>
      <c r="M276" s="138">
        <v>387</v>
      </c>
      <c r="N276" s="138">
        <f t="shared" si="4"/>
        <v>2553</v>
      </c>
    </row>
    <row r="277" spans="1:14" ht="25.5" x14ac:dyDescent="0.25">
      <c r="A277" s="143" t="s">
        <v>286</v>
      </c>
      <c r="B277" s="132" t="s">
        <v>1447</v>
      </c>
      <c r="C277" s="138">
        <v>0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6</v>
      </c>
      <c r="L277" s="138">
        <v>0</v>
      </c>
      <c r="M277" s="138">
        <v>0</v>
      </c>
      <c r="N277" s="138">
        <f t="shared" si="4"/>
        <v>6</v>
      </c>
    </row>
    <row r="278" spans="1:14" ht="25.5" x14ac:dyDescent="0.25">
      <c r="A278" s="143" t="s">
        <v>287</v>
      </c>
      <c r="B278" s="132" t="s">
        <v>1244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18</v>
      </c>
      <c r="L278" s="138">
        <v>0</v>
      </c>
      <c r="M278" s="138">
        <v>0</v>
      </c>
      <c r="N278" s="138">
        <f t="shared" si="4"/>
        <v>18</v>
      </c>
    </row>
    <row r="279" spans="1:14" ht="25.5" x14ac:dyDescent="0.25">
      <c r="A279" s="143" t="s">
        <v>288</v>
      </c>
      <c r="B279" s="132" t="s">
        <v>1246</v>
      </c>
      <c r="C279" s="138">
        <v>189</v>
      </c>
      <c r="D279" s="138">
        <v>226</v>
      </c>
      <c r="E279" s="138">
        <v>74</v>
      </c>
      <c r="F279" s="138">
        <v>102</v>
      </c>
      <c r="G279" s="138">
        <v>403</v>
      </c>
      <c r="H279" s="138">
        <v>103</v>
      </c>
      <c r="I279" s="138">
        <v>189</v>
      </c>
      <c r="J279" s="138">
        <v>609</v>
      </c>
      <c r="K279" s="138">
        <v>98</v>
      </c>
      <c r="L279" s="138">
        <v>131</v>
      </c>
      <c r="M279" s="138">
        <v>387</v>
      </c>
      <c r="N279" s="138">
        <f t="shared" si="4"/>
        <v>2511</v>
      </c>
    </row>
    <row r="280" spans="1:14" x14ac:dyDescent="0.25">
      <c r="A280" s="139" t="s">
        <v>289</v>
      </c>
      <c r="B280" s="132" t="s">
        <v>2090</v>
      </c>
      <c r="C280" s="138">
        <v>28</v>
      </c>
      <c r="D280" s="138">
        <v>17</v>
      </c>
      <c r="E280" s="138">
        <v>32</v>
      </c>
      <c r="F280" s="138">
        <v>48</v>
      </c>
      <c r="G280" s="138">
        <v>17</v>
      </c>
      <c r="H280" s="138">
        <v>17</v>
      </c>
      <c r="I280" s="138">
        <v>24</v>
      </c>
      <c r="J280" s="138">
        <v>16</v>
      </c>
      <c r="K280" s="138">
        <v>59</v>
      </c>
      <c r="L280" s="138">
        <v>0</v>
      </c>
      <c r="M280" s="138">
        <v>34</v>
      </c>
      <c r="N280" s="138">
        <f t="shared" si="4"/>
        <v>292</v>
      </c>
    </row>
    <row r="281" spans="1:14" ht="25.5" x14ac:dyDescent="0.25">
      <c r="A281" s="139" t="s">
        <v>290</v>
      </c>
      <c r="B281" s="132" t="s">
        <v>2092</v>
      </c>
      <c r="C281" s="138">
        <v>86</v>
      </c>
      <c r="D281" s="138">
        <v>8</v>
      </c>
      <c r="E281" s="138">
        <v>31</v>
      </c>
      <c r="F281" s="138">
        <v>11</v>
      </c>
      <c r="G281" s="138">
        <v>12</v>
      </c>
      <c r="H281" s="138">
        <v>15</v>
      </c>
      <c r="I281" s="138">
        <v>8</v>
      </c>
      <c r="J281" s="138">
        <v>1</v>
      </c>
      <c r="K281" s="138">
        <v>21</v>
      </c>
      <c r="L281" s="138">
        <v>0</v>
      </c>
      <c r="M281" s="138">
        <v>11</v>
      </c>
      <c r="N281" s="138">
        <f t="shared" si="4"/>
        <v>204</v>
      </c>
    </row>
    <row r="282" spans="1:14" ht="25.5" x14ac:dyDescent="0.25">
      <c r="A282" s="139" t="s">
        <v>291</v>
      </c>
      <c r="B282" s="132" t="s">
        <v>1171</v>
      </c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8">
        <v>65</v>
      </c>
      <c r="M282" s="138">
        <v>225</v>
      </c>
      <c r="N282" s="138">
        <f t="shared" si="4"/>
        <v>290</v>
      </c>
    </row>
    <row r="283" spans="1:14" x14ac:dyDescent="0.25">
      <c r="A283" s="139" t="s">
        <v>292</v>
      </c>
      <c r="B283" s="132" t="s">
        <v>1172</v>
      </c>
      <c r="C283" s="138">
        <v>75</v>
      </c>
      <c r="D283" s="138">
        <v>201</v>
      </c>
      <c r="E283" s="138">
        <v>11</v>
      </c>
      <c r="F283" s="138">
        <v>38</v>
      </c>
      <c r="G283" s="138">
        <v>350</v>
      </c>
      <c r="H283" s="138">
        <v>69</v>
      </c>
      <c r="I283" s="138">
        <v>128</v>
      </c>
      <c r="J283" s="138">
        <v>369</v>
      </c>
      <c r="K283" s="138">
        <v>0</v>
      </c>
      <c r="L283" s="138">
        <v>40</v>
      </c>
      <c r="M283" s="138">
        <v>17</v>
      </c>
      <c r="N283" s="138">
        <f t="shared" si="4"/>
        <v>1298</v>
      </c>
    </row>
    <row r="284" spans="1:14" ht="25.5" x14ac:dyDescent="0.25">
      <c r="A284" s="139" t="s">
        <v>293</v>
      </c>
      <c r="B284" s="132" t="s">
        <v>1579</v>
      </c>
      <c r="C284" s="138">
        <v>0</v>
      </c>
      <c r="D284" s="138">
        <v>0</v>
      </c>
      <c r="E284" s="138">
        <v>0</v>
      </c>
      <c r="F284" s="138">
        <v>5</v>
      </c>
      <c r="G284" s="138">
        <v>24</v>
      </c>
      <c r="H284" s="138">
        <v>2</v>
      </c>
      <c r="I284" s="138">
        <v>29</v>
      </c>
      <c r="J284" s="138">
        <v>223</v>
      </c>
      <c r="K284" s="138">
        <v>18</v>
      </c>
      <c r="L284" s="138">
        <v>26</v>
      </c>
      <c r="M284" s="138">
        <v>100</v>
      </c>
      <c r="N284" s="138">
        <f t="shared" si="4"/>
        <v>427</v>
      </c>
    </row>
    <row r="285" spans="1:14" ht="25.5" x14ac:dyDescent="0.25">
      <c r="A285" s="143" t="s">
        <v>294</v>
      </c>
      <c r="B285" s="132" t="s">
        <v>2098</v>
      </c>
      <c r="C285" s="138">
        <v>18</v>
      </c>
      <c r="D285" s="138">
        <v>0</v>
      </c>
      <c r="E285" s="138">
        <v>0</v>
      </c>
      <c r="F285" s="138">
        <v>0</v>
      </c>
      <c r="G285" s="138">
        <v>0</v>
      </c>
      <c r="H285" s="138">
        <v>0</v>
      </c>
      <c r="I285" s="138"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f t="shared" si="4"/>
        <v>18</v>
      </c>
    </row>
    <row r="286" spans="1:14" ht="38.25" x14ac:dyDescent="0.25">
      <c r="A286" s="139" t="s">
        <v>295</v>
      </c>
      <c r="B286" s="132" t="s">
        <v>1448</v>
      </c>
      <c r="C286" s="138">
        <v>18</v>
      </c>
      <c r="D286" s="138">
        <v>0</v>
      </c>
      <c r="E286" s="138">
        <v>0</v>
      </c>
      <c r="F286" s="138">
        <v>0</v>
      </c>
      <c r="G286" s="138">
        <v>0</v>
      </c>
      <c r="H286" s="138">
        <v>0</v>
      </c>
      <c r="I286" s="138"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f t="shared" si="4"/>
        <v>18</v>
      </c>
    </row>
    <row r="287" spans="1:14" ht="38.25" x14ac:dyDescent="0.25">
      <c r="A287" s="139" t="s">
        <v>296</v>
      </c>
      <c r="B287" s="132" t="s">
        <v>2127</v>
      </c>
      <c r="C287" s="138">
        <v>0</v>
      </c>
      <c r="D287" s="138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f t="shared" si="4"/>
        <v>0</v>
      </c>
    </row>
    <row r="288" spans="1:14" ht="38.25" x14ac:dyDescent="0.25">
      <c r="A288" s="139" t="s">
        <v>297</v>
      </c>
      <c r="B288" s="132" t="s">
        <v>950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f t="shared" si="4"/>
        <v>0</v>
      </c>
    </row>
    <row r="289" spans="1:14" x14ac:dyDescent="0.25">
      <c r="A289" s="143" t="s">
        <v>298</v>
      </c>
      <c r="B289" s="132" t="s">
        <v>1369</v>
      </c>
      <c r="C289" s="138">
        <v>167</v>
      </c>
      <c r="D289" s="138">
        <v>69</v>
      </c>
      <c r="E289" s="138">
        <v>88</v>
      </c>
      <c r="F289" s="138">
        <v>69</v>
      </c>
      <c r="G289" s="138">
        <v>75</v>
      </c>
      <c r="H289" s="138">
        <v>28</v>
      </c>
      <c r="I289" s="138">
        <v>11</v>
      </c>
      <c r="J289" s="138">
        <v>164</v>
      </c>
      <c r="K289" s="138">
        <v>88</v>
      </c>
      <c r="L289" s="138">
        <v>27</v>
      </c>
      <c r="M289" s="138">
        <v>21</v>
      </c>
      <c r="N289" s="138">
        <f t="shared" si="4"/>
        <v>807</v>
      </c>
    </row>
    <row r="290" spans="1:14" ht="25.5" x14ac:dyDescent="0.25">
      <c r="A290" s="143" t="s">
        <v>299</v>
      </c>
      <c r="B290" s="132" t="s">
        <v>1371</v>
      </c>
      <c r="C290" s="138">
        <v>0</v>
      </c>
      <c r="D290" s="138">
        <v>7</v>
      </c>
      <c r="E290" s="138">
        <v>0</v>
      </c>
      <c r="F290" s="138">
        <v>3</v>
      </c>
      <c r="G290" s="138">
        <v>75</v>
      </c>
      <c r="H290" s="138">
        <v>0</v>
      </c>
      <c r="I290" s="138"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f t="shared" si="4"/>
        <v>85</v>
      </c>
    </row>
    <row r="291" spans="1:14" ht="25.5" x14ac:dyDescent="0.25">
      <c r="A291" s="143" t="s">
        <v>300</v>
      </c>
      <c r="B291" s="132" t="s">
        <v>1373</v>
      </c>
      <c r="C291" s="138">
        <v>167</v>
      </c>
      <c r="D291" s="138">
        <v>62</v>
      </c>
      <c r="E291" s="138">
        <v>88</v>
      </c>
      <c r="F291" s="138">
        <v>66</v>
      </c>
      <c r="G291" s="138">
        <v>0</v>
      </c>
      <c r="H291" s="138">
        <v>28</v>
      </c>
      <c r="I291" s="138">
        <v>11</v>
      </c>
      <c r="J291" s="138">
        <v>164</v>
      </c>
      <c r="K291" s="138">
        <v>88</v>
      </c>
      <c r="L291" s="138">
        <v>27</v>
      </c>
      <c r="M291" s="138">
        <v>21</v>
      </c>
      <c r="N291" s="138">
        <f t="shared" si="4"/>
        <v>722</v>
      </c>
    </row>
    <row r="292" spans="1:14" ht="25.5" x14ac:dyDescent="0.25">
      <c r="A292" s="139" t="s">
        <v>301</v>
      </c>
      <c r="B292" s="132" t="s">
        <v>1375</v>
      </c>
      <c r="C292" s="138">
        <v>1282</v>
      </c>
      <c r="D292" s="138">
        <v>1179</v>
      </c>
      <c r="E292" s="138">
        <v>2336</v>
      </c>
      <c r="F292" s="138">
        <v>544</v>
      </c>
      <c r="G292" s="138">
        <v>721</v>
      </c>
      <c r="H292" s="138">
        <v>499</v>
      </c>
      <c r="I292" s="138">
        <v>844</v>
      </c>
      <c r="J292" s="138">
        <v>3358</v>
      </c>
      <c r="K292" s="138">
        <v>3492</v>
      </c>
      <c r="L292" s="138">
        <v>1067</v>
      </c>
      <c r="M292" s="138">
        <v>881</v>
      </c>
      <c r="N292" s="138">
        <f t="shared" si="4"/>
        <v>16203</v>
      </c>
    </row>
    <row r="293" spans="1:14" ht="25.5" x14ac:dyDescent="0.25">
      <c r="A293" s="143" t="s">
        <v>522</v>
      </c>
      <c r="B293" s="132" t="s">
        <v>67</v>
      </c>
      <c r="C293" s="138">
        <v>552</v>
      </c>
      <c r="D293" s="138">
        <v>222</v>
      </c>
      <c r="E293" s="138">
        <v>1134</v>
      </c>
      <c r="F293" s="138">
        <v>187</v>
      </c>
      <c r="G293" s="138">
        <v>140</v>
      </c>
      <c r="H293" s="138">
        <v>71</v>
      </c>
      <c r="I293" s="138">
        <v>380</v>
      </c>
      <c r="J293" s="138">
        <v>1618</v>
      </c>
      <c r="K293" s="138">
        <v>2169</v>
      </c>
      <c r="L293" s="138">
        <v>52</v>
      </c>
      <c r="M293" s="138">
        <v>75</v>
      </c>
      <c r="N293" s="138">
        <f t="shared" si="4"/>
        <v>6600</v>
      </c>
    </row>
    <row r="294" spans="1:14" ht="25.5" x14ac:dyDescent="0.25">
      <c r="A294" s="143" t="s">
        <v>523</v>
      </c>
      <c r="B294" s="132" t="s">
        <v>68</v>
      </c>
      <c r="C294" s="138">
        <v>0</v>
      </c>
      <c r="D294" s="138">
        <v>400</v>
      </c>
      <c r="E294" s="138">
        <v>0</v>
      </c>
      <c r="F294" s="138">
        <v>60</v>
      </c>
      <c r="G294" s="138">
        <v>70</v>
      </c>
      <c r="H294" s="138">
        <v>269</v>
      </c>
      <c r="I294" s="138">
        <v>0</v>
      </c>
      <c r="J294" s="138">
        <v>139</v>
      </c>
      <c r="K294" s="138">
        <v>18</v>
      </c>
      <c r="L294" s="138">
        <v>206</v>
      </c>
      <c r="M294" s="138">
        <v>300</v>
      </c>
      <c r="N294" s="138">
        <f t="shared" si="4"/>
        <v>1462</v>
      </c>
    </row>
    <row r="295" spans="1:14" ht="25.5" x14ac:dyDescent="0.25">
      <c r="A295" s="143" t="s">
        <v>524</v>
      </c>
      <c r="B295" s="132" t="s">
        <v>69</v>
      </c>
      <c r="C295" s="138">
        <v>572</v>
      </c>
      <c r="D295" s="138">
        <v>383</v>
      </c>
      <c r="E295" s="138">
        <v>812</v>
      </c>
      <c r="F295" s="138">
        <v>240</v>
      </c>
      <c r="G295" s="138">
        <v>450</v>
      </c>
      <c r="H295" s="138">
        <v>148</v>
      </c>
      <c r="I295" s="138">
        <v>435</v>
      </c>
      <c r="J295" s="138">
        <v>1386</v>
      </c>
      <c r="K295" s="138">
        <v>1209</v>
      </c>
      <c r="L295" s="138">
        <v>789</v>
      </c>
      <c r="M295" s="138">
        <v>463</v>
      </c>
      <c r="N295" s="138">
        <f t="shared" si="4"/>
        <v>6887</v>
      </c>
    </row>
    <row r="296" spans="1:14" x14ac:dyDescent="0.25">
      <c r="A296" s="143" t="s">
        <v>525</v>
      </c>
      <c r="B296" s="132" t="s">
        <v>70</v>
      </c>
      <c r="C296" s="138">
        <v>0</v>
      </c>
      <c r="D296" s="138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</v>
      </c>
      <c r="J296" s="138">
        <v>42</v>
      </c>
      <c r="K296" s="138">
        <v>0</v>
      </c>
      <c r="L296" s="138">
        <v>0</v>
      </c>
      <c r="M296" s="138">
        <v>0</v>
      </c>
      <c r="N296" s="138">
        <f t="shared" si="4"/>
        <v>42</v>
      </c>
    </row>
    <row r="297" spans="1:14" x14ac:dyDescent="0.25">
      <c r="A297" s="143" t="s">
        <v>526</v>
      </c>
      <c r="B297" s="132" t="s">
        <v>451</v>
      </c>
      <c r="C297" s="138">
        <v>14</v>
      </c>
      <c r="D297" s="138">
        <v>2</v>
      </c>
      <c r="E297" s="138">
        <v>33</v>
      </c>
      <c r="F297" s="138">
        <v>6</v>
      </c>
      <c r="G297" s="138">
        <v>21</v>
      </c>
      <c r="H297" s="138">
        <v>10</v>
      </c>
      <c r="I297" s="138">
        <v>4</v>
      </c>
      <c r="J297" s="138">
        <v>64</v>
      </c>
      <c r="K297" s="138">
        <v>8</v>
      </c>
      <c r="L297" s="138">
        <v>0</v>
      </c>
      <c r="M297" s="138">
        <v>0</v>
      </c>
      <c r="N297" s="138">
        <f t="shared" si="4"/>
        <v>162</v>
      </c>
    </row>
    <row r="298" spans="1:14" x14ac:dyDescent="0.25">
      <c r="A298" s="143" t="s">
        <v>527</v>
      </c>
      <c r="B298" s="132" t="s">
        <v>71</v>
      </c>
      <c r="C298" s="138">
        <v>144</v>
      </c>
      <c r="D298" s="138">
        <v>172</v>
      </c>
      <c r="E298" s="138">
        <v>357</v>
      </c>
      <c r="F298" s="138">
        <v>51</v>
      </c>
      <c r="G298" s="138">
        <v>40</v>
      </c>
      <c r="H298" s="138">
        <v>1</v>
      </c>
      <c r="I298" s="138">
        <v>25</v>
      </c>
      <c r="J298" s="138">
        <v>109</v>
      </c>
      <c r="K298" s="138">
        <v>88</v>
      </c>
      <c r="L298" s="138">
        <v>20</v>
      </c>
      <c r="M298" s="138">
        <v>43</v>
      </c>
      <c r="N298" s="138">
        <f t="shared" si="4"/>
        <v>1050</v>
      </c>
    </row>
    <row r="299" spans="1:14" ht="25.5" x14ac:dyDescent="0.25">
      <c r="A299" s="143" t="s">
        <v>528</v>
      </c>
      <c r="B299" s="132" t="s">
        <v>1449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f t="shared" si="4"/>
        <v>0</v>
      </c>
    </row>
    <row r="300" spans="1:14" x14ac:dyDescent="0.25">
      <c r="A300" s="139" t="s">
        <v>529</v>
      </c>
      <c r="B300" s="132" t="s">
        <v>304</v>
      </c>
      <c r="C300" s="138">
        <v>761</v>
      </c>
      <c r="D300" s="138">
        <v>622</v>
      </c>
      <c r="E300" s="138">
        <v>1041</v>
      </c>
      <c r="F300" s="138">
        <v>323</v>
      </c>
      <c r="G300" s="138">
        <v>520</v>
      </c>
      <c r="H300" s="138">
        <v>456</v>
      </c>
      <c r="I300" s="138">
        <v>478</v>
      </c>
      <c r="J300" s="138">
        <v>2325</v>
      </c>
      <c r="K300" s="138">
        <v>1106</v>
      </c>
      <c r="L300" s="138">
        <v>767</v>
      </c>
      <c r="M300" s="138">
        <v>878</v>
      </c>
      <c r="N300" s="138">
        <f t="shared" si="4"/>
        <v>9277</v>
      </c>
    </row>
    <row r="301" spans="1:14" x14ac:dyDescent="0.25">
      <c r="A301" s="143" t="s">
        <v>530</v>
      </c>
      <c r="B301" s="132" t="s">
        <v>951</v>
      </c>
      <c r="C301" s="138">
        <v>58</v>
      </c>
      <c r="D301" s="138">
        <v>15</v>
      </c>
      <c r="E301" s="138">
        <v>120</v>
      </c>
      <c r="F301" s="138">
        <v>55</v>
      </c>
      <c r="G301" s="138">
        <v>45</v>
      </c>
      <c r="H301" s="138">
        <v>16</v>
      </c>
      <c r="I301" s="138">
        <v>25</v>
      </c>
      <c r="J301" s="138">
        <v>388</v>
      </c>
      <c r="K301" s="138">
        <v>0</v>
      </c>
      <c r="L301" s="138">
        <v>139</v>
      </c>
      <c r="M301" s="138">
        <v>0</v>
      </c>
      <c r="N301" s="138">
        <f t="shared" si="4"/>
        <v>861</v>
      </c>
    </row>
    <row r="302" spans="1:14" x14ac:dyDescent="0.25">
      <c r="A302" s="143" t="s">
        <v>531</v>
      </c>
      <c r="B302" s="132" t="s">
        <v>308</v>
      </c>
      <c r="C302" s="138">
        <v>653</v>
      </c>
      <c r="D302" s="138">
        <v>584</v>
      </c>
      <c r="E302" s="138">
        <v>921</v>
      </c>
      <c r="F302" s="138">
        <v>268</v>
      </c>
      <c r="G302" s="138">
        <v>475</v>
      </c>
      <c r="H302" s="138">
        <v>440</v>
      </c>
      <c r="I302" s="138">
        <v>453</v>
      </c>
      <c r="J302" s="138">
        <v>1920</v>
      </c>
      <c r="K302" s="138">
        <v>1106</v>
      </c>
      <c r="L302" s="138">
        <v>628</v>
      </c>
      <c r="M302" s="138">
        <v>878</v>
      </c>
      <c r="N302" s="138">
        <f t="shared" si="4"/>
        <v>8326</v>
      </c>
    </row>
    <row r="303" spans="1:14" x14ac:dyDescent="0.25">
      <c r="A303" s="143" t="s">
        <v>532</v>
      </c>
      <c r="B303" s="132" t="s">
        <v>310</v>
      </c>
      <c r="C303" s="138">
        <v>405</v>
      </c>
      <c r="D303" s="138">
        <v>426</v>
      </c>
      <c r="E303" s="138">
        <v>858</v>
      </c>
      <c r="F303" s="138">
        <v>211</v>
      </c>
      <c r="G303" s="138">
        <v>354</v>
      </c>
      <c r="H303" s="138">
        <v>227</v>
      </c>
      <c r="I303" s="138">
        <v>376</v>
      </c>
      <c r="J303" s="138">
        <v>683</v>
      </c>
      <c r="K303" s="138">
        <v>1045</v>
      </c>
      <c r="L303" s="138">
        <v>561</v>
      </c>
      <c r="M303" s="138">
        <v>628</v>
      </c>
      <c r="N303" s="138">
        <f t="shared" si="4"/>
        <v>5774</v>
      </c>
    </row>
    <row r="304" spans="1:14" x14ac:dyDescent="0.25">
      <c r="A304" s="143" t="s">
        <v>533</v>
      </c>
      <c r="B304" s="132" t="s">
        <v>1593</v>
      </c>
      <c r="C304" s="138">
        <v>248</v>
      </c>
      <c r="D304" s="138">
        <v>158</v>
      </c>
      <c r="E304" s="138">
        <v>63</v>
      </c>
      <c r="F304" s="138">
        <v>57</v>
      </c>
      <c r="G304" s="138">
        <v>121</v>
      </c>
      <c r="H304" s="138">
        <v>213</v>
      </c>
      <c r="I304" s="138">
        <v>77</v>
      </c>
      <c r="J304" s="138">
        <v>1237</v>
      </c>
      <c r="K304" s="138">
        <v>61</v>
      </c>
      <c r="L304" s="138">
        <v>67</v>
      </c>
      <c r="M304" s="138">
        <v>250</v>
      </c>
      <c r="N304" s="138">
        <f t="shared" si="4"/>
        <v>2552</v>
      </c>
    </row>
    <row r="305" spans="1:14" x14ac:dyDescent="0.25">
      <c r="A305" s="143" t="s">
        <v>534</v>
      </c>
      <c r="B305" s="132" t="s">
        <v>1595</v>
      </c>
      <c r="C305" s="138">
        <v>50</v>
      </c>
      <c r="D305" s="138">
        <v>23</v>
      </c>
      <c r="E305" s="138">
        <v>0</v>
      </c>
      <c r="F305" s="138">
        <v>0</v>
      </c>
      <c r="G305" s="138">
        <v>0</v>
      </c>
      <c r="H305" s="138">
        <v>0</v>
      </c>
      <c r="I305" s="138">
        <v>0</v>
      </c>
      <c r="J305" s="138">
        <v>17</v>
      </c>
      <c r="K305" s="138">
        <v>0</v>
      </c>
      <c r="L305" s="138">
        <v>0</v>
      </c>
      <c r="M305" s="138">
        <v>0</v>
      </c>
      <c r="N305" s="138">
        <f t="shared" si="4"/>
        <v>90</v>
      </c>
    </row>
    <row r="306" spans="1:14" x14ac:dyDescent="0.25">
      <c r="A306" s="143" t="s">
        <v>535</v>
      </c>
      <c r="B306" s="132" t="s">
        <v>1597</v>
      </c>
      <c r="C306" s="138">
        <v>5</v>
      </c>
      <c r="D306" s="138">
        <v>10</v>
      </c>
      <c r="E306" s="138">
        <v>0</v>
      </c>
      <c r="F306" s="138">
        <v>0</v>
      </c>
      <c r="G306" s="138">
        <v>0</v>
      </c>
      <c r="H306" s="138">
        <v>0</v>
      </c>
      <c r="I306" s="138">
        <v>0</v>
      </c>
      <c r="J306" s="138">
        <v>17</v>
      </c>
      <c r="K306" s="138">
        <v>0</v>
      </c>
      <c r="L306" s="138">
        <v>0</v>
      </c>
      <c r="M306" s="138">
        <v>0</v>
      </c>
      <c r="N306" s="138">
        <f t="shared" si="4"/>
        <v>32</v>
      </c>
    </row>
    <row r="307" spans="1:14" x14ac:dyDescent="0.25">
      <c r="A307" s="143" t="s">
        <v>536</v>
      </c>
      <c r="B307" s="132" t="s">
        <v>1599</v>
      </c>
      <c r="C307" s="138">
        <v>45</v>
      </c>
      <c r="D307" s="138">
        <v>13</v>
      </c>
      <c r="E307" s="138">
        <v>0</v>
      </c>
      <c r="F307" s="138">
        <v>0</v>
      </c>
      <c r="G307" s="138">
        <v>0</v>
      </c>
      <c r="H307" s="138">
        <v>0</v>
      </c>
      <c r="I307" s="138"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f t="shared" si="4"/>
        <v>58</v>
      </c>
    </row>
    <row r="308" spans="1:14" ht="25.5" x14ac:dyDescent="0.25">
      <c r="A308" s="143" t="s">
        <v>537</v>
      </c>
      <c r="B308" s="132" t="s">
        <v>1450</v>
      </c>
      <c r="C308" s="138">
        <v>0</v>
      </c>
      <c r="D308" s="138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f t="shared" si="4"/>
        <v>0</v>
      </c>
    </row>
    <row r="309" spans="1:14" x14ac:dyDescent="0.25">
      <c r="A309" s="144" t="s">
        <v>538</v>
      </c>
      <c r="B309" s="132" t="s">
        <v>1603</v>
      </c>
      <c r="C309" s="138">
        <v>33849</v>
      </c>
      <c r="D309" s="138">
        <v>22644</v>
      </c>
      <c r="E309" s="138">
        <v>30835</v>
      </c>
      <c r="F309" s="138">
        <v>8433</v>
      </c>
      <c r="G309" s="138">
        <v>23275</v>
      </c>
      <c r="H309" s="138">
        <v>10770</v>
      </c>
      <c r="I309" s="138">
        <v>21135</v>
      </c>
      <c r="J309" s="138">
        <v>52709</v>
      </c>
      <c r="K309" s="138">
        <v>38686</v>
      </c>
      <c r="L309" s="138">
        <v>27234</v>
      </c>
      <c r="M309" s="138">
        <v>16527</v>
      </c>
      <c r="N309" s="138">
        <f t="shared" si="4"/>
        <v>286097</v>
      </c>
    </row>
    <row r="310" spans="1:14" x14ac:dyDescent="0.25">
      <c r="A310" s="139" t="s">
        <v>539</v>
      </c>
      <c r="B310" s="132" t="s">
        <v>13</v>
      </c>
      <c r="C310" s="138">
        <v>27533</v>
      </c>
      <c r="D310" s="138">
        <v>18922</v>
      </c>
      <c r="E310" s="138">
        <v>25800</v>
      </c>
      <c r="F310" s="138">
        <v>6807</v>
      </c>
      <c r="G310" s="138">
        <v>19405</v>
      </c>
      <c r="H310" s="138">
        <v>9148</v>
      </c>
      <c r="I310" s="138">
        <v>17373</v>
      </c>
      <c r="J310" s="138">
        <v>44078</v>
      </c>
      <c r="K310" s="138">
        <v>33405</v>
      </c>
      <c r="L310" s="138">
        <v>23936</v>
      </c>
      <c r="M310" s="138">
        <v>13674</v>
      </c>
      <c r="N310" s="138">
        <f t="shared" si="4"/>
        <v>240081</v>
      </c>
    </row>
    <row r="311" spans="1:14" x14ac:dyDescent="0.25">
      <c r="A311" s="143" t="s">
        <v>540</v>
      </c>
      <c r="B311" s="132" t="s">
        <v>15</v>
      </c>
      <c r="C311" s="138">
        <v>15779</v>
      </c>
      <c r="D311" s="138">
        <v>11370</v>
      </c>
      <c r="E311" s="138">
        <v>14205</v>
      </c>
      <c r="F311" s="138">
        <v>3885</v>
      </c>
      <c r="G311" s="138">
        <v>11134</v>
      </c>
      <c r="H311" s="138">
        <v>5754</v>
      </c>
      <c r="I311" s="138">
        <v>9018</v>
      </c>
      <c r="J311" s="138">
        <v>24946</v>
      </c>
      <c r="K311" s="138">
        <v>18025</v>
      </c>
      <c r="L311" s="138">
        <v>12575</v>
      </c>
      <c r="M311" s="138">
        <v>7276</v>
      </c>
      <c r="N311" s="138">
        <f t="shared" si="4"/>
        <v>133967</v>
      </c>
    </row>
    <row r="312" spans="1:14" x14ac:dyDescent="0.25">
      <c r="A312" s="143" t="s">
        <v>541</v>
      </c>
      <c r="B312" s="132" t="s">
        <v>17</v>
      </c>
      <c r="C312" s="138">
        <v>14399</v>
      </c>
      <c r="D312" s="138">
        <v>10687</v>
      </c>
      <c r="E312" s="138">
        <v>12959</v>
      </c>
      <c r="F312" s="138">
        <v>3620</v>
      </c>
      <c r="G312" s="138">
        <v>10315</v>
      </c>
      <c r="H312" s="138">
        <v>5118</v>
      </c>
      <c r="I312" s="138">
        <v>8404</v>
      </c>
      <c r="J312" s="138">
        <v>21571</v>
      </c>
      <c r="K312" s="138">
        <v>16759</v>
      </c>
      <c r="L312" s="138">
        <v>11660</v>
      </c>
      <c r="M312" s="138">
        <v>6819</v>
      </c>
      <c r="N312" s="138">
        <f t="shared" si="4"/>
        <v>122311</v>
      </c>
    </row>
    <row r="313" spans="1:14" ht="25.5" x14ac:dyDescent="0.25">
      <c r="A313" s="143" t="s">
        <v>542</v>
      </c>
      <c r="B313" s="132" t="s">
        <v>312</v>
      </c>
      <c r="C313" s="138">
        <v>13372</v>
      </c>
      <c r="D313" s="138">
        <v>10096</v>
      </c>
      <c r="E313" s="138">
        <v>12135</v>
      </c>
      <c r="F313" s="138">
        <v>3229</v>
      </c>
      <c r="G313" s="138">
        <v>9558</v>
      </c>
      <c r="H313" s="138">
        <v>4633</v>
      </c>
      <c r="I313" s="138">
        <v>7687</v>
      </c>
      <c r="J313" s="138">
        <v>21031</v>
      </c>
      <c r="K313" s="138">
        <v>16517</v>
      </c>
      <c r="L313" s="138">
        <v>10532</v>
      </c>
      <c r="M313" s="138">
        <v>6523</v>
      </c>
      <c r="N313" s="138">
        <f t="shared" si="4"/>
        <v>115313</v>
      </c>
    </row>
    <row r="314" spans="1:14" ht="25.5" x14ac:dyDescent="0.25">
      <c r="A314" s="143" t="s">
        <v>543</v>
      </c>
      <c r="B314" s="132" t="s">
        <v>313</v>
      </c>
      <c r="C314" s="138">
        <v>1027</v>
      </c>
      <c r="D314" s="138">
        <v>591</v>
      </c>
      <c r="E314" s="138">
        <v>824</v>
      </c>
      <c r="F314" s="138">
        <v>391</v>
      </c>
      <c r="G314" s="138">
        <v>757</v>
      </c>
      <c r="H314" s="138">
        <v>485</v>
      </c>
      <c r="I314" s="138">
        <v>717</v>
      </c>
      <c r="J314" s="138">
        <v>540</v>
      </c>
      <c r="K314" s="138">
        <v>242</v>
      </c>
      <c r="L314" s="138">
        <v>1128</v>
      </c>
      <c r="M314" s="138">
        <v>296</v>
      </c>
      <c r="N314" s="138">
        <f t="shared" si="4"/>
        <v>6998</v>
      </c>
    </row>
    <row r="315" spans="1:14" ht="25.5" x14ac:dyDescent="0.25">
      <c r="A315" s="143" t="s">
        <v>544</v>
      </c>
      <c r="B315" s="132" t="s">
        <v>314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f t="shared" si="4"/>
        <v>0</v>
      </c>
    </row>
    <row r="316" spans="1:14" x14ac:dyDescent="0.25">
      <c r="A316" s="143" t="s">
        <v>545</v>
      </c>
      <c r="B316" s="132" t="s">
        <v>19</v>
      </c>
      <c r="C316" s="138">
        <v>1380</v>
      </c>
      <c r="D316" s="138">
        <v>683</v>
      </c>
      <c r="E316" s="138">
        <v>1246</v>
      </c>
      <c r="F316" s="138">
        <v>265</v>
      </c>
      <c r="G316" s="138">
        <v>819</v>
      </c>
      <c r="H316" s="138">
        <v>636</v>
      </c>
      <c r="I316" s="138">
        <v>614</v>
      </c>
      <c r="J316" s="138">
        <v>3375</v>
      </c>
      <c r="K316" s="138">
        <v>1266</v>
      </c>
      <c r="L316" s="138">
        <v>915</v>
      </c>
      <c r="M316" s="138">
        <v>457</v>
      </c>
      <c r="N316" s="138">
        <f t="shared" si="4"/>
        <v>11656</v>
      </c>
    </row>
    <row r="317" spans="1:14" ht="25.5" x14ac:dyDescent="0.25">
      <c r="A317" s="143" t="s">
        <v>546</v>
      </c>
      <c r="B317" s="132" t="s">
        <v>2106</v>
      </c>
      <c r="C317" s="138">
        <v>1258</v>
      </c>
      <c r="D317" s="138">
        <v>538</v>
      </c>
      <c r="E317" s="138">
        <v>1218</v>
      </c>
      <c r="F317" s="138">
        <v>250</v>
      </c>
      <c r="G317" s="138">
        <v>804</v>
      </c>
      <c r="H317" s="138">
        <v>600</v>
      </c>
      <c r="I317" s="138">
        <v>569</v>
      </c>
      <c r="J317" s="138">
        <v>3132</v>
      </c>
      <c r="K317" s="138">
        <v>1243</v>
      </c>
      <c r="L317" s="138">
        <v>763</v>
      </c>
      <c r="M317" s="138">
        <v>443</v>
      </c>
      <c r="N317" s="138">
        <f t="shared" si="4"/>
        <v>10818</v>
      </c>
    </row>
    <row r="318" spans="1:14" ht="25.5" x14ac:dyDescent="0.25">
      <c r="A318" s="143" t="s">
        <v>547</v>
      </c>
      <c r="B318" s="132" t="s">
        <v>2107</v>
      </c>
      <c r="C318" s="138">
        <v>122</v>
      </c>
      <c r="D318" s="138">
        <v>145</v>
      </c>
      <c r="E318" s="138">
        <v>28</v>
      </c>
      <c r="F318" s="138">
        <v>15</v>
      </c>
      <c r="G318" s="138">
        <v>15</v>
      </c>
      <c r="H318" s="138">
        <v>36</v>
      </c>
      <c r="I318" s="138">
        <v>45</v>
      </c>
      <c r="J318" s="138">
        <v>243</v>
      </c>
      <c r="K318" s="138">
        <v>23</v>
      </c>
      <c r="L318" s="138">
        <v>152</v>
      </c>
      <c r="M318" s="138">
        <v>14</v>
      </c>
      <c r="N318" s="138">
        <f t="shared" si="4"/>
        <v>838</v>
      </c>
    </row>
    <row r="319" spans="1:14" ht="25.5" x14ac:dyDescent="0.25">
      <c r="A319" s="143" t="s">
        <v>548</v>
      </c>
      <c r="B319" s="132" t="s">
        <v>2108</v>
      </c>
      <c r="C319" s="138">
        <v>0</v>
      </c>
      <c r="D319" s="138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f t="shared" si="4"/>
        <v>0</v>
      </c>
    </row>
    <row r="320" spans="1:14" x14ac:dyDescent="0.25">
      <c r="A320" s="143" t="s">
        <v>954</v>
      </c>
      <c r="B320" s="132" t="s">
        <v>21</v>
      </c>
      <c r="C320" s="138">
        <v>11754</v>
      </c>
      <c r="D320" s="138">
        <v>7552</v>
      </c>
      <c r="E320" s="138">
        <v>11595</v>
      </c>
      <c r="F320" s="138">
        <v>2922</v>
      </c>
      <c r="G320" s="138">
        <v>8271</v>
      </c>
      <c r="H320" s="138">
        <v>3394</v>
      </c>
      <c r="I320" s="138">
        <v>8355</v>
      </c>
      <c r="J320" s="138">
        <v>19132</v>
      </c>
      <c r="K320" s="138">
        <v>15380</v>
      </c>
      <c r="L320" s="138">
        <v>11361</v>
      </c>
      <c r="M320" s="138">
        <v>6398</v>
      </c>
      <c r="N320" s="138">
        <f t="shared" si="4"/>
        <v>106114</v>
      </c>
    </row>
    <row r="321" spans="1:14" ht="25.5" x14ac:dyDescent="0.25">
      <c r="A321" s="143" t="s">
        <v>955</v>
      </c>
      <c r="B321" s="132" t="s">
        <v>315</v>
      </c>
      <c r="C321" s="138">
        <v>10928</v>
      </c>
      <c r="D321" s="138">
        <v>7371</v>
      </c>
      <c r="E321" s="138">
        <v>10785</v>
      </c>
      <c r="F321" s="138">
        <v>2646</v>
      </c>
      <c r="G321" s="138">
        <v>8073</v>
      </c>
      <c r="H321" s="138">
        <v>3296</v>
      </c>
      <c r="I321" s="138">
        <v>8107</v>
      </c>
      <c r="J321" s="138">
        <v>18776</v>
      </c>
      <c r="K321" s="138">
        <v>14683</v>
      </c>
      <c r="L321" s="138">
        <v>10025</v>
      </c>
      <c r="M321" s="138">
        <v>5751</v>
      </c>
      <c r="N321" s="138">
        <f t="shared" si="4"/>
        <v>100441</v>
      </c>
    </row>
    <row r="322" spans="1:14" ht="25.5" x14ac:dyDescent="0.25">
      <c r="A322" s="143" t="s">
        <v>956</v>
      </c>
      <c r="B322" s="132" t="s">
        <v>316</v>
      </c>
      <c r="C322" s="138">
        <v>825</v>
      </c>
      <c r="D322" s="138">
        <v>181</v>
      </c>
      <c r="E322" s="138">
        <v>764</v>
      </c>
      <c r="F322" s="138">
        <v>276</v>
      </c>
      <c r="G322" s="138">
        <v>198</v>
      </c>
      <c r="H322" s="138">
        <v>98</v>
      </c>
      <c r="I322" s="138">
        <v>248</v>
      </c>
      <c r="J322" s="138">
        <v>356</v>
      </c>
      <c r="K322" s="138">
        <v>697</v>
      </c>
      <c r="L322" s="138">
        <v>1336</v>
      </c>
      <c r="M322" s="138">
        <v>100</v>
      </c>
      <c r="N322" s="138">
        <f t="shared" si="4"/>
        <v>5079</v>
      </c>
    </row>
    <row r="323" spans="1:14" ht="25.5" x14ac:dyDescent="0.25">
      <c r="A323" s="143" t="s">
        <v>957</v>
      </c>
      <c r="B323" s="132" t="s">
        <v>317</v>
      </c>
      <c r="C323" s="138">
        <v>1</v>
      </c>
      <c r="D323" s="138">
        <v>0</v>
      </c>
      <c r="E323" s="138">
        <v>46</v>
      </c>
      <c r="F323" s="138">
        <v>0</v>
      </c>
      <c r="G323" s="138">
        <v>0</v>
      </c>
      <c r="H323" s="138">
        <v>0</v>
      </c>
      <c r="I323" s="138">
        <v>0</v>
      </c>
      <c r="J323" s="138">
        <v>0</v>
      </c>
      <c r="K323" s="138">
        <v>0</v>
      </c>
      <c r="L323" s="138">
        <v>0</v>
      </c>
      <c r="M323" s="138">
        <v>547</v>
      </c>
      <c r="N323" s="138">
        <f t="shared" ref="N323:N386" si="5">SUM(C323:M323)</f>
        <v>594</v>
      </c>
    </row>
    <row r="324" spans="1:14" x14ac:dyDescent="0.25">
      <c r="A324" s="139" t="s">
        <v>958</v>
      </c>
      <c r="B324" s="132" t="s">
        <v>329</v>
      </c>
      <c r="C324" s="138">
        <v>119</v>
      </c>
      <c r="D324" s="138">
        <v>71</v>
      </c>
      <c r="E324" s="138">
        <v>96</v>
      </c>
      <c r="F324" s="138">
        <v>29</v>
      </c>
      <c r="G324" s="138">
        <v>100</v>
      </c>
      <c r="H324" s="138">
        <v>90</v>
      </c>
      <c r="I324" s="138">
        <v>48</v>
      </c>
      <c r="J324" s="138">
        <v>223</v>
      </c>
      <c r="K324" s="138">
        <v>91</v>
      </c>
      <c r="L324" s="138">
        <v>45</v>
      </c>
      <c r="M324" s="138">
        <v>44</v>
      </c>
      <c r="N324" s="138">
        <f t="shared" si="5"/>
        <v>956</v>
      </c>
    </row>
    <row r="325" spans="1:14" ht="25.5" x14ac:dyDescent="0.25">
      <c r="A325" s="143" t="s">
        <v>959</v>
      </c>
      <c r="B325" s="132" t="s">
        <v>331</v>
      </c>
      <c r="C325" s="138">
        <v>91</v>
      </c>
      <c r="D325" s="138">
        <v>48</v>
      </c>
      <c r="E325" s="138">
        <v>96</v>
      </c>
      <c r="F325" s="138">
        <v>29</v>
      </c>
      <c r="G325" s="138">
        <v>100</v>
      </c>
      <c r="H325" s="138">
        <v>82</v>
      </c>
      <c r="I325" s="138">
        <v>48</v>
      </c>
      <c r="J325" s="138">
        <v>192</v>
      </c>
      <c r="K325" s="138">
        <v>64</v>
      </c>
      <c r="L325" s="138">
        <v>25</v>
      </c>
      <c r="M325" s="138">
        <v>29</v>
      </c>
      <c r="N325" s="138">
        <f t="shared" si="5"/>
        <v>804</v>
      </c>
    </row>
    <row r="326" spans="1:14" ht="25.5" x14ac:dyDescent="0.25">
      <c r="A326" s="143" t="s">
        <v>960</v>
      </c>
      <c r="B326" s="132" t="s">
        <v>2007</v>
      </c>
      <c r="C326" s="138">
        <v>91</v>
      </c>
      <c r="D326" s="138">
        <v>48</v>
      </c>
      <c r="E326" s="138">
        <v>78</v>
      </c>
      <c r="F326" s="138">
        <v>0</v>
      </c>
      <c r="G326" s="138">
        <v>86</v>
      </c>
      <c r="H326" s="138">
        <v>75</v>
      </c>
      <c r="I326" s="138">
        <v>48</v>
      </c>
      <c r="J326" s="138">
        <v>192</v>
      </c>
      <c r="K326" s="138">
        <v>64</v>
      </c>
      <c r="L326" s="138">
        <v>25</v>
      </c>
      <c r="M326" s="138">
        <v>0</v>
      </c>
      <c r="N326" s="138">
        <f t="shared" si="5"/>
        <v>707</v>
      </c>
    </row>
    <row r="327" spans="1:14" ht="25.5" x14ac:dyDescent="0.25">
      <c r="A327" s="143" t="s">
        <v>961</v>
      </c>
      <c r="B327" s="132" t="s">
        <v>2008</v>
      </c>
      <c r="C327" s="138">
        <v>0</v>
      </c>
      <c r="D327" s="138">
        <v>0</v>
      </c>
      <c r="E327" s="138">
        <v>18</v>
      </c>
      <c r="F327" s="138">
        <v>0</v>
      </c>
      <c r="G327" s="138">
        <v>14</v>
      </c>
      <c r="H327" s="138">
        <v>7</v>
      </c>
      <c r="I327" s="138">
        <v>0</v>
      </c>
      <c r="J327" s="138">
        <v>0</v>
      </c>
      <c r="K327" s="138">
        <v>0</v>
      </c>
      <c r="L327" s="138">
        <v>0</v>
      </c>
      <c r="M327" s="138">
        <v>29</v>
      </c>
      <c r="N327" s="138">
        <f t="shared" si="5"/>
        <v>68</v>
      </c>
    </row>
    <row r="328" spans="1:14" ht="25.5" x14ac:dyDescent="0.25">
      <c r="A328" s="143" t="s">
        <v>962</v>
      </c>
      <c r="B328" s="132" t="s">
        <v>2009</v>
      </c>
      <c r="C328" s="138">
        <v>0</v>
      </c>
      <c r="D328" s="138">
        <v>0</v>
      </c>
      <c r="E328" s="138">
        <v>0</v>
      </c>
      <c r="F328" s="138">
        <v>29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f t="shared" si="5"/>
        <v>29</v>
      </c>
    </row>
    <row r="329" spans="1:14" ht="25.5" x14ac:dyDescent="0.25">
      <c r="A329" s="143" t="s">
        <v>963</v>
      </c>
      <c r="B329" s="132" t="s">
        <v>333</v>
      </c>
      <c r="C329" s="138">
        <v>28</v>
      </c>
      <c r="D329" s="138">
        <v>23</v>
      </c>
      <c r="E329" s="138">
        <v>0</v>
      </c>
      <c r="F329" s="138">
        <v>0</v>
      </c>
      <c r="G329" s="138">
        <v>0</v>
      </c>
      <c r="H329" s="138">
        <v>8</v>
      </c>
      <c r="I329" s="138">
        <v>0</v>
      </c>
      <c r="J329" s="138">
        <v>31</v>
      </c>
      <c r="K329" s="138">
        <v>27</v>
      </c>
      <c r="L329" s="138">
        <v>20</v>
      </c>
      <c r="M329" s="138">
        <v>15</v>
      </c>
      <c r="N329" s="138">
        <f t="shared" si="5"/>
        <v>152</v>
      </c>
    </row>
    <row r="330" spans="1:14" ht="25.5" x14ac:dyDescent="0.25">
      <c r="A330" s="143" t="s">
        <v>964</v>
      </c>
      <c r="B330" s="132" t="s">
        <v>2010</v>
      </c>
      <c r="C330" s="138">
        <v>19</v>
      </c>
      <c r="D330" s="138">
        <v>23</v>
      </c>
      <c r="E330" s="138">
        <v>0</v>
      </c>
      <c r="F330" s="138">
        <v>0</v>
      </c>
      <c r="G330" s="138">
        <v>0</v>
      </c>
      <c r="H330" s="138">
        <v>8</v>
      </c>
      <c r="I330" s="138">
        <v>0</v>
      </c>
      <c r="J330" s="138">
        <v>24</v>
      </c>
      <c r="K330" s="138">
        <v>26</v>
      </c>
      <c r="L330" s="138">
        <v>0</v>
      </c>
      <c r="M330" s="138">
        <v>15</v>
      </c>
      <c r="N330" s="138">
        <f t="shared" si="5"/>
        <v>115</v>
      </c>
    </row>
    <row r="331" spans="1:14" ht="25.5" x14ac:dyDescent="0.25">
      <c r="A331" s="143" t="s">
        <v>965</v>
      </c>
      <c r="B331" s="132" t="s">
        <v>2011</v>
      </c>
      <c r="C331" s="138">
        <v>9</v>
      </c>
      <c r="D331" s="138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0</v>
      </c>
      <c r="J331" s="138">
        <v>7</v>
      </c>
      <c r="K331" s="138">
        <v>1</v>
      </c>
      <c r="L331" s="138">
        <v>20</v>
      </c>
      <c r="M331" s="138">
        <v>0</v>
      </c>
      <c r="N331" s="138">
        <f t="shared" si="5"/>
        <v>37</v>
      </c>
    </row>
    <row r="332" spans="1:14" ht="25.5" x14ac:dyDescent="0.25">
      <c r="A332" s="143" t="s">
        <v>966</v>
      </c>
      <c r="B332" s="132" t="s">
        <v>2012</v>
      </c>
      <c r="C332" s="138">
        <v>0</v>
      </c>
      <c r="D332" s="138">
        <v>0</v>
      </c>
      <c r="E332" s="138">
        <v>0</v>
      </c>
      <c r="F332" s="138">
        <v>0</v>
      </c>
      <c r="G332" s="138">
        <v>0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f t="shared" si="5"/>
        <v>0</v>
      </c>
    </row>
    <row r="333" spans="1:14" x14ac:dyDescent="0.25">
      <c r="A333" s="139" t="s">
        <v>967</v>
      </c>
      <c r="B333" s="132" t="s">
        <v>335</v>
      </c>
      <c r="C333" s="138">
        <v>3417</v>
      </c>
      <c r="D333" s="138">
        <v>1952</v>
      </c>
      <c r="E333" s="138">
        <v>2670</v>
      </c>
      <c r="F333" s="138">
        <v>895</v>
      </c>
      <c r="G333" s="138">
        <v>2247</v>
      </c>
      <c r="H333" s="138">
        <v>696</v>
      </c>
      <c r="I333" s="138">
        <v>2198</v>
      </c>
      <c r="J333" s="138">
        <v>4804</v>
      </c>
      <c r="K333" s="138">
        <v>4100</v>
      </c>
      <c r="L333" s="138">
        <v>2202</v>
      </c>
      <c r="M333" s="138">
        <v>2123</v>
      </c>
      <c r="N333" s="138">
        <f t="shared" si="5"/>
        <v>27304</v>
      </c>
    </row>
    <row r="334" spans="1:14" x14ac:dyDescent="0.25">
      <c r="A334" s="143" t="s">
        <v>968</v>
      </c>
      <c r="B334" s="132" t="s">
        <v>337</v>
      </c>
      <c r="C334" s="138">
        <v>49</v>
      </c>
      <c r="D334" s="138">
        <v>20</v>
      </c>
      <c r="E334" s="138">
        <v>47</v>
      </c>
      <c r="F334" s="138">
        <v>26</v>
      </c>
      <c r="G334" s="138">
        <v>0</v>
      </c>
      <c r="H334" s="138">
        <v>0</v>
      </c>
      <c r="I334" s="138">
        <v>42</v>
      </c>
      <c r="J334" s="138">
        <v>34</v>
      </c>
      <c r="K334" s="138">
        <v>16</v>
      </c>
      <c r="L334" s="138">
        <v>73</v>
      </c>
      <c r="M334" s="138">
        <v>0</v>
      </c>
      <c r="N334" s="138">
        <f t="shared" si="5"/>
        <v>307</v>
      </c>
    </row>
    <row r="335" spans="1:14" ht="25.5" x14ac:dyDescent="0.25">
      <c r="A335" s="143" t="s">
        <v>969</v>
      </c>
      <c r="B335" s="132" t="s">
        <v>318</v>
      </c>
      <c r="C335" s="138">
        <v>48</v>
      </c>
      <c r="D335" s="138">
        <v>20</v>
      </c>
      <c r="E335" s="138">
        <v>47</v>
      </c>
      <c r="F335" s="138">
        <v>26</v>
      </c>
      <c r="G335" s="138">
        <v>0</v>
      </c>
      <c r="H335" s="138">
        <v>0</v>
      </c>
      <c r="I335" s="138">
        <v>42</v>
      </c>
      <c r="J335" s="138">
        <v>34</v>
      </c>
      <c r="K335" s="138">
        <v>16</v>
      </c>
      <c r="L335" s="138">
        <v>73</v>
      </c>
      <c r="M335" s="138">
        <v>0</v>
      </c>
      <c r="N335" s="138">
        <f t="shared" si="5"/>
        <v>306</v>
      </c>
    </row>
    <row r="336" spans="1:14" ht="25.5" x14ac:dyDescent="0.25">
      <c r="A336" s="143" t="s">
        <v>970</v>
      </c>
      <c r="B336" s="132" t="s">
        <v>319</v>
      </c>
      <c r="C336" s="138">
        <v>1</v>
      </c>
      <c r="D336" s="138">
        <v>0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f t="shared" si="5"/>
        <v>1</v>
      </c>
    </row>
    <row r="337" spans="1:14" ht="25.5" x14ac:dyDescent="0.25">
      <c r="A337" s="143" t="s">
        <v>971</v>
      </c>
      <c r="B337" s="132" t="s">
        <v>320</v>
      </c>
      <c r="C337" s="138">
        <v>0</v>
      </c>
      <c r="D337" s="138">
        <v>0</v>
      </c>
      <c r="E337" s="138">
        <v>0</v>
      </c>
      <c r="F337" s="138">
        <v>0</v>
      </c>
      <c r="G337" s="138">
        <v>0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f t="shared" si="5"/>
        <v>0</v>
      </c>
    </row>
    <row r="338" spans="1:14" x14ac:dyDescent="0.25">
      <c r="A338" s="143" t="s">
        <v>972</v>
      </c>
      <c r="B338" s="132" t="s">
        <v>339</v>
      </c>
      <c r="C338" s="138">
        <v>3368</v>
      </c>
      <c r="D338" s="138">
        <v>1932</v>
      </c>
      <c r="E338" s="138">
        <v>2623</v>
      </c>
      <c r="F338" s="138">
        <v>869</v>
      </c>
      <c r="G338" s="138">
        <v>2247</v>
      </c>
      <c r="H338" s="138">
        <v>696</v>
      </c>
      <c r="I338" s="138">
        <v>2156</v>
      </c>
      <c r="J338" s="138">
        <v>4770</v>
      </c>
      <c r="K338" s="138">
        <v>4084</v>
      </c>
      <c r="L338" s="138">
        <v>2129</v>
      </c>
      <c r="M338" s="138">
        <v>2123</v>
      </c>
      <c r="N338" s="138">
        <f t="shared" si="5"/>
        <v>26997</v>
      </c>
    </row>
    <row r="339" spans="1:14" ht="25.5" x14ac:dyDescent="0.25">
      <c r="A339" s="143" t="s">
        <v>1105</v>
      </c>
      <c r="B339" s="132" t="s">
        <v>321</v>
      </c>
      <c r="C339" s="138">
        <v>3137</v>
      </c>
      <c r="D339" s="138">
        <v>1802</v>
      </c>
      <c r="E339" s="138">
        <v>2604</v>
      </c>
      <c r="F339" s="138">
        <v>777</v>
      </c>
      <c r="G339" s="138">
        <v>2160</v>
      </c>
      <c r="H339" s="138">
        <v>688</v>
      </c>
      <c r="I339" s="138">
        <v>2109</v>
      </c>
      <c r="J339" s="138">
        <v>4762</v>
      </c>
      <c r="K339" s="138">
        <v>3908</v>
      </c>
      <c r="L339" s="138">
        <v>1858</v>
      </c>
      <c r="M339" s="138">
        <v>1638</v>
      </c>
      <c r="N339" s="138">
        <f t="shared" si="5"/>
        <v>25443</v>
      </c>
    </row>
    <row r="340" spans="1:14" ht="25.5" x14ac:dyDescent="0.25">
      <c r="A340" s="143" t="s">
        <v>1106</v>
      </c>
      <c r="B340" s="132" t="s">
        <v>916</v>
      </c>
      <c r="C340" s="138">
        <v>231</v>
      </c>
      <c r="D340" s="138">
        <v>130</v>
      </c>
      <c r="E340" s="138">
        <v>5</v>
      </c>
      <c r="F340" s="138">
        <v>92</v>
      </c>
      <c r="G340" s="138">
        <v>87</v>
      </c>
      <c r="H340" s="138">
        <v>8</v>
      </c>
      <c r="I340" s="138">
        <v>47</v>
      </c>
      <c r="J340" s="138">
        <v>8</v>
      </c>
      <c r="K340" s="138">
        <v>176</v>
      </c>
      <c r="L340" s="138">
        <v>271</v>
      </c>
      <c r="M340" s="138">
        <v>365</v>
      </c>
      <c r="N340" s="138">
        <f t="shared" si="5"/>
        <v>1420</v>
      </c>
    </row>
    <row r="341" spans="1:14" ht="25.5" x14ac:dyDescent="0.25">
      <c r="A341" s="143" t="s">
        <v>1107</v>
      </c>
      <c r="B341" s="132" t="s">
        <v>917</v>
      </c>
      <c r="C341" s="138">
        <v>0</v>
      </c>
      <c r="D341" s="138">
        <v>0</v>
      </c>
      <c r="E341" s="138">
        <v>14</v>
      </c>
      <c r="F341" s="138">
        <v>0</v>
      </c>
      <c r="G341" s="138">
        <v>0</v>
      </c>
      <c r="H341" s="138">
        <v>0</v>
      </c>
      <c r="I341" s="138">
        <v>0</v>
      </c>
      <c r="J341" s="138">
        <v>0</v>
      </c>
      <c r="K341" s="138">
        <v>0</v>
      </c>
      <c r="L341" s="138">
        <v>0</v>
      </c>
      <c r="M341" s="138">
        <v>120</v>
      </c>
      <c r="N341" s="138">
        <f t="shared" si="5"/>
        <v>134</v>
      </c>
    </row>
    <row r="342" spans="1:14" x14ac:dyDescent="0.25">
      <c r="A342" s="139" t="s">
        <v>1108</v>
      </c>
      <c r="B342" s="132" t="s">
        <v>341</v>
      </c>
      <c r="C342" s="138">
        <v>2780</v>
      </c>
      <c r="D342" s="138">
        <v>1699</v>
      </c>
      <c r="E342" s="138">
        <v>2269</v>
      </c>
      <c r="F342" s="138">
        <v>702</v>
      </c>
      <c r="G342" s="138">
        <v>1523</v>
      </c>
      <c r="H342" s="138">
        <v>836</v>
      </c>
      <c r="I342" s="138">
        <v>1516</v>
      </c>
      <c r="J342" s="138">
        <v>3604</v>
      </c>
      <c r="K342" s="138">
        <v>1090</v>
      </c>
      <c r="L342" s="138">
        <v>1051</v>
      </c>
      <c r="M342" s="138">
        <v>686</v>
      </c>
      <c r="N342" s="138">
        <f t="shared" si="5"/>
        <v>17756</v>
      </c>
    </row>
    <row r="343" spans="1:14" ht="25.5" x14ac:dyDescent="0.25">
      <c r="A343" s="143" t="s">
        <v>1109</v>
      </c>
      <c r="B343" s="132" t="s">
        <v>343</v>
      </c>
      <c r="C343" s="138">
        <v>184</v>
      </c>
      <c r="D343" s="138">
        <v>183</v>
      </c>
      <c r="E343" s="138">
        <v>257</v>
      </c>
      <c r="F343" s="138">
        <v>137</v>
      </c>
      <c r="G343" s="138">
        <v>229</v>
      </c>
      <c r="H343" s="138">
        <v>172</v>
      </c>
      <c r="I343" s="138">
        <v>118</v>
      </c>
      <c r="J343" s="138">
        <v>200</v>
      </c>
      <c r="K343" s="138">
        <v>150</v>
      </c>
      <c r="L343" s="138">
        <v>75</v>
      </c>
      <c r="M343" s="138">
        <v>73</v>
      </c>
      <c r="N343" s="138">
        <f t="shared" si="5"/>
        <v>1778</v>
      </c>
    </row>
    <row r="344" spans="1:14" ht="25.5" x14ac:dyDescent="0.25">
      <c r="A344" s="143" t="s">
        <v>1110</v>
      </c>
      <c r="B344" s="132" t="s">
        <v>918</v>
      </c>
      <c r="C344" s="138">
        <v>150</v>
      </c>
      <c r="D344" s="138">
        <v>170</v>
      </c>
      <c r="E344" s="138">
        <v>254</v>
      </c>
      <c r="F344" s="138">
        <v>137</v>
      </c>
      <c r="G344" s="138">
        <v>216</v>
      </c>
      <c r="H344" s="138">
        <v>172</v>
      </c>
      <c r="I344" s="138">
        <v>118</v>
      </c>
      <c r="J344" s="138">
        <v>200</v>
      </c>
      <c r="K344" s="138">
        <v>150</v>
      </c>
      <c r="L344" s="138">
        <v>48</v>
      </c>
      <c r="M344" s="138">
        <v>73</v>
      </c>
      <c r="N344" s="138">
        <f t="shared" si="5"/>
        <v>1688</v>
      </c>
    </row>
    <row r="345" spans="1:14" ht="25.5" x14ac:dyDescent="0.25">
      <c r="A345" s="143" t="s">
        <v>1111</v>
      </c>
      <c r="B345" s="132" t="s">
        <v>520</v>
      </c>
      <c r="C345" s="138">
        <v>34</v>
      </c>
      <c r="D345" s="138">
        <v>13</v>
      </c>
      <c r="E345" s="138">
        <v>0</v>
      </c>
      <c r="F345" s="138">
        <v>0</v>
      </c>
      <c r="G345" s="138">
        <v>13</v>
      </c>
      <c r="H345" s="138">
        <v>0</v>
      </c>
      <c r="I345" s="138">
        <v>0</v>
      </c>
      <c r="J345" s="138">
        <v>0</v>
      </c>
      <c r="K345" s="138">
        <v>0</v>
      </c>
      <c r="L345" s="138">
        <v>27</v>
      </c>
      <c r="M345" s="138">
        <v>0</v>
      </c>
      <c r="N345" s="138">
        <f t="shared" si="5"/>
        <v>87</v>
      </c>
    </row>
    <row r="346" spans="1:14" ht="25.5" x14ac:dyDescent="0.25">
      <c r="A346" s="143" t="s">
        <v>1112</v>
      </c>
      <c r="B346" s="132" t="s">
        <v>521</v>
      </c>
      <c r="C346" s="138">
        <v>0</v>
      </c>
      <c r="D346" s="138">
        <v>0</v>
      </c>
      <c r="E346" s="138">
        <v>3</v>
      </c>
      <c r="F346" s="138">
        <v>0</v>
      </c>
      <c r="G346" s="138">
        <v>0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f t="shared" si="5"/>
        <v>3</v>
      </c>
    </row>
    <row r="347" spans="1:14" ht="25.5" x14ac:dyDescent="0.25">
      <c r="A347" s="143" t="s">
        <v>1113</v>
      </c>
      <c r="B347" s="132" t="s">
        <v>345</v>
      </c>
      <c r="C347" s="138">
        <v>2596</v>
      </c>
      <c r="D347" s="138">
        <v>1516</v>
      </c>
      <c r="E347" s="138">
        <v>2012</v>
      </c>
      <c r="F347" s="138">
        <v>565</v>
      </c>
      <c r="G347" s="138">
        <v>1294</v>
      </c>
      <c r="H347" s="138">
        <v>664</v>
      </c>
      <c r="I347" s="138">
        <v>1398</v>
      </c>
      <c r="J347" s="138">
        <v>3404</v>
      </c>
      <c r="K347" s="138">
        <v>940</v>
      </c>
      <c r="L347" s="138">
        <v>976</v>
      </c>
      <c r="M347" s="138">
        <v>613</v>
      </c>
      <c r="N347" s="138">
        <f t="shared" si="5"/>
        <v>15978</v>
      </c>
    </row>
    <row r="348" spans="1:14" ht="25.5" x14ac:dyDescent="0.25">
      <c r="A348" s="143" t="s">
        <v>1114</v>
      </c>
      <c r="B348" s="132" t="s">
        <v>2103</v>
      </c>
      <c r="C348" s="138">
        <v>2505</v>
      </c>
      <c r="D348" s="138">
        <v>1475</v>
      </c>
      <c r="E348" s="138">
        <v>1970</v>
      </c>
      <c r="F348" s="138">
        <v>410</v>
      </c>
      <c r="G348" s="138">
        <v>1294</v>
      </c>
      <c r="H348" s="138">
        <v>664</v>
      </c>
      <c r="I348" s="138">
        <v>1398</v>
      </c>
      <c r="J348" s="138">
        <v>3396</v>
      </c>
      <c r="K348" s="138">
        <v>940</v>
      </c>
      <c r="L348" s="138">
        <v>828</v>
      </c>
      <c r="M348" s="138">
        <v>588</v>
      </c>
      <c r="N348" s="138">
        <f t="shared" si="5"/>
        <v>15468</v>
      </c>
    </row>
    <row r="349" spans="1:14" ht="25.5" x14ac:dyDescent="0.25">
      <c r="A349" s="143" t="s">
        <v>1115</v>
      </c>
      <c r="B349" s="132" t="s">
        <v>2104</v>
      </c>
      <c r="C349" s="138">
        <v>91</v>
      </c>
      <c r="D349" s="138">
        <v>41</v>
      </c>
      <c r="E349" s="138">
        <v>37</v>
      </c>
      <c r="F349" s="138">
        <v>155</v>
      </c>
      <c r="G349" s="138">
        <v>0</v>
      </c>
      <c r="H349" s="138">
        <v>0</v>
      </c>
      <c r="I349" s="138">
        <v>0</v>
      </c>
      <c r="J349" s="138">
        <v>8</v>
      </c>
      <c r="K349" s="138">
        <v>0</v>
      </c>
      <c r="L349" s="138">
        <v>148</v>
      </c>
      <c r="M349" s="138">
        <v>11</v>
      </c>
      <c r="N349" s="138">
        <f t="shared" si="5"/>
        <v>491</v>
      </c>
    </row>
    <row r="350" spans="1:14" ht="25.5" x14ac:dyDescent="0.25">
      <c r="A350" s="143" t="s">
        <v>1116</v>
      </c>
      <c r="B350" s="132" t="s">
        <v>2105</v>
      </c>
      <c r="C350" s="138">
        <v>0</v>
      </c>
      <c r="D350" s="138">
        <v>0</v>
      </c>
      <c r="E350" s="138">
        <v>5</v>
      </c>
      <c r="F350" s="138">
        <v>0</v>
      </c>
      <c r="G350" s="138">
        <v>0</v>
      </c>
      <c r="H350" s="138">
        <v>0</v>
      </c>
      <c r="I350" s="138">
        <v>0</v>
      </c>
      <c r="J350" s="138">
        <v>0</v>
      </c>
      <c r="K350" s="138">
        <v>0</v>
      </c>
      <c r="L350" s="138">
        <v>0</v>
      </c>
      <c r="M350" s="138">
        <v>14</v>
      </c>
      <c r="N350" s="138">
        <f t="shared" si="5"/>
        <v>19</v>
      </c>
    </row>
    <row r="351" spans="1:14" x14ac:dyDescent="0.25">
      <c r="A351" s="139" t="s">
        <v>1117</v>
      </c>
      <c r="B351" s="132" t="s">
        <v>348</v>
      </c>
      <c r="C351" s="138">
        <v>290</v>
      </c>
      <c r="D351" s="138">
        <v>287</v>
      </c>
      <c r="E351" s="138">
        <v>423</v>
      </c>
      <c r="F351" s="138">
        <v>289</v>
      </c>
      <c r="G351" s="138">
        <v>270</v>
      </c>
      <c r="H351" s="138">
        <v>215</v>
      </c>
      <c r="I351" s="138">
        <v>325</v>
      </c>
      <c r="J351" s="138">
        <v>828</v>
      </c>
      <c r="K351" s="138">
        <v>327</v>
      </c>
      <c r="L351" s="138">
        <v>173</v>
      </c>
      <c r="M351" s="138">
        <v>171</v>
      </c>
      <c r="N351" s="138">
        <f t="shared" si="5"/>
        <v>3598</v>
      </c>
    </row>
    <row r="352" spans="1:14" x14ac:dyDescent="0.25">
      <c r="A352" s="143" t="s">
        <v>1118</v>
      </c>
      <c r="B352" s="132" t="s">
        <v>681</v>
      </c>
      <c r="C352" s="138">
        <v>23</v>
      </c>
      <c r="D352" s="138">
        <v>3</v>
      </c>
      <c r="E352" s="138">
        <v>30</v>
      </c>
      <c r="F352" s="138">
        <v>12</v>
      </c>
      <c r="G352" s="138">
        <v>74</v>
      </c>
      <c r="H352" s="138">
        <v>13</v>
      </c>
      <c r="I352" s="138">
        <v>4</v>
      </c>
      <c r="J352" s="138">
        <v>185</v>
      </c>
      <c r="K352" s="138">
        <v>180</v>
      </c>
      <c r="L352" s="138">
        <v>11</v>
      </c>
      <c r="M352" s="138">
        <v>9</v>
      </c>
      <c r="N352" s="138">
        <f t="shared" si="5"/>
        <v>544</v>
      </c>
    </row>
    <row r="353" spans="1:14" x14ac:dyDescent="0.25">
      <c r="A353" s="143" t="s">
        <v>1119</v>
      </c>
      <c r="B353" s="132" t="s">
        <v>80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f t="shared" si="5"/>
        <v>0</v>
      </c>
    </row>
    <row r="354" spans="1:14" x14ac:dyDescent="0.25">
      <c r="A354" s="143" t="s">
        <v>1120</v>
      </c>
      <c r="B354" s="132" t="s">
        <v>82</v>
      </c>
      <c r="C354" s="138">
        <v>267</v>
      </c>
      <c r="D354" s="138">
        <v>284</v>
      </c>
      <c r="E354" s="138">
        <v>393</v>
      </c>
      <c r="F354" s="138">
        <v>277</v>
      </c>
      <c r="G354" s="138">
        <v>196</v>
      </c>
      <c r="H354" s="138">
        <v>202</v>
      </c>
      <c r="I354" s="138">
        <v>321</v>
      </c>
      <c r="J354" s="138">
        <v>643</v>
      </c>
      <c r="K354" s="138">
        <v>147</v>
      </c>
      <c r="L354" s="138">
        <v>162</v>
      </c>
      <c r="M354" s="138">
        <v>162</v>
      </c>
      <c r="N354" s="138">
        <f t="shared" si="5"/>
        <v>3054</v>
      </c>
    </row>
    <row r="355" spans="1:14" ht="25.5" x14ac:dyDescent="0.25">
      <c r="A355" s="143" t="s">
        <v>1121</v>
      </c>
      <c r="B355" s="132" t="s">
        <v>84</v>
      </c>
      <c r="C355" s="138">
        <v>136</v>
      </c>
      <c r="D355" s="138">
        <v>93</v>
      </c>
      <c r="E355" s="138">
        <v>90</v>
      </c>
      <c r="F355" s="138">
        <v>126</v>
      </c>
      <c r="G355" s="138">
        <v>117</v>
      </c>
      <c r="H355" s="138">
        <v>114</v>
      </c>
      <c r="I355" s="138">
        <v>126</v>
      </c>
      <c r="J355" s="138">
        <v>91</v>
      </c>
      <c r="K355" s="138">
        <v>130</v>
      </c>
      <c r="L355" s="138">
        <v>146</v>
      </c>
      <c r="M355" s="138">
        <v>126</v>
      </c>
      <c r="N355" s="138">
        <f t="shared" si="5"/>
        <v>1295</v>
      </c>
    </row>
    <row r="356" spans="1:14" x14ac:dyDescent="0.25">
      <c r="A356" s="143" t="s">
        <v>1122</v>
      </c>
      <c r="B356" s="132" t="s">
        <v>87</v>
      </c>
      <c r="C356" s="138">
        <v>131</v>
      </c>
      <c r="D356" s="138">
        <v>191</v>
      </c>
      <c r="E356" s="138">
        <v>303</v>
      </c>
      <c r="F356" s="138">
        <v>151</v>
      </c>
      <c r="G356" s="138">
        <v>79</v>
      </c>
      <c r="H356" s="138">
        <v>88</v>
      </c>
      <c r="I356" s="138">
        <v>195</v>
      </c>
      <c r="J356" s="138">
        <v>552</v>
      </c>
      <c r="K356" s="138">
        <v>17</v>
      </c>
      <c r="L356" s="138">
        <v>16</v>
      </c>
      <c r="M356" s="138">
        <v>36</v>
      </c>
      <c r="N356" s="138">
        <f t="shared" si="5"/>
        <v>1759</v>
      </c>
    </row>
    <row r="357" spans="1:14" x14ac:dyDescent="0.25">
      <c r="A357" s="144" t="s">
        <v>1123</v>
      </c>
      <c r="B357" s="132" t="s">
        <v>66</v>
      </c>
      <c r="C357" s="138">
        <v>1388</v>
      </c>
      <c r="D357" s="138">
        <v>1831</v>
      </c>
      <c r="E357" s="138">
        <v>1130</v>
      </c>
      <c r="F357" s="138">
        <v>524</v>
      </c>
      <c r="G357" s="138">
        <v>1404</v>
      </c>
      <c r="H357" s="138">
        <v>526</v>
      </c>
      <c r="I357" s="138">
        <v>1327</v>
      </c>
      <c r="J357" s="138">
        <v>2365</v>
      </c>
      <c r="K357" s="138">
        <v>2672</v>
      </c>
      <c r="L357" s="138">
        <v>0</v>
      </c>
      <c r="M357" s="138">
        <v>738</v>
      </c>
      <c r="N357" s="138">
        <f t="shared" si="5"/>
        <v>13905</v>
      </c>
    </row>
    <row r="358" spans="1:14" ht="25.5" x14ac:dyDescent="0.25">
      <c r="A358" s="139" t="s">
        <v>1124</v>
      </c>
      <c r="B358" s="132" t="s">
        <v>90</v>
      </c>
      <c r="C358" s="138">
        <v>55</v>
      </c>
      <c r="D358" s="138">
        <v>64</v>
      </c>
      <c r="E358" s="138">
        <v>14</v>
      </c>
      <c r="F358" s="138">
        <v>20</v>
      </c>
      <c r="G358" s="138">
        <v>21</v>
      </c>
      <c r="H358" s="138">
        <v>6</v>
      </c>
      <c r="I358" s="138">
        <v>0</v>
      </c>
      <c r="J358" s="138">
        <v>161</v>
      </c>
      <c r="K358" s="138">
        <v>71</v>
      </c>
      <c r="L358" s="138">
        <v>0</v>
      </c>
      <c r="M358" s="138">
        <v>30</v>
      </c>
      <c r="N358" s="138">
        <f t="shared" si="5"/>
        <v>442</v>
      </c>
    </row>
    <row r="359" spans="1:14" x14ac:dyDescent="0.25">
      <c r="A359" s="139" t="s">
        <v>1125</v>
      </c>
      <c r="B359" s="132" t="s">
        <v>2109</v>
      </c>
      <c r="C359" s="138">
        <v>1333</v>
      </c>
      <c r="D359" s="138">
        <v>1767</v>
      </c>
      <c r="E359" s="138">
        <v>1116</v>
      </c>
      <c r="F359" s="138">
        <v>504</v>
      </c>
      <c r="G359" s="138">
        <v>1383</v>
      </c>
      <c r="H359" s="138">
        <v>520</v>
      </c>
      <c r="I359" s="138">
        <v>1327</v>
      </c>
      <c r="J359" s="138">
        <v>2204</v>
      </c>
      <c r="K359" s="138">
        <v>2601</v>
      </c>
      <c r="L359" s="138">
        <v>0</v>
      </c>
      <c r="M359" s="138">
        <v>708</v>
      </c>
      <c r="N359" s="138">
        <f t="shared" si="5"/>
        <v>13463</v>
      </c>
    </row>
    <row r="360" spans="1:14" x14ac:dyDescent="0.25">
      <c r="A360" s="139" t="s">
        <v>1126</v>
      </c>
      <c r="B360" s="132" t="s">
        <v>1451</v>
      </c>
      <c r="C360" s="138">
        <v>691</v>
      </c>
      <c r="D360" s="138">
        <v>926</v>
      </c>
      <c r="E360" s="138">
        <v>742</v>
      </c>
      <c r="F360" s="138">
        <v>270</v>
      </c>
      <c r="G360" s="138">
        <v>556</v>
      </c>
      <c r="H360" s="138">
        <v>256</v>
      </c>
      <c r="I360" s="138">
        <v>703</v>
      </c>
      <c r="J360" s="138">
        <v>513</v>
      </c>
      <c r="K360" s="138">
        <v>960</v>
      </c>
      <c r="L360" s="138">
        <v>0</v>
      </c>
      <c r="M360" s="138">
        <v>153</v>
      </c>
      <c r="N360" s="138">
        <f t="shared" si="5"/>
        <v>5770</v>
      </c>
    </row>
    <row r="361" spans="1:14" ht="25.5" x14ac:dyDescent="0.25">
      <c r="A361" s="143" t="s">
        <v>1127</v>
      </c>
      <c r="B361" s="132" t="s">
        <v>1452</v>
      </c>
      <c r="C361" s="138">
        <v>0</v>
      </c>
      <c r="D361" s="138">
        <v>10</v>
      </c>
      <c r="E361" s="138">
        <v>0</v>
      </c>
      <c r="F361" s="138">
        <v>0</v>
      </c>
      <c r="G361" s="138">
        <v>7</v>
      </c>
      <c r="H361" s="138">
        <v>7</v>
      </c>
      <c r="I361" s="138">
        <v>2</v>
      </c>
      <c r="J361" s="138">
        <v>148</v>
      </c>
      <c r="K361" s="138">
        <v>1</v>
      </c>
      <c r="L361" s="138">
        <v>0</v>
      </c>
      <c r="M361" s="138">
        <v>0</v>
      </c>
      <c r="N361" s="138">
        <f t="shared" si="5"/>
        <v>175</v>
      </c>
    </row>
    <row r="362" spans="1:14" ht="25.5" x14ac:dyDescent="0.25">
      <c r="A362" s="143" t="s">
        <v>1128</v>
      </c>
      <c r="B362" s="132" t="s">
        <v>1453</v>
      </c>
      <c r="C362" s="138">
        <v>691</v>
      </c>
      <c r="D362" s="138">
        <v>916</v>
      </c>
      <c r="E362" s="138">
        <v>742</v>
      </c>
      <c r="F362" s="138">
        <v>270</v>
      </c>
      <c r="G362" s="138">
        <v>549</v>
      </c>
      <c r="H362" s="138">
        <v>249</v>
      </c>
      <c r="I362" s="138">
        <v>701</v>
      </c>
      <c r="J362" s="138">
        <v>365</v>
      </c>
      <c r="K362" s="138">
        <v>959</v>
      </c>
      <c r="L362" s="138">
        <v>0</v>
      </c>
      <c r="M362" s="138">
        <v>153</v>
      </c>
      <c r="N362" s="138">
        <f t="shared" si="5"/>
        <v>5595</v>
      </c>
    </row>
    <row r="363" spans="1:14" ht="25.5" x14ac:dyDescent="0.25">
      <c r="A363" s="139" t="s">
        <v>1129</v>
      </c>
      <c r="B363" s="132" t="s">
        <v>1454</v>
      </c>
      <c r="C363" s="138">
        <v>642</v>
      </c>
      <c r="D363" s="138">
        <v>841</v>
      </c>
      <c r="E363" s="138">
        <v>374</v>
      </c>
      <c r="F363" s="138">
        <v>234</v>
      </c>
      <c r="G363" s="138">
        <v>827</v>
      </c>
      <c r="H363" s="138">
        <v>264</v>
      </c>
      <c r="I363" s="138">
        <v>624</v>
      </c>
      <c r="J363" s="138">
        <v>1691</v>
      </c>
      <c r="K363" s="138">
        <v>1641</v>
      </c>
      <c r="L363" s="138">
        <v>0</v>
      </c>
      <c r="M363" s="138">
        <v>555</v>
      </c>
      <c r="N363" s="138">
        <f t="shared" si="5"/>
        <v>7693</v>
      </c>
    </row>
    <row r="364" spans="1:14" x14ac:dyDescent="0.25">
      <c r="A364" s="139" t="s">
        <v>1196</v>
      </c>
      <c r="B364" s="132" t="s">
        <v>1455</v>
      </c>
      <c r="C364" s="138">
        <v>0</v>
      </c>
      <c r="D364" s="138">
        <v>18</v>
      </c>
      <c r="E364" s="138">
        <v>0</v>
      </c>
      <c r="F364" s="138">
        <v>0</v>
      </c>
      <c r="G364" s="138">
        <v>0</v>
      </c>
      <c r="H364" s="138">
        <v>0</v>
      </c>
      <c r="I364" s="138">
        <v>0</v>
      </c>
      <c r="J364" s="138">
        <v>0</v>
      </c>
      <c r="K364" s="138">
        <v>0</v>
      </c>
      <c r="L364" s="138">
        <v>0</v>
      </c>
      <c r="M364" s="138">
        <v>0</v>
      </c>
      <c r="N364" s="138">
        <f t="shared" si="5"/>
        <v>18</v>
      </c>
    </row>
    <row r="365" spans="1:14" ht="25.5" x14ac:dyDescent="0.25">
      <c r="A365" s="143" t="s">
        <v>1197</v>
      </c>
      <c r="B365" s="132" t="s">
        <v>2110</v>
      </c>
      <c r="C365" s="138">
        <v>0</v>
      </c>
      <c r="D365" s="138">
        <v>0</v>
      </c>
      <c r="E365" s="138">
        <v>0</v>
      </c>
      <c r="F365" s="138">
        <v>0</v>
      </c>
      <c r="G365" s="138">
        <v>0</v>
      </c>
      <c r="H365" s="138">
        <v>0</v>
      </c>
      <c r="I365" s="138"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f t="shared" si="5"/>
        <v>0</v>
      </c>
    </row>
    <row r="366" spans="1:14" x14ac:dyDescent="0.25">
      <c r="A366" s="143" t="s">
        <v>1198</v>
      </c>
      <c r="B366" s="132" t="s">
        <v>2111</v>
      </c>
      <c r="C366" s="138">
        <v>0</v>
      </c>
      <c r="D366" s="138">
        <v>18</v>
      </c>
      <c r="E366" s="138">
        <v>0</v>
      </c>
      <c r="F366" s="138">
        <v>0</v>
      </c>
      <c r="G366" s="138">
        <v>0</v>
      </c>
      <c r="H366" s="138">
        <v>0</v>
      </c>
      <c r="I366" s="138"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f t="shared" si="5"/>
        <v>18</v>
      </c>
    </row>
    <row r="367" spans="1:14" x14ac:dyDescent="0.25">
      <c r="A367" s="139" t="s">
        <v>1199</v>
      </c>
      <c r="B367" s="132" t="s">
        <v>1456</v>
      </c>
      <c r="C367" s="138">
        <v>0</v>
      </c>
      <c r="D367" s="138">
        <v>0</v>
      </c>
      <c r="E367" s="138">
        <v>0</v>
      </c>
      <c r="F367" s="138">
        <v>-13</v>
      </c>
      <c r="G367" s="138">
        <v>-48</v>
      </c>
      <c r="H367" s="138">
        <v>0</v>
      </c>
      <c r="I367" s="138">
        <v>305</v>
      </c>
      <c r="J367" s="138">
        <v>0</v>
      </c>
      <c r="K367" s="138">
        <v>0</v>
      </c>
      <c r="L367" s="138">
        <v>0</v>
      </c>
      <c r="M367" s="138">
        <v>0</v>
      </c>
      <c r="N367" s="138">
        <f t="shared" si="5"/>
        <v>244</v>
      </c>
    </row>
    <row r="368" spans="1:14" x14ac:dyDescent="0.25">
      <c r="A368" s="143" t="s">
        <v>1200</v>
      </c>
      <c r="B368" s="132" t="s">
        <v>1457</v>
      </c>
      <c r="C368" s="138">
        <v>0</v>
      </c>
      <c r="D368" s="138">
        <v>0</v>
      </c>
      <c r="E368" s="138">
        <v>0</v>
      </c>
      <c r="F368" s="138">
        <v>-17</v>
      </c>
      <c r="G368" s="138">
        <v>-48</v>
      </c>
      <c r="H368" s="138">
        <v>0</v>
      </c>
      <c r="I368" s="138">
        <v>304</v>
      </c>
      <c r="J368" s="138">
        <v>0</v>
      </c>
      <c r="K368" s="138">
        <v>0</v>
      </c>
      <c r="L368" s="138">
        <v>0</v>
      </c>
      <c r="M368" s="138">
        <v>0</v>
      </c>
      <c r="N368" s="138">
        <f t="shared" si="5"/>
        <v>239</v>
      </c>
    </row>
    <row r="369" spans="1:14" x14ac:dyDescent="0.25">
      <c r="A369" s="143" t="s">
        <v>1201</v>
      </c>
      <c r="B369" s="132" t="s">
        <v>1458</v>
      </c>
      <c r="C369" s="138">
        <v>0</v>
      </c>
      <c r="D369" s="138">
        <v>0</v>
      </c>
      <c r="E369" s="138">
        <v>0</v>
      </c>
      <c r="F369" s="138">
        <v>4</v>
      </c>
      <c r="G369" s="138">
        <v>0</v>
      </c>
      <c r="H369" s="138">
        <v>0</v>
      </c>
      <c r="I369" s="138">
        <v>1</v>
      </c>
      <c r="J369" s="138">
        <v>0</v>
      </c>
      <c r="K369" s="138">
        <v>0</v>
      </c>
      <c r="L369" s="138">
        <v>0</v>
      </c>
      <c r="M369" s="138">
        <v>0</v>
      </c>
      <c r="N369" s="138">
        <f t="shared" si="5"/>
        <v>5</v>
      </c>
    </row>
    <row r="370" spans="1:14" x14ac:dyDescent="0.25">
      <c r="A370" s="139" t="s">
        <v>1202</v>
      </c>
      <c r="B370" s="132" t="s">
        <v>1459</v>
      </c>
      <c r="C370" s="138">
        <v>1418</v>
      </c>
      <c r="D370" s="138">
        <v>88</v>
      </c>
      <c r="E370" s="138">
        <v>1207</v>
      </c>
      <c r="F370" s="138">
        <v>26</v>
      </c>
      <c r="G370" s="138">
        <v>307</v>
      </c>
      <c r="H370" s="138">
        <v>106</v>
      </c>
      <c r="I370" s="138">
        <v>799</v>
      </c>
      <c r="J370" s="138">
        <v>1232</v>
      </c>
      <c r="K370" s="138">
        <v>716</v>
      </c>
      <c r="L370" s="138">
        <v>0</v>
      </c>
      <c r="M370" s="138">
        <v>0</v>
      </c>
      <c r="N370" s="138">
        <f t="shared" si="5"/>
        <v>5899</v>
      </c>
    </row>
    <row r="371" spans="1:14" x14ac:dyDescent="0.25">
      <c r="A371" s="143" t="s">
        <v>1203</v>
      </c>
      <c r="B371" s="132" t="s">
        <v>1460</v>
      </c>
      <c r="C371" s="138">
        <v>236</v>
      </c>
      <c r="D371" s="138">
        <v>56</v>
      </c>
      <c r="E371" s="138">
        <v>1091</v>
      </c>
      <c r="F371" s="138">
        <v>0</v>
      </c>
      <c r="G371" s="138">
        <v>217</v>
      </c>
      <c r="H371" s="138">
        <v>50</v>
      </c>
      <c r="I371" s="138">
        <v>190</v>
      </c>
      <c r="J371" s="138">
        <v>800</v>
      </c>
      <c r="K371" s="138">
        <v>650</v>
      </c>
      <c r="L371" s="138">
        <v>0</v>
      </c>
      <c r="M371" s="138">
        <v>0</v>
      </c>
      <c r="N371" s="138">
        <f t="shared" si="5"/>
        <v>3290</v>
      </c>
    </row>
    <row r="372" spans="1:14" ht="25.5" x14ac:dyDescent="0.25">
      <c r="A372" s="143" t="s">
        <v>1204</v>
      </c>
      <c r="B372" s="132" t="s">
        <v>1461</v>
      </c>
      <c r="C372" s="138">
        <v>83</v>
      </c>
      <c r="D372" s="138">
        <v>38</v>
      </c>
      <c r="E372" s="138">
        <v>333</v>
      </c>
      <c r="F372" s="138">
        <v>0</v>
      </c>
      <c r="G372" s="138">
        <v>67</v>
      </c>
      <c r="H372" s="138">
        <v>50</v>
      </c>
      <c r="I372" s="138">
        <v>190</v>
      </c>
      <c r="J372" s="138">
        <v>300</v>
      </c>
      <c r="K372" s="138">
        <v>150</v>
      </c>
      <c r="L372" s="138">
        <v>0</v>
      </c>
      <c r="M372" s="138">
        <v>0</v>
      </c>
      <c r="N372" s="138">
        <f t="shared" si="5"/>
        <v>1211</v>
      </c>
    </row>
    <row r="373" spans="1:14" ht="25.5" x14ac:dyDescent="0.25">
      <c r="A373" s="143" t="s">
        <v>1205</v>
      </c>
      <c r="B373" s="132" t="s">
        <v>1462</v>
      </c>
      <c r="C373" s="138">
        <v>18</v>
      </c>
      <c r="D373" s="138">
        <v>18</v>
      </c>
      <c r="E373" s="138">
        <v>0</v>
      </c>
      <c r="F373" s="138">
        <v>0</v>
      </c>
      <c r="G373" s="138">
        <v>0</v>
      </c>
      <c r="H373" s="138">
        <v>0</v>
      </c>
      <c r="I373" s="138">
        <v>0</v>
      </c>
      <c r="J373" s="138">
        <v>250</v>
      </c>
      <c r="K373" s="138">
        <v>0</v>
      </c>
      <c r="L373" s="138">
        <v>0</v>
      </c>
      <c r="M373" s="138">
        <v>0</v>
      </c>
      <c r="N373" s="138">
        <f t="shared" si="5"/>
        <v>286</v>
      </c>
    </row>
    <row r="374" spans="1:14" ht="25.5" x14ac:dyDescent="0.25">
      <c r="A374" s="143" t="s">
        <v>1206</v>
      </c>
      <c r="B374" s="132" t="s">
        <v>2000</v>
      </c>
      <c r="C374" s="138">
        <v>0</v>
      </c>
      <c r="D374" s="138">
        <v>0</v>
      </c>
      <c r="E374" s="138">
        <v>0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f t="shared" si="5"/>
        <v>0</v>
      </c>
    </row>
    <row r="375" spans="1:14" ht="25.5" x14ac:dyDescent="0.25">
      <c r="A375" s="143" t="s">
        <v>1207</v>
      </c>
      <c r="B375" s="132" t="s">
        <v>1247</v>
      </c>
      <c r="C375" s="138">
        <v>0</v>
      </c>
      <c r="D375" s="138">
        <v>0</v>
      </c>
      <c r="E375" s="138">
        <v>758</v>
      </c>
      <c r="F375" s="138">
        <v>0</v>
      </c>
      <c r="G375" s="138">
        <v>150</v>
      </c>
      <c r="H375" s="138">
        <v>0</v>
      </c>
      <c r="I375" s="138">
        <v>0</v>
      </c>
      <c r="J375" s="138">
        <v>0</v>
      </c>
      <c r="K375" s="138">
        <v>500</v>
      </c>
      <c r="L375" s="138">
        <v>0</v>
      </c>
      <c r="M375" s="138">
        <v>0</v>
      </c>
      <c r="N375" s="138">
        <f t="shared" si="5"/>
        <v>1408</v>
      </c>
    </row>
    <row r="376" spans="1:14" x14ac:dyDescent="0.25">
      <c r="A376" s="143" t="s">
        <v>1208</v>
      </c>
      <c r="B376" s="132" t="s">
        <v>2001</v>
      </c>
      <c r="C376" s="138">
        <v>135</v>
      </c>
      <c r="D376" s="138">
        <v>0</v>
      </c>
      <c r="E376" s="138">
        <v>0</v>
      </c>
      <c r="F376" s="138">
        <v>0</v>
      </c>
      <c r="G376" s="138">
        <v>0</v>
      </c>
      <c r="H376" s="138">
        <v>0</v>
      </c>
      <c r="I376" s="138">
        <v>0</v>
      </c>
      <c r="J376" s="138">
        <v>250</v>
      </c>
      <c r="K376" s="138">
        <v>0</v>
      </c>
      <c r="L376" s="138">
        <v>0</v>
      </c>
      <c r="M376" s="138">
        <v>0</v>
      </c>
      <c r="N376" s="138">
        <f t="shared" si="5"/>
        <v>385</v>
      </c>
    </row>
    <row r="377" spans="1:14" ht="25.5" x14ac:dyDescent="0.25">
      <c r="A377" s="143" t="s">
        <v>1209</v>
      </c>
      <c r="B377" s="132" t="s">
        <v>1604</v>
      </c>
      <c r="C377" s="138">
        <v>121</v>
      </c>
      <c r="D377" s="138">
        <v>32</v>
      </c>
      <c r="E377" s="138">
        <v>78</v>
      </c>
      <c r="F377" s="138">
        <v>26</v>
      </c>
      <c r="G377" s="138">
        <v>90</v>
      </c>
      <c r="H377" s="138">
        <v>56</v>
      </c>
      <c r="I377" s="138">
        <v>29</v>
      </c>
      <c r="J377" s="138">
        <v>207</v>
      </c>
      <c r="K377" s="138">
        <v>0</v>
      </c>
      <c r="L377" s="138">
        <v>0</v>
      </c>
      <c r="M377" s="138">
        <v>0</v>
      </c>
      <c r="N377" s="138">
        <f t="shared" si="5"/>
        <v>639</v>
      </c>
    </row>
    <row r="378" spans="1:14" ht="25.5" x14ac:dyDescent="0.25">
      <c r="A378" s="143" t="s">
        <v>1210</v>
      </c>
      <c r="B378" s="132" t="s">
        <v>952</v>
      </c>
      <c r="C378" s="138">
        <v>608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138">
        <v>0</v>
      </c>
      <c r="K378" s="138">
        <v>0</v>
      </c>
      <c r="L378" s="138">
        <v>0</v>
      </c>
      <c r="M378" s="138">
        <v>0</v>
      </c>
      <c r="N378" s="138">
        <f t="shared" si="5"/>
        <v>608</v>
      </c>
    </row>
    <row r="379" spans="1:14" ht="38.25" x14ac:dyDescent="0.25">
      <c r="A379" s="143" t="s">
        <v>1211</v>
      </c>
      <c r="B379" s="132" t="s">
        <v>1048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f t="shared" si="5"/>
        <v>0</v>
      </c>
    </row>
    <row r="380" spans="1:14" ht="25.5" x14ac:dyDescent="0.25">
      <c r="A380" s="143" t="s">
        <v>1212</v>
      </c>
      <c r="B380" s="132" t="s">
        <v>1049</v>
      </c>
      <c r="C380" s="138">
        <v>608</v>
      </c>
      <c r="D380" s="138">
        <v>0</v>
      </c>
      <c r="E380" s="138">
        <v>0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f t="shared" si="5"/>
        <v>608</v>
      </c>
    </row>
    <row r="381" spans="1:14" ht="25.5" x14ac:dyDescent="0.25">
      <c r="A381" s="143" t="s">
        <v>1213</v>
      </c>
      <c r="B381" s="132" t="s">
        <v>1050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f t="shared" si="5"/>
        <v>0</v>
      </c>
    </row>
    <row r="382" spans="1:14" ht="25.5" x14ac:dyDescent="0.25">
      <c r="A382" s="143" t="s">
        <v>1214</v>
      </c>
      <c r="B382" s="132" t="s">
        <v>953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0</v>
      </c>
      <c r="N382" s="138">
        <f t="shared" si="5"/>
        <v>0</v>
      </c>
    </row>
    <row r="383" spans="1:14" x14ac:dyDescent="0.25">
      <c r="A383" s="143" t="s">
        <v>1215</v>
      </c>
      <c r="B383" s="132" t="s">
        <v>1605</v>
      </c>
      <c r="C383" s="138">
        <v>453</v>
      </c>
      <c r="D383" s="138">
        <v>0</v>
      </c>
      <c r="E383" s="138">
        <v>38</v>
      </c>
      <c r="F383" s="138">
        <v>0</v>
      </c>
      <c r="G383" s="138">
        <v>0</v>
      </c>
      <c r="H383" s="138">
        <v>0</v>
      </c>
      <c r="I383" s="138">
        <v>580</v>
      </c>
      <c r="J383" s="138">
        <v>225</v>
      </c>
      <c r="K383" s="138">
        <v>66</v>
      </c>
      <c r="L383" s="138">
        <v>0</v>
      </c>
      <c r="M383" s="138">
        <v>0</v>
      </c>
      <c r="N383" s="138">
        <f t="shared" si="5"/>
        <v>1362</v>
      </c>
    </row>
    <row r="384" spans="1:14" x14ac:dyDescent="0.25">
      <c r="A384" s="143" t="s">
        <v>1216</v>
      </c>
      <c r="B384" s="132" t="s">
        <v>1606</v>
      </c>
      <c r="C384" s="138">
        <v>74</v>
      </c>
      <c r="D384" s="138">
        <v>0</v>
      </c>
      <c r="E384" s="138">
        <v>0</v>
      </c>
      <c r="F384" s="138">
        <v>0</v>
      </c>
      <c r="G384" s="138">
        <v>0</v>
      </c>
      <c r="H384" s="138">
        <v>0</v>
      </c>
      <c r="I384" s="138">
        <v>50</v>
      </c>
      <c r="J384" s="138">
        <v>225</v>
      </c>
      <c r="K384" s="138">
        <v>50</v>
      </c>
      <c r="L384" s="138">
        <v>0</v>
      </c>
      <c r="M384" s="138">
        <v>0</v>
      </c>
      <c r="N384" s="138">
        <f t="shared" si="5"/>
        <v>399</v>
      </c>
    </row>
    <row r="385" spans="1:15" x14ac:dyDescent="0.25">
      <c r="A385" s="143" t="s">
        <v>1217</v>
      </c>
      <c r="B385" s="132" t="s">
        <v>1607</v>
      </c>
      <c r="C385" s="138">
        <v>27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f t="shared" si="5"/>
        <v>27</v>
      </c>
    </row>
    <row r="386" spans="1:15" x14ac:dyDescent="0.25">
      <c r="A386" s="143" t="s">
        <v>1218</v>
      </c>
      <c r="B386" s="132" t="s">
        <v>1051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f t="shared" si="5"/>
        <v>0</v>
      </c>
    </row>
    <row r="387" spans="1:15" x14ac:dyDescent="0.25">
      <c r="A387" s="143" t="s">
        <v>799</v>
      </c>
      <c r="B387" s="132" t="s">
        <v>1058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0</v>
      </c>
      <c r="L387" s="138">
        <v>0</v>
      </c>
      <c r="M387" s="138">
        <v>0</v>
      </c>
      <c r="N387" s="138">
        <f t="shared" ref="N387:N450" si="6">SUM(C387:M387)</f>
        <v>0</v>
      </c>
    </row>
    <row r="388" spans="1:15" ht="25.5" x14ac:dyDescent="0.25">
      <c r="A388" s="143" t="s">
        <v>800</v>
      </c>
      <c r="B388" s="132" t="s">
        <v>1515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0</v>
      </c>
      <c r="L388" s="138">
        <v>0</v>
      </c>
      <c r="M388" s="138">
        <v>0</v>
      </c>
      <c r="N388" s="138">
        <f t="shared" si="6"/>
        <v>0</v>
      </c>
    </row>
    <row r="389" spans="1:15" x14ac:dyDescent="0.25">
      <c r="A389" s="143" t="s">
        <v>801</v>
      </c>
      <c r="B389" s="132" t="s">
        <v>1608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  <c r="I389" s="138">
        <v>0</v>
      </c>
      <c r="J389" s="138">
        <v>0</v>
      </c>
      <c r="K389" s="138">
        <v>0</v>
      </c>
      <c r="L389" s="138">
        <v>0</v>
      </c>
      <c r="M389" s="138">
        <v>0</v>
      </c>
      <c r="N389" s="138">
        <f t="shared" si="6"/>
        <v>0</v>
      </c>
    </row>
    <row r="390" spans="1:15" x14ac:dyDescent="0.25">
      <c r="A390" s="143" t="s">
        <v>802</v>
      </c>
      <c r="B390" s="132" t="s">
        <v>1580</v>
      </c>
      <c r="C390" s="138">
        <v>352</v>
      </c>
      <c r="D390" s="138">
        <v>0</v>
      </c>
      <c r="E390" s="138">
        <v>38</v>
      </c>
      <c r="F390" s="138">
        <v>0</v>
      </c>
      <c r="G390" s="138">
        <v>0</v>
      </c>
      <c r="H390" s="138">
        <v>0</v>
      </c>
      <c r="I390" s="138">
        <v>530</v>
      </c>
      <c r="J390" s="138">
        <v>0</v>
      </c>
      <c r="K390" s="138">
        <v>16</v>
      </c>
      <c r="L390" s="138">
        <v>0</v>
      </c>
      <c r="M390" s="138">
        <v>0</v>
      </c>
      <c r="N390" s="138">
        <f t="shared" si="6"/>
        <v>936</v>
      </c>
    </row>
    <row r="391" spans="1:15" x14ac:dyDescent="0.25">
      <c r="A391" s="139" t="s">
        <v>803</v>
      </c>
      <c r="B391" s="132" t="s">
        <v>1094</v>
      </c>
      <c r="C391" s="138">
        <v>101249</v>
      </c>
      <c r="D391" s="138">
        <v>56483</v>
      </c>
      <c r="E391" s="138">
        <v>80127</v>
      </c>
      <c r="F391" s="138">
        <v>25506</v>
      </c>
      <c r="G391" s="138">
        <v>66393</v>
      </c>
      <c r="H391" s="138">
        <v>34173</v>
      </c>
      <c r="I391" s="138">
        <v>54954</v>
      </c>
      <c r="J391" s="138">
        <v>200702</v>
      </c>
      <c r="K391" s="138">
        <v>83502</v>
      </c>
      <c r="L391" s="138">
        <v>61047</v>
      </c>
      <c r="M391" s="138">
        <v>40846</v>
      </c>
      <c r="N391" s="138">
        <f t="shared" si="6"/>
        <v>804982</v>
      </c>
      <c r="O391" s="104">
        <f>+N391*4</f>
        <v>3219928</v>
      </c>
    </row>
    <row r="392" spans="1:15" x14ac:dyDescent="0.25">
      <c r="A392" s="139" t="s">
        <v>804</v>
      </c>
      <c r="B392" s="132" t="s">
        <v>1098</v>
      </c>
      <c r="C392" s="138">
        <v>0</v>
      </c>
      <c r="D392" s="138">
        <v>0</v>
      </c>
      <c r="E392" s="138">
        <v>0</v>
      </c>
      <c r="F392" s="138">
        <v>0</v>
      </c>
      <c r="G392" s="138">
        <v>0</v>
      </c>
      <c r="H392" s="138">
        <v>0</v>
      </c>
      <c r="I392" s="138">
        <v>0</v>
      </c>
      <c r="J392" s="138">
        <v>1</v>
      </c>
      <c r="K392" s="138">
        <v>0</v>
      </c>
      <c r="L392" s="138">
        <v>0</v>
      </c>
      <c r="M392" s="138">
        <v>0</v>
      </c>
      <c r="N392" s="138">
        <f t="shared" si="6"/>
        <v>1</v>
      </c>
    </row>
    <row r="393" spans="1:15" x14ac:dyDescent="0.25">
      <c r="A393" s="143" t="s">
        <v>805</v>
      </c>
      <c r="B393" s="132" t="s">
        <v>1631</v>
      </c>
      <c r="C393" s="138">
        <v>0</v>
      </c>
      <c r="D393" s="138">
        <v>0</v>
      </c>
      <c r="E393" s="138">
        <v>0</v>
      </c>
      <c r="F393" s="138">
        <v>0</v>
      </c>
      <c r="G393" s="138">
        <v>0</v>
      </c>
      <c r="H393" s="138">
        <v>0</v>
      </c>
      <c r="I393" s="138"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f t="shared" si="6"/>
        <v>0</v>
      </c>
    </row>
    <row r="394" spans="1:15" x14ac:dyDescent="0.25">
      <c r="A394" s="143" t="s">
        <v>806</v>
      </c>
      <c r="B394" s="132" t="s">
        <v>1102</v>
      </c>
      <c r="C394" s="138">
        <v>0</v>
      </c>
      <c r="D394" s="138">
        <v>0</v>
      </c>
      <c r="E394" s="138">
        <v>0</v>
      </c>
      <c r="F394" s="138">
        <v>0</v>
      </c>
      <c r="G394" s="138">
        <v>0</v>
      </c>
      <c r="H394" s="138">
        <v>0</v>
      </c>
      <c r="I394" s="138">
        <v>0</v>
      </c>
      <c r="J394" s="138">
        <v>0</v>
      </c>
      <c r="K394" s="138">
        <v>0</v>
      </c>
      <c r="L394" s="138">
        <v>0</v>
      </c>
      <c r="M394" s="138">
        <v>0</v>
      </c>
      <c r="N394" s="138">
        <f t="shared" si="6"/>
        <v>0</v>
      </c>
    </row>
    <row r="395" spans="1:15" x14ac:dyDescent="0.25">
      <c r="A395" s="143" t="s">
        <v>1029</v>
      </c>
      <c r="B395" s="132" t="s">
        <v>1104</v>
      </c>
      <c r="C395" s="138">
        <v>0</v>
      </c>
      <c r="D395" s="138">
        <v>0</v>
      </c>
      <c r="E395" s="138">
        <v>0</v>
      </c>
      <c r="F395" s="138">
        <v>0</v>
      </c>
      <c r="G395" s="138">
        <v>0</v>
      </c>
      <c r="H395" s="138">
        <v>0</v>
      </c>
      <c r="I395" s="138">
        <v>0</v>
      </c>
      <c r="J395" s="138">
        <v>1</v>
      </c>
      <c r="K395" s="138">
        <v>0</v>
      </c>
      <c r="L395" s="138">
        <v>0</v>
      </c>
      <c r="M395" s="138">
        <v>0</v>
      </c>
      <c r="N395" s="138">
        <f t="shared" si="6"/>
        <v>1</v>
      </c>
    </row>
    <row r="396" spans="1:15" x14ac:dyDescent="0.25">
      <c r="A396" s="139" t="s">
        <v>1030</v>
      </c>
      <c r="B396" s="132" t="s">
        <v>1062</v>
      </c>
      <c r="C396" s="138">
        <v>2</v>
      </c>
      <c r="D396" s="138">
        <v>0</v>
      </c>
      <c r="E396" s="138">
        <v>0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f t="shared" si="6"/>
        <v>2</v>
      </c>
    </row>
    <row r="397" spans="1:15" x14ac:dyDescent="0.25">
      <c r="A397" s="143" t="s">
        <v>1031</v>
      </c>
      <c r="B397" s="132" t="s">
        <v>1064</v>
      </c>
      <c r="C397" s="138">
        <v>0</v>
      </c>
      <c r="D397" s="138">
        <v>0</v>
      </c>
      <c r="E397" s="138">
        <v>0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f t="shared" si="6"/>
        <v>0</v>
      </c>
    </row>
    <row r="398" spans="1:15" ht="25.5" x14ac:dyDescent="0.25">
      <c r="A398" s="143" t="s">
        <v>1032</v>
      </c>
      <c r="B398" s="132" t="s">
        <v>1066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f t="shared" si="6"/>
        <v>0</v>
      </c>
    </row>
    <row r="399" spans="1:15" ht="25.5" x14ac:dyDescent="0.25">
      <c r="A399" s="143" t="s">
        <v>1033</v>
      </c>
      <c r="B399" s="132" t="s">
        <v>1068</v>
      </c>
      <c r="C399" s="138">
        <v>0</v>
      </c>
      <c r="D399" s="138">
        <v>0</v>
      </c>
      <c r="E399" s="138">
        <v>0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f t="shared" si="6"/>
        <v>0</v>
      </c>
    </row>
    <row r="400" spans="1:15" x14ac:dyDescent="0.25">
      <c r="A400" s="143" t="s">
        <v>1034</v>
      </c>
      <c r="B400" s="132" t="s">
        <v>1070</v>
      </c>
      <c r="C400" s="138">
        <v>2</v>
      </c>
      <c r="D400" s="138">
        <v>0</v>
      </c>
      <c r="E400" s="138">
        <v>0</v>
      </c>
      <c r="F400" s="138">
        <v>0</v>
      </c>
      <c r="G400" s="138">
        <v>0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f t="shared" si="6"/>
        <v>2</v>
      </c>
    </row>
    <row r="401" spans="1:14" x14ac:dyDescent="0.25">
      <c r="A401" s="143" t="s">
        <v>1035</v>
      </c>
      <c r="B401" s="132" t="s">
        <v>1072</v>
      </c>
      <c r="C401" s="138">
        <v>0</v>
      </c>
      <c r="D401" s="138">
        <v>0</v>
      </c>
      <c r="E401" s="138">
        <v>0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f t="shared" si="6"/>
        <v>0</v>
      </c>
    </row>
    <row r="402" spans="1:14" x14ac:dyDescent="0.25">
      <c r="A402" s="139" t="s">
        <v>1036</v>
      </c>
      <c r="B402" s="132" t="s">
        <v>1074</v>
      </c>
      <c r="C402" s="138">
        <v>109</v>
      </c>
      <c r="D402" s="138">
        <v>1</v>
      </c>
      <c r="E402" s="138">
        <v>39</v>
      </c>
      <c r="F402" s="138">
        <v>0</v>
      </c>
      <c r="G402" s="138">
        <v>104</v>
      </c>
      <c r="H402" s="138">
        <v>1</v>
      </c>
      <c r="I402" s="138">
        <v>53</v>
      </c>
      <c r="J402" s="138">
        <v>88</v>
      </c>
      <c r="K402" s="138">
        <v>88</v>
      </c>
      <c r="L402" s="138">
        <v>41</v>
      </c>
      <c r="M402" s="138">
        <v>0</v>
      </c>
      <c r="N402" s="138">
        <f t="shared" si="6"/>
        <v>524</v>
      </c>
    </row>
    <row r="403" spans="1:14" x14ac:dyDescent="0.25">
      <c r="A403" s="143" t="s">
        <v>1037</v>
      </c>
      <c r="B403" s="132" t="s">
        <v>1632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f t="shared" si="6"/>
        <v>0</v>
      </c>
    </row>
    <row r="404" spans="1:14" x14ac:dyDescent="0.25">
      <c r="A404" s="143" t="s">
        <v>1038</v>
      </c>
      <c r="B404" s="132" t="s">
        <v>186</v>
      </c>
      <c r="C404" s="138">
        <v>7</v>
      </c>
      <c r="D404" s="138">
        <v>0</v>
      </c>
      <c r="E404" s="138">
        <v>0</v>
      </c>
      <c r="F404" s="138">
        <v>0</v>
      </c>
      <c r="G404" s="138">
        <v>72</v>
      </c>
      <c r="H404" s="138">
        <v>0</v>
      </c>
      <c r="I404" s="138">
        <v>44</v>
      </c>
      <c r="J404" s="138">
        <v>59</v>
      </c>
      <c r="K404" s="138">
        <v>62</v>
      </c>
      <c r="L404" s="138">
        <v>0</v>
      </c>
      <c r="M404" s="138">
        <v>0</v>
      </c>
      <c r="N404" s="138">
        <f t="shared" si="6"/>
        <v>244</v>
      </c>
    </row>
    <row r="405" spans="1:14" x14ac:dyDescent="0.25">
      <c r="A405" s="143" t="s">
        <v>1039</v>
      </c>
      <c r="B405" s="132" t="s">
        <v>188</v>
      </c>
      <c r="C405" s="138">
        <v>102</v>
      </c>
      <c r="D405" s="138">
        <v>1</v>
      </c>
      <c r="E405" s="138">
        <v>39</v>
      </c>
      <c r="F405" s="138">
        <v>0</v>
      </c>
      <c r="G405" s="138">
        <v>32</v>
      </c>
      <c r="H405" s="138">
        <v>1</v>
      </c>
      <c r="I405" s="138">
        <v>9</v>
      </c>
      <c r="J405" s="138">
        <v>29</v>
      </c>
      <c r="K405" s="138">
        <v>26</v>
      </c>
      <c r="L405" s="138">
        <v>41</v>
      </c>
      <c r="M405" s="138">
        <v>0</v>
      </c>
      <c r="N405" s="138">
        <f t="shared" si="6"/>
        <v>280</v>
      </c>
    </row>
    <row r="406" spans="1:14" x14ac:dyDescent="0.25">
      <c r="A406" s="139" t="s">
        <v>1040</v>
      </c>
      <c r="B406" s="132" t="s">
        <v>190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H406" s="138">
        <v>0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f t="shared" si="6"/>
        <v>0</v>
      </c>
    </row>
    <row r="407" spans="1:14" x14ac:dyDescent="0.25">
      <c r="A407" s="143" t="s">
        <v>1041</v>
      </c>
      <c r="B407" s="132" t="s">
        <v>192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0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f t="shared" si="6"/>
        <v>0</v>
      </c>
    </row>
    <row r="408" spans="1:14" x14ac:dyDescent="0.25">
      <c r="A408" s="143" t="s">
        <v>601</v>
      </c>
      <c r="B408" s="132" t="s">
        <v>194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f t="shared" si="6"/>
        <v>0</v>
      </c>
    </row>
    <row r="409" spans="1:14" x14ac:dyDescent="0.25">
      <c r="A409" s="139" t="s">
        <v>602</v>
      </c>
      <c r="B409" s="132" t="s">
        <v>196</v>
      </c>
      <c r="C409" s="138">
        <v>-107</v>
      </c>
      <c r="D409" s="138">
        <v>-1</v>
      </c>
      <c r="E409" s="138">
        <v>-39</v>
      </c>
      <c r="F409" s="138">
        <v>0</v>
      </c>
      <c r="G409" s="138">
        <v>-104</v>
      </c>
      <c r="H409" s="138">
        <v>-1</v>
      </c>
      <c r="I409" s="138">
        <v>-53</v>
      </c>
      <c r="J409" s="138">
        <v>-87</v>
      </c>
      <c r="K409" s="138">
        <v>-88</v>
      </c>
      <c r="L409" s="138">
        <v>-41</v>
      </c>
      <c r="M409" s="138">
        <v>0</v>
      </c>
      <c r="N409" s="138">
        <f t="shared" si="6"/>
        <v>-521</v>
      </c>
    </row>
    <row r="410" spans="1:14" x14ac:dyDescent="0.25">
      <c r="A410" s="139" t="s">
        <v>603</v>
      </c>
      <c r="B410" s="132" t="s">
        <v>200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8">
        <v>0</v>
      </c>
      <c r="M410" s="138">
        <v>0</v>
      </c>
      <c r="N410" s="138">
        <f t="shared" si="6"/>
        <v>0</v>
      </c>
    </row>
    <row r="411" spans="1:14" x14ac:dyDescent="0.25">
      <c r="A411" s="139" t="s">
        <v>604</v>
      </c>
      <c r="B411" s="132" t="s">
        <v>202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  <c r="I411" s="138"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f t="shared" si="6"/>
        <v>0</v>
      </c>
    </row>
    <row r="412" spans="1:14" x14ac:dyDescent="0.25">
      <c r="A412" s="139" t="s">
        <v>605</v>
      </c>
      <c r="B412" s="132" t="s">
        <v>204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  <c r="I412" s="138"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f t="shared" si="6"/>
        <v>0</v>
      </c>
    </row>
    <row r="413" spans="1:14" x14ac:dyDescent="0.25">
      <c r="A413" s="139" t="s">
        <v>606</v>
      </c>
      <c r="B413" s="132" t="s">
        <v>208</v>
      </c>
      <c r="C413" s="138">
        <v>0</v>
      </c>
      <c r="D413" s="138">
        <v>16</v>
      </c>
      <c r="E413" s="138">
        <v>160</v>
      </c>
      <c r="F413" s="138">
        <v>13</v>
      </c>
      <c r="G413" s="138">
        <v>66</v>
      </c>
      <c r="H413" s="138">
        <v>5</v>
      </c>
      <c r="I413" s="138">
        <v>116</v>
      </c>
      <c r="J413" s="138">
        <v>417</v>
      </c>
      <c r="K413" s="138">
        <v>47</v>
      </c>
      <c r="L413" s="138">
        <v>18</v>
      </c>
      <c r="M413" s="138">
        <v>31</v>
      </c>
      <c r="N413" s="138">
        <f t="shared" si="6"/>
        <v>889</v>
      </c>
    </row>
    <row r="414" spans="1:14" x14ac:dyDescent="0.25">
      <c r="A414" s="143" t="s">
        <v>607</v>
      </c>
      <c r="B414" s="132" t="s">
        <v>210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H414" s="138">
        <v>0</v>
      </c>
      <c r="I414" s="138"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f t="shared" si="6"/>
        <v>0</v>
      </c>
    </row>
    <row r="415" spans="1:14" x14ac:dyDescent="0.25">
      <c r="A415" s="143" t="s">
        <v>608</v>
      </c>
      <c r="B415" s="132" t="s">
        <v>212</v>
      </c>
      <c r="C415" s="138">
        <v>0</v>
      </c>
      <c r="D415" s="138">
        <v>16</v>
      </c>
      <c r="E415" s="138">
        <v>160</v>
      </c>
      <c r="F415" s="138">
        <v>13</v>
      </c>
      <c r="G415" s="138">
        <v>66</v>
      </c>
      <c r="H415" s="138">
        <v>5</v>
      </c>
      <c r="I415" s="138">
        <v>116</v>
      </c>
      <c r="J415" s="138">
        <v>417</v>
      </c>
      <c r="K415" s="138">
        <v>47</v>
      </c>
      <c r="L415" s="138">
        <v>18</v>
      </c>
      <c r="M415" s="138">
        <v>31</v>
      </c>
      <c r="N415" s="138">
        <f t="shared" si="6"/>
        <v>889</v>
      </c>
    </row>
    <row r="416" spans="1:14" x14ac:dyDescent="0.25">
      <c r="A416" s="143" t="s">
        <v>609</v>
      </c>
      <c r="B416" s="132" t="s">
        <v>214</v>
      </c>
      <c r="C416" s="138">
        <v>0</v>
      </c>
      <c r="D416" s="138">
        <v>0</v>
      </c>
      <c r="E416" s="138">
        <v>0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f t="shared" si="6"/>
        <v>0</v>
      </c>
    </row>
    <row r="417" spans="1:14" x14ac:dyDescent="0.25">
      <c r="A417" s="143" t="s">
        <v>610</v>
      </c>
      <c r="B417" s="132" t="s">
        <v>216</v>
      </c>
      <c r="C417" s="138">
        <v>0</v>
      </c>
      <c r="D417" s="138">
        <v>16</v>
      </c>
      <c r="E417" s="138">
        <v>160</v>
      </c>
      <c r="F417" s="138">
        <v>13</v>
      </c>
      <c r="G417" s="138">
        <v>12</v>
      </c>
      <c r="H417" s="138">
        <v>0</v>
      </c>
      <c r="I417" s="138">
        <v>116</v>
      </c>
      <c r="J417" s="138">
        <v>417</v>
      </c>
      <c r="K417" s="138">
        <v>47</v>
      </c>
      <c r="L417" s="138">
        <v>18</v>
      </c>
      <c r="M417" s="138">
        <v>31</v>
      </c>
      <c r="N417" s="138">
        <f t="shared" si="6"/>
        <v>830</v>
      </c>
    </row>
    <row r="418" spans="1:14" ht="25.5" x14ac:dyDescent="0.25">
      <c r="A418" s="145" t="s">
        <v>611</v>
      </c>
      <c r="B418" s="132" t="s">
        <v>1336</v>
      </c>
      <c r="C418" s="138">
        <v>0</v>
      </c>
      <c r="D418" s="138">
        <v>0</v>
      </c>
      <c r="E418" s="138">
        <v>0</v>
      </c>
      <c r="F418" s="138">
        <v>0</v>
      </c>
      <c r="G418" s="138">
        <v>0</v>
      </c>
      <c r="H418" s="138">
        <v>0</v>
      </c>
      <c r="I418" s="138">
        <v>0</v>
      </c>
      <c r="J418" s="138">
        <v>0</v>
      </c>
      <c r="K418" s="138">
        <v>3</v>
      </c>
      <c r="L418" s="138">
        <v>0</v>
      </c>
      <c r="M418" s="138">
        <v>0</v>
      </c>
      <c r="N418" s="138">
        <f t="shared" si="6"/>
        <v>3</v>
      </c>
    </row>
    <row r="419" spans="1:14" x14ac:dyDescent="0.25">
      <c r="A419" s="143" t="s">
        <v>612</v>
      </c>
      <c r="B419" s="132" t="s">
        <v>455</v>
      </c>
      <c r="C419" s="138">
        <v>0</v>
      </c>
      <c r="D419" s="138">
        <v>16</v>
      </c>
      <c r="E419" s="138">
        <v>160</v>
      </c>
      <c r="F419" s="138">
        <v>13</v>
      </c>
      <c r="G419" s="138">
        <v>12</v>
      </c>
      <c r="H419" s="138">
        <v>0</v>
      </c>
      <c r="I419" s="138">
        <v>116</v>
      </c>
      <c r="J419" s="138">
        <v>417</v>
      </c>
      <c r="K419" s="138">
        <v>44</v>
      </c>
      <c r="L419" s="138">
        <v>18</v>
      </c>
      <c r="M419" s="138">
        <v>31</v>
      </c>
      <c r="N419" s="138">
        <f t="shared" si="6"/>
        <v>827</v>
      </c>
    </row>
    <row r="420" spans="1:14" ht="25.5" x14ac:dyDescent="0.25">
      <c r="A420" s="139" t="s">
        <v>613</v>
      </c>
      <c r="B420" s="132" t="s">
        <v>72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f t="shared" si="6"/>
        <v>0</v>
      </c>
    </row>
    <row r="421" spans="1:14" ht="25.5" x14ac:dyDescent="0.25">
      <c r="A421" s="139" t="s">
        <v>614</v>
      </c>
      <c r="B421" s="132" t="s">
        <v>224</v>
      </c>
      <c r="C421" s="138">
        <v>0</v>
      </c>
      <c r="D421" s="138">
        <v>0</v>
      </c>
      <c r="E421" s="138">
        <v>46</v>
      </c>
      <c r="F421" s="138">
        <v>10</v>
      </c>
      <c r="G421" s="138">
        <v>0</v>
      </c>
      <c r="H421" s="138">
        <v>0</v>
      </c>
      <c r="I421" s="138">
        <v>0</v>
      </c>
      <c r="J421" s="138">
        <v>227</v>
      </c>
      <c r="K421" s="138">
        <v>0</v>
      </c>
      <c r="L421" s="138">
        <v>4</v>
      </c>
      <c r="M421" s="138">
        <v>0</v>
      </c>
      <c r="N421" s="138">
        <f t="shared" si="6"/>
        <v>287</v>
      </c>
    </row>
    <row r="422" spans="1:14" ht="25.5" x14ac:dyDescent="0.25">
      <c r="A422" s="139" t="s">
        <v>615</v>
      </c>
      <c r="B422" s="132" t="s">
        <v>226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H422" s="138">
        <v>0</v>
      </c>
      <c r="I422" s="138">
        <v>36</v>
      </c>
      <c r="J422" s="138">
        <v>0</v>
      </c>
      <c r="K422" s="138">
        <v>0</v>
      </c>
      <c r="L422" s="138">
        <v>0</v>
      </c>
      <c r="M422" s="138">
        <v>0</v>
      </c>
      <c r="N422" s="138">
        <f t="shared" si="6"/>
        <v>36</v>
      </c>
    </row>
    <row r="423" spans="1:14" ht="25.5" x14ac:dyDescent="0.25">
      <c r="A423" s="139" t="s">
        <v>616</v>
      </c>
      <c r="B423" s="132" t="s">
        <v>1979</v>
      </c>
      <c r="C423" s="138">
        <v>0</v>
      </c>
      <c r="D423" s="138">
        <v>0</v>
      </c>
      <c r="E423" s="138">
        <v>3</v>
      </c>
      <c r="F423" s="138">
        <v>0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f t="shared" si="6"/>
        <v>3</v>
      </c>
    </row>
    <row r="424" spans="1:14" ht="25.5" x14ac:dyDescent="0.25">
      <c r="A424" s="139" t="s">
        <v>617</v>
      </c>
      <c r="B424" s="132" t="s">
        <v>454</v>
      </c>
      <c r="C424" s="138">
        <v>0</v>
      </c>
      <c r="D424" s="138">
        <v>0</v>
      </c>
      <c r="E424" s="138">
        <v>0</v>
      </c>
      <c r="F424" s="138">
        <v>0</v>
      </c>
      <c r="G424" s="138">
        <v>0</v>
      </c>
      <c r="H424" s="138">
        <v>0</v>
      </c>
      <c r="I424" s="138">
        <v>0</v>
      </c>
      <c r="J424" s="138">
        <v>106</v>
      </c>
      <c r="K424" s="138">
        <v>0</v>
      </c>
      <c r="L424" s="138">
        <v>0</v>
      </c>
      <c r="M424" s="138">
        <v>0</v>
      </c>
      <c r="N424" s="138">
        <f t="shared" si="6"/>
        <v>106</v>
      </c>
    </row>
    <row r="425" spans="1:14" ht="25.5" x14ac:dyDescent="0.25">
      <c r="A425" s="139" t="s">
        <v>618</v>
      </c>
      <c r="B425" s="132" t="s">
        <v>1983</v>
      </c>
      <c r="C425" s="138">
        <v>0</v>
      </c>
      <c r="D425" s="138">
        <v>0</v>
      </c>
      <c r="E425" s="138">
        <v>5</v>
      </c>
      <c r="F425" s="138">
        <v>3</v>
      </c>
      <c r="G425" s="138">
        <v>12</v>
      </c>
      <c r="H425" s="138">
        <v>0</v>
      </c>
      <c r="I425" s="138">
        <v>45</v>
      </c>
      <c r="J425" s="138">
        <v>0</v>
      </c>
      <c r="K425" s="138">
        <v>11</v>
      </c>
      <c r="L425" s="138">
        <v>4</v>
      </c>
      <c r="M425" s="138">
        <v>30</v>
      </c>
      <c r="N425" s="138">
        <f t="shared" si="6"/>
        <v>110</v>
      </c>
    </row>
    <row r="426" spans="1:14" x14ac:dyDescent="0.25">
      <c r="A426" s="139" t="s">
        <v>619</v>
      </c>
      <c r="B426" s="132" t="s">
        <v>1986</v>
      </c>
      <c r="C426" s="138">
        <v>0</v>
      </c>
      <c r="D426" s="138">
        <v>16</v>
      </c>
      <c r="E426" s="138">
        <v>106</v>
      </c>
      <c r="F426" s="138">
        <v>0</v>
      </c>
      <c r="G426" s="138">
        <v>0</v>
      </c>
      <c r="H426" s="138">
        <v>0</v>
      </c>
      <c r="I426" s="138">
        <v>35</v>
      </c>
      <c r="J426" s="138">
        <v>84</v>
      </c>
      <c r="K426" s="138">
        <v>33</v>
      </c>
      <c r="L426" s="138">
        <v>10</v>
      </c>
      <c r="M426" s="138">
        <v>1</v>
      </c>
      <c r="N426" s="138">
        <f t="shared" si="6"/>
        <v>285</v>
      </c>
    </row>
    <row r="427" spans="1:14" x14ac:dyDescent="0.25">
      <c r="A427" s="143" t="s">
        <v>620</v>
      </c>
      <c r="B427" s="132" t="s">
        <v>452</v>
      </c>
      <c r="C427" s="138">
        <v>0</v>
      </c>
      <c r="D427" s="138">
        <v>0</v>
      </c>
      <c r="E427" s="138">
        <v>0</v>
      </c>
      <c r="F427" s="138">
        <v>0</v>
      </c>
      <c r="G427" s="138">
        <v>54</v>
      </c>
      <c r="H427" s="138">
        <v>5</v>
      </c>
      <c r="I427" s="138">
        <v>0</v>
      </c>
      <c r="J427" s="138">
        <v>0</v>
      </c>
      <c r="K427" s="138">
        <v>0</v>
      </c>
      <c r="L427" s="138">
        <v>0</v>
      </c>
      <c r="M427" s="138">
        <v>0</v>
      </c>
      <c r="N427" s="138">
        <f t="shared" si="6"/>
        <v>59</v>
      </c>
    </row>
    <row r="428" spans="1:14" ht="25.5" x14ac:dyDescent="0.25">
      <c r="A428" s="143" t="s">
        <v>621</v>
      </c>
      <c r="B428" s="132" t="s">
        <v>1337</v>
      </c>
      <c r="C428" s="138">
        <v>0</v>
      </c>
      <c r="D428" s="138">
        <v>0</v>
      </c>
      <c r="E428" s="138">
        <v>0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f t="shared" si="6"/>
        <v>0</v>
      </c>
    </row>
    <row r="429" spans="1:14" x14ac:dyDescent="0.25">
      <c r="A429" s="143" t="s">
        <v>622</v>
      </c>
      <c r="B429" s="132" t="s">
        <v>446</v>
      </c>
      <c r="C429" s="138">
        <v>0</v>
      </c>
      <c r="D429" s="138">
        <v>0</v>
      </c>
      <c r="E429" s="138">
        <v>0</v>
      </c>
      <c r="F429" s="138">
        <v>0</v>
      </c>
      <c r="G429" s="138">
        <v>54</v>
      </c>
      <c r="H429" s="138">
        <v>5</v>
      </c>
      <c r="I429" s="138">
        <v>0</v>
      </c>
      <c r="J429" s="138">
        <v>0</v>
      </c>
      <c r="K429" s="138">
        <v>0</v>
      </c>
      <c r="L429" s="138">
        <v>0</v>
      </c>
      <c r="M429" s="138">
        <v>0</v>
      </c>
      <c r="N429" s="138">
        <f t="shared" si="6"/>
        <v>59</v>
      </c>
    </row>
    <row r="430" spans="1:14" ht="25.5" x14ac:dyDescent="0.25">
      <c r="A430" s="139" t="s">
        <v>623</v>
      </c>
      <c r="B430" s="132" t="s">
        <v>453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f t="shared" si="6"/>
        <v>0</v>
      </c>
    </row>
    <row r="431" spans="1:14" ht="25.5" x14ac:dyDescent="0.25">
      <c r="A431" s="139" t="s">
        <v>624</v>
      </c>
      <c r="B431" s="132" t="s">
        <v>1996</v>
      </c>
      <c r="C431" s="138">
        <v>0</v>
      </c>
      <c r="D431" s="138">
        <v>0</v>
      </c>
      <c r="E431" s="138">
        <v>0</v>
      </c>
      <c r="F431" s="138">
        <v>0</v>
      </c>
      <c r="G431" s="138">
        <v>54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f t="shared" si="6"/>
        <v>54</v>
      </c>
    </row>
    <row r="432" spans="1:14" ht="25.5" x14ac:dyDescent="0.25">
      <c r="A432" s="139" t="s">
        <v>625</v>
      </c>
      <c r="B432" s="132" t="s">
        <v>1998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0</v>
      </c>
      <c r="J432" s="138">
        <v>0</v>
      </c>
      <c r="K432" s="138">
        <v>0</v>
      </c>
      <c r="L432" s="138">
        <v>0</v>
      </c>
      <c r="M432" s="138">
        <v>0</v>
      </c>
      <c r="N432" s="138">
        <f t="shared" si="6"/>
        <v>0</v>
      </c>
    </row>
    <row r="433" spans="1:14" ht="25.5" x14ac:dyDescent="0.25">
      <c r="A433" s="139" t="s">
        <v>626</v>
      </c>
      <c r="B433" s="132" t="s">
        <v>152</v>
      </c>
      <c r="C433" s="138">
        <v>0</v>
      </c>
      <c r="D433" s="138">
        <v>0</v>
      </c>
      <c r="E433" s="138">
        <v>0</v>
      </c>
      <c r="F433" s="138">
        <v>0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f t="shared" si="6"/>
        <v>0</v>
      </c>
    </row>
    <row r="434" spans="1:14" ht="25.5" x14ac:dyDescent="0.25">
      <c r="A434" s="139" t="s">
        <v>627</v>
      </c>
      <c r="B434" s="132" t="s">
        <v>456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f t="shared" si="6"/>
        <v>0</v>
      </c>
    </row>
    <row r="435" spans="1:14" ht="25.5" x14ac:dyDescent="0.25">
      <c r="A435" s="139" t="s">
        <v>628</v>
      </c>
      <c r="B435" s="132" t="s">
        <v>1483</v>
      </c>
      <c r="C435" s="138">
        <v>0</v>
      </c>
      <c r="D435" s="138">
        <v>0</v>
      </c>
      <c r="E435" s="138">
        <v>0</v>
      </c>
      <c r="F435" s="138">
        <v>0</v>
      </c>
      <c r="G435" s="138">
        <v>0</v>
      </c>
      <c r="H435" s="138">
        <v>5</v>
      </c>
      <c r="I435" s="138"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f t="shared" si="6"/>
        <v>5</v>
      </c>
    </row>
    <row r="436" spans="1:14" x14ac:dyDescent="0.25">
      <c r="A436" s="139" t="s">
        <v>629</v>
      </c>
      <c r="B436" s="132" t="s">
        <v>1248</v>
      </c>
      <c r="C436" s="138">
        <v>0</v>
      </c>
      <c r="D436" s="138">
        <v>0</v>
      </c>
      <c r="E436" s="138">
        <v>0</v>
      </c>
      <c r="F436" s="138">
        <v>0</v>
      </c>
      <c r="G436" s="138">
        <v>0</v>
      </c>
      <c r="H436" s="138">
        <v>0</v>
      </c>
      <c r="I436" s="138"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f t="shared" si="6"/>
        <v>0</v>
      </c>
    </row>
    <row r="437" spans="1:14" x14ac:dyDescent="0.25">
      <c r="A437" s="143" t="s">
        <v>630</v>
      </c>
      <c r="B437" s="132" t="s">
        <v>1487</v>
      </c>
      <c r="C437" s="138">
        <v>0</v>
      </c>
      <c r="D437" s="138">
        <v>0</v>
      </c>
      <c r="E437" s="138">
        <v>0</v>
      </c>
      <c r="F437" s="138">
        <v>0</v>
      </c>
      <c r="G437" s="138">
        <v>0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f t="shared" si="6"/>
        <v>0</v>
      </c>
    </row>
    <row r="438" spans="1:14" x14ac:dyDescent="0.25">
      <c r="A438" s="139" t="s">
        <v>631</v>
      </c>
      <c r="B438" s="132" t="s">
        <v>1489</v>
      </c>
      <c r="C438" s="138">
        <v>0</v>
      </c>
      <c r="D438" s="138">
        <v>54</v>
      </c>
      <c r="E438" s="138">
        <v>124</v>
      </c>
      <c r="F438" s="138">
        <v>22</v>
      </c>
      <c r="G438" s="138">
        <v>130</v>
      </c>
      <c r="H438" s="138">
        <v>11</v>
      </c>
      <c r="I438" s="138">
        <v>204</v>
      </c>
      <c r="J438" s="138">
        <v>793</v>
      </c>
      <c r="K438" s="138">
        <v>99</v>
      </c>
      <c r="L438" s="138">
        <v>265</v>
      </c>
      <c r="M438" s="138">
        <v>10</v>
      </c>
      <c r="N438" s="138">
        <f t="shared" si="6"/>
        <v>1712</v>
      </c>
    </row>
    <row r="439" spans="1:14" x14ac:dyDescent="0.25">
      <c r="A439" s="143" t="s">
        <v>632</v>
      </c>
      <c r="B439" s="132" t="s">
        <v>1491</v>
      </c>
      <c r="C439" s="138">
        <v>0</v>
      </c>
      <c r="D439" s="138">
        <v>0</v>
      </c>
      <c r="E439" s="138">
        <v>0</v>
      </c>
      <c r="F439" s="138">
        <v>0</v>
      </c>
      <c r="G439" s="138">
        <v>0</v>
      </c>
      <c r="H439" s="138">
        <v>0</v>
      </c>
      <c r="I439" s="138"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f t="shared" si="6"/>
        <v>0</v>
      </c>
    </row>
    <row r="440" spans="1:14" x14ac:dyDescent="0.25">
      <c r="A440" s="143" t="s">
        <v>633</v>
      </c>
      <c r="B440" s="132" t="s">
        <v>1493</v>
      </c>
      <c r="C440" s="138">
        <v>0</v>
      </c>
      <c r="D440" s="138">
        <v>54</v>
      </c>
      <c r="E440" s="138">
        <v>124</v>
      </c>
      <c r="F440" s="138">
        <v>22</v>
      </c>
      <c r="G440" s="138">
        <v>130</v>
      </c>
      <c r="H440" s="138">
        <v>11</v>
      </c>
      <c r="I440" s="138">
        <v>204</v>
      </c>
      <c r="J440" s="138">
        <v>793</v>
      </c>
      <c r="K440" s="138">
        <v>99</v>
      </c>
      <c r="L440" s="138">
        <v>265</v>
      </c>
      <c r="M440" s="138">
        <v>10</v>
      </c>
      <c r="N440" s="138">
        <f t="shared" si="6"/>
        <v>1712</v>
      </c>
    </row>
    <row r="441" spans="1:14" x14ac:dyDescent="0.25">
      <c r="A441" s="143" t="s">
        <v>634</v>
      </c>
      <c r="B441" s="132" t="s">
        <v>1495</v>
      </c>
      <c r="C441" s="138">
        <v>0</v>
      </c>
      <c r="D441" s="138">
        <v>0</v>
      </c>
      <c r="E441" s="138">
        <v>0</v>
      </c>
      <c r="F441" s="138">
        <v>0</v>
      </c>
      <c r="G441" s="138">
        <v>0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f t="shared" si="6"/>
        <v>0</v>
      </c>
    </row>
    <row r="442" spans="1:14" x14ac:dyDescent="0.25">
      <c r="A442" s="143" t="s">
        <v>635</v>
      </c>
      <c r="B442" s="132" t="s">
        <v>461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f t="shared" si="6"/>
        <v>0</v>
      </c>
    </row>
    <row r="443" spans="1:14" x14ac:dyDescent="0.25">
      <c r="A443" s="143" t="s">
        <v>636</v>
      </c>
      <c r="B443" s="132" t="s">
        <v>1499</v>
      </c>
      <c r="C443" s="138">
        <v>0</v>
      </c>
      <c r="D443" s="138">
        <v>54</v>
      </c>
      <c r="E443" s="138">
        <v>118</v>
      </c>
      <c r="F443" s="138">
        <v>22</v>
      </c>
      <c r="G443" s="138">
        <v>130</v>
      </c>
      <c r="H443" s="138">
        <v>11</v>
      </c>
      <c r="I443" s="138">
        <v>191</v>
      </c>
      <c r="J443" s="138">
        <v>793</v>
      </c>
      <c r="K443" s="138">
        <v>99</v>
      </c>
      <c r="L443" s="138">
        <v>265</v>
      </c>
      <c r="M443" s="138">
        <v>10</v>
      </c>
      <c r="N443" s="138">
        <f t="shared" si="6"/>
        <v>1693</v>
      </c>
    </row>
    <row r="444" spans="1:14" ht="25.5" x14ac:dyDescent="0.25">
      <c r="A444" s="143" t="s">
        <v>637</v>
      </c>
      <c r="B444" s="132" t="s">
        <v>1338</v>
      </c>
      <c r="C444" s="138">
        <v>0</v>
      </c>
      <c r="D444" s="138">
        <v>0</v>
      </c>
      <c r="E444" s="138">
        <v>0</v>
      </c>
      <c r="F444" s="138">
        <v>0</v>
      </c>
      <c r="G444" s="138">
        <v>0</v>
      </c>
      <c r="H444" s="138">
        <v>0</v>
      </c>
      <c r="I444" s="138"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f t="shared" si="6"/>
        <v>0</v>
      </c>
    </row>
    <row r="445" spans="1:14" ht="25.5" x14ac:dyDescent="0.25">
      <c r="A445" s="139" t="s">
        <v>638</v>
      </c>
      <c r="B445" s="132" t="s">
        <v>1609</v>
      </c>
      <c r="C445" s="138">
        <v>0</v>
      </c>
      <c r="D445" s="138">
        <v>0</v>
      </c>
      <c r="E445" s="138">
        <v>0</v>
      </c>
      <c r="F445" s="138">
        <v>0</v>
      </c>
      <c r="G445" s="138">
        <v>0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f t="shared" si="6"/>
        <v>0</v>
      </c>
    </row>
    <row r="446" spans="1:14" ht="25.5" x14ac:dyDescent="0.25">
      <c r="A446" s="139" t="s">
        <v>639</v>
      </c>
      <c r="B446" s="132" t="s">
        <v>1339</v>
      </c>
      <c r="C446" s="138">
        <v>0</v>
      </c>
      <c r="D446" s="138">
        <v>0</v>
      </c>
      <c r="E446" s="138">
        <v>0</v>
      </c>
      <c r="F446" s="138">
        <v>0</v>
      </c>
      <c r="G446" s="138">
        <v>0</v>
      </c>
      <c r="H446" s="138">
        <v>0</v>
      </c>
      <c r="I446" s="138">
        <v>0</v>
      </c>
      <c r="J446" s="138">
        <v>0</v>
      </c>
      <c r="K446" s="138">
        <v>0</v>
      </c>
      <c r="L446" s="138">
        <v>0</v>
      </c>
      <c r="M446" s="138">
        <v>0</v>
      </c>
      <c r="N446" s="138">
        <f t="shared" si="6"/>
        <v>0</v>
      </c>
    </row>
    <row r="447" spans="1:14" x14ac:dyDescent="0.25">
      <c r="A447" s="143" t="s">
        <v>640</v>
      </c>
      <c r="B447" s="132" t="s">
        <v>1508</v>
      </c>
      <c r="C447" s="138">
        <v>0</v>
      </c>
      <c r="D447" s="138">
        <v>54</v>
      </c>
      <c r="E447" s="138">
        <v>118</v>
      </c>
      <c r="F447" s="138">
        <v>22</v>
      </c>
      <c r="G447" s="138">
        <v>130</v>
      </c>
      <c r="H447" s="138">
        <v>11</v>
      </c>
      <c r="I447" s="138">
        <v>191</v>
      </c>
      <c r="J447" s="138">
        <v>793</v>
      </c>
      <c r="K447" s="138">
        <v>99</v>
      </c>
      <c r="L447" s="138">
        <v>265</v>
      </c>
      <c r="M447" s="138">
        <v>10</v>
      </c>
      <c r="N447" s="138">
        <f t="shared" si="6"/>
        <v>1693</v>
      </c>
    </row>
    <row r="448" spans="1:14" ht="25.5" x14ac:dyDescent="0.25">
      <c r="A448" s="139" t="s">
        <v>641</v>
      </c>
      <c r="B448" s="132" t="s">
        <v>1510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f t="shared" si="6"/>
        <v>0</v>
      </c>
    </row>
    <row r="449" spans="1:14" ht="25.5" x14ac:dyDescent="0.25">
      <c r="A449" s="139" t="s">
        <v>642</v>
      </c>
      <c r="B449" s="132" t="s">
        <v>1512</v>
      </c>
      <c r="C449" s="138">
        <v>0</v>
      </c>
      <c r="D449" s="138">
        <v>0</v>
      </c>
      <c r="E449" s="138">
        <v>0</v>
      </c>
      <c r="F449" s="138">
        <v>0</v>
      </c>
      <c r="G449" s="138">
        <v>0</v>
      </c>
      <c r="H449" s="138">
        <v>0</v>
      </c>
      <c r="I449" s="138">
        <v>0</v>
      </c>
      <c r="J449" s="138">
        <v>0</v>
      </c>
      <c r="K449" s="138">
        <v>0</v>
      </c>
      <c r="L449" s="138">
        <v>262</v>
      </c>
      <c r="M449" s="138">
        <v>0</v>
      </c>
      <c r="N449" s="138">
        <f t="shared" si="6"/>
        <v>262</v>
      </c>
    </row>
    <row r="450" spans="1:14" ht="25.5" x14ac:dyDescent="0.25">
      <c r="A450" s="143" t="s">
        <v>643</v>
      </c>
      <c r="B450" s="132" t="s">
        <v>1514</v>
      </c>
      <c r="C450" s="138">
        <v>0</v>
      </c>
      <c r="D450" s="138">
        <v>0</v>
      </c>
      <c r="E450" s="138">
        <v>0</v>
      </c>
      <c r="F450" s="138">
        <v>0</v>
      </c>
      <c r="G450" s="138">
        <v>0</v>
      </c>
      <c r="H450" s="138">
        <v>0</v>
      </c>
      <c r="I450" s="138">
        <v>0</v>
      </c>
      <c r="J450" s="138">
        <v>0</v>
      </c>
      <c r="K450" s="138">
        <v>0</v>
      </c>
      <c r="L450" s="138">
        <v>216</v>
      </c>
      <c r="M450" s="138">
        <v>0</v>
      </c>
      <c r="N450" s="138">
        <f t="shared" si="6"/>
        <v>216</v>
      </c>
    </row>
    <row r="451" spans="1:14" ht="25.5" x14ac:dyDescent="0.25">
      <c r="A451" s="143" t="s">
        <v>644</v>
      </c>
      <c r="B451" s="132" t="s">
        <v>442</v>
      </c>
      <c r="C451" s="138">
        <v>0</v>
      </c>
      <c r="D451" s="138">
        <v>0</v>
      </c>
      <c r="E451" s="138">
        <v>0</v>
      </c>
      <c r="F451" s="138">
        <v>0</v>
      </c>
      <c r="G451" s="138">
        <v>0</v>
      </c>
      <c r="H451" s="138">
        <v>0</v>
      </c>
      <c r="I451" s="138">
        <v>0</v>
      </c>
      <c r="J451" s="138">
        <v>0</v>
      </c>
      <c r="K451" s="138">
        <v>0</v>
      </c>
      <c r="L451" s="138">
        <v>25</v>
      </c>
      <c r="M451" s="138">
        <v>0</v>
      </c>
      <c r="N451" s="138">
        <f t="shared" ref="N451:N481" si="7">SUM(C451:M451)</f>
        <v>25</v>
      </c>
    </row>
    <row r="452" spans="1:14" ht="25.5" x14ac:dyDescent="0.25">
      <c r="A452" s="143" t="s">
        <v>645</v>
      </c>
      <c r="B452" s="132" t="s">
        <v>445</v>
      </c>
      <c r="C452" s="138">
        <v>0</v>
      </c>
      <c r="D452" s="138">
        <v>0</v>
      </c>
      <c r="E452" s="138">
        <v>0</v>
      </c>
      <c r="F452" s="138">
        <v>0</v>
      </c>
      <c r="G452" s="138">
        <v>0</v>
      </c>
      <c r="H452" s="138">
        <v>0</v>
      </c>
      <c r="I452" s="138">
        <v>0</v>
      </c>
      <c r="J452" s="138">
        <v>0</v>
      </c>
      <c r="K452" s="138">
        <v>0</v>
      </c>
      <c r="L452" s="138">
        <v>21</v>
      </c>
      <c r="M452" s="138">
        <v>0</v>
      </c>
      <c r="N452" s="138">
        <f t="shared" si="7"/>
        <v>21</v>
      </c>
    </row>
    <row r="453" spans="1:14" ht="25.5" x14ac:dyDescent="0.25">
      <c r="A453" s="139" t="s">
        <v>646</v>
      </c>
      <c r="B453" s="132" t="s">
        <v>1469</v>
      </c>
      <c r="C453" s="138">
        <v>0</v>
      </c>
      <c r="D453" s="138">
        <v>0</v>
      </c>
      <c r="E453" s="138">
        <v>33</v>
      </c>
      <c r="F453" s="138">
        <v>0</v>
      </c>
      <c r="G453" s="138">
        <v>0</v>
      </c>
      <c r="H453" s="138">
        <v>0</v>
      </c>
      <c r="I453" s="138">
        <v>77</v>
      </c>
      <c r="J453" s="138">
        <v>0</v>
      </c>
      <c r="K453" s="138">
        <v>0</v>
      </c>
      <c r="L453" s="138">
        <v>0</v>
      </c>
      <c r="M453" s="138">
        <v>0</v>
      </c>
      <c r="N453" s="138">
        <f t="shared" si="7"/>
        <v>110</v>
      </c>
    </row>
    <row r="454" spans="1:14" ht="25.5" x14ac:dyDescent="0.25">
      <c r="A454" s="139" t="s">
        <v>647</v>
      </c>
      <c r="B454" s="132" t="s">
        <v>1471</v>
      </c>
      <c r="C454" s="138">
        <v>0</v>
      </c>
      <c r="D454" s="138">
        <v>0</v>
      </c>
      <c r="E454" s="138">
        <v>0</v>
      </c>
      <c r="F454" s="138">
        <v>0</v>
      </c>
      <c r="G454" s="138">
        <v>0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f t="shared" si="7"/>
        <v>0</v>
      </c>
    </row>
    <row r="455" spans="1:14" ht="25.5" x14ac:dyDescent="0.25">
      <c r="A455" s="139" t="s">
        <v>648</v>
      </c>
      <c r="B455" s="132" t="s">
        <v>457</v>
      </c>
      <c r="C455" s="138">
        <v>0</v>
      </c>
      <c r="D455" s="138">
        <v>0</v>
      </c>
      <c r="E455" s="138">
        <v>1</v>
      </c>
      <c r="F455" s="138">
        <v>0</v>
      </c>
      <c r="G455" s="138">
        <v>0</v>
      </c>
      <c r="H455" s="138">
        <v>0</v>
      </c>
      <c r="I455" s="138"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f t="shared" si="7"/>
        <v>1</v>
      </c>
    </row>
    <row r="456" spans="1:14" ht="25.5" x14ac:dyDescent="0.25">
      <c r="A456" s="139" t="s">
        <v>649</v>
      </c>
      <c r="B456" s="132" t="s">
        <v>1475</v>
      </c>
      <c r="C456" s="138">
        <v>0</v>
      </c>
      <c r="D456" s="138">
        <v>1</v>
      </c>
      <c r="E456" s="138">
        <v>74</v>
      </c>
      <c r="F456" s="138">
        <v>18</v>
      </c>
      <c r="G456" s="138">
        <v>130</v>
      </c>
      <c r="H456" s="138">
        <v>0</v>
      </c>
      <c r="I456" s="138">
        <v>10</v>
      </c>
      <c r="J456" s="138">
        <v>576</v>
      </c>
      <c r="K456" s="138">
        <v>65</v>
      </c>
      <c r="L456" s="138">
        <v>0</v>
      </c>
      <c r="M456" s="138">
        <v>4</v>
      </c>
      <c r="N456" s="138">
        <f t="shared" si="7"/>
        <v>878</v>
      </c>
    </row>
    <row r="457" spans="1:14" x14ac:dyDescent="0.25">
      <c r="A457" s="139" t="s">
        <v>650</v>
      </c>
      <c r="B457" s="132" t="s">
        <v>1477</v>
      </c>
      <c r="C457" s="138">
        <v>0</v>
      </c>
      <c r="D457" s="138">
        <v>53</v>
      </c>
      <c r="E457" s="138">
        <v>10</v>
      </c>
      <c r="F457" s="138">
        <v>4</v>
      </c>
      <c r="G457" s="138">
        <v>0</v>
      </c>
      <c r="H457" s="138">
        <v>11</v>
      </c>
      <c r="I457" s="138">
        <v>104</v>
      </c>
      <c r="J457" s="138">
        <v>217</v>
      </c>
      <c r="K457" s="138">
        <v>34</v>
      </c>
      <c r="L457" s="138">
        <v>3</v>
      </c>
      <c r="M457" s="138">
        <v>6</v>
      </c>
      <c r="N457" s="138">
        <f t="shared" si="7"/>
        <v>442</v>
      </c>
    </row>
    <row r="458" spans="1:14" x14ac:dyDescent="0.25">
      <c r="A458" s="143" t="s">
        <v>651</v>
      </c>
      <c r="B458" s="132" t="s">
        <v>1479</v>
      </c>
      <c r="C458" s="138">
        <v>0</v>
      </c>
      <c r="D458" s="138">
        <v>0</v>
      </c>
      <c r="E458" s="138">
        <v>0</v>
      </c>
      <c r="F458" s="138">
        <v>0</v>
      </c>
      <c r="G458" s="138">
        <v>0</v>
      </c>
      <c r="H458" s="138">
        <v>0</v>
      </c>
      <c r="I458" s="138"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f t="shared" si="7"/>
        <v>0</v>
      </c>
    </row>
    <row r="459" spans="1:14" ht="25.5" x14ac:dyDescent="0.25">
      <c r="A459" s="143" t="s">
        <v>652</v>
      </c>
      <c r="B459" s="132" t="s">
        <v>1340</v>
      </c>
      <c r="C459" s="138">
        <v>0</v>
      </c>
      <c r="D459" s="138">
        <v>0</v>
      </c>
      <c r="E459" s="138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f t="shared" si="7"/>
        <v>0</v>
      </c>
    </row>
    <row r="460" spans="1:14" x14ac:dyDescent="0.25">
      <c r="A460" s="143" t="s">
        <v>653</v>
      </c>
      <c r="B460" s="132" t="s">
        <v>1151</v>
      </c>
      <c r="C460" s="138">
        <v>0</v>
      </c>
      <c r="D460" s="138">
        <v>0</v>
      </c>
      <c r="E460" s="138">
        <v>0</v>
      </c>
      <c r="F460" s="138">
        <v>0</v>
      </c>
      <c r="G460" s="138">
        <v>0</v>
      </c>
      <c r="H460" s="138">
        <v>0</v>
      </c>
      <c r="I460" s="138"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f t="shared" si="7"/>
        <v>0</v>
      </c>
    </row>
    <row r="461" spans="1:14" ht="25.5" x14ac:dyDescent="0.25">
      <c r="A461" s="139" t="s">
        <v>654</v>
      </c>
      <c r="B461" s="132" t="s">
        <v>1153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f t="shared" si="7"/>
        <v>0</v>
      </c>
    </row>
    <row r="462" spans="1:14" ht="25.5" x14ac:dyDescent="0.25">
      <c r="A462" s="139" t="s">
        <v>655</v>
      </c>
      <c r="B462" s="132" t="s">
        <v>1155</v>
      </c>
      <c r="C462" s="138">
        <v>0</v>
      </c>
      <c r="D462" s="138">
        <v>0</v>
      </c>
      <c r="E462" s="138">
        <v>0</v>
      </c>
      <c r="F462" s="138">
        <v>0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f t="shared" si="7"/>
        <v>0</v>
      </c>
    </row>
    <row r="463" spans="1:14" ht="25.5" x14ac:dyDescent="0.25">
      <c r="A463" s="139" t="s">
        <v>656</v>
      </c>
      <c r="B463" s="132" t="s">
        <v>1157</v>
      </c>
      <c r="C463" s="138">
        <v>0</v>
      </c>
      <c r="D463" s="138">
        <v>0</v>
      </c>
      <c r="E463" s="138">
        <v>0</v>
      </c>
      <c r="F463" s="138">
        <v>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f t="shared" si="7"/>
        <v>0</v>
      </c>
    </row>
    <row r="464" spans="1:14" ht="25.5" x14ac:dyDescent="0.25">
      <c r="A464" s="139" t="s">
        <v>657</v>
      </c>
      <c r="B464" s="132" t="s">
        <v>1159</v>
      </c>
      <c r="C464" s="138">
        <v>0</v>
      </c>
      <c r="D464" s="138">
        <v>0</v>
      </c>
      <c r="E464" s="138">
        <v>0</v>
      </c>
      <c r="F464" s="138">
        <v>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f t="shared" si="7"/>
        <v>0</v>
      </c>
    </row>
    <row r="465" spans="1:14" ht="25.5" x14ac:dyDescent="0.25">
      <c r="A465" s="139" t="s">
        <v>658</v>
      </c>
      <c r="B465" s="132" t="s">
        <v>458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  <c r="I465" s="138"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f t="shared" si="7"/>
        <v>0</v>
      </c>
    </row>
    <row r="466" spans="1:14" ht="25.5" x14ac:dyDescent="0.25">
      <c r="A466" s="139" t="s">
        <v>659</v>
      </c>
      <c r="B466" s="132" t="s">
        <v>1163</v>
      </c>
      <c r="C466" s="138">
        <v>0</v>
      </c>
      <c r="D466" s="138">
        <v>0</v>
      </c>
      <c r="E466" s="138">
        <v>0</v>
      </c>
      <c r="F466" s="138">
        <v>0</v>
      </c>
      <c r="G466" s="138">
        <v>0</v>
      </c>
      <c r="H466" s="138">
        <v>0</v>
      </c>
      <c r="I466" s="138"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f t="shared" si="7"/>
        <v>0</v>
      </c>
    </row>
    <row r="467" spans="1:14" x14ac:dyDescent="0.25">
      <c r="A467" s="139" t="s">
        <v>660</v>
      </c>
      <c r="B467" s="132" t="s">
        <v>680</v>
      </c>
      <c r="C467" s="138">
        <v>0</v>
      </c>
      <c r="D467" s="138">
        <v>0</v>
      </c>
      <c r="E467" s="138">
        <v>0</v>
      </c>
      <c r="F467" s="138">
        <v>0</v>
      </c>
      <c r="G467" s="138">
        <v>0</v>
      </c>
      <c r="H467" s="138">
        <v>0</v>
      </c>
      <c r="I467" s="138"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f t="shared" si="7"/>
        <v>0</v>
      </c>
    </row>
    <row r="468" spans="1:14" x14ac:dyDescent="0.25">
      <c r="A468" s="143" t="s">
        <v>661</v>
      </c>
      <c r="B468" s="132" t="s">
        <v>23</v>
      </c>
      <c r="C468" s="138">
        <v>0</v>
      </c>
      <c r="D468" s="138">
        <v>0</v>
      </c>
      <c r="E468" s="138">
        <v>6</v>
      </c>
      <c r="F468" s="138">
        <v>0</v>
      </c>
      <c r="G468" s="138">
        <v>0</v>
      </c>
      <c r="H468" s="138">
        <v>0</v>
      </c>
      <c r="I468" s="138">
        <v>13</v>
      </c>
      <c r="J468" s="138">
        <v>0</v>
      </c>
      <c r="K468" s="138">
        <v>0</v>
      </c>
      <c r="L468" s="138">
        <v>0</v>
      </c>
      <c r="M468" s="138">
        <v>0</v>
      </c>
      <c r="N468" s="138">
        <f t="shared" si="7"/>
        <v>19</v>
      </c>
    </row>
    <row r="469" spans="1:14" x14ac:dyDescent="0.25">
      <c r="A469" s="139" t="s">
        <v>662</v>
      </c>
      <c r="B469" s="132" t="s">
        <v>25</v>
      </c>
      <c r="C469" s="138">
        <v>0</v>
      </c>
      <c r="D469" s="138">
        <v>-38</v>
      </c>
      <c r="E469" s="138">
        <v>36</v>
      </c>
      <c r="F469" s="138">
        <v>-9</v>
      </c>
      <c r="G469" s="138">
        <v>-64</v>
      </c>
      <c r="H469" s="138">
        <v>-6</v>
      </c>
      <c r="I469" s="138">
        <v>-88</v>
      </c>
      <c r="J469" s="138">
        <v>-376</v>
      </c>
      <c r="K469" s="138">
        <v>-52</v>
      </c>
      <c r="L469" s="138">
        <v>-247</v>
      </c>
      <c r="M469" s="138">
        <v>21</v>
      </c>
      <c r="N469" s="138">
        <f t="shared" si="7"/>
        <v>-823</v>
      </c>
    </row>
    <row r="470" spans="1:14" x14ac:dyDescent="0.25">
      <c r="A470" s="139" t="s">
        <v>663</v>
      </c>
      <c r="B470" s="132" t="s">
        <v>1819</v>
      </c>
      <c r="C470" s="138">
        <v>-11213</v>
      </c>
      <c r="D470" s="138">
        <v>-1051</v>
      </c>
      <c r="E470" s="138">
        <v>-8809</v>
      </c>
      <c r="F470" s="138">
        <v>-1809</v>
      </c>
      <c r="G470" s="138">
        <v>-3965</v>
      </c>
      <c r="H470" s="138">
        <v>-1726</v>
      </c>
      <c r="I470" s="138">
        <v>-8223</v>
      </c>
      <c r="J470" s="138">
        <v>-16979</v>
      </c>
      <c r="K470" s="138">
        <v>-8557</v>
      </c>
      <c r="L470" s="138">
        <v>-14234</v>
      </c>
      <c r="M470" s="138">
        <v>-4163</v>
      </c>
      <c r="N470" s="138">
        <f t="shared" si="7"/>
        <v>-80729</v>
      </c>
    </row>
    <row r="471" spans="1:14" x14ac:dyDescent="0.25">
      <c r="A471" s="139" t="s">
        <v>664</v>
      </c>
      <c r="B471" s="132" t="s">
        <v>43</v>
      </c>
      <c r="C471" s="138">
        <v>2668</v>
      </c>
      <c r="D471" s="138">
        <v>1413</v>
      </c>
      <c r="E471" s="138">
        <v>2381</v>
      </c>
      <c r="F471" s="138">
        <v>624</v>
      </c>
      <c r="G471" s="138">
        <v>1736</v>
      </c>
      <c r="H471" s="138">
        <v>794</v>
      </c>
      <c r="I471" s="138">
        <v>1535</v>
      </c>
      <c r="J471" s="138">
        <v>3870</v>
      </c>
      <c r="K471" s="138">
        <v>2624</v>
      </c>
      <c r="L471" s="138">
        <v>1790</v>
      </c>
      <c r="M471" s="138">
        <v>1239</v>
      </c>
      <c r="N471" s="138">
        <f t="shared" si="7"/>
        <v>20674</v>
      </c>
    </row>
    <row r="472" spans="1:14" x14ac:dyDescent="0.25">
      <c r="A472" s="143" t="s">
        <v>665</v>
      </c>
      <c r="B472" s="132" t="s">
        <v>45</v>
      </c>
      <c r="C472" s="138">
        <v>2395</v>
      </c>
      <c r="D472" s="138">
        <v>1328</v>
      </c>
      <c r="E472" s="138">
        <v>2226</v>
      </c>
      <c r="F472" s="138">
        <v>560</v>
      </c>
      <c r="G472" s="138">
        <v>1491</v>
      </c>
      <c r="H472" s="138">
        <v>689</v>
      </c>
      <c r="I472" s="138">
        <v>1416</v>
      </c>
      <c r="J472" s="138">
        <v>3361</v>
      </c>
      <c r="K472" s="138">
        <v>2576</v>
      </c>
      <c r="L472" s="138">
        <v>1777</v>
      </c>
      <c r="M472" s="138">
        <v>1192</v>
      </c>
      <c r="N472" s="138">
        <f t="shared" si="7"/>
        <v>19011</v>
      </c>
    </row>
    <row r="473" spans="1:14" ht="25.5" x14ac:dyDescent="0.25">
      <c r="A473" s="143" t="s">
        <v>666</v>
      </c>
      <c r="B473" s="132" t="s">
        <v>47</v>
      </c>
      <c r="C473" s="138">
        <v>266</v>
      </c>
      <c r="D473" s="138">
        <v>73</v>
      </c>
      <c r="E473" s="138">
        <v>150</v>
      </c>
      <c r="F473" s="138">
        <v>61</v>
      </c>
      <c r="G473" s="138">
        <v>245</v>
      </c>
      <c r="H473" s="138">
        <v>104</v>
      </c>
      <c r="I473" s="138">
        <v>110</v>
      </c>
      <c r="J473" s="138">
        <v>459</v>
      </c>
      <c r="K473" s="138">
        <v>18</v>
      </c>
      <c r="L473" s="138">
        <v>13</v>
      </c>
      <c r="M473" s="138">
        <v>25</v>
      </c>
      <c r="N473" s="138">
        <f t="shared" si="7"/>
        <v>1524</v>
      </c>
    </row>
    <row r="474" spans="1:14" ht="25.5" x14ac:dyDescent="0.25">
      <c r="A474" s="143" t="s">
        <v>667</v>
      </c>
      <c r="B474" s="132" t="s">
        <v>49</v>
      </c>
      <c r="C474" s="138">
        <v>7</v>
      </c>
      <c r="D474" s="138">
        <v>12</v>
      </c>
      <c r="E474" s="138">
        <v>5</v>
      </c>
      <c r="F474" s="138">
        <v>3</v>
      </c>
      <c r="G474" s="138">
        <v>0</v>
      </c>
      <c r="H474" s="138">
        <v>1</v>
      </c>
      <c r="I474" s="138">
        <v>9</v>
      </c>
      <c r="J474" s="138">
        <v>50</v>
      </c>
      <c r="K474" s="138">
        <v>30</v>
      </c>
      <c r="L474" s="138">
        <v>0</v>
      </c>
      <c r="M474" s="138">
        <v>22</v>
      </c>
      <c r="N474" s="138">
        <f t="shared" si="7"/>
        <v>139</v>
      </c>
    </row>
    <row r="475" spans="1:14" x14ac:dyDescent="0.25">
      <c r="A475" s="143" t="s">
        <v>668</v>
      </c>
      <c r="B475" s="132" t="s">
        <v>447</v>
      </c>
      <c r="C475" s="138">
        <v>0</v>
      </c>
      <c r="D475" s="138">
        <v>0</v>
      </c>
      <c r="E475" s="138">
        <v>0</v>
      </c>
      <c r="F475" s="138">
        <v>0</v>
      </c>
      <c r="G475" s="138">
        <v>0</v>
      </c>
      <c r="H475" s="138">
        <v>0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f t="shared" si="7"/>
        <v>0</v>
      </c>
    </row>
    <row r="476" spans="1:14" x14ac:dyDescent="0.25">
      <c r="A476" s="139" t="s">
        <v>669</v>
      </c>
      <c r="B476" s="132" t="s">
        <v>53</v>
      </c>
      <c r="C476" s="138">
        <v>12</v>
      </c>
      <c r="D476" s="138">
        <v>7</v>
      </c>
      <c r="E476" s="138">
        <v>34</v>
      </c>
      <c r="F476" s="138">
        <v>8</v>
      </c>
      <c r="G476" s="138">
        <v>33</v>
      </c>
      <c r="H476" s="138">
        <v>0</v>
      </c>
      <c r="I476" s="138">
        <v>0</v>
      </c>
      <c r="J476" s="138">
        <v>230</v>
      </c>
      <c r="K476" s="138">
        <v>15</v>
      </c>
      <c r="L476" s="138">
        <v>0</v>
      </c>
      <c r="M476" s="138">
        <v>0</v>
      </c>
      <c r="N476" s="138">
        <f t="shared" si="7"/>
        <v>339</v>
      </c>
    </row>
    <row r="477" spans="1:14" x14ac:dyDescent="0.25">
      <c r="A477" s="143" t="s">
        <v>670</v>
      </c>
      <c r="B477" s="132" t="s">
        <v>55</v>
      </c>
      <c r="C477" s="138">
        <v>12</v>
      </c>
      <c r="D477" s="138">
        <v>7</v>
      </c>
      <c r="E477" s="138">
        <v>33</v>
      </c>
      <c r="F477" s="138">
        <v>8</v>
      </c>
      <c r="G477" s="138">
        <v>33</v>
      </c>
      <c r="H477" s="138">
        <v>0</v>
      </c>
      <c r="I477" s="138">
        <v>0</v>
      </c>
      <c r="J477" s="138">
        <v>230</v>
      </c>
      <c r="K477" s="138">
        <v>15</v>
      </c>
      <c r="L477" s="138">
        <v>0</v>
      </c>
      <c r="M477" s="138">
        <v>0</v>
      </c>
      <c r="N477" s="138">
        <f t="shared" si="7"/>
        <v>338</v>
      </c>
    </row>
    <row r="478" spans="1:14" x14ac:dyDescent="0.25">
      <c r="A478" s="143" t="s">
        <v>671</v>
      </c>
      <c r="B478" s="132" t="s">
        <v>57</v>
      </c>
      <c r="C478" s="138">
        <v>0</v>
      </c>
      <c r="D478" s="138">
        <v>0</v>
      </c>
      <c r="E478" s="138">
        <v>1</v>
      </c>
      <c r="F478" s="138">
        <v>0</v>
      </c>
      <c r="G478" s="138">
        <v>0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f t="shared" si="7"/>
        <v>1</v>
      </c>
    </row>
    <row r="479" spans="1:14" ht="25.5" x14ac:dyDescent="0.25">
      <c r="A479" s="139" t="s">
        <v>672</v>
      </c>
      <c r="B479" s="132" t="s">
        <v>59</v>
      </c>
      <c r="C479" s="138">
        <v>3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f t="shared" si="7"/>
        <v>3</v>
      </c>
    </row>
    <row r="480" spans="1:14" x14ac:dyDescent="0.25">
      <c r="A480" s="139" t="s">
        <v>673</v>
      </c>
      <c r="B480" s="132" t="s">
        <v>61</v>
      </c>
      <c r="C480" s="138">
        <v>2683</v>
      </c>
      <c r="D480" s="138">
        <v>1420</v>
      </c>
      <c r="E480" s="138">
        <v>2415</v>
      </c>
      <c r="F480" s="138">
        <v>632</v>
      </c>
      <c r="G480" s="138">
        <v>1769</v>
      </c>
      <c r="H480" s="138">
        <v>794</v>
      </c>
      <c r="I480" s="138">
        <v>1535</v>
      </c>
      <c r="J480" s="138">
        <v>4100</v>
      </c>
      <c r="K480" s="138">
        <v>2639</v>
      </c>
      <c r="L480" s="138">
        <v>1790</v>
      </c>
      <c r="M480" s="138">
        <v>1239</v>
      </c>
      <c r="N480" s="138">
        <f t="shared" si="7"/>
        <v>21016</v>
      </c>
    </row>
    <row r="481" spans="1:14" x14ac:dyDescent="0.25">
      <c r="A481" s="139" t="s">
        <v>674</v>
      </c>
      <c r="B481" s="132" t="s">
        <v>64</v>
      </c>
      <c r="C481" s="138">
        <v>-13896</v>
      </c>
      <c r="D481" s="138">
        <v>-2471</v>
      </c>
      <c r="E481" s="138">
        <v>-11224</v>
      </c>
      <c r="F481" s="138">
        <v>-2441</v>
      </c>
      <c r="G481" s="138">
        <v>-5734</v>
      </c>
      <c r="H481" s="138">
        <v>-2520</v>
      </c>
      <c r="I481" s="138">
        <v>-9758</v>
      </c>
      <c r="J481" s="138">
        <v>-21079</v>
      </c>
      <c r="K481" s="138">
        <v>-11196</v>
      </c>
      <c r="L481" s="138">
        <v>-16024</v>
      </c>
      <c r="M481" s="138">
        <v>-5402</v>
      </c>
      <c r="N481" s="138">
        <f t="shared" si="7"/>
        <v>-101745</v>
      </c>
    </row>
    <row r="482" spans="1:14" x14ac:dyDescent="0.25">
      <c r="A482" s="161"/>
      <c r="B482" s="130" t="s">
        <v>2202</v>
      </c>
      <c r="C482" s="134">
        <v>477859.51660000003</v>
      </c>
      <c r="D482" s="134">
        <v>210662.91844000001</v>
      </c>
      <c r="E482" s="134">
        <v>281974.31402999995</v>
      </c>
      <c r="F482" s="134">
        <v>87830.821790000002</v>
      </c>
      <c r="G482" s="134">
        <v>253019.56265000001</v>
      </c>
      <c r="H482" s="134">
        <v>139788.34085000001</v>
      </c>
      <c r="I482" s="134">
        <v>195584.39866000001</v>
      </c>
      <c r="J482" s="134">
        <v>841324.67911999999</v>
      </c>
      <c r="K482" s="134">
        <v>160577.86699000001</v>
      </c>
      <c r="L482" s="134">
        <v>114543.0236</v>
      </c>
      <c r="M482" s="134">
        <v>134272.69200000001</v>
      </c>
    </row>
    <row r="483" spans="1:14" x14ac:dyDescent="0.25">
      <c r="A483" s="161"/>
      <c r="C483" s="134">
        <v>-0.4833999999682419</v>
      </c>
      <c r="D483" s="134">
        <v>-8.1559999991441146E-2</v>
      </c>
      <c r="E483" s="134">
        <v>0.31402999995043501</v>
      </c>
      <c r="F483" s="134">
        <v>-0.17820999999821652</v>
      </c>
      <c r="G483" s="134">
        <v>-0.43734999999287538</v>
      </c>
      <c r="H483" s="134">
        <v>0.34085000000777654</v>
      </c>
      <c r="I483" s="134">
        <v>0.39866000000620261</v>
      </c>
      <c r="J483" s="134">
        <v>-0.32088000001385808</v>
      </c>
      <c r="K483" s="134">
        <v>-0.13300999999046326</v>
      </c>
      <c r="L483" s="134">
        <v>22.023600000000442</v>
      </c>
      <c r="M483" s="134">
        <v>-0.30799999998998828</v>
      </c>
    </row>
    <row r="484" spans="1:14" x14ac:dyDescent="0.25">
      <c r="A484" s="161"/>
    </row>
    <row r="485" spans="1:14" x14ac:dyDescent="0.25">
      <c r="A485" s="161"/>
    </row>
    <row r="486" spans="1:14" x14ac:dyDescent="0.25">
      <c r="A486" s="161"/>
      <c r="C486" s="134">
        <v>17319</v>
      </c>
      <c r="D486" s="134">
        <v>9088</v>
      </c>
      <c r="E486" s="134">
        <v>7874</v>
      </c>
      <c r="F486" s="134">
        <v>2457</v>
      </c>
      <c r="G486" s="134">
        <v>11402</v>
      </c>
      <c r="H486" s="134">
        <v>6730</v>
      </c>
      <c r="I486" s="134">
        <v>8982</v>
      </c>
      <c r="J486" s="134">
        <v>18008</v>
      </c>
      <c r="K486" s="134">
        <v>8529</v>
      </c>
      <c r="L486" s="134">
        <v>2444</v>
      </c>
      <c r="M486" s="134">
        <v>3350</v>
      </c>
    </row>
    <row r="487" spans="1:14" x14ac:dyDescent="0.25">
      <c r="A487" s="161"/>
    </row>
    <row r="488" spans="1:14" x14ac:dyDescent="0.25">
      <c r="A488" s="161"/>
    </row>
    <row r="489" spans="1:14" x14ac:dyDescent="0.25">
      <c r="A489" s="161"/>
    </row>
    <row r="490" spans="1:14" s="133" customFormat="1" ht="12.75" x14ac:dyDescent="0.2">
      <c r="A490" s="172"/>
      <c r="B490" s="173" t="s">
        <v>1232</v>
      </c>
      <c r="C490" s="174">
        <f>+C150</f>
        <v>13217</v>
      </c>
      <c r="D490" s="174">
        <f t="shared" ref="D490:M490" si="8">+D150</f>
        <v>5281</v>
      </c>
      <c r="E490" s="174">
        <f t="shared" si="8"/>
        <v>6506</v>
      </c>
      <c r="F490" s="174">
        <f t="shared" si="8"/>
        <v>2357</v>
      </c>
      <c r="G490" s="174">
        <f t="shared" si="8"/>
        <v>7653</v>
      </c>
      <c r="H490" s="174">
        <f t="shared" si="8"/>
        <v>4400</v>
      </c>
      <c r="I490" s="174">
        <f t="shared" si="8"/>
        <v>5652</v>
      </c>
      <c r="J490" s="174">
        <f t="shared" si="8"/>
        <v>23535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68601</v>
      </c>
    </row>
    <row r="491" spans="1:14" s="133" customFormat="1" ht="25.5" x14ac:dyDescent="0.2">
      <c r="A491" s="172"/>
      <c r="B491" s="173" t="s">
        <v>561</v>
      </c>
      <c r="C491" s="174">
        <f>+C125</f>
        <v>835</v>
      </c>
      <c r="D491" s="174">
        <f t="shared" ref="D491:M491" si="9">+D125</f>
        <v>607</v>
      </c>
      <c r="E491" s="174">
        <f t="shared" si="9"/>
        <v>1336</v>
      </c>
      <c r="F491" s="174">
        <f t="shared" si="9"/>
        <v>423</v>
      </c>
      <c r="G491" s="174">
        <f t="shared" si="9"/>
        <v>830</v>
      </c>
      <c r="H491" s="174">
        <f t="shared" si="9"/>
        <v>299</v>
      </c>
      <c r="I491" s="174">
        <f t="shared" si="9"/>
        <v>688</v>
      </c>
      <c r="J491" s="174">
        <f t="shared" si="9"/>
        <v>1533</v>
      </c>
      <c r="K491" s="174">
        <f t="shared" si="9"/>
        <v>1955</v>
      </c>
      <c r="L491" s="174">
        <f t="shared" si="9"/>
        <v>1484</v>
      </c>
      <c r="M491" s="174">
        <f t="shared" si="9"/>
        <v>755</v>
      </c>
      <c r="N491" s="174">
        <f t="shared" ref="N491:N509" si="10">SUM(C491:M491)</f>
        <v>10745</v>
      </c>
    </row>
    <row r="492" spans="1:14" s="133" customFormat="1" ht="12.75" x14ac:dyDescent="0.2">
      <c r="A492" s="172"/>
      <c r="B492" s="173" t="s">
        <v>560</v>
      </c>
      <c r="C492" s="174">
        <f>+C123</f>
        <v>1856</v>
      </c>
      <c r="D492" s="174">
        <f t="shared" ref="D492:M492" si="11">+D123</f>
        <v>2007</v>
      </c>
      <c r="E492" s="174">
        <f t="shared" si="11"/>
        <v>4358</v>
      </c>
      <c r="F492" s="174">
        <f t="shared" si="11"/>
        <v>612</v>
      </c>
      <c r="G492" s="174">
        <f t="shared" si="11"/>
        <v>2300</v>
      </c>
      <c r="H492" s="174">
        <f t="shared" si="11"/>
        <v>900</v>
      </c>
      <c r="I492" s="174">
        <f t="shared" si="11"/>
        <v>1416</v>
      </c>
      <c r="J492" s="174">
        <f t="shared" si="11"/>
        <v>5525</v>
      </c>
      <c r="K492" s="174">
        <f t="shared" si="11"/>
        <v>6531</v>
      </c>
      <c r="L492" s="174">
        <f t="shared" si="11"/>
        <v>5227</v>
      </c>
      <c r="M492" s="174">
        <f t="shared" si="11"/>
        <v>1598</v>
      </c>
      <c r="N492" s="174">
        <f t="shared" si="10"/>
        <v>32330</v>
      </c>
    </row>
    <row r="493" spans="1:14" s="133" customFormat="1" ht="12.75" x14ac:dyDescent="0.2">
      <c r="A493" s="172"/>
      <c r="B493" s="173" t="s">
        <v>384</v>
      </c>
      <c r="C493" s="174">
        <f>+C114</f>
        <v>7065</v>
      </c>
      <c r="D493" s="174">
        <f t="shared" ref="D493:M493" si="12">+D114</f>
        <v>4949</v>
      </c>
      <c r="E493" s="174">
        <f t="shared" si="12"/>
        <v>8140</v>
      </c>
      <c r="F493" s="174">
        <f t="shared" si="12"/>
        <v>2810</v>
      </c>
      <c r="G493" s="174">
        <f t="shared" si="12"/>
        <v>5845</v>
      </c>
      <c r="H493" s="174">
        <f t="shared" si="12"/>
        <v>3176</v>
      </c>
      <c r="I493" s="174">
        <f t="shared" si="12"/>
        <v>4196</v>
      </c>
      <c r="J493" s="174">
        <f t="shared" si="12"/>
        <v>17505</v>
      </c>
      <c r="K493" s="174">
        <f t="shared" si="12"/>
        <v>16000</v>
      </c>
      <c r="L493" s="174">
        <f t="shared" si="12"/>
        <v>18457</v>
      </c>
      <c r="M493" s="174">
        <f t="shared" si="12"/>
        <v>12030</v>
      </c>
      <c r="N493" s="174">
        <f t="shared" si="10"/>
        <v>100173</v>
      </c>
    </row>
    <row r="494" spans="1:14" s="133" customFormat="1" ht="12.75" x14ac:dyDescent="0.2">
      <c r="A494" s="172"/>
      <c r="B494" s="173" t="s">
        <v>677</v>
      </c>
      <c r="C494" s="174">
        <f>+C130</f>
        <v>94</v>
      </c>
      <c r="D494" s="174">
        <f t="shared" ref="D494:M494" si="13">+D130</f>
        <v>260</v>
      </c>
      <c r="E494" s="174">
        <f t="shared" si="13"/>
        <v>15</v>
      </c>
      <c r="F494" s="174">
        <f t="shared" si="13"/>
        <v>4</v>
      </c>
      <c r="G494" s="174">
        <f t="shared" si="13"/>
        <v>0</v>
      </c>
      <c r="H494" s="174">
        <f t="shared" si="13"/>
        <v>171</v>
      </c>
      <c r="I494" s="174">
        <f t="shared" si="13"/>
        <v>280</v>
      </c>
      <c r="J494" s="174">
        <f t="shared" si="13"/>
        <v>594</v>
      </c>
      <c r="K494" s="174">
        <f t="shared" si="13"/>
        <v>34</v>
      </c>
      <c r="L494" s="174">
        <f t="shared" si="13"/>
        <v>5</v>
      </c>
      <c r="M494" s="174">
        <f t="shared" si="13"/>
        <v>756</v>
      </c>
      <c r="N494" s="174">
        <f t="shared" si="10"/>
        <v>2213</v>
      </c>
    </row>
    <row r="495" spans="1:14" s="133" customFormat="1" ht="63.75" x14ac:dyDescent="0.2">
      <c r="A495" s="172"/>
      <c r="B495" s="173" t="s">
        <v>2207</v>
      </c>
      <c r="C495" s="174">
        <f>+C309+C236+C276</f>
        <v>34336</v>
      </c>
      <c r="D495" s="174">
        <f t="shared" ref="D495:M495" si="14">+D309+D236+D276</f>
        <v>22940</v>
      </c>
      <c r="E495" s="174">
        <f t="shared" si="14"/>
        <v>31321</v>
      </c>
      <c r="F495" s="174">
        <f t="shared" si="14"/>
        <v>8743</v>
      </c>
      <c r="G495" s="174">
        <f t="shared" si="14"/>
        <v>24608</v>
      </c>
      <c r="H495" s="174">
        <f t="shared" si="14"/>
        <v>11131</v>
      </c>
      <c r="I495" s="174">
        <f t="shared" si="14"/>
        <v>21737</v>
      </c>
      <c r="J495" s="174">
        <f t="shared" si="14"/>
        <v>54330</v>
      </c>
      <c r="K495" s="174">
        <f t="shared" si="14"/>
        <v>39568</v>
      </c>
      <c r="L495" s="174">
        <f t="shared" si="14"/>
        <v>28660</v>
      </c>
      <c r="M495" s="174">
        <f t="shared" si="14"/>
        <v>19491</v>
      </c>
      <c r="N495" s="174">
        <f t="shared" si="10"/>
        <v>296865</v>
      </c>
    </row>
    <row r="496" spans="1:14" s="133" customFormat="1" ht="12.75" x14ac:dyDescent="0.2">
      <c r="A496" s="172"/>
      <c r="B496" s="173" t="s">
        <v>310</v>
      </c>
      <c r="C496" s="174">
        <f>+C303</f>
        <v>405</v>
      </c>
      <c r="D496" s="174">
        <f t="shared" ref="D496:M496" si="15">+D303</f>
        <v>426</v>
      </c>
      <c r="E496" s="174">
        <f t="shared" si="15"/>
        <v>858</v>
      </c>
      <c r="F496" s="174">
        <f t="shared" si="15"/>
        <v>211</v>
      </c>
      <c r="G496" s="174">
        <f t="shared" si="15"/>
        <v>354</v>
      </c>
      <c r="H496" s="174">
        <f t="shared" si="15"/>
        <v>227</v>
      </c>
      <c r="I496" s="174">
        <f t="shared" si="15"/>
        <v>376</v>
      </c>
      <c r="J496" s="174">
        <f t="shared" si="15"/>
        <v>683</v>
      </c>
      <c r="K496" s="174">
        <f t="shared" si="15"/>
        <v>1045</v>
      </c>
      <c r="L496" s="174">
        <f t="shared" si="15"/>
        <v>561</v>
      </c>
      <c r="M496" s="174">
        <f t="shared" si="15"/>
        <v>628</v>
      </c>
      <c r="N496" s="174">
        <f t="shared" si="10"/>
        <v>5774</v>
      </c>
    </row>
    <row r="497" spans="1:14" s="133" customFormat="1" ht="12.75" x14ac:dyDescent="0.2">
      <c r="A497" s="172"/>
      <c r="B497" s="173" t="s">
        <v>1430</v>
      </c>
      <c r="C497" s="174">
        <f>+C257</f>
        <v>6976</v>
      </c>
      <c r="D497" s="174">
        <f t="shared" ref="D497:M497" si="16">+D257</f>
        <v>5541</v>
      </c>
      <c r="E497" s="174">
        <f t="shared" si="16"/>
        <v>8694</v>
      </c>
      <c r="F497" s="174">
        <f t="shared" si="16"/>
        <v>1384</v>
      </c>
      <c r="G497" s="174">
        <f t="shared" si="16"/>
        <v>5357</v>
      </c>
      <c r="H497" s="174">
        <f t="shared" si="16"/>
        <v>2068</v>
      </c>
      <c r="I497" s="174">
        <f t="shared" si="16"/>
        <v>4249</v>
      </c>
      <c r="J497" s="174">
        <f t="shared" si="16"/>
        <v>11031</v>
      </c>
      <c r="K497" s="174">
        <f t="shared" si="16"/>
        <v>6901</v>
      </c>
      <c r="L497" s="174">
        <f t="shared" si="16"/>
        <v>3952</v>
      </c>
      <c r="M497" s="174">
        <f t="shared" si="16"/>
        <v>2979</v>
      </c>
      <c r="N497" s="174">
        <f t="shared" si="10"/>
        <v>59132</v>
      </c>
    </row>
    <row r="498" spans="1:14" s="133" customFormat="1" ht="25.5" x14ac:dyDescent="0.2">
      <c r="A498" s="172"/>
      <c r="B498" s="173" t="s">
        <v>2209</v>
      </c>
      <c r="C498" s="174">
        <f>+C219</f>
        <v>3669</v>
      </c>
      <c r="D498" s="174">
        <f t="shared" ref="D498:M498" si="17">+D219</f>
        <v>553</v>
      </c>
      <c r="E498" s="174">
        <f t="shared" si="17"/>
        <v>624</v>
      </c>
      <c r="F498" s="174">
        <f t="shared" si="17"/>
        <v>930</v>
      </c>
      <c r="G498" s="174">
        <f t="shared" si="17"/>
        <v>1170</v>
      </c>
      <c r="H498" s="174">
        <f t="shared" si="17"/>
        <v>1398</v>
      </c>
      <c r="I498" s="174">
        <f t="shared" si="17"/>
        <v>2371</v>
      </c>
      <c r="J498" s="174">
        <f t="shared" si="17"/>
        <v>10017</v>
      </c>
      <c r="K498" s="174">
        <f t="shared" si="17"/>
        <v>0</v>
      </c>
      <c r="L498" s="174">
        <f t="shared" si="17"/>
        <v>0</v>
      </c>
      <c r="M498" s="174">
        <f t="shared" si="17"/>
        <v>0</v>
      </c>
      <c r="N498" s="174">
        <f t="shared" si="10"/>
        <v>20732</v>
      </c>
    </row>
    <row r="499" spans="1:14" s="133" customFormat="1" ht="25.5" x14ac:dyDescent="0.2">
      <c r="A499" s="172"/>
      <c r="B499" s="173" t="s">
        <v>1306</v>
      </c>
      <c r="C499" s="174">
        <f>+C165</f>
        <v>2742</v>
      </c>
      <c r="D499" s="174">
        <f t="shared" ref="D499:M499" si="18">+D165</f>
        <v>969</v>
      </c>
      <c r="E499" s="174">
        <f t="shared" si="18"/>
        <v>838</v>
      </c>
      <c r="F499" s="174">
        <f t="shared" si="18"/>
        <v>725</v>
      </c>
      <c r="G499" s="174">
        <f t="shared" si="18"/>
        <v>725</v>
      </c>
      <c r="H499" s="174">
        <f t="shared" si="18"/>
        <v>915</v>
      </c>
      <c r="I499" s="174">
        <f t="shared" si="18"/>
        <v>1411</v>
      </c>
      <c r="J499" s="174">
        <f t="shared" si="18"/>
        <v>5609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13934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958</v>
      </c>
      <c r="D501" s="174">
        <f t="shared" ref="D501:M501" si="19">+D191</f>
        <v>126</v>
      </c>
      <c r="E501" s="174">
        <f t="shared" si="19"/>
        <v>271</v>
      </c>
      <c r="F501" s="174">
        <f t="shared" si="19"/>
        <v>109</v>
      </c>
      <c r="G501" s="174">
        <f t="shared" si="19"/>
        <v>355</v>
      </c>
      <c r="H501" s="174">
        <f t="shared" si="19"/>
        <v>580</v>
      </c>
      <c r="I501" s="174">
        <f t="shared" si="19"/>
        <v>370</v>
      </c>
      <c r="J501" s="174">
        <f t="shared" si="19"/>
        <v>1818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4587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1688</v>
      </c>
      <c r="D503" s="174">
        <f t="shared" ref="D503:M503" si="20">+D356+D269</f>
        <v>731</v>
      </c>
      <c r="E503" s="174">
        <f t="shared" si="20"/>
        <v>1366</v>
      </c>
      <c r="F503" s="174">
        <f t="shared" si="20"/>
        <v>432</v>
      </c>
      <c r="G503" s="174">
        <f t="shared" si="20"/>
        <v>871</v>
      </c>
      <c r="H503" s="174">
        <f t="shared" si="20"/>
        <v>555</v>
      </c>
      <c r="I503" s="174">
        <f t="shared" si="20"/>
        <v>444</v>
      </c>
      <c r="J503" s="174">
        <f t="shared" si="20"/>
        <v>2059</v>
      </c>
      <c r="K503" s="174">
        <f t="shared" si="20"/>
        <v>1130</v>
      </c>
      <c r="L503" s="174">
        <f t="shared" si="20"/>
        <v>534</v>
      </c>
      <c r="M503" s="174">
        <f t="shared" si="20"/>
        <v>323</v>
      </c>
      <c r="N503" s="174">
        <f t="shared" si="10"/>
        <v>10133</v>
      </c>
    </row>
    <row r="504" spans="1:14" s="133" customFormat="1" ht="25.5" x14ac:dyDescent="0.2">
      <c r="A504" s="172"/>
      <c r="B504" s="173" t="s">
        <v>1240</v>
      </c>
      <c r="C504" s="174">
        <f>+C154</f>
        <v>3941</v>
      </c>
      <c r="D504" s="174">
        <f t="shared" ref="D504:M504" si="21">+D154</f>
        <v>865</v>
      </c>
      <c r="E504" s="174">
        <f t="shared" si="21"/>
        <v>2439</v>
      </c>
      <c r="F504" s="174">
        <f t="shared" si="21"/>
        <v>1082</v>
      </c>
      <c r="G504" s="174">
        <f t="shared" si="21"/>
        <v>3700</v>
      </c>
      <c r="H504" s="174">
        <f t="shared" si="21"/>
        <v>1840</v>
      </c>
      <c r="I504" s="174">
        <f t="shared" si="21"/>
        <v>1810</v>
      </c>
      <c r="J504" s="174">
        <f t="shared" si="21"/>
        <v>15709</v>
      </c>
      <c r="K504" s="174">
        <f t="shared" si="21"/>
        <v>10</v>
      </c>
      <c r="L504" s="174">
        <f t="shared" si="21"/>
        <v>74</v>
      </c>
      <c r="M504" s="174">
        <f t="shared" si="21"/>
        <v>0</v>
      </c>
      <c r="N504" s="174">
        <f t="shared" si="10"/>
        <v>31470</v>
      </c>
    </row>
    <row r="505" spans="1:14" s="133" customFormat="1" ht="12.75" x14ac:dyDescent="0.2">
      <c r="A505" s="172"/>
      <c r="B505" s="173" t="s">
        <v>1432</v>
      </c>
      <c r="C505" s="174">
        <f>+C258</f>
        <v>6602</v>
      </c>
      <c r="D505" s="174">
        <f t="shared" ref="D505:M505" si="22">+D258</f>
        <v>5246</v>
      </c>
      <c r="E505" s="174">
        <f t="shared" si="22"/>
        <v>8532</v>
      </c>
      <c r="F505" s="174">
        <f t="shared" si="22"/>
        <v>1213</v>
      </c>
      <c r="G505" s="174">
        <f t="shared" si="22"/>
        <v>4879</v>
      </c>
      <c r="H505" s="174">
        <f t="shared" si="22"/>
        <v>1937</v>
      </c>
      <c r="I505" s="174">
        <f t="shared" si="22"/>
        <v>4049</v>
      </c>
      <c r="J505" s="174">
        <f t="shared" si="22"/>
        <v>10258</v>
      </c>
      <c r="K505" s="174">
        <f t="shared" si="22"/>
        <v>6691</v>
      </c>
      <c r="L505" s="174">
        <f t="shared" si="22"/>
        <v>3794</v>
      </c>
      <c r="M505" s="174">
        <f t="shared" si="22"/>
        <v>2571</v>
      </c>
      <c r="N505" s="174">
        <f t="shared" si="10"/>
        <v>55772</v>
      </c>
    </row>
    <row r="506" spans="1:14" s="133" customFormat="1" ht="12.75" x14ac:dyDescent="0.2">
      <c r="A506" s="172"/>
      <c r="B506" s="173" t="s">
        <v>2218</v>
      </c>
      <c r="C506" s="174">
        <f>+C142</f>
        <v>9989</v>
      </c>
      <c r="D506" s="174">
        <f t="shared" ref="D506:M506" si="23">+D142</f>
        <v>4520</v>
      </c>
      <c r="E506" s="174">
        <f t="shared" si="23"/>
        <v>4990</v>
      </c>
      <c r="F506" s="174">
        <f t="shared" si="23"/>
        <v>1836</v>
      </c>
      <c r="G506" s="174">
        <f t="shared" si="23"/>
        <v>5382</v>
      </c>
      <c r="H506" s="174">
        <f t="shared" si="23"/>
        <v>3325</v>
      </c>
      <c r="I506" s="174">
        <f t="shared" si="23"/>
        <v>4292</v>
      </c>
      <c r="J506" s="174">
        <f t="shared" si="23"/>
        <v>15143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49477</v>
      </c>
    </row>
    <row r="507" spans="1:14" s="133" customFormat="1" ht="25.5" x14ac:dyDescent="0.2">
      <c r="A507" s="172"/>
      <c r="B507" s="173" t="s">
        <v>1053</v>
      </c>
      <c r="C507" s="174">
        <f>+C171</f>
        <v>2358</v>
      </c>
      <c r="D507" s="174">
        <f t="shared" ref="D507:M507" si="24">+D171</f>
        <v>982</v>
      </c>
      <c r="E507" s="174">
        <f t="shared" si="24"/>
        <v>946</v>
      </c>
      <c r="F507" s="174">
        <f t="shared" si="24"/>
        <v>466</v>
      </c>
      <c r="G507" s="174">
        <f t="shared" si="24"/>
        <v>826</v>
      </c>
      <c r="H507" s="174">
        <f t="shared" si="24"/>
        <v>633</v>
      </c>
      <c r="I507" s="174">
        <f t="shared" si="24"/>
        <v>922</v>
      </c>
      <c r="J507" s="174">
        <f t="shared" si="24"/>
        <v>2825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9958</v>
      </c>
    </row>
    <row r="508" spans="1:14" s="133" customFormat="1" ht="25.5" x14ac:dyDescent="0.2">
      <c r="A508" s="172"/>
      <c r="B508" s="173" t="s">
        <v>1054</v>
      </c>
      <c r="C508" s="174">
        <f>+C176</f>
        <v>1087</v>
      </c>
      <c r="D508" s="174">
        <f t="shared" ref="D508:M508" si="25">+D176</f>
        <v>412</v>
      </c>
      <c r="E508" s="174">
        <f t="shared" si="25"/>
        <v>1009</v>
      </c>
      <c r="F508" s="174">
        <f t="shared" si="25"/>
        <v>35</v>
      </c>
      <c r="G508" s="174">
        <f t="shared" si="25"/>
        <v>650</v>
      </c>
      <c r="H508" s="174">
        <f t="shared" si="25"/>
        <v>465</v>
      </c>
      <c r="I508" s="174">
        <f t="shared" si="25"/>
        <v>136</v>
      </c>
      <c r="J508" s="174">
        <f t="shared" si="25"/>
        <v>2919</v>
      </c>
      <c r="K508" s="174">
        <f t="shared" si="25"/>
        <v>0</v>
      </c>
      <c r="L508" s="174">
        <f t="shared" si="25"/>
        <v>0</v>
      </c>
      <c r="M508" s="174">
        <f t="shared" si="25"/>
        <v>0</v>
      </c>
      <c r="N508" s="174">
        <f t="shared" si="10"/>
        <v>6713</v>
      </c>
    </row>
    <row r="509" spans="1:14" s="133" customFormat="1" ht="12.75" x14ac:dyDescent="0.2">
      <c r="A509" s="172"/>
      <c r="B509" s="173"/>
      <c r="C509" s="174">
        <f>+C391</f>
        <v>101249</v>
      </c>
      <c r="D509" s="174">
        <f t="shared" ref="D509:M509" si="26">+D391</f>
        <v>56483</v>
      </c>
      <c r="E509" s="174">
        <f t="shared" si="26"/>
        <v>80127</v>
      </c>
      <c r="F509" s="174">
        <f t="shared" si="26"/>
        <v>25506</v>
      </c>
      <c r="G509" s="174">
        <f t="shared" si="26"/>
        <v>66393</v>
      </c>
      <c r="H509" s="174">
        <f t="shared" si="26"/>
        <v>34173</v>
      </c>
      <c r="I509" s="174">
        <f t="shared" si="26"/>
        <v>54954</v>
      </c>
      <c r="J509" s="174">
        <f t="shared" si="26"/>
        <v>200702</v>
      </c>
      <c r="K509" s="174">
        <f t="shared" si="26"/>
        <v>83502</v>
      </c>
      <c r="L509" s="174">
        <f t="shared" si="26"/>
        <v>61047</v>
      </c>
      <c r="M509" s="174">
        <f t="shared" si="26"/>
        <v>40846</v>
      </c>
      <c r="N509" s="174">
        <f t="shared" si="10"/>
        <v>804982</v>
      </c>
    </row>
    <row r="510" spans="1:14" x14ac:dyDescent="0.25">
      <c r="A510" s="161"/>
    </row>
    <row r="511" spans="1:14" x14ac:dyDescent="0.25">
      <c r="A511" s="161"/>
    </row>
    <row r="512" spans="1:14" x14ac:dyDescent="0.25">
      <c r="A512" s="161"/>
    </row>
    <row r="513" spans="1:1" x14ac:dyDescent="0.25">
      <c r="A513" s="161"/>
    </row>
    <row r="514" spans="1:1" x14ac:dyDescent="0.25">
      <c r="A514" s="161"/>
    </row>
    <row r="515" spans="1:1" x14ac:dyDescent="0.25">
      <c r="A515" s="161"/>
    </row>
    <row r="516" spans="1:1" x14ac:dyDescent="0.25">
      <c r="A516" s="161"/>
    </row>
    <row r="517" spans="1:1" x14ac:dyDescent="0.25">
      <c r="A517" s="161"/>
    </row>
    <row r="518" spans="1:1" x14ac:dyDescent="0.25">
      <c r="A518" s="161"/>
    </row>
    <row r="519" spans="1:1" x14ac:dyDescent="0.25">
      <c r="A519" s="161"/>
    </row>
    <row r="520" spans="1:1" x14ac:dyDescent="0.25">
      <c r="A520" s="161"/>
    </row>
    <row r="521" spans="1:1" x14ac:dyDescent="0.25">
      <c r="A521" s="161"/>
    </row>
    <row r="522" spans="1:1" x14ac:dyDescent="0.25">
      <c r="A522" s="161"/>
    </row>
    <row r="523" spans="1:1" x14ac:dyDescent="0.25">
      <c r="A523" s="161"/>
    </row>
    <row r="524" spans="1:1" x14ac:dyDescent="0.25">
      <c r="A524" s="161"/>
    </row>
    <row r="525" spans="1:1" x14ac:dyDescent="0.25">
      <c r="A525" s="161"/>
    </row>
    <row r="526" spans="1:1" x14ac:dyDescent="0.25">
      <c r="A526" s="161"/>
    </row>
    <row r="527" spans="1:1" x14ac:dyDescent="0.25">
      <c r="A527" s="161"/>
    </row>
    <row r="528" spans="1:1" x14ac:dyDescent="0.25">
      <c r="A528" s="161"/>
    </row>
    <row r="529" spans="1:1" x14ac:dyDescent="0.25">
      <c r="A529" s="161"/>
    </row>
    <row r="530" spans="1:1" x14ac:dyDescent="0.25">
      <c r="A530" s="161"/>
    </row>
    <row r="531" spans="1:1" x14ac:dyDescent="0.25">
      <c r="A531" s="161"/>
    </row>
    <row r="532" spans="1:1" x14ac:dyDescent="0.25">
      <c r="A532" s="161"/>
    </row>
    <row r="533" spans="1:1" x14ac:dyDescent="0.25">
      <c r="A533" s="161"/>
    </row>
    <row r="534" spans="1:1" x14ac:dyDescent="0.25">
      <c r="A534" s="161"/>
    </row>
    <row r="535" spans="1:1" x14ac:dyDescent="0.25">
      <c r="A535" s="161"/>
    </row>
    <row r="536" spans="1:1" x14ac:dyDescent="0.25">
      <c r="A536" s="161"/>
    </row>
    <row r="537" spans="1:1" x14ac:dyDescent="0.25">
      <c r="A537" s="161"/>
    </row>
    <row r="538" spans="1:1" x14ac:dyDescent="0.25">
      <c r="A538" s="161"/>
    </row>
    <row r="539" spans="1:1" x14ac:dyDescent="0.25">
      <c r="A539" s="161"/>
    </row>
    <row r="540" spans="1:1" x14ac:dyDescent="0.25">
      <c r="A540" s="161"/>
    </row>
    <row r="541" spans="1:1" x14ac:dyDescent="0.25">
      <c r="A541" s="161"/>
    </row>
    <row r="542" spans="1:1" x14ac:dyDescent="0.25">
      <c r="A542" s="161"/>
    </row>
    <row r="543" spans="1:1" x14ac:dyDescent="0.25">
      <c r="A543" s="161"/>
    </row>
    <row r="544" spans="1:1" x14ac:dyDescent="0.25">
      <c r="A544" s="161"/>
    </row>
    <row r="545" spans="1:1" x14ac:dyDescent="0.25">
      <c r="A545" s="161"/>
    </row>
    <row r="546" spans="1:1" x14ac:dyDescent="0.25">
      <c r="A546" s="161"/>
    </row>
    <row r="547" spans="1:1" x14ac:dyDescent="0.25">
      <c r="A547" s="161"/>
    </row>
    <row r="548" spans="1:1" x14ac:dyDescent="0.25">
      <c r="A548" s="161"/>
    </row>
    <row r="549" spans="1:1" x14ac:dyDescent="0.25">
      <c r="A549" s="161"/>
    </row>
    <row r="550" spans="1:1" x14ac:dyDescent="0.25">
      <c r="A550" s="161"/>
    </row>
    <row r="551" spans="1:1" x14ac:dyDescent="0.25">
      <c r="A551" s="161"/>
    </row>
    <row r="552" spans="1:1" x14ac:dyDescent="0.25">
      <c r="A552" s="161"/>
    </row>
    <row r="553" spans="1:1" x14ac:dyDescent="0.25">
      <c r="A553" s="161"/>
    </row>
    <row r="554" spans="1:1" x14ac:dyDescent="0.25">
      <c r="A554" s="161"/>
    </row>
    <row r="555" spans="1:1" x14ac:dyDescent="0.25">
      <c r="A555" s="161"/>
    </row>
    <row r="556" spans="1:1" x14ac:dyDescent="0.25">
      <c r="A556" s="161"/>
    </row>
    <row r="557" spans="1:1" x14ac:dyDescent="0.25">
      <c r="A557" s="161"/>
    </row>
    <row r="558" spans="1:1" x14ac:dyDescent="0.25">
      <c r="A558" s="161"/>
    </row>
    <row r="559" spans="1:1" x14ac:dyDescent="0.25">
      <c r="A559" s="161"/>
    </row>
    <row r="560" spans="1:1" x14ac:dyDescent="0.25">
      <c r="A560" s="161"/>
    </row>
    <row r="561" spans="1:1" x14ac:dyDescent="0.25">
      <c r="A561" s="161"/>
    </row>
    <row r="562" spans="1:1" x14ac:dyDescent="0.25">
      <c r="A562" s="161"/>
    </row>
    <row r="563" spans="1:1" x14ac:dyDescent="0.25">
      <c r="A563" s="16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M482"/>
  <sheetViews>
    <sheetView topLeftCell="A415" workbookViewId="0">
      <selection activeCell="H29" sqref="H29"/>
    </sheetView>
  </sheetViews>
  <sheetFormatPr defaultRowHeight="15" x14ac:dyDescent="0.25"/>
  <cols>
    <col min="1" max="1" width="14.7109375" bestFit="1" customWidth="1"/>
    <col min="2" max="2" width="46.7109375" style="130" customWidth="1"/>
  </cols>
  <sheetData>
    <row r="1" spans="1:13" x14ac:dyDescent="0.25">
      <c r="A1" s="105"/>
      <c r="B1" s="132" t="s">
        <v>2201</v>
      </c>
      <c r="C1" s="105">
        <v>101</v>
      </c>
      <c r="D1" s="105">
        <v>102</v>
      </c>
      <c r="E1" s="105">
        <v>103</v>
      </c>
      <c r="F1" s="105">
        <v>104</v>
      </c>
      <c r="G1" s="105">
        <v>105</v>
      </c>
      <c r="H1" s="105">
        <v>106</v>
      </c>
      <c r="I1" s="105">
        <v>107</v>
      </c>
      <c r="J1" s="105">
        <v>108</v>
      </c>
      <c r="K1" s="105">
        <v>904</v>
      </c>
      <c r="L1" s="105">
        <v>905</v>
      </c>
      <c r="M1" s="105">
        <v>906</v>
      </c>
    </row>
    <row r="2" spans="1:13" x14ac:dyDescent="0.25">
      <c r="A2" s="105" t="s">
        <v>1633</v>
      </c>
      <c r="B2" s="132" t="s">
        <v>1847</v>
      </c>
      <c r="C2" s="105">
        <v>472605</v>
      </c>
      <c r="D2" s="105">
        <v>212103</v>
      </c>
      <c r="E2" s="105">
        <v>283190</v>
      </c>
      <c r="F2" s="105">
        <v>86696</v>
      </c>
      <c r="G2" s="105">
        <v>243685</v>
      </c>
      <c r="H2" s="105">
        <v>122666</v>
      </c>
      <c r="I2" s="105">
        <v>191325</v>
      </c>
      <c r="J2" s="105">
        <v>780392</v>
      </c>
      <c r="K2" s="105">
        <v>222541</v>
      </c>
      <c r="L2" s="105">
        <v>118000</v>
      </c>
      <c r="M2" s="105">
        <v>138780</v>
      </c>
    </row>
    <row r="3" spans="1:13" ht="25.5" x14ac:dyDescent="0.25">
      <c r="A3" s="105" t="s">
        <v>1634</v>
      </c>
      <c r="B3" s="131" t="s">
        <v>1516</v>
      </c>
      <c r="C3" s="105">
        <v>465422</v>
      </c>
      <c r="D3" s="105">
        <v>209042</v>
      </c>
      <c r="E3" s="105">
        <v>277708</v>
      </c>
      <c r="F3" s="105">
        <v>85170</v>
      </c>
      <c r="G3" s="105">
        <v>235284</v>
      </c>
      <c r="H3" s="105">
        <v>120899</v>
      </c>
      <c r="I3" s="105">
        <v>186235</v>
      </c>
      <c r="J3" s="105">
        <v>767121</v>
      </c>
      <c r="K3" s="105">
        <v>218922</v>
      </c>
      <c r="L3" s="105">
        <v>117972</v>
      </c>
      <c r="M3" s="105">
        <v>137508</v>
      </c>
    </row>
    <row r="4" spans="1:13" ht="25.5" x14ac:dyDescent="0.25">
      <c r="A4" s="105" t="s">
        <v>1635</v>
      </c>
      <c r="B4" s="132" t="s">
        <v>1915</v>
      </c>
      <c r="C4" s="105">
        <v>458688</v>
      </c>
      <c r="D4" s="105">
        <v>206930</v>
      </c>
      <c r="E4" s="105">
        <v>277708</v>
      </c>
      <c r="F4" s="105">
        <v>73577</v>
      </c>
      <c r="G4" s="105">
        <v>235284</v>
      </c>
      <c r="H4" s="105">
        <v>120899</v>
      </c>
      <c r="I4" s="105">
        <v>186235</v>
      </c>
      <c r="J4" s="105">
        <v>767121</v>
      </c>
      <c r="K4" s="105">
        <v>218922</v>
      </c>
      <c r="L4" s="105">
        <v>117972</v>
      </c>
      <c r="M4" s="105">
        <v>137508</v>
      </c>
    </row>
    <row r="5" spans="1:13" ht="25.5" x14ac:dyDescent="0.25">
      <c r="A5" s="105" t="s">
        <v>1636</v>
      </c>
      <c r="B5" s="132" t="s">
        <v>1916</v>
      </c>
      <c r="C5" s="105">
        <v>6734</v>
      </c>
      <c r="D5" s="105">
        <v>2112</v>
      </c>
      <c r="E5" s="105">
        <v>0</v>
      </c>
      <c r="F5" s="105">
        <v>11593</v>
      </c>
      <c r="G5" s="105">
        <v>0</v>
      </c>
      <c r="H5" s="105">
        <v>0</v>
      </c>
      <c r="I5" s="105">
        <v>0</v>
      </c>
      <c r="J5" s="105">
        <v>0</v>
      </c>
      <c r="K5" s="105">
        <v>0</v>
      </c>
      <c r="L5" s="105">
        <v>0</v>
      </c>
      <c r="M5" s="105">
        <v>0</v>
      </c>
    </row>
    <row r="6" spans="1:13" x14ac:dyDescent="0.25">
      <c r="A6" s="105" t="s">
        <v>1637</v>
      </c>
      <c r="B6" s="132" t="s">
        <v>1917</v>
      </c>
      <c r="C6" s="105">
        <v>7183</v>
      </c>
      <c r="D6" s="105">
        <v>3061</v>
      </c>
      <c r="E6" s="105">
        <v>5380</v>
      </c>
      <c r="F6" s="105">
        <v>1526</v>
      </c>
      <c r="G6" s="105">
        <v>8401</v>
      </c>
      <c r="H6" s="105">
        <v>1767</v>
      </c>
      <c r="I6" s="105">
        <v>5090</v>
      </c>
      <c r="J6" s="105">
        <v>13271</v>
      </c>
      <c r="K6" s="105">
        <v>3619</v>
      </c>
      <c r="L6" s="105">
        <v>0</v>
      </c>
      <c r="M6" s="105">
        <v>1213</v>
      </c>
    </row>
    <row r="7" spans="1:13" x14ac:dyDescent="0.25">
      <c r="A7" s="105" t="s">
        <v>1638</v>
      </c>
      <c r="B7" s="132" t="s">
        <v>2006</v>
      </c>
      <c r="C7" s="105">
        <v>6871</v>
      </c>
      <c r="D7" s="105">
        <v>2927</v>
      </c>
      <c r="E7" s="105">
        <v>5263</v>
      </c>
      <c r="F7" s="105">
        <v>1526</v>
      </c>
      <c r="G7" s="105">
        <v>8401</v>
      </c>
      <c r="H7" s="105">
        <v>1749</v>
      </c>
      <c r="I7" s="105">
        <v>5045</v>
      </c>
      <c r="J7" s="105">
        <v>13106</v>
      </c>
      <c r="K7" s="105">
        <v>3619</v>
      </c>
      <c r="L7" s="105">
        <v>0</v>
      </c>
      <c r="M7" s="105">
        <v>1213</v>
      </c>
    </row>
    <row r="8" spans="1:13" ht="25.5" x14ac:dyDescent="0.25">
      <c r="A8" s="105" t="s">
        <v>1639</v>
      </c>
      <c r="B8" s="132" t="s">
        <v>1918</v>
      </c>
      <c r="C8" s="105">
        <v>3053</v>
      </c>
      <c r="D8" s="105">
        <v>1216</v>
      </c>
      <c r="E8" s="105">
        <v>1475</v>
      </c>
      <c r="F8" s="105">
        <v>480</v>
      </c>
      <c r="G8" s="105">
        <v>6206</v>
      </c>
      <c r="H8" s="105">
        <v>1341</v>
      </c>
      <c r="I8" s="105">
        <v>3414</v>
      </c>
      <c r="J8" s="105">
        <v>6368</v>
      </c>
      <c r="K8" s="105">
        <v>3606</v>
      </c>
      <c r="L8" s="105">
        <v>0</v>
      </c>
      <c r="M8" s="105">
        <v>614</v>
      </c>
    </row>
    <row r="9" spans="1:13" ht="38.25" x14ac:dyDescent="0.25">
      <c r="A9" s="105" t="s">
        <v>1640</v>
      </c>
      <c r="B9" s="132" t="s">
        <v>1219</v>
      </c>
      <c r="C9" s="105">
        <v>1535</v>
      </c>
      <c r="D9" s="105">
        <v>0</v>
      </c>
      <c r="E9" s="105">
        <v>0</v>
      </c>
      <c r="F9" s="105">
        <v>0</v>
      </c>
      <c r="G9" s="105">
        <v>0</v>
      </c>
      <c r="H9" s="105">
        <v>0</v>
      </c>
      <c r="I9" s="105">
        <v>0</v>
      </c>
      <c r="J9" s="105">
        <v>0</v>
      </c>
      <c r="K9" s="105">
        <v>0</v>
      </c>
      <c r="L9" s="105">
        <v>0</v>
      </c>
      <c r="M9" s="105">
        <v>0</v>
      </c>
    </row>
    <row r="10" spans="1:13" ht="38.25" x14ac:dyDescent="0.25">
      <c r="A10" s="105" t="s">
        <v>1641</v>
      </c>
      <c r="B10" s="132" t="s">
        <v>1220</v>
      </c>
      <c r="C10" s="105">
        <v>2283</v>
      </c>
      <c r="D10" s="105">
        <v>1711</v>
      </c>
      <c r="E10" s="105">
        <v>2201</v>
      </c>
      <c r="F10" s="105">
        <v>1046</v>
      </c>
      <c r="G10" s="105">
        <v>2195</v>
      </c>
      <c r="H10" s="105">
        <v>0</v>
      </c>
      <c r="I10" s="105">
        <v>1631</v>
      </c>
      <c r="J10" s="105">
        <v>3017</v>
      </c>
      <c r="K10" s="105">
        <v>0</v>
      </c>
      <c r="L10" s="105">
        <v>0</v>
      </c>
      <c r="M10" s="105">
        <v>0</v>
      </c>
    </row>
    <row r="11" spans="1:13" ht="25.5" x14ac:dyDescent="0.25">
      <c r="A11" s="105" t="s">
        <v>2159</v>
      </c>
      <c r="B11" s="132" t="s">
        <v>2</v>
      </c>
      <c r="C11" s="105">
        <v>0</v>
      </c>
      <c r="D11" s="105">
        <v>0</v>
      </c>
      <c r="E11" s="105">
        <v>1587</v>
      </c>
      <c r="F11" s="105">
        <v>0</v>
      </c>
      <c r="G11" s="105">
        <v>0</v>
      </c>
      <c r="H11" s="105">
        <v>408</v>
      </c>
      <c r="I11" s="105">
        <v>0</v>
      </c>
      <c r="J11" s="105">
        <v>3721</v>
      </c>
      <c r="K11" s="105">
        <v>13</v>
      </c>
      <c r="L11" s="105">
        <v>0</v>
      </c>
      <c r="M11" s="105">
        <v>599</v>
      </c>
    </row>
    <row r="12" spans="1:13" ht="25.5" x14ac:dyDescent="0.25">
      <c r="A12" s="105" t="s">
        <v>2172</v>
      </c>
      <c r="B12" s="132" t="s">
        <v>1587</v>
      </c>
      <c r="C12" s="105">
        <v>0</v>
      </c>
      <c r="D12" s="105">
        <v>0</v>
      </c>
      <c r="E12" s="105">
        <v>102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</row>
    <row r="13" spans="1:13" ht="25.5" x14ac:dyDescent="0.25">
      <c r="A13" s="105" t="s">
        <v>494</v>
      </c>
      <c r="B13" s="132" t="s">
        <v>1588</v>
      </c>
      <c r="C13" s="105">
        <v>0</v>
      </c>
      <c r="D13" s="105">
        <v>0</v>
      </c>
      <c r="E13" s="105">
        <v>102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105">
        <v>0</v>
      </c>
    </row>
    <row r="14" spans="1:13" ht="25.5" x14ac:dyDescent="0.25">
      <c r="A14" s="105" t="s">
        <v>1642</v>
      </c>
      <c r="B14" s="132" t="s">
        <v>1589</v>
      </c>
      <c r="C14" s="105">
        <v>0</v>
      </c>
      <c r="D14" s="105">
        <v>0</v>
      </c>
      <c r="E14" s="105">
        <v>0</v>
      </c>
      <c r="F14" s="105">
        <v>0</v>
      </c>
      <c r="G14" s="105">
        <v>0</v>
      </c>
      <c r="H14" s="105">
        <v>0</v>
      </c>
      <c r="I14" s="105">
        <v>0</v>
      </c>
      <c r="J14" s="105">
        <v>0</v>
      </c>
      <c r="K14" s="105">
        <v>0</v>
      </c>
      <c r="L14" s="105">
        <v>0</v>
      </c>
      <c r="M14" s="105">
        <v>0</v>
      </c>
    </row>
    <row r="15" spans="1:13" ht="25.5" x14ac:dyDescent="0.25">
      <c r="A15" s="105" t="s">
        <v>1643</v>
      </c>
      <c r="B15" s="132" t="s">
        <v>2129</v>
      </c>
      <c r="C15" s="105">
        <v>312</v>
      </c>
      <c r="D15" s="105">
        <v>134</v>
      </c>
      <c r="E15" s="105">
        <v>15</v>
      </c>
      <c r="F15" s="105">
        <v>0</v>
      </c>
      <c r="G15" s="105">
        <v>0</v>
      </c>
      <c r="H15" s="105">
        <v>18</v>
      </c>
      <c r="I15" s="105">
        <v>45</v>
      </c>
      <c r="J15" s="105">
        <v>165</v>
      </c>
      <c r="K15" s="105">
        <v>0</v>
      </c>
      <c r="L15" s="105">
        <v>0</v>
      </c>
      <c r="M15" s="105">
        <v>0</v>
      </c>
    </row>
    <row r="16" spans="1:13" ht="25.5" x14ac:dyDescent="0.25">
      <c r="A16" s="105" t="s">
        <v>1644</v>
      </c>
      <c r="B16" s="132" t="s">
        <v>821</v>
      </c>
      <c r="C16" s="105">
        <v>0</v>
      </c>
      <c r="D16" s="105">
        <v>0</v>
      </c>
      <c r="E16" s="105">
        <v>15</v>
      </c>
      <c r="F16" s="105">
        <v>0</v>
      </c>
      <c r="G16" s="105">
        <v>0</v>
      </c>
      <c r="H16" s="105">
        <v>0</v>
      </c>
      <c r="I16" s="105">
        <v>0</v>
      </c>
      <c r="J16" s="105">
        <v>0</v>
      </c>
      <c r="K16" s="105">
        <v>0</v>
      </c>
      <c r="L16" s="105">
        <v>0</v>
      </c>
      <c r="M16" s="105">
        <v>0</v>
      </c>
    </row>
    <row r="17" spans="1:13" ht="25.5" x14ac:dyDescent="0.25">
      <c r="A17" s="105" t="s">
        <v>1645</v>
      </c>
      <c r="B17" s="132" t="s">
        <v>3</v>
      </c>
      <c r="C17" s="105">
        <v>312</v>
      </c>
      <c r="D17" s="105">
        <v>0</v>
      </c>
      <c r="E17" s="105">
        <v>0</v>
      </c>
      <c r="F17" s="105">
        <v>0</v>
      </c>
      <c r="G17" s="105">
        <v>0</v>
      </c>
      <c r="H17" s="105">
        <v>18</v>
      </c>
      <c r="I17" s="105">
        <v>45</v>
      </c>
      <c r="J17" s="105">
        <v>0</v>
      </c>
      <c r="K17" s="105">
        <v>0</v>
      </c>
      <c r="L17" s="105">
        <v>0</v>
      </c>
      <c r="M17" s="105">
        <v>0</v>
      </c>
    </row>
    <row r="18" spans="1:13" x14ac:dyDescent="0.25">
      <c r="A18" s="105" t="s">
        <v>1646</v>
      </c>
      <c r="B18" s="141" t="s">
        <v>554</v>
      </c>
      <c r="C18" s="105">
        <v>0</v>
      </c>
      <c r="D18" s="105">
        <v>134</v>
      </c>
      <c r="E18" s="105">
        <v>0</v>
      </c>
      <c r="F18" s="105">
        <v>0</v>
      </c>
      <c r="G18" s="105">
        <v>0</v>
      </c>
      <c r="H18" s="105">
        <v>0</v>
      </c>
      <c r="I18" s="105">
        <v>0</v>
      </c>
      <c r="J18" s="105">
        <v>165</v>
      </c>
      <c r="K18" s="105">
        <v>0</v>
      </c>
      <c r="L18" s="105">
        <v>0</v>
      </c>
      <c r="M18" s="105">
        <v>0</v>
      </c>
    </row>
    <row r="19" spans="1:13" x14ac:dyDescent="0.25">
      <c r="A19" s="105" t="s">
        <v>1647</v>
      </c>
      <c r="B19" s="141" t="s">
        <v>1851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28</v>
      </c>
      <c r="M19" s="105">
        <v>59</v>
      </c>
    </row>
    <row r="20" spans="1:13" x14ac:dyDescent="0.25">
      <c r="A20" s="105" t="s">
        <v>1648</v>
      </c>
      <c r="B20" s="141" t="s">
        <v>1852</v>
      </c>
      <c r="C20" s="105">
        <v>0</v>
      </c>
      <c r="D20" s="105">
        <v>0</v>
      </c>
      <c r="E20" s="105">
        <v>0</v>
      </c>
      <c r="F20" s="105">
        <v>0</v>
      </c>
      <c r="G20" s="105">
        <v>0</v>
      </c>
      <c r="H20" s="105">
        <v>0</v>
      </c>
      <c r="I20" s="105">
        <v>0</v>
      </c>
      <c r="J20" s="105">
        <v>0</v>
      </c>
      <c r="K20" s="105">
        <v>0</v>
      </c>
      <c r="L20" s="105">
        <v>0</v>
      </c>
      <c r="M20" s="105">
        <v>0</v>
      </c>
    </row>
    <row r="21" spans="1:13" ht="25.5" x14ac:dyDescent="0.25">
      <c r="A21" s="105" t="s">
        <v>502</v>
      </c>
      <c r="B21" s="132" t="s">
        <v>1853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28</v>
      </c>
      <c r="M21" s="105">
        <v>0</v>
      </c>
    </row>
    <row r="22" spans="1:13" ht="25.5" x14ac:dyDescent="0.25">
      <c r="A22" s="105" t="s">
        <v>514</v>
      </c>
      <c r="B22" s="132" t="s">
        <v>2003</v>
      </c>
      <c r="C22" s="105">
        <v>0</v>
      </c>
      <c r="D22" s="105">
        <v>0</v>
      </c>
      <c r="E22" s="105">
        <v>0</v>
      </c>
      <c r="F22" s="105">
        <v>0</v>
      </c>
      <c r="G22" s="105">
        <v>0</v>
      </c>
      <c r="H22" s="105">
        <v>0</v>
      </c>
      <c r="I22" s="105">
        <v>0</v>
      </c>
      <c r="J22" s="105">
        <v>0</v>
      </c>
      <c r="K22" s="105">
        <v>0</v>
      </c>
      <c r="L22" s="105">
        <v>0</v>
      </c>
      <c r="M22" s="105">
        <v>59</v>
      </c>
    </row>
    <row r="23" spans="1:13" x14ac:dyDescent="0.25">
      <c r="A23" s="105" t="s">
        <v>408</v>
      </c>
      <c r="B23" s="132" t="s">
        <v>2004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</row>
    <row r="24" spans="1:13" x14ac:dyDescent="0.25">
      <c r="A24" s="105" t="s">
        <v>418</v>
      </c>
      <c r="B24" s="132" t="s">
        <v>820</v>
      </c>
      <c r="C24" s="105">
        <v>0</v>
      </c>
      <c r="D24" s="105">
        <v>0</v>
      </c>
      <c r="E24" s="105">
        <v>102</v>
      </c>
      <c r="F24" s="105">
        <v>0</v>
      </c>
      <c r="G24" s="105">
        <v>0</v>
      </c>
      <c r="H24" s="105">
        <v>0</v>
      </c>
      <c r="I24" s="105">
        <v>0</v>
      </c>
      <c r="J24" s="105">
        <v>0</v>
      </c>
      <c r="K24" s="105">
        <v>0</v>
      </c>
      <c r="L24" s="105">
        <v>0</v>
      </c>
      <c r="M24" s="105">
        <v>0</v>
      </c>
    </row>
    <row r="25" spans="1:13" ht="25.5" x14ac:dyDescent="0.25">
      <c r="A25" s="105" t="s">
        <v>431</v>
      </c>
      <c r="B25" s="132" t="s">
        <v>2005</v>
      </c>
      <c r="C25" s="105">
        <v>-3725</v>
      </c>
      <c r="D25" s="105">
        <v>-253</v>
      </c>
      <c r="E25" s="105">
        <v>-711</v>
      </c>
      <c r="F25" s="105">
        <v>-326</v>
      </c>
      <c r="G25" s="105">
        <v>-2406</v>
      </c>
      <c r="H25" s="105">
        <v>0</v>
      </c>
      <c r="I25" s="105">
        <v>0</v>
      </c>
      <c r="J25" s="105">
        <v>-2839</v>
      </c>
      <c r="K25" s="105">
        <v>-1635</v>
      </c>
      <c r="L25" s="105">
        <v>275</v>
      </c>
      <c r="M25" s="105">
        <v>-1370</v>
      </c>
    </row>
    <row r="26" spans="1:13" ht="38.25" x14ac:dyDescent="0.25">
      <c r="A26" s="105" t="s">
        <v>1649</v>
      </c>
      <c r="B26" s="132" t="s">
        <v>1590</v>
      </c>
      <c r="C26" s="105">
        <v>-3588</v>
      </c>
      <c r="D26" s="105">
        <v>-253</v>
      </c>
      <c r="E26" s="105">
        <v>-711</v>
      </c>
      <c r="F26" s="105">
        <v>-326</v>
      </c>
      <c r="G26" s="105">
        <v>-1942</v>
      </c>
      <c r="H26" s="105">
        <v>0</v>
      </c>
      <c r="I26" s="105">
        <v>0</v>
      </c>
      <c r="J26" s="105">
        <v>-2839</v>
      </c>
      <c r="K26" s="105">
        <v>-1635</v>
      </c>
      <c r="L26" s="105">
        <v>275</v>
      </c>
      <c r="M26" s="105">
        <v>-1370</v>
      </c>
    </row>
    <row r="27" spans="1:13" ht="25.5" x14ac:dyDescent="0.25">
      <c r="A27" s="105" t="s">
        <v>1650</v>
      </c>
      <c r="B27" s="132" t="s">
        <v>1591</v>
      </c>
      <c r="C27" s="105">
        <v>-137</v>
      </c>
      <c r="D27" s="105">
        <v>0</v>
      </c>
      <c r="E27" s="105">
        <v>0</v>
      </c>
      <c r="F27" s="105">
        <v>0</v>
      </c>
      <c r="G27" s="105">
        <v>-464</v>
      </c>
      <c r="H27" s="105">
        <v>0</v>
      </c>
      <c r="I27" s="105">
        <v>0</v>
      </c>
      <c r="J27" s="105">
        <v>0</v>
      </c>
      <c r="K27" s="105">
        <v>0</v>
      </c>
      <c r="L27" s="105">
        <v>0</v>
      </c>
      <c r="M27" s="105">
        <v>0</v>
      </c>
    </row>
    <row r="28" spans="1:13" ht="25.5" x14ac:dyDescent="0.25">
      <c r="A28" s="105" t="s">
        <v>1651</v>
      </c>
      <c r="B28" s="132" t="s">
        <v>1341</v>
      </c>
      <c r="C28" s="105">
        <v>6762</v>
      </c>
      <c r="D28" s="105">
        <v>0</v>
      </c>
      <c r="E28" s="105">
        <v>0</v>
      </c>
      <c r="F28" s="105">
        <v>2284</v>
      </c>
      <c r="G28" s="105">
        <v>83</v>
      </c>
      <c r="H28" s="105">
        <v>0</v>
      </c>
      <c r="I28" s="105">
        <v>0</v>
      </c>
      <c r="J28" s="105">
        <v>0</v>
      </c>
      <c r="K28" s="105">
        <v>0</v>
      </c>
      <c r="L28" s="105">
        <v>2898</v>
      </c>
      <c r="M28" s="105">
        <v>0</v>
      </c>
    </row>
    <row r="29" spans="1:13" ht="38.25" x14ac:dyDescent="0.25">
      <c r="A29" s="105" t="s">
        <v>1652</v>
      </c>
      <c r="B29" s="132" t="s">
        <v>1592</v>
      </c>
      <c r="C29" s="105">
        <v>2752</v>
      </c>
      <c r="D29" s="105">
        <v>0</v>
      </c>
      <c r="E29" s="105">
        <v>0</v>
      </c>
      <c r="F29" s="105">
        <v>0</v>
      </c>
      <c r="G29" s="105">
        <v>83</v>
      </c>
      <c r="H29" s="105">
        <v>0</v>
      </c>
      <c r="I29" s="105">
        <v>0</v>
      </c>
      <c r="J29" s="105">
        <v>0</v>
      </c>
      <c r="K29" s="105">
        <v>0</v>
      </c>
      <c r="L29" s="105">
        <v>1813</v>
      </c>
      <c r="M29" s="105">
        <v>0</v>
      </c>
    </row>
    <row r="30" spans="1:13" ht="38.25" x14ac:dyDescent="0.25">
      <c r="A30" s="105" t="s">
        <v>1653</v>
      </c>
      <c r="B30" s="132" t="s">
        <v>1342</v>
      </c>
      <c r="C30" s="105">
        <v>3981</v>
      </c>
      <c r="D30" s="105">
        <v>0</v>
      </c>
      <c r="E30" s="105">
        <v>0</v>
      </c>
      <c r="F30" s="105">
        <v>2282</v>
      </c>
      <c r="G30" s="105">
        <v>0</v>
      </c>
      <c r="H30" s="105">
        <v>0</v>
      </c>
      <c r="I30" s="105">
        <v>0</v>
      </c>
      <c r="J30" s="105">
        <v>0</v>
      </c>
      <c r="K30" s="105">
        <v>0</v>
      </c>
      <c r="L30" s="105">
        <v>992</v>
      </c>
      <c r="M30" s="105">
        <v>0</v>
      </c>
    </row>
    <row r="31" spans="1:13" ht="25.5" x14ac:dyDescent="0.25">
      <c r="A31" s="105" t="s">
        <v>441</v>
      </c>
      <c r="B31" s="132" t="s">
        <v>1221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</row>
    <row r="32" spans="1:13" ht="25.5" x14ac:dyDescent="0.25">
      <c r="A32" s="105" t="s">
        <v>2122</v>
      </c>
      <c r="B32" s="132" t="s">
        <v>1222</v>
      </c>
      <c r="C32" s="105">
        <v>29</v>
      </c>
      <c r="D32" s="105">
        <v>0</v>
      </c>
      <c r="E32" s="105">
        <v>0</v>
      </c>
      <c r="F32" s="105">
        <v>2</v>
      </c>
      <c r="G32" s="105">
        <v>0</v>
      </c>
      <c r="H32" s="105">
        <v>0</v>
      </c>
      <c r="I32" s="105">
        <v>0</v>
      </c>
      <c r="J32" s="105">
        <v>0</v>
      </c>
      <c r="K32" s="105">
        <v>0</v>
      </c>
      <c r="L32" s="105">
        <v>93</v>
      </c>
      <c r="M32" s="105">
        <v>0</v>
      </c>
    </row>
    <row r="33" spans="1:13" ht="25.5" x14ac:dyDescent="0.25">
      <c r="A33" s="105" t="s">
        <v>740</v>
      </c>
      <c r="B33" s="132" t="s">
        <v>1223</v>
      </c>
      <c r="C33" s="105">
        <v>4407</v>
      </c>
      <c r="D33" s="105">
        <v>1630</v>
      </c>
      <c r="E33" s="105">
        <v>1917</v>
      </c>
      <c r="F33" s="105">
        <v>610</v>
      </c>
      <c r="G33" s="105">
        <v>1155</v>
      </c>
      <c r="H33" s="105">
        <v>445</v>
      </c>
      <c r="I33" s="105">
        <v>1272</v>
      </c>
      <c r="J33" s="105">
        <v>4079</v>
      </c>
      <c r="K33" s="105">
        <v>3704</v>
      </c>
      <c r="L33" s="105">
        <v>4020</v>
      </c>
      <c r="M33" s="105">
        <v>4078</v>
      </c>
    </row>
    <row r="34" spans="1:13" ht="38.25" x14ac:dyDescent="0.25">
      <c r="A34" s="105" t="s">
        <v>1654</v>
      </c>
      <c r="B34" s="132" t="s">
        <v>1249</v>
      </c>
      <c r="C34" s="105">
        <v>1663</v>
      </c>
      <c r="D34" s="105">
        <v>103</v>
      </c>
      <c r="E34" s="105">
        <v>434</v>
      </c>
      <c r="F34" s="105">
        <v>49</v>
      </c>
      <c r="G34" s="105">
        <v>131</v>
      </c>
      <c r="H34" s="105">
        <v>0</v>
      </c>
      <c r="I34" s="105">
        <v>377</v>
      </c>
      <c r="J34" s="105">
        <v>84</v>
      </c>
      <c r="K34" s="105">
        <v>48</v>
      </c>
      <c r="L34" s="105">
        <v>1536</v>
      </c>
      <c r="M34" s="105">
        <v>873</v>
      </c>
    </row>
    <row r="35" spans="1:13" ht="38.25" x14ac:dyDescent="0.25">
      <c r="A35" s="105" t="s">
        <v>1655</v>
      </c>
      <c r="B35" s="132" t="s">
        <v>322</v>
      </c>
      <c r="C35" s="105">
        <v>1644</v>
      </c>
      <c r="D35" s="105">
        <v>67</v>
      </c>
      <c r="E35" s="105">
        <v>415</v>
      </c>
      <c r="F35" s="105">
        <v>0</v>
      </c>
      <c r="G35" s="105">
        <v>102</v>
      </c>
      <c r="H35" s="105">
        <v>0</v>
      </c>
      <c r="I35" s="105">
        <v>377</v>
      </c>
      <c r="J35" s="105">
        <v>0</v>
      </c>
      <c r="K35" s="105">
        <v>0</v>
      </c>
      <c r="L35" s="105">
        <v>1496</v>
      </c>
      <c r="M35" s="105">
        <v>873</v>
      </c>
    </row>
    <row r="36" spans="1:13" x14ac:dyDescent="0.25">
      <c r="A36" s="105" t="s">
        <v>1656</v>
      </c>
      <c r="B36" s="132" t="s">
        <v>1059</v>
      </c>
      <c r="C36" s="105">
        <v>0</v>
      </c>
      <c r="D36" s="105">
        <v>0</v>
      </c>
      <c r="E36" s="105">
        <v>69</v>
      </c>
      <c r="F36" s="105">
        <v>0</v>
      </c>
      <c r="G36" s="105">
        <v>6</v>
      </c>
      <c r="H36" s="105">
        <v>0</v>
      </c>
      <c r="I36" s="105">
        <v>10</v>
      </c>
      <c r="J36" s="105">
        <v>0</v>
      </c>
      <c r="K36" s="105">
        <v>0</v>
      </c>
      <c r="L36" s="105">
        <v>0</v>
      </c>
      <c r="M36" s="105">
        <v>0</v>
      </c>
    </row>
    <row r="37" spans="1:13" x14ac:dyDescent="0.25">
      <c r="A37" s="105" t="s">
        <v>1657</v>
      </c>
      <c r="B37" s="132" t="s">
        <v>323</v>
      </c>
      <c r="C37" s="105">
        <v>85</v>
      </c>
      <c r="D37" s="105">
        <v>0</v>
      </c>
      <c r="E37" s="105">
        <v>0</v>
      </c>
      <c r="F37" s="105">
        <v>0</v>
      </c>
      <c r="G37" s="105">
        <v>30</v>
      </c>
      <c r="H37" s="105">
        <v>0</v>
      </c>
      <c r="I37" s="105">
        <v>97</v>
      </c>
      <c r="J37" s="105">
        <v>0</v>
      </c>
      <c r="K37" s="105">
        <v>0</v>
      </c>
      <c r="L37" s="105">
        <v>1496</v>
      </c>
      <c r="M37" s="105">
        <v>567</v>
      </c>
    </row>
    <row r="38" spans="1:13" ht="25.5" x14ac:dyDescent="0.25">
      <c r="A38" s="105" t="s">
        <v>1658</v>
      </c>
      <c r="B38" s="132" t="s">
        <v>324</v>
      </c>
      <c r="C38" s="105">
        <v>0</v>
      </c>
      <c r="D38" s="105">
        <v>0</v>
      </c>
      <c r="E38" s="105">
        <v>0</v>
      </c>
      <c r="F38" s="105">
        <v>0</v>
      </c>
      <c r="G38" s="105">
        <v>0</v>
      </c>
      <c r="H38" s="105">
        <v>0</v>
      </c>
      <c r="I38" s="105">
        <v>0</v>
      </c>
      <c r="J38" s="105">
        <v>0</v>
      </c>
      <c r="K38" s="105">
        <v>0</v>
      </c>
      <c r="L38" s="105">
        <v>0</v>
      </c>
      <c r="M38" s="105">
        <v>0</v>
      </c>
    </row>
    <row r="39" spans="1:13" x14ac:dyDescent="0.25">
      <c r="A39" s="105" t="s">
        <v>1659</v>
      </c>
      <c r="B39" s="132" t="s">
        <v>350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5">
        <v>0</v>
      </c>
      <c r="J39" s="105">
        <v>0</v>
      </c>
      <c r="K39" s="105">
        <v>0</v>
      </c>
      <c r="L39" s="105">
        <v>0</v>
      </c>
      <c r="M39" s="105">
        <v>0</v>
      </c>
    </row>
    <row r="40" spans="1:13" ht="25.5" x14ac:dyDescent="0.25">
      <c r="A40" s="105" t="s">
        <v>1660</v>
      </c>
      <c r="B40" s="132" t="s">
        <v>351</v>
      </c>
      <c r="C40" s="105">
        <v>34</v>
      </c>
      <c r="D40" s="105">
        <v>0</v>
      </c>
      <c r="E40" s="105">
        <v>0</v>
      </c>
      <c r="F40" s="105">
        <v>0</v>
      </c>
      <c r="G40" s="105">
        <v>13</v>
      </c>
      <c r="H40" s="105">
        <v>0</v>
      </c>
      <c r="I40" s="105">
        <v>0</v>
      </c>
      <c r="J40" s="105">
        <v>0</v>
      </c>
      <c r="K40" s="105">
        <v>0</v>
      </c>
      <c r="L40" s="105">
        <v>0</v>
      </c>
      <c r="M40" s="105">
        <v>0</v>
      </c>
    </row>
    <row r="41" spans="1:13" ht="25.5" x14ac:dyDescent="0.25">
      <c r="A41" s="105" t="s">
        <v>1661</v>
      </c>
      <c r="B41" s="132" t="s">
        <v>352</v>
      </c>
      <c r="C41" s="105">
        <v>0</v>
      </c>
      <c r="D41" s="105">
        <v>0</v>
      </c>
      <c r="E41" s="105">
        <v>0</v>
      </c>
      <c r="F41" s="105">
        <v>0</v>
      </c>
      <c r="G41" s="105">
        <v>0</v>
      </c>
      <c r="H41" s="105">
        <v>0</v>
      </c>
      <c r="I41" s="105">
        <v>0</v>
      </c>
      <c r="J41" s="105">
        <v>0</v>
      </c>
      <c r="K41" s="105">
        <v>0</v>
      </c>
      <c r="L41" s="105">
        <v>0</v>
      </c>
      <c r="M41" s="105">
        <v>0</v>
      </c>
    </row>
    <row r="42" spans="1:13" x14ac:dyDescent="0.25">
      <c r="A42" s="105" t="s">
        <v>1662</v>
      </c>
      <c r="B42" s="132" t="s">
        <v>353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</row>
    <row r="43" spans="1:13" ht="25.5" x14ac:dyDescent="0.25">
      <c r="A43" s="105" t="s">
        <v>1663</v>
      </c>
      <c r="B43" s="132" t="s">
        <v>354</v>
      </c>
      <c r="C43" s="105">
        <v>0</v>
      </c>
      <c r="D43" s="105">
        <v>67</v>
      </c>
      <c r="E43" s="105">
        <v>113</v>
      </c>
      <c r="F43" s="105">
        <v>0</v>
      </c>
      <c r="G43" s="105">
        <v>0</v>
      </c>
      <c r="H43" s="105">
        <v>0</v>
      </c>
      <c r="I43" s="105">
        <v>0</v>
      </c>
      <c r="J43" s="105">
        <v>0</v>
      </c>
      <c r="K43" s="105">
        <v>0</v>
      </c>
      <c r="L43" s="105">
        <v>0</v>
      </c>
      <c r="M43" s="105">
        <v>0</v>
      </c>
    </row>
    <row r="44" spans="1:13" ht="25.5" x14ac:dyDescent="0.25">
      <c r="A44" s="105" t="s">
        <v>1664</v>
      </c>
      <c r="B44" s="132" t="s">
        <v>355</v>
      </c>
      <c r="C44" s="105">
        <v>1525</v>
      </c>
      <c r="D44" s="105">
        <v>0</v>
      </c>
      <c r="E44" s="105">
        <v>233</v>
      </c>
      <c r="F44" s="105">
        <v>0</v>
      </c>
      <c r="G44" s="105">
        <v>53</v>
      </c>
      <c r="H44" s="105">
        <v>0</v>
      </c>
      <c r="I44" s="105">
        <v>270</v>
      </c>
      <c r="J44" s="105">
        <v>0</v>
      </c>
      <c r="K44" s="105">
        <v>0</v>
      </c>
      <c r="L44" s="105">
        <v>0</v>
      </c>
      <c r="M44" s="105">
        <v>306</v>
      </c>
    </row>
    <row r="45" spans="1:13" ht="38.25" x14ac:dyDescent="0.25">
      <c r="A45" s="105" t="s">
        <v>1665</v>
      </c>
      <c r="B45" s="132" t="s">
        <v>1781</v>
      </c>
      <c r="C45" s="105">
        <v>0</v>
      </c>
      <c r="D45" s="105">
        <v>36</v>
      </c>
      <c r="E45" s="105">
        <v>19</v>
      </c>
      <c r="F45" s="105">
        <v>49</v>
      </c>
      <c r="G45" s="105">
        <v>29</v>
      </c>
      <c r="H45" s="105">
        <v>0</v>
      </c>
      <c r="I45" s="105">
        <v>0</v>
      </c>
      <c r="J45" s="105">
        <v>61</v>
      </c>
      <c r="K45" s="105">
        <v>0</v>
      </c>
      <c r="L45" s="105">
        <v>40</v>
      </c>
      <c r="M45" s="105">
        <v>0</v>
      </c>
    </row>
    <row r="46" spans="1:13" ht="38.25" x14ac:dyDescent="0.25">
      <c r="A46" s="105" t="s">
        <v>1666</v>
      </c>
      <c r="B46" s="132" t="s">
        <v>1782</v>
      </c>
      <c r="C46" s="105">
        <v>19</v>
      </c>
      <c r="D46" s="105">
        <v>0</v>
      </c>
      <c r="E46" s="105">
        <v>0</v>
      </c>
      <c r="F46" s="105">
        <v>0</v>
      </c>
      <c r="G46" s="105">
        <v>0</v>
      </c>
      <c r="H46" s="105">
        <v>0</v>
      </c>
      <c r="I46" s="105">
        <v>0</v>
      </c>
      <c r="J46" s="105">
        <v>23</v>
      </c>
      <c r="K46" s="105">
        <v>48</v>
      </c>
      <c r="L46" s="105">
        <v>0</v>
      </c>
      <c r="M46" s="105">
        <v>0</v>
      </c>
    </row>
    <row r="47" spans="1:13" x14ac:dyDescent="0.25">
      <c r="A47" s="105" t="s">
        <v>1667</v>
      </c>
      <c r="B47" s="132" t="s">
        <v>1783</v>
      </c>
      <c r="C47" s="105">
        <v>0</v>
      </c>
      <c r="D47" s="105">
        <v>0</v>
      </c>
      <c r="E47" s="105">
        <v>0</v>
      </c>
      <c r="F47" s="105">
        <v>0</v>
      </c>
      <c r="G47" s="105">
        <v>0</v>
      </c>
      <c r="H47" s="105">
        <v>0</v>
      </c>
      <c r="I47" s="105">
        <v>0</v>
      </c>
      <c r="J47" s="105">
        <v>0</v>
      </c>
      <c r="K47" s="105">
        <v>0</v>
      </c>
      <c r="L47" s="105">
        <v>0</v>
      </c>
      <c r="M47" s="105">
        <v>0</v>
      </c>
    </row>
    <row r="48" spans="1:13" x14ac:dyDescent="0.25">
      <c r="A48" s="105" t="s">
        <v>1668</v>
      </c>
      <c r="B48" s="132" t="s">
        <v>1784</v>
      </c>
      <c r="C48" s="105">
        <v>0</v>
      </c>
      <c r="D48" s="105">
        <v>0</v>
      </c>
      <c r="E48" s="105">
        <v>0</v>
      </c>
      <c r="F48" s="105">
        <v>0</v>
      </c>
      <c r="G48" s="105">
        <v>0</v>
      </c>
      <c r="H48" s="105">
        <v>0</v>
      </c>
      <c r="I48" s="105">
        <v>0</v>
      </c>
      <c r="J48" s="105">
        <v>0</v>
      </c>
      <c r="K48" s="105">
        <v>48</v>
      </c>
      <c r="L48" s="105">
        <v>0</v>
      </c>
      <c r="M48" s="105">
        <v>0</v>
      </c>
    </row>
    <row r="49" spans="1:13" ht="25.5" x14ac:dyDescent="0.25">
      <c r="A49" s="105" t="s">
        <v>1669</v>
      </c>
      <c r="B49" s="132" t="s">
        <v>1785</v>
      </c>
      <c r="C49" s="105">
        <v>0</v>
      </c>
      <c r="D49" s="105">
        <v>0</v>
      </c>
      <c r="E49" s="105">
        <v>0</v>
      </c>
      <c r="F49" s="105">
        <v>0</v>
      </c>
      <c r="G49" s="105">
        <v>0</v>
      </c>
      <c r="H49" s="105">
        <v>0</v>
      </c>
      <c r="I49" s="105">
        <v>0</v>
      </c>
      <c r="J49" s="105">
        <v>0</v>
      </c>
      <c r="K49" s="105">
        <v>0</v>
      </c>
      <c r="L49" s="105">
        <v>0</v>
      </c>
      <c r="M49" s="105">
        <v>0</v>
      </c>
    </row>
    <row r="50" spans="1:13" x14ac:dyDescent="0.25">
      <c r="A50" s="105" t="s">
        <v>1670</v>
      </c>
      <c r="B50" s="132" t="s">
        <v>1786</v>
      </c>
      <c r="C50" s="105">
        <v>0</v>
      </c>
      <c r="D50" s="105">
        <v>0</v>
      </c>
      <c r="E50" s="105">
        <v>0</v>
      </c>
      <c r="F50" s="105">
        <v>0</v>
      </c>
      <c r="G50" s="105">
        <v>0</v>
      </c>
      <c r="H50" s="105">
        <v>0</v>
      </c>
      <c r="I50" s="105">
        <v>0</v>
      </c>
      <c r="J50" s="105">
        <v>0</v>
      </c>
      <c r="K50" s="105">
        <v>0</v>
      </c>
      <c r="L50" s="105">
        <v>0</v>
      </c>
      <c r="M50" s="105">
        <v>0</v>
      </c>
    </row>
    <row r="51" spans="1:13" ht="25.5" x14ac:dyDescent="0.25">
      <c r="A51" s="105" t="s">
        <v>1671</v>
      </c>
      <c r="B51" s="132" t="s">
        <v>1787</v>
      </c>
      <c r="C51" s="105">
        <v>0</v>
      </c>
      <c r="D51" s="105">
        <v>0</v>
      </c>
      <c r="E51" s="105">
        <v>0</v>
      </c>
      <c r="F51" s="105">
        <v>0</v>
      </c>
      <c r="G51" s="105">
        <v>0</v>
      </c>
      <c r="H51" s="105">
        <v>0</v>
      </c>
      <c r="I51" s="105">
        <v>0</v>
      </c>
      <c r="J51" s="105">
        <v>0</v>
      </c>
      <c r="K51" s="105">
        <v>0</v>
      </c>
      <c r="L51" s="105">
        <v>0</v>
      </c>
      <c r="M51" s="105">
        <v>0</v>
      </c>
    </row>
    <row r="52" spans="1:13" ht="25.5" x14ac:dyDescent="0.25">
      <c r="A52" s="105" t="s">
        <v>1672</v>
      </c>
      <c r="B52" s="132" t="s">
        <v>1788</v>
      </c>
      <c r="C52" s="105">
        <v>0</v>
      </c>
      <c r="D52" s="105">
        <v>0</v>
      </c>
      <c r="E52" s="105">
        <v>0</v>
      </c>
      <c r="F52" s="105">
        <v>0</v>
      </c>
      <c r="G52" s="105">
        <v>0</v>
      </c>
      <c r="H52" s="105">
        <v>0</v>
      </c>
      <c r="I52" s="105">
        <v>0</v>
      </c>
      <c r="J52" s="105">
        <v>0</v>
      </c>
      <c r="K52" s="105">
        <v>0</v>
      </c>
      <c r="L52" s="105">
        <v>0</v>
      </c>
      <c r="M52" s="105">
        <v>0</v>
      </c>
    </row>
    <row r="53" spans="1:13" x14ac:dyDescent="0.25">
      <c r="A53" s="105" t="s">
        <v>1673</v>
      </c>
      <c r="B53" s="132" t="s">
        <v>1789</v>
      </c>
      <c r="C53" s="105">
        <v>0</v>
      </c>
      <c r="D53" s="105">
        <v>0</v>
      </c>
      <c r="E53" s="105">
        <v>0</v>
      </c>
      <c r="F53" s="105">
        <v>0</v>
      </c>
      <c r="G53" s="105">
        <v>0</v>
      </c>
      <c r="H53" s="105">
        <v>0</v>
      </c>
      <c r="I53" s="105">
        <v>0</v>
      </c>
      <c r="J53" s="105">
        <v>0</v>
      </c>
      <c r="K53" s="105">
        <v>0</v>
      </c>
      <c r="L53" s="105">
        <v>0</v>
      </c>
      <c r="M53" s="105">
        <v>0</v>
      </c>
    </row>
    <row r="54" spans="1:13" ht="25.5" x14ac:dyDescent="0.25">
      <c r="A54" s="105" t="s">
        <v>1674</v>
      </c>
      <c r="B54" s="132" t="s">
        <v>1790</v>
      </c>
      <c r="C54" s="105">
        <v>0</v>
      </c>
      <c r="D54" s="105">
        <v>0</v>
      </c>
      <c r="E54" s="105">
        <v>0</v>
      </c>
      <c r="F54" s="105">
        <v>0</v>
      </c>
      <c r="G54" s="105">
        <v>0</v>
      </c>
      <c r="H54" s="105">
        <v>0</v>
      </c>
      <c r="I54" s="105">
        <v>0</v>
      </c>
      <c r="J54" s="105">
        <v>0</v>
      </c>
      <c r="K54" s="105">
        <v>0</v>
      </c>
      <c r="L54" s="105">
        <v>0</v>
      </c>
      <c r="M54" s="105">
        <v>0</v>
      </c>
    </row>
    <row r="55" spans="1:13" ht="25.5" x14ac:dyDescent="0.25">
      <c r="A55" s="105" t="s">
        <v>1675</v>
      </c>
      <c r="B55" s="132" t="s">
        <v>4</v>
      </c>
      <c r="C55" s="105">
        <v>0</v>
      </c>
      <c r="D55" s="105">
        <v>0</v>
      </c>
      <c r="E55" s="105">
        <v>0</v>
      </c>
      <c r="F55" s="105">
        <v>0</v>
      </c>
      <c r="G55" s="105">
        <v>0</v>
      </c>
      <c r="H55" s="105">
        <v>0</v>
      </c>
      <c r="I55" s="105">
        <v>0</v>
      </c>
      <c r="J55" s="105">
        <v>0</v>
      </c>
      <c r="K55" s="105">
        <v>0</v>
      </c>
      <c r="L55" s="105">
        <v>0</v>
      </c>
      <c r="M55" s="105">
        <v>0</v>
      </c>
    </row>
    <row r="56" spans="1:13" ht="25.5" x14ac:dyDescent="0.25">
      <c r="A56" s="105" t="s">
        <v>1676</v>
      </c>
      <c r="B56" s="132" t="s">
        <v>5</v>
      </c>
      <c r="C56" s="105">
        <v>19</v>
      </c>
      <c r="D56" s="105">
        <v>0</v>
      </c>
      <c r="E56" s="105">
        <v>0</v>
      </c>
      <c r="F56" s="105">
        <v>0</v>
      </c>
      <c r="G56" s="105">
        <v>0</v>
      </c>
      <c r="H56" s="105">
        <v>0</v>
      </c>
      <c r="I56" s="105">
        <v>0</v>
      </c>
      <c r="J56" s="105">
        <v>0</v>
      </c>
      <c r="K56" s="105">
        <v>0</v>
      </c>
      <c r="L56" s="105">
        <v>0</v>
      </c>
      <c r="M56" s="105">
        <v>0</v>
      </c>
    </row>
    <row r="57" spans="1:13" x14ac:dyDescent="0.25">
      <c r="A57" s="105" t="s">
        <v>1677</v>
      </c>
      <c r="B57" s="132" t="s">
        <v>555</v>
      </c>
      <c r="C57" s="105">
        <v>0</v>
      </c>
      <c r="D57" s="105">
        <v>0</v>
      </c>
      <c r="E57" s="105">
        <v>0</v>
      </c>
      <c r="F57" s="105">
        <v>0</v>
      </c>
      <c r="G57" s="105">
        <v>0</v>
      </c>
      <c r="H57" s="105">
        <v>0</v>
      </c>
      <c r="I57" s="105">
        <v>0</v>
      </c>
      <c r="J57" s="105">
        <v>0</v>
      </c>
      <c r="K57" s="105">
        <v>0</v>
      </c>
      <c r="L57" s="105">
        <v>0</v>
      </c>
      <c r="M57" s="105">
        <v>0</v>
      </c>
    </row>
    <row r="58" spans="1:13" ht="38.25" x14ac:dyDescent="0.25">
      <c r="A58" s="105" t="s">
        <v>1678</v>
      </c>
      <c r="B58" s="132" t="s">
        <v>556</v>
      </c>
      <c r="C58" s="105">
        <v>0</v>
      </c>
      <c r="D58" s="105">
        <v>0</v>
      </c>
      <c r="E58" s="105">
        <v>0</v>
      </c>
      <c r="F58" s="105">
        <v>0</v>
      </c>
      <c r="G58" s="105">
        <v>0</v>
      </c>
      <c r="H58" s="105">
        <v>0</v>
      </c>
      <c r="I58" s="105">
        <v>0</v>
      </c>
      <c r="J58" s="105">
        <v>23</v>
      </c>
      <c r="K58" s="105">
        <v>0</v>
      </c>
      <c r="L58" s="105">
        <v>0</v>
      </c>
      <c r="M58" s="105">
        <v>0</v>
      </c>
    </row>
    <row r="59" spans="1:13" ht="25.5" x14ac:dyDescent="0.25">
      <c r="A59" s="105" t="s">
        <v>1679</v>
      </c>
      <c r="B59" s="132" t="s">
        <v>557</v>
      </c>
      <c r="C59" s="105">
        <v>0</v>
      </c>
      <c r="D59" s="105">
        <v>0</v>
      </c>
      <c r="E59" s="105">
        <v>0</v>
      </c>
      <c r="F59" s="105">
        <v>0</v>
      </c>
      <c r="G59" s="105">
        <v>0</v>
      </c>
      <c r="H59" s="105">
        <v>0</v>
      </c>
      <c r="I59" s="105">
        <v>0</v>
      </c>
      <c r="J59" s="105">
        <v>0</v>
      </c>
      <c r="K59" s="105">
        <v>0</v>
      </c>
      <c r="L59" s="105">
        <v>0</v>
      </c>
      <c r="M59" s="105">
        <v>0</v>
      </c>
    </row>
    <row r="60" spans="1:13" ht="38.25" x14ac:dyDescent="0.25">
      <c r="A60" s="105" t="s">
        <v>1680</v>
      </c>
      <c r="B60" s="132" t="s">
        <v>558</v>
      </c>
      <c r="C60" s="105">
        <v>0</v>
      </c>
      <c r="D60" s="105">
        <v>0</v>
      </c>
      <c r="E60" s="105">
        <v>0</v>
      </c>
      <c r="F60" s="105">
        <v>0</v>
      </c>
      <c r="G60" s="105">
        <v>0</v>
      </c>
      <c r="H60" s="105">
        <v>0</v>
      </c>
      <c r="I60" s="105">
        <v>0</v>
      </c>
      <c r="J60" s="105">
        <v>23</v>
      </c>
      <c r="K60" s="105">
        <v>0</v>
      </c>
      <c r="L60" s="105">
        <v>0</v>
      </c>
      <c r="M60" s="105">
        <v>0</v>
      </c>
    </row>
    <row r="61" spans="1:13" ht="25.5" x14ac:dyDescent="0.25">
      <c r="A61" s="105" t="s">
        <v>1681</v>
      </c>
      <c r="B61" s="132" t="s">
        <v>559</v>
      </c>
      <c r="C61" s="105">
        <v>0</v>
      </c>
      <c r="D61" s="105">
        <v>0</v>
      </c>
      <c r="E61" s="105">
        <v>0</v>
      </c>
      <c r="F61" s="105">
        <v>0</v>
      </c>
      <c r="G61" s="105">
        <v>0</v>
      </c>
      <c r="H61" s="105">
        <v>0</v>
      </c>
      <c r="I61" s="105">
        <v>0</v>
      </c>
      <c r="J61" s="105">
        <v>0</v>
      </c>
      <c r="K61" s="105">
        <v>0</v>
      </c>
      <c r="L61" s="105">
        <v>0</v>
      </c>
      <c r="M61" s="105">
        <v>0</v>
      </c>
    </row>
    <row r="62" spans="1:13" ht="51" x14ac:dyDescent="0.25">
      <c r="A62" s="105" t="s">
        <v>1682</v>
      </c>
      <c r="B62" s="132" t="s">
        <v>1791</v>
      </c>
      <c r="C62" s="105">
        <v>0</v>
      </c>
      <c r="D62" s="105">
        <v>0</v>
      </c>
      <c r="E62" s="105">
        <v>0</v>
      </c>
      <c r="F62" s="105">
        <v>0</v>
      </c>
      <c r="G62" s="105">
        <v>0</v>
      </c>
      <c r="H62" s="105">
        <v>0</v>
      </c>
      <c r="I62" s="105">
        <v>0</v>
      </c>
      <c r="J62" s="105">
        <v>0</v>
      </c>
      <c r="K62" s="105">
        <v>0</v>
      </c>
      <c r="L62" s="105">
        <v>0</v>
      </c>
      <c r="M62" s="105">
        <v>0</v>
      </c>
    </row>
    <row r="63" spans="1:13" ht="25.5" x14ac:dyDescent="0.25">
      <c r="A63" s="105" t="s">
        <v>1683</v>
      </c>
      <c r="B63" s="132" t="s">
        <v>1792</v>
      </c>
      <c r="C63" s="105">
        <v>0</v>
      </c>
      <c r="D63" s="105">
        <v>0</v>
      </c>
      <c r="E63" s="105">
        <v>0</v>
      </c>
      <c r="F63" s="105">
        <v>0</v>
      </c>
      <c r="G63" s="105">
        <v>0</v>
      </c>
      <c r="H63" s="105">
        <v>0</v>
      </c>
      <c r="I63" s="105">
        <v>0</v>
      </c>
      <c r="J63" s="105">
        <v>0</v>
      </c>
      <c r="K63" s="105">
        <v>0</v>
      </c>
      <c r="L63" s="105">
        <v>0</v>
      </c>
      <c r="M63" s="105">
        <v>0</v>
      </c>
    </row>
    <row r="64" spans="1:13" ht="25.5" x14ac:dyDescent="0.25">
      <c r="A64" s="105" t="s">
        <v>1684</v>
      </c>
      <c r="B64" s="132" t="s">
        <v>1793</v>
      </c>
      <c r="C64" s="105">
        <v>0</v>
      </c>
      <c r="D64" s="105">
        <v>0</v>
      </c>
      <c r="E64" s="105">
        <v>0</v>
      </c>
      <c r="F64" s="105">
        <v>0</v>
      </c>
      <c r="G64" s="105">
        <v>0</v>
      </c>
      <c r="H64" s="105">
        <v>0</v>
      </c>
      <c r="I64" s="105">
        <v>0</v>
      </c>
      <c r="J64" s="105">
        <v>0</v>
      </c>
      <c r="K64" s="105">
        <v>0</v>
      </c>
      <c r="L64" s="105">
        <v>0</v>
      </c>
      <c r="M64" s="105">
        <v>0</v>
      </c>
    </row>
    <row r="65" spans="1:13" ht="25.5" x14ac:dyDescent="0.25">
      <c r="A65" s="105" t="s">
        <v>1685</v>
      </c>
      <c r="B65" s="132" t="s">
        <v>1794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0</v>
      </c>
    </row>
    <row r="66" spans="1:13" ht="38.25" x14ac:dyDescent="0.25">
      <c r="A66" s="105" t="s">
        <v>1686</v>
      </c>
      <c r="B66" s="132" t="s">
        <v>1795</v>
      </c>
      <c r="C66" s="105">
        <v>0</v>
      </c>
      <c r="D66" s="105">
        <v>0</v>
      </c>
      <c r="E66" s="105">
        <v>0</v>
      </c>
      <c r="F66" s="105">
        <v>0</v>
      </c>
      <c r="G66" s="105">
        <v>0</v>
      </c>
      <c r="H66" s="105">
        <v>0</v>
      </c>
      <c r="I66" s="105">
        <v>0</v>
      </c>
      <c r="J66" s="105">
        <v>0</v>
      </c>
      <c r="K66" s="105">
        <v>0</v>
      </c>
      <c r="L66" s="105">
        <v>0</v>
      </c>
      <c r="M66" s="105">
        <v>0</v>
      </c>
    </row>
    <row r="67" spans="1:13" ht="25.5" x14ac:dyDescent="0.25">
      <c r="A67" s="105" t="s">
        <v>1687</v>
      </c>
      <c r="B67" s="132" t="s">
        <v>1796</v>
      </c>
      <c r="C67" s="105">
        <v>976</v>
      </c>
      <c r="D67" s="105">
        <v>770</v>
      </c>
      <c r="E67" s="105">
        <v>784</v>
      </c>
      <c r="F67" s="105">
        <v>241</v>
      </c>
      <c r="G67" s="105">
        <v>213</v>
      </c>
      <c r="H67" s="105">
        <v>198</v>
      </c>
      <c r="I67" s="105">
        <v>318</v>
      </c>
      <c r="J67" s="105">
        <v>1377</v>
      </c>
      <c r="K67" s="105">
        <v>739</v>
      </c>
      <c r="L67" s="105">
        <v>624</v>
      </c>
      <c r="M67" s="105">
        <v>559</v>
      </c>
    </row>
    <row r="68" spans="1:13" ht="25.5" x14ac:dyDescent="0.25">
      <c r="A68" s="105" t="s">
        <v>1688</v>
      </c>
      <c r="B68" s="132" t="s">
        <v>1798</v>
      </c>
      <c r="C68" s="105">
        <v>1768</v>
      </c>
      <c r="D68" s="105">
        <v>757</v>
      </c>
      <c r="E68" s="105">
        <v>699</v>
      </c>
      <c r="F68" s="105">
        <v>320</v>
      </c>
      <c r="G68" s="105">
        <v>811</v>
      </c>
      <c r="H68" s="105">
        <v>247</v>
      </c>
      <c r="I68" s="105">
        <v>577</v>
      </c>
      <c r="J68" s="105">
        <v>2618</v>
      </c>
      <c r="K68" s="105">
        <v>2917</v>
      </c>
      <c r="L68" s="105">
        <v>1860</v>
      </c>
      <c r="M68" s="105">
        <v>2646</v>
      </c>
    </row>
    <row r="69" spans="1:13" ht="25.5" x14ac:dyDescent="0.25">
      <c r="A69" s="105" t="s">
        <v>1689</v>
      </c>
      <c r="B69" s="132" t="s">
        <v>1799</v>
      </c>
      <c r="C69" s="105">
        <v>0</v>
      </c>
      <c r="D69" s="105">
        <v>0</v>
      </c>
      <c r="E69" s="105">
        <v>0</v>
      </c>
      <c r="F69" s="105">
        <v>0</v>
      </c>
      <c r="G69" s="105">
        <v>0</v>
      </c>
      <c r="H69" s="105">
        <v>0</v>
      </c>
      <c r="I69" s="105">
        <v>0</v>
      </c>
      <c r="J69" s="105">
        <v>168</v>
      </c>
      <c r="K69" s="105">
        <v>0</v>
      </c>
      <c r="L69" s="105">
        <v>56</v>
      </c>
      <c r="M69" s="105">
        <v>11</v>
      </c>
    </row>
    <row r="70" spans="1:13" ht="25.5" x14ac:dyDescent="0.25">
      <c r="A70" s="105" t="s">
        <v>1690</v>
      </c>
      <c r="B70" s="132" t="s">
        <v>1800</v>
      </c>
      <c r="C70" s="105">
        <v>1514</v>
      </c>
      <c r="D70" s="105">
        <v>757</v>
      </c>
      <c r="E70" s="105">
        <v>342</v>
      </c>
      <c r="F70" s="105">
        <v>320</v>
      </c>
      <c r="G70" s="105">
        <v>811</v>
      </c>
      <c r="H70" s="105">
        <v>219</v>
      </c>
      <c r="I70" s="105">
        <v>440</v>
      </c>
      <c r="J70" s="105">
        <v>2046</v>
      </c>
      <c r="K70" s="105">
        <v>1706</v>
      </c>
      <c r="L70" s="105">
        <v>1804</v>
      </c>
      <c r="M70" s="105">
        <v>1258</v>
      </c>
    </row>
    <row r="71" spans="1:13" ht="25.5" x14ac:dyDescent="0.25">
      <c r="A71" s="105" t="s">
        <v>1691</v>
      </c>
      <c r="B71" s="132" t="s">
        <v>1801</v>
      </c>
      <c r="C71" s="105">
        <v>0</v>
      </c>
      <c r="D71" s="105">
        <v>0</v>
      </c>
      <c r="E71" s="105">
        <v>0</v>
      </c>
      <c r="F71" s="105">
        <v>0</v>
      </c>
      <c r="G71" s="105">
        <v>0</v>
      </c>
      <c r="H71" s="105">
        <v>0</v>
      </c>
      <c r="I71" s="105">
        <v>14</v>
      </c>
      <c r="J71" s="105">
        <v>0</v>
      </c>
      <c r="K71" s="105">
        <v>0</v>
      </c>
      <c r="L71" s="105">
        <v>0</v>
      </c>
      <c r="M71" s="105">
        <v>0</v>
      </c>
    </row>
    <row r="72" spans="1:13" ht="38.25" x14ac:dyDescent="0.25">
      <c r="A72" s="105" t="s">
        <v>1692</v>
      </c>
      <c r="B72" s="132" t="s">
        <v>1802</v>
      </c>
      <c r="C72" s="105">
        <v>1</v>
      </c>
      <c r="D72" s="105">
        <v>0</v>
      </c>
      <c r="E72" s="105">
        <v>3</v>
      </c>
      <c r="F72" s="105">
        <v>0</v>
      </c>
      <c r="G72" s="105">
        <v>0</v>
      </c>
      <c r="H72" s="105">
        <v>7</v>
      </c>
      <c r="I72" s="105">
        <v>88</v>
      </c>
      <c r="J72" s="105">
        <v>157</v>
      </c>
      <c r="K72" s="105">
        <v>364</v>
      </c>
      <c r="L72" s="105">
        <v>0</v>
      </c>
      <c r="M72" s="105">
        <v>41</v>
      </c>
    </row>
    <row r="73" spans="1:13" ht="38.25" x14ac:dyDescent="0.25">
      <c r="A73" s="105" t="s">
        <v>1693</v>
      </c>
      <c r="B73" s="132" t="s">
        <v>1803</v>
      </c>
      <c r="C73" s="105">
        <v>238</v>
      </c>
      <c r="D73" s="105">
        <v>0</v>
      </c>
      <c r="E73" s="105">
        <v>60</v>
      </c>
      <c r="F73" s="105">
        <v>0</v>
      </c>
      <c r="G73" s="105">
        <v>0</v>
      </c>
      <c r="H73" s="105">
        <v>0</v>
      </c>
      <c r="I73" s="105">
        <v>8</v>
      </c>
      <c r="J73" s="105">
        <v>247</v>
      </c>
      <c r="K73" s="105">
        <v>847</v>
      </c>
      <c r="L73" s="105">
        <v>0</v>
      </c>
      <c r="M73" s="105">
        <v>0</v>
      </c>
    </row>
    <row r="74" spans="1:13" ht="25.5" x14ac:dyDescent="0.25">
      <c r="A74" s="105" t="s">
        <v>1694</v>
      </c>
      <c r="B74" s="132" t="s">
        <v>1797</v>
      </c>
      <c r="C74" s="105">
        <v>15</v>
      </c>
      <c r="D74" s="105">
        <v>0</v>
      </c>
      <c r="E74" s="105">
        <v>294</v>
      </c>
      <c r="F74" s="105">
        <v>0</v>
      </c>
      <c r="G74" s="105">
        <v>0</v>
      </c>
      <c r="H74" s="105">
        <v>21</v>
      </c>
      <c r="I74" s="105">
        <v>27</v>
      </c>
      <c r="J74" s="105">
        <v>0</v>
      </c>
      <c r="K74" s="105">
        <v>0</v>
      </c>
      <c r="L74" s="105">
        <v>0</v>
      </c>
      <c r="M74" s="105">
        <v>1336</v>
      </c>
    </row>
    <row r="75" spans="1:13" ht="25.5" x14ac:dyDescent="0.25">
      <c r="A75" s="105" t="s">
        <v>1695</v>
      </c>
      <c r="B75" s="132" t="s">
        <v>1804</v>
      </c>
      <c r="C75" s="105">
        <v>0</v>
      </c>
      <c r="D75" s="105">
        <v>0</v>
      </c>
      <c r="E75" s="105">
        <v>0</v>
      </c>
      <c r="F75" s="105">
        <v>0</v>
      </c>
      <c r="G75" s="105">
        <v>0</v>
      </c>
      <c r="H75" s="105">
        <v>0</v>
      </c>
      <c r="I75" s="105">
        <v>0</v>
      </c>
      <c r="J75" s="105">
        <v>0</v>
      </c>
      <c r="K75" s="105">
        <v>0</v>
      </c>
      <c r="L75" s="105">
        <v>0</v>
      </c>
      <c r="M75" s="105">
        <v>0</v>
      </c>
    </row>
    <row r="76" spans="1:13" x14ac:dyDescent="0.25">
      <c r="A76" s="105" t="s">
        <v>1696</v>
      </c>
      <c r="B76" s="132" t="s">
        <v>33</v>
      </c>
      <c r="C76" s="105">
        <v>9950</v>
      </c>
      <c r="D76" s="105">
        <v>4295</v>
      </c>
      <c r="E76" s="105">
        <v>5207</v>
      </c>
      <c r="F76" s="105">
        <v>1554</v>
      </c>
      <c r="G76" s="105">
        <v>4262</v>
      </c>
      <c r="H76" s="105">
        <v>2309</v>
      </c>
      <c r="I76" s="105">
        <v>3392</v>
      </c>
      <c r="J76" s="105">
        <v>14396</v>
      </c>
      <c r="K76" s="105">
        <v>6725</v>
      </c>
      <c r="L76" s="105">
        <v>3011</v>
      </c>
      <c r="M76" s="105">
        <v>4722</v>
      </c>
    </row>
    <row r="77" spans="1:13" x14ac:dyDescent="0.25">
      <c r="A77" s="105" t="s">
        <v>1697</v>
      </c>
      <c r="B77" s="132" t="s">
        <v>683</v>
      </c>
      <c r="C77" s="105">
        <v>240</v>
      </c>
      <c r="D77" s="105">
        <v>55</v>
      </c>
      <c r="E77" s="105">
        <v>95</v>
      </c>
      <c r="F77" s="105">
        <v>40</v>
      </c>
      <c r="G77" s="105">
        <v>5</v>
      </c>
      <c r="H77" s="105">
        <v>0</v>
      </c>
      <c r="I77" s="105">
        <v>117</v>
      </c>
      <c r="J77" s="105">
        <v>390</v>
      </c>
      <c r="K77" s="105">
        <v>224</v>
      </c>
      <c r="L77" s="105">
        <v>65</v>
      </c>
      <c r="M77" s="105">
        <v>69</v>
      </c>
    </row>
    <row r="78" spans="1:13" x14ac:dyDescent="0.25">
      <c r="A78" s="105" t="s">
        <v>1698</v>
      </c>
      <c r="B78" s="132" t="s">
        <v>684</v>
      </c>
      <c r="C78" s="105">
        <v>6</v>
      </c>
      <c r="D78" s="105">
        <v>86</v>
      </c>
      <c r="E78" s="105">
        <v>241</v>
      </c>
      <c r="F78" s="105">
        <v>29</v>
      </c>
      <c r="G78" s="105">
        <v>249</v>
      </c>
      <c r="H78" s="105">
        <v>0</v>
      </c>
      <c r="I78" s="105">
        <v>282</v>
      </c>
      <c r="J78" s="105">
        <v>0</v>
      </c>
      <c r="K78" s="105">
        <v>350</v>
      </c>
      <c r="L78" s="105">
        <v>243</v>
      </c>
      <c r="M78" s="105">
        <v>0</v>
      </c>
    </row>
    <row r="79" spans="1:13" ht="38.25" x14ac:dyDescent="0.25">
      <c r="A79" s="105" t="s">
        <v>1699</v>
      </c>
      <c r="B79" s="132" t="s">
        <v>685</v>
      </c>
      <c r="C79" s="105">
        <v>0</v>
      </c>
      <c r="D79" s="105">
        <v>86</v>
      </c>
      <c r="E79" s="105">
        <v>241</v>
      </c>
      <c r="F79" s="105">
        <v>0</v>
      </c>
      <c r="G79" s="105">
        <v>249</v>
      </c>
      <c r="H79" s="105">
        <v>0</v>
      </c>
      <c r="I79" s="105">
        <v>282</v>
      </c>
      <c r="J79" s="105">
        <v>0</v>
      </c>
      <c r="K79" s="105">
        <v>319</v>
      </c>
      <c r="L79" s="105">
        <v>243</v>
      </c>
      <c r="M79" s="105">
        <v>0</v>
      </c>
    </row>
    <row r="80" spans="1:13" ht="25.5" x14ac:dyDescent="0.25">
      <c r="A80" s="105" t="s">
        <v>1700</v>
      </c>
      <c r="B80" s="132" t="s">
        <v>73</v>
      </c>
      <c r="C80" s="105">
        <v>6</v>
      </c>
      <c r="D80" s="105">
        <v>0</v>
      </c>
      <c r="E80" s="105">
        <v>0</v>
      </c>
      <c r="F80" s="105">
        <v>29</v>
      </c>
      <c r="G80" s="105">
        <v>0</v>
      </c>
      <c r="H80" s="105">
        <v>0</v>
      </c>
      <c r="I80" s="105">
        <v>0</v>
      </c>
      <c r="J80" s="105">
        <v>0</v>
      </c>
      <c r="K80" s="105">
        <v>31</v>
      </c>
      <c r="L80" s="105">
        <v>0</v>
      </c>
      <c r="M80" s="105">
        <v>0</v>
      </c>
    </row>
    <row r="81" spans="1:13" ht="25.5" x14ac:dyDescent="0.25">
      <c r="A81" s="105" t="s">
        <v>1701</v>
      </c>
      <c r="B81" s="132" t="s">
        <v>74</v>
      </c>
      <c r="C81" s="105">
        <v>529</v>
      </c>
      <c r="D81" s="105">
        <v>386</v>
      </c>
      <c r="E81" s="105">
        <v>220</v>
      </c>
      <c r="F81" s="105">
        <v>153</v>
      </c>
      <c r="G81" s="105">
        <v>0</v>
      </c>
      <c r="H81" s="105">
        <v>334</v>
      </c>
      <c r="I81" s="105">
        <v>0</v>
      </c>
      <c r="J81" s="105">
        <v>703</v>
      </c>
      <c r="K81" s="105">
        <v>38</v>
      </c>
      <c r="L81" s="105">
        <v>0</v>
      </c>
      <c r="M81" s="105">
        <v>26</v>
      </c>
    </row>
    <row r="82" spans="1:13" ht="51" x14ac:dyDescent="0.25">
      <c r="A82" s="105" t="s">
        <v>1702</v>
      </c>
      <c r="B82" s="132" t="s">
        <v>75</v>
      </c>
      <c r="C82" s="105">
        <v>150</v>
      </c>
      <c r="D82" s="105">
        <v>126</v>
      </c>
      <c r="E82" s="105">
        <v>183</v>
      </c>
      <c r="F82" s="105">
        <v>153</v>
      </c>
      <c r="G82" s="105">
        <v>0</v>
      </c>
      <c r="H82" s="105">
        <v>334</v>
      </c>
      <c r="I82" s="105">
        <v>0</v>
      </c>
      <c r="J82" s="105">
        <v>703</v>
      </c>
      <c r="K82" s="105">
        <v>0</v>
      </c>
      <c r="L82" s="105">
        <v>0</v>
      </c>
      <c r="M82" s="105">
        <v>26</v>
      </c>
    </row>
    <row r="83" spans="1:13" ht="25.5" x14ac:dyDescent="0.25">
      <c r="A83" s="105" t="s">
        <v>1703</v>
      </c>
      <c r="B83" s="132" t="s">
        <v>76</v>
      </c>
      <c r="C83" s="105">
        <v>0</v>
      </c>
      <c r="D83" s="105">
        <v>257</v>
      </c>
      <c r="E83" s="105">
        <v>0</v>
      </c>
      <c r="F83" s="105">
        <v>0</v>
      </c>
      <c r="G83" s="105">
        <v>0</v>
      </c>
      <c r="H83" s="105">
        <v>0</v>
      </c>
      <c r="I83" s="105">
        <v>0</v>
      </c>
      <c r="J83" s="105">
        <v>0</v>
      </c>
      <c r="K83" s="105">
        <v>1</v>
      </c>
      <c r="L83" s="105">
        <v>0</v>
      </c>
      <c r="M83" s="105">
        <v>0</v>
      </c>
    </row>
    <row r="84" spans="1:13" ht="25.5" x14ac:dyDescent="0.25">
      <c r="A84" s="105" t="s">
        <v>1704</v>
      </c>
      <c r="B84" s="132" t="s">
        <v>77</v>
      </c>
      <c r="C84" s="105">
        <v>379</v>
      </c>
      <c r="D84" s="105">
        <v>3</v>
      </c>
      <c r="E84" s="105">
        <v>37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37</v>
      </c>
      <c r="L84" s="105">
        <v>0</v>
      </c>
      <c r="M84" s="105">
        <v>0</v>
      </c>
    </row>
    <row r="85" spans="1:13" ht="25.5" x14ac:dyDescent="0.25">
      <c r="A85" s="105" t="s">
        <v>1705</v>
      </c>
      <c r="B85" s="132" t="s">
        <v>1362</v>
      </c>
      <c r="C85" s="105">
        <v>336</v>
      </c>
      <c r="D85" s="105">
        <v>296</v>
      </c>
      <c r="E85" s="105">
        <v>19</v>
      </c>
      <c r="F85" s="105">
        <v>0</v>
      </c>
      <c r="G85" s="105">
        <v>87</v>
      </c>
      <c r="H85" s="105">
        <v>0</v>
      </c>
      <c r="I85" s="105">
        <v>0</v>
      </c>
      <c r="J85" s="105">
        <v>0</v>
      </c>
      <c r="K85" s="105">
        <v>0</v>
      </c>
      <c r="L85" s="105">
        <v>0</v>
      </c>
      <c r="M85" s="105">
        <v>0</v>
      </c>
    </row>
    <row r="86" spans="1:13" ht="38.25" x14ac:dyDescent="0.25">
      <c r="A86" s="105" t="s">
        <v>1706</v>
      </c>
      <c r="B86" s="132" t="s">
        <v>27</v>
      </c>
      <c r="C86" s="105">
        <v>38</v>
      </c>
      <c r="D86" s="105">
        <v>87</v>
      </c>
      <c r="E86" s="105">
        <v>11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</row>
    <row r="87" spans="1:13" ht="25.5" x14ac:dyDescent="0.25">
      <c r="A87" s="105" t="s">
        <v>1707</v>
      </c>
      <c r="B87" s="132" t="s">
        <v>28</v>
      </c>
      <c r="C87" s="105">
        <v>0</v>
      </c>
      <c r="D87" s="105">
        <v>0</v>
      </c>
      <c r="E87" s="105">
        <v>0</v>
      </c>
      <c r="F87" s="105">
        <v>0</v>
      </c>
      <c r="G87" s="105">
        <v>0</v>
      </c>
      <c r="H87" s="105">
        <v>0</v>
      </c>
      <c r="I87" s="105">
        <v>0</v>
      </c>
      <c r="J87" s="105">
        <v>0</v>
      </c>
      <c r="K87" s="105">
        <v>0</v>
      </c>
      <c r="L87" s="105">
        <v>0</v>
      </c>
      <c r="M87" s="105">
        <v>0</v>
      </c>
    </row>
    <row r="88" spans="1:13" ht="25.5" x14ac:dyDescent="0.25">
      <c r="A88" s="105" t="s">
        <v>1708</v>
      </c>
      <c r="B88" s="132" t="s">
        <v>29</v>
      </c>
      <c r="C88" s="105">
        <v>298</v>
      </c>
      <c r="D88" s="105">
        <v>209</v>
      </c>
      <c r="E88" s="105">
        <v>8</v>
      </c>
      <c r="F88" s="105">
        <v>0</v>
      </c>
      <c r="G88" s="105">
        <v>87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</row>
    <row r="89" spans="1:13" x14ac:dyDescent="0.25">
      <c r="A89" s="105" t="s">
        <v>1709</v>
      </c>
      <c r="B89" s="132" t="s">
        <v>30</v>
      </c>
      <c r="C89" s="105">
        <v>8839</v>
      </c>
      <c r="D89" s="105">
        <v>3472</v>
      </c>
      <c r="E89" s="105">
        <v>4632</v>
      </c>
      <c r="F89" s="105">
        <v>1332</v>
      </c>
      <c r="G89" s="105">
        <v>3921</v>
      </c>
      <c r="H89" s="105">
        <v>1975</v>
      </c>
      <c r="I89" s="105">
        <v>2993</v>
      </c>
      <c r="J89" s="105">
        <v>13303</v>
      </c>
      <c r="K89" s="105">
        <v>6113</v>
      </c>
      <c r="L89" s="105">
        <v>2703</v>
      </c>
      <c r="M89" s="105">
        <v>4627</v>
      </c>
    </row>
    <row r="90" spans="1:13" ht="25.5" x14ac:dyDescent="0.25">
      <c r="A90" s="105" t="s">
        <v>1710</v>
      </c>
      <c r="B90" s="132" t="s">
        <v>31</v>
      </c>
      <c r="C90" s="105">
        <v>7851</v>
      </c>
      <c r="D90" s="105">
        <v>3411</v>
      </c>
      <c r="E90" s="105">
        <v>4477</v>
      </c>
      <c r="F90" s="105">
        <v>1304</v>
      </c>
      <c r="G90" s="105">
        <v>3856</v>
      </c>
      <c r="H90" s="105">
        <v>1607</v>
      </c>
      <c r="I90" s="105">
        <v>2819</v>
      </c>
      <c r="J90" s="105">
        <v>12983</v>
      </c>
      <c r="K90" s="105">
        <v>5676</v>
      </c>
      <c r="L90" s="105">
        <v>2559</v>
      </c>
      <c r="M90" s="105">
        <v>4180</v>
      </c>
    </row>
    <row r="91" spans="1:13" ht="25.5" x14ac:dyDescent="0.25">
      <c r="A91" s="105" t="s">
        <v>1711</v>
      </c>
      <c r="B91" s="132" t="s">
        <v>1330</v>
      </c>
      <c r="C91" s="105">
        <v>441</v>
      </c>
      <c r="D91" s="105">
        <v>194</v>
      </c>
      <c r="E91" s="105">
        <v>212</v>
      </c>
      <c r="F91" s="105">
        <v>77</v>
      </c>
      <c r="G91" s="105">
        <v>229</v>
      </c>
      <c r="H91" s="105">
        <v>0</v>
      </c>
      <c r="I91" s="105">
        <v>175</v>
      </c>
      <c r="J91" s="105">
        <v>717</v>
      </c>
      <c r="K91" s="105">
        <v>0</v>
      </c>
      <c r="L91" s="105">
        <v>0</v>
      </c>
      <c r="M91" s="105">
        <v>0</v>
      </c>
    </row>
    <row r="92" spans="1:13" ht="25.5" x14ac:dyDescent="0.25">
      <c r="A92" s="105" t="s">
        <v>1712</v>
      </c>
      <c r="B92" s="132" t="s">
        <v>1331</v>
      </c>
      <c r="C92" s="105">
        <v>4463</v>
      </c>
      <c r="D92" s="105">
        <v>1984</v>
      </c>
      <c r="E92" s="105">
        <v>2721</v>
      </c>
      <c r="F92" s="105">
        <v>714</v>
      </c>
      <c r="G92" s="105">
        <v>2197</v>
      </c>
      <c r="H92" s="105">
        <v>859</v>
      </c>
      <c r="I92" s="105">
        <v>1561</v>
      </c>
      <c r="J92" s="105">
        <v>7710</v>
      </c>
      <c r="K92" s="105">
        <v>4289</v>
      </c>
      <c r="L92" s="105">
        <v>2116</v>
      </c>
      <c r="M92" s="105">
        <v>3379</v>
      </c>
    </row>
    <row r="93" spans="1:13" x14ac:dyDescent="0.25">
      <c r="A93" s="105" t="s">
        <v>1713</v>
      </c>
      <c r="B93" s="132" t="s">
        <v>1332</v>
      </c>
      <c r="C93" s="105">
        <v>2947</v>
      </c>
      <c r="D93" s="105">
        <v>1233</v>
      </c>
      <c r="E93" s="105">
        <v>1544</v>
      </c>
      <c r="F93" s="105">
        <v>513</v>
      </c>
      <c r="G93" s="105">
        <v>1430</v>
      </c>
      <c r="H93" s="105">
        <v>748</v>
      </c>
      <c r="I93" s="105">
        <v>1083</v>
      </c>
      <c r="J93" s="105">
        <v>4556</v>
      </c>
      <c r="K93" s="105">
        <v>1387</v>
      </c>
      <c r="L93" s="105">
        <v>443</v>
      </c>
      <c r="M93" s="105">
        <v>801</v>
      </c>
    </row>
    <row r="94" spans="1:13" x14ac:dyDescent="0.25">
      <c r="A94" s="105" t="s">
        <v>1714</v>
      </c>
      <c r="B94" s="132" t="s">
        <v>32</v>
      </c>
      <c r="C94" s="105">
        <v>988</v>
      </c>
      <c r="D94" s="105">
        <v>61</v>
      </c>
      <c r="E94" s="105">
        <v>155</v>
      </c>
      <c r="F94" s="105">
        <v>28</v>
      </c>
      <c r="G94" s="105">
        <v>65</v>
      </c>
      <c r="H94" s="105">
        <v>368</v>
      </c>
      <c r="I94" s="105">
        <v>174</v>
      </c>
      <c r="J94" s="105">
        <v>320</v>
      </c>
      <c r="K94" s="105">
        <v>437</v>
      </c>
      <c r="L94" s="105">
        <v>144</v>
      </c>
      <c r="M94" s="105">
        <v>447</v>
      </c>
    </row>
    <row r="95" spans="1:13" ht="25.5" x14ac:dyDescent="0.25">
      <c r="A95" s="105" t="s">
        <v>1715</v>
      </c>
      <c r="B95" s="132" t="s">
        <v>1167</v>
      </c>
      <c r="C95" s="105">
        <v>4878</v>
      </c>
      <c r="D95" s="105">
        <v>2613</v>
      </c>
      <c r="E95" s="105">
        <v>3533</v>
      </c>
      <c r="F95" s="105">
        <v>963</v>
      </c>
      <c r="G95" s="105">
        <v>2231</v>
      </c>
      <c r="H95" s="105">
        <v>1080</v>
      </c>
      <c r="I95" s="105">
        <v>1560</v>
      </c>
      <c r="J95" s="105">
        <v>5297</v>
      </c>
      <c r="K95" s="105">
        <v>1965</v>
      </c>
      <c r="L95" s="105">
        <v>1585</v>
      </c>
      <c r="M95" s="105">
        <v>2676</v>
      </c>
    </row>
    <row r="96" spans="1:13" ht="38.25" x14ac:dyDescent="0.25">
      <c r="A96" s="105" t="s">
        <v>1716</v>
      </c>
      <c r="B96" s="132" t="s">
        <v>34</v>
      </c>
      <c r="C96" s="105">
        <v>4787</v>
      </c>
      <c r="D96" s="105">
        <v>2561</v>
      </c>
      <c r="E96" s="105">
        <v>3449</v>
      </c>
      <c r="F96" s="105">
        <v>942</v>
      </c>
      <c r="G96" s="105">
        <v>2153</v>
      </c>
      <c r="H96" s="105">
        <v>1036</v>
      </c>
      <c r="I96" s="105">
        <v>1431</v>
      </c>
      <c r="J96" s="105">
        <v>5173</v>
      </c>
      <c r="K96" s="105">
        <v>1925</v>
      </c>
      <c r="L96" s="105">
        <v>1549</v>
      </c>
      <c r="M96" s="105">
        <v>2520</v>
      </c>
    </row>
    <row r="97" spans="1:13" ht="25.5" x14ac:dyDescent="0.25">
      <c r="A97" s="105" t="s">
        <v>1717</v>
      </c>
      <c r="B97" s="132" t="s">
        <v>35</v>
      </c>
      <c r="C97" s="105">
        <v>91</v>
      </c>
      <c r="D97" s="105">
        <v>52</v>
      </c>
      <c r="E97" s="105">
        <v>84</v>
      </c>
      <c r="F97" s="105">
        <v>21</v>
      </c>
      <c r="G97" s="105">
        <v>78</v>
      </c>
      <c r="H97" s="105">
        <v>16</v>
      </c>
      <c r="I97" s="105">
        <v>65</v>
      </c>
      <c r="J97" s="105">
        <v>124</v>
      </c>
      <c r="K97" s="105">
        <v>40</v>
      </c>
      <c r="L97" s="105">
        <v>36</v>
      </c>
      <c r="M97" s="105">
        <v>156</v>
      </c>
    </row>
    <row r="98" spans="1:13" ht="25.5" x14ac:dyDescent="0.25">
      <c r="A98" s="105" t="s">
        <v>1718</v>
      </c>
      <c r="B98" s="132" t="s">
        <v>1168</v>
      </c>
      <c r="C98" s="105">
        <v>0</v>
      </c>
      <c r="D98" s="105">
        <v>0</v>
      </c>
      <c r="E98" s="105">
        <v>0</v>
      </c>
      <c r="F98" s="105">
        <v>0</v>
      </c>
      <c r="G98" s="105">
        <v>0</v>
      </c>
      <c r="H98" s="105">
        <v>28</v>
      </c>
      <c r="I98" s="105">
        <v>64</v>
      </c>
      <c r="J98" s="105">
        <v>0</v>
      </c>
      <c r="K98" s="105">
        <v>0</v>
      </c>
      <c r="L98" s="105">
        <v>0</v>
      </c>
      <c r="M98" s="105">
        <v>0</v>
      </c>
    </row>
    <row r="99" spans="1:13" x14ac:dyDescent="0.25">
      <c r="A99" s="105" t="s">
        <v>1719</v>
      </c>
      <c r="B99" s="132" t="s">
        <v>1805</v>
      </c>
      <c r="C99" s="105">
        <v>8664</v>
      </c>
      <c r="D99" s="105">
        <v>0</v>
      </c>
      <c r="E99" s="105">
        <v>184</v>
      </c>
      <c r="F99" s="105">
        <v>2005</v>
      </c>
      <c r="G99" s="105">
        <v>4079</v>
      </c>
      <c r="H99" s="105">
        <v>0</v>
      </c>
      <c r="I99" s="105">
        <v>2096</v>
      </c>
      <c r="J99" s="105">
        <v>2611</v>
      </c>
      <c r="K99" s="105">
        <v>5827</v>
      </c>
      <c r="L99" s="105">
        <v>0</v>
      </c>
      <c r="M99" s="105">
        <v>1880</v>
      </c>
    </row>
    <row r="100" spans="1:13" ht="25.5" x14ac:dyDescent="0.25">
      <c r="A100" s="105" t="s">
        <v>1720</v>
      </c>
      <c r="B100" s="132" t="s">
        <v>1806</v>
      </c>
      <c r="C100" s="105">
        <v>8625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</row>
    <row r="101" spans="1:13" ht="25.5" x14ac:dyDescent="0.25">
      <c r="A101" s="105" t="s">
        <v>1721</v>
      </c>
      <c r="B101" s="132" t="s">
        <v>1807</v>
      </c>
      <c r="C101" s="105">
        <v>0</v>
      </c>
      <c r="D101" s="105">
        <v>0</v>
      </c>
      <c r="E101" s="105">
        <v>0</v>
      </c>
      <c r="F101" s="105">
        <v>1720</v>
      </c>
      <c r="G101" s="105">
        <v>2909</v>
      </c>
      <c r="H101" s="105">
        <v>0</v>
      </c>
      <c r="I101" s="105">
        <v>2096</v>
      </c>
      <c r="J101" s="105">
        <v>1973</v>
      </c>
      <c r="K101" s="105">
        <v>3633</v>
      </c>
      <c r="L101" s="105">
        <v>0</v>
      </c>
      <c r="M101" s="105">
        <v>1260</v>
      </c>
    </row>
    <row r="102" spans="1:13" ht="25.5" x14ac:dyDescent="0.25">
      <c r="A102" s="105" t="s">
        <v>1722</v>
      </c>
      <c r="B102" s="132" t="s">
        <v>1808</v>
      </c>
      <c r="C102" s="105">
        <v>0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</row>
    <row r="103" spans="1:13" ht="25.5" x14ac:dyDescent="0.25">
      <c r="A103" s="105" t="s">
        <v>1723</v>
      </c>
      <c r="B103" s="132" t="s">
        <v>1585</v>
      </c>
      <c r="C103" s="105">
        <v>0</v>
      </c>
      <c r="D103" s="105">
        <v>0</v>
      </c>
      <c r="E103" s="105">
        <v>0</v>
      </c>
      <c r="F103" s="105">
        <v>96</v>
      </c>
      <c r="G103" s="105">
        <v>0</v>
      </c>
      <c r="H103" s="105">
        <v>0</v>
      </c>
      <c r="I103" s="105">
        <v>0</v>
      </c>
      <c r="J103" s="105">
        <v>638</v>
      </c>
      <c r="K103" s="105">
        <v>337</v>
      </c>
      <c r="L103" s="105">
        <v>0</v>
      </c>
      <c r="M103" s="105">
        <v>0</v>
      </c>
    </row>
    <row r="104" spans="1:13" ht="25.5" x14ac:dyDescent="0.25">
      <c r="A104" s="105" t="s">
        <v>1724</v>
      </c>
      <c r="B104" s="132" t="s">
        <v>1586</v>
      </c>
      <c r="C104" s="105">
        <v>0</v>
      </c>
      <c r="D104" s="105">
        <v>0</v>
      </c>
      <c r="E104" s="105">
        <v>0</v>
      </c>
      <c r="F104" s="105">
        <v>181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620</v>
      </c>
    </row>
    <row r="105" spans="1:13" ht="25.5" x14ac:dyDescent="0.25">
      <c r="A105" s="105" t="s">
        <v>1725</v>
      </c>
      <c r="B105" s="132" t="s">
        <v>1329</v>
      </c>
      <c r="C105" s="105">
        <v>39</v>
      </c>
      <c r="D105" s="105">
        <v>0</v>
      </c>
      <c r="E105" s="105">
        <v>184</v>
      </c>
      <c r="F105" s="105">
        <v>8</v>
      </c>
      <c r="G105" s="105">
        <v>1170</v>
      </c>
      <c r="H105" s="105">
        <v>0</v>
      </c>
      <c r="I105" s="105">
        <v>0</v>
      </c>
      <c r="J105" s="105">
        <v>0</v>
      </c>
      <c r="K105" s="105">
        <v>1857</v>
      </c>
      <c r="L105" s="105">
        <v>0</v>
      </c>
      <c r="M105" s="105">
        <v>0</v>
      </c>
    </row>
    <row r="106" spans="1:13" ht="25.5" x14ac:dyDescent="0.25">
      <c r="A106" s="105" t="s">
        <v>1726</v>
      </c>
      <c r="B106" s="132" t="s">
        <v>1809</v>
      </c>
      <c r="C106" s="105">
        <v>0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</row>
    <row r="107" spans="1:13" x14ac:dyDescent="0.25">
      <c r="A107" s="105" t="s">
        <v>1727</v>
      </c>
      <c r="B107" s="132" t="s">
        <v>1582</v>
      </c>
      <c r="C107" s="105">
        <v>1062</v>
      </c>
      <c r="D107" s="105">
        <v>742</v>
      </c>
      <c r="E107" s="105">
        <v>272</v>
      </c>
      <c r="F107" s="105">
        <v>107</v>
      </c>
      <c r="G107" s="105">
        <v>2238</v>
      </c>
      <c r="H107" s="105">
        <v>260</v>
      </c>
      <c r="I107" s="105">
        <v>261</v>
      </c>
      <c r="J107" s="105">
        <v>2419</v>
      </c>
      <c r="K107" s="105">
        <v>983</v>
      </c>
      <c r="L107" s="105">
        <v>256</v>
      </c>
      <c r="M107" s="105">
        <v>295</v>
      </c>
    </row>
    <row r="108" spans="1:13" x14ac:dyDescent="0.25">
      <c r="A108" s="105" t="s">
        <v>1728</v>
      </c>
      <c r="B108" s="132" t="s">
        <v>1583</v>
      </c>
      <c r="C108" s="105">
        <v>139</v>
      </c>
      <c r="D108" s="105">
        <v>66</v>
      </c>
      <c r="E108" s="105">
        <v>76</v>
      </c>
      <c r="F108" s="105">
        <v>38</v>
      </c>
      <c r="G108" s="105">
        <v>2146</v>
      </c>
      <c r="H108" s="105">
        <v>0</v>
      </c>
      <c r="I108" s="105">
        <v>0</v>
      </c>
      <c r="J108" s="105">
        <v>644</v>
      </c>
      <c r="K108" s="105">
        <v>27</v>
      </c>
      <c r="L108" s="105">
        <v>0</v>
      </c>
      <c r="M108" s="105">
        <v>12</v>
      </c>
    </row>
    <row r="109" spans="1:13" x14ac:dyDescent="0.25">
      <c r="A109" s="105" t="s">
        <v>1729</v>
      </c>
      <c r="B109" s="132" t="s">
        <v>1060</v>
      </c>
      <c r="C109" s="105">
        <v>5</v>
      </c>
      <c r="D109" s="105">
        <v>200</v>
      </c>
      <c r="E109" s="105">
        <v>1</v>
      </c>
      <c r="F109" s="105">
        <v>16</v>
      </c>
      <c r="G109" s="105">
        <v>92</v>
      </c>
      <c r="H109" s="105">
        <v>10</v>
      </c>
      <c r="I109" s="105">
        <v>5</v>
      </c>
      <c r="J109" s="105">
        <v>617</v>
      </c>
      <c r="K109" s="105">
        <v>168</v>
      </c>
      <c r="L109" s="105">
        <v>150</v>
      </c>
      <c r="M109" s="105">
        <v>173</v>
      </c>
    </row>
    <row r="110" spans="1:13" x14ac:dyDescent="0.25">
      <c r="A110" s="105" t="s">
        <v>1730</v>
      </c>
      <c r="B110" s="132" t="s">
        <v>1584</v>
      </c>
      <c r="C110" s="105">
        <v>918</v>
      </c>
      <c r="D110" s="105">
        <v>476</v>
      </c>
      <c r="E110" s="105">
        <v>195</v>
      </c>
      <c r="F110" s="105">
        <v>53</v>
      </c>
      <c r="G110" s="105">
        <v>0</v>
      </c>
      <c r="H110" s="105">
        <v>250</v>
      </c>
      <c r="I110" s="105">
        <v>256</v>
      </c>
      <c r="J110" s="105">
        <v>1158</v>
      </c>
      <c r="K110" s="105">
        <v>788</v>
      </c>
      <c r="L110" s="105">
        <v>106</v>
      </c>
      <c r="M110" s="105">
        <v>110</v>
      </c>
    </row>
    <row r="111" spans="1:13" x14ac:dyDescent="0.25">
      <c r="A111" s="105" t="s">
        <v>1731</v>
      </c>
      <c r="B111" s="132" t="s">
        <v>376</v>
      </c>
      <c r="C111" s="105">
        <v>504603</v>
      </c>
      <c r="D111" s="105">
        <v>221130</v>
      </c>
      <c r="E111" s="105">
        <v>293592</v>
      </c>
      <c r="F111" s="105">
        <v>93893</v>
      </c>
      <c r="G111" s="105">
        <v>255327</v>
      </c>
      <c r="H111" s="105">
        <v>126760</v>
      </c>
      <c r="I111" s="105">
        <v>199906</v>
      </c>
      <c r="J111" s="105">
        <v>806355</v>
      </c>
      <c r="K111" s="105">
        <v>240110</v>
      </c>
      <c r="L111" s="105">
        <v>130045</v>
      </c>
      <c r="M111" s="105">
        <v>151061</v>
      </c>
    </row>
    <row r="112" spans="1:13" x14ac:dyDescent="0.25">
      <c r="A112" s="105" t="s">
        <v>1732</v>
      </c>
      <c r="B112" s="132" t="s">
        <v>380</v>
      </c>
      <c r="C112" s="105">
        <v>91125</v>
      </c>
      <c r="D112" s="105">
        <v>38129</v>
      </c>
      <c r="E112" s="105">
        <v>63390</v>
      </c>
      <c r="F112" s="105">
        <v>13571</v>
      </c>
      <c r="G112" s="105">
        <v>35744</v>
      </c>
      <c r="H112" s="105">
        <v>16750</v>
      </c>
      <c r="I112" s="105">
        <v>26683</v>
      </c>
      <c r="J112" s="105">
        <v>126273</v>
      </c>
      <c r="K112" s="105">
        <v>90253</v>
      </c>
      <c r="L112" s="105">
        <v>49366</v>
      </c>
      <c r="M112" s="105">
        <v>52454</v>
      </c>
    </row>
    <row r="113" spans="1:13" x14ac:dyDescent="0.25">
      <c r="A113" s="105" t="s">
        <v>1733</v>
      </c>
      <c r="B113" s="132" t="s">
        <v>382</v>
      </c>
      <c r="C113" s="105">
        <v>90115</v>
      </c>
      <c r="D113" s="105">
        <v>36275</v>
      </c>
      <c r="E113" s="105">
        <v>62048</v>
      </c>
      <c r="F113" s="105">
        <v>12534</v>
      </c>
      <c r="G113" s="105">
        <v>34610</v>
      </c>
      <c r="H113" s="105">
        <v>16404</v>
      </c>
      <c r="I113" s="105">
        <v>26045</v>
      </c>
      <c r="J113" s="105">
        <v>123855</v>
      </c>
      <c r="K113" s="105">
        <v>87104</v>
      </c>
      <c r="L113" s="105">
        <v>49151</v>
      </c>
      <c r="M113" s="105">
        <v>51698</v>
      </c>
    </row>
    <row r="114" spans="1:13" x14ac:dyDescent="0.25">
      <c r="A114" s="105" t="s">
        <v>1734</v>
      </c>
      <c r="B114" s="132" t="s">
        <v>384</v>
      </c>
      <c r="C114" s="105">
        <v>51843</v>
      </c>
      <c r="D114" s="105">
        <v>19721</v>
      </c>
      <c r="E114" s="105">
        <v>33553</v>
      </c>
      <c r="F114" s="105">
        <v>7947</v>
      </c>
      <c r="G114" s="105">
        <v>19517</v>
      </c>
      <c r="H114" s="105">
        <v>10325</v>
      </c>
      <c r="I114" s="105">
        <v>16000</v>
      </c>
      <c r="J114" s="105">
        <v>88552</v>
      </c>
      <c r="K114" s="105">
        <v>48886</v>
      </c>
      <c r="L114" s="105">
        <v>35540</v>
      </c>
      <c r="M114" s="105">
        <v>37292</v>
      </c>
    </row>
    <row r="115" spans="1:13" ht="25.5" x14ac:dyDescent="0.25">
      <c r="A115" s="105" t="s">
        <v>1735</v>
      </c>
      <c r="B115" s="132" t="s">
        <v>460</v>
      </c>
      <c r="C115" s="105">
        <v>51660</v>
      </c>
      <c r="D115" s="105">
        <v>19692</v>
      </c>
      <c r="E115" s="105">
        <v>33147</v>
      </c>
      <c r="F115" s="105">
        <v>7938</v>
      </c>
      <c r="G115" s="105">
        <v>19267</v>
      </c>
      <c r="H115" s="105">
        <v>10083</v>
      </c>
      <c r="I115" s="105">
        <v>15925</v>
      </c>
      <c r="J115" s="105">
        <v>88091</v>
      </c>
      <c r="K115" s="105">
        <v>48258</v>
      </c>
      <c r="L115" s="105">
        <v>34851</v>
      </c>
      <c r="M115" s="105">
        <v>37217</v>
      </c>
    </row>
    <row r="116" spans="1:13" x14ac:dyDescent="0.25">
      <c r="A116" s="105" t="s">
        <v>1736</v>
      </c>
      <c r="B116" s="132" t="s">
        <v>1057</v>
      </c>
      <c r="C116" s="105">
        <v>183</v>
      </c>
      <c r="D116" s="105">
        <v>29</v>
      </c>
      <c r="E116" s="105">
        <v>377</v>
      </c>
      <c r="F116" s="105">
        <v>9</v>
      </c>
      <c r="G116" s="105">
        <v>250</v>
      </c>
      <c r="H116" s="105">
        <v>24</v>
      </c>
      <c r="I116" s="105">
        <v>68</v>
      </c>
      <c r="J116" s="105">
        <v>461</v>
      </c>
      <c r="K116" s="105">
        <v>628</v>
      </c>
      <c r="L116" s="105">
        <v>689</v>
      </c>
      <c r="M116" s="105">
        <v>75</v>
      </c>
    </row>
    <row r="117" spans="1:13" x14ac:dyDescent="0.25">
      <c r="A117" s="105" t="s">
        <v>1737</v>
      </c>
      <c r="B117" s="132" t="s">
        <v>459</v>
      </c>
      <c r="C117" s="105">
        <v>0</v>
      </c>
      <c r="D117" s="105">
        <v>0</v>
      </c>
      <c r="E117" s="105">
        <v>29</v>
      </c>
      <c r="F117" s="105">
        <v>0</v>
      </c>
      <c r="G117" s="105">
        <v>0</v>
      </c>
      <c r="H117" s="105">
        <v>218</v>
      </c>
      <c r="I117" s="105">
        <v>7</v>
      </c>
      <c r="J117" s="105">
        <v>0</v>
      </c>
      <c r="K117" s="105">
        <v>0</v>
      </c>
      <c r="L117" s="105">
        <v>0</v>
      </c>
      <c r="M117" s="105">
        <v>0</v>
      </c>
    </row>
    <row r="118" spans="1:13" x14ac:dyDescent="0.25">
      <c r="A118" s="105" t="s">
        <v>1738</v>
      </c>
      <c r="B118" s="132" t="s">
        <v>1056</v>
      </c>
      <c r="C118" s="105">
        <v>0</v>
      </c>
      <c r="D118" s="105">
        <v>134</v>
      </c>
      <c r="E118" s="105">
        <v>25</v>
      </c>
      <c r="F118" s="105">
        <v>0</v>
      </c>
      <c r="G118" s="105">
        <v>2</v>
      </c>
      <c r="H118" s="105">
        <v>0</v>
      </c>
      <c r="I118" s="105">
        <v>18</v>
      </c>
      <c r="J118" s="105">
        <v>0</v>
      </c>
      <c r="K118" s="105">
        <v>1502</v>
      </c>
      <c r="L118" s="105">
        <v>4</v>
      </c>
      <c r="M118" s="105">
        <v>0</v>
      </c>
    </row>
    <row r="119" spans="1:13" ht="25.5" x14ac:dyDescent="0.25">
      <c r="A119" s="105" t="s">
        <v>1739</v>
      </c>
      <c r="B119" s="132" t="s">
        <v>6</v>
      </c>
      <c r="C119" s="105">
        <v>0</v>
      </c>
      <c r="D119" s="105">
        <v>0</v>
      </c>
      <c r="E119" s="105">
        <v>0</v>
      </c>
      <c r="F119" s="105">
        <v>0</v>
      </c>
      <c r="G119" s="105">
        <v>2</v>
      </c>
      <c r="H119" s="105">
        <v>0</v>
      </c>
      <c r="I119" s="105">
        <v>0</v>
      </c>
      <c r="J119" s="105">
        <v>0</v>
      </c>
      <c r="K119" s="105">
        <v>0</v>
      </c>
      <c r="L119" s="105">
        <v>0</v>
      </c>
      <c r="M119" s="105">
        <v>0</v>
      </c>
    </row>
    <row r="120" spans="1:13" ht="25.5" x14ac:dyDescent="0.25">
      <c r="A120" s="105" t="s">
        <v>1740</v>
      </c>
      <c r="B120" s="132" t="s">
        <v>7</v>
      </c>
      <c r="C120" s="105">
        <v>0</v>
      </c>
      <c r="D120" s="105">
        <v>0</v>
      </c>
      <c r="E120" s="105">
        <v>0</v>
      </c>
      <c r="F120" s="105">
        <v>0</v>
      </c>
      <c r="G120" s="105">
        <v>0</v>
      </c>
      <c r="H120" s="105">
        <v>0</v>
      </c>
      <c r="I120" s="105">
        <v>0</v>
      </c>
      <c r="J120" s="105">
        <v>0</v>
      </c>
      <c r="K120" s="105">
        <v>0</v>
      </c>
      <c r="L120" s="105">
        <v>0</v>
      </c>
      <c r="M120" s="105">
        <v>0</v>
      </c>
    </row>
    <row r="121" spans="1:13" x14ac:dyDescent="0.25">
      <c r="A121" s="105" t="s">
        <v>1741</v>
      </c>
      <c r="B121" s="132" t="s">
        <v>8</v>
      </c>
      <c r="C121" s="105">
        <v>0</v>
      </c>
      <c r="D121" s="105">
        <v>134</v>
      </c>
      <c r="E121" s="105">
        <v>25</v>
      </c>
      <c r="F121" s="105">
        <v>0</v>
      </c>
      <c r="G121" s="105">
        <v>0</v>
      </c>
      <c r="H121" s="105">
        <v>0</v>
      </c>
      <c r="I121" s="105">
        <v>18</v>
      </c>
      <c r="J121" s="105">
        <v>0</v>
      </c>
      <c r="K121" s="105">
        <v>1502</v>
      </c>
      <c r="L121" s="105">
        <v>4</v>
      </c>
      <c r="M121" s="105">
        <v>0</v>
      </c>
    </row>
    <row r="122" spans="1:13" x14ac:dyDescent="0.25">
      <c r="A122" s="105" t="s">
        <v>1742</v>
      </c>
      <c r="B122" s="132" t="s">
        <v>0</v>
      </c>
      <c r="C122" s="105">
        <v>34171</v>
      </c>
      <c r="D122" s="105">
        <v>14199</v>
      </c>
      <c r="E122" s="105">
        <v>25946</v>
      </c>
      <c r="F122" s="105">
        <v>4148</v>
      </c>
      <c r="G122" s="105">
        <v>13704</v>
      </c>
      <c r="H122" s="105">
        <v>5000</v>
      </c>
      <c r="I122" s="105">
        <v>8760</v>
      </c>
      <c r="J122" s="105">
        <v>29357</v>
      </c>
      <c r="K122" s="105">
        <v>36348</v>
      </c>
      <c r="L122" s="105">
        <v>13284</v>
      </c>
      <c r="M122" s="105">
        <v>14184</v>
      </c>
    </row>
    <row r="123" spans="1:13" x14ac:dyDescent="0.25">
      <c r="A123" s="105" t="s">
        <v>1743</v>
      </c>
      <c r="B123" s="132" t="s">
        <v>560</v>
      </c>
      <c r="C123" s="105">
        <v>23949</v>
      </c>
      <c r="D123" s="105">
        <v>10066</v>
      </c>
      <c r="E123" s="105">
        <v>17745</v>
      </c>
      <c r="F123" s="105">
        <v>2525</v>
      </c>
      <c r="G123" s="105">
        <v>9491</v>
      </c>
      <c r="H123" s="105">
        <v>3517</v>
      </c>
      <c r="I123" s="105">
        <v>5848</v>
      </c>
      <c r="J123" s="105">
        <v>20617</v>
      </c>
      <c r="K123" s="105">
        <v>25333</v>
      </c>
      <c r="L123" s="105">
        <v>10565</v>
      </c>
      <c r="M123" s="105">
        <v>9507</v>
      </c>
    </row>
    <row r="124" spans="1:13" x14ac:dyDescent="0.25">
      <c r="A124" s="105" t="s">
        <v>1744</v>
      </c>
      <c r="B124" s="132" t="s">
        <v>1</v>
      </c>
      <c r="C124" s="105">
        <v>2401</v>
      </c>
      <c r="D124" s="105">
        <v>1316</v>
      </c>
      <c r="E124" s="105">
        <v>2484</v>
      </c>
      <c r="F124" s="105">
        <v>0</v>
      </c>
      <c r="G124" s="105">
        <v>1226</v>
      </c>
      <c r="H124" s="105">
        <v>1</v>
      </c>
      <c r="I124" s="105">
        <v>624</v>
      </c>
      <c r="J124" s="105">
        <v>1749</v>
      </c>
      <c r="K124" s="105">
        <v>4075</v>
      </c>
      <c r="L124" s="105">
        <v>0</v>
      </c>
      <c r="M124" s="105">
        <v>1189</v>
      </c>
    </row>
    <row r="125" spans="1:13" x14ac:dyDescent="0.25">
      <c r="A125" s="105" t="s">
        <v>1745</v>
      </c>
      <c r="B125" s="132" t="s">
        <v>561</v>
      </c>
      <c r="C125" s="105">
        <v>7821</v>
      </c>
      <c r="D125" s="105">
        <v>2817</v>
      </c>
      <c r="E125" s="105">
        <v>5717</v>
      </c>
      <c r="F125" s="105">
        <v>1623</v>
      </c>
      <c r="G125" s="105">
        <v>2987</v>
      </c>
      <c r="H125" s="105">
        <v>1482</v>
      </c>
      <c r="I125" s="105">
        <v>2288</v>
      </c>
      <c r="J125" s="105">
        <v>6991</v>
      </c>
      <c r="K125" s="105">
        <v>6940</v>
      </c>
      <c r="L125" s="105">
        <v>2719</v>
      </c>
      <c r="M125" s="105">
        <v>3488</v>
      </c>
    </row>
    <row r="126" spans="1:13" x14ac:dyDescent="0.25">
      <c r="A126" s="105" t="s">
        <v>1746</v>
      </c>
      <c r="B126" s="132" t="s">
        <v>1919</v>
      </c>
      <c r="C126" s="105">
        <v>478</v>
      </c>
      <c r="D126" s="105">
        <v>222</v>
      </c>
      <c r="E126" s="105">
        <v>416</v>
      </c>
      <c r="F126" s="105">
        <v>151</v>
      </c>
      <c r="G126" s="105">
        <v>295</v>
      </c>
      <c r="H126" s="105">
        <v>183</v>
      </c>
      <c r="I126" s="105">
        <v>246</v>
      </c>
      <c r="J126" s="105">
        <v>1444</v>
      </c>
      <c r="K126" s="105">
        <v>54</v>
      </c>
      <c r="L126" s="105">
        <v>13</v>
      </c>
      <c r="M126" s="105">
        <v>22</v>
      </c>
    </row>
    <row r="127" spans="1:13" x14ac:dyDescent="0.25">
      <c r="A127" s="105" t="s">
        <v>1747</v>
      </c>
      <c r="B127" s="132" t="s">
        <v>675</v>
      </c>
      <c r="C127" s="105">
        <v>1589</v>
      </c>
      <c r="D127" s="105">
        <v>666</v>
      </c>
      <c r="E127" s="105">
        <v>1665</v>
      </c>
      <c r="F127" s="105">
        <v>235</v>
      </c>
      <c r="G127" s="105">
        <v>822</v>
      </c>
      <c r="H127" s="105">
        <v>357</v>
      </c>
      <c r="I127" s="105">
        <v>539</v>
      </c>
      <c r="J127" s="105">
        <v>3039</v>
      </c>
      <c r="K127" s="105">
        <v>1</v>
      </c>
      <c r="L127" s="105">
        <v>0</v>
      </c>
      <c r="M127" s="105">
        <v>2</v>
      </c>
    </row>
    <row r="128" spans="1:13" x14ac:dyDescent="0.25">
      <c r="A128" s="105" t="s">
        <v>1748</v>
      </c>
      <c r="B128" s="132" t="s">
        <v>676</v>
      </c>
      <c r="C128" s="105">
        <v>285</v>
      </c>
      <c r="D128" s="105">
        <v>133</v>
      </c>
      <c r="E128" s="105">
        <v>247</v>
      </c>
      <c r="F128" s="105">
        <v>2</v>
      </c>
      <c r="G128" s="105">
        <v>62</v>
      </c>
      <c r="H128" s="105">
        <v>53</v>
      </c>
      <c r="I128" s="105">
        <v>107</v>
      </c>
      <c r="J128" s="105">
        <v>286</v>
      </c>
      <c r="K128" s="105">
        <v>145</v>
      </c>
      <c r="L128" s="105">
        <v>20</v>
      </c>
      <c r="M128" s="105">
        <v>47</v>
      </c>
    </row>
    <row r="129" spans="1:13" x14ac:dyDescent="0.25">
      <c r="A129" s="105" t="s">
        <v>1749</v>
      </c>
      <c r="B129" s="132" t="s">
        <v>1581</v>
      </c>
      <c r="C129" s="105">
        <v>1339</v>
      </c>
      <c r="D129" s="105">
        <v>18</v>
      </c>
      <c r="E129" s="105">
        <v>18</v>
      </c>
      <c r="F129" s="105">
        <v>12</v>
      </c>
      <c r="G129" s="105">
        <v>166</v>
      </c>
      <c r="H129" s="105">
        <v>295</v>
      </c>
      <c r="I129" s="105">
        <v>182</v>
      </c>
      <c r="J129" s="105">
        <v>21</v>
      </c>
      <c r="K129" s="105">
        <v>0</v>
      </c>
      <c r="L129" s="105">
        <v>0</v>
      </c>
      <c r="M129" s="105">
        <v>0</v>
      </c>
    </row>
    <row r="130" spans="1:13" x14ac:dyDescent="0.25">
      <c r="A130" s="105" t="s">
        <v>1750</v>
      </c>
      <c r="B130" s="132" t="s">
        <v>677</v>
      </c>
      <c r="C130" s="105">
        <v>410</v>
      </c>
      <c r="D130" s="105">
        <v>1182</v>
      </c>
      <c r="E130" s="105">
        <v>178</v>
      </c>
      <c r="F130" s="105">
        <v>39</v>
      </c>
      <c r="G130" s="105">
        <v>42</v>
      </c>
      <c r="H130" s="105">
        <v>191</v>
      </c>
      <c r="I130" s="105">
        <v>193</v>
      </c>
      <c r="J130" s="105">
        <v>894</v>
      </c>
      <c r="K130" s="105">
        <v>168</v>
      </c>
      <c r="L130" s="105">
        <v>290</v>
      </c>
      <c r="M130" s="105">
        <v>151</v>
      </c>
    </row>
    <row r="131" spans="1:13" ht="25.5" x14ac:dyDescent="0.25">
      <c r="A131" s="105" t="s">
        <v>1751</v>
      </c>
      <c r="B131" s="132" t="s">
        <v>678</v>
      </c>
      <c r="C131" s="105">
        <v>0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262</v>
      </c>
      <c r="K131" s="105">
        <v>0</v>
      </c>
      <c r="L131" s="105">
        <v>0</v>
      </c>
      <c r="M131" s="105">
        <v>0</v>
      </c>
    </row>
    <row r="132" spans="1:13" x14ac:dyDescent="0.25">
      <c r="A132" s="105" t="s">
        <v>1752</v>
      </c>
      <c r="B132" s="132" t="s">
        <v>1400</v>
      </c>
      <c r="C132" s="105">
        <v>1010</v>
      </c>
      <c r="D132" s="105">
        <v>1854</v>
      </c>
      <c r="E132" s="105">
        <v>1342</v>
      </c>
      <c r="F132" s="105">
        <v>1037</v>
      </c>
      <c r="G132" s="105">
        <v>1134</v>
      </c>
      <c r="H132" s="105">
        <v>346</v>
      </c>
      <c r="I132" s="105">
        <v>638</v>
      </c>
      <c r="J132" s="105">
        <v>2418</v>
      </c>
      <c r="K132" s="105">
        <v>3149</v>
      </c>
      <c r="L132" s="105">
        <v>215</v>
      </c>
      <c r="M132" s="105">
        <v>756</v>
      </c>
    </row>
    <row r="133" spans="1:13" x14ac:dyDescent="0.25">
      <c r="A133" s="105" t="s">
        <v>1753</v>
      </c>
      <c r="B133" s="132" t="s">
        <v>1402</v>
      </c>
      <c r="C133" s="105">
        <v>8</v>
      </c>
      <c r="D133" s="105">
        <v>25</v>
      </c>
      <c r="E133" s="105">
        <v>78</v>
      </c>
      <c r="F133" s="105">
        <v>246</v>
      </c>
      <c r="G133" s="105">
        <v>80</v>
      </c>
      <c r="H133" s="105">
        <v>0</v>
      </c>
      <c r="I133" s="105">
        <v>75</v>
      </c>
      <c r="J133" s="105">
        <v>3</v>
      </c>
      <c r="K133" s="105">
        <v>993</v>
      </c>
      <c r="L133" s="105">
        <v>1</v>
      </c>
      <c r="M133" s="105">
        <v>52</v>
      </c>
    </row>
    <row r="134" spans="1:13" ht="25.5" x14ac:dyDescent="0.25">
      <c r="A134" s="105" t="s">
        <v>1754</v>
      </c>
      <c r="B134" s="132" t="s">
        <v>1404</v>
      </c>
      <c r="C134" s="105">
        <v>115</v>
      </c>
      <c r="D134" s="105">
        <v>15</v>
      </c>
      <c r="E134" s="105">
        <v>334</v>
      </c>
      <c r="F134" s="105">
        <v>119</v>
      </c>
      <c r="G134" s="105">
        <v>390</v>
      </c>
      <c r="H134" s="105">
        <v>57</v>
      </c>
      <c r="I134" s="105">
        <v>23</v>
      </c>
      <c r="J134" s="105">
        <v>221</v>
      </c>
      <c r="K134" s="105">
        <v>344</v>
      </c>
      <c r="L134" s="105">
        <v>43</v>
      </c>
      <c r="M134" s="105">
        <v>79</v>
      </c>
    </row>
    <row r="135" spans="1:13" x14ac:dyDescent="0.25">
      <c r="A135" s="105" t="s">
        <v>1755</v>
      </c>
      <c r="B135" s="132" t="s">
        <v>1406</v>
      </c>
      <c r="C135" s="105">
        <v>259</v>
      </c>
      <c r="D135" s="105">
        <v>1631</v>
      </c>
      <c r="E135" s="105">
        <v>276</v>
      </c>
      <c r="F135" s="105">
        <v>406</v>
      </c>
      <c r="G135" s="105">
        <v>231</v>
      </c>
      <c r="H135" s="105">
        <v>68</v>
      </c>
      <c r="I135" s="105">
        <v>105</v>
      </c>
      <c r="J135" s="105">
        <v>1352</v>
      </c>
      <c r="K135" s="105">
        <v>1096</v>
      </c>
      <c r="L135" s="105">
        <v>16</v>
      </c>
      <c r="M135" s="105">
        <v>308</v>
      </c>
    </row>
    <row r="136" spans="1:13" x14ac:dyDescent="0.25">
      <c r="A136" s="105" t="s">
        <v>1756</v>
      </c>
      <c r="B136" s="132" t="s">
        <v>1408</v>
      </c>
      <c r="C136" s="105">
        <v>491</v>
      </c>
      <c r="D136" s="105">
        <v>141</v>
      </c>
      <c r="E136" s="105">
        <v>504</v>
      </c>
      <c r="F136" s="105">
        <v>207</v>
      </c>
      <c r="G136" s="105">
        <v>271</v>
      </c>
      <c r="H136" s="105">
        <v>160</v>
      </c>
      <c r="I136" s="105">
        <v>336</v>
      </c>
      <c r="J136" s="105">
        <v>560</v>
      </c>
      <c r="K136" s="105">
        <v>442</v>
      </c>
      <c r="L136" s="105">
        <v>127</v>
      </c>
      <c r="M136" s="105">
        <v>209</v>
      </c>
    </row>
    <row r="137" spans="1:13" x14ac:dyDescent="0.25">
      <c r="A137" s="105" t="s">
        <v>1757</v>
      </c>
      <c r="B137" s="132" t="s">
        <v>1410</v>
      </c>
      <c r="C137" s="105">
        <v>70</v>
      </c>
      <c r="D137" s="105">
        <v>15</v>
      </c>
      <c r="E137" s="105">
        <v>107</v>
      </c>
      <c r="F137" s="105">
        <v>15</v>
      </c>
      <c r="G137" s="105">
        <v>132</v>
      </c>
      <c r="H137" s="105">
        <v>31</v>
      </c>
      <c r="I137" s="105">
        <v>55</v>
      </c>
      <c r="J137" s="105">
        <v>132</v>
      </c>
      <c r="K137" s="105">
        <v>144</v>
      </c>
      <c r="L137" s="105">
        <v>0</v>
      </c>
      <c r="M137" s="105">
        <v>77</v>
      </c>
    </row>
    <row r="138" spans="1:13" x14ac:dyDescent="0.25">
      <c r="A138" s="105" t="s">
        <v>1758</v>
      </c>
      <c r="B138" s="132" t="s">
        <v>1169</v>
      </c>
      <c r="C138" s="105">
        <v>67</v>
      </c>
      <c r="D138" s="105">
        <v>27</v>
      </c>
      <c r="E138" s="105">
        <v>43</v>
      </c>
      <c r="F138" s="105">
        <v>44</v>
      </c>
      <c r="G138" s="105">
        <v>30</v>
      </c>
      <c r="H138" s="105">
        <v>30</v>
      </c>
      <c r="I138" s="105">
        <v>44</v>
      </c>
      <c r="J138" s="105">
        <v>150</v>
      </c>
      <c r="K138" s="105">
        <v>130</v>
      </c>
      <c r="L138" s="105">
        <v>19</v>
      </c>
      <c r="M138" s="105">
        <v>31</v>
      </c>
    </row>
    <row r="139" spans="1:13" ht="25.5" x14ac:dyDescent="0.25">
      <c r="A139" s="105" t="s">
        <v>1759</v>
      </c>
      <c r="B139" s="132" t="s">
        <v>1170</v>
      </c>
      <c r="C139" s="105">
        <v>0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9</v>
      </c>
      <c r="M139" s="105">
        <v>0</v>
      </c>
    </row>
    <row r="140" spans="1:13" x14ac:dyDescent="0.25">
      <c r="A140" s="105" t="s">
        <v>1760</v>
      </c>
      <c r="B140" s="132" t="s">
        <v>1416</v>
      </c>
      <c r="C140" s="105">
        <v>224715</v>
      </c>
      <c r="D140" s="105">
        <v>87520</v>
      </c>
      <c r="E140" s="105">
        <v>116342</v>
      </c>
      <c r="F140" s="105">
        <v>47325</v>
      </c>
      <c r="G140" s="105">
        <v>117309</v>
      </c>
      <c r="H140" s="105">
        <v>69386</v>
      </c>
      <c r="I140" s="105">
        <v>90269</v>
      </c>
      <c r="J140" s="105">
        <v>449521</v>
      </c>
      <c r="K140" s="105">
        <v>31008</v>
      </c>
      <c r="L140" s="105">
        <v>26155</v>
      </c>
      <c r="M140" s="105">
        <v>26892</v>
      </c>
    </row>
    <row r="141" spans="1:13" x14ac:dyDescent="0.25">
      <c r="A141" s="105" t="s">
        <v>1761</v>
      </c>
      <c r="B141" s="132" t="s">
        <v>1418</v>
      </c>
      <c r="C141" s="105">
        <v>186803</v>
      </c>
      <c r="D141" s="105">
        <v>65633</v>
      </c>
      <c r="E141" s="105">
        <v>81357</v>
      </c>
      <c r="F141" s="105">
        <v>41578</v>
      </c>
      <c r="G141" s="105">
        <v>100510</v>
      </c>
      <c r="H141" s="105">
        <v>60616</v>
      </c>
      <c r="I141" s="105">
        <v>73498</v>
      </c>
      <c r="J141" s="105">
        <v>401917</v>
      </c>
      <c r="K141" s="105">
        <v>9651</v>
      </c>
      <c r="L141" s="105">
        <v>10579</v>
      </c>
      <c r="M141" s="105">
        <v>14321</v>
      </c>
    </row>
    <row r="142" spans="1:13" ht="25.5" x14ac:dyDescent="0.25">
      <c r="A142" s="105" t="s">
        <v>1762</v>
      </c>
      <c r="B142" s="132" t="s">
        <v>1420</v>
      </c>
      <c r="C142" s="105">
        <v>39481</v>
      </c>
      <c r="D142" s="105">
        <v>19133</v>
      </c>
      <c r="E142" s="105">
        <v>20732</v>
      </c>
      <c r="F142" s="105">
        <v>7778</v>
      </c>
      <c r="G142" s="105">
        <v>21772</v>
      </c>
      <c r="H142" s="105">
        <v>13285</v>
      </c>
      <c r="I142" s="105">
        <v>17175</v>
      </c>
      <c r="J142" s="105">
        <v>62116</v>
      </c>
      <c r="K142" s="105">
        <v>0</v>
      </c>
      <c r="L142" s="105">
        <v>0</v>
      </c>
      <c r="M142" s="105">
        <v>0</v>
      </c>
    </row>
    <row r="143" spans="1:13" x14ac:dyDescent="0.25">
      <c r="A143" s="105" t="s">
        <v>1763</v>
      </c>
      <c r="B143" s="132" t="s">
        <v>1422</v>
      </c>
      <c r="C143" s="105">
        <v>39481</v>
      </c>
      <c r="D143" s="105">
        <v>19133</v>
      </c>
      <c r="E143" s="105">
        <v>20732</v>
      </c>
      <c r="F143" s="105">
        <v>7778</v>
      </c>
      <c r="G143" s="105">
        <v>21772</v>
      </c>
      <c r="H143" s="105">
        <v>13285</v>
      </c>
      <c r="I143" s="105">
        <v>17175</v>
      </c>
      <c r="J143" s="105">
        <v>62116</v>
      </c>
      <c r="K143" s="105">
        <v>0</v>
      </c>
      <c r="L143" s="105">
        <v>0</v>
      </c>
      <c r="M143" s="105">
        <v>0</v>
      </c>
    </row>
    <row r="144" spans="1:13" x14ac:dyDescent="0.25">
      <c r="A144" s="105" t="s">
        <v>1764</v>
      </c>
      <c r="B144" s="132" t="s">
        <v>448</v>
      </c>
      <c r="C144" s="105">
        <v>25096</v>
      </c>
      <c r="D144" s="105">
        <v>10422</v>
      </c>
      <c r="E144" s="105">
        <v>11640</v>
      </c>
      <c r="F144" s="105">
        <v>4634</v>
      </c>
      <c r="G144" s="105">
        <v>12309</v>
      </c>
      <c r="H144" s="105">
        <v>8105</v>
      </c>
      <c r="I144" s="105">
        <v>9554</v>
      </c>
      <c r="J144" s="105">
        <v>40421</v>
      </c>
      <c r="K144" s="105">
        <v>0</v>
      </c>
      <c r="L144" s="105">
        <v>0</v>
      </c>
      <c r="M144" s="105">
        <v>0</v>
      </c>
    </row>
    <row r="145" spans="1:13" x14ac:dyDescent="0.25">
      <c r="A145" s="105" t="s">
        <v>1765</v>
      </c>
      <c r="B145" s="132" t="s">
        <v>449</v>
      </c>
      <c r="C145" s="105">
        <v>5311</v>
      </c>
      <c r="D145" s="105">
        <v>2518</v>
      </c>
      <c r="E145" s="105">
        <v>2211</v>
      </c>
      <c r="F145" s="105">
        <v>689</v>
      </c>
      <c r="G145" s="105">
        <v>1932</v>
      </c>
      <c r="H145" s="105">
        <v>1367</v>
      </c>
      <c r="I145" s="105">
        <v>1570</v>
      </c>
      <c r="J145" s="105">
        <v>8461</v>
      </c>
      <c r="K145" s="105">
        <v>0</v>
      </c>
      <c r="L145" s="105">
        <v>0</v>
      </c>
      <c r="M145" s="105">
        <v>0</v>
      </c>
    </row>
    <row r="146" spans="1:13" ht="25.5" x14ac:dyDescent="0.25">
      <c r="A146" s="105" t="s">
        <v>1766</v>
      </c>
      <c r="B146" s="132" t="s">
        <v>450</v>
      </c>
      <c r="C146" s="105">
        <v>6547</v>
      </c>
      <c r="D146" s="105">
        <v>4929</v>
      </c>
      <c r="E146" s="105">
        <v>5205</v>
      </c>
      <c r="F146" s="105">
        <v>1944</v>
      </c>
      <c r="G146" s="105">
        <v>5418</v>
      </c>
      <c r="H146" s="105">
        <v>3173</v>
      </c>
      <c r="I146" s="105">
        <v>5083</v>
      </c>
      <c r="J146" s="105">
        <v>9313</v>
      </c>
      <c r="K146" s="105">
        <v>0</v>
      </c>
      <c r="L146" s="105">
        <v>0</v>
      </c>
      <c r="M146" s="105">
        <v>0</v>
      </c>
    </row>
    <row r="147" spans="1:13" ht="25.5" x14ac:dyDescent="0.25">
      <c r="A147" s="105" t="s">
        <v>1767</v>
      </c>
      <c r="B147" s="132" t="s">
        <v>1226</v>
      </c>
      <c r="C147" s="105">
        <v>2527</v>
      </c>
      <c r="D147" s="105">
        <v>1264</v>
      </c>
      <c r="E147" s="105">
        <v>1676</v>
      </c>
      <c r="F147" s="105">
        <v>511</v>
      </c>
      <c r="G147" s="105">
        <v>2113</v>
      </c>
      <c r="H147" s="105">
        <v>640</v>
      </c>
      <c r="I147" s="105">
        <v>968</v>
      </c>
      <c r="J147" s="105">
        <v>3921</v>
      </c>
      <c r="K147" s="105">
        <v>0</v>
      </c>
      <c r="L147" s="105">
        <v>0</v>
      </c>
      <c r="M147" s="105">
        <v>0</v>
      </c>
    </row>
    <row r="148" spans="1:13" ht="25.5" x14ac:dyDescent="0.25">
      <c r="A148" s="105" t="s">
        <v>1768</v>
      </c>
      <c r="B148" s="132" t="s">
        <v>819</v>
      </c>
      <c r="C148" s="105">
        <v>0</v>
      </c>
      <c r="D148" s="105">
        <v>0</v>
      </c>
      <c r="E148" s="105">
        <v>0</v>
      </c>
      <c r="F148" s="105">
        <v>0</v>
      </c>
      <c r="G148" s="105">
        <v>0</v>
      </c>
      <c r="H148" s="105">
        <v>0</v>
      </c>
      <c r="I148" s="105">
        <v>0</v>
      </c>
      <c r="J148" s="105">
        <v>0</v>
      </c>
      <c r="K148" s="105">
        <v>0</v>
      </c>
      <c r="L148" s="105">
        <v>0</v>
      </c>
      <c r="M148" s="105">
        <v>0</v>
      </c>
    </row>
    <row r="149" spans="1:13" ht="25.5" x14ac:dyDescent="0.25">
      <c r="A149" s="105" t="s">
        <v>1769</v>
      </c>
      <c r="B149" s="132" t="s">
        <v>1810</v>
      </c>
      <c r="C149" s="105">
        <v>0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</row>
    <row r="150" spans="1:13" x14ac:dyDescent="0.25">
      <c r="A150" s="105" t="s">
        <v>1770</v>
      </c>
      <c r="B150" s="132" t="s">
        <v>1232</v>
      </c>
      <c r="C150" s="105">
        <v>57151</v>
      </c>
      <c r="D150" s="105">
        <v>24507</v>
      </c>
      <c r="E150" s="105">
        <v>28044</v>
      </c>
      <c r="F150" s="105">
        <v>10415</v>
      </c>
      <c r="G150" s="105">
        <v>30737</v>
      </c>
      <c r="H150" s="105">
        <v>19273</v>
      </c>
      <c r="I150" s="105">
        <v>23495</v>
      </c>
      <c r="J150" s="105">
        <v>98823</v>
      </c>
      <c r="K150" s="105">
        <v>0</v>
      </c>
      <c r="L150" s="105">
        <v>0</v>
      </c>
      <c r="M150" s="105">
        <v>0</v>
      </c>
    </row>
    <row r="151" spans="1:13" x14ac:dyDescent="0.25">
      <c r="A151" s="105" t="s">
        <v>1771</v>
      </c>
      <c r="B151" s="132" t="s">
        <v>1234</v>
      </c>
      <c r="C151" s="105">
        <v>57151</v>
      </c>
      <c r="D151" s="105">
        <v>24507</v>
      </c>
      <c r="E151" s="105">
        <v>28044</v>
      </c>
      <c r="F151" s="105">
        <v>10415</v>
      </c>
      <c r="G151" s="105">
        <v>30737</v>
      </c>
      <c r="H151" s="105">
        <v>19273</v>
      </c>
      <c r="I151" s="105">
        <v>23495</v>
      </c>
      <c r="J151" s="105">
        <v>98823</v>
      </c>
      <c r="K151" s="105">
        <v>0</v>
      </c>
      <c r="L151" s="105">
        <v>0</v>
      </c>
      <c r="M151" s="105">
        <v>0</v>
      </c>
    </row>
    <row r="152" spans="1:13" ht="25.5" x14ac:dyDescent="0.25">
      <c r="A152" s="105" t="s">
        <v>1772</v>
      </c>
      <c r="B152" s="132" t="s">
        <v>818</v>
      </c>
      <c r="C152" s="105">
        <v>0</v>
      </c>
      <c r="D152" s="105">
        <v>0</v>
      </c>
      <c r="E152" s="105">
        <v>0</v>
      </c>
      <c r="F152" s="105">
        <v>0</v>
      </c>
      <c r="G152" s="105">
        <v>0</v>
      </c>
      <c r="H152" s="105">
        <v>0</v>
      </c>
      <c r="I152" s="105">
        <v>0</v>
      </c>
      <c r="J152" s="105">
        <v>0</v>
      </c>
      <c r="K152" s="105">
        <v>0</v>
      </c>
      <c r="L152" s="105">
        <v>0</v>
      </c>
      <c r="M152" s="105">
        <v>0</v>
      </c>
    </row>
    <row r="153" spans="1:13" x14ac:dyDescent="0.25">
      <c r="A153" s="105" t="s">
        <v>1773</v>
      </c>
      <c r="B153" s="132" t="s">
        <v>1811</v>
      </c>
      <c r="C153" s="105">
        <v>0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</row>
    <row r="154" spans="1:13" ht="25.5" x14ac:dyDescent="0.25">
      <c r="A154" s="105" t="s">
        <v>1774</v>
      </c>
      <c r="B154" s="132" t="s">
        <v>1240</v>
      </c>
      <c r="C154" s="105">
        <v>15297</v>
      </c>
      <c r="D154" s="105">
        <v>3720</v>
      </c>
      <c r="E154" s="105">
        <v>9845</v>
      </c>
      <c r="F154" s="105">
        <v>4200</v>
      </c>
      <c r="G154" s="105">
        <v>14827</v>
      </c>
      <c r="H154" s="105">
        <v>7550</v>
      </c>
      <c r="I154" s="105">
        <v>6660</v>
      </c>
      <c r="J154" s="105">
        <v>65530</v>
      </c>
      <c r="K154" s="105">
        <v>42</v>
      </c>
      <c r="L154" s="105">
        <v>1850</v>
      </c>
      <c r="M154" s="105">
        <v>0</v>
      </c>
    </row>
    <row r="155" spans="1:13" ht="25.5" x14ac:dyDescent="0.25">
      <c r="A155" s="105" t="s">
        <v>1775</v>
      </c>
      <c r="B155" s="132" t="s">
        <v>817</v>
      </c>
      <c r="C155" s="105">
        <v>1216</v>
      </c>
      <c r="D155" s="105">
        <v>16</v>
      </c>
      <c r="E155" s="105">
        <v>284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15</v>
      </c>
      <c r="L155" s="105">
        <v>1850</v>
      </c>
      <c r="M155" s="105">
        <v>0</v>
      </c>
    </row>
    <row r="156" spans="1:13" ht="25.5" x14ac:dyDescent="0.25">
      <c r="A156" s="105" t="s">
        <v>1776</v>
      </c>
      <c r="B156" s="132" t="s">
        <v>816</v>
      </c>
      <c r="C156" s="105">
        <v>0</v>
      </c>
      <c r="D156" s="105">
        <v>0</v>
      </c>
      <c r="E156" s="105">
        <v>0</v>
      </c>
      <c r="F156" s="105">
        <v>0</v>
      </c>
      <c r="G156" s="105">
        <v>11</v>
      </c>
      <c r="H156" s="105">
        <v>0</v>
      </c>
      <c r="I156" s="105">
        <v>0</v>
      </c>
      <c r="J156" s="105">
        <v>0</v>
      </c>
      <c r="K156" s="105">
        <v>0</v>
      </c>
      <c r="L156" s="105">
        <v>0</v>
      </c>
      <c r="M156" s="105">
        <v>0</v>
      </c>
    </row>
    <row r="157" spans="1:13" x14ac:dyDescent="0.25">
      <c r="A157" s="105" t="s">
        <v>1517</v>
      </c>
      <c r="B157" s="132" t="s">
        <v>1812</v>
      </c>
      <c r="C157" s="105">
        <v>135</v>
      </c>
      <c r="D157" s="105">
        <v>27</v>
      </c>
      <c r="E157" s="105">
        <v>83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27</v>
      </c>
      <c r="L157" s="105">
        <v>0</v>
      </c>
      <c r="M157" s="105">
        <v>0</v>
      </c>
    </row>
    <row r="158" spans="1:13" x14ac:dyDescent="0.25">
      <c r="A158" s="105" t="s">
        <v>1518</v>
      </c>
      <c r="B158" s="132" t="s">
        <v>815</v>
      </c>
      <c r="C158" s="105">
        <v>8517</v>
      </c>
      <c r="D158" s="105">
        <v>2543</v>
      </c>
      <c r="E158" s="105">
        <v>5299</v>
      </c>
      <c r="F158" s="105">
        <v>2079</v>
      </c>
      <c r="G158" s="105">
        <v>6138</v>
      </c>
      <c r="H158" s="105">
        <v>3948</v>
      </c>
      <c r="I158" s="105">
        <v>2549</v>
      </c>
      <c r="J158" s="105">
        <v>16841</v>
      </c>
      <c r="K158" s="105">
        <v>0</v>
      </c>
      <c r="L158" s="105">
        <v>0</v>
      </c>
      <c r="M158" s="105">
        <v>0</v>
      </c>
    </row>
    <row r="159" spans="1:13" x14ac:dyDescent="0.25">
      <c r="A159" s="105" t="s">
        <v>1519</v>
      </c>
      <c r="B159" s="132" t="s">
        <v>814</v>
      </c>
      <c r="C159" s="105">
        <v>5429</v>
      </c>
      <c r="D159" s="105">
        <v>1134</v>
      </c>
      <c r="E159" s="105">
        <v>4179</v>
      </c>
      <c r="F159" s="105">
        <v>2121</v>
      </c>
      <c r="G159" s="105">
        <v>8678</v>
      </c>
      <c r="H159" s="105">
        <v>3602</v>
      </c>
      <c r="I159" s="105">
        <v>4111</v>
      </c>
      <c r="J159" s="105">
        <v>48689</v>
      </c>
      <c r="K159" s="105">
        <v>0</v>
      </c>
      <c r="L159" s="105">
        <v>0</v>
      </c>
      <c r="M159" s="105">
        <v>0</v>
      </c>
    </row>
    <row r="160" spans="1:13" ht="25.5" x14ac:dyDescent="0.25">
      <c r="A160" s="105" t="s">
        <v>1520</v>
      </c>
      <c r="B160" s="132" t="s">
        <v>822</v>
      </c>
      <c r="C160" s="105">
        <v>18</v>
      </c>
      <c r="D160" s="105">
        <v>0</v>
      </c>
      <c r="E160" s="105">
        <v>0</v>
      </c>
      <c r="F160" s="105">
        <v>0</v>
      </c>
      <c r="G160" s="105">
        <v>0</v>
      </c>
      <c r="H160" s="105">
        <v>0</v>
      </c>
      <c r="I160" s="105">
        <v>0</v>
      </c>
      <c r="J160" s="105">
        <v>0</v>
      </c>
      <c r="K160" s="105">
        <v>0</v>
      </c>
      <c r="L160" s="105">
        <v>0</v>
      </c>
      <c r="M160" s="105">
        <v>0</v>
      </c>
    </row>
    <row r="161" spans="1:13" ht="25.5" x14ac:dyDescent="0.25">
      <c r="A161" s="105" t="s">
        <v>1521</v>
      </c>
      <c r="B161" s="132" t="s">
        <v>823</v>
      </c>
      <c r="C161" s="105">
        <v>0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</row>
    <row r="162" spans="1:13" ht="25.5" x14ac:dyDescent="0.25">
      <c r="A162" s="105" t="s">
        <v>1522</v>
      </c>
      <c r="B162" s="132" t="s">
        <v>824</v>
      </c>
      <c r="C162" s="105">
        <v>1917</v>
      </c>
      <c r="D162" s="105">
        <v>0</v>
      </c>
      <c r="E162" s="105">
        <v>0</v>
      </c>
      <c r="F162" s="105">
        <v>1111</v>
      </c>
      <c r="G162" s="105">
        <v>5488</v>
      </c>
      <c r="H162" s="105">
        <v>0</v>
      </c>
      <c r="I162" s="105">
        <v>0</v>
      </c>
      <c r="J162" s="105">
        <v>9018</v>
      </c>
      <c r="K162" s="105">
        <v>0</v>
      </c>
      <c r="L162" s="105">
        <v>0</v>
      </c>
      <c r="M162" s="105">
        <v>0</v>
      </c>
    </row>
    <row r="163" spans="1:13" ht="25.5" x14ac:dyDescent="0.25">
      <c r="A163" s="105" t="s">
        <v>1523</v>
      </c>
      <c r="B163" s="132" t="s">
        <v>2128</v>
      </c>
      <c r="C163" s="105">
        <v>3494</v>
      </c>
      <c r="D163" s="105">
        <v>1134</v>
      </c>
      <c r="E163" s="105">
        <v>4179</v>
      </c>
      <c r="F163" s="105">
        <v>1010</v>
      </c>
      <c r="G163" s="105">
        <v>3190</v>
      </c>
      <c r="H163" s="105">
        <v>3602</v>
      </c>
      <c r="I163" s="105">
        <v>4111</v>
      </c>
      <c r="J163" s="105">
        <v>39671</v>
      </c>
      <c r="K163" s="105">
        <v>0</v>
      </c>
      <c r="L163" s="105">
        <v>0</v>
      </c>
      <c r="M163" s="105">
        <v>0</v>
      </c>
    </row>
    <row r="164" spans="1:13" ht="25.5" x14ac:dyDescent="0.25">
      <c r="A164" s="105" t="s">
        <v>1524</v>
      </c>
      <c r="B164" s="132" t="s">
        <v>1813</v>
      </c>
      <c r="C164" s="105">
        <v>0</v>
      </c>
      <c r="D164" s="105">
        <v>0</v>
      </c>
      <c r="E164" s="105">
        <v>0</v>
      </c>
      <c r="F164" s="105">
        <v>0</v>
      </c>
      <c r="G164" s="105">
        <v>0</v>
      </c>
      <c r="H164" s="105">
        <v>0</v>
      </c>
      <c r="I164" s="105">
        <v>0</v>
      </c>
      <c r="J164" s="105">
        <v>0</v>
      </c>
      <c r="K164" s="105">
        <v>0</v>
      </c>
      <c r="L164" s="105">
        <v>0</v>
      </c>
      <c r="M164" s="105">
        <v>0</v>
      </c>
    </row>
    <row r="165" spans="1:13" ht="25.5" x14ac:dyDescent="0.25">
      <c r="A165" s="105" t="s">
        <v>1525</v>
      </c>
      <c r="B165" s="132" t="s">
        <v>1306</v>
      </c>
      <c r="C165" s="105">
        <v>10268</v>
      </c>
      <c r="D165" s="105">
        <v>3750</v>
      </c>
      <c r="E165" s="105">
        <v>3275</v>
      </c>
      <c r="F165" s="105">
        <v>2786</v>
      </c>
      <c r="G165" s="105">
        <v>2809</v>
      </c>
      <c r="H165" s="105">
        <v>3659</v>
      </c>
      <c r="I165" s="105">
        <v>5647</v>
      </c>
      <c r="J165" s="105">
        <v>21498</v>
      </c>
      <c r="K165" s="105">
        <v>0</v>
      </c>
      <c r="L165" s="105">
        <v>0</v>
      </c>
      <c r="M165" s="105">
        <v>0</v>
      </c>
    </row>
    <row r="166" spans="1:13" ht="25.5" x14ac:dyDescent="0.25">
      <c r="A166" s="105" t="s">
        <v>1526</v>
      </c>
      <c r="B166" s="132" t="s">
        <v>813</v>
      </c>
      <c r="C166" s="105">
        <v>0</v>
      </c>
      <c r="D166" s="105">
        <v>0</v>
      </c>
      <c r="E166" s="105">
        <v>0</v>
      </c>
      <c r="F166" s="105">
        <v>0</v>
      </c>
      <c r="G166" s="105">
        <v>0</v>
      </c>
      <c r="H166" s="105">
        <v>0</v>
      </c>
      <c r="I166" s="105">
        <v>0</v>
      </c>
      <c r="J166" s="105">
        <v>0</v>
      </c>
      <c r="K166" s="105">
        <v>0</v>
      </c>
      <c r="L166" s="105">
        <v>0</v>
      </c>
      <c r="M166" s="105">
        <v>0</v>
      </c>
    </row>
    <row r="167" spans="1:13" ht="25.5" x14ac:dyDescent="0.25">
      <c r="A167" s="105" t="s">
        <v>1527</v>
      </c>
      <c r="B167" s="132" t="s">
        <v>812</v>
      </c>
      <c r="C167" s="105">
        <v>0</v>
      </c>
      <c r="D167" s="105">
        <v>0</v>
      </c>
      <c r="E167" s="105">
        <v>0</v>
      </c>
      <c r="F167" s="105">
        <v>0</v>
      </c>
      <c r="G167" s="105">
        <v>0</v>
      </c>
      <c r="H167" s="105">
        <v>0</v>
      </c>
      <c r="I167" s="105">
        <v>0</v>
      </c>
      <c r="J167" s="105">
        <v>0</v>
      </c>
      <c r="K167" s="105">
        <v>0</v>
      </c>
      <c r="L167" s="105">
        <v>0</v>
      </c>
      <c r="M167" s="105">
        <v>0</v>
      </c>
    </row>
    <row r="168" spans="1:13" ht="25.5" x14ac:dyDescent="0.25">
      <c r="A168" s="105" t="s">
        <v>1528</v>
      </c>
      <c r="B168" s="132" t="s">
        <v>941</v>
      </c>
      <c r="C168" s="105">
        <v>0</v>
      </c>
      <c r="D168" s="105">
        <v>0</v>
      </c>
      <c r="E168" s="105">
        <v>0</v>
      </c>
      <c r="F168" s="105">
        <v>0</v>
      </c>
      <c r="G168" s="105">
        <v>0</v>
      </c>
      <c r="H168" s="105">
        <v>0</v>
      </c>
      <c r="I168" s="105">
        <v>0</v>
      </c>
      <c r="J168" s="105">
        <v>0</v>
      </c>
      <c r="K168" s="105">
        <v>0</v>
      </c>
      <c r="L168" s="105">
        <v>0</v>
      </c>
      <c r="M168" s="105">
        <v>0</v>
      </c>
    </row>
    <row r="169" spans="1:13" x14ac:dyDescent="0.25">
      <c r="A169" s="105" t="s">
        <v>1529</v>
      </c>
      <c r="B169" s="132" t="s">
        <v>562</v>
      </c>
      <c r="C169" s="105">
        <v>10029</v>
      </c>
      <c r="D169" s="105">
        <v>3750</v>
      </c>
      <c r="E169" s="105">
        <v>3248</v>
      </c>
      <c r="F169" s="105">
        <v>2786</v>
      </c>
      <c r="G169" s="105">
        <v>2809</v>
      </c>
      <c r="H169" s="105">
        <v>3659</v>
      </c>
      <c r="I169" s="105">
        <v>5647</v>
      </c>
      <c r="J169" s="105">
        <v>21498</v>
      </c>
      <c r="K169" s="105">
        <v>0</v>
      </c>
      <c r="L169" s="105">
        <v>0</v>
      </c>
      <c r="M169" s="105">
        <v>0</v>
      </c>
    </row>
    <row r="170" spans="1:13" x14ac:dyDescent="0.25">
      <c r="A170" s="105" t="s">
        <v>1530</v>
      </c>
      <c r="B170" s="132" t="s">
        <v>1333</v>
      </c>
      <c r="C170" s="105">
        <v>239</v>
      </c>
      <c r="D170" s="105">
        <v>0</v>
      </c>
      <c r="E170" s="105">
        <v>27</v>
      </c>
      <c r="F170" s="105">
        <v>0</v>
      </c>
      <c r="G170" s="105">
        <v>0</v>
      </c>
      <c r="H170" s="105">
        <v>0</v>
      </c>
      <c r="I170" s="105">
        <v>0</v>
      </c>
      <c r="J170" s="105">
        <v>0</v>
      </c>
      <c r="K170" s="105">
        <v>0</v>
      </c>
      <c r="L170" s="105">
        <v>0</v>
      </c>
      <c r="M170" s="105">
        <v>0</v>
      </c>
    </row>
    <row r="171" spans="1:13" ht="25.5" x14ac:dyDescent="0.25">
      <c r="A171" s="105" t="s">
        <v>1531</v>
      </c>
      <c r="B171" s="132" t="s">
        <v>1053</v>
      </c>
      <c r="C171" s="105">
        <v>9484</v>
      </c>
      <c r="D171" s="105">
        <v>3514</v>
      </c>
      <c r="E171" s="105">
        <v>3900</v>
      </c>
      <c r="F171" s="105">
        <v>2160</v>
      </c>
      <c r="G171" s="105">
        <v>3371</v>
      </c>
      <c r="H171" s="105">
        <v>2592</v>
      </c>
      <c r="I171" s="105">
        <v>3687</v>
      </c>
      <c r="J171" s="105">
        <v>10873</v>
      </c>
      <c r="K171" s="105">
        <v>0</v>
      </c>
      <c r="L171" s="105">
        <v>0</v>
      </c>
      <c r="M171" s="105">
        <v>0</v>
      </c>
    </row>
    <row r="172" spans="1:13" ht="25.5" x14ac:dyDescent="0.25">
      <c r="A172" s="105" t="s">
        <v>1532</v>
      </c>
      <c r="B172" s="132" t="s">
        <v>811</v>
      </c>
      <c r="C172" s="105">
        <v>0</v>
      </c>
      <c r="D172" s="105">
        <v>0</v>
      </c>
      <c r="E172" s="105">
        <v>0</v>
      </c>
      <c r="F172" s="105">
        <v>0</v>
      </c>
      <c r="G172" s="105">
        <v>0</v>
      </c>
      <c r="H172" s="105">
        <v>0</v>
      </c>
      <c r="I172" s="105">
        <v>0</v>
      </c>
      <c r="J172" s="105">
        <v>0</v>
      </c>
      <c r="K172" s="105">
        <v>0</v>
      </c>
      <c r="L172" s="105">
        <v>0</v>
      </c>
      <c r="M172" s="105">
        <v>0</v>
      </c>
    </row>
    <row r="173" spans="1:13" ht="25.5" x14ac:dyDescent="0.25">
      <c r="A173" s="105" t="s">
        <v>1533</v>
      </c>
      <c r="B173" s="132" t="s">
        <v>810</v>
      </c>
      <c r="C173" s="105">
        <v>0</v>
      </c>
      <c r="D173" s="105">
        <v>0</v>
      </c>
      <c r="E173" s="105">
        <v>0</v>
      </c>
      <c r="F173" s="105">
        <v>0</v>
      </c>
      <c r="G173" s="105">
        <v>0</v>
      </c>
      <c r="H173" s="105">
        <v>0</v>
      </c>
      <c r="I173" s="105">
        <v>0</v>
      </c>
      <c r="J173" s="105">
        <v>0</v>
      </c>
      <c r="K173" s="105">
        <v>0</v>
      </c>
      <c r="L173" s="105">
        <v>0</v>
      </c>
      <c r="M173" s="105">
        <v>0</v>
      </c>
    </row>
    <row r="174" spans="1:13" x14ac:dyDescent="0.25">
      <c r="A174" s="105" t="s">
        <v>1534</v>
      </c>
      <c r="B174" s="132" t="s">
        <v>1814</v>
      </c>
      <c r="C174" s="105">
        <v>6</v>
      </c>
      <c r="D174" s="105">
        <v>1</v>
      </c>
      <c r="E174" s="105">
        <v>28</v>
      </c>
      <c r="F174" s="105">
        <v>5</v>
      </c>
      <c r="G174" s="105">
        <v>0</v>
      </c>
      <c r="H174" s="105">
        <v>0</v>
      </c>
      <c r="I174" s="105">
        <v>0</v>
      </c>
      <c r="J174" s="105">
        <v>0</v>
      </c>
      <c r="K174" s="105">
        <v>0</v>
      </c>
      <c r="L174" s="105">
        <v>0</v>
      </c>
      <c r="M174" s="105">
        <v>0</v>
      </c>
    </row>
    <row r="175" spans="1:13" x14ac:dyDescent="0.25">
      <c r="A175" s="105" t="s">
        <v>1535</v>
      </c>
      <c r="B175" s="132" t="s">
        <v>809</v>
      </c>
      <c r="C175" s="105">
        <v>9478</v>
      </c>
      <c r="D175" s="105">
        <v>3513</v>
      </c>
      <c r="E175" s="105">
        <v>3872</v>
      </c>
      <c r="F175" s="105">
        <v>2155</v>
      </c>
      <c r="G175" s="105">
        <v>3371</v>
      </c>
      <c r="H175" s="105">
        <v>2592</v>
      </c>
      <c r="I175" s="105">
        <v>3687</v>
      </c>
      <c r="J175" s="105">
        <v>10873</v>
      </c>
      <c r="K175" s="105">
        <v>0</v>
      </c>
      <c r="L175" s="105">
        <v>0</v>
      </c>
      <c r="M175" s="105">
        <v>0</v>
      </c>
    </row>
    <row r="176" spans="1:13" ht="25.5" x14ac:dyDescent="0.25">
      <c r="A176" s="105" t="s">
        <v>1536</v>
      </c>
      <c r="B176" s="132" t="s">
        <v>1054</v>
      </c>
      <c r="C176" s="105">
        <v>5410</v>
      </c>
      <c r="D176" s="105">
        <v>1604</v>
      </c>
      <c r="E176" s="105">
        <v>4373</v>
      </c>
      <c r="F176" s="105">
        <v>309</v>
      </c>
      <c r="G176" s="105">
        <v>2767</v>
      </c>
      <c r="H176" s="105">
        <v>2276</v>
      </c>
      <c r="I176" s="105">
        <v>732</v>
      </c>
      <c r="J176" s="105">
        <v>11489</v>
      </c>
      <c r="K176" s="105">
        <v>0</v>
      </c>
      <c r="L176" s="105">
        <v>0</v>
      </c>
      <c r="M176" s="105">
        <v>0</v>
      </c>
    </row>
    <row r="177" spans="1:13" ht="25.5" x14ac:dyDescent="0.25">
      <c r="A177" s="105" t="s">
        <v>1537</v>
      </c>
      <c r="B177" s="132" t="s">
        <v>808</v>
      </c>
      <c r="C177" s="105">
        <v>0</v>
      </c>
      <c r="D177" s="105">
        <v>0</v>
      </c>
      <c r="E177" s="105">
        <v>0</v>
      </c>
      <c r="F177" s="105">
        <v>0</v>
      </c>
      <c r="G177" s="105">
        <v>0</v>
      </c>
      <c r="H177" s="105">
        <v>0</v>
      </c>
      <c r="I177" s="105">
        <v>0</v>
      </c>
      <c r="J177" s="105">
        <v>0</v>
      </c>
      <c r="K177" s="105">
        <v>0</v>
      </c>
      <c r="L177" s="105">
        <v>0</v>
      </c>
      <c r="M177" s="105">
        <v>0</v>
      </c>
    </row>
    <row r="178" spans="1:13" ht="25.5" x14ac:dyDescent="0.25">
      <c r="A178" s="105" t="s">
        <v>1538</v>
      </c>
      <c r="B178" s="132" t="s">
        <v>807</v>
      </c>
      <c r="C178" s="105">
        <v>0</v>
      </c>
      <c r="D178" s="105">
        <v>0</v>
      </c>
      <c r="E178" s="105">
        <v>1</v>
      </c>
      <c r="F178" s="105">
        <v>0</v>
      </c>
      <c r="G178" s="105">
        <v>0</v>
      </c>
      <c r="H178" s="105">
        <v>0</v>
      </c>
      <c r="I178" s="105">
        <v>0</v>
      </c>
      <c r="J178" s="105">
        <v>0</v>
      </c>
      <c r="K178" s="105">
        <v>0</v>
      </c>
      <c r="L178" s="105">
        <v>0</v>
      </c>
      <c r="M178" s="105">
        <v>0</v>
      </c>
    </row>
    <row r="179" spans="1:13" x14ac:dyDescent="0.25">
      <c r="A179" s="105" t="s">
        <v>1539</v>
      </c>
      <c r="B179" s="132" t="s">
        <v>1815</v>
      </c>
      <c r="C179" s="105">
        <v>47</v>
      </c>
      <c r="D179" s="105">
        <v>7</v>
      </c>
      <c r="E179" s="105">
        <v>4</v>
      </c>
      <c r="F179" s="105">
        <v>10</v>
      </c>
      <c r="G179" s="105">
        <v>0</v>
      </c>
      <c r="H179" s="105">
        <v>0</v>
      </c>
      <c r="I179" s="105">
        <v>0</v>
      </c>
      <c r="J179" s="105">
        <v>0</v>
      </c>
      <c r="K179" s="105">
        <v>0</v>
      </c>
      <c r="L179" s="105">
        <v>0</v>
      </c>
      <c r="M179" s="105">
        <v>0</v>
      </c>
    </row>
    <row r="180" spans="1:13" x14ac:dyDescent="0.25">
      <c r="A180" s="105" t="s">
        <v>1540</v>
      </c>
      <c r="B180" s="132" t="s">
        <v>328</v>
      </c>
      <c r="C180" s="105">
        <v>5363</v>
      </c>
      <c r="D180" s="105">
        <v>1597</v>
      </c>
      <c r="E180" s="105">
        <v>4368</v>
      </c>
      <c r="F180" s="105">
        <v>299</v>
      </c>
      <c r="G180" s="105">
        <v>2767</v>
      </c>
      <c r="H180" s="105">
        <v>2276</v>
      </c>
      <c r="I180" s="105">
        <v>732</v>
      </c>
      <c r="J180" s="105">
        <v>11489</v>
      </c>
      <c r="K180" s="105">
        <v>0</v>
      </c>
      <c r="L180" s="105">
        <v>0</v>
      </c>
      <c r="M180" s="105">
        <v>0</v>
      </c>
    </row>
    <row r="181" spans="1:13" ht="25.5" x14ac:dyDescent="0.25">
      <c r="A181" s="105" t="s">
        <v>1541</v>
      </c>
      <c r="B181" s="132" t="s">
        <v>679</v>
      </c>
      <c r="C181" s="105">
        <v>7247</v>
      </c>
      <c r="D181" s="105">
        <v>0</v>
      </c>
      <c r="E181" s="105">
        <v>0</v>
      </c>
      <c r="F181" s="105">
        <v>4761</v>
      </c>
      <c r="G181" s="105">
        <v>9241</v>
      </c>
      <c r="H181" s="105">
        <v>0</v>
      </c>
      <c r="I181" s="105">
        <v>1</v>
      </c>
      <c r="J181" s="105">
        <v>65443</v>
      </c>
      <c r="K181" s="105">
        <v>0</v>
      </c>
      <c r="L181" s="105">
        <v>0</v>
      </c>
      <c r="M181" s="105">
        <v>0</v>
      </c>
    </row>
    <row r="182" spans="1:13" ht="25.5" x14ac:dyDescent="0.25">
      <c r="A182" s="105" t="s">
        <v>1542</v>
      </c>
      <c r="B182" s="132" t="s">
        <v>327</v>
      </c>
      <c r="C182" s="105">
        <v>0</v>
      </c>
      <c r="D182" s="105">
        <v>0</v>
      </c>
      <c r="E182" s="105">
        <v>0</v>
      </c>
      <c r="F182" s="105">
        <v>0</v>
      </c>
      <c r="G182" s="105">
        <v>0</v>
      </c>
      <c r="H182" s="105">
        <v>0</v>
      </c>
      <c r="I182" s="105">
        <v>1</v>
      </c>
      <c r="J182" s="105">
        <v>0</v>
      </c>
      <c r="K182" s="105">
        <v>0</v>
      </c>
      <c r="L182" s="105">
        <v>0</v>
      </c>
      <c r="M182" s="105">
        <v>0</v>
      </c>
    </row>
    <row r="183" spans="1:13" ht="25.5" x14ac:dyDescent="0.25">
      <c r="A183" s="105" t="s">
        <v>1543</v>
      </c>
      <c r="B183" s="132" t="s">
        <v>326</v>
      </c>
      <c r="C183" s="105">
        <v>0</v>
      </c>
      <c r="D183" s="105">
        <v>0</v>
      </c>
      <c r="E183" s="105">
        <v>0</v>
      </c>
      <c r="F183" s="105">
        <v>0</v>
      </c>
      <c r="G183" s="105">
        <v>0</v>
      </c>
      <c r="H183" s="105">
        <v>0</v>
      </c>
      <c r="I183" s="105">
        <v>0</v>
      </c>
      <c r="J183" s="105">
        <v>0</v>
      </c>
      <c r="K183" s="105">
        <v>0</v>
      </c>
      <c r="L183" s="105">
        <v>0</v>
      </c>
      <c r="M183" s="105">
        <v>0</v>
      </c>
    </row>
    <row r="184" spans="1:13" x14ac:dyDescent="0.25">
      <c r="A184" s="105" t="s">
        <v>1544</v>
      </c>
      <c r="B184" s="132" t="s">
        <v>1816</v>
      </c>
      <c r="C184" s="105">
        <v>0</v>
      </c>
      <c r="D184" s="105">
        <v>0</v>
      </c>
      <c r="E184" s="105">
        <v>0</v>
      </c>
      <c r="F184" s="105">
        <v>0</v>
      </c>
      <c r="G184" s="105">
        <v>0</v>
      </c>
      <c r="H184" s="105">
        <v>0</v>
      </c>
      <c r="I184" s="105">
        <v>0</v>
      </c>
      <c r="J184" s="105">
        <v>0</v>
      </c>
      <c r="K184" s="105">
        <v>0</v>
      </c>
      <c r="L184" s="105">
        <v>0</v>
      </c>
      <c r="M184" s="105">
        <v>0</v>
      </c>
    </row>
    <row r="185" spans="1:13" x14ac:dyDescent="0.25">
      <c r="A185" s="105" t="s">
        <v>1545</v>
      </c>
      <c r="B185" s="132" t="s">
        <v>325</v>
      </c>
      <c r="C185" s="105">
        <v>7247</v>
      </c>
      <c r="D185" s="105">
        <v>0</v>
      </c>
      <c r="E185" s="105">
        <v>0</v>
      </c>
      <c r="F185" s="105">
        <v>4761</v>
      </c>
      <c r="G185" s="105">
        <v>9241</v>
      </c>
      <c r="H185" s="105">
        <v>0</v>
      </c>
      <c r="I185" s="105">
        <v>0</v>
      </c>
      <c r="J185" s="105">
        <v>65443</v>
      </c>
      <c r="K185" s="105">
        <v>0</v>
      </c>
      <c r="L185" s="105">
        <v>0</v>
      </c>
      <c r="M185" s="105">
        <v>0</v>
      </c>
    </row>
    <row r="186" spans="1:13" ht="25.5" x14ac:dyDescent="0.25">
      <c r="A186" s="105" t="s">
        <v>1546</v>
      </c>
      <c r="B186" s="132" t="s">
        <v>825</v>
      </c>
      <c r="C186" s="105">
        <v>0</v>
      </c>
      <c r="D186" s="105">
        <v>0</v>
      </c>
      <c r="E186" s="105">
        <v>0</v>
      </c>
      <c r="F186" s="105">
        <v>0</v>
      </c>
      <c r="G186" s="105">
        <v>0</v>
      </c>
      <c r="H186" s="105">
        <v>0</v>
      </c>
      <c r="I186" s="105">
        <v>0</v>
      </c>
      <c r="J186" s="105">
        <v>0</v>
      </c>
      <c r="K186" s="105">
        <v>0</v>
      </c>
      <c r="L186" s="105">
        <v>0</v>
      </c>
      <c r="M186" s="105">
        <v>0</v>
      </c>
    </row>
    <row r="187" spans="1:13" ht="25.5" x14ac:dyDescent="0.25">
      <c r="A187" s="105" t="s">
        <v>1547</v>
      </c>
      <c r="B187" s="132" t="s">
        <v>826</v>
      </c>
      <c r="C187" s="105">
        <v>0</v>
      </c>
      <c r="D187" s="105">
        <v>0</v>
      </c>
      <c r="E187" s="105">
        <v>0</v>
      </c>
      <c r="F187" s="105">
        <v>0</v>
      </c>
      <c r="G187" s="105">
        <v>0</v>
      </c>
      <c r="H187" s="105">
        <v>0</v>
      </c>
      <c r="I187" s="105">
        <v>0</v>
      </c>
      <c r="J187" s="105">
        <v>0</v>
      </c>
      <c r="K187" s="105">
        <v>0</v>
      </c>
      <c r="L187" s="105">
        <v>0</v>
      </c>
      <c r="M187" s="105">
        <v>0</v>
      </c>
    </row>
    <row r="188" spans="1:13" ht="25.5" x14ac:dyDescent="0.25">
      <c r="A188" s="105" t="s">
        <v>1548</v>
      </c>
      <c r="B188" s="132" t="s">
        <v>827</v>
      </c>
      <c r="C188" s="105">
        <v>7247</v>
      </c>
      <c r="D188" s="105">
        <v>0</v>
      </c>
      <c r="E188" s="105">
        <v>0</v>
      </c>
      <c r="F188" s="105">
        <v>4761</v>
      </c>
      <c r="G188" s="105">
        <v>9241</v>
      </c>
      <c r="H188" s="105">
        <v>0</v>
      </c>
      <c r="I188" s="105">
        <v>0</v>
      </c>
      <c r="J188" s="105">
        <v>65443</v>
      </c>
      <c r="K188" s="105">
        <v>0</v>
      </c>
      <c r="L188" s="105">
        <v>0</v>
      </c>
      <c r="M188" s="105">
        <v>0</v>
      </c>
    </row>
    <row r="189" spans="1:13" ht="25.5" x14ac:dyDescent="0.25">
      <c r="A189" s="105" t="s">
        <v>1549</v>
      </c>
      <c r="B189" s="132" t="s">
        <v>1077</v>
      </c>
      <c r="C189" s="105">
        <v>0</v>
      </c>
      <c r="D189" s="105">
        <v>0</v>
      </c>
      <c r="E189" s="105">
        <v>0</v>
      </c>
      <c r="F189" s="105">
        <v>0</v>
      </c>
      <c r="G189" s="105">
        <v>0</v>
      </c>
      <c r="H189" s="105">
        <v>0</v>
      </c>
      <c r="I189" s="105">
        <v>0</v>
      </c>
      <c r="J189" s="105">
        <v>0</v>
      </c>
      <c r="K189" s="105">
        <v>0</v>
      </c>
      <c r="L189" s="105">
        <v>0</v>
      </c>
      <c r="M189" s="105">
        <v>0</v>
      </c>
    </row>
    <row r="190" spans="1:13" ht="25.5" x14ac:dyDescent="0.25">
      <c r="A190" s="105" t="s">
        <v>1550</v>
      </c>
      <c r="B190" s="132" t="s">
        <v>400</v>
      </c>
      <c r="C190" s="105">
        <v>0</v>
      </c>
      <c r="D190" s="105">
        <v>0</v>
      </c>
      <c r="E190" s="105">
        <v>0</v>
      </c>
      <c r="F190" s="105">
        <v>0</v>
      </c>
      <c r="G190" s="105">
        <v>0</v>
      </c>
      <c r="H190" s="105">
        <v>0</v>
      </c>
      <c r="I190" s="105">
        <v>0</v>
      </c>
      <c r="J190" s="105">
        <v>0</v>
      </c>
      <c r="K190" s="105">
        <v>0</v>
      </c>
      <c r="L190" s="105">
        <v>0</v>
      </c>
      <c r="M190" s="105">
        <v>0</v>
      </c>
    </row>
    <row r="191" spans="1:13" ht="25.5" x14ac:dyDescent="0.25">
      <c r="A191" s="105" t="s">
        <v>1551</v>
      </c>
      <c r="B191" s="132" t="s">
        <v>1078</v>
      </c>
      <c r="C191" s="105">
        <v>4516</v>
      </c>
      <c r="D191" s="105">
        <v>474</v>
      </c>
      <c r="E191" s="105">
        <v>1544</v>
      </c>
      <c r="F191" s="105">
        <v>533</v>
      </c>
      <c r="G191" s="105">
        <v>1415</v>
      </c>
      <c r="H191" s="105">
        <v>2488</v>
      </c>
      <c r="I191" s="105">
        <v>1233</v>
      </c>
      <c r="J191" s="105">
        <v>8130</v>
      </c>
      <c r="K191" s="105">
        <v>0</v>
      </c>
      <c r="L191" s="105">
        <v>0</v>
      </c>
      <c r="M191" s="105">
        <v>0</v>
      </c>
    </row>
    <row r="192" spans="1:13" ht="25.5" x14ac:dyDescent="0.25">
      <c r="A192" s="105" t="s">
        <v>1552</v>
      </c>
      <c r="B192" s="132" t="s">
        <v>1613</v>
      </c>
      <c r="C192" s="105">
        <v>0</v>
      </c>
      <c r="D192" s="105">
        <v>0</v>
      </c>
      <c r="E192" s="105">
        <v>0</v>
      </c>
      <c r="F192" s="105">
        <v>0</v>
      </c>
      <c r="G192" s="105">
        <v>0</v>
      </c>
      <c r="H192" s="105">
        <v>0</v>
      </c>
      <c r="I192" s="105">
        <v>0</v>
      </c>
      <c r="J192" s="105">
        <v>0</v>
      </c>
      <c r="K192" s="105">
        <v>0</v>
      </c>
      <c r="L192" s="105">
        <v>0</v>
      </c>
      <c r="M192" s="105">
        <v>0</v>
      </c>
    </row>
    <row r="193" spans="1:13" ht="25.5" x14ac:dyDescent="0.25">
      <c r="A193" s="105" t="s">
        <v>1553</v>
      </c>
      <c r="B193" s="132" t="s">
        <v>150</v>
      </c>
      <c r="C193" s="105">
        <v>0</v>
      </c>
      <c r="D193" s="105">
        <v>0</v>
      </c>
      <c r="E193" s="105">
        <v>0</v>
      </c>
      <c r="F193" s="105">
        <v>0</v>
      </c>
      <c r="G193" s="105">
        <v>0</v>
      </c>
      <c r="H193" s="105">
        <v>0</v>
      </c>
      <c r="I193" s="105">
        <v>0</v>
      </c>
      <c r="J193" s="105">
        <v>0</v>
      </c>
      <c r="K193" s="105">
        <v>0</v>
      </c>
      <c r="L193" s="105">
        <v>0</v>
      </c>
      <c r="M193" s="105">
        <v>0</v>
      </c>
    </row>
    <row r="194" spans="1:13" ht="25.5" x14ac:dyDescent="0.25">
      <c r="A194" s="105" t="s">
        <v>1554</v>
      </c>
      <c r="B194" s="132" t="s">
        <v>945</v>
      </c>
      <c r="C194" s="105">
        <v>0</v>
      </c>
      <c r="D194" s="105">
        <v>0</v>
      </c>
      <c r="E194" s="105">
        <v>25</v>
      </c>
      <c r="F194" s="105">
        <v>0</v>
      </c>
      <c r="G194" s="105">
        <v>0</v>
      </c>
      <c r="H194" s="105">
        <v>0</v>
      </c>
      <c r="I194" s="105">
        <v>0</v>
      </c>
      <c r="J194" s="105">
        <v>0</v>
      </c>
      <c r="K194" s="105">
        <v>0</v>
      </c>
      <c r="L194" s="105">
        <v>0</v>
      </c>
      <c r="M194" s="105">
        <v>0</v>
      </c>
    </row>
    <row r="195" spans="1:13" x14ac:dyDescent="0.25">
      <c r="A195" s="105" t="s">
        <v>1555</v>
      </c>
      <c r="B195" s="132" t="s">
        <v>942</v>
      </c>
      <c r="C195" s="105">
        <v>1557</v>
      </c>
      <c r="D195" s="105">
        <v>469</v>
      </c>
      <c r="E195" s="105">
        <v>1328</v>
      </c>
      <c r="F195" s="105">
        <v>369</v>
      </c>
      <c r="G195" s="105">
        <v>1415</v>
      </c>
      <c r="H195" s="105">
        <v>2488</v>
      </c>
      <c r="I195" s="105">
        <v>1233</v>
      </c>
      <c r="J195" s="105">
        <v>8130</v>
      </c>
      <c r="K195" s="105">
        <v>0</v>
      </c>
      <c r="L195" s="105">
        <v>0</v>
      </c>
      <c r="M195" s="105">
        <v>0</v>
      </c>
    </row>
    <row r="196" spans="1:13" x14ac:dyDescent="0.25">
      <c r="A196" s="105" t="s">
        <v>1556</v>
      </c>
      <c r="B196" s="132" t="s">
        <v>1334</v>
      </c>
      <c r="C196" s="105">
        <v>2959</v>
      </c>
      <c r="D196" s="105">
        <v>5</v>
      </c>
      <c r="E196" s="105">
        <v>191</v>
      </c>
      <c r="F196" s="105">
        <v>164</v>
      </c>
      <c r="G196" s="105">
        <v>0</v>
      </c>
      <c r="H196" s="105">
        <v>0</v>
      </c>
      <c r="I196" s="105">
        <v>0</v>
      </c>
      <c r="J196" s="105">
        <v>0</v>
      </c>
      <c r="K196" s="105">
        <v>0</v>
      </c>
      <c r="L196" s="105">
        <v>0</v>
      </c>
      <c r="M196" s="105">
        <v>0</v>
      </c>
    </row>
    <row r="197" spans="1:13" ht="25.5" x14ac:dyDescent="0.25">
      <c r="A197" s="105" t="s">
        <v>1557</v>
      </c>
      <c r="B197" s="132" t="s">
        <v>1079</v>
      </c>
      <c r="C197" s="105">
        <v>1912</v>
      </c>
      <c r="D197" s="105">
        <v>650</v>
      </c>
      <c r="E197" s="105">
        <v>315</v>
      </c>
      <c r="F197" s="105">
        <v>402</v>
      </c>
      <c r="G197" s="105">
        <v>5</v>
      </c>
      <c r="H197" s="105">
        <v>467</v>
      </c>
      <c r="I197" s="105">
        <v>767</v>
      </c>
      <c r="J197" s="105">
        <v>3585</v>
      </c>
      <c r="K197" s="105">
        <v>0</v>
      </c>
      <c r="L197" s="105">
        <v>0</v>
      </c>
      <c r="M197" s="105">
        <v>0</v>
      </c>
    </row>
    <row r="198" spans="1:13" ht="25.5" x14ac:dyDescent="0.25">
      <c r="A198" s="105" t="s">
        <v>1558</v>
      </c>
      <c r="B198" s="132" t="s">
        <v>1612</v>
      </c>
      <c r="C198" s="105">
        <v>0</v>
      </c>
      <c r="D198" s="105">
        <v>0</v>
      </c>
      <c r="E198" s="105">
        <v>0</v>
      </c>
      <c r="F198" s="105">
        <v>0</v>
      </c>
      <c r="G198" s="105">
        <v>0</v>
      </c>
      <c r="H198" s="105">
        <v>0</v>
      </c>
      <c r="I198" s="105">
        <v>0</v>
      </c>
      <c r="J198" s="105">
        <v>0</v>
      </c>
      <c r="K198" s="105">
        <v>0</v>
      </c>
      <c r="L198" s="105">
        <v>0</v>
      </c>
      <c r="M198" s="105">
        <v>0</v>
      </c>
    </row>
    <row r="199" spans="1:13" ht="25.5" x14ac:dyDescent="0.25">
      <c r="A199" s="105" t="s">
        <v>1559</v>
      </c>
      <c r="B199" s="132" t="s">
        <v>1140</v>
      </c>
      <c r="C199" s="105">
        <v>0</v>
      </c>
      <c r="D199" s="105">
        <v>0</v>
      </c>
      <c r="E199" s="105">
        <v>0</v>
      </c>
      <c r="F199" s="105">
        <v>0</v>
      </c>
      <c r="G199" s="105">
        <v>0</v>
      </c>
      <c r="H199" s="105">
        <v>0</v>
      </c>
      <c r="I199" s="105">
        <v>0</v>
      </c>
      <c r="J199" s="105">
        <v>0</v>
      </c>
      <c r="K199" s="105">
        <v>0</v>
      </c>
      <c r="L199" s="105">
        <v>0</v>
      </c>
      <c r="M199" s="105">
        <v>0</v>
      </c>
    </row>
    <row r="200" spans="1:13" x14ac:dyDescent="0.25">
      <c r="A200" s="105" t="s">
        <v>1560</v>
      </c>
      <c r="B200" s="132" t="s">
        <v>946</v>
      </c>
      <c r="C200" s="105">
        <v>0</v>
      </c>
      <c r="D200" s="105">
        <v>0</v>
      </c>
      <c r="E200" s="105">
        <v>0</v>
      </c>
      <c r="F200" s="105">
        <v>0</v>
      </c>
      <c r="G200" s="105">
        <v>0</v>
      </c>
      <c r="H200" s="105">
        <v>0</v>
      </c>
      <c r="I200" s="105">
        <v>0</v>
      </c>
      <c r="J200" s="105">
        <v>0</v>
      </c>
      <c r="K200" s="105">
        <v>0</v>
      </c>
      <c r="L200" s="105">
        <v>0</v>
      </c>
      <c r="M200" s="105">
        <v>0</v>
      </c>
    </row>
    <row r="201" spans="1:13" x14ac:dyDescent="0.25">
      <c r="A201" s="105" t="s">
        <v>1561</v>
      </c>
      <c r="B201" s="132" t="s">
        <v>943</v>
      </c>
      <c r="C201" s="105">
        <v>1912</v>
      </c>
      <c r="D201" s="105">
        <v>650</v>
      </c>
      <c r="E201" s="105">
        <v>315</v>
      </c>
      <c r="F201" s="105">
        <v>402</v>
      </c>
      <c r="G201" s="105">
        <v>5</v>
      </c>
      <c r="H201" s="105">
        <v>467</v>
      </c>
      <c r="I201" s="105">
        <v>767</v>
      </c>
      <c r="J201" s="105">
        <v>3585</v>
      </c>
      <c r="K201" s="105">
        <v>0</v>
      </c>
      <c r="L201" s="105">
        <v>0</v>
      </c>
      <c r="M201" s="105">
        <v>0</v>
      </c>
    </row>
    <row r="202" spans="1:13" x14ac:dyDescent="0.25">
      <c r="A202" s="105" t="s">
        <v>1562</v>
      </c>
      <c r="B202" s="132" t="s">
        <v>1335</v>
      </c>
      <c r="C202" s="105">
        <v>0</v>
      </c>
      <c r="D202" s="105">
        <v>0</v>
      </c>
      <c r="E202" s="105">
        <v>0</v>
      </c>
      <c r="F202" s="105">
        <v>0</v>
      </c>
      <c r="G202" s="105">
        <v>0</v>
      </c>
      <c r="H202" s="105">
        <v>0</v>
      </c>
      <c r="I202" s="105">
        <v>0</v>
      </c>
      <c r="J202" s="105">
        <v>0</v>
      </c>
      <c r="K202" s="105">
        <v>0</v>
      </c>
      <c r="L202" s="105">
        <v>0</v>
      </c>
      <c r="M202" s="105">
        <v>0</v>
      </c>
    </row>
    <row r="203" spans="1:13" ht="25.5" x14ac:dyDescent="0.25">
      <c r="A203" s="105" t="s">
        <v>1563</v>
      </c>
      <c r="B203" s="132" t="s">
        <v>1629</v>
      </c>
      <c r="C203" s="105">
        <v>0</v>
      </c>
      <c r="D203" s="105">
        <v>0</v>
      </c>
      <c r="E203" s="105">
        <v>0</v>
      </c>
      <c r="F203" s="105">
        <v>0</v>
      </c>
      <c r="G203" s="105">
        <v>0</v>
      </c>
      <c r="H203" s="105">
        <v>0</v>
      </c>
      <c r="I203" s="105">
        <v>0</v>
      </c>
      <c r="J203" s="105">
        <v>0</v>
      </c>
      <c r="K203" s="105">
        <v>0</v>
      </c>
      <c r="L203" s="105">
        <v>0</v>
      </c>
      <c r="M203" s="105">
        <v>0</v>
      </c>
    </row>
    <row r="204" spans="1:13" ht="25.5" x14ac:dyDescent="0.25">
      <c r="A204" s="105" t="s">
        <v>1564</v>
      </c>
      <c r="B204" s="132" t="s">
        <v>1080</v>
      </c>
      <c r="C204" s="105">
        <v>596</v>
      </c>
      <c r="D204" s="105">
        <v>0</v>
      </c>
      <c r="E204" s="105">
        <v>0</v>
      </c>
      <c r="F204" s="105">
        <v>0</v>
      </c>
      <c r="G204" s="105">
        <v>342</v>
      </c>
      <c r="H204" s="105">
        <v>1155</v>
      </c>
      <c r="I204" s="105">
        <v>0</v>
      </c>
      <c r="J204" s="105">
        <v>0</v>
      </c>
      <c r="K204" s="105">
        <v>0</v>
      </c>
      <c r="L204" s="105">
        <v>0</v>
      </c>
      <c r="M204" s="105">
        <v>0</v>
      </c>
    </row>
    <row r="205" spans="1:13" ht="25.5" x14ac:dyDescent="0.25">
      <c r="A205" s="105" t="s">
        <v>1565</v>
      </c>
      <c r="B205" s="132" t="s">
        <v>1611</v>
      </c>
      <c r="C205" s="105">
        <v>0</v>
      </c>
      <c r="D205" s="105">
        <v>0</v>
      </c>
      <c r="E205" s="105">
        <v>0</v>
      </c>
      <c r="F205" s="105">
        <v>0</v>
      </c>
      <c r="G205" s="105">
        <v>0</v>
      </c>
      <c r="H205" s="105">
        <v>0</v>
      </c>
      <c r="I205" s="105">
        <v>0</v>
      </c>
      <c r="J205" s="105">
        <v>0</v>
      </c>
      <c r="K205" s="105">
        <v>0</v>
      </c>
      <c r="L205" s="105">
        <v>0</v>
      </c>
      <c r="M205" s="105">
        <v>0</v>
      </c>
    </row>
    <row r="206" spans="1:13" ht="25.5" x14ac:dyDescent="0.25">
      <c r="A206" s="105" t="s">
        <v>1566</v>
      </c>
      <c r="B206" s="132" t="s">
        <v>746</v>
      </c>
      <c r="C206" s="105">
        <v>0</v>
      </c>
      <c r="D206" s="105">
        <v>0</v>
      </c>
      <c r="E206" s="105">
        <v>0</v>
      </c>
      <c r="F206" s="105">
        <v>0</v>
      </c>
      <c r="G206" s="105">
        <v>0</v>
      </c>
      <c r="H206" s="105">
        <v>0</v>
      </c>
      <c r="I206" s="105">
        <v>0</v>
      </c>
      <c r="J206" s="105">
        <v>0</v>
      </c>
      <c r="K206" s="105">
        <v>0</v>
      </c>
      <c r="L206" s="105">
        <v>0</v>
      </c>
      <c r="M206" s="105">
        <v>0</v>
      </c>
    </row>
    <row r="207" spans="1:13" x14ac:dyDescent="0.25">
      <c r="A207" s="105" t="s">
        <v>1567</v>
      </c>
      <c r="B207" s="132" t="s">
        <v>947</v>
      </c>
      <c r="C207" s="105">
        <v>0</v>
      </c>
      <c r="D207" s="105">
        <v>0</v>
      </c>
      <c r="E207" s="105">
        <v>0</v>
      </c>
      <c r="F207" s="105">
        <v>0</v>
      </c>
      <c r="G207" s="105">
        <v>0</v>
      </c>
      <c r="H207" s="105">
        <v>0</v>
      </c>
      <c r="I207" s="105">
        <v>0</v>
      </c>
      <c r="J207" s="105">
        <v>0</v>
      </c>
      <c r="K207" s="105">
        <v>0</v>
      </c>
      <c r="L207" s="105">
        <v>0</v>
      </c>
      <c r="M207" s="105">
        <v>0</v>
      </c>
    </row>
    <row r="208" spans="1:13" x14ac:dyDescent="0.25">
      <c r="A208" s="105" t="s">
        <v>1568</v>
      </c>
      <c r="B208" s="132" t="s">
        <v>750</v>
      </c>
      <c r="C208" s="105">
        <v>539</v>
      </c>
      <c r="D208" s="105">
        <v>0</v>
      </c>
      <c r="E208" s="105">
        <v>0</v>
      </c>
      <c r="F208" s="105">
        <v>0</v>
      </c>
      <c r="G208" s="105">
        <v>342</v>
      </c>
      <c r="H208" s="105">
        <v>1155</v>
      </c>
      <c r="I208" s="105">
        <v>0</v>
      </c>
      <c r="J208" s="105">
        <v>0</v>
      </c>
      <c r="K208" s="105">
        <v>0</v>
      </c>
      <c r="L208" s="105">
        <v>0</v>
      </c>
      <c r="M208" s="105">
        <v>0</v>
      </c>
    </row>
    <row r="209" spans="1:13" ht="25.5" x14ac:dyDescent="0.25">
      <c r="A209" s="105" t="s">
        <v>1569</v>
      </c>
      <c r="B209" s="132" t="s">
        <v>948</v>
      </c>
      <c r="C209" s="105">
        <v>57</v>
      </c>
      <c r="D209" s="105">
        <v>0</v>
      </c>
      <c r="E209" s="105">
        <v>0</v>
      </c>
      <c r="F209" s="105">
        <v>0</v>
      </c>
      <c r="G209" s="105">
        <v>0</v>
      </c>
      <c r="H209" s="105">
        <v>0</v>
      </c>
      <c r="I209" s="105">
        <v>0</v>
      </c>
      <c r="J209" s="105">
        <v>0</v>
      </c>
      <c r="K209" s="105">
        <v>0</v>
      </c>
      <c r="L209" s="105">
        <v>0</v>
      </c>
      <c r="M209" s="105">
        <v>0</v>
      </c>
    </row>
    <row r="210" spans="1:13" x14ac:dyDescent="0.25">
      <c r="A210" s="105" t="s">
        <v>1570</v>
      </c>
      <c r="B210" s="132" t="s">
        <v>1081</v>
      </c>
      <c r="C210" s="105">
        <v>6834</v>
      </c>
      <c r="D210" s="105">
        <v>2908</v>
      </c>
      <c r="E210" s="105">
        <v>2756</v>
      </c>
      <c r="F210" s="105">
        <v>2692</v>
      </c>
      <c r="G210" s="105">
        <v>1115</v>
      </c>
      <c r="H210" s="105">
        <v>41</v>
      </c>
      <c r="I210" s="105">
        <v>1606</v>
      </c>
      <c r="J210" s="105">
        <v>5111</v>
      </c>
      <c r="K210" s="105">
        <v>265</v>
      </c>
      <c r="L210" s="105">
        <v>646</v>
      </c>
      <c r="M210" s="105">
        <v>497</v>
      </c>
    </row>
    <row r="211" spans="1:13" ht="25.5" x14ac:dyDescent="0.25">
      <c r="A211" s="105" t="s">
        <v>1571</v>
      </c>
      <c r="B211" s="132" t="s">
        <v>682</v>
      </c>
      <c r="C211" s="105">
        <v>180</v>
      </c>
      <c r="D211" s="105">
        <v>0</v>
      </c>
      <c r="E211" s="105">
        <v>0</v>
      </c>
      <c r="F211" s="105">
        <v>0</v>
      </c>
      <c r="G211" s="105">
        <v>0</v>
      </c>
      <c r="H211" s="105">
        <v>0</v>
      </c>
      <c r="I211" s="105">
        <v>0</v>
      </c>
      <c r="J211" s="105">
        <v>0</v>
      </c>
      <c r="K211" s="105">
        <v>0</v>
      </c>
      <c r="L211" s="105">
        <v>0</v>
      </c>
      <c r="M211" s="105">
        <v>0</v>
      </c>
    </row>
    <row r="212" spans="1:13" ht="25.5" x14ac:dyDescent="0.25">
      <c r="A212" s="105" t="s">
        <v>1572</v>
      </c>
      <c r="B212" s="132" t="s">
        <v>1082</v>
      </c>
      <c r="C212" s="105">
        <v>0</v>
      </c>
      <c r="D212" s="105">
        <v>0</v>
      </c>
      <c r="E212" s="105">
        <v>0</v>
      </c>
      <c r="F212" s="105">
        <v>1392</v>
      </c>
      <c r="G212" s="105">
        <v>0</v>
      </c>
      <c r="H212" s="105">
        <v>0</v>
      </c>
      <c r="I212" s="105">
        <v>0</v>
      </c>
      <c r="J212" s="105">
        <v>0</v>
      </c>
      <c r="K212" s="105">
        <v>0</v>
      </c>
      <c r="L212" s="105">
        <v>0</v>
      </c>
      <c r="M212" s="105">
        <v>0</v>
      </c>
    </row>
    <row r="213" spans="1:13" x14ac:dyDescent="0.25">
      <c r="A213" s="105" t="s">
        <v>1573</v>
      </c>
      <c r="B213" s="132" t="s">
        <v>949</v>
      </c>
      <c r="C213" s="105">
        <v>0</v>
      </c>
      <c r="D213" s="105">
        <v>190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19</v>
      </c>
      <c r="L213" s="105">
        <v>0</v>
      </c>
      <c r="M213" s="105">
        <v>0</v>
      </c>
    </row>
    <row r="214" spans="1:13" x14ac:dyDescent="0.25">
      <c r="A214" s="105" t="s">
        <v>1574</v>
      </c>
      <c r="B214" s="132" t="s">
        <v>1083</v>
      </c>
      <c r="C214" s="105">
        <v>6654</v>
      </c>
      <c r="D214" s="105">
        <v>2718</v>
      </c>
      <c r="E214" s="105">
        <v>2756</v>
      </c>
      <c r="F214" s="105">
        <v>1300</v>
      </c>
      <c r="G214" s="105">
        <v>1115</v>
      </c>
      <c r="H214" s="105">
        <v>41</v>
      </c>
      <c r="I214" s="105">
        <v>1606</v>
      </c>
      <c r="J214" s="105">
        <v>5111</v>
      </c>
      <c r="K214" s="105">
        <v>246</v>
      </c>
      <c r="L214" s="105">
        <v>646</v>
      </c>
      <c r="M214" s="105">
        <v>497</v>
      </c>
    </row>
    <row r="215" spans="1:13" ht="25.5" x14ac:dyDescent="0.25">
      <c r="A215" s="105" t="s">
        <v>1575</v>
      </c>
      <c r="B215" s="132" t="s">
        <v>9</v>
      </c>
      <c r="C215" s="105">
        <v>20628</v>
      </c>
      <c r="D215" s="105">
        <v>3370</v>
      </c>
      <c r="E215" s="105">
        <v>2704</v>
      </c>
      <c r="F215" s="105">
        <v>4037</v>
      </c>
      <c r="G215" s="105">
        <v>4767</v>
      </c>
      <c r="H215" s="105">
        <v>5545</v>
      </c>
      <c r="I215" s="105">
        <v>8791</v>
      </c>
      <c r="J215" s="105">
        <v>36104</v>
      </c>
      <c r="K215" s="105">
        <v>0</v>
      </c>
      <c r="L215" s="105">
        <v>99</v>
      </c>
      <c r="M215" s="105">
        <v>15</v>
      </c>
    </row>
    <row r="216" spans="1:13" ht="25.5" x14ac:dyDescent="0.25">
      <c r="A216" s="105" t="s">
        <v>1576</v>
      </c>
      <c r="B216" s="132" t="s">
        <v>1610</v>
      </c>
      <c r="C216" s="105">
        <v>0</v>
      </c>
      <c r="D216" s="105">
        <v>0</v>
      </c>
      <c r="E216" s="105">
        <v>25</v>
      </c>
      <c r="F216" s="105">
        <v>0</v>
      </c>
      <c r="G216" s="105">
        <v>0</v>
      </c>
      <c r="H216" s="105">
        <v>0</v>
      </c>
      <c r="I216" s="105">
        <v>0</v>
      </c>
      <c r="J216" s="105">
        <v>0</v>
      </c>
      <c r="K216" s="105">
        <v>0</v>
      </c>
      <c r="L216" s="105">
        <v>0</v>
      </c>
      <c r="M216" s="105">
        <v>0</v>
      </c>
    </row>
    <row r="217" spans="1:13" ht="25.5" x14ac:dyDescent="0.25">
      <c r="A217" s="105" t="s">
        <v>1577</v>
      </c>
      <c r="B217" s="132" t="s">
        <v>10</v>
      </c>
      <c r="C217" s="105">
        <v>566</v>
      </c>
      <c r="D217" s="105">
        <v>3</v>
      </c>
      <c r="E217" s="105">
        <v>0</v>
      </c>
      <c r="F217" s="105">
        <v>2</v>
      </c>
      <c r="G217" s="105">
        <v>0</v>
      </c>
      <c r="H217" s="105">
        <v>0</v>
      </c>
      <c r="I217" s="105">
        <v>0</v>
      </c>
      <c r="J217" s="105">
        <v>0</v>
      </c>
      <c r="K217" s="105">
        <v>0</v>
      </c>
      <c r="L217" s="105">
        <v>99</v>
      </c>
      <c r="M217" s="105">
        <v>0</v>
      </c>
    </row>
    <row r="218" spans="1:13" ht="25.5" x14ac:dyDescent="0.25">
      <c r="A218" s="105" t="s">
        <v>1578</v>
      </c>
      <c r="B218" s="132" t="s">
        <v>11</v>
      </c>
      <c r="C218" s="105">
        <v>0</v>
      </c>
      <c r="D218" s="105">
        <v>11</v>
      </c>
      <c r="E218" s="105">
        <v>40</v>
      </c>
      <c r="F218" s="105">
        <v>0</v>
      </c>
      <c r="G218" s="105">
        <v>0</v>
      </c>
      <c r="H218" s="105">
        <v>0</v>
      </c>
      <c r="I218" s="105">
        <v>0</v>
      </c>
      <c r="J218" s="105">
        <v>0</v>
      </c>
      <c r="K218" s="105">
        <v>0</v>
      </c>
      <c r="L218" s="105">
        <v>0</v>
      </c>
      <c r="M218" s="105">
        <v>0</v>
      </c>
    </row>
    <row r="219" spans="1:13" x14ac:dyDescent="0.25">
      <c r="A219" s="105" t="s">
        <v>228</v>
      </c>
      <c r="B219" s="132" t="s">
        <v>944</v>
      </c>
      <c r="C219" s="105">
        <v>9814</v>
      </c>
      <c r="D219" s="105">
        <v>2239</v>
      </c>
      <c r="E219" s="105">
        <v>2595</v>
      </c>
      <c r="F219" s="105">
        <v>4033</v>
      </c>
      <c r="G219" s="105">
        <v>4767</v>
      </c>
      <c r="H219" s="105">
        <v>5545</v>
      </c>
      <c r="I219" s="105">
        <v>8791</v>
      </c>
      <c r="J219" s="105">
        <v>36104</v>
      </c>
      <c r="K219" s="105">
        <v>0</v>
      </c>
      <c r="L219" s="105">
        <v>0</v>
      </c>
      <c r="M219" s="105">
        <v>15</v>
      </c>
    </row>
    <row r="220" spans="1:13" x14ac:dyDescent="0.25">
      <c r="A220" s="105" t="s">
        <v>229</v>
      </c>
      <c r="B220" s="132" t="s">
        <v>37</v>
      </c>
      <c r="C220" s="105">
        <v>10248</v>
      </c>
      <c r="D220" s="105">
        <v>1117</v>
      </c>
      <c r="E220" s="105">
        <v>44</v>
      </c>
      <c r="F220" s="105">
        <v>2</v>
      </c>
      <c r="G220" s="105">
        <v>0</v>
      </c>
      <c r="H220" s="105">
        <v>0</v>
      </c>
      <c r="I220" s="105">
        <v>0</v>
      </c>
      <c r="J220" s="105">
        <v>0</v>
      </c>
      <c r="K220" s="105">
        <v>0</v>
      </c>
      <c r="L220" s="105">
        <v>0</v>
      </c>
      <c r="M220" s="105">
        <v>0</v>
      </c>
    </row>
    <row r="221" spans="1:13" ht="25.5" x14ac:dyDescent="0.25">
      <c r="A221" s="105" t="s">
        <v>230</v>
      </c>
      <c r="B221" s="132" t="s">
        <v>38</v>
      </c>
      <c r="C221" s="105">
        <v>1164</v>
      </c>
      <c r="D221" s="105">
        <v>465</v>
      </c>
      <c r="E221" s="105">
        <v>600</v>
      </c>
      <c r="F221" s="105">
        <v>231</v>
      </c>
      <c r="G221" s="105">
        <v>580</v>
      </c>
      <c r="H221" s="105">
        <v>343</v>
      </c>
      <c r="I221" s="105">
        <v>419</v>
      </c>
      <c r="J221" s="105">
        <v>2019</v>
      </c>
      <c r="K221" s="105">
        <v>2607</v>
      </c>
      <c r="L221" s="105">
        <v>1357</v>
      </c>
      <c r="M221" s="105">
        <v>2886</v>
      </c>
    </row>
    <row r="222" spans="1:13" ht="25.5" x14ac:dyDescent="0.25">
      <c r="A222" s="105" t="s">
        <v>231</v>
      </c>
      <c r="B222" s="132" t="s">
        <v>39</v>
      </c>
      <c r="C222" s="105">
        <v>643</v>
      </c>
      <c r="D222" s="105">
        <v>0</v>
      </c>
      <c r="E222" s="105">
        <v>0</v>
      </c>
      <c r="F222" s="105">
        <v>0</v>
      </c>
      <c r="G222" s="105">
        <v>0</v>
      </c>
      <c r="H222" s="105">
        <v>343</v>
      </c>
      <c r="I222" s="105">
        <v>0</v>
      </c>
      <c r="J222" s="105">
        <v>0</v>
      </c>
      <c r="K222" s="105">
        <v>10</v>
      </c>
      <c r="L222" s="105">
        <v>15</v>
      </c>
      <c r="M222" s="105">
        <v>11</v>
      </c>
    </row>
    <row r="223" spans="1:13" ht="25.5" x14ac:dyDescent="0.25">
      <c r="A223" s="105" t="s">
        <v>232</v>
      </c>
      <c r="B223" s="132" t="s">
        <v>1377</v>
      </c>
      <c r="C223" s="105">
        <v>439</v>
      </c>
      <c r="D223" s="105">
        <v>465</v>
      </c>
      <c r="E223" s="105">
        <v>600</v>
      </c>
      <c r="F223" s="105">
        <v>231</v>
      </c>
      <c r="G223" s="105">
        <v>580</v>
      </c>
      <c r="H223" s="105">
        <v>0</v>
      </c>
      <c r="I223" s="105">
        <v>419</v>
      </c>
      <c r="J223" s="105">
        <v>1655</v>
      </c>
      <c r="K223" s="105">
        <v>1800</v>
      </c>
      <c r="L223" s="105">
        <v>1342</v>
      </c>
      <c r="M223" s="105">
        <v>2874</v>
      </c>
    </row>
    <row r="224" spans="1:13" ht="38.25" x14ac:dyDescent="0.25">
      <c r="A224" s="105" t="s">
        <v>233</v>
      </c>
      <c r="B224" s="132" t="s">
        <v>1378</v>
      </c>
      <c r="C224" s="105">
        <v>0</v>
      </c>
      <c r="D224" s="105">
        <v>0</v>
      </c>
      <c r="E224" s="105">
        <v>0</v>
      </c>
      <c r="F224" s="105">
        <v>0</v>
      </c>
      <c r="G224" s="105">
        <v>0</v>
      </c>
      <c r="H224" s="105">
        <v>0</v>
      </c>
      <c r="I224" s="105">
        <v>0</v>
      </c>
      <c r="J224" s="105">
        <v>0</v>
      </c>
      <c r="K224" s="105">
        <v>0</v>
      </c>
      <c r="L224" s="105">
        <v>0</v>
      </c>
      <c r="M224" s="105">
        <v>0</v>
      </c>
    </row>
    <row r="225" spans="1:13" ht="38.25" x14ac:dyDescent="0.25">
      <c r="A225" s="105" t="s">
        <v>234</v>
      </c>
      <c r="B225" s="132" t="s">
        <v>1379</v>
      </c>
      <c r="C225" s="105">
        <v>0</v>
      </c>
      <c r="D225" s="105">
        <v>0</v>
      </c>
      <c r="E225" s="105">
        <v>0</v>
      </c>
      <c r="F225" s="105">
        <v>0</v>
      </c>
      <c r="G225" s="105">
        <v>0</v>
      </c>
      <c r="H225" s="105">
        <v>0</v>
      </c>
      <c r="I225" s="105">
        <v>0</v>
      </c>
      <c r="J225" s="105">
        <v>143</v>
      </c>
      <c r="K225" s="105">
        <v>794</v>
      </c>
      <c r="L225" s="105">
        <v>0</v>
      </c>
      <c r="M225" s="105">
        <v>0</v>
      </c>
    </row>
    <row r="226" spans="1:13" ht="51" x14ac:dyDescent="0.25">
      <c r="A226" s="105" t="s">
        <v>235</v>
      </c>
      <c r="B226" s="132" t="s">
        <v>1380</v>
      </c>
      <c r="C226" s="105">
        <v>0</v>
      </c>
      <c r="D226" s="105">
        <v>0</v>
      </c>
      <c r="E226" s="105">
        <v>0</v>
      </c>
      <c r="F226" s="105">
        <v>0</v>
      </c>
      <c r="G226" s="105">
        <v>0</v>
      </c>
      <c r="H226" s="105">
        <v>0</v>
      </c>
      <c r="I226" s="105">
        <v>0</v>
      </c>
      <c r="J226" s="105">
        <v>221</v>
      </c>
      <c r="K226" s="105">
        <v>0</v>
      </c>
      <c r="L226" s="105">
        <v>0</v>
      </c>
      <c r="M226" s="105">
        <v>0</v>
      </c>
    </row>
    <row r="227" spans="1:13" ht="25.5" x14ac:dyDescent="0.25">
      <c r="A227" s="105" t="s">
        <v>236</v>
      </c>
      <c r="B227" s="132" t="s">
        <v>1381</v>
      </c>
      <c r="C227" s="105">
        <v>82</v>
      </c>
      <c r="D227" s="105">
        <v>0</v>
      </c>
      <c r="E227" s="105">
        <v>0</v>
      </c>
      <c r="F227" s="105">
        <v>0</v>
      </c>
      <c r="G227" s="105">
        <v>0</v>
      </c>
      <c r="H227" s="105">
        <v>0</v>
      </c>
      <c r="I227" s="105">
        <v>0</v>
      </c>
      <c r="J227" s="105">
        <v>0</v>
      </c>
      <c r="K227" s="105">
        <v>3</v>
      </c>
      <c r="L227" s="105">
        <v>0</v>
      </c>
      <c r="M227" s="105">
        <v>1</v>
      </c>
    </row>
    <row r="228" spans="1:13" ht="38.25" x14ac:dyDescent="0.25">
      <c r="A228" s="105" t="s">
        <v>237</v>
      </c>
      <c r="B228" s="132" t="s">
        <v>794</v>
      </c>
      <c r="C228" s="105">
        <v>0</v>
      </c>
      <c r="D228" s="105">
        <v>0</v>
      </c>
      <c r="E228" s="105">
        <v>0</v>
      </c>
      <c r="F228" s="105">
        <v>0</v>
      </c>
      <c r="G228" s="105">
        <v>0</v>
      </c>
      <c r="H228" s="105">
        <v>0</v>
      </c>
      <c r="I228" s="105">
        <v>0</v>
      </c>
      <c r="J228" s="105">
        <v>0</v>
      </c>
      <c r="K228" s="105">
        <v>0</v>
      </c>
      <c r="L228" s="105">
        <v>0</v>
      </c>
      <c r="M228" s="105">
        <v>0</v>
      </c>
    </row>
    <row r="229" spans="1:13" x14ac:dyDescent="0.25">
      <c r="A229" s="105" t="s">
        <v>238</v>
      </c>
      <c r="B229" s="132" t="s">
        <v>795</v>
      </c>
      <c r="C229" s="105">
        <v>3414</v>
      </c>
      <c r="D229" s="105">
        <v>770</v>
      </c>
      <c r="E229" s="105">
        <v>979</v>
      </c>
      <c r="F229" s="105">
        <v>230</v>
      </c>
      <c r="G229" s="105">
        <v>854</v>
      </c>
      <c r="H229" s="105">
        <v>1352</v>
      </c>
      <c r="I229" s="105">
        <v>635</v>
      </c>
      <c r="J229" s="105">
        <v>2165</v>
      </c>
      <c r="K229" s="105">
        <v>26</v>
      </c>
      <c r="L229" s="105">
        <v>0</v>
      </c>
      <c r="M229" s="105">
        <v>0</v>
      </c>
    </row>
    <row r="230" spans="1:13" x14ac:dyDescent="0.25">
      <c r="A230" s="105" t="s">
        <v>239</v>
      </c>
      <c r="B230" s="132" t="s">
        <v>796</v>
      </c>
      <c r="C230" s="105">
        <v>797</v>
      </c>
      <c r="D230" s="105">
        <v>36</v>
      </c>
      <c r="E230" s="105">
        <v>194</v>
      </c>
      <c r="F230" s="105">
        <v>3</v>
      </c>
      <c r="G230" s="105">
        <v>0</v>
      </c>
      <c r="H230" s="105">
        <v>0</v>
      </c>
      <c r="I230" s="105">
        <v>0</v>
      </c>
      <c r="J230" s="105">
        <v>27</v>
      </c>
      <c r="K230" s="105">
        <v>0</v>
      </c>
      <c r="L230" s="105">
        <v>0</v>
      </c>
      <c r="M230" s="105">
        <v>0</v>
      </c>
    </row>
    <row r="231" spans="1:13" x14ac:dyDescent="0.25">
      <c r="A231" s="105" t="s">
        <v>240</v>
      </c>
      <c r="B231" s="132" t="s">
        <v>797</v>
      </c>
      <c r="C231" s="105">
        <v>77</v>
      </c>
      <c r="D231" s="105">
        <v>29</v>
      </c>
      <c r="E231" s="105">
        <v>33</v>
      </c>
      <c r="F231" s="105">
        <v>0</v>
      </c>
      <c r="G231" s="105">
        <v>0</v>
      </c>
      <c r="H231" s="105">
        <v>51</v>
      </c>
      <c r="I231" s="105">
        <v>17</v>
      </c>
      <c r="J231" s="105">
        <v>185</v>
      </c>
      <c r="K231" s="105">
        <v>0</v>
      </c>
      <c r="L231" s="105">
        <v>0</v>
      </c>
      <c r="M231" s="105">
        <v>0</v>
      </c>
    </row>
    <row r="232" spans="1:13" ht="25.5" x14ac:dyDescent="0.25">
      <c r="A232" s="105" t="s">
        <v>241</v>
      </c>
      <c r="B232" s="132" t="s">
        <v>798</v>
      </c>
      <c r="C232" s="105">
        <v>0</v>
      </c>
      <c r="D232" s="105">
        <v>0</v>
      </c>
      <c r="E232" s="105">
        <v>0</v>
      </c>
      <c r="F232" s="105">
        <v>0</v>
      </c>
      <c r="G232" s="105">
        <v>0</v>
      </c>
      <c r="H232" s="105">
        <v>0</v>
      </c>
      <c r="I232" s="105">
        <v>0</v>
      </c>
      <c r="J232" s="105">
        <v>0</v>
      </c>
      <c r="K232" s="105">
        <v>0</v>
      </c>
      <c r="L232" s="105">
        <v>0</v>
      </c>
      <c r="M232" s="105">
        <v>0</v>
      </c>
    </row>
    <row r="233" spans="1:13" x14ac:dyDescent="0.25">
      <c r="A233" s="105" t="s">
        <v>242</v>
      </c>
      <c r="B233" s="132" t="s">
        <v>2075</v>
      </c>
      <c r="C233" s="105">
        <v>0</v>
      </c>
      <c r="D233" s="105">
        <v>62</v>
      </c>
      <c r="E233" s="105">
        <v>0</v>
      </c>
      <c r="F233" s="105">
        <v>9</v>
      </c>
      <c r="G233" s="105">
        <v>27</v>
      </c>
      <c r="H233" s="105">
        <v>0</v>
      </c>
      <c r="I233" s="105">
        <v>0</v>
      </c>
      <c r="J233" s="105">
        <v>510</v>
      </c>
      <c r="K233" s="105">
        <v>0</v>
      </c>
      <c r="L233" s="105">
        <v>0</v>
      </c>
      <c r="M233" s="105">
        <v>0</v>
      </c>
    </row>
    <row r="234" spans="1:13" x14ac:dyDescent="0.25">
      <c r="A234" s="105" t="s">
        <v>243</v>
      </c>
      <c r="B234" s="132" t="s">
        <v>2076</v>
      </c>
      <c r="C234" s="105">
        <v>2540</v>
      </c>
      <c r="D234" s="105">
        <v>643</v>
      </c>
      <c r="E234" s="105">
        <v>752</v>
      </c>
      <c r="F234" s="105">
        <v>218</v>
      </c>
      <c r="G234" s="105">
        <v>827</v>
      </c>
      <c r="H234" s="105">
        <v>1301</v>
      </c>
      <c r="I234" s="105">
        <v>618</v>
      </c>
      <c r="J234" s="105">
        <v>1443</v>
      </c>
      <c r="K234" s="105">
        <v>26</v>
      </c>
      <c r="L234" s="105">
        <v>0</v>
      </c>
      <c r="M234" s="105">
        <v>0</v>
      </c>
    </row>
    <row r="235" spans="1:13" ht="25.5" x14ac:dyDescent="0.25">
      <c r="A235" s="105" t="s">
        <v>244</v>
      </c>
      <c r="B235" s="132" t="s">
        <v>2077</v>
      </c>
      <c r="C235" s="105">
        <v>0</v>
      </c>
      <c r="D235" s="105">
        <v>0</v>
      </c>
      <c r="E235" s="105">
        <v>0</v>
      </c>
      <c r="F235" s="105">
        <v>0</v>
      </c>
      <c r="G235" s="105">
        <v>0</v>
      </c>
      <c r="H235" s="105">
        <v>0</v>
      </c>
      <c r="I235" s="105">
        <v>0</v>
      </c>
      <c r="J235" s="105">
        <v>0</v>
      </c>
      <c r="K235" s="105">
        <v>0</v>
      </c>
      <c r="L235" s="105">
        <v>0</v>
      </c>
      <c r="M235" s="105">
        <v>0</v>
      </c>
    </row>
    <row r="236" spans="1:13" ht="25.5" x14ac:dyDescent="0.25">
      <c r="A236" s="105" t="s">
        <v>245</v>
      </c>
      <c r="B236" s="132" t="s">
        <v>2078</v>
      </c>
      <c r="C236" s="105">
        <v>2781</v>
      </c>
      <c r="D236" s="105">
        <v>752</v>
      </c>
      <c r="E236" s="105">
        <v>2150</v>
      </c>
      <c r="F236" s="105">
        <v>1040</v>
      </c>
      <c r="G236" s="105">
        <v>4764</v>
      </c>
      <c r="H236" s="105">
        <v>588</v>
      </c>
      <c r="I236" s="105">
        <v>2273</v>
      </c>
      <c r="J236" s="105">
        <v>8461</v>
      </c>
      <c r="K236" s="105">
        <v>2653</v>
      </c>
      <c r="L236" s="105">
        <v>6616</v>
      </c>
      <c r="M236" s="105">
        <v>10696</v>
      </c>
    </row>
    <row r="237" spans="1:13" ht="25.5" x14ac:dyDescent="0.25">
      <c r="A237" s="105" t="s">
        <v>246</v>
      </c>
      <c r="B237" s="132" t="s">
        <v>2079</v>
      </c>
      <c r="C237" s="105">
        <v>0</v>
      </c>
      <c r="D237" s="105">
        <v>0</v>
      </c>
      <c r="E237" s="105">
        <v>204</v>
      </c>
      <c r="F237" s="105">
        <v>275</v>
      </c>
      <c r="G237" s="105">
        <v>0</v>
      </c>
      <c r="H237" s="105">
        <v>0</v>
      </c>
      <c r="I237" s="105">
        <v>352</v>
      </c>
      <c r="J237" s="105">
        <v>3759</v>
      </c>
      <c r="K237" s="105">
        <v>0</v>
      </c>
      <c r="L237" s="105">
        <v>0</v>
      </c>
      <c r="M237" s="105">
        <v>447</v>
      </c>
    </row>
    <row r="238" spans="1:13" ht="25.5" x14ac:dyDescent="0.25">
      <c r="A238" s="105" t="s">
        <v>247</v>
      </c>
      <c r="B238" s="132" t="s">
        <v>2080</v>
      </c>
      <c r="C238" s="105">
        <v>0</v>
      </c>
      <c r="D238" s="105">
        <v>0</v>
      </c>
      <c r="E238" s="105">
        <v>50</v>
      </c>
      <c r="F238" s="105">
        <v>0</v>
      </c>
      <c r="G238" s="105">
        <v>0</v>
      </c>
      <c r="H238" s="105">
        <v>0</v>
      </c>
      <c r="I238" s="105">
        <v>0</v>
      </c>
      <c r="J238" s="105">
        <v>0</v>
      </c>
      <c r="K238" s="105">
        <v>0</v>
      </c>
      <c r="L238" s="105">
        <v>0</v>
      </c>
      <c r="M238" s="105">
        <v>0</v>
      </c>
    </row>
    <row r="239" spans="1:13" ht="38.25" x14ac:dyDescent="0.25">
      <c r="A239" s="105" t="s">
        <v>248</v>
      </c>
      <c r="B239" s="132" t="s">
        <v>2081</v>
      </c>
      <c r="C239" s="105">
        <v>2414</v>
      </c>
      <c r="D239" s="105">
        <v>730</v>
      </c>
      <c r="E239" s="105">
        <v>1860</v>
      </c>
      <c r="F239" s="105">
        <v>638</v>
      </c>
      <c r="G239" s="105">
        <v>4715</v>
      </c>
      <c r="H239" s="105">
        <v>588</v>
      </c>
      <c r="I239" s="105">
        <v>1921</v>
      </c>
      <c r="J239" s="105">
        <v>4409</v>
      </c>
      <c r="K239" s="105">
        <v>2284</v>
      </c>
      <c r="L239" s="105">
        <v>6451</v>
      </c>
      <c r="M239" s="105">
        <v>10249</v>
      </c>
    </row>
    <row r="240" spans="1:13" ht="25.5" x14ac:dyDescent="0.25">
      <c r="A240" s="105" t="s">
        <v>249</v>
      </c>
      <c r="B240" s="132" t="s">
        <v>2082</v>
      </c>
      <c r="C240" s="105">
        <v>1352</v>
      </c>
      <c r="D240" s="105">
        <v>270</v>
      </c>
      <c r="E240" s="105">
        <v>1479</v>
      </c>
      <c r="F240" s="105">
        <v>0</v>
      </c>
      <c r="G240" s="105">
        <v>0</v>
      </c>
      <c r="H240" s="105">
        <v>185</v>
      </c>
      <c r="I240" s="105">
        <v>237</v>
      </c>
      <c r="J240" s="105">
        <v>2264</v>
      </c>
      <c r="K240" s="105">
        <v>356</v>
      </c>
      <c r="L240" s="105">
        <v>0</v>
      </c>
      <c r="M240" s="105">
        <v>94</v>
      </c>
    </row>
    <row r="241" spans="1:13" ht="25.5" x14ac:dyDescent="0.25">
      <c r="A241" s="105" t="s">
        <v>250</v>
      </c>
      <c r="B241" s="132" t="s">
        <v>2083</v>
      </c>
      <c r="C241" s="105">
        <v>274</v>
      </c>
      <c r="D241" s="105">
        <v>130</v>
      </c>
      <c r="E241" s="105">
        <v>184</v>
      </c>
      <c r="F241" s="105">
        <v>397</v>
      </c>
      <c r="G241" s="105">
        <v>1478</v>
      </c>
      <c r="H241" s="105">
        <v>27</v>
      </c>
      <c r="I241" s="105">
        <v>1124</v>
      </c>
      <c r="J241" s="105">
        <v>0</v>
      </c>
      <c r="K241" s="105">
        <v>1517</v>
      </c>
      <c r="L241" s="105">
        <v>45</v>
      </c>
      <c r="M241" s="105">
        <v>290</v>
      </c>
    </row>
    <row r="242" spans="1:13" ht="25.5" x14ac:dyDescent="0.25">
      <c r="A242" s="105" t="s">
        <v>251</v>
      </c>
      <c r="B242" s="132" t="s">
        <v>2084</v>
      </c>
      <c r="C242" s="105">
        <v>269</v>
      </c>
      <c r="D242" s="105">
        <v>182</v>
      </c>
      <c r="E242" s="105">
        <v>187</v>
      </c>
      <c r="F242" s="105">
        <v>70</v>
      </c>
      <c r="G242" s="105">
        <v>0</v>
      </c>
      <c r="H242" s="105">
        <v>0</v>
      </c>
      <c r="I242" s="105">
        <v>33</v>
      </c>
      <c r="J242" s="105">
        <v>710</v>
      </c>
      <c r="K242" s="105">
        <v>210</v>
      </c>
      <c r="L242" s="105">
        <v>104</v>
      </c>
      <c r="M242" s="105">
        <v>103</v>
      </c>
    </row>
    <row r="243" spans="1:13" ht="25.5" x14ac:dyDescent="0.25">
      <c r="A243" s="105" t="s">
        <v>252</v>
      </c>
      <c r="B243" s="132" t="s">
        <v>2085</v>
      </c>
      <c r="C243" s="105">
        <v>56</v>
      </c>
      <c r="D243" s="105">
        <v>0</v>
      </c>
      <c r="E243" s="105">
        <v>0</v>
      </c>
      <c r="F243" s="105">
        <v>0</v>
      </c>
      <c r="G243" s="105">
        <v>0</v>
      </c>
      <c r="H243" s="105">
        <v>0</v>
      </c>
      <c r="I243" s="105">
        <v>0</v>
      </c>
      <c r="J243" s="105">
        <v>650</v>
      </c>
      <c r="K243" s="105">
        <v>201</v>
      </c>
      <c r="L243" s="105">
        <v>5855</v>
      </c>
      <c r="M243" s="105">
        <v>8829</v>
      </c>
    </row>
    <row r="244" spans="1:13" x14ac:dyDescent="0.25">
      <c r="A244" s="105" t="s">
        <v>253</v>
      </c>
      <c r="B244" s="132" t="s">
        <v>2086</v>
      </c>
      <c r="C244" s="105">
        <v>180</v>
      </c>
      <c r="D244" s="105">
        <v>148</v>
      </c>
      <c r="E244" s="105">
        <v>0</v>
      </c>
      <c r="F244" s="105">
        <v>171</v>
      </c>
      <c r="G244" s="105">
        <v>1899</v>
      </c>
      <c r="H244" s="105">
        <v>376</v>
      </c>
      <c r="I244" s="105">
        <v>527</v>
      </c>
      <c r="J244" s="105">
        <v>192</v>
      </c>
      <c r="K244" s="105">
        <v>0</v>
      </c>
      <c r="L244" s="105">
        <v>142</v>
      </c>
      <c r="M244" s="105">
        <v>933</v>
      </c>
    </row>
    <row r="245" spans="1:13" ht="25.5" x14ac:dyDescent="0.25">
      <c r="A245" s="105" t="s">
        <v>254</v>
      </c>
      <c r="B245" s="132" t="s">
        <v>2087</v>
      </c>
      <c r="C245" s="105">
        <v>283</v>
      </c>
      <c r="D245" s="105">
        <v>0</v>
      </c>
      <c r="E245" s="105">
        <v>10</v>
      </c>
      <c r="F245" s="105">
        <v>0</v>
      </c>
      <c r="G245" s="105">
        <v>1338</v>
      </c>
      <c r="H245" s="105">
        <v>0</v>
      </c>
      <c r="I245" s="105">
        <v>0</v>
      </c>
      <c r="J245" s="105">
        <v>593</v>
      </c>
      <c r="K245" s="105">
        <v>0</v>
      </c>
      <c r="L245" s="105">
        <v>305</v>
      </c>
      <c r="M245" s="105">
        <v>0</v>
      </c>
    </row>
    <row r="246" spans="1:13" ht="25.5" x14ac:dyDescent="0.25">
      <c r="A246" s="105" t="s">
        <v>255</v>
      </c>
      <c r="B246" s="132" t="s">
        <v>1881</v>
      </c>
      <c r="C246" s="105">
        <v>367</v>
      </c>
      <c r="D246" s="105">
        <v>22</v>
      </c>
      <c r="E246" s="105">
        <v>36</v>
      </c>
      <c r="F246" s="105">
        <v>127</v>
      </c>
      <c r="G246" s="105">
        <v>49</v>
      </c>
      <c r="H246" s="105">
        <v>0</v>
      </c>
      <c r="I246" s="105">
        <v>0</v>
      </c>
      <c r="J246" s="105">
        <v>293</v>
      </c>
      <c r="K246" s="105">
        <v>369</v>
      </c>
      <c r="L246" s="105">
        <v>165</v>
      </c>
      <c r="M246" s="105">
        <v>0</v>
      </c>
    </row>
    <row r="247" spans="1:13" ht="38.25" x14ac:dyDescent="0.25">
      <c r="A247" s="105" t="s">
        <v>256</v>
      </c>
      <c r="B247" s="132" t="s">
        <v>1882</v>
      </c>
      <c r="C247" s="105">
        <v>234</v>
      </c>
      <c r="D247" s="105">
        <v>0</v>
      </c>
      <c r="E247" s="105">
        <v>0</v>
      </c>
      <c r="F247" s="105">
        <v>92</v>
      </c>
      <c r="G247" s="105">
        <v>49</v>
      </c>
      <c r="H247" s="105">
        <v>0</v>
      </c>
      <c r="I247" s="105">
        <v>0</v>
      </c>
      <c r="J247" s="105">
        <v>293</v>
      </c>
      <c r="K247" s="105">
        <v>369</v>
      </c>
      <c r="L247" s="105">
        <v>165</v>
      </c>
      <c r="M247" s="105">
        <v>0</v>
      </c>
    </row>
    <row r="248" spans="1:13" ht="38.25" x14ac:dyDescent="0.25">
      <c r="A248" s="105" t="s">
        <v>257</v>
      </c>
      <c r="B248" s="132" t="s">
        <v>1883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</row>
    <row r="249" spans="1:13" ht="38.25" x14ac:dyDescent="0.25">
      <c r="A249" s="105" t="s">
        <v>258</v>
      </c>
      <c r="B249" s="132" t="s">
        <v>1884</v>
      </c>
      <c r="C249" s="105">
        <v>133</v>
      </c>
      <c r="D249" s="105">
        <v>22</v>
      </c>
      <c r="E249" s="105">
        <v>36</v>
      </c>
      <c r="F249" s="105">
        <v>35</v>
      </c>
      <c r="G249" s="105">
        <v>0</v>
      </c>
      <c r="H249" s="105">
        <v>0</v>
      </c>
      <c r="I249" s="105">
        <v>0</v>
      </c>
      <c r="J249" s="105">
        <v>0</v>
      </c>
      <c r="K249" s="105">
        <v>0</v>
      </c>
      <c r="L249" s="105">
        <v>0</v>
      </c>
      <c r="M249" s="105">
        <v>0</v>
      </c>
    </row>
    <row r="250" spans="1:13" ht="25.5" x14ac:dyDescent="0.25">
      <c r="A250" s="105" t="s">
        <v>259</v>
      </c>
      <c r="B250" s="132" t="s">
        <v>1885</v>
      </c>
      <c r="C250" s="105">
        <v>620</v>
      </c>
      <c r="D250" s="105">
        <v>16</v>
      </c>
      <c r="E250" s="105">
        <v>140</v>
      </c>
      <c r="F250" s="105">
        <v>4</v>
      </c>
      <c r="G250" s="105">
        <v>1144</v>
      </c>
      <c r="H250" s="105">
        <v>2</v>
      </c>
      <c r="I250" s="105">
        <v>377</v>
      </c>
      <c r="J250" s="105">
        <v>570</v>
      </c>
      <c r="K250" s="105">
        <v>4058</v>
      </c>
      <c r="L250" s="105">
        <v>11</v>
      </c>
      <c r="M250" s="105">
        <v>227</v>
      </c>
    </row>
    <row r="251" spans="1:13" ht="38.25" x14ac:dyDescent="0.25">
      <c r="A251" s="105" t="s">
        <v>260</v>
      </c>
      <c r="B251" s="132" t="s">
        <v>549</v>
      </c>
      <c r="C251" s="105">
        <v>229</v>
      </c>
      <c r="D251" s="105">
        <v>16</v>
      </c>
      <c r="E251" s="105">
        <v>85</v>
      </c>
      <c r="F251" s="105">
        <v>0</v>
      </c>
      <c r="G251" s="105">
        <v>0</v>
      </c>
      <c r="H251" s="105">
        <v>0</v>
      </c>
      <c r="I251" s="105">
        <v>0</v>
      </c>
      <c r="J251" s="105">
        <v>64</v>
      </c>
      <c r="K251" s="105">
        <v>14</v>
      </c>
      <c r="L251" s="105">
        <v>11</v>
      </c>
      <c r="M251" s="105">
        <v>0</v>
      </c>
    </row>
    <row r="252" spans="1:13" ht="38.25" x14ac:dyDescent="0.25">
      <c r="A252" s="105" t="s">
        <v>261</v>
      </c>
      <c r="B252" s="132" t="s">
        <v>550</v>
      </c>
      <c r="C252" s="105">
        <v>29</v>
      </c>
      <c r="D252" s="105">
        <v>0</v>
      </c>
      <c r="E252" s="105">
        <v>1</v>
      </c>
      <c r="F252" s="105">
        <v>0</v>
      </c>
      <c r="G252" s="105">
        <v>0</v>
      </c>
      <c r="H252" s="105">
        <v>0</v>
      </c>
      <c r="I252" s="105">
        <v>0</v>
      </c>
      <c r="J252" s="105">
        <v>0</v>
      </c>
      <c r="K252" s="105">
        <v>0</v>
      </c>
      <c r="L252" s="105">
        <v>0</v>
      </c>
      <c r="M252" s="105">
        <v>0</v>
      </c>
    </row>
    <row r="253" spans="1:13" ht="25.5" x14ac:dyDescent="0.25">
      <c r="A253" s="105" t="s">
        <v>262</v>
      </c>
      <c r="B253" s="132" t="s">
        <v>551</v>
      </c>
      <c r="C253" s="105">
        <v>0</v>
      </c>
      <c r="D253" s="105">
        <v>0</v>
      </c>
      <c r="E253" s="105">
        <v>0</v>
      </c>
      <c r="F253" s="105">
        <v>0</v>
      </c>
      <c r="G253" s="105">
        <v>0</v>
      </c>
      <c r="H253" s="105">
        <v>0</v>
      </c>
      <c r="I253" s="105">
        <v>0</v>
      </c>
      <c r="J253" s="105">
        <v>0</v>
      </c>
      <c r="K253" s="105">
        <v>0</v>
      </c>
      <c r="L253" s="105">
        <v>0</v>
      </c>
      <c r="M253" s="105">
        <v>0</v>
      </c>
    </row>
    <row r="254" spans="1:13" x14ac:dyDescent="0.25">
      <c r="A254" s="105" t="s">
        <v>263</v>
      </c>
      <c r="B254" s="132" t="s">
        <v>552</v>
      </c>
      <c r="C254" s="105">
        <v>362</v>
      </c>
      <c r="D254" s="105">
        <v>0</v>
      </c>
      <c r="E254" s="105">
        <v>54</v>
      </c>
      <c r="F254" s="105">
        <v>4</v>
      </c>
      <c r="G254" s="105">
        <v>1144</v>
      </c>
      <c r="H254" s="105">
        <v>2</v>
      </c>
      <c r="I254" s="105">
        <v>377</v>
      </c>
      <c r="J254" s="105">
        <v>506</v>
      </c>
      <c r="K254" s="105">
        <v>4044</v>
      </c>
      <c r="L254" s="105">
        <v>0</v>
      </c>
      <c r="M254" s="105">
        <v>227</v>
      </c>
    </row>
    <row r="255" spans="1:13" ht="25.5" x14ac:dyDescent="0.25">
      <c r="A255" s="105" t="s">
        <v>264</v>
      </c>
      <c r="B255" s="132" t="s">
        <v>553</v>
      </c>
      <c r="C255" s="105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0</v>
      </c>
      <c r="J255" s="105">
        <v>0</v>
      </c>
      <c r="K255" s="105">
        <v>0</v>
      </c>
      <c r="L255" s="105">
        <v>0</v>
      </c>
      <c r="M255" s="105">
        <v>0</v>
      </c>
    </row>
    <row r="256" spans="1:13" x14ac:dyDescent="0.25">
      <c r="A256" s="105" t="s">
        <v>265</v>
      </c>
      <c r="B256" s="132" t="s">
        <v>1055</v>
      </c>
      <c r="C256" s="105">
        <v>0</v>
      </c>
      <c r="D256" s="105">
        <v>0</v>
      </c>
      <c r="E256" s="105">
        <v>0</v>
      </c>
      <c r="F256" s="105">
        <v>0</v>
      </c>
      <c r="G256" s="105">
        <v>0</v>
      </c>
      <c r="H256" s="105">
        <v>0</v>
      </c>
      <c r="I256" s="105">
        <v>0</v>
      </c>
      <c r="J256" s="105">
        <v>0</v>
      </c>
      <c r="K256" s="105">
        <v>0</v>
      </c>
      <c r="L256" s="105">
        <v>0</v>
      </c>
      <c r="M256" s="105">
        <v>0</v>
      </c>
    </row>
    <row r="257" spans="1:13" x14ac:dyDescent="0.25">
      <c r="A257" s="105" t="s">
        <v>266</v>
      </c>
      <c r="B257" s="132" t="s">
        <v>1430</v>
      </c>
      <c r="C257" s="105">
        <v>37912</v>
      </c>
      <c r="D257" s="105">
        <v>21887</v>
      </c>
      <c r="E257" s="105">
        <v>34985</v>
      </c>
      <c r="F257" s="105">
        <v>5747</v>
      </c>
      <c r="G257" s="105">
        <v>16799</v>
      </c>
      <c r="H257" s="105">
        <v>8770</v>
      </c>
      <c r="I257" s="105">
        <v>16771</v>
      </c>
      <c r="J257" s="105">
        <v>47604</v>
      </c>
      <c r="K257" s="105">
        <v>21357</v>
      </c>
      <c r="L257" s="105">
        <v>15576</v>
      </c>
      <c r="M257" s="105">
        <v>12571</v>
      </c>
    </row>
    <row r="258" spans="1:13" x14ac:dyDescent="0.25">
      <c r="A258" s="105" t="s">
        <v>267</v>
      </c>
      <c r="B258" s="132" t="s">
        <v>1432</v>
      </c>
      <c r="C258" s="105">
        <v>36045</v>
      </c>
      <c r="D258" s="105">
        <v>20758</v>
      </c>
      <c r="E258" s="105">
        <v>34367</v>
      </c>
      <c r="F258" s="105">
        <v>4889</v>
      </c>
      <c r="G258" s="105">
        <v>14631</v>
      </c>
      <c r="H258" s="105">
        <v>8042</v>
      </c>
      <c r="I258" s="105">
        <v>15453</v>
      </c>
      <c r="J258" s="105">
        <v>44615</v>
      </c>
      <c r="K258" s="105">
        <v>20533</v>
      </c>
      <c r="L258" s="105">
        <v>14613</v>
      </c>
      <c r="M258" s="105">
        <v>10910</v>
      </c>
    </row>
    <row r="259" spans="1:13" x14ac:dyDescent="0.25">
      <c r="A259" s="105" t="s">
        <v>268</v>
      </c>
      <c r="B259" s="132" t="s">
        <v>1434</v>
      </c>
      <c r="C259" s="105">
        <v>4079</v>
      </c>
      <c r="D259" s="105">
        <v>1867</v>
      </c>
      <c r="E259" s="105">
        <v>2316</v>
      </c>
      <c r="F259" s="105">
        <v>318</v>
      </c>
      <c r="G259" s="105">
        <v>1506</v>
      </c>
      <c r="H259" s="105">
        <v>768</v>
      </c>
      <c r="I259" s="105">
        <v>2382</v>
      </c>
      <c r="J259" s="105">
        <v>0</v>
      </c>
      <c r="K259" s="105">
        <v>1234</v>
      </c>
      <c r="L259" s="105">
        <v>835</v>
      </c>
      <c r="M259" s="105">
        <v>0</v>
      </c>
    </row>
    <row r="260" spans="1:13" x14ac:dyDescent="0.25">
      <c r="A260" s="105" t="s">
        <v>269</v>
      </c>
      <c r="B260" s="132" t="s">
        <v>1436</v>
      </c>
      <c r="C260" s="105">
        <v>4545</v>
      </c>
      <c r="D260" s="105">
        <v>5322</v>
      </c>
      <c r="E260" s="105">
        <v>4175</v>
      </c>
      <c r="F260" s="105">
        <v>740</v>
      </c>
      <c r="G260" s="105">
        <v>2096</v>
      </c>
      <c r="H260" s="105">
        <v>661</v>
      </c>
      <c r="I260" s="105">
        <v>2159</v>
      </c>
      <c r="J260" s="105">
        <v>9012</v>
      </c>
      <c r="K260" s="105">
        <v>3998</v>
      </c>
      <c r="L260" s="105">
        <v>2144</v>
      </c>
      <c r="M260" s="105">
        <v>2796</v>
      </c>
    </row>
    <row r="261" spans="1:13" x14ac:dyDescent="0.25">
      <c r="A261" s="105" t="s">
        <v>270</v>
      </c>
      <c r="B261" s="132" t="s">
        <v>1438</v>
      </c>
      <c r="C261" s="105">
        <v>3604</v>
      </c>
      <c r="D261" s="105">
        <v>1592</v>
      </c>
      <c r="E261" s="105">
        <v>2517</v>
      </c>
      <c r="F261" s="105">
        <v>27</v>
      </c>
      <c r="G261" s="105">
        <v>1551</v>
      </c>
      <c r="H261" s="105">
        <v>924</v>
      </c>
      <c r="I261" s="105">
        <v>1628</v>
      </c>
      <c r="J261" s="105">
        <v>3172</v>
      </c>
      <c r="K261" s="105">
        <v>412</v>
      </c>
      <c r="L261" s="105">
        <v>1589</v>
      </c>
      <c r="M261" s="105">
        <v>1290</v>
      </c>
    </row>
    <row r="262" spans="1:13" x14ac:dyDescent="0.25">
      <c r="A262" s="105" t="s">
        <v>271</v>
      </c>
      <c r="B262" s="132" t="s">
        <v>1440</v>
      </c>
      <c r="C262" s="105">
        <v>5050</v>
      </c>
      <c r="D262" s="105">
        <v>0</v>
      </c>
      <c r="E262" s="105">
        <v>3814</v>
      </c>
      <c r="F262" s="105">
        <v>0</v>
      </c>
      <c r="G262" s="105">
        <v>0</v>
      </c>
      <c r="H262" s="105">
        <v>0</v>
      </c>
      <c r="I262" s="105">
        <v>1181</v>
      </c>
      <c r="J262" s="105">
        <v>33</v>
      </c>
      <c r="K262" s="105">
        <v>0</v>
      </c>
      <c r="L262" s="105">
        <v>1076</v>
      </c>
      <c r="M262" s="105">
        <v>409</v>
      </c>
    </row>
    <row r="263" spans="1:13" x14ac:dyDescent="0.25">
      <c r="A263" s="105" t="s">
        <v>272</v>
      </c>
      <c r="B263" s="132" t="s">
        <v>1630</v>
      </c>
      <c r="C263" s="105">
        <v>1526</v>
      </c>
      <c r="D263" s="105">
        <v>94</v>
      </c>
      <c r="E263" s="105">
        <v>117</v>
      </c>
      <c r="F263" s="105">
        <v>57</v>
      </c>
      <c r="G263" s="105">
        <v>100</v>
      </c>
      <c r="H263" s="105">
        <v>85</v>
      </c>
      <c r="I263" s="105">
        <v>139</v>
      </c>
      <c r="J263" s="105">
        <v>457</v>
      </c>
      <c r="K263" s="105">
        <v>2</v>
      </c>
      <c r="L263" s="105">
        <v>72</v>
      </c>
      <c r="M263" s="105">
        <v>0</v>
      </c>
    </row>
    <row r="264" spans="1:13" x14ac:dyDescent="0.25">
      <c r="A264" s="105" t="s">
        <v>273</v>
      </c>
      <c r="B264" s="132" t="s">
        <v>1444</v>
      </c>
      <c r="C264" s="105">
        <v>395</v>
      </c>
      <c r="D264" s="105">
        <v>140</v>
      </c>
      <c r="E264" s="105">
        <v>534</v>
      </c>
      <c r="F264" s="105">
        <v>27</v>
      </c>
      <c r="G264" s="105">
        <v>66</v>
      </c>
      <c r="H264" s="105">
        <v>1</v>
      </c>
      <c r="I264" s="105">
        <v>789</v>
      </c>
      <c r="J264" s="105">
        <v>2386</v>
      </c>
      <c r="K264" s="105">
        <v>258</v>
      </c>
      <c r="L264" s="105">
        <v>400</v>
      </c>
      <c r="M264" s="105">
        <v>497</v>
      </c>
    </row>
    <row r="265" spans="1:13" x14ac:dyDescent="0.25">
      <c r="A265" s="105" t="s">
        <v>274</v>
      </c>
      <c r="B265" s="132" t="s">
        <v>1001</v>
      </c>
      <c r="C265" s="105">
        <v>1490</v>
      </c>
      <c r="D265" s="105">
        <v>810</v>
      </c>
      <c r="E265" s="105">
        <v>2120</v>
      </c>
      <c r="F265" s="105">
        <v>253</v>
      </c>
      <c r="G265" s="105">
        <v>627</v>
      </c>
      <c r="H265" s="105">
        <v>165</v>
      </c>
      <c r="I265" s="105">
        <v>1005</v>
      </c>
      <c r="J265" s="105">
        <v>1454</v>
      </c>
      <c r="K265" s="105">
        <v>1274</v>
      </c>
      <c r="L265" s="105">
        <v>550</v>
      </c>
      <c r="M265" s="105">
        <v>782</v>
      </c>
    </row>
    <row r="266" spans="1:13" x14ac:dyDescent="0.25">
      <c r="A266" s="105" t="s">
        <v>275</v>
      </c>
      <c r="B266" s="132" t="s">
        <v>1003</v>
      </c>
      <c r="C266" s="105">
        <v>758</v>
      </c>
      <c r="D266" s="105">
        <v>361</v>
      </c>
      <c r="E266" s="105">
        <v>291</v>
      </c>
      <c r="F266" s="105">
        <v>137</v>
      </c>
      <c r="G266" s="105">
        <v>369</v>
      </c>
      <c r="H266" s="105">
        <v>296</v>
      </c>
      <c r="I266" s="105">
        <v>342</v>
      </c>
      <c r="J266" s="105">
        <v>1306</v>
      </c>
      <c r="K266" s="105">
        <v>135</v>
      </c>
      <c r="L266" s="105">
        <v>71</v>
      </c>
      <c r="M266" s="105">
        <v>152</v>
      </c>
    </row>
    <row r="267" spans="1:13" x14ac:dyDescent="0.25">
      <c r="A267" s="105" t="s">
        <v>276</v>
      </c>
      <c r="B267" s="132" t="s">
        <v>1005</v>
      </c>
      <c r="C267" s="105">
        <v>2880</v>
      </c>
      <c r="D267" s="105">
        <v>2708</v>
      </c>
      <c r="E267" s="105">
        <v>867</v>
      </c>
      <c r="F267" s="105">
        <v>614</v>
      </c>
      <c r="G267" s="105">
        <v>2103</v>
      </c>
      <c r="H267" s="105">
        <v>738</v>
      </c>
      <c r="I267" s="105">
        <v>2560</v>
      </c>
      <c r="J267" s="105">
        <v>4914</v>
      </c>
      <c r="K267" s="105">
        <v>3220</v>
      </c>
      <c r="L267" s="105">
        <v>2270</v>
      </c>
      <c r="M267" s="105">
        <v>1900</v>
      </c>
    </row>
    <row r="268" spans="1:13" x14ac:dyDescent="0.25">
      <c r="A268" s="105" t="s">
        <v>277</v>
      </c>
      <c r="B268" s="132" t="s">
        <v>1007</v>
      </c>
      <c r="C268" s="105">
        <v>431</v>
      </c>
      <c r="D268" s="105">
        <v>367</v>
      </c>
      <c r="E268" s="105">
        <v>647</v>
      </c>
      <c r="F268" s="105">
        <v>158</v>
      </c>
      <c r="G268" s="105">
        <v>44</v>
      </c>
      <c r="H268" s="105">
        <v>140</v>
      </c>
      <c r="I268" s="105">
        <v>160</v>
      </c>
      <c r="J268" s="105">
        <v>1055</v>
      </c>
      <c r="K268" s="105">
        <v>735</v>
      </c>
      <c r="L268" s="105">
        <v>280</v>
      </c>
      <c r="M268" s="105">
        <v>165</v>
      </c>
    </row>
    <row r="269" spans="1:13" x14ac:dyDescent="0.25">
      <c r="A269" s="105" t="s">
        <v>278</v>
      </c>
      <c r="B269" s="132" t="s">
        <v>1009</v>
      </c>
      <c r="C269" s="105">
        <v>2631</v>
      </c>
      <c r="D269" s="105">
        <v>2170</v>
      </c>
      <c r="E269" s="105">
        <v>3741</v>
      </c>
      <c r="F269" s="105">
        <v>1047</v>
      </c>
      <c r="G269" s="105">
        <v>1444</v>
      </c>
      <c r="H269" s="105">
        <v>1727</v>
      </c>
      <c r="I269" s="105">
        <v>203</v>
      </c>
      <c r="J269" s="105">
        <v>6637</v>
      </c>
      <c r="K269" s="105">
        <v>3918</v>
      </c>
      <c r="L269" s="105">
        <v>1274</v>
      </c>
      <c r="M269" s="105">
        <v>1127</v>
      </c>
    </row>
    <row r="270" spans="1:13" ht="25.5" x14ac:dyDescent="0.25">
      <c r="A270" s="105" t="s">
        <v>279</v>
      </c>
      <c r="B270" s="132" t="s">
        <v>1011</v>
      </c>
      <c r="C270" s="105">
        <v>0</v>
      </c>
      <c r="D270" s="105">
        <v>1460</v>
      </c>
      <c r="E270" s="105">
        <v>3232</v>
      </c>
      <c r="F270" s="105">
        <v>795</v>
      </c>
      <c r="G270" s="105">
        <v>1221</v>
      </c>
      <c r="H270" s="105">
        <v>1051</v>
      </c>
      <c r="I270" s="105">
        <v>0</v>
      </c>
      <c r="J270" s="105">
        <v>3577</v>
      </c>
      <c r="K270" s="105">
        <v>3044</v>
      </c>
      <c r="L270" s="105">
        <v>912</v>
      </c>
      <c r="M270" s="105">
        <v>1035</v>
      </c>
    </row>
    <row r="271" spans="1:13" ht="25.5" x14ac:dyDescent="0.25">
      <c r="A271" s="105" t="s">
        <v>280</v>
      </c>
      <c r="B271" s="132" t="s">
        <v>1013</v>
      </c>
      <c r="C271" s="105">
        <v>2631</v>
      </c>
      <c r="D271" s="105">
        <v>710</v>
      </c>
      <c r="E271" s="105">
        <v>509</v>
      </c>
      <c r="F271" s="105">
        <v>252</v>
      </c>
      <c r="G271" s="105">
        <v>223</v>
      </c>
      <c r="H271" s="105">
        <v>676</v>
      </c>
      <c r="I271" s="105">
        <v>203</v>
      </c>
      <c r="J271" s="105">
        <v>3060</v>
      </c>
      <c r="K271" s="105">
        <v>874</v>
      </c>
      <c r="L271" s="105">
        <v>362</v>
      </c>
      <c r="M271" s="105">
        <v>92</v>
      </c>
    </row>
    <row r="272" spans="1:13" x14ac:dyDescent="0.25">
      <c r="A272" s="105" t="s">
        <v>281</v>
      </c>
      <c r="B272" s="132" t="s">
        <v>1015</v>
      </c>
      <c r="C272" s="105">
        <v>8656</v>
      </c>
      <c r="D272" s="105">
        <v>5327</v>
      </c>
      <c r="E272" s="105">
        <v>13228</v>
      </c>
      <c r="F272" s="105">
        <v>1511</v>
      </c>
      <c r="G272" s="105">
        <v>4725</v>
      </c>
      <c r="H272" s="105">
        <v>2537</v>
      </c>
      <c r="I272" s="105">
        <v>2905</v>
      </c>
      <c r="J272" s="105">
        <v>14189</v>
      </c>
      <c r="K272" s="105">
        <v>5347</v>
      </c>
      <c r="L272" s="105">
        <v>4052</v>
      </c>
      <c r="M272" s="105">
        <v>1792</v>
      </c>
    </row>
    <row r="273" spans="1:13" ht="25.5" x14ac:dyDescent="0.25">
      <c r="A273" s="105" t="s">
        <v>282</v>
      </c>
      <c r="B273" s="132" t="s">
        <v>1446</v>
      </c>
      <c r="C273" s="105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0</v>
      </c>
      <c r="J273" s="105">
        <v>0</v>
      </c>
      <c r="K273" s="105">
        <v>223</v>
      </c>
      <c r="L273" s="105">
        <v>0</v>
      </c>
      <c r="M273" s="105">
        <v>0</v>
      </c>
    </row>
    <row r="274" spans="1:13" ht="25.5" x14ac:dyDescent="0.25">
      <c r="A274" s="105" t="s">
        <v>283</v>
      </c>
      <c r="B274" s="132" t="s">
        <v>1052</v>
      </c>
      <c r="C274" s="105">
        <v>1</v>
      </c>
      <c r="D274" s="105">
        <v>2</v>
      </c>
      <c r="E274" s="105">
        <v>4</v>
      </c>
      <c r="F274" s="105">
        <v>0</v>
      </c>
      <c r="G274" s="105">
        <v>0</v>
      </c>
      <c r="H274" s="105">
        <v>0</v>
      </c>
      <c r="I274" s="105">
        <v>0</v>
      </c>
      <c r="J274" s="105">
        <v>0</v>
      </c>
      <c r="K274" s="105">
        <v>11</v>
      </c>
      <c r="L274" s="105">
        <v>0</v>
      </c>
      <c r="M274" s="105">
        <v>0</v>
      </c>
    </row>
    <row r="275" spans="1:13" x14ac:dyDescent="0.25">
      <c r="A275" s="105" t="s">
        <v>284</v>
      </c>
      <c r="B275" s="132" t="s">
        <v>1021</v>
      </c>
      <c r="C275" s="105">
        <v>8655</v>
      </c>
      <c r="D275" s="105">
        <v>5325</v>
      </c>
      <c r="E275" s="105">
        <v>13224</v>
      </c>
      <c r="F275" s="105">
        <v>1511</v>
      </c>
      <c r="G275" s="105">
        <v>4725</v>
      </c>
      <c r="H275" s="105">
        <v>2537</v>
      </c>
      <c r="I275" s="105">
        <v>2905</v>
      </c>
      <c r="J275" s="105">
        <v>14189</v>
      </c>
      <c r="K275" s="105">
        <v>5113</v>
      </c>
      <c r="L275" s="105">
        <v>4052</v>
      </c>
      <c r="M275" s="105">
        <v>1792</v>
      </c>
    </row>
    <row r="276" spans="1:13" ht="25.5" x14ac:dyDescent="0.25">
      <c r="A276" s="105" t="s">
        <v>285</v>
      </c>
      <c r="B276" s="132" t="s">
        <v>1245</v>
      </c>
      <c r="C276" s="105">
        <v>984</v>
      </c>
      <c r="D276" s="105">
        <v>765</v>
      </c>
      <c r="E276" s="105">
        <v>362</v>
      </c>
      <c r="F276" s="105">
        <v>645</v>
      </c>
      <c r="G276" s="105">
        <v>1781</v>
      </c>
      <c r="H276" s="105">
        <v>574</v>
      </c>
      <c r="I276" s="105">
        <v>845</v>
      </c>
      <c r="J276" s="105">
        <v>2414</v>
      </c>
      <c r="K276" s="105">
        <v>550</v>
      </c>
      <c r="L276" s="105">
        <v>865</v>
      </c>
      <c r="M276" s="105">
        <v>1437</v>
      </c>
    </row>
    <row r="277" spans="1:13" ht="25.5" x14ac:dyDescent="0.25">
      <c r="A277" s="105" t="s">
        <v>286</v>
      </c>
      <c r="B277" s="132" t="s">
        <v>1447</v>
      </c>
      <c r="C277" s="105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0</v>
      </c>
      <c r="J277" s="105">
        <v>0</v>
      </c>
      <c r="K277" s="105">
        <v>12</v>
      </c>
      <c r="L277" s="105">
        <v>0</v>
      </c>
      <c r="M277" s="105">
        <v>0</v>
      </c>
    </row>
    <row r="278" spans="1:13" ht="25.5" x14ac:dyDescent="0.25">
      <c r="A278" s="105" t="s">
        <v>287</v>
      </c>
      <c r="B278" s="132" t="s">
        <v>1244</v>
      </c>
      <c r="C278" s="105">
        <v>0</v>
      </c>
      <c r="D278" s="105">
        <v>0</v>
      </c>
      <c r="E278" s="105">
        <v>0</v>
      </c>
      <c r="F278" s="105">
        <v>0</v>
      </c>
      <c r="G278" s="105">
        <v>0</v>
      </c>
      <c r="H278" s="105">
        <v>0</v>
      </c>
      <c r="I278" s="105">
        <v>0</v>
      </c>
      <c r="J278" s="105">
        <v>0</v>
      </c>
      <c r="K278" s="105">
        <v>75</v>
      </c>
      <c r="L278" s="105">
        <v>0</v>
      </c>
      <c r="M278" s="105">
        <v>0</v>
      </c>
    </row>
    <row r="279" spans="1:13" ht="25.5" x14ac:dyDescent="0.25">
      <c r="A279" s="105" t="s">
        <v>288</v>
      </c>
      <c r="B279" s="132" t="s">
        <v>1246</v>
      </c>
      <c r="C279" s="105">
        <v>914</v>
      </c>
      <c r="D279" s="105">
        <v>734</v>
      </c>
      <c r="E279" s="105">
        <v>362</v>
      </c>
      <c r="F279" s="105">
        <v>613</v>
      </c>
      <c r="G279" s="105">
        <v>1781</v>
      </c>
      <c r="H279" s="105">
        <v>574</v>
      </c>
      <c r="I279" s="105">
        <v>845</v>
      </c>
      <c r="J279" s="105">
        <v>2414</v>
      </c>
      <c r="K279" s="105">
        <v>463</v>
      </c>
      <c r="L279" s="105">
        <v>865</v>
      </c>
      <c r="M279" s="105">
        <v>1437</v>
      </c>
    </row>
    <row r="280" spans="1:13" x14ac:dyDescent="0.25">
      <c r="A280" s="105" t="s">
        <v>289</v>
      </c>
      <c r="B280" s="132" t="s">
        <v>2090</v>
      </c>
      <c r="C280" s="105">
        <v>250</v>
      </c>
      <c r="D280" s="105">
        <v>66</v>
      </c>
      <c r="E280" s="105">
        <v>76</v>
      </c>
      <c r="F280" s="105">
        <v>217</v>
      </c>
      <c r="G280" s="105">
        <v>47</v>
      </c>
      <c r="H280" s="105">
        <v>180</v>
      </c>
      <c r="I280" s="105">
        <v>112</v>
      </c>
      <c r="J280" s="105">
        <v>74</v>
      </c>
      <c r="K280" s="105">
        <v>243</v>
      </c>
      <c r="L280" s="105">
        <v>0</v>
      </c>
      <c r="M280" s="105">
        <v>329</v>
      </c>
    </row>
    <row r="281" spans="1:13" ht="25.5" x14ac:dyDescent="0.25">
      <c r="A281" s="105" t="s">
        <v>290</v>
      </c>
      <c r="B281" s="132" t="s">
        <v>2092</v>
      </c>
      <c r="C281" s="105">
        <v>348</v>
      </c>
      <c r="D281" s="105">
        <v>21</v>
      </c>
      <c r="E281" s="105">
        <v>58</v>
      </c>
      <c r="F281" s="105">
        <v>31</v>
      </c>
      <c r="G281" s="105">
        <v>15</v>
      </c>
      <c r="H281" s="105">
        <v>89</v>
      </c>
      <c r="I281" s="105">
        <v>59</v>
      </c>
      <c r="J281" s="105">
        <v>34</v>
      </c>
      <c r="K281" s="105">
        <v>85</v>
      </c>
      <c r="L281" s="105">
        <v>0</v>
      </c>
      <c r="M281" s="105">
        <v>53</v>
      </c>
    </row>
    <row r="282" spans="1:13" ht="25.5" x14ac:dyDescent="0.25">
      <c r="A282" s="105" t="s">
        <v>291</v>
      </c>
      <c r="B282" s="132" t="s">
        <v>1171</v>
      </c>
      <c r="C282" s="105">
        <v>0</v>
      </c>
      <c r="D282" s="105">
        <v>0</v>
      </c>
      <c r="E282" s="105">
        <v>0</v>
      </c>
      <c r="F282" s="105">
        <v>0</v>
      </c>
      <c r="G282" s="105">
        <v>0</v>
      </c>
      <c r="H282" s="105">
        <v>0</v>
      </c>
      <c r="I282" s="105">
        <v>0</v>
      </c>
      <c r="J282" s="105">
        <v>0</v>
      </c>
      <c r="K282" s="105">
        <v>0</v>
      </c>
      <c r="L282" s="105">
        <v>289</v>
      </c>
      <c r="M282" s="105">
        <v>887</v>
      </c>
    </row>
    <row r="283" spans="1:13" x14ac:dyDescent="0.25">
      <c r="A283" s="105" t="s">
        <v>292</v>
      </c>
      <c r="B283" s="132" t="s">
        <v>1172</v>
      </c>
      <c r="C283" s="105">
        <v>308</v>
      </c>
      <c r="D283" s="105">
        <v>647</v>
      </c>
      <c r="E283" s="105">
        <v>49</v>
      </c>
      <c r="F283" s="105">
        <v>307</v>
      </c>
      <c r="G283" s="105">
        <v>1557</v>
      </c>
      <c r="H283" s="105">
        <v>303</v>
      </c>
      <c r="I283" s="105">
        <v>563</v>
      </c>
      <c r="J283" s="105">
        <v>1535</v>
      </c>
      <c r="K283" s="105">
        <v>65</v>
      </c>
      <c r="L283" s="105">
        <v>328</v>
      </c>
      <c r="M283" s="105">
        <v>90</v>
      </c>
    </row>
    <row r="284" spans="1:13" ht="25.5" x14ac:dyDescent="0.25">
      <c r="A284" s="105" t="s">
        <v>293</v>
      </c>
      <c r="B284" s="132" t="s">
        <v>1579</v>
      </c>
      <c r="C284" s="105">
        <v>8</v>
      </c>
      <c r="D284" s="105">
        <v>0</v>
      </c>
      <c r="E284" s="105">
        <v>179</v>
      </c>
      <c r="F284" s="105">
        <v>58</v>
      </c>
      <c r="G284" s="105">
        <v>162</v>
      </c>
      <c r="H284" s="105">
        <v>2</v>
      </c>
      <c r="I284" s="105">
        <v>111</v>
      </c>
      <c r="J284" s="105">
        <v>771</v>
      </c>
      <c r="K284" s="105">
        <v>70</v>
      </c>
      <c r="L284" s="105">
        <v>248</v>
      </c>
      <c r="M284" s="105">
        <v>78</v>
      </c>
    </row>
    <row r="285" spans="1:13" ht="25.5" x14ac:dyDescent="0.25">
      <c r="A285" s="105" t="s">
        <v>294</v>
      </c>
      <c r="B285" s="132" t="s">
        <v>2098</v>
      </c>
      <c r="C285" s="105">
        <v>70</v>
      </c>
      <c r="D285" s="105">
        <v>31</v>
      </c>
      <c r="E285" s="105">
        <v>0</v>
      </c>
      <c r="F285" s="105">
        <v>32</v>
      </c>
      <c r="G285" s="105">
        <v>0</v>
      </c>
      <c r="H285" s="105">
        <v>0</v>
      </c>
      <c r="I285" s="105">
        <v>0</v>
      </c>
      <c r="J285" s="105">
        <v>0</v>
      </c>
      <c r="K285" s="105">
        <v>0</v>
      </c>
      <c r="L285" s="105">
        <v>0</v>
      </c>
      <c r="M285" s="105">
        <v>0</v>
      </c>
    </row>
    <row r="286" spans="1:13" ht="38.25" x14ac:dyDescent="0.25">
      <c r="A286" s="105" t="s">
        <v>295</v>
      </c>
      <c r="B286" s="132" t="s">
        <v>1448</v>
      </c>
      <c r="C286" s="105">
        <v>70</v>
      </c>
      <c r="D286" s="105">
        <v>31</v>
      </c>
      <c r="E286" s="105">
        <v>0</v>
      </c>
      <c r="F286" s="105">
        <v>23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</row>
    <row r="287" spans="1:13" ht="38.25" x14ac:dyDescent="0.25">
      <c r="A287" s="105" t="s">
        <v>296</v>
      </c>
      <c r="B287" s="132" t="s">
        <v>2127</v>
      </c>
      <c r="C287" s="105">
        <v>0</v>
      </c>
      <c r="D287" s="105">
        <v>0</v>
      </c>
      <c r="E287" s="105">
        <v>0</v>
      </c>
      <c r="F287" s="105">
        <v>9</v>
      </c>
      <c r="G287" s="105">
        <v>0</v>
      </c>
      <c r="H287" s="105">
        <v>0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</row>
    <row r="288" spans="1:13" ht="38.25" x14ac:dyDescent="0.25">
      <c r="A288" s="105" t="s">
        <v>297</v>
      </c>
      <c r="B288" s="132" t="s">
        <v>950</v>
      </c>
      <c r="C288" s="105">
        <v>0</v>
      </c>
      <c r="D288" s="105">
        <v>0</v>
      </c>
      <c r="E288" s="105">
        <v>0</v>
      </c>
      <c r="F288" s="105">
        <v>0</v>
      </c>
      <c r="G288" s="105">
        <v>0</v>
      </c>
      <c r="H288" s="105">
        <v>0</v>
      </c>
      <c r="I288" s="105">
        <v>0</v>
      </c>
      <c r="J288" s="105">
        <v>0</v>
      </c>
      <c r="K288" s="105">
        <v>0</v>
      </c>
      <c r="L288" s="105">
        <v>0</v>
      </c>
      <c r="M288" s="105">
        <v>0</v>
      </c>
    </row>
    <row r="289" spans="1:13" x14ac:dyDescent="0.25">
      <c r="A289" s="105" t="s">
        <v>298</v>
      </c>
      <c r="B289" s="132" t="s">
        <v>1369</v>
      </c>
      <c r="C289" s="105">
        <v>883</v>
      </c>
      <c r="D289" s="105">
        <v>364</v>
      </c>
      <c r="E289" s="105">
        <v>256</v>
      </c>
      <c r="F289" s="105">
        <v>213</v>
      </c>
      <c r="G289" s="105">
        <v>387</v>
      </c>
      <c r="H289" s="105">
        <v>154</v>
      </c>
      <c r="I289" s="105">
        <v>473</v>
      </c>
      <c r="J289" s="105">
        <v>575</v>
      </c>
      <c r="K289" s="105">
        <v>274</v>
      </c>
      <c r="L289" s="105">
        <v>98</v>
      </c>
      <c r="M289" s="105">
        <v>224</v>
      </c>
    </row>
    <row r="290" spans="1:13" ht="25.5" x14ac:dyDescent="0.25">
      <c r="A290" s="105" t="s">
        <v>299</v>
      </c>
      <c r="B290" s="132" t="s">
        <v>1371</v>
      </c>
      <c r="C290" s="105">
        <v>1</v>
      </c>
      <c r="D290" s="105">
        <v>6</v>
      </c>
      <c r="E290" s="105">
        <v>10</v>
      </c>
      <c r="F290" s="105">
        <v>24</v>
      </c>
      <c r="G290" s="105">
        <v>387</v>
      </c>
      <c r="H290" s="105">
        <v>0</v>
      </c>
      <c r="I290" s="105">
        <v>0</v>
      </c>
      <c r="J290" s="105">
        <v>0</v>
      </c>
      <c r="K290" s="105">
        <v>15</v>
      </c>
      <c r="L290" s="105">
        <v>0</v>
      </c>
      <c r="M290" s="105">
        <v>0</v>
      </c>
    </row>
    <row r="291" spans="1:13" ht="25.5" x14ac:dyDescent="0.25">
      <c r="A291" s="105" t="s">
        <v>300</v>
      </c>
      <c r="B291" s="132" t="s">
        <v>1373</v>
      </c>
      <c r="C291" s="105">
        <v>882</v>
      </c>
      <c r="D291" s="105">
        <v>358</v>
      </c>
      <c r="E291" s="105">
        <v>246</v>
      </c>
      <c r="F291" s="105">
        <v>189</v>
      </c>
      <c r="G291" s="105">
        <v>0</v>
      </c>
      <c r="H291" s="105">
        <v>154</v>
      </c>
      <c r="I291" s="105">
        <v>473</v>
      </c>
      <c r="J291" s="105">
        <v>575</v>
      </c>
      <c r="K291" s="105">
        <v>259</v>
      </c>
      <c r="L291" s="105">
        <v>98</v>
      </c>
      <c r="M291" s="105">
        <v>224</v>
      </c>
    </row>
    <row r="292" spans="1:13" ht="25.5" x14ac:dyDescent="0.25">
      <c r="A292" s="105" t="s">
        <v>301</v>
      </c>
      <c r="B292" s="132" t="s">
        <v>1375</v>
      </c>
      <c r="C292" s="105">
        <v>7160</v>
      </c>
      <c r="D292" s="105">
        <v>7092</v>
      </c>
      <c r="E292" s="105">
        <v>8310</v>
      </c>
      <c r="F292" s="105">
        <v>1488</v>
      </c>
      <c r="G292" s="105">
        <v>2909</v>
      </c>
      <c r="H292" s="105">
        <v>1931</v>
      </c>
      <c r="I292" s="105">
        <v>3974</v>
      </c>
      <c r="J292" s="105">
        <v>14213</v>
      </c>
      <c r="K292" s="105">
        <v>8782</v>
      </c>
      <c r="L292" s="105">
        <v>5003</v>
      </c>
      <c r="M292" s="105">
        <v>3435</v>
      </c>
    </row>
    <row r="293" spans="1:13" ht="25.5" x14ac:dyDescent="0.25">
      <c r="A293" s="105" t="s">
        <v>522</v>
      </c>
      <c r="B293" s="132" t="s">
        <v>67</v>
      </c>
      <c r="C293" s="105">
        <v>1421</v>
      </c>
      <c r="D293" s="105">
        <v>943</v>
      </c>
      <c r="E293" s="105">
        <v>4599</v>
      </c>
      <c r="F293" s="105">
        <v>367</v>
      </c>
      <c r="G293" s="105">
        <v>541</v>
      </c>
      <c r="H293" s="105">
        <v>377</v>
      </c>
      <c r="I293" s="105">
        <v>1068</v>
      </c>
      <c r="J293" s="105">
        <v>9331</v>
      </c>
      <c r="K293" s="105">
        <v>4496</v>
      </c>
      <c r="L293" s="105">
        <v>386</v>
      </c>
      <c r="M293" s="105">
        <v>194</v>
      </c>
    </row>
    <row r="294" spans="1:13" ht="25.5" x14ac:dyDescent="0.25">
      <c r="A294" s="105" t="s">
        <v>523</v>
      </c>
      <c r="B294" s="132" t="s">
        <v>68</v>
      </c>
      <c r="C294" s="105">
        <v>1289</v>
      </c>
      <c r="D294" s="105">
        <v>2878</v>
      </c>
      <c r="E294" s="105">
        <v>0</v>
      </c>
      <c r="F294" s="105">
        <v>232</v>
      </c>
      <c r="G294" s="105">
        <v>257</v>
      </c>
      <c r="H294" s="105">
        <v>1000</v>
      </c>
      <c r="I294" s="105">
        <v>0</v>
      </c>
      <c r="J294" s="105">
        <v>447</v>
      </c>
      <c r="K294" s="105">
        <v>50</v>
      </c>
      <c r="L294" s="105">
        <v>962</v>
      </c>
      <c r="M294" s="105">
        <v>1399</v>
      </c>
    </row>
    <row r="295" spans="1:13" ht="25.5" x14ac:dyDescent="0.25">
      <c r="A295" s="105" t="s">
        <v>524</v>
      </c>
      <c r="B295" s="132" t="s">
        <v>69</v>
      </c>
      <c r="C295" s="105">
        <v>3578</v>
      </c>
      <c r="D295" s="105">
        <v>2650</v>
      </c>
      <c r="E295" s="105">
        <v>2172</v>
      </c>
      <c r="F295" s="105">
        <v>784</v>
      </c>
      <c r="G295" s="105">
        <v>1865</v>
      </c>
      <c r="H295" s="105">
        <v>508</v>
      </c>
      <c r="I295" s="105">
        <v>2036</v>
      </c>
      <c r="J295" s="105">
        <v>3223</v>
      </c>
      <c r="K295" s="105">
        <v>3920</v>
      </c>
      <c r="L295" s="105">
        <v>3374</v>
      </c>
      <c r="M295" s="105">
        <v>1819</v>
      </c>
    </row>
    <row r="296" spans="1:13" x14ac:dyDescent="0.25">
      <c r="A296" s="105" t="s">
        <v>525</v>
      </c>
      <c r="B296" s="132" t="s">
        <v>70</v>
      </c>
      <c r="C296" s="105">
        <v>0</v>
      </c>
      <c r="D296" s="105">
        <v>0</v>
      </c>
      <c r="E296" s="105">
        <v>0</v>
      </c>
      <c r="F296" s="105">
        <v>0</v>
      </c>
      <c r="G296" s="105">
        <v>0</v>
      </c>
      <c r="H296" s="105">
        <v>0</v>
      </c>
      <c r="I296" s="105">
        <v>0</v>
      </c>
      <c r="J296" s="105">
        <v>695</v>
      </c>
      <c r="K296" s="105">
        <v>1</v>
      </c>
      <c r="L296" s="105">
        <v>0</v>
      </c>
      <c r="M296" s="105">
        <v>1</v>
      </c>
    </row>
    <row r="297" spans="1:13" x14ac:dyDescent="0.25">
      <c r="A297" s="105" t="s">
        <v>526</v>
      </c>
      <c r="B297" s="132" t="s">
        <v>451</v>
      </c>
      <c r="C297" s="105">
        <v>60</v>
      </c>
      <c r="D297" s="105">
        <v>43</v>
      </c>
      <c r="E297" s="105">
        <v>127</v>
      </c>
      <c r="F297" s="105">
        <v>27</v>
      </c>
      <c r="G297" s="105">
        <v>84</v>
      </c>
      <c r="H297" s="105">
        <v>41</v>
      </c>
      <c r="I297" s="105">
        <v>29</v>
      </c>
      <c r="J297" s="105">
        <v>203</v>
      </c>
      <c r="K297" s="105">
        <v>11</v>
      </c>
      <c r="L297" s="105">
        <v>0</v>
      </c>
      <c r="M297" s="105">
        <v>22</v>
      </c>
    </row>
    <row r="298" spans="1:13" x14ac:dyDescent="0.25">
      <c r="A298" s="105" t="s">
        <v>527</v>
      </c>
      <c r="B298" s="132" t="s">
        <v>71</v>
      </c>
      <c r="C298" s="105">
        <v>812</v>
      </c>
      <c r="D298" s="105">
        <v>578</v>
      </c>
      <c r="E298" s="105">
        <v>1412</v>
      </c>
      <c r="F298" s="105">
        <v>78</v>
      </c>
      <c r="G298" s="105">
        <v>162</v>
      </c>
      <c r="H298" s="105">
        <v>5</v>
      </c>
      <c r="I298" s="105">
        <v>841</v>
      </c>
      <c r="J298" s="105">
        <v>314</v>
      </c>
      <c r="K298" s="105">
        <v>304</v>
      </c>
      <c r="L298" s="105">
        <v>281</v>
      </c>
      <c r="M298" s="105">
        <v>0</v>
      </c>
    </row>
    <row r="299" spans="1:13" ht="25.5" x14ac:dyDescent="0.25">
      <c r="A299" s="105" t="s">
        <v>528</v>
      </c>
      <c r="B299" s="132" t="s">
        <v>1449</v>
      </c>
      <c r="C299" s="105">
        <v>0</v>
      </c>
      <c r="D299" s="105">
        <v>0</v>
      </c>
      <c r="E299" s="105">
        <v>0</v>
      </c>
      <c r="F299" s="105">
        <v>0</v>
      </c>
      <c r="G299" s="105">
        <v>0</v>
      </c>
      <c r="H299" s="105">
        <v>0</v>
      </c>
      <c r="I299" s="105">
        <v>0</v>
      </c>
      <c r="J299" s="105">
        <v>0</v>
      </c>
      <c r="K299" s="105">
        <v>0</v>
      </c>
      <c r="L299" s="105">
        <v>0</v>
      </c>
      <c r="M299" s="105">
        <v>0</v>
      </c>
    </row>
    <row r="300" spans="1:13" x14ac:dyDescent="0.25">
      <c r="A300" s="105" t="s">
        <v>529</v>
      </c>
      <c r="B300" s="132" t="s">
        <v>304</v>
      </c>
      <c r="C300" s="105">
        <v>6752</v>
      </c>
      <c r="D300" s="105">
        <v>2803</v>
      </c>
      <c r="E300" s="105">
        <v>4232</v>
      </c>
      <c r="F300" s="105">
        <v>969</v>
      </c>
      <c r="G300" s="105">
        <v>1940</v>
      </c>
      <c r="H300" s="105">
        <v>1866</v>
      </c>
      <c r="I300" s="105">
        <v>2335</v>
      </c>
      <c r="J300" s="105">
        <v>8677</v>
      </c>
      <c r="K300" s="105">
        <v>3915</v>
      </c>
      <c r="L300" s="105">
        <v>2783</v>
      </c>
      <c r="M300" s="105">
        <v>1914</v>
      </c>
    </row>
    <row r="301" spans="1:13" x14ac:dyDescent="0.25">
      <c r="A301" s="105" t="s">
        <v>530</v>
      </c>
      <c r="B301" s="132" t="s">
        <v>951</v>
      </c>
      <c r="C301" s="105">
        <v>256</v>
      </c>
      <c r="D301" s="105">
        <v>111</v>
      </c>
      <c r="E301" s="105">
        <v>267</v>
      </c>
      <c r="F301" s="105">
        <v>224</v>
      </c>
      <c r="G301" s="105">
        <v>167</v>
      </c>
      <c r="H301" s="105">
        <v>63</v>
      </c>
      <c r="I301" s="105">
        <v>105</v>
      </c>
      <c r="J301" s="105">
        <v>1389</v>
      </c>
      <c r="K301" s="105">
        <v>0</v>
      </c>
      <c r="L301" s="105">
        <v>554</v>
      </c>
      <c r="M301" s="105">
        <v>78</v>
      </c>
    </row>
    <row r="302" spans="1:13" x14ac:dyDescent="0.25">
      <c r="A302" s="105" t="s">
        <v>531</v>
      </c>
      <c r="B302" s="132" t="s">
        <v>308</v>
      </c>
      <c r="C302" s="105">
        <v>6206</v>
      </c>
      <c r="D302" s="105">
        <v>2616</v>
      </c>
      <c r="E302" s="105">
        <v>3965</v>
      </c>
      <c r="F302" s="105">
        <v>745</v>
      </c>
      <c r="G302" s="105">
        <v>1773</v>
      </c>
      <c r="H302" s="105">
        <v>1803</v>
      </c>
      <c r="I302" s="105">
        <v>2230</v>
      </c>
      <c r="J302" s="105">
        <v>7283</v>
      </c>
      <c r="K302" s="105">
        <v>3915</v>
      </c>
      <c r="L302" s="105">
        <v>2229</v>
      </c>
      <c r="M302" s="105">
        <v>1836</v>
      </c>
    </row>
    <row r="303" spans="1:13" x14ac:dyDescent="0.25">
      <c r="A303" s="105" t="s">
        <v>532</v>
      </c>
      <c r="B303" s="132" t="s">
        <v>310</v>
      </c>
      <c r="C303" s="105">
        <v>5162</v>
      </c>
      <c r="D303" s="105">
        <v>1953</v>
      </c>
      <c r="E303" s="105">
        <v>3700</v>
      </c>
      <c r="F303" s="105">
        <v>540</v>
      </c>
      <c r="G303" s="105">
        <v>1348</v>
      </c>
      <c r="H303" s="105">
        <v>871</v>
      </c>
      <c r="I303" s="105">
        <v>1944</v>
      </c>
      <c r="J303" s="105">
        <v>2565</v>
      </c>
      <c r="K303" s="105">
        <v>3770</v>
      </c>
      <c r="L303" s="105">
        <v>1894</v>
      </c>
      <c r="M303" s="105">
        <v>808</v>
      </c>
    </row>
    <row r="304" spans="1:13" x14ac:dyDescent="0.25">
      <c r="A304" s="105" t="s">
        <v>533</v>
      </c>
      <c r="B304" s="132" t="s">
        <v>1593</v>
      </c>
      <c r="C304" s="105">
        <v>1044</v>
      </c>
      <c r="D304" s="105">
        <v>663</v>
      </c>
      <c r="E304" s="105">
        <v>265</v>
      </c>
      <c r="F304" s="105">
        <v>205</v>
      </c>
      <c r="G304" s="105">
        <v>425</v>
      </c>
      <c r="H304" s="105">
        <v>932</v>
      </c>
      <c r="I304" s="105">
        <v>286</v>
      </c>
      <c r="J304" s="105">
        <v>4718</v>
      </c>
      <c r="K304" s="105">
        <v>145</v>
      </c>
      <c r="L304" s="105">
        <v>335</v>
      </c>
      <c r="M304" s="105">
        <v>1028</v>
      </c>
    </row>
    <row r="305" spans="1:13" x14ac:dyDescent="0.25">
      <c r="A305" s="105" t="s">
        <v>534</v>
      </c>
      <c r="B305" s="132" t="s">
        <v>1595</v>
      </c>
      <c r="C305" s="105">
        <v>290</v>
      </c>
      <c r="D305" s="105">
        <v>76</v>
      </c>
      <c r="E305" s="105">
        <v>0</v>
      </c>
      <c r="F305" s="105">
        <v>0</v>
      </c>
      <c r="G305" s="105">
        <v>0</v>
      </c>
      <c r="H305" s="105">
        <v>0</v>
      </c>
      <c r="I305" s="105">
        <v>0</v>
      </c>
      <c r="J305" s="105">
        <v>5</v>
      </c>
      <c r="K305" s="105">
        <v>0</v>
      </c>
      <c r="L305" s="105">
        <v>0</v>
      </c>
      <c r="M305" s="105">
        <v>0</v>
      </c>
    </row>
    <row r="306" spans="1:13" x14ac:dyDescent="0.25">
      <c r="A306" s="105" t="s">
        <v>535</v>
      </c>
      <c r="B306" s="132" t="s">
        <v>1597</v>
      </c>
      <c r="C306" s="105">
        <v>0</v>
      </c>
      <c r="D306" s="105">
        <v>47</v>
      </c>
      <c r="E306" s="105">
        <v>0</v>
      </c>
      <c r="F306" s="105">
        <v>0</v>
      </c>
      <c r="G306" s="105">
        <v>0</v>
      </c>
      <c r="H306" s="105">
        <v>0</v>
      </c>
      <c r="I306" s="105">
        <v>0</v>
      </c>
      <c r="J306" s="105">
        <v>0</v>
      </c>
      <c r="K306" s="105">
        <v>0</v>
      </c>
      <c r="L306" s="105">
        <v>0</v>
      </c>
      <c r="M306" s="105">
        <v>0</v>
      </c>
    </row>
    <row r="307" spans="1:13" x14ac:dyDescent="0.25">
      <c r="A307" s="105" t="s">
        <v>536</v>
      </c>
      <c r="B307" s="132" t="s">
        <v>1599</v>
      </c>
      <c r="C307" s="105">
        <v>290</v>
      </c>
      <c r="D307" s="105">
        <v>29</v>
      </c>
      <c r="E307" s="105">
        <v>0</v>
      </c>
      <c r="F307" s="105">
        <v>0</v>
      </c>
      <c r="G307" s="105">
        <v>0</v>
      </c>
      <c r="H307" s="105">
        <v>0</v>
      </c>
      <c r="I307" s="105">
        <v>0</v>
      </c>
      <c r="J307" s="105">
        <v>5</v>
      </c>
      <c r="K307" s="105">
        <v>0</v>
      </c>
      <c r="L307" s="105">
        <v>0</v>
      </c>
      <c r="M307" s="105">
        <v>0</v>
      </c>
    </row>
    <row r="308" spans="1:13" ht="25.5" x14ac:dyDescent="0.25">
      <c r="A308" s="105" t="s">
        <v>537</v>
      </c>
      <c r="B308" s="132" t="s">
        <v>1450</v>
      </c>
      <c r="C308" s="105">
        <v>0</v>
      </c>
      <c r="D308" s="105">
        <v>0</v>
      </c>
      <c r="E308" s="105">
        <v>0</v>
      </c>
      <c r="F308" s="105">
        <v>0</v>
      </c>
      <c r="G308" s="105">
        <v>0</v>
      </c>
      <c r="H308" s="105">
        <v>0</v>
      </c>
      <c r="I308" s="105">
        <v>0</v>
      </c>
      <c r="J308" s="105">
        <v>0</v>
      </c>
      <c r="K308" s="105">
        <v>0</v>
      </c>
      <c r="L308" s="105">
        <v>0</v>
      </c>
      <c r="M308" s="105">
        <v>0</v>
      </c>
    </row>
    <row r="309" spans="1:13" x14ac:dyDescent="0.25">
      <c r="A309" s="105" t="s">
        <v>538</v>
      </c>
      <c r="B309" s="132" t="s">
        <v>1603</v>
      </c>
      <c r="C309" s="105">
        <v>199678</v>
      </c>
      <c r="D309" s="105">
        <v>90618</v>
      </c>
      <c r="E309" s="105">
        <v>124371</v>
      </c>
      <c r="F309" s="105">
        <v>34946</v>
      </c>
      <c r="G309" s="105">
        <v>93682</v>
      </c>
      <c r="H309" s="105">
        <v>41610</v>
      </c>
      <c r="I309" s="105">
        <v>85590</v>
      </c>
      <c r="J309" s="105">
        <v>245379</v>
      </c>
      <c r="K309" s="105">
        <v>127437</v>
      </c>
      <c r="L309" s="105">
        <v>62865</v>
      </c>
      <c r="M309" s="105">
        <v>68282</v>
      </c>
    </row>
    <row r="310" spans="1:13" x14ac:dyDescent="0.25">
      <c r="A310" s="105" t="s">
        <v>539</v>
      </c>
      <c r="B310" s="132" t="s">
        <v>13</v>
      </c>
      <c r="C310" s="105">
        <v>165388</v>
      </c>
      <c r="D310" s="105">
        <v>75052</v>
      </c>
      <c r="E310" s="105">
        <v>104108</v>
      </c>
      <c r="F310" s="105">
        <v>28473</v>
      </c>
      <c r="G310" s="105">
        <v>77674</v>
      </c>
      <c r="H310" s="105">
        <v>34988</v>
      </c>
      <c r="I310" s="105">
        <v>70657</v>
      </c>
      <c r="J310" s="105">
        <v>207027</v>
      </c>
      <c r="K310" s="105">
        <v>108746</v>
      </c>
      <c r="L310" s="105">
        <v>54776</v>
      </c>
      <c r="M310" s="105">
        <v>56617</v>
      </c>
    </row>
    <row r="311" spans="1:13" x14ac:dyDescent="0.25">
      <c r="A311" s="105" t="s">
        <v>540</v>
      </c>
      <c r="B311" s="132" t="s">
        <v>15</v>
      </c>
      <c r="C311" s="105">
        <v>91276</v>
      </c>
      <c r="D311" s="105">
        <v>45423</v>
      </c>
      <c r="E311" s="105">
        <v>57953</v>
      </c>
      <c r="F311" s="105">
        <v>16523</v>
      </c>
      <c r="G311" s="105">
        <v>44139</v>
      </c>
      <c r="H311" s="105">
        <v>22013</v>
      </c>
      <c r="I311" s="105">
        <v>37405</v>
      </c>
      <c r="J311" s="105">
        <v>118118</v>
      </c>
      <c r="K311" s="105">
        <v>58354</v>
      </c>
      <c r="L311" s="105">
        <v>29224</v>
      </c>
      <c r="M311" s="105">
        <v>31279</v>
      </c>
    </row>
    <row r="312" spans="1:13" x14ac:dyDescent="0.25">
      <c r="A312" s="105" t="s">
        <v>541</v>
      </c>
      <c r="B312" s="132" t="s">
        <v>17</v>
      </c>
      <c r="C312" s="105">
        <v>82942</v>
      </c>
      <c r="D312" s="105">
        <v>42631</v>
      </c>
      <c r="E312" s="105">
        <v>53064</v>
      </c>
      <c r="F312" s="105">
        <v>15385</v>
      </c>
      <c r="G312" s="105">
        <v>40843</v>
      </c>
      <c r="H312" s="105">
        <v>19401</v>
      </c>
      <c r="I312" s="105">
        <v>34849</v>
      </c>
      <c r="J312" s="105">
        <v>102249</v>
      </c>
      <c r="K312" s="105">
        <v>54787</v>
      </c>
      <c r="L312" s="105">
        <v>27482</v>
      </c>
      <c r="M312" s="105">
        <v>29337</v>
      </c>
    </row>
    <row r="313" spans="1:13" ht="25.5" x14ac:dyDescent="0.25">
      <c r="A313" s="105" t="s">
        <v>542</v>
      </c>
      <c r="B313" s="132" t="s">
        <v>312</v>
      </c>
      <c r="C313" s="105">
        <v>78164</v>
      </c>
      <c r="D313" s="105">
        <v>38130</v>
      </c>
      <c r="E313" s="105">
        <v>50228</v>
      </c>
      <c r="F313" s="105">
        <v>13860</v>
      </c>
      <c r="G313" s="105">
        <v>37651</v>
      </c>
      <c r="H313" s="105">
        <v>18107</v>
      </c>
      <c r="I313" s="105">
        <v>30994</v>
      </c>
      <c r="J313" s="105">
        <v>99180</v>
      </c>
      <c r="K313" s="105">
        <v>53998</v>
      </c>
      <c r="L313" s="105">
        <v>23315</v>
      </c>
      <c r="M313" s="105">
        <v>28124</v>
      </c>
    </row>
    <row r="314" spans="1:13" ht="25.5" x14ac:dyDescent="0.25">
      <c r="A314" s="105" t="s">
        <v>543</v>
      </c>
      <c r="B314" s="132" t="s">
        <v>313</v>
      </c>
      <c r="C314" s="105">
        <v>4774</v>
      </c>
      <c r="D314" s="105">
        <v>4501</v>
      </c>
      <c r="E314" s="105">
        <v>2836</v>
      </c>
      <c r="F314" s="105">
        <v>1525</v>
      </c>
      <c r="G314" s="105">
        <v>3007</v>
      </c>
      <c r="H314" s="105">
        <v>1294</v>
      </c>
      <c r="I314" s="105">
        <v>3855</v>
      </c>
      <c r="J314" s="105">
        <v>3069</v>
      </c>
      <c r="K314" s="105">
        <v>789</v>
      </c>
      <c r="L314" s="105">
        <v>4167</v>
      </c>
      <c r="M314" s="105">
        <v>1213</v>
      </c>
    </row>
    <row r="315" spans="1:13" ht="25.5" x14ac:dyDescent="0.25">
      <c r="A315" s="105" t="s">
        <v>544</v>
      </c>
      <c r="B315" s="132" t="s">
        <v>314</v>
      </c>
      <c r="C315" s="105">
        <v>4</v>
      </c>
      <c r="D315" s="105">
        <v>0</v>
      </c>
      <c r="E315" s="105">
        <v>0</v>
      </c>
      <c r="F315" s="105">
        <v>0</v>
      </c>
      <c r="G315" s="105">
        <v>185</v>
      </c>
      <c r="H315" s="105">
        <v>0</v>
      </c>
      <c r="I315" s="105">
        <v>0</v>
      </c>
      <c r="J315" s="105">
        <v>0</v>
      </c>
      <c r="K315" s="105">
        <v>0</v>
      </c>
      <c r="L315" s="105">
        <v>0</v>
      </c>
      <c r="M315" s="105">
        <v>0</v>
      </c>
    </row>
    <row r="316" spans="1:13" x14ac:dyDescent="0.25">
      <c r="A316" s="105" t="s">
        <v>545</v>
      </c>
      <c r="B316" s="132" t="s">
        <v>19</v>
      </c>
      <c r="C316" s="105">
        <v>8334</v>
      </c>
      <c r="D316" s="105">
        <v>2792</v>
      </c>
      <c r="E316" s="105">
        <v>4889</v>
      </c>
      <c r="F316" s="105">
        <v>1138</v>
      </c>
      <c r="G316" s="105">
        <v>3296</v>
      </c>
      <c r="H316" s="105">
        <v>2612</v>
      </c>
      <c r="I316" s="105">
        <v>2556</v>
      </c>
      <c r="J316" s="105">
        <v>15869</v>
      </c>
      <c r="K316" s="105">
        <v>3567</v>
      </c>
      <c r="L316" s="105">
        <v>1742</v>
      </c>
      <c r="M316" s="105">
        <v>1942</v>
      </c>
    </row>
    <row r="317" spans="1:13" ht="25.5" x14ac:dyDescent="0.25">
      <c r="A317" s="105" t="s">
        <v>546</v>
      </c>
      <c r="B317" s="132" t="s">
        <v>2106</v>
      </c>
      <c r="C317" s="105">
        <v>7321</v>
      </c>
      <c r="D317" s="105">
        <v>2095</v>
      </c>
      <c r="E317" s="105">
        <v>4875</v>
      </c>
      <c r="F317" s="105">
        <v>1049</v>
      </c>
      <c r="G317" s="105">
        <v>3219</v>
      </c>
      <c r="H317" s="105">
        <v>2446</v>
      </c>
      <c r="I317" s="105">
        <v>2171</v>
      </c>
      <c r="J317" s="105">
        <v>14897</v>
      </c>
      <c r="K317" s="105">
        <v>3518</v>
      </c>
      <c r="L317" s="105">
        <v>1360</v>
      </c>
      <c r="M317" s="105">
        <v>1924</v>
      </c>
    </row>
    <row r="318" spans="1:13" ht="25.5" x14ac:dyDescent="0.25">
      <c r="A318" s="105" t="s">
        <v>547</v>
      </c>
      <c r="B318" s="132" t="s">
        <v>2107</v>
      </c>
      <c r="C318" s="105">
        <v>1013</v>
      </c>
      <c r="D318" s="105">
        <v>697</v>
      </c>
      <c r="E318" s="105">
        <v>14</v>
      </c>
      <c r="F318" s="105">
        <v>89</v>
      </c>
      <c r="G318" s="105">
        <v>60</v>
      </c>
      <c r="H318" s="105">
        <v>166</v>
      </c>
      <c r="I318" s="105">
        <v>385</v>
      </c>
      <c r="J318" s="105">
        <v>972</v>
      </c>
      <c r="K318" s="105">
        <v>49</v>
      </c>
      <c r="L318" s="105">
        <v>382</v>
      </c>
      <c r="M318" s="105">
        <v>18</v>
      </c>
    </row>
    <row r="319" spans="1:13" ht="25.5" x14ac:dyDescent="0.25">
      <c r="A319" s="105" t="s">
        <v>548</v>
      </c>
      <c r="B319" s="132" t="s">
        <v>2108</v>
      </c>
      <c r="C319" s="105">
        <v>0</v>
      </c>
      <c r="D319" s="105">
        <v>0</v>
      </c>
      <c r="E319" s="105">
        <v>0</v>
      </c>
      <c r="F319" s="105">
        <v>0</v>
      </c>
      <c r="G319" s="105">
        <v>17</v>
      </c>
      <c r="H319" s="105">
        <v>0</v>
      </c>
      <c r="I319" s="105">
        <v>0</v>
      </c>
      <c r="J319" s="105">
        <v>0</v>
      </c>
      <c r="K319" s="105">
        <v>0</v>
      </c>
      <c r="L319" s="105">
        <v>0</v>
      </c>
      <c r="M319" s="105">
        <v>0</v>
      </c>
    </row>
    <row r="320" spans="1:13" x14ac:dyDescent="0.25">
      <c r="A320" s="105" t="s">
        <v>954</v>
      </c>
      <c r="B320" s="132" t="s">
        <v>21</v>
      </c>
      <c r="C320" s="105">
        <v>74112</v>
      </c>
      <c r="D320" s="105">
        <v>29629</v>
      </c>
      <c r="E320" s="105">
        <v>46155</v>
      </c>
      <c r="F320" s="105">
        <v>11950</v>
      </c>
      <c r="G320" s="105">
        <v>33535</v>
      </c>
      <c r="H320" s="105">
        <v>12975</v>
      </c>
      <c r="I320" s="105">
        <v>33252</v>
      </c>
      <c r="J320" s="105">
        <v>88909</v>
      </c>
      <c r="K320" s="105">
        <v>50392</v>
      </c>
      <c r="L320" s="105">
        <v>25552</v>
      </c>
      <c r="M320" s="105">
        <v>25338</v>
      </c>
    </row>
    <row r="321" spans="1:13" ht="25.5" x14ac:dyDescent="0.25">
      <c r="A321" s="105" t="s">
        <v>955</v>
      </c>
      <c r="B321" s="132" t="s">
        <v>315</v>
      </c>
      <c r="C321" s="105">
        <v>69187</v>
      </c>
      <c r="D321" s="105">
        <v>28251</v>
      </c>
      <c r="E321" s="105">
        <v>44089</v>
      </c>
      <c r="F321" s="105">
        <v>10886</v>
      </c>
      <c r="G321" s="105">
        <v>32333</v>
      </c>
      <c r="H321" s="105">
        <v>12690</v>
      </c>
      <c r="I321" s="105">
        <v>30877</v>
      </c>
      <c r="J321" s="105">
        <v>86490</v>
      </c>
      <c r="K321" s="105">
        <v>47687</v>
      </c>
      <c r="L321" s="105">
        <v>21556</v>
      </c>
      <c r="M321" s="105">
        <v>24461</v>
      </c>
    </row>
    <row r="322" spans="1:13" ht="25.5" x14ac:dyDescent="0.25">
      <c r="A322" s="105" t="s">
        <v>956</v>
      </c>
      <c r="B322" s="132" t="s">
        <v>316</v>
      </c>
      <c r="C322" s="105">
        <v>4910</v>
      </c>
      <c r="D322" s="105">
        <v>1378</v>
      </c>
      <c r="E322" s="105">
        <v>1895</v>
      </c>
      <c r="F322" s="105">
        <v>1064</v>
      </c>
      <c r="G322" s="105">
        <v>794</v>
      </c>
      <c r="H322" s="105">
        <v>285</v>
      </c>
      <c r="I322" s="105">
        <v>2375</v>
      </c>
      <c r="J322" s="105">
        <v>2419</v>
      </c>
      <c r="K322" s="105">
        <v>2684</v>
      </c>
      <c r="L322" s="105">
        <v>3996</v>
      </c>
      <c r="M322" s="105">
        <v>341</v>
      </c>
    </row>
    <row r="323" spans="1:13" ht="25.5" x14ac:dyDescent="0.25">
      <c r="A323" s="105" t="s">
        <v>957</v>
      </c>
      <c r="B323" s="132" t="s">
        <v>317</v>
      </c>
      <c r="C323" s="105">
        <v>15</v>
      </c>
      <c r="D323" s="105">
        <v>0</v>
      </c>
      <c r="E323" s="105">
        <v>171</v>
      </c>
      <c r="F323" s="105">
        <v>0</v>
      </c>
      <c r="G323" s="105">
        <v>408</v>
      </c>
      <c r="H323" s="105">
        <v>0</v>
      </c>
      <c r="I323" s="105">
        <v>0</v>
      </c>
      <c r="J323" s="105">
        <v>0</v>
      </c>
      <c r="K323" s="105">
        <v>21</v>
      </c>
      <c r="L323" s="105">
        <v>0</v>
      </c>
      <c r="M323" s="105">
        <v>536</v>
      </c>
    </row>
    <row r="324" spans="1:13" x14ac:dyDescent="0.25">
      <c r="A324" s="105" t="s">
        <v>958</v>
      </c>
      <c r="B324" s="132" t="s">
        <v>329</v>
      </c>
      <c r="C324" s="105">
        <v>515</v>
      </c>
      <c r="D324" s="105">
        <v>261</v>
      </c>
      <c r="E324" s="105">
        <v>381</v>
      </c>
      <c r="F324" s="105">
        <v>119</v>
      </c>
      <c r="G324" s="105">
        <v>437</v>
      </c>
      <c r="H324" s="105">
        <v>366</v>
      </c>
      <c r="I324" s="105">
        <v>206</v>
      </c>
      <c r="J324" s="105">
        <v>920</v>
      </c>
      <c r="K324" s="105">
        <v>338</v>
      </c>
      <c r="L324" s="105">
        <v>150</v>
      </c>
      <c r="M324" s="105">
        <v>218</v>
      </c>
    </row>
    <row r="325" spans="1:13" ht="25.5" x14ac:dyDescent="0.25">
      <c r="A325" s="105" t="s">
        <v>959</v>
      </c>
      <c r="B325" s="132" t="s">
        <v>331</v>
      </c>
      <c r="C325" s="105">
        <v>363</v>
      </c>
      <c r="D325" s="105">
        <v>167</v>
      </c>
      <c r="E325" s="105">
        <v>381</v>
      </c>
      <c r="F325" s="105">
        <v>119</v>
      </c>
      <c r="G325" s="105">
        <v>437</v>
      </c>
      <c r="H325" s="105">
        <v>336</v>
      </c>
      <c r="I325" s="105">
        <v>180</v>
      </c>
      <c r="J325" s="105">
        <v>775</v>
      </c>
      <c r="K325" s="105">
        <v>255</v>
      </c>
      <c r="L325" s="105">
        <v>112</v>
      </c>
      <c r="M325" s="105">
        <v>136</v>
      </c>
    </row>
    <row r="326" spans="1:13" ht="25.5" x14ac:dyDescent="0.25">
      <c r="A326" s="105" t="s">
        <v>960</v>
      </c>
      <c r="B326" s="132" t="s">
        <v>2007</v>
      </c>
      <c r="C326" s="105">
        <v>363</v>
      </c>
      <c r="D326" s="105">
        <v>167</v>
      </c>
      <c r="E326" s="105">
        <v>326</v>
      </c>
      <c r="F326" s="105">
        <v>0</v>
      </c>
      <c r="G326" s="105">
        <v>379</v>
      </c>
      <c r="H326" s="105">
        <v>292</v>
      </c>
      <c r="I326" s="105">
        <v>180</v>
      </c>
      <c r="J326" s="105">
        <v>775</v>
      </c>
      <c r="K326" s="105">
        <v>255</v>
      </c>
      <c r="L326" s="105">
        <v>112</v>
      </c>
      <c r="M326" s="105">
        <v>0</v>
      </c>
    </row>
    <row r="327" spans="1:13" ht="25.5" x14ac:dyDescent="0.25">
      <c r="A327" s="105" t="s">
        <v>961</v>
      </c>
      <c r="B327" s="132" t="s">
        <v>2008</v>
      </c>
      <c r="C327" s="105">
        <v>0</v>
      </c>
      <c r="D327" s="105">
        <v>0</v>
      </c>
      <c r="E327" s="105">
        <v>55</v>
      </c>
      <c r="F327" s="105">
        <v>0</v>
      </c>
      <c r="G327" s="105">
        <v>57</v>
      </c>
      <c r="H327" s="105">
        <v>44</v>
      </c>
      <c r="I327" s="105">
        <v>0</v>
      </c>
      <c r="J327" s="105">
        <v>0</v>
      </c>
      <c r="K327" s="105">
        <v>0</v>
      </c>
      <c r="L327" s="105">
        <v>0</v>
      </c>
      <c r="M327" s="105">
        <v>136</v>
      </c>
    </row>
    <row r="328" spans="1:13" ht="25.5" x14ac:dyDescent="0.25">
      <c r="A328" s="105" t="s">
        <v>962</v>
      </c>
      <c r="B328" s="132" t="s">
        <v>2009</v>
      </c>
      <c r="C328" s="105">
        <v>0</v>
      </c>
      <c r="D328" s="105">
        <v>0</v>
      </c>
      <c r="E328" s="105">
        <v>0</v>
      </c>
      <c r="F328" s="105">
        <v>119</v>
      </c>
      <c r="G328" s="105">
        <v>1</v>
      </c>
      <c r="H328" s="105">
        <v>0</v>
      </c>
      <c r="I328" s="105">
        <v>0</v>
      </c>
      <c r="J328" s="105">
        <v>0</v>
      </c>
      <c r="K328" s="105">
        <v>0</v>
      </c>
      <c r="L328" s="105">
        <v>0</v>
      </c>
      <c r="M328" s="105">
        <v>0</v>
      </c>
    </row>
    <row r="329" spans="1:13" ht="25.5" x14ac:dyDescent="0.25">
      <c r="A329" s="105" t="s">
        <v>963</v>
      </c>
      <c r="B329" s="132" t="s">
        <v>333</v>
      </c>
      <c r="C329" s="105">
        <v>152</v>
      </c>
      <c r="D329" s="105">
        <v>94</v>
      </c>
      <c r="E329" s="105">
        <v>0</v>
      </c>
      <c r="F329" s="105">
        <v>0</v>
      </c>
      <c r="G329" s="105">
        <v>0</v>
      </c>
      <c r="H329" s="105">
        <v>30</v>
      </c>
      <c r="I329" s="105">
        <v>26</v>
      </c>
      <c r="J329" s="105">
        <v>145</v>
      </c>
      <c r="K329" s="105">
        <v>83</v>
      </c>
      <c r="L329" s="105">
        <v>38</v>
      </c>
      <c r="M329" s="105">
        <v>82</v>
      </c>
    </row>
    <row r="330" spans="1:13" ht="25.5" x14ac:dyDescent="0.25">
      <c r="A330" s="105" t="s">
        <v>964</v>
      </c>
      <c r="B330" s="132" t="s">
        <v>2010</v>
      </c>
      <c r="C330" s="105">
        <v>69</v>
      </c>
      <c r="D330" s="105">
        <v>94</v>
      </c>
      <c r="E330" s="105">
        <v>0</v>
      </c>
      <c r="F330" s="105">
        <v>0</v>
      </c>
      <c r="G330" s="105">
        <v>0</v>
      </c>
      <c r="H330" s="105">
        <v>30</v>
      </c>
      <c r="I330" s="105">
        <v>26</v>
      </c>
      <c r="J330" s="105">
        <v>100</v>
      </c>
      <c r="K330" s="105">
        <v>81</v>
      </c>
      <c r="L330" s="105">
        <v>38</v>
      </c>
      <c r="M330" s="105">
        <v>82</v>
      </c>
    </row>
    <row r="331" spans="1:13" ht="25.5" x14ac:dyDescent="0.25">
      <c r="A331" s="105" t="s">
        <v>965</v>
      </c>
      <c r="B331" s="132" t="s">
        <v>2011</v>
      </c>
      <c r="C331" s="105">
        <v>74</v>
      </c>
      <c r="D331" s="105">
        <v>0</v>
      </c>
      <c r="E331" s="105">
        <v>0</v>
      </c>
      <c r="F331" s="105">
        <v>0</v>
      </c>
      <c r="G331" s="105">
        <v>0</v>
      </c>
      <c r="H331" s="105">
        <v>0</v>
      </c>
      <c r="I331" s="105">
        <v>0</v>
      </c>
      <c r="J331" s="105">
        <v>45</v>
      </c>
      <c r="K331" s="105">
        <v>2</v>
      </c>
      <c r="L331" s="105">
        <v>0</v>
      </c>
      <c r="M331" s="105">
        <v>0</v>
      </c>
    </row>
    <row r="332" spans="1:13" ht="25.5" x14ac:dyDescent="0.25">
      <c r="A332" s="105" t="s">
        <v>966</v>
      </c>
      <c r="B332" s="132" t="s">
        <v>2012</v>
      </c>
      <c r="C332" s="105">
        <v>9</v>
      </c>
      <c r="D332" s="105">
        <v>0</v>
      </c>
      <c r="E332" s="105">
        <v>0</v>
      </c>
      <c r="F332" s="105">
        <v>0</v>
      </c>
      <c r="G332" s="105">
        <v>0</v>
      </c>
      <c r="H332" s="105">
        <v>0</v>
      </c>
      <c r="I332" s="105">
        <v>0</v>
      </c>
      <c r="J332" s="105">
        <v>0</v>
      </c>
      <c r="K332" s="105">
        <v>0</v>
      </c>
      <c r="L332" s="105">
        <v>0</v>
      </c>
      <c r="M332" s="105">
        <v>0</v>
      </c>
    </row>
    <row r="333" spans="1:13" x14ac:dyDescent="0.25">
      <c r="A333" s="105" t="s">
        <v>967</v>
      </c>
      <c r="B333" s="132" t="s">
        <v>335</v>
      </c>
      <c r="C333" s="105">
        <v>20102</v>
      </c>
      <c r="D333" s="105">
        <v>8350</v>
      </c>
      <c r="E333" s="105">
        <v>10808</v>
      </c>
      <c r="F333" s="105">
        <v>3657</v>
      </c>
      <c r="G333" s="105">
        <v>9032</v>
      </c>
      <c r="H333" s="105">
        <v>2945</v>
      </c>
      <c r="I333" s="105">
        <v>8859</v>
      </c>
      <c r="J333" s="105">
        <v>22007</v>
      </c>
      <c r="K333" s="105">
        <v>14451</v>
      </c>
      <c r="L333" s="105">
        <v>4338</v>
      </c>
      <c r="M333" s="105">
        <v>8613</v>
      </c>
    </row>
    <row r="334" spans="1:13" x14ac:dyDescent="0.25">
      <c r="A334" s="105" t="s">
        <v>968</v>
      </c>
      <c r="B334" s="132" t="s">
        <v>337</v>
      </c>
      <c r="C334" s="105">
        <v>217</v>
      </c>
      <c r="D334" s="105">
        <v>82</v>
      </c>
      <c r="E334" s="105">
        <v>187</v>
      </c>
      <c r="F334" s="105">
        <v>109</v>
      </c>
      <c r="G334" s="105">
        <v>0</v>
      </c>
      <c r="H334" s="105">
        <v>17</v>
      </c>
      <c r="I334" s="105">
        <v>143</v>
      </c>
      <c r="J334" s="105">
        <v>113</v>
      </c>
      <c r="K334" s="105">
        <v>65</v>
      </c>
      <c r="L334" s="105">
        <v>333</v>
      </c>
      <c r="M334" s="105">
        <v>0</v>
      </c>
    </row>
    <row r="335" spans="1:13" ht="25.5" x14ac:dyDescent="0.25">
      <c r="A335" s="105" t="s">
        <v>969</v>
      </c>
      <c r="B335" s="132" t="s">
        <v>318</v>
      </c>
      <c r="C335" s="105">
        <v>217</v>
      </c>
      <c r="D335" s="105">
        <v>43</v>
      </c>
      <c r="E335" s="105">
        <v>184</v>
      </c>
      <c r="F335" s="105">
        <v>109</v>
      </c>
      <c r="G335" s="105">
        <v>0</v>
      </c>
      <c r="H335" s="105">
        <v>17</v>
      </c>
      <c r="I335" s="105">
        <v>143</v>
      </c>
      <c r="J335" s="105">
        <v>113</v>
      </c>
      <c r="K335" s="105">
        <v>65</v>
      </c>
      <c r="L335" s="105">
        <v>333</v>
      </c>
      <c r="M335" s="105">
        <v>0</v>
      </c>
    </row>
    <row r="336" spans="1:13" ht="25.5" x14ac:dyDescent="0.25">
      <c r="A336" s="105" t="s">
        <v>970</v>
      </c>
      <c r="B336" s="132" t="s">
        <v>319</v>
      </c>
      <c r="C336" s="105">
        <v>0</v>
      </c>
      <c r="D336" s="105">
        <v>39</v>
      </c>
      <c r="E336" s="105">
        <v>0</v>
      </c>
      <c r="F336" s="105">
        <v>0</v>
      </c>
      <c r="G336" s="105">
        <v>0</v>
      </c>
      <c r="H336" s="105">
        <v>0</v>
      </c>
      <c r="I336" s="105">
        <v>0</v>
      </c>
      <c r="J336" s="105">
        <v>0</v>
      </c>
      <c r="K336" s="105">
        <v>0</v>
      </c>
      <c r="L336" s="105">
        <v>0</v>
      </c>
      <c r="M336" s="105">
        <v>0</v>
      </c>
    </row>
    <row r="337" spans="1:13" ht="25.5" x14ac:dyDescent="0.25">
      <c r="A337" s="105" t="s">
        <v>971</v>
      </c>
      <c r="B337" s="132" t="s">
        <v>320</v>
      </c>
      <c r="C337" s="105">
        <v>0</v>
      </c>
      <c r="D337" s="105">
        <v>0</v>
      </c>
      <c r="E337" s="105">
        <v>3</v>
      </c>
      <c r="F337" s="105">
        <v>0</v>
      </c>
      <c r="G337" s="105">
        <v>0</v>
      </c>
      <c r="H337" s="105">
        <v>0</v>
      </c>
      <c r="I337" s="105">
        <v>0</v>
      </c>
      <c r="J337" s="105">
        <v>0</v>
      </c>
      <c r="K337" s="105">
        <v>0</v>
      </c>
      <c r="L337" s="105">
        <v>0</v>
      </c>
      <c r="M337" s="105">
        <v>0</v>
      </c>
    </row>
    <row r="338" spans="1:13" x14ac:dyDescent="0.25">
      <c r="A338" s="105" t="s">
        <v>972</v>
      </c>
      <c r="B338" s="132" t="s">
        <v>339</v>
      </c>
      <c r="C338" s="105">
        <v>19885</v>
      </c>
      <c r="D338" s="105">
        <v>8268</v>
      </c>
      <c r="E338" s="105">
        <v>10621</v>
      </c>
      <c r="F338" s="105">
        <v>3548</v>
      </c>
      <c r="G338" s="105">
        <v>9032</v>
      </c>
      <c r="H338" s="105">
        <v>2928</v>
      </c>
      <c r="I338" s="105">
        <v>8716</v>
      </c>
      <c r="J338" s="105">
        <v>21894</v>
      </c>
      <c r="K338" s="105">
        <v>14386</v>
      </c>
      <c r="L338" s="105">
        <v>4005</v>
      </c>
      <c r="M338" s="105">
        <v>8613</v>
      </c>
    </row>
    <row r="339" spans="1:13" ht="25.5" x14ac:dyDescent="0.25">
      <c r="A339" s="105" t="s">
        <v>1105</v>
      </c>
      <c r="B339" s="132" t="s">
        <v>321</v>
      </c>
      <c r="C339" s="105">
        <v>18809</v>
      </c>
      <c r="D339" s="105">
        <v>7157</v>
      </c>
      <c r="E339" s="105">
        <v>10423</v>
      </c>
      <c r="F339" s="105">
        <v>3255</v>
      </c>
      <c r="G339" s="105">
        <v>8569</v>
      </c>
      <c r="H339" s="105">
        <v>2899</v>
      </c>
      <c r="I339" s="105">
        <v>8334</v>
      </c>
      <c r="J339" s="105">
        <v>19606</v>
      </c>
      <c r="K339" s="105">
        <v>13913</v>
      </c>
      <c r="L339" s="105">
        <v>2892</v>
      </c>
      <c r="M339" s="105">
        <v>7010</v>
      </c>
    </row>
    <row r="340" spans="1:13" ht="25.5" x14ac:dyDescent="0.25">
      <c r="A340" s="105" t="s">
        <v>1106</v>
      </c>
      <c r="B340" s="132" t="s">
        <v>916</v>
      </c>
      <c r="C340" s="105">
        <v>1076</v>
      </c>
      <c r="D340" s="105">
        <v>1111</v>
      </c>
      <c r="E340" s="105">
        <v>142</v>
      </c>
      <c r="F340" s="105">
        <v>293</v>
      </c>
      <c r="G340" s="105">
        <v>346</v>
      </c>
      <c r="H340" s="105">
        <v>29</v>
      </c>
      <c r="I340" s="105">
        <v>382</v>
      </c>
      <c r="J340" s="105">
        <v>2288</v>
      </c>
      <c r="K340" s="105">
        <v>473</v>
      </c>
      <c r="L340" s="105">
        <v>1113</v>
      </c>
      <c r="M340" s="105">
        <v>1486</v>
      </c>
    </row>
    <row r="341" spans="1:13" ht="25.5" x14ac:dyDescent="0.25">
      <c r="A341" s="105" t="s">
        <v>1107</v>
      </c>
      <c r="B341" s="132" t="s">
        <v>917</v>
      </c>
      <c r="C341" s="105">
        <v>0</v>
      </c>
      <c r="D341" s="105">
        <v>0</v>
      </c>
      <c r="E341" s="105">
        <v>56</v>
      </c>
      <c r="F341" s="105">
        <v>0</v>
      </c>
      <c r="G341" s="105">
        <v>117</v>
      </c>
      <c r="H341" s="105">
        <v>0</v>
      </c>
      <c r="I341" s="105">
        <v>0</v>
      </c>
      <c r="J341" s="105">
        <v>0</v>
      </c>
      <c r="K341" s="105">
        <v>0</v>
      </c>
      <c r="L341" s="105">
        <v>0</v>
      </c>
      <c r="M341" s="105">
        <v>117</v>
      </c>
    </row>
    <row r="342" spans="1:13" x14ac:dyDescent="0.25">
      <c r="A342" s="105" t="s">
        <v>1108</v>
      </c>
      <c r="B342" s="132" t="s">
        <v>341</v>
      </c>
      <c r="C342" s="105">
        <v>13673</v>
      </c>
      <c r="D342" s="105">
        <v>6955</v>
      </c>
      <c r="E342" s="105">
        <v>9074</v>
      </c>
      <c r="F342" s="105">
        <v>2697</v>
      </c>
      <c r="G342" s="105">
        <v>6539</v>
      </c>
      <c r="H342" s="105">
        <v>3311</v>
      </c>
      <c r="I342" s="105">
        <v>5868</v>
      </c>
      <c r="J342" s="105">
        <v>15425</v>
      </c>
      <c r="K342" s="105">
        <v>3902</v>
      </c>
      <c r="L342" s="105">
        <v>3601</v>
      </c>
      <c r="M342" s="105">
        <v>2834</v>
      </c>
    </row>
    <row r="343" spans="1:13" ht="25.5" x14ac:dyDescent="0.25">
      <c r="A343" s="105" t="s">
        <v>1109</v>
      </c>
      <c r="B343" s="132" t="s">
        <v>343</v>
      </c>
      <c r="C343" s="105">
        <v>1000</v>
      </c>
      <c r="D343" s="105">
        <v>817</v>
      </c>
      <c r="E343" s="105">
        <v>1026</v>
      </c>
      <c r="F343" s="105">
        <v>591</v>
      </c>
      <c r="G343" s="105">
        <v>902</v>
      </c>
      <c r="H343" s="105">
        <v>612</v>
      </c>
      <c r="I343" s="105">
        <v>450</v>
      </c>
      <c r="J343" s="105">
        <v>786</v>
      </c>
      <c r="K343" s="105">
        <v>599</v>
      </c>
      <c r="L343" s="105">
        <v>331</v>
      </c>
      <c r="M343" s="105">
        <v>348</v>
      </c>
    </row>
    <row r="344" spans="1:13" ht="25.5" x14ac:dyDescent="0.25">
      <c r="A344" s="105" t="s">
        <v>1110</v>
      </c>
      <c r="B344" s="132" t="s">
        <v>918</v>
      </c>
      <c r="C344" s="105">
        <v>752</v>
      </c>
      <c r="D344" s="105">
        <v>752</v>
      </c>
      <c r="E344" s="105">
        <v>1014</v>
      </c>
      <c r="F344" s="105">
        <v>591</v>
      </c>
      <c r="G344" s="105">
        <v>843</v>
      </c>
      <c r="H344" s="105">
        <v>612</v>
      </c>
      <c r="I344" s="105">
        <v>450</v>
      </c>
      <c r="J344" s="105">
        <v>786</v>
      </c>
      <c r="K344" s="105">
        <v>599</v>
      </c>
      <c r="L344" s="105">
        <v>215</v>
      </c>
      <c r="M344" s="105">
        <v>348</v>
      </c>
    </row>
    <row r="345" spans="1:13" ht="25.5" x14ac:dyDescent="0.25">
      <c r="A345" s="105" t="s">
        <v>1111</v>
      </c>
      <c r="B345" s="132" t="s">
        <v>520</v>
      </c>
      <c r="C345" s="105">
        <v>248</v>
      </c>
      <c r="D345" s="105">
        <v>65</v>
      </c>
      <c r="E345" s="105">
        <v>0</v>
      </c>
      <c r="F345" s="105">
        <v>0</v>
      </c>
      <c r="G345" s="105">
        <v>53</v>
      </c>
      <c r="H345" s="105">
        <v>0</v>
      </c>
      <c r="I345" s="105">
        <v>0</v>
      </c>
      <c r="J345" s="105">
        <v>0</v>
      </c>
      <c r="K345" s="105">
        <v>0</v>
      </c>
      <c r="L345" s="105">
        <v>116</v>
      </c>
      <c r="M345" s="105">
        <v>0</v>
      </c>
    </row>
    <row r="346" spans="1:13" ht="25.5" x14ac:dyDescent="0.25">
      <c r="A346" s="105" t="s">
        <v>1112</v>
      </c>
      <c r="B346" s="132" t="s">
        <v>521</v>
      </c>
      <c r="C346" s="105">
        <v>0</v>
      </c>
      <c r="D346" s="105">
        <v>0</v>
      </c>
      <c r="E346" s="105">
        <v>12</v>
      </c>
      <c r="F346" s="105">
        <v>0</v>
      </c>
      <c r="G346" s="105">
        <v>6</v>
      </c>
      <c r="H346" s="105">
        <v>0</v>
      </c>
      <c r="I346" s="105">
        <v>0</v>
      </c>
      <c r="J346" s="105">
        <v>0</v>
      </c>
      <c r="K346" s="105">
        <v>0</v>
      </c>
      <c r="L346" s="105">
        <v>0</v>
      </c>
      <c r="M346" s="105">
        <v>0</v>
      </c>
    </row>
    <row r="347" spans="1:13" ht="25.5" x14ac:dyDescent="0.25">
      <c r="A347" s="105" t="s">
        <v>1113</v>
      </c>
      <c r="B347" s="132" t="s">
        <v>345</v>
      </c>
      <c r="C347" s="105">
        <v>12673</v>
      </c>
      <c r="D347" s="105">
        <v>6138</v>
      </c>
      <c r="E347" s="105">
        <v>8048</v>
      </c>
      <c r="F347" s="105">
        <v>2106</v>
      </c>
      <c r="G347" s="105">
        <v>5637</v>
      </c>
      <c r="H347" s="105">
        <v>2699</v>
      </c>
      <c r="I347" s="105">
        <v>5418</v>
      </c>
      <c r="J347" s="105">
        <v>14639</v>
      </c>
      <c r="K347" s="105">
        <v>3303</v>
      </c>
      <c r="L347" s="105">
        <v>3270</v>
      </c>
      <c r="M347" s="105">
        <v>2486</v>
      </c>
    </row>
    <row r="348" spans="1:13" ht="25.5" x14ac:dyDescent="0.25">
      <c r="A348" s="105" t="s">
        <v>1114</v>
      </c>
      <c r="B348" s="132" t="s">
        <v>2103</v>
      </c>
      <c r="C348" s="105">
        <v>12254</v>
      </c>
      <c r="D348" s="105">
        <v>6013</v>
      </c>
      <c r="E348" s="105">
        <v>7906</v>
      </c>
      <c r="F348" s="105">
        <v>1744</v>
      </c>
      <c r="G348" s="105">
        <v>5557</v>
      </c>
      <c r="H348" s="105">
        <v>2699</v>
      </c>
      <c r="I348" s="105">
        <v>5418</v>
      </c>
      <c r="J348" s="105">
        <v>14568</v>
      </c>
      <c r="K348" s="105">
        <v>3303</v>
      </c>
      <c r="L348" s="105">
        <v>2680</v>
      </c>
      <c r="M348" s="105">
        <v>2474</v>
      </c>
    </row>
    <row r="349" spans="1:13" ht="25.5" x14ac:dyDescent="0.25">
      <c r="A349" s="105" t="s">
        <v>1115</v>
      </c>
      <c r="B349" s="132" t="s">
        <v>2104</v>
      </c>
      <c r="C349" s="105">
        <v>419</v>
      </c>
      <c r="D349" s="105">
        <v>125</v>
      </c>
      <c r="E349" s="105">
        <v>140</v>
      </c>
      <c r="F349" s="105">
        <v>362</v>
      </c>
      <c r="G349" s="105">
        <v>0</v>
      </c>
      <c r="H349" s="105">
        <v>0</v>
      </c>
      <c r="I349" s="105">
        <v>0</v>
      </c>
      <c r="J349" s="105">
        <v>71</v>
      </c>
      <c r="K349" s="105">
        <v>0</v>
      </c>
      <c r="L349" s="105">
        <v>590</v>
      </c>
      <c r="M349" s="105">
        <v>0</v>
      </c>
    </row>
    <row r="350" spans="1:13" ht="25.5" x14ac:dyDescent="0.25">
      <c r="A350" s="105" t="s">
        <v>1116</v>
      </c>
      <c r="B350" s="132" t="s">
        <v>2105</v>
      </c>
      <c r="C350" s="105">
        <v>0</v>
      </c>
      <c r="D350" s="105">
        <v>0</v>
      </c>
      <c r="E350" s="105">
        <v>2</v>
      </c>
      <c r="F350" s="105">
        <v>0</v>
      </c>
      <c r="G350" s="105">
        <v>80</v>
      </c>
      <c r="H350" s="105">
        <v>0</v>
      </c>
      <c r="I350" s="105">
        <v>0</v>
      </c>
      <c r="J350" s="105">
        <v>0</v>
      </c>
      <c r="K350" s="105">
        <v>0</v>
      </c>
      <c r="L350" s="105">
        <v>0</v>
      </c>
      <c r="M350" s="105">
        <v>12</v>
      </c>
    </row>
    <row r="351" spans="1:13" x14ac:dyDescent="0.25">
      <c r="A351" s="105" t="s">
        <v>1117</v>
      </c>
      <c r="B351" s="132" t="s">
        <v>348</v>
      </c>
      <c r="C351" s="105">
        <v>1336</v>
      </c>
      <c r="D351" s="105">
        <v>1597</v>
      </c>
      <c r="E351" s="105">
        <v>2220</v>
      </c>
      <c r="F351" s="105">
        <v>1153</v>
      </c>
      <c r="G351" s="105">
        <v>3931</v>
      </c>
      <c r="H351" s="105">
        <v>985</v>
      </c>
      <c r="I351" s="105">
        <v>1847</v>
      </c>
      <c r="J351" s="105">
        <v>3636</v>
      </c>
      <c r="K351" s="105">
        <v>1486</v>
      </c>
      <c r="L351" s="105">
        <v>1009</v>
      </c>
      <c r="M351" s="105">
        <v>1107</v>
      </c>
    </row>
    <row r="352" spans="1:13" x14ac:dyDescent="0.25">
      <c r="A352" s="105" t="s">
        <v>1118</v>
      </c>
      <c r="B352" s="132" t="s">
        <v>681</v>
      </c>
      <c r="C352" s="105">
        <v>142</v>
      </c>
      <c r="D352" s="105">
        <v>472</v>
      </c>
      <c r="E352" s="105">
        <v>128</v>
      </c>
      <c r="F352" s="105">
        <v>54</v>
      </c>
      <c r="G352" s="105">
        <v>300</v>
      </c>
      <c r="H352" s="105">
        <v>44</v>
      </c>
      <c r="I352" s="105">
        <v>351</v>
      </c>
      <c r="J352" s="105">
        <v>708</v>
      </c>
      <c r="K352" s="105">
        <v>598</v>
      </c>
      <c r="L352" s="105">
        <v>325</v>
      </c>
      <c r="M352" s="105">
        <v>368</v>
      </c>
    </row>
    <row r="353" spans="1:13" x14ac:dyDescent="0.25">
      <c r="A353" s="105" t="s">
        <v>1119</v>
      </c>
      <c r="B353" s="132" t="s">
        <v>80</v>
      </c>
      <c r="C353" s="105">
        <v>0</v>
      </c>
      <c r="D353" s="105">
        <v>3</v>
      </c>
      <c r="E353" s="105">
        <v>0</v>
      </c>
      <c r="F353" s="105">
        <v>0</v>
      </c>
      <c r="G353" s="105">
        <v>0</v>
      </c>
      <c r="H353" s="105">
        <v>0</v>
      </c>
      <c r="I353" s="105">
        <v>0</v>
      </c>
      <c r="J353" s="105">
        <v>0</v>
      </c>
      <c r="K353" s="105">
        <v>0</v>
      </c>
      <c r="L353" s="105">
        <v>0</v>
      </c>
      <c r="M353" s="105">
        <v>0</v>
      </c>
    </row>
    <row r="354" spans="1:13" x14ac:dyDescent="0.25">
      <c r="A354" s="105" t="s">
        <v>1120</v>
      </c>
      <c r="B354" s="132" t="s">
        <v>82</v>
      </c>
      <c r="C354" s="105">
        <v>1194</v>
      </c>
      <c r="D354" s="105">
        <v>1122</v>
      </c>
      <c r="E354" s="105">
        <v>2092</v>
      </c>
      <c r="F354" s="105">
        <v>1099</v>
      </c>
      <c r="G354" s="105">
        <v>3631</v>
      </c>
      <c r="H354" s="105">
        <v>941</v>
      </c>
      <c r="I354" s="105">
        <v>1496</v>
      </c>
      <c r="J354" s="105">
        <v>2928</v>
      </c>
      <c r="K354" s="105">
        <v>888</v>
      </c>
      <c r="L354" s="105">
        <v>684</v>
      </c>
      <c r="M354" s="105">
        <v>739</v>
      </c>
    </row>
    <row r="355" spans="1:13" ht="25.5" x14ac:dyDescent="0.25">
      <c r="A355" s="105" t="s">
        <v>1121</v>
      </c>
      <c r="B355" s="132" t="s">
        <v>84</v>
      </c>
      <c r="C355" s="105">
        <v>452</v>
      </c>
      <c r="D355" s="105">
        <v>396</v>
      </c>
      <c r="E355" s="105">
        <v>403</v>
      </c>
      <c r="F355" s="105">
        <v>477</v>
      </c>
      <c r="G355" s="105">
        <v>477</v>
      </c>
      <c r="H355" s="105">
        <v>548</v>
      </c>
      <c r="I355" s="105">
        <v>491</v>
      </c>
      <c r="J355" s="105">
        <v>398</v>
      </c>
      <c r="K355" s="105">
        <v>556</v>
      </c>
      <c r="L355" s="105">
        <v>487</v>
      </c>
      <c r="M355" s="105">
        <v>483</v>
      </c>
    </row>
    <row r="356" spans="1:13" x14ac:dyDescent="0.25">
      <c r="A356" s="105" t="s">
        <v>1122</v>
      </c>
      <c r="B356" s="132" t="s">
        <v>87</v>
      </c>
      <c r="C356" s="105">
        <v>742</v>
      </c>
      <c r="D356" s="105">
        <v>726</v>
      </c>
      <c r="E356" s="105">
        <v>1689</v>
      </c>
      <c r="F356" s="105">
        <v>622</v>
      </c>
      <c r="G356" s="105">
        <v>3154</v>
      </c>
      <c r="H356" s="105">
        <v>393</v>
      </c>
      <c r="I356" s="105">
        <v>1005</v>
      </c>
      <c r="J356" s="105">
        <v>2530</v>
      </c>
      <c r="K356" s="105">
        <v>332</v>
      </c>
      <c r="L356" s="105">
        <v>197</v>
      </c>
      <c r="M356" s="105">
        <v>256</v>
      </c>
    </row>
    <row r="357" spans="1:13" x14ac:dyDescent="0.25">
      <c r="A357" s="105" t="s">
        <v>1123</v>
      </c>
      <c r="B357" s="132" t="s">
        <v>66</v>
      </c>
      <c r="C357" s="105">
        <v>10066</v>
      </c>
      <c r="D357" s="105">
        <v>7435</v>
      </c>
      <c r="E357" s="105">
        <v>4519</v>
      </c>
      <c r="F357" s="105">
        <v>2274</v>
      </c>
      <c r="G357" s="105">
        <v>6550</v>
      </c>
      <c r="H357" s="105">
        <v>2102</v>
      </c>
      <c r="I357" s="105">
        <v>5312</v>
      </c>
      <c r="J357" s="105">
        <v>10347</v>
      </c>
      <c r="K357" s="105">
        <v>8798</v>
      </c>
      <c r="L357" s="105">
        <v>3077</v>
      </c>
      <c r="M357" s="105">
        <v>3365</v>
      </c>
    </row>
    <row r="358" spans="1:13" ht="25.5" x14ac:dyDescent="0.25">
      <c r="A358" s="105" t="s">
        <v>1124</v>
      </c>
      <c r="B358" s="132" t="s">
        <v>90</v>
      </c>
      <c r="C358" s="105">
        <v>350</v>
      </c>
      <c r="D358" s="105">
        <v>126</v>
      </c>
      <c r="E358" s="105">
        <v>56</v>
      </c>
      <c r="F358" s="105">
        <v>81</v>
      </c>
      <c r="G358" s="105">
        <v>188</v>
      </c>
      <c r="H358" s="105">
        <v>23</v>
      </c>
      <c r="I358" s="105">
        <v>0</v>
      </c>
      <c r="J358" s="105">
        <v>971</v>
      </c>
      <c r="K358" s="105">
        <v>282</v>
      </c>
      <c r="L358" s="105">
        <v>769</v>
      </c>
      <c r="M358" s="105">
        <v>211</v>
      </c>
    </row>
    <row r="359" spans="1:13" x14ac:dyDescent="0.25">
      <c r="A359" s="105" t="s">
        <v>1125</v>
      </c>
      <c r="B359" s="132" t="s">
        <v>2109</v>
      </c>
      <c r="C359" s="105">
        <v>9716</v>
      </c>
      <c r="D359" s="105">
        <v>7309</v>
      </c>
      <c r="E359" s="105">
        <v>4463</v>
      </c>
      <c r="F359" s="105">
        <v>2193</v>
      </c>
      <c r="G359" s="105">
        <v>6362</v>
      </c>
      <c r="H359" s="105">
        <v>2079</v>
      </c>
      <c r="I359" s="105">
        <v>5312</v>
      </c>
      <c r="J359" s="105">
        <v>9376</v>
      </c>
      <c r="K359" s="105">
        <v>8516</v>
      </c>
      <c r="L359" s="105">
        <v>2308</v>
      </c>
      <c r="M359" s="105">
        <v>3154</v>
      </c>
    </row>
    <row r="360" spans="1:13" x14ac:dyDescent="0.25">
      <c r="A360" s="105" t="s">
        <v>1126</v>
      </c>
      <c r="B360" s="132" t="s">
        <v>1451</v>
      </c>
      <c r="C360" s="105">
        <v>4776</v>
      </c>
      <c r="D360" s="105">
        <v>3848</v>
      </c>
      <c r="E360" s="105">
        <v>2966</v>
      </c>
      <c r="F360" s="105">
        <v>1072</v>
      </c>
      <c r="G360" s="105">
        <v>2252</v>
      </c>
      <c r="H360" s="105">
        <v>1024</v>
      </c>
      <c r="I360" s="105">
        <v>2815</v>
      </c>
      <c r="J360" s="105">
        <v>3434</v>
      </c>
      <c r="K360" s="105">
        <v>3219</v>
      </c>
      <c r="L360" s="105">
        <v>0</v>
      </c>
      <c r="M360" s="105">
        <v>610</v>
      </c>
    </row>
    <row r="361" spans="1:13" ht="25.5" x14ac:dyDescent="0.25">
      <c r="A361" s="105" t="s">
        <v>1127</v>
      </c>
      <c r="B361" s="132" t="s">
        <v>1452</v>
      </c>
      <c r="C361" s="105">
        <v>0</v>
      </c>
      <c r="D361" s="105">
        <v>39</v>
      </c>
      <c r="E361" s="105">
        <v>0</v>
      </c>
      <c r="F361" s="105">
        <v>0</v>
      </c>
      <c r="G361" s="105">
        <v>26</v>
      </c>
      <c r="H361" s="105">
        <v>28</v>
      </c>
      <c r="I361" s="105">
        <v>9</v>
      </c>
      <c r="J361" s="105">
        <v>594</v>
      </c>
      <c r="K361" s="105">
        <v>2</v>
      </c>
      <c r="L361" s="105">
        <v>0</v>
      </c>
      <c r="M361" s="105">
        <v>0</v>
      </c>
    </row>
    <row r="362" spans="1:13" ht="25.5" x14ac:dyDescent="0.25">
      <c r="A362" s="105" t="s">
        <v>1128</v>
      </c>
      <c r="B362" s="132" t="s">
        <v>1453</v>
      </c>
      <c r="C362" s="105">
        <v>4776</v>
      </c>
      <c r="D362" s="105">
        <v>3809</v>
      </c>
      <c r="E362" s="105">
        <v>2966</v>
      </c>
      <c r="F362" s="105">
        <v>1072</v>
      </c>
      <c r="G362" s="105">
        <v>2226</v>
      </c>
      <c r="H362" s="105">
        <v>996</v>
      </c>
      <c r="I362" s="105">
        <v>2806</v>
      </c>
      <c r="J362" s="105">
        <v>2840</v>
      </c>
      <c r="K362" s="105">
        <v>3217</v>
      </c>
      <c r="L362" s="105">
        <v>0</v>
      </c>
      <c r="M362" s="105">
        <v>610</v>
      </c>
    </row>
    <row r="363" spans="1:13" ht="25.5" x14ac:dyDescent="0.25">
      <c r="A363" s="105" t="s">
        <v>1129</v>
      </c>
      <c r="B363" s="132" t="s">
        <v>1454</v>
      </c>
      <c r="C363" s="105">
        <v>4940</v>
      </c>
      <c r="D363" s="105">
        <v>3461</v>
      </c>
      <c r="E363" s="105">
        <v>1497</v>
      </c>
      <c r="F363" s="105">
        <v>1121</v>
      </c>
      <c r="G363" s="105">
        <v>4110</v>
      </c>
      <c r="H363" s="105">
        <v>1055</v>
      </c>
      <c r="I363" s="105">
        <v>2497</v>
      </c>
      <c r="J363" s="105">
        <v>5942</v>
      </c>
      <c r="K363" s="105">
        <v>5297</v>
      </c>
      <c r="L363" s="105">
        <v>2308</v>
      </c>
      <c r="M363" s="105">
        <v>2544</v>
      </c>
    </row>
    <row r="364" spans="1:13" x14ac:dyDescent="0.25">
      <c r="A364" s="105" t="s">
        <v>1196</v>
      </c>
      <c r="B364" s="132" t="s">
        <v>1455</v>
      </c>
      <c r="C364" s="105">
        <v>0</v>
      </c>
      <c r="D364" s="105">
        <v>0</v>
      </c>
      <c r="E364" s="105">
        <v>76</v>
      </c>
      <c r="F364" s="105">
        <v>0</v>
      </c>
      <c r="G364" s="105">
        <v>0</v>
      </c>
      <c r="H364" s="105">
        <v>0</v>
      </c>
      <c r="I364" s="105">
        <v>0</v>
      </c>
      <c r="J364" s="105">
        <v>0</v>
      </c>
      <c r="K364" s="105">
        <v>0</v>
      </c>
      <c r="L364" s="105">
        <v>0</v>
      </c>
      <c r="M364" s="105">
        <v>0</v>
      </c>
    </row>
    <row r="365" spans="1:13" ht="25.5" x14ac:dyDescent="0.25">
      <c r="A365" s="105" t="s">
        <v>1197</v>
      </c>
      <c r="B365" s="132" t="s">
        <v>2110</v>
      </c>
      <c r="C365" s="105">
        <v>0</v>
      </c>
      <c r="D365" s="105">
        <v>0</v>
      </c>
      <c r="E365" s="105">
        <v>0</v>
      </c>
      <c r="F365" s="105">
        <v>0</v>
      </c>
      <c r="G365" s="105">
        <v>0</v>
      </c>
      <c r="H365" s="105">
        <v>0</v>
      </c>
      <c r="I365" s="105">
        <v>0</v>
      </c>
      <c r="J365" s="105">
        <v>0</v>
      </c>
      <c r="K365" s="105">
        <v>0</v>
      </c>
      <c r="L365" s="105">
        <v>0</v>
      </c>
      <c r="M365" s="105">
        <v>0</v>
      </c>
    </row>
    <row r="366" spans="1:13" x14ac:dyDescent="0.25">
      <c r="A366" s="105" t="s">
        <v>1198</v>
      </c>
      <c r="B366" s="132" t="s">
        <v>2111</v>
      </c>
      <c r="C366" s="105">
        <v>0</v>
      </c>
      <c r="D366" s="105">
        <v>0</v>
      </c>
      <c r="E366" s="105">
        <v>76</v>
      </c>
      <c r="F366" s="105">
        <v>0</v>
      </c>
      <c r="G366" s="105">
        <v>0</v>
      </c>
      <c r="H366" s="105">
        <v>0</v>
      </c>
      <c r="I366" s="105">
        <v>0</v>
      </c>
      <c r="J366" s="105">
        <v>0</v>
      </c>
      <c r="K366" s="105">
        <v>0</v>
      </c>
      <c r="L366" s="105">
        <v>0</v>
      </c>
      <c r="M366" s="105">
        <v>0</v>
      </c>
    </row>
    <row r="367" spans="1:13" x14ac:dyDescent="0.25">
      <c r="A367" s="105" t="s">
        <v>1199</v>
      </c>
      <c r="B367" s="132" t="s">
        <v>1456</v>
      </c>
      <c r="C367" s="105">
        <v>-2817</v>
      </c>
      <c r="D367" s="105">
        <v>657</v>
      </c>
      <c r="E367" s="105">
        <v>1382</v>
      </c>
      <c r="F367" s="105">
        <v>-852</v>
      </c>
      <c r="G367" s="105">
        <v>-737</v>
      </c>
      <c r="H367" s="105">
        <v>-418</v>
      </c>
      <c r="I367" s="105">
        <v>1222</v>
      </c>
      <c r="J367" s="105">
        <v>4808</v>
      </c>
      <c r="K367" s="105">
        <v>-9188</v>
      </c>
      <c r="L367" s="105">
        <v>866</v>
      </c>
      <c r="M367" s="105">
        <v>-1280</v>
      </c>
    </row>
    <row r="368" spans="1:13" x14ac:dyDescent="0.25">
      <c r="A368" s="105" t="s">
        <v>1200</v>
      </c>
      <c r="B368" s="132" t="s">
        <v>1457</v>
      </c>
      <c r="C368" s="105">
        <v>-3289</v>
      </c>
      <c r="D368" s="105">
        <v>658</v>
      </c>
      <c r="E368" s="105">
        <v>1338</v>
      </c>
      <c r="F368" s="105">
        <v>-849</v>
      </c>
      <c r="G368" s="105">
        <v>-639</v>
      </c>
      <c r="H368" s="105">
        <v>-385</v>
      </c>
      <c r="I368" s="105">
        <v>1218</v>
      </c>
      <c r="J368" s="105">
        <v>4763</v>
      </c>
      <c r="K368" s="105">
        <v>-9027</v>
      </c>
      <c r="L368" s="105">
        <v>885</v>
      </c>
      <c r="M368" s="105">
        <v>-1243</v>
      </c>
    </row>
    <row r="369" spans="1:13" x14ac:dyDescent="0.25">
      <c r="A369" s="105" t="s">
        <v>1201</v>
      </c>
      <c r="B369" s="132" t="s">
        <v>1458</v>
      </c>
      <c r="C369" s="105">
        <v>472</v>
      </c>
      <c r="D369" s="105">
        <v>-1</v>
      </c>
      <c r="E369" s="105">
        <v>44</v>
      </c>
      <c r="F369" s="105">
        <v>-3</v>
      </c>
      <c r="G369" s="105">
        <v>-98</v>
      </c>
      <c r="H369" s="105">
        <v>-33</v>
      </c>
      <c r="I369" s="105">
        <v>4</v>
      </c>
      <c r="J369" s="105">
        <v>45</v>
      </c>
      <c r="K369" s="105">
        <v>-161</v>
      </c>
      <c r="L369" s="105">
        <v>-19</v>
      </c>
      <c r="M369" s="105">
        <v>-37</v>
      </c>
    </row>
    <row r="370" spans="1:13" x14ac:dyDescent="0.25">
      <c r="A370" s="105" t="s">
        <v>1202</v>
      </c>
      <c r="B370" s="132" t="s">
        <v>1459</v>
      </c>
      <c r="C370" s="105">
        <v>11769</v>
      </c>
      <c r="D370" s="105">
        <v>1132</v>
      </c>
      <c r="E370" s="105">
        <v>4026</v>
      </c>
      <c r="F370" s="105">
        <v>1280</v>
      </c>
      <c r="G370" s="105">
        <v>2761</v>
      </c>
      <c r="H370" s="105">
        <v>223</v>
      </c>
      <c r="I370" s="105">
        <v>3731</v>
      </c>
      <c r="J370" s="105">
        <v>4829</v>
      </c>
      <c r="K370" s="105">
        <v>1521</v>
      </c>
      <c r="L370" s="105">
        <v>1056</v>
      </c>
      <c r="M370" s="105">
        <v>400</v>
      </c>
    </row>
    <row r="371" spans="1:13" x14ac:dyDescent="0.25">
      <c r="A371" s="105" t="s">
        <v>1203</v>
      </c>
      <c r="B371" s="132" t="s">
        <v>1460</v>
      </c>
      <c r="C371" s="105">
        <v>5464</v>
      </c>
      <c r="D371" s="105">
        <v>1005</v>
      </c>
      <c r="E371" s="105">
        <v>3318</v>
      </c>
      <c r="F371" s="105">
        <v>1171</v>
      </c>
      <c r="G371" s="105">
        <v>572</v>
      </c>
      <c r="H371" s="105">
        <v>0</v>
      </c>
      <c r="I371" s="105">
        <v>920</v>
      </c>
      <c r="J371" s="105">
        <v>2983</v>
      </c>
      <c r="K371" s="105">
        <v>469</v>
      </c>
      <c r="L371" s="105">
        <v>289</v>
      </c>
      <c r="M371" s="105">
        <v>300</v>
      </c>
    </row>
    <row r="372" spans="1:13" ht="25.5" x14ac:dyDescent="0.25">
      <c r="A372" s="105" t="s">
        <v>1204</v>
      </c>
      <c r="B372" s="132" t="s">
        <v>1461</v>
      </c>
      <c r="C372" s="105">
        <v>2524</v>
      </c>
      <c r="D372" s="105">
        <v>900</v>
      </c>
      <c r="E372" s="105">
        <v>1180</v>
      </c>
      <c r="F372" s="105">
        <v>400</v>
      </c>
      <c r="G372" s="105">
        <v>224</v>
      </c>
      <c r="H372" s="105">
        <v>0</v>
      </c>
      <c r="I372" s="105">
        <v>241</v>
      </c>
      <c r="J372" s="105">
        <v>650</v>
      </c>
      <c r="K372" s="105">
        <v>469</v>
      </c>
      <c r="L372" s="105">
        <v>147</v>
      </c>
      <c r="M372" s="105">
        <v>100</v>
      </c>
    </row>
    <row r="373" spans="1:13" ht="25.5" x14ac:dyDescent="0.25">
      <c r="A373" s="105" t="s">
        <v>1205</v>
      </c>
      <c r="B373" s="132" t="s">
        <v>1462</v>
      </c>
      <c r="C373" s="105">
        <v>387</v>
      </c>
      <c r="D373" s="105">
        <v>105</v>
      </c>
      <c r="E373" s="105">
        <v>912</v>
      </c>
      <c r="F373" s="105">
        <v>0</v>
      </c>
      <c r="G373" s="105">
        <v>0</v>
      </c>
      <c r="H373" s="105">
        <v>0</v>
      </c>
      <c r="I373" s="105">
        <v>0</v>
      </c>
      <c r="J373" s="105">
        <v>700</v>
      </c>
      <c r="K373" s="105">
        <v>0</v>
      </c>
      <c r="L373" s="105">
        <v>57</v>
      </c>
      <c r="M373" s="105">
        <v>200</v>
      </c>
    </row>
    <row r="374" spans="1:13" ht="25.5" x14ac:dyDescent="0.25">
      <c r="A374" s="105" t="s">
        <v>1206</v>
      </c>
      <c r="B374" s="132" t="s">
        <v>2000</v>
      </c>
      <c r="C374" s="105">
        <v>0</v>
      </c>
      <c r="D374" s="105">
        <v>0</v>
      </c>
      <c r="E374" s="105">
        <v>0</v>
      </c>
      <c r="F374" s="105">
        <v>0</v>
      </c>
      <c r="G374" s="105">
        <v>0</v>
      </c>
      <c r="H374" s="105">
        <v>0</v>
      </c>
      <c r="I374" s="105">
        <v>0</v>
      </c>
      <c r="J374" s="105">
        <v>0</v>
      </c>
      <c r="K374" s="105">
        <v>0</v>
      </c>
      <c r="L374" s="105">
        <v>0</v>
      </c>
      <c r="M374" s="105">
        <v>0</v>
      </c>
    </row>
    <row r="375" spans="1:13" ht="25.5" x14ac:dyDescent="0.25">
      <c r="A375" s="105" t="s">
        <v>1207</v>
      </c>
      <c r="B375" s="132" t="s">
        <v>1247</v>
      </c>
      <c r="C375" s="105">
        <v>2553</v>
      </c>
      <c r="D375" s="105">
        <v>0</v>
      </c>
      <c r="E375" s="105">
        <v>542</v>
      </c>
      <c r="F375" s="105">
        <v>771</v>
      </c>
      <c r="G375" s="105">
        <v>315</v>
      </c>
      <c r="H375" s="105">
        <v>0</v>
      </c>
      <c r="I375" s="105">
        <v>0</v>
      </c>
      <c r="J375" s="105">
        <v>0</v>
      </c>
      <c r="K375" s="105">
        <v>0</v>
      </c>
      <c r="L375" s="105">
        <v>0</v>
      </c>
      <c r="M375" s="105">
        <v>0</v>
      </c>
    </row>
    <row r="376" spans="1:13" x14ac:dyDescent="0.25">
      <c r="A376" s="105" t="s">
        <v>1208</v>
      </c>
      <c r="B376" s="132" t="s">
        <v>2001</v>
      </c>
      <c r="C376" s="105">
        <v>0</v>
      </c>
      <c r="D376" s="105">
        <v>0</v>
      </c>
      <c r="E376" s="105">
        <v>684</v>
      </c>
      <c r="F376" s="105">
        <v>0</v>
      </c>
      <c r="G376" s="105">
        <v>33</v>
      </c>
      <c r="H376" s="105">
        <v>0</v>
      </c>
      <c r="I376" s="105">
        <v>679</v>
      </c>
      <c r="J376" s="105">
        <v>1633</v>
      </c>
      <c r="K376" s="105">
        <v>0</v>
      </c>
      <c r="L376" s="105">
        <v>85</v>
      </c>
      <c r="M376" s="105">
        <v>0</v>
      </c>
    </row>
    <row r="377" spans="1:13" ht="25.5" x14ac:dyDescent="0.25">
      <c r="A377" s="105" t="s">
        <v>1209</v>
      </c>
      <c r="B377" s="132" t="s">
        <v>1604</v>
      </c>
      <c r="C377" s="105">
        <v>484</v>
      </c>
      <c r="D377" s="105">
        <v>127</v>
      </c>
      <c r="E377" s="105">
        <v>310</v>
      </c>
      <c r="F377" s="105">
        <v>109</v>
      </c>
      <c r="G377" s="105">
        <v>361</v>
      </c>
      <c r="H377" s="105">
        <v>217</v>
      </c>
      <c r="I377" s="105">
        <v>116</v>
      </c>
      <c r="J377" s="105">
        <v>893</v>
      </c>
      <c r="K377" s="105">
        <v>0</v>
      </c>
      <c r="L377" s="105">
        <v>0</v>
      </c>
      <c r="M377" s="105">
        <v>0</v>
      </c>
    </row>
    <row r="378" spans="1:13" ht="25.5" x14ac:dyDescent="0.25">
      <c r="A378" s="105" t="s">
        <v>1210</v>
      </c>
      <c r="B378" s="132" t="s">
        <v>952</v>
      </c>
      <c r="C378" s="105">
        <v>2773</v>
      </c>
      <c r="D378" s="105">
        <v>0</v>
      </c>
      <c r="E378" s="105">
        <v>0</v>
      </c>
      <c r="F378" s="105">
        <v>0</v>
      </c>
      <c r="G378" s="105">
        <v>0</v>
      </c>
      <c r="H378" s="105">
        <v>0</v>
      </c>
      <c r="I378" s="105">
        <v>0</v>
      </c>
      <c r="J378" s="105">
        <v>0</v>
      </c>
      <c r="K378" s="105">
        <v>0</v>
      </c>
      <c r="L378" s="105">
        <v>0</v>
      </c>
      <c r="M378" s="105">
        <v>0</v>
      </c>
    </row>
    <row r="379" spans="1:13" ht="38.25" x14ac:dyDescent="0.25">
      <c r="A379" s="105" t="s">
        <v>1211</v>
      </c>
      <c r="B379" s="132" t="s">
        <v>1048</v>
      </c>
      <c r="C379" s="105">
        <v>860</v>
      </c>
      <c r="D379" s="105">
        <v>0</v>
      </c>
      <c r="E379" s="105">
        <v>0</v>
      </c>
      <c r="F379" s="105">
        <v>0</v>
      </c>
      <c r="G379" s="105">
        <v>0</v>
      </c>
      <c r="H379" s="105">
        <v>0</v>
      </c>
      <c r="I379" s="105">
        <v>0</v>
      </c>
      <c r="J379" s="105">
        <v>0</v>
      </c>
      <c r="K379" s="105">
        <v>0</v>
      </c>
      <c r="L379" s="105">
        <v>0</v>
      </c>
      <c r="M379" s="105">
        <v>0</v>
      </c>
    </row>
    <row r="380" spans="1:13" ht="25.5" x14ac:dyDescent="0.25">
      <c r="A380" s="105" t="s">
        <v>1212</v>
      </c>
      <c r="B380" s="132" t="s">
        <v>1049</v>
      </c>
      <c r="C380" s="105">
        <v>1722</v>
      </c>
      <c r="D380" s="105">
        <v>0</v>
      </c>
      <c r="E380" s="105">
        <v>0</v>
      </c>
      <c r="F380" s="105">
        <v>0</v>
      </c>
      <c r="G380" s="105">
        <v>0</v>
      </c>
      <c r="H380" s="105">
        <v>0</v>
      </c>
      <c r="I380" s="105">
        <v>0</v>
      </c>
      <c r="J380" s="105">
        <v>0</v>
      </c>
      <c r="K380" s="105">
        <v>0</v>
      </c>
      <c r="L380" s="105">
        <v>0</v>
      </c>
      <c r="M380" s="105">
        <v>0</v>
      </c>
    </row>
    <row r="381" spans="1:13" ht="25.5" x14ac:dyDescent="0.25">
      <c r="A381" s="105" t="s">
        <v>1213</v>
      </c>
      <c r="B381" s="132" t="s">
        <v>1050</v>
      </c>
      <c r="C381" s="105">
        <v>0</v>
      </c>
      <c r="D381" s="105">
        <v>0</v>
      </c>
      <c r="E381" s="105">
        <v>0</v>
      </c>
      <c r="F381" s="105">
        <v>0</v>
      </c>
      <c r="G381" s="105">
        <v>0</v>
      </c>
      <c r="H381" s="105">
        <v>0</v>
      </c>
      <c r="I381" s="105">
        <v>0</v>
      </c>
      <c r="J381" s="105">
        <v>0</v>
      </c>
      <c r="K381" s="105">
        <v>0</v>
      </c>
      <c r="L381" s="105">
        <v>0</v>
      </c>
      <c r="M381" s="105">
        <v>0</v>
      </c>
    </row>
    <row r="382" spans="1:13" ht="25.5" x14ac:dyDescent="0.25">
      <c r="A382" s="105" t="s">
        <v>1214</v>
      </c>
      <c r="B382" s="132" t="s">
        <v>953</v>
      </c>
      <c r="C382" s="105">
        <v>191</v>
      </c>
      <c r="D382" s="105">
        <v>0</v>
      </c>
      <c r="E382" s="105">
        <v>0</v>
      </c>
      <c r="F382" s="105">
        <v>0</v>
      </c>
      <c r="G382" s="105">
        <v>0</v>
      </c>
      <c r="H382" s="105">
        <v>0</v>
      </c>
      <c r="I382" s="105">
        <v>0</v>
      </c>
      <c r="J382" s="105">
        <v>0</v>
      </c>
      <c r="K382" s="105">
        <v>0</v>
      </c>
      <c r="L382" s="105">
        <v>0</v>
      </c>
      <c r="M382" s="105">
        <v>0</v>
      </c>
    </row>
    <row r="383" spans="1:13" x14ac:dyDescent="0.25">
      <c r="A383" s="105" t="s">
        <v>1215</v>
      </c>
      <c r="B383" s="132" t="s">
        <v>1605</v>
      </c>
      <c r="C383" s="105">
        <v>3048</v>
      </c>
      <c r="D383" s="105">
        <v>0</v>
      </c>
      <c r="E383" s="105">
        <v>398</v>
      </c>
      <c r="F383" s="105">
        <v>0</v>
      </c>
      <c r="G383" s="105">
        <v>1828</v>
      </c>
      <c r="H383" s="105">
        <v>6</v>
      </c>
      <c r="I383" s="105">
        <v>2695</v>
      </c>
      <c r="J383" s="105">
        <v>953</v>
      </c>
      <c r="K383" s="105">
        <v>1052</v>
      </c>
      <c r="L383" s="105">
        <v>767</v>
      </c>
      <c r="M383" s="105">
        <v>100</v>
      </c>
    </row>
    <row r="384" spans="1:13" x14ac:dyDescent="0.25">
      <c r="A384" s="105" t="s">
        <v>1216</v>
      </c>
      <c r="B384" s="132" t="s">
        <v>1606</v>
      </c>
      <c r="C384" s="105">
        <v>1200</v>
      </c>
      <c r="D384" s="105">
        <v>0</v>
      </c>
      <c r="E384" s="105">
        <v>0</v>
      </c>
      <c r="F384" s="105">
        <v>0</v>
      </c>
      <c r="G384" s="105">
        <v>67</v>
      </c>
      <c r="H384" s="105">
        <v>0</v>
      </c>
      <c r="I384" s="105">
        <v>573</v>
      </c>
      <c r="J384" s="105">
        <v>788</v>
      </c>
      <c r="K384" s="105">
        <v>366</v>
      </c>
      <c r="L384" s="105">
        <v>195</v>
      </c>
      <c r="M384" s="105">
        <v>100</v>
      </c>
    </row>
    <row r="385" spans="1:13" x14ac:dyDescent="0.25">
      <c r="A385" s="105" t="s">
        <v>1217</v>
      </c>
      <c r="B385" s="132" t="s">
        <v>1607</v>
      </c>
      <c r="C385" s="105">
        <v>395</v>
      </c>
      <c r="D385" s="105">
        <v>0</v>
      </c>
      <c r="E385" s="105">
        <v>0</v>
      </c>
      <c r="F385" s="105">
        <v>0</v>
      </c>
      <c r="G385" s="105">
        <v>0</v>
      </c>
      <c r="H385" s="105">
        <v>0</v>
      </c>
      <c r="I385" s="105">
        <v>0</v>
      </c>
      <c r="J385" s="105">
        <v>0</v>
      </c>
      <c r="K385" s="105">
        <v>0</v>
      </c>
      <c r="L385" s="105">
        <v>0</v>
      </c>
      <c r="M385" s="105">
        <v>0</v>
      </c>
    </row>
    <row r="386" spans="1:13" x14ac:dyDescent="0.25">
      <c r="A386" s="105" t="s">
        <v>1218</v>
      </c>
      <c r="B386" s="132" t="s">
        <v>1051</v>
      </c>
      <c r="C386" s="105">
        <v>0</v>
      </c>
      <c r="D386" s="105">
        <v>0</v>
      </c>
      <c r="E386" s="105">
        <v>0</v>
      </c>
      <c r="F386" s="105">
        <v>0</v>
      </c>
      <c r="G386" s="105">
        <v>0</v>
      </c>
      <c r="H386" s="105">
        <v>0</v>
      </c>
      <c r="I386" s="105">
        <v>0</v>
      </c>
      <c r="J386" s="105">
        <v>0</v>
      </c>
      <c r="K386" s="105">
        <v>0</v>
      </c>
      <c r="L386" s="105">
        <v>0</v>
      </c>
      <c r="M386" s="105">
        <v>0</v>
      </c>
    </row>
    <row r="387" spans="1:13" x14ac:dyDescent="0.25">
      <c r="A387" s="105" t="s">
        <v>799</v>
      </c>
      <c r="B387" s="132" t="s">
        <v>1058</v>
      </c>
      <c r="C387" s="105">
        <v>0</v>
      </c>
      <c r="D387" s="105">
        <v>0</v>
      </c>
      <c r="E387" s="105">
        <v>0</v>
      </c>
      <c r="F387" s="105">
        <v>0</v>
      </c>
      <c r="G387" s="105">
        <v>0</v>
      </c>
      <c r="H387" s="105">
        <v>0</v>
      </c>
      <c r="I387" s="105">
        <v>0</v>
      </c>
      <c r="J387" s="105">
        <v>0</v>
      </c>
      <c r="K387" s="105">
        <v>0</v>
      </c>
      <c r="L387" s="105">
        <v>0</v>
      </c>
      <c r="M387" s="105">
        <v>0</v>
      </c>
    </row>
    <row r="388" spans="1:13" ht="25.5" x14ac:dyDescent="0.25">
      <c r="A388" s="105" t="s">
        <v>800</v>
      </c>
      <c r="B388" s="132" t="s">
        <v>1515</v>
      </c>
      <c r="C388" s="105">
        <v>0</v>
      </c>
      <c r="D388" s="105">
        <v>0</v>
      </c>
      <c r="E388" s="105">
        <v>0</v>
      </c>
      <c r="F388" s="105">
        <v>0</v>
      </c>
      <c r="G388" s="105">
        <v>0</v>
      </c>
      <c r="H388" s="105">
        <v>0</v>
      </c>
      <c r="I388" s="105">
        <v>0</v>
      </c>
      <c r="J388" s="105">
        <v>0</v>
      </c>
      <c r="K388" s="105">
        <v>0</v>
      </c>
      <c r="L388" s="105">
        <v>0</v>
      </c>
      <c r="M388" s="105">
        <v>0</v>
      </c>
    </row>
    <row r="389" spans="1:13" x14ac:dyDescent="0.25">
      <c r="A389" s="105" t="s">
        <v>801</v>
      </c>
      <c r="B389" s="132" t="s">
        <v>1608</v>
      </c>
      <c r="C389" s="105">
        <v>0</v>
      </c>
      <c r="D389" s="105">
        <v>0</v>
      </c>
      <c r="E389" s="105">
        <v>0</v>
      </c>
      <c r="F389" s="105">
        <v>0</v>
      </c>
      <c r="G389" s="105">
        <v>0</v>
      </c>
      <c r="H389" s="105">
        <v>0</v>
      </c>
      <c r="I389" s="105">
        <v>0</v>
      </c>
      <c r="J389" s="105">
        <v>0</v>
      </c>
      <c r="K389" s="105">
        <v>0</v>
      </c>
      <c r="L389" s="105">
        <v>0</v>
      </c>
      <c r="M389" s="105">
        <v>0</v>
      </c>
    </row>
    <row r="390" spans="1:13" x14ac:dyDescent="0.25">
      <c r="A390" s="105" t="s">
        <v>802</v>
      </c>
      <c r="B390" s="132" t="s">
        <v>1580</v>
      </c>
      <c r="C390" s="105">
        <v>1453</v>
      </c>
      <c r="D390" s="105">
        <v>0</v>
      </c>
      <c r="E390" s="105">
        <v>398</v>
      </c>
      <c r="F390" s="105">
        <v>0</v>
      </c>
      <c r="G390" s="105">
        <v>1761</v>
      </c>
      <c r="H390" s="105">
        <v>6</v>
      </c>
      <c r="I390" s="105">
        <v>2122</v>
      </c>
      <c r="J390" s="105">
        <v>165</v>
      </c>
      <c r="K390" s="105">
        <v>686</v>
      </c>
      <c r="L390" s="105">
        <v>572</v>
      </c>
      <c r="M390" s="105">
        <v>0</v>
      </c>
    </row>
    <row r="391" spans="1:13" x14ac:dyDescent="0.25">
      <c r="A391" s="105" t="s">
        <v>803</v>
      </c>
      <c r="B391" s="132" t="s">
        <v>1094</v>
      </c>
      <c r="C391" s="105">
        <v>549784</v>
      </c>
      <c r="D391" s="105">
        <v>236983</v>
      </c>
      <c r="E391" s="105">
        <v>328868</v>
      </c>
      <c r="F391" s="105">
        <v>102154</v>
      </c>
      <c r="G391" s="105">
        <v>264089</v>
      </c>
      <c r="H391" s="105">
        <v>134435</v>
      </c>
      <c r="I391" s="105">
        <v>220963</v>
      </c>
      <c r="J391" s="105">
        <v>867683</v>
      </c>
      <c r="K391" s="105">
        <v>264012</v>
      </c>
      <c r="L391" s="105">
        <v>152180</v>
      </c>
      <c r="M391" s="105">
        <v>156569</v>
      </c>
    </row>
    <row r="392" spans="1:13" x14ac:dyDescent="0.25">
      <c r="A392" s="105" t="s">
        <v>804</v>
      </c>
      <c r="B392" s="132" t="s">
        <v>1098</v>
      </c>
      <c r="C392" s="105">
        <v>0</v>
      </c>
      <c r="D392" s="105">
        <v>0</v>
      </c>
      <c r="E392" s="105">
        <v>1063</v>
      </c>
      <c r="F392" s="105">
        <v>0</v>
      </c>
      <c r="G392" s="105">
        <v>0</v>
      </c>
      <c r="H392" s="105">
        <v>0</v>
      </c>
      <c r="I392" s="105">
        <v>0</v>
      </c>
      <c r="J392" s="105">
        <v>4</v>
      </c>
      <c r="K392" s="105">
        <v>0</v>
      </c>
      <c r="L392" s="105">
        <v>0</v>
      </c>
      <c r="M392" s="105">
        <v>0</v>
      </c>
    </row>
    <row r="393" spans="1:13" x14ac:dyDescent="0.25">
      <c r="A393" s="105" t="s">
        <v>805</v>
      </c>
      <c r="B393" s="132" t="s">
        <v>1631</v>
      </c>
      <c r="C393" s="105">
        <v>0</v>
      </c>
      <c r="D393" s="105">
        <v>0</v>
      </c>
      <c r="E393" s="105">
        <v>0</v>
      </c>
      <c r="F393" s="105">
        <v>0</v>
      </c>
      <c r="G393" s="105">
        <v>0</v>
      </c>
      <c r="H393" s="105">
        <v>0</v>
      </c>
      <c r="I393" s="105">
        <v>0</v>
      </c>
      <c r="J393" s="105">
        <v>0</v>
      </c>
      <c r="K393" s="105">
        <v>0</v>
      </c>
      <c r="L393" s="105">
        <v>0</v>
      </c>
      <c r="M393" s="105">
        <v>0</v>
      </c>
    </row>
    <row r="394" spans="1:13" x14ac:dyDescent="0.25">
      <c r="A394" s="105" t="s">
        <v>806</v>
      </c>
      <c r="B394" s="132" t="s">
        <v>1102</v>
      </c>
      <c r="C394" s="105">
        <v>0</v>
      </c>
      <c r="D394" s="105">
        <v>0</v>
      </c>
      <c r="E394" s="105">
        <v>0</v>
      </c>
      <c r="F394" s="105">
        <v>0</v>
      </c>
      <c r="G394" s="105">
        <v>0</v>
      </c>
      <c r="H394" s="105">
        <v>0</v>
      </c>
      <c r="I394" s="105">
        <v>0</v>
      </c>
      <c r="J394" s="105">
        <v>1</v>
      </c>
      <c r="K394" s="105">
        <v>0</v>
      </c>
      <c r="L394" s="105">
        <v>0</v>
      </c>
      <c r="M394" s="105">
        <v>0</v>
      </c>
    </row>
    <row r="395" spans="1:13" x14ac:dyDescent="0.25">
      <c r="A395" s="105" t="s">
        <v>1029</v>
      </c>
      <c r="B395" s="132" t="s">
        <v>1104</v>
      </c>
      <c r="C395" s="105">
        <v>0</v>
      </c>
      <c r="D395" s="105">
        <v>0</v>
      </c>
      <c r="E395" s="105">
        <v>1063</v>
      </c>
      <c r="F395" s="105">
        <v>0</v>
      </c>
      <c r="G395" s="105">
        <v>0</v>
      </c>
      <c r="H395" s="105">
        <v>0</v>
      </c>
      <c r="I395" s="105">
        <v>0</v>
      </c>
      <c r="J395" s="105">
        <v>3</v>
      </c>
      <c r="K395" s="105">
        <v>0</v>
      </c>
      <c r="L395" s="105">
        <v>0</v>
      </c>
      <c r="M395" s="105">
        <v>0</v>
      </c>
    </row>
    <row r="396" spans="1:13" x14ac:dyDescent="0.25">
      <c r="A396" s="105" t="s">
        <v>1030</v>
      </c>
      <c r="B396" s="132" t="s">
        <v>1062</v>
      </c>
      <c r="C396" s="105">
        <v>7</v>
      </c>
      <c r="D396" s="105">
        <v>0</v>
      </c>
      <c r="E396" s="105">
        <v>0</v>
      </c>
      <c r="F396" s="105">
        <v>0</v>
      </c>
      <c r="G396" s="105">
        <v>0</v>
      </c>
      <c r="H396" s="105">
        <v>0</v>
      </c>
      <c r="I396" s="105">
        <v>0</v>
      </c>
      <c r="J396" s="105">
        <v>0</v>
      </c>
      <c r="K396" s="105">
        <v>0</v>
      </c>
      <c r="L396" s="105">
        <v>0</v>
      </c>
      <c r="M396" s="105">
        <v>0</v>
      </c>
    </row>
    <row r="397" spans="1:13" x14ac:dyDescent="0.25">
      <c r="A397" s="105" t="s">
        <v>1031</v>
      </c>
      <c r="B397" s="132" t="s">
        <v>1064</v>
      </c>
      <c r="C397" s="105">
        <v>0</v>
      </c>
      <c r="D397" s="105">
        <v>0</v>
      </c>
      <c r="E397" s="105">
        <v>0</v>
      </c>
      <c r="F397" s="105">
        <v>0</v>
      </c>
      <c r="G397" s="105">
        <v>0</v>
      </c>
      <c r="H397" s="105">
        <v>0</v>
      </c>
      <c r="I397" s="105">
        <v>0</v>
      </c>
      <c r="J397" s="105">
        <v>0</v>
      </c>
      <c r="K397" s="105">
        <v>0</v>
      </c>
      <c r="L397" s="105">
        <v>0</v>
      </c>
      <c r="M397" s="105">
        <v>0</v>
      </c>
    </row>
    <row r="398" spans="1:13" ht="25.5" x14ac:dyDescent="0.25">
      <c r="A398" s="105" t="s">
        <v>1032</v>
      </c>
      <c r="B398" s="132" t="s">
        <v>1066</v>
      </c>
      <c r="C398" s="105">
        <v>0</v>
      </c>
      <c r="D398" s="105">
        <v>0</v>
      </c>
      <c r="E398" s="105">
        <v>0</v>
      </c>
      <c r="F398" s="105">
        <v>0</v>
      </c>
      <c r="G398" s="105">
        <v>0</v>
      </c>
      <c r="H398" s="105">
        <v>0</v>
      </c>
      <c r="I398" s="105">
        <v>0</v>
      </c>
      <c r="J398" s="105">
        <v>0</v>
      </c>
      <c r="K398" s="105">
        <v>0</v>
      </c>
      <c r="L398" s="105">
        <v>0</v>
      </c>
      <c r="M398" s="105">
        <v>0</v>
      </c>
    </row>
    <row r="399" spans="1:13" ht="25.5" x14ac:dyDescent="0.25">
      <c r="A399" s="105" t="s">
        <v>1033</v>
      </c>
      <c r="B399" s="132" t="s">
        <v>1068</v>
      </c>
      <c r="C399" s="105">
        <v>0</v>
      </c>
      <c r="D399" s="105">
        <v>0</v>
      </c>
      <c r="E399" s="105">
        <v>0</v>
      </c>
      <c r="F399" s="105">
        <v>0</v>
      </c>
      <c r="G399" s="105">
        <v>0</v>
      </c>
      <c r="H399" s="105">
        <v>0</v>
      </c>
      <c r="I399" s="105">
        <v>0</v>
      </c>
      <c r="J399" s="105">
        <v>0</v>
      </c>
      <c r="K399" s="105">
        <v>0</v>
      </c>
      <c r="L399" s="105">
        <v>0</v>
      </c>
      <c r="M399" s="105">
        <v>0</v>
      </c>
    </row>
    <row r="400" spans="1:13" x14ac:dyDescent="0.25">
      <c r="A400" s="105" t="s">
        <v>1034</v>
      </c>
      <c r="B400" s="132" t="s">
        <v>1070</v>
      </c>
      <c r="C400" s="105">
        <v>7</v>
      </c>
      <c r="D400" s="105">
        <v>0</v>
      </c>
      <c r="E400" s="105">
        <v>0</v>
      </c>
      <c r="F400" s="105">
        <v>0</v>
      </c>
      <c r="G400" s="105">
        <v>0</v>
      </c>
      <c r="H400" s="105">
        <v>0</v>
      </c>
      <c r="I400" s="105">
        <v>0</v>
      </c>
      <c r="J400" s="105">
        <v>0</v>
      </c>
      <c r="K400" s="105">
        <v>0</v>
      </c>
      <c r="L400" s="105">
        <v>0</v>
      </c>
      <c r="M400" s="105">
        <v>0</v>
      </c>
    </row>
    <row r="401" spans="1:13" x14ac:dyDescent="0.25">
      <c r="A401" s="105" t="s">
        <v>1035</v>
      </c>
      <c r="B401" s="132" t="s">
        <v>1072</v>
      </c>
      <c r="C401" s="105">
        <v>0</v>
      </c>
      <c r="D401" s="105">
        <v>0</v>
      </c>
      <c r="E401" s="105">
        <v>0</v>
      </c>
      <c r="F401" s="105">
        <v>0</v>
      </c>
      <c r="G401" s="105">
        <v>0</v>
      </c>
      <c r="H401" s="105">
        <v>0</v>
      </c>
      <c r="I401" s="105">
        <v>0</v>
      </c>
      <c r="J401" s="105">
        <v>0</v>
      </c>
      <c r="K401" s="105">
        <v>0</v>
      </c>
      <c r="L401" s="105">
        <v>0</v>
      </c>
      <c r="M401" s="105">
        <v>0</v>
      </c>
    </row>
    <row r="402" spans="1:13" x14ac:dyDescent="0.25">
      <c r="A402" s="105" t="s">
        <v>1036</v>
      </c>
      <c r="B402" s="132" t="s">
        <v>1074</v>
      </c>
      <c r="C402" s="105">
        <v>1961</v>
      </c>
      <c r="D402" s="105">
        <v>100</v>
      </c>
      <c r="E402" s="105">
        <v>59</v>
      </c>
      <c r="F402" s="105">
        <v>30</v>
      </c>
      <c r="G402" s="105">
        <v>104</v>
      </c>
      <c r="H402" s="105">
        <v>1</v>
      </c>
      <c r="I402" s="105">
        <v>222</v>
      </c>
      <c r="J402" s="105">
        <v>135</v>
      </c>
      <c r="K402" s="105">
        <v>240</v>
      </c>
      <c r="L402" s="105">
        <v>472</v>
      </c>
      <c r="M402" s="105">
        <v>0</v>
      </c>
    </row>
    <row r="403" spans="1:13" x14ac:dyDescent="0.25">
      <c r="A403" s="105" t="s">
        <v>1037</v>
      </c>
      <c r="B403" s="132" t="s">
        <v>1632</v>
      </c>
      <c r="C403" s="105">
        <v>2</v>
      </c>
      <c r="D403" s="105">
        <v>0</v>
      </c>
      <c r="E403" s="105">
        <v>0</v>
      </c>
      <c r="F403" s="105">
        <v>0</v>
      </c>
      <c r="G403" s="105">
        <v>0</v>
      </c>
      <c r="H403" s="105">
        <v>0</v>
      </c>
      <c r="I403" s="105">
        <v>0</v>
      </c>
      <c r="J403" s="105">
        <v>0</v>
      </c>
      <c r="K403" s="105">
        <v>0</v>
      </c>
      <c r="L403" s="105">
        <v>0</v>
      </c>
      <c r="M403" s="105">
        <v>0</v>
      </c>
    </row>
    <row r="404" spans="1:13" x14ac:dyDescent="0.25">
      <c r="A404" s="105" t="s">
        <v>1038</v>
      </c>
      <c r="B404" s="132" t="s">
        <v>186</v>
      </c>
      <c r="C404" s="105">
        <v>3</v>
      </c>
      <c r="D404" s="105">
        <v>0</v>
      </c>
      <c r="E404" s="105">
        <v>0</v>
      </c>
      <c r="F404" s="105">
        <v>0</v>
      </c>
      <c r="G404" s="105">
        <v>72</v>
      </c>
      <c r="H404" s="105">
        <v>0</v>
      </c>
      <c r="I404" s="105">
        <v>177</v>
      </c>
      <c r="J404" s="105">
        <v>134</v>
      </c>
      <c r="K404" s="105">
        <v>124</v>
      </c>
      <c r="L404" s="105">
        <v>0</v>
      </c>
      <c r="M404" s="105">
        <v>0</v>
      </c>
    </row>
    <row r="405" spans="1:13" x14ac:dyDescent="0.25">
      <c r="A405" s="105" t="s">
        <v>1039</v>
      </c>
      <c r="B405" s="132" t="s">
        <v>188</v>
      </c>
      <c r="C405" s="105">
        <v>1956</v>
      </c>
      <c r="D405" s="105">
        <v>100</v>
      </c>
      <c r="E405" s="105">
        <v>59</v>
      </c>
      <c r="F405" s="105">
        <v>30</v>
      </c>
      <c r="G405" s="105">
        <v>32</v>
      </c>
      <c r="H405" s="105">
        <v>1</v>
      </c>
      <c r="I405" s="105">
        <v>45</v>
      </c>
      <c r="J405" s="105">
        <v>1</v>
      </c>
      <c r="K405" s="105">
        <v>116</v>
      </c>
      <c r="L405" s="105">
        <v>472</v>
      </c>
      <c r="M405" s="105">
        <v>0</v>
      </c>
    </row>
    <row r="406" spans="1:13" x14ac:dyDescent="0.25">
      <c r="A406" s="105" t="s">
        <v>1040</v>
      </c>
      <c r="B406" s="132" t="s">
        <v>190</v>
      </c>
      <c r="C406" s="105">
        <v>0</v>
      </c>
      <c r="D406" s="105">
        <v>0</v>
      </c>
      <c r="E406" s="105">
        <v>0</v>
      </c>
      <c r="F406" s="105">
        <v>0</v>
      </c>
      <c r="G406" s="105">
        <v>0</v>
      </c>
      <c r="H406" s="105">
        <v>0</v>
      </c>
      <c r="I406" s="105">
        <v>0</v>
      </c>
      <c r="J406" s="105">
        <v>0</v>
      </c>
      <c r="K406" s="105">
        <v>0</v>
      </c>
      <c r="L406" s="105">
        <v>0</v>
      </c>
      <c r="M406" s="105">
        <v>0</v>
      </c>
    </row>
    <row r="407" spans="1:13" x14ac:dyDescent="0.25">
      <c r="A407" s="105" t="s">
        <v>1041</v>
      </c>
      <c r="B407" s="132" t="s">
        <v>192</v>
      </c>
      <c r="C407" s="105">
        <v>0</v>
      </c>
      <c r="D407" s="105">
        <v>0</v>
      </c>
      <c r="E407" s="105">
        <v>0</v>
      </c>
      <c r="F407" s="105">
        <v>0</v>
      </c>
      <c r="G407" s="105">
        <v>0</v>
      </c>
      <c r="H407" s="105">
        <v>0</v>
      </c>
      <c r="I407" s="105">
        <v>0</v>
      </c>
      <c r="J407" s="105">
        <v>0</v>
      </c>
      <c r="K407" s="105">
        <v>0</v>
      </c>
      <c r="L407" s="105">
        <v>0</v>
      </c>
      <c r="M407" s="105">
        <v>0</v>
      </c>
    </row>
    <row r="408" spans="1:13" x14ac:dyDescent="0.25">
      <c r="A408" s="105" t="s">
        <v>601</v>
      </c>
      <c r="B408" s="132" t="s">
        <v>194</v>
      </c>
      <c r="C408" s="105">
        <v>0</v>
      </c>
      <c r="D408" s="105">
        <v>0</v>
      </c>
      <c r="E408" s="105">
        <v>0</v>
      </c>
      <c r="F408" s="105">
        <v>0</v>
      </c>
      <c r="G408" s="105">
        <v>0</v>
      </c>
      <c r="H408" s="105">
        <v>0</v>
      </c>
      <c r="I408" s="105">
        <v>0</v>
      </c>
      <c r="J408" s="105">
        <v>0</v>
      </c>
      <c r="K408" s="105">
        <v>0</v>
      </c>
      <c r="L408" s="105">
        <v>0</v>
      </c>
      <c r="M408" s="105">
        <v>0</v>
      </c>
    </row>
    <row r="409" spans="1:13" x14ac:dyDescent="0.25">
      <c r="A409" s="105" t="s">
        <v>602</v>
      </c>
      <c r="B409" s="132" t="s">
        <v>196</v>
      </c>
      <c r="C409" s="105">
        <v>-1954</v>
      </c>
      <c r="D409" s="105">
        <v>-100</v>
      </c>
      <c r="E409" s="105">
        <v>1004</v>
      </c>
      <c r="F409" s="105">
        <v>-30</v>
      </c>
      <c r="G409" s="105">
        <v>-104</v>
      </c>
      <c r="H409" s="105">
        <v>-1</v>
      </c>
      <c r="I409" s="105">
        <v>-222</v>
      </c>
      <c r="J409" s="105">
        <v>-131</v>
      </c>
      <c r="K409" s="105">
        <v>-240</v>
      </c>
      <c r="L409" s="105">
        <v>-472</v>
      </c>
      <c r="M409" s="105">
        <v>0</v>
      </c>
    </row>
    <row r="410" spans="1:13" x14ac:dyDescent="0.25">
      <c r="A410" s="105" t="s">
        <v>603</v>
      </c>
      <c r="B410" s="132" t="s">
        <v>200</v>
      </c>
      <c r="C410" s="105">
        <v>0</v>
      </c>
      <c r="D410" s="105">
        <v>0</v>
      </c>
      <c r="E410" s="105">
        <v>0</v>
      </c>
      <c r="F410" s="105">
        <v>0</v>
      </c>
      <c r="G410" s="105">
        <v>0</v>
      </c>
      <c r="H410" s="105">
        <v>0</v>
      </c>
      <c r="I410" s="105">
        <v>0</v>
      </c>
      <c r="J410" s="105">
        <v>0</v>
      </c>
      <c r="K410" s="105">
        <v>0</v>
      </c>
      <c r="L410" s="105">
        <v>0</v>
      </c>
      <c r="M410" s="105">
        <v>0</v>
      </c>
    </row>
    <row r="411" spans="1:13" x14ac:dyDescent="0.25">
      <c r="A411" s="105" t="s">
        <v>604</v>
      </c>
      <c r="B411" s="132" t="s">
        <v>202</v>
      </c>
      <c r="C411" s="105">
        <v>0</v>
      </c>
      <c r="D411" s="105">
        <v>0</v>
      </c>
      <c r="E411" s="105">
        <v>0</v>
      </c>
      <c r="F411" s="105">
        <v>0</v>
      </c>
      <c r="G411" s="105">
        <v>0</v>
      </c>
      <c r="H411" s="105">
        <v>0</v>
      </c>
      <c r="I411" s="105">
        <v>0</v>
      </c>
      <c r="J411" s="105">
        <v>0</v>
      </c>
      <c r="K411" s="105">
        <v>0</v>
      </c>
      <c r="L411" s="105">
        <v>0</v>
      </c>
      <c r="M411" s="105">
        <v>0</v>
      </c>
    </row>
    <row r="412" spans="1:13" x14ac:dyDescent="0.25">
      <c r="A412" s="105" t="s">
        <v>605</v>
      </c>
      <c r="B412" s="132" t="s">
        <v>204</v>
      </c>
      <c r="C412" s="105">
        <v>0</v>
      </c>
      <c r="D412" s="105">
        <v>0</v>
      </c>
      <c r="E412" s="105">
        <v>0</v>
      </c>
      <c r="F412" s="105">
        <v>0</v>
      </c>
      <c r="G412" s="105">
        <v>0</v>
      </c>
      <c r="H412" s="105">
        <v>0</v>
      </c>
      <c r="I412" s="105">
        <v>0</v>
      </c>
      <c r="J412" s="105">
        <v>0</v>
      </c>
      <c r="K412" s="105">
        <v>0</v>
      </c>
      <c r="L412" s="105">
        <v>0</v>
      </c>
      <c r="M412" s="105">
        <v>0</v>
      </c>
    </row>
    <row r="413" spans="1:13" x14ac:dyDescent="0.25">
      <c r="A413" s="105" t="s">
        <v>606</v>
      </c>
      <c r="B413" s="132" t="s">
        <v>208</v>
      </c>
      <c r="C413" s="105">
        <v>13181</v>
      </c>
      <c r="D413" s="105">
        <v>3511</v>
      </c>
      <c r="E413" s="105">
        <v>7210</v>
      </c>
      <c r="F413" s="105">
        <v>404</v>
      </c>
      <c r="G413" s="105">
        <v>10318</v>
      </c>
      <c r="H413" s="105">
        <v>237</v>
      </c>
      <c r="I413" s="105">
        <v>853</v>
      </c>
      <c r="J413" s="105">
        <v>4863</v>
      </c>
      <c r="K413" s="105">
        <v>960</v>
      </c>
      <c r="L413" s="105">
        <v>597</v>
      </c>
      <c r="M413" s="105">
        <v>2090</v>
      </c>
    </row>
    <row r="414" spans="1:13" x14ac:dyDescent="0.25">
      <c r="A414" s="105" t="s">
        <v>607</v>
      </c>
      <c r="B414" s="132" t="s">
        <v>210</v>
      </c>
      <c r="C414" s="105">
        <v>0</v>
      </c>
      <c r="D414" s="105">
        <v>0</v>
      </c>
      <c r="E414" s="105">
        <v>0</v>
      </c>
      <c r="F414" s="105">
        <v>0</v>
      </c>
      <c r="G414" s="105">
        <v>0</v>
      </c>
      <c r="H414" s="105">
        <v>0</v>
      </c>
      <c r="I414" s="105">
        <v>0</v>
      </c>
      <c r="J414" s="105">
        <v>0</v>
      </c>
      <c r="K414" s="105">
        <v>0</v>
      </c>
      <c r="L414" s="105">
        <v>0</v>
      </c>
      <c r="M414" s="105">
        <v>0</v>
      </c>
    </row>
    <row r="415" spans="1:13" x14ac:dyDescent="0.25">
      <c r="A415" s="105" t="s">
        <v>608</v>
      </c>
      <c r="B415" s="132" t="s">
        <v>212</v>
      </c>
      <c r="C415" s="105">
        <v>13181</v>
      </c>
      <c r="D415" s="105">
        <v>3511</v>
      </c>
      <c r="E415" s="105">
        <v>7210</v>
      </c>
      <c r="F415" s="105">
        <v>404</v>
      </c>
      <c r="G415" s="105">
        <v>10318</v>
      </c>
      <c r="H415" s="105">
        <v>237</v>
      </c>
      <c r="I415" s="105">
        <v>853</v>
      </c>
      <c r="J415" s="105">
        <v>4863</v>
      </c>
      <c r="K415" s="105">
        <v>960</v>
      </c>
      <c r="L415" s="105">
        <v>597</v>
      </c>
      <c r="M415" s="105">
        <v>2090</v>
      </c>
    </row>
    <row r="416" spans="1:13" x14ac:dyDescent="0.25">
      <c r="A416" s="105" t="s">
        <v>609</v>
      </c>
      <c r="B416" s="132" t="s">
        <v>214</v>
      </c>
      <c r="C416" s="105">
        <v>80</v>
      </c>
      <c r="D416" s="105">
        <v>0</v>
      </c>
      <c r="E416" s="105">
        <v>0</v>
      </c>
      <c r="F416" s="105">
        <v>0</v>
      </c>
      <c r="G416" s="105">
        <v>0</v>
      </c>
      <c r="H416" s="105">
        <v>0</v>
      </c>
      <c r="I416" s="105">
        <v>0</v>
      </c>
      <c r="J416" s="105">
        <v>0</v>
      </c>
      <c r="K416" s="105">
        <v>0</v>
      </c>
      <c r="L416" s="105">
        <v>0</v>
      </c>
      <c r="M416" s="105">
        <v>0</v>
      </c>
    </row>
    <row r="417" spans="1:13" x14ac:dyDescent="0.25">
      <c r="A417" s="105" t="s">
        <v>610</v>
      </c>
      <c r="B417" s="132" t="s">
        <v>216</v>
      </c>
      <c r="C417" s="105">
        <v>3512</v>
      </c>
      <c r="D417" s="105">
        <v>1232</v>
      </c>
      <c r="E417" s="105">
        <v>7184</v>
      </c>
      <c r="F417" s="105">
        <v>343</v>
      </c>
      <c r="G417" s="105">
        <v>9238</v>
      </c>
      <c r="H417" s="105">
        <v>33</v>
      </c>
      <c r="I417" s="105">
        <v>648</v>
      </c>
      <c r="J417" s="105">
        <v>3424</v>
      </c>
      <c r="K417" s="105">
        <v>960</v>
      </c>
      <c r="L417" s="105">
        <v>597</v>
      </c>
      <c r="M417" s="105">
        <v>205</v>
      </c>
    </row>
    <row r="418" spans="1:13" ht="25.5" x14ac:dyDescent="0.25">
      <c r="A418" s="105" t="s">
        <v>611</v>
      </c>
      <c r="B418" s="132" t="s">
        <v>1336</v>
      </c>
      <c r="C418" s="105">
        <v>424</v>
      </c>
      <c r="D418" s="105">
        <v>46</v>
      </c>
      <c r="E418" s="105">
        <v>91</v>
      </c>
      <c r="F418" s="105">
        <v>16</v>
      </c>
      <c r="G418" s="105">
        <v>0</v>
      </c>
      <c r="H418" s="105">
        <v>0</v>
      </c>
      <c r="I418" s="105">
        <v>0</v>
      </c>
      <c r="J418" s="105">
        <v>0</v>
      </c>
      <c r="K418" s="105">
        <v>66</v>
      </c>
      <c r="L418" s="105">
        <v>0</v>
      </c>
      <c r="M418" s="105">
        <v>0</v>
      </c>
    </row>
    <row r="419" spans="1:13" x14ac:dyDescent="0.25">
      <c r="A419" s="105" t="s">
        <v>612</v>
      </c>
      <c r="B419" s="132" t="s">
        <v>455</v>
      </c>
      <c r="C419" s="105">
        <v>3088</v>
      </c>
      <c r="D419" s="105">
        <v>1186</v>
      </c>
      <c r="E419" s="105">
        <v>7093</v>
      </c>
      <c r="F419" s="105">
        <v>327</v>
      </c>
      <c r="G419" s="105">
        <v>9238</v>
      </c>
      <c r="H419" s="105">
        <v>33</v>
      </c>
      <c r="I419" s="105">
        <v>648</v>
      </c>
      <c r="J419" s="105">
        <v>3424</v>
      </c>
      <c r="K419" s="105">
        <v>894</v>
      </c>
      <c r="L419" s="105">
        <v>597</v>
      </c>
      <c r="M419" s="105">
        <v>205</v>
      </c>
    </row>
    <row r="420" spans="1:13" ht="25.5" x14ac:dyDescent="0.25">
      <c r="A420" s="105" t="s">
        <v>613</v>
      </c>
      <c r="B420" s="132" t="s">
        <v>72</v>
      </c>
      <c r="C420" s="105">
        <v>0</v>
      </c>
      <c r="D420" s="105">
        <v>0</v>
      </c>
      <c r="E420" s="105">
        <v>0</v>
      </c>
      <c r="F420" s="105">
        <v>0</v>
      </c>
      <c r="G420" s="105">
        <v>0</v>
      </c>
      <c r="H420" s="105">
        <v>0</v>
      </c>
      <c r="I420" s="105">
        <v>0</v>
      </c>
      <c r="J420" s="105">
        <v>0</v>
      </c>
      <c r="K420" s="105">
        <v>0</v>
      </c>
      <c r="L420" s="105">
        <v>0</v>
      </c>
      <c r="M420" s="105">
        <v>0</v>
      </c>
    </row>
    <row r="421" spans="1:13" ht="25.5" x14ac:dyDescent="0.25">
      <c r="A421" s="105" t="s">
        <v>614</v>
      </c>
      <c r="B421" s="132" t="s">
        <v>224</v>
      </c>
      <c r="C421" s="105">
        <v>16</v>
      </c>
      <c r="D421" s="105">
        <v>309</v>
      </c>
      <c r="E421" s="105">
        <v>157</v>
      </c>
      <c r="F421" s="105">
        <v>127</v>
      </c>
      <c r="G421" s="105">
        <v>8189</v>
      </c>
      <c r="H421" s="105">
        <v>0</v>
      </c>
      <c r="I421" s="105">
        <v>15</v>
      </c>
      <c r="J421" s="105">
        <v>189</v>
      </c>
      <c r="K421" s="105">
        <v>328</v>
      </c>
      <c r="L421" s="105">
        <v>171</v>
      </c>
      <c r="M421" s="105">
        <v>2</v>
      </c>
    </row>
    <row r="422" spans="1:13" ht="25.5" x14ac:dyDescent="0.25">
      <c r="A422" s="105" t="s">
        <v>615</v>
      </c>
      <c r="B422" s="132" t="s">
        <v>226</v>
      </c>
      <c r="C422" s="105">
        <v>0</v>
      </c>
      <c r="D422" s="105">
        <v>0</v>
      </c>
      <c r="E422" s="105">
        <v>0</v>
      </c>
      <c r="F422" s="105">
        <v>0</v>
      </c>
      <c r="G422" s="105">
        <v>0</v>
      </c>
      <c r="H422" s="105">
        <v>0</v>
      </c>
      <c r="I422" s="105">
        <v>6</v>
      </c>
      <c r="J422" s="105">
        <v>209</v>
      </c>
      <c r="K422" s="105">
        <v>0</v>
      </c>
      <c r="L422" s="105">
        <v>0</v>
      </c>
      <c r="M422" s="105">
        <v>0</v>
      </c>
    </row>
    <row r="423" spans="1:13" ht="25.5" x14ac:dyDescent="0.25">
      <c r="A423" s="105" t="s">
        <v>616</v>
      </c>
      <c r="B423" s="132" t="s">
        <v>1979</v>
      </c>
      <c r="C423" s="105">
        <v>0</v>
      </c>
      <c r="D423" s="105">
        <v>0</v>
      </c>
      <c r="E423" s="105">
        <v>0</v>
      </c>
      <c r="F423" s="105">
        <v>0</v>
      </c>
      <c r="G423" s="105">
        <v>0</v>
      </c>
      <c r="H423" s="105">
        <v>0</v>
      </c>
      <c r="I423" s="105">
        <v>0</v>
      </c>
      <c r="J423" s="105">
        <v>335</v>
      </c>
      <c r="K423" s="105">
        <v>0</v>
      </c>
      <c r="L423" s="105">
        <v>0</v>
      </c>
      <c r="M423" s="105">
        <v>0</v>
      </c>
    </row>
    <row r="424" spans="1:13" ht="25.5" x14ac:dyDescent="0.25">
      <c r="A424" s="105" t="s">
        <v>617</v>
      </c>
      <c r="B424" s="132" t="s">
        <v>454</v>
      </c>
      <c r="C424" s="105">
        <v>0</v>
      </c>
      <c r="D424" s="105">
        <v>0</v>
      </c>
      <c r="E424" s="105">
        <v>4</v>
      </c>
      <c r="F424" s="105">
        <v>0</v>
      </c>
      <c r="G424" s="105">
        <v>144</v>
      </c>
      <c r="H424" s="105">
        <v>0</v>
      </c>
      <c r="I424" s="105">
        <v>1</v>
      </c>
      <c r="J424" s="105">
        <v>0</v>
      </c>
      <c r="K424" s="105">
        <v>0</v>
      </c>
      <c r="L424" s="105">
        <v>0</v>
      </c>
      <c r="M424" s="105">
        <v>0</v>
      </c>
    </row>
    <row r="425" spans="1:13" ht="25.5" x14ac:dyDescent="0.25">
      <c r="A425" s="105" t="s">
        <v>618</v>
      </c>
      <c r="B425" s="132" t="s">
        <v>1983</v>
      </c>
      <c r="C425" s="105">
        <v>5</v>
      </c>
      <c r="D425" s="105">
        <v>91</v>
      </c>
      <c r="E425" s="105">
        <v>5779</v>
      </c>
      <c r="F425" s="105">
        <v>102</v>
      </c>
      <c r="G425" s="105">
        <v>683</v>
      </c>
      <c r="H425" s="105">
        <v>0</v>
      </c>
      <c r="I425" s="105">
        <v>357</v>
      </c>
      <c r="J425" s="105">
        <v>686</v>
      </c>
      <c r="K425" s="105">
        <v>486</v>
      </c>
      <c r="L425" s="105">
        <v>329</v>
      </c>
      <c r="M425" s="105">
        <v>97</v>
      </c>
    </row>
    <row r="426" spans="1:13" x14ac:dyDescent="0.25">
      <c r="A426" s="105" t="s">
        <v>619</v>
      </c>
      <c r="B426" s="132" t="s">
        <v>1986</v>
      </c>
      <c r="C426" s="105">
        <v>3067</v>
      </c>
      <c r="D426" s="105">
        <v>786</v>
      </c>
      <c r="E426" s="105">
        <v>1153</v>
      </c>
      <c r="F426" s="105">
        <v>98</v>
      </c>
      <c r="G426" s="105">
        <v>222</v>
      </c>
      <c r="H426" s="105">
        <v>33</v>
      </c>
      <c r="I426" s="105">
        <v>269</v>
      </c>
      <c r="J426" s="105">
        <v>2005</v>
      </c>
      <c r="K426" s="105">
        <v>80</v>
      </c>
      <c r="L426" s="105">
        <v>97</v>
      </c>
      <c r="M426" s="105">
        <v>106</v>
      </c>
    </row>
    <row r="427" spans="1:13" x14ac:dyDescent="0.25">
      <c r="A427" s="105" t="s">
        <v>620</v>
      </c>
      <c r="B427" s="132" t="s">
        <v>452</v>
      </c>
      <c r="C427" s="105">
        <v>9589</v>
      </c>
      <c r="D427" s="105">
        <v>2279</v>
      </c>
      <c r="E427" s="105">
        <v>24</v>
      </c>
      <c r="F427" s="105">
        <v>61</v>
      </c>
      <c r="G427" s="105">
        <v>1080</v>
      </c>
      <c r="H427" s="105">
        <v>204</v>
      </c>
      <c r="I427" s="105">
        <v>205</v>
      </c>
      <c r="J427" s="105">
        <v>1425</v>
      </c>
      <c r="K427" s="105">
        <v>0</v>
      </c>
      <c r="L427" s="105">
        <v>0</v>
      </c>
      <c r="M427" s="105">
        <v>1835</v>
      </c>
    </row>
    <row r="428" spans="1:13" ht="25.5" x14ac:dyDescent="0.25">
      <c r="A428" s="105" t="s">
        <v>621</v>
      </c>
      <c r="B428" s="132" t="s">
        <v>1337</v>
      </c>
      <c r="C428" s="105">
        <v>0</v>
      </c>
      <c r="D428" s="105">
        <v>0</v>
      </c>
      <c r="E428" s="105">
        <v>0</v>
      </c>
      <c r="F428" s="105">
        <v>0</v>
      </c>
      <c r="G428" s="105">
        <v>0</v>
      </c>
      <c r="H428" s="105">
        <v>0</v>
      </c>
      <c r="I428" s="105">
        <v>0</v>
      </c>
      <c r="J428" s="105">
        <v>0</v>
      </c>
      <c r="K428" s="105">
        <v>0</v>
      </c>
      <c r="L428" s="105">
        <v>0</v>
      </c>
      <c r="M428" s="105">
        <v>0</v>
      </c>
    </row>
    <row r="429" spans="1:13" x14ac:dyDescent="0.25">
      <c r="A429" s="105" t="s">
        <v>622</v>
      </c>
      <c r="B429" s="132" t="s">
        <v>446</v>
      </c>
      <c r="C429" s="105">
        <v>9589</v>
      </c>
      <c r="D429" s="105">
        <v>2279</v>
      </c>
      <c r="E429" s="105">
        <v>24</v>
      </c>
      <c r="F429" s="105">
        <v>61</v>
      </c>
      <c r="G429" s="105">
        <v>1080</v>
      </c>
      <c r="H429" s="105">
        <v>204</v>
      </c>
      <c r="I429" s="105">
        <v>205</v>
      </c>
      <c r="J429" s="105">
        <v>1425</v>
      </c>
      <c r="K429" s="105">
        <v>0</v>
      </c>
      <c r="L429" s="105">
        <v>0</v>
      </c>
      <c r="M429" s="105">
        <v>1835</v>
      </c>
    </row>
    <row r="430" spans="1:13" ht="25.5" x14ac:dyDescent="0.25">
      <c r="A430" s="105" t="s">
        <v>623</v>
      </c>
      <c r="B430" s="132" t="s">
        <v>453</v>
      </c>
      <c r="C430" s="105">
        <v>0</v>
      </c>
      <c r="D430" s="105">
        <v>0</v>
      </c>
      <c r="E430" s="105">
        <v>0</v>
      </c>
      <c r="F430" s="105">
        <v>0</v>
      </c>
      <c r="G430" s="105">
        <v>0</v>
      </c>
      <c r="H430" s="105">
        <v>0</v>
      </c>
      <c r="I430" s="105">
        <v>0</v>
      </c>
      <c r="J430" s="105">
        <v>0</v>
      </c>
      <c r="K430" s="105">
        <v>0</v>
      </c>
      <c r="L430" s="105">
        <v>0</v>
      </c>
      <c r="M430" s="105">
        <v>0</v>
      </c>
    </row>
    <row r="431" spans="1:13" ht="25.5" x14ac:dyDescent="0.25">
      <c r="A431" s="105" t="s">
        <v>624</v>
      </c>
      <c r="B431" s="132" t="s">
        <v>1996</v>
      </c>
      <c r="C431" s="105">
        <v>0</v>
      </c>
      <c r="D431" s="105">
        <v>209</v>
      </c>
      <c r="E431" s="105">
        <v>0</v>
      </c>
      <c r="F431" s="105">
        <v>0</v>
      </c>
      <c r="G431" s="105">
        <v>85</v>
      </c>
      <c r="H431" s="105">
        <v>0</v>
      </c>
      <c r="I431" s="105">
        <v>0</v>
      </c>
      <c r="J431" s="105">
        <v>0</v>
      </c>
      <c r="K431" s="105">
        <v>0</v>
      </c>
      <c r="L431" s="105">
        <v>0</v>
      </c>
      <c r="M431" s="105">
        <v>0</v>
      </c>
    </row>
    <row r="432" spans="1:13" ht="25.5" x14ac:dyDescent="0.25">
      <c r="A432" s="105" t="s">
        <v>625</v>
      </c>
      <c r="B432" s="132" t="s">
        <v>1998</v>
      </c>
      <c r="C432" s="105">
        <v>0</v>
      </c>
      <c r="D432" s="105">
        <v>0</v>
      </c>
      <c r="E432" s="105">
        <v>0</v>
      </c>
      <c r="F432" s="105">
        <v>0</v>
      </c>
      <c r="G432" s="105">
        <v>0</v>
      </c>
      <c r="H432" s="105">
        <v>0</v>
      </c>
      <c r="I432" s="105">
        <v>1</v>
      </c>
      <c r="J432" s="105">
        <v>0</v>
      </c>
      <c r="K432" s="105">
        <v>0</v>
      </c>
      <c r="L432" s="105">
        <v>0</v>
      </c>
      <c r="M432" s="105">
        <v>0</v>
      </c>
    </row>
    <row r="433" spans="1:13" ht="25.5" x14ac:dyDescent="0.25">
      <c r="A433" s="105" t="s">
        <v>626</v>
      </c>
      <c r="B433" s="132" t="s">
        <v>152</v>
      </c>
      <c r="C433" s="105">
        <v>0</v>
      </c>
      <c r="D433" s="105">
        <v>0</v>
      </c>
      <c r="E433" s="105">
        <v>0</v>
      </c>
      <c r="F433" s="105">
        <v>0</v>
      </c>
      <c r="G433" s="105">
        <v>0</v>
      </c>
      <c r="H433" s="105">
        <v>0</v>
      </c>
      <c r="I433" s="105">
        <v>0</v>
      </c>
      <c r="J433" s="105">
        <v>0</v>
      </c>
      <c r="K433" s="105">
        <v>0</v>
      </c>
      <c r="L433" s="105">
        <v>0</v>
      </c>
      <c r="M433" s="105">
        <v>0</v>
      </c>
    </row>
    <row r="434" spans="1:13" ht="25.5" x14ac:dyDescent="0.25">
      <c r="A434" s="105" t="s">
        <v>627</v>
      </c>
      <c r="B434" s="132" t="s">
        <v>456</v>
      </c>
      <c r="C434" s="105">
        <v>585</v>
      </c>
      <c r="D434" s="105">
        <v>0</v>
      </c>
      <c r="E434" s="105">
        <v>0</v>
      </c>
      <c r="F434" s="105">
        <v>0</v>
      </c>
      <c r="G434" s="105">
        <v>0</v>
      </c>
      <c r="H434" s="105">
        <v>0</v>
      </c>
      <c r="I434" s="105">
        <v>0</v>
      </c>
      <c r="J434" s="105">
        <v>0</v>
      </c>
      <c r="K434" s="105">
        <v>0</v>
      </c>
      <c r="L434" s="105">
        <v>0</v>
      </c>
      <c r="M434" s="105">
        <v>0</v>
      </c>
    </row>
    <row r="435" spans="1:13" ht="25.5" x14ac:dyDescent="0.25">
      <c r="A435" s="105" t="s">
        <v>628</v>
      </c>
      <c r="B435" s="132" t="s">
        <v>1483</v>
      </c>
      <c r="C435" s="105">
        <v>868</v>
      </c>
      <c r="D435" s="105">
        <v>3</v>
      </c>
      <c r="E435" s="105">
        <v>22</v>
      </c>
      <c r="F435" s="105">
        <v>59</v>
      </c>
      <c r="G435" s="105">
        <v>33</v>
      </c>
      <c r="H435" s="105">
        <v>204</v>
      </c>
      <c r="I435" s="105">
        <v>0</v>
      </c>
      <c r="J435" s="105">
        <v>1335</v>
      </c>
      <c r="K435" s="105">
        <v>0</v>
      </c>
      <c r="L435" s="105">
        <v>0</v>
      </c>
      <c r="M435" s="105">
        <v>1835</v>
      </c>
    </row>
    <row r="436" spans="1:13" x14ac:dyDescent="0.25">
      <c r="A436" s="105" t="s">
        <v>629</v>
      </c>
      <c r="B436" s="132" t="s">
        <v>1248</v>
      </c>
      <c r="C436" s="105">
        <v>8136</v>
      </c>
      <c r="D436" s="105">
        <v>2067</v>
      </c>
      <c r="E436" s="105">
        <v>2</v>
      </c>
      <c r="F436" s="105">
        <v>2</v>
      </c>
      <c r="G436" s="105">
        <v>962</v>
      </c>
      <c r="H436" s="105">
        <v>0</v>
      </c>
      <c r="I436" s="105">
        <v>204</v>
      </c>
      <c r="J436" s="105">
        <v>90</v>
      </c>
      <c r="K436" s="105">
        <v>0</v>
      </c>
      <c r="L436" s="105">
        <v>0</v>
      </c>
      <c r="M436" s="105">
        <v>0</v>
      </c>
    </row>
    <row r="437" spans="1:13" x14ac:dyDescent="0.25">
      <c r="A437" s="105" t="s">
        <v>630</v>
      </c>
      <c r="B437" s="132" t="s">
        <v>1487</v>
      </c>
      <c r="C437" s="105">
        <v>0</v>
      </c>
      <c r="D437" s="105">
        <v>0</v>
      </c>
      <c r="E437" s="105">
        <v>2</v>
      </c>
      <c r="F437" s="105">
        <v>0</v>
      </c>
      <c r="G437" s="105">
        <v>0</v>
      </c>
      <c r="H437" s="105">
        <v>0</v>
      </c>
      <c r="I437" s="105">
        <v>0</v>
      </c>
      <c r="J437" s="105">
        <v>14</v>
      </c>
      <c r="K437" s="105">
        <v>0</v>
      </c>
      <c r="L437" s="105">
        <v>0</v>
      </c>
      <c r="M437" s="105">
        <v>50</v>
      </c>
    </row>
    <row r="438" spans="1:13" x14ac:dyDescent="0.25">
      <c r="A438" s="105" t="s">
        <v>631</v>
      </c>
      <c r="B438" s="132" t="s">
        <v>1489</v>
      </c>
      <c r="C438" s="105">
        <v>8750</v>
      </c>
      <c r="D438" s="105">
        <v>4142</v>
      </c>
      <c r="E438" s="105">
        <v>2352</v>
      </c>
      <c r="F438" s="105">
        <v>1440</v>
      </c>
      <c r="G438" s="105">
        <v>3456</v>
      </c>
      <c r="H438" s="105">
        <v>572</v>
      </c>
      <c r="I438" s="105">
        <v>1903</v>
      </c>
      <c r="J438" s="105">
        <v>10015</v>
      </c>
      <c r="K438" s="105">
        <v>9015</v>
      </c>
      <c r="L438" s="105">
        <v>917</v>
      </c>
      <c r="M438" s="105">
        <v>774</v>
      </c>
    </row>
    <row r="439" spans="1:13" x14ac:dyDescent="0.25">
      <c r="A439" s="105" t="s">
        <v>632</v>
      </c>
      <c r="B439" s="132" t="s">
        <v>1491</v>
      </c>
      <c r="C439" s="105">
        <v>0</v>
      </c>
      <c r="D439" s="105">
        <v>0</v>
      </c>
      <c r="E439" s="105">
        <v>0</v>
      </c>
      <c r="F439" s="105">
        <v>0</v>
      </c>
      <c r="G439" s="105">
        <v>0</v>
      </c>
      <c r="H439" s="105">
        <v>3</v>
      </c>
      <c r="I439" s="105">
        <v>0</v>
      </c>
      <c r="J439" s="105">
        <v>18</v>
      </c>
      <c r="K439" s="105">
        <v>0</v>
      </c>
      <c r="L439" s="105">
        <v>0</v>
      </c>
      <c r="M439" s="105">
        <v>0</v>
      </c>
    </row>
    <row r="440" spans="1:13" x14ac:dyDescent="0.25">
      <c r="A440" s="105" t="s">
        <v>633</v>
      </c>
      <c r="B440" s="132" t="s">
        <v>1493</v>
      </c>
      <c r="C440" s="105">
        <v>8750</v>
      </c>
      <c r="D440" s="105">
        <v>4142</v>
      </c>
      <c r="E440" s="105">
        <v>2352</v>
      </c>
      <c r="F440" s="105">
        <v>1440</v>
      </c>
      <c r="G440" s="105">
        <v>3456</v>
      </c>
      <c r="H440" s="105">
        <v>569</v>
      </c>
      <c r="I440" s="105">
        <v>1903</v>
      </c>
      <c r="J440" s="105">
        <v>9997</v>
      </c>
      <c r="K440" s="105">
        <v>9015</v>
      </c>
      <c r="L440" s="105">
        <v>917</v>
      </c>
      <c r="M440" s="105">
        <v>774</v>
      </c>
    </row>
    <row r="441" spans="1:13" x14ac:dyDescent="0.25">
      <c r="A441" s="105" t="s">
        <v>634</v>
      </c>
      <c r="B441" s="132" t="s">
        <v>1495</v>
      </c>
      <c r="C441" s="105">
        <v>0</v>
      </c>
      <c r="D441" s="105">
        <v>0</v>
      </c>
      <c r="E441" s="105">
        <v>4</v>
      </c>
      <c r="F441" s="105">
        <v>0</v>
      </c>
      <c r="G441" s="105">
        <v>0</v>
      </c>
      <c r="H441" s="105">
        <v>0</v>
      </c>
      <c r="I441" s="105">
        <v>0</v>
      </c>
      <c r="J441" s="105">
        <v>0</v>
      </c>
      <c r="K441" s="105">
        <v>0</v>
      </c>
      <c r="L441" s="105">
        <v>0</v>
      </c>
      <c r="M441" s="105">
        <v>0</v>
      </c>
    </row>
    <row r="442" spans="1:13" x14ac:dyDescent="0.25">
      <c r="A442" s="105" t="s">
        <v>635</v>
      </c>
      <c r="B442" s="132" t="s">
        <v>461</v>
      </c>
      <c r="C442" s="105">
        <v>0</v>
      </c>
      <c r="D442" s="105">
        <v>0</v>
      </c>
      <c r="E442" s="105">
        <v>0</v>
      </c>
      <c r="F442" s="105">
        <v>0</v>
      </c>
      <c r="G442" s="105">
        <v>0</v>
      </c>
      <c r="H442" s="105">
        <v>0</v>
      </c>
      <c r="I442" s="105">
        <v>0</v>
      </c>
      <c r="J442" s="105">
        <v>0</v>
      </c>
      <c r="K442" s="105">
        <v>0</v>
      </c>
      <c r="L442" s="105">
        <v>0</v>
      </c>
      <c r="M442" s="105">
        <v>0</v>
      </c>
    </row>
    <row r="443" spans="1:13" x14ac:dyDescent="0.25">
      <c r="A443" s="105" t="s">
        <v>636</v>
      </c>
      <c r="B443" s="132" t="s">
        <v>1499</v>
      </c>
      <c r="C443" s="105">
        <v>6533</v>
      </c>
      <c r="D443" s="105">
        <v>1922</v>
      </c>
      <c r="E443" s="105">
        <v>1084</v>
      </c>
      <c r="F443" s="105">
        <v>1203</v>
      </c>
      <c r="G443" s="105">
        <v>3315</v>
      </c>
      <c r="H443" s="105">
        <v>262</v>
      </c>
      <c r="I443" s="105">
        <v>1611</v>
      </c>
      <c r="J443" s="105">
        <v>5357</v>
      </c>
      <c r="K443" s="105">
        <v>2516</v>
      </c>
      <c r="L443" s="105">
        <v>917</v>
      </c>
      <c r="M443" s="105">
        <v>719</v>
      </c>
    </row>
    <row r="444" spans="1:13" ht="25.5" x14ac:dyDescent="0.25">
      <c r="A444" s="105" t="s">
        <v>637</v>
      </c>
      <c r="B444" s="132" t="s">
        <v>1338</v>
      </c>
      <c r="C444" s="105">
        <v>0</v>
      </c>
      <c r="D444" s="105">
        <v>0</v>
      </c>
      <c r="E444" s="105">
        <v>23</v>
      </c>
      <c r="F444" s="105">
        <v>130</v>
      </c>
      <c r="G444" s="105">
        <v>0</v>
      </c>
      <c r="H444" s="105">
        <v>0</v>
      </c>
      <c r="I444" s="105">
        <v>0</v>
      </c>
      <c r="J444" s="105">
        <v>0</v>
      </c>
      <c r="K444" s="105">
        <v>55</v>
      </c>
      <c r="L444" s="105">
        <v>0</v>
      </c>
      <c r="M444" s="105">
        <v>0</v>
      </c>
    </row>
    <row r="445" spans="1:13" ht="25.5" x14ac:dyDescent="0.25">
      <c r="A445" s="105" t="s">
        <v>638</v>
      </c>
      <c r="B445" s="132" t="s">
        <v>1609</v>
      </c>
      <c r="C445" s="105">
        <v>0</v>
      </c>
      <c r="D445" s="105">
        <v>0</v>
      </c>
      <c r="E445" s="105">
        <v>0</v>
      </c>
      <c r="F445" s="105">
        <v>0</v>
      </c>
      <c r="G445" s="105">
        <v>0</v>
      </c>
      <c r="H445" s="105">
        <v>0</v>
      </c>
      <c r="I445" s="105">
        <v>0</v>
      </c>
      <c r="J445" s="105">
        <v>0</v>
      </c>
      <c r="K445" s="105">
        <v>0</v>
      </c>
      <c r="L445" s="105">
        <v>0</v>
      </c>
      <c r="M445" s="105">
        <v>0</v>
      </c>
    </row>
    <row r="446" spans="1:13" ht="25.5" x14ac:dyDescent="0.25">
      <c r="A446" s="105" t="s">
        <v>639</v>
      </c>
      <c r="B446" s="132" t="s">
        <v>1339</v>
      </c>
      <c r="C446" s="105">
        <v>0</v>
      </c>
      <c r="D446" s="105">
        <v>0</v>
      </c>
      <c r="E446" s="105">
        <v>23</v>
      </c>
      <c r="F446" s="105">
        <v>130</v>
      </c>
      <c r="G446" s="105">
        <v>0</v>
      </c>
      <c r="H446" s="105">
        <v>0</v>
      </c>
      <c r="I446" s="105">
        <v>0</v>
      </c>
      <c r="J446" s="105">
        <v>0</v>
      </c>
      <c r="K446" s="105">
        <v>55</v>
      </c>
      <c r="L446" s="105">
        <v>0</v>
      </c>
      <c r="M446" s="105">
        <v>0</v>
      </c>
    </row>
    <row r="447" spans="1:13" x14ac:dyDescent="0.25">
      <c r="A447" s="105" t="s">
        <v>640</v>
      </c>
      <c r="B447" s="132" t="s">
        <v>1508</v>
      </c>
      <c r="C447" s="105">
        <v>6533</v>
      </c>
      <c r="D447" s="105">
        <v>1922</v>
      </c>
      <c r="E447" s="105">
        <v>1061</v>
      </c>
      <c r="F447" s="105">
        <v>1073</v>
      </c>
      <c r="G447" s="105">
        <v>3315</v>
      </c>
      <c r="H447" s="105">
        <v>262</v>
      </c>
      <c r="I447" s="105">
        <v>1611</v>
      </c>
      <c r="J447" s="105">
        <v>5357</v>
      </c>
      <c r="K447" s="105">
        <v>2461</v>
      </c>
      <c r="L447" s="105">
        <v>917</v>
      </c>
      <c r="M447" s="105">
        <v>719</v>
      </c>
    </row>
    <row r="448" spans="1:13" ht="25.5" x14ac:dyDescent="0.25">
      <c r="A448" s="105" t="s">
        <v>641</v>
      </c>
      <c r="B448" s="132" t="s">
        <v>1510</v>
      </c>
      <c r="C448" s="105">
        <v>0</v>
      </c>
      <c r="D448" s="105">
        <v>0</v>
      </c>
      <c r="E448" s="105">
        <v>0</v>
      </c>
      <c r="F448" s="105">
        <v>0</v>
      </c>
      <c r="G448" s="105">
        <v>0</v>
      </c>
      <c r="H448" s="105">
        <v>0</v>
      </c>
      <c r="I448" s="105">
        <v>0</v>
      </c>
      <c r="J448" s="105">
        <v>0</v>
      </c>
      <c r="K448" s="105">
        <v>0</v>
      </c>
      <c r="L448" s="105">
        <v>0</v>
      </c>
      <c r="M448" s="105">
        <v>0</v>
      </c>
    </row>
    <row r="449" spans="1:13" ht="25.5" x14ac:dyDescent="0.25">
      <c r="A449" s="105" t="s">
        <v>642</v>
      </c>
      <c r="B449" s="132" t="s">
        <v>1512</v>
      </c>
      <c r="C449" s="105">
        <v>114</v>
      </c>
      <c r="D449" s="105">
        <v>208</v>
      </c>
      <c r="E449" s="105">
        <v>92</v>
      </c>
      <c r="F449" s="105">
        <v>421</v>
      </c>
      <c r="G449" s="105">
        <v>155</v>
      </c>
      <c r="H449" s="105">
        <v>0</v>
      </c>
      <c r="I449" s="105">
        <v>0</v>
      </c>
      <c r="J449" s="105">
        <v>793</v>
      </c>
      <c r="K449" s="105">
        <v>387</v>
      </c>
      <c r="L449" s="105">
        <v>183</v>
      </c>
      <c r="M449" s="105">
        <v>0</v>
      </c>
    </row>
    <row r="450" spans="1:13" ht="25.5" x14ac:dyDescent="0.25">
      <c r="A450" s="105" t="s">
        <v>643</v>
      </c>
      <c r="B450" s="132" t="s">
        <v>1514</v>
      </c>
      <c r="C450" s="105">
        <v>62</v>
      </c>
      <c r="D450" s="105">
        <v>161</v>
      </c>
      <c r="E450" s="105">
        <v>0</v>
      </c>
      <c r="F450" s="105">
        <v>360</v>
      </c>
      <c r="G450" s="105">
        <v>96</v>
      </c>
      <c r="H450" s="105">
        <v>0</v>
      </c>
      <c r="I450" s="105">
        <v>0</v>
      </c>
      <c r="J450" s="105">
        <v>613</v>
      </c>
      <c r="K450" s="105">
        <v>46</v>
      </c>
      <c r="L450" s="105">
        <v>161</v>
      </c>
      <c r="M450" s="105">
        <v>0</v>
      </c>
    </row>
    <row r="451" spans="1:13" ht="25.5" x14ac:dyDescent="0.25">
      <c r="A451" s="105" t="s">
        <v>644</v>
      </c>
      <c r="B451" s="132" t="s">
        <v>442</v>
      </c>
      <c r="C451" s="105">
        <v>24</v>
      </c>
      <c r="D451" s="105">
        <v>8</v>
      </c>
      <c r="E451" s="105">
        <v>54</v>
      </c>
      <c r="F451" s="105">
        <v>2</v>
      </c>
      <c r="G451" s="105">
        <v>37</v>
      </c>
      <c r="H451" s="105">
        <v>0</v>
      </c>
      <c r="I451" s="105">
        <v>0</v>
      </c>
      <c r="J451" s="105">
        <v>1</v>
      </c>
      <c r="K451" s="105">
        <v>13</v>
      </c>
      <c r="L451" s="105">
        <v>4</v>
      </c>
      <c r="M451" s="105">
        <v>0</v>
      </c>
    </row>
    <row r="452" spans="1:13" ht="25.5" x14ac:dyDescent="0.25">
      <c r="A452" s="105" t="s">
        <v>645</v>
      </c>
      <c r="B452" s="132" t="s">
        <v>445</v>
      </c>
      <c r="C452" s="105">
        <v>28</v>
      </c>
      <c r="D452" s="105">
        <v>39</v>
      </c>
      <c r="E452" s="105">
        <v>38</v>
      </c>
      <c r="F452" s="105">
        <v>59</v>
      </c>
      <c r="G452" s="105">
        <v>22</v>
      </c>
      <c r="H452" s="105">
        <v>0</v>
      </c>
      <c r="I452" s="105">
        <v>0</v>
      </c>
      <c r="J452" s="105">
        <v>179</v>
      </c>
      <c r="K452" s="105">
        <v>328</v>
      </c>
      <c r="L452" s="105">
        <v>18</v>
      </c>
      <c r="M452" s="105">
        <v>0</v>
      </c>
    </row>
    <row r="453" spans="1:13" ht="25.5" x14ac:dyDescent="0.25">
      <c r="A453" s="105" t="s">
        <v>646</v>
      </c>
      <c r="B453" s="132" t="s">
        <v>1469</v>
      </c>
      <c r="C453" s="105">
        <v>0</v>
      </c>
      <c r="D453" s="105">
        <v>0</v>
      </c>
      <c r="E453" s="105">
        <v>26</v>
      </c>
      <c r="F453" s="105">
        <v>78</v>
      </c>
      <c r="G453" s="105">
        <v>262</v>
      </c>
      <c r="H453" s="105">
        <v>0</v>
      </c>
      <c r="I453" s="105">
        <v>165</v>
      </c>
      <c r="J453" s="105">
        <v>0</v>
      </c>
      <c r="K453" s="105">
        <v>0</v>
      </c>
      <c r="L453" s="105">
        <v>0</v>
      </c>
      <c r="M453" s="105">
        <v>0</v>
      </c>
    </row>
    <row r="454" spans="1:13" ht="25.5" x14ac:dyDescent="0.25">
      <c r="A454" s="105" t="s">
        <v>647</v>
      </c>
      <c r="B454" s="132" t="s">
        <v>1471</v>
      </c>
      <c r="C454" s="105">
        <v>0</v>
      </c>
      <c r="D454" s="105">
        <v>0</v>
      </c>
      <c r="E454" s="105">
        <v>0</v>
      </c>
      <c r="F454" s="105">
        <v>24</v>
      </c>
      <c r="G454" s="105">
        <v>11</v>
      </c>
      <c r="H454" s="105">
        <v>0</v>
      </c>
      <c r="I454" s="105">
        <v>0</v>
      </c>
      <c r="J454" s="105">
        <v>0</v>
      </c>
      <c r="K454" s="105">
        <v>0</v>
      </c>
      <c r="L454" s="105">
        <v>0</v>
      </c>
      <c r="M454" s="105">
        <v>0</v>
      </c>
    </row>
    <row r="455" spans="1:13" ht="25.5" x14ac:dyDescent="0.25">
      <c r="A455" s="105" t="s">
        <v>648</v>
      </c>
      <c r="B455" s="132" t="s">
        <v>457</v>
      </c>
      <c r="C455" s="105">
        <v>277</v>
      </c>
      <c r="D455" s="105">
        <v>1</v>
      </c>
      <c r="E455" s="105">
        <v>19</v>
      </c>
      <c r="F455" s="105">
        <v>0</v>
      </c>
      <c r="G455" s="105">
        <v>45</v>
      </c>
      <c r="H455" s="105">
        <v>66</v>
      </c>
      <c r="I455" s="105">
        <v>0</v>
      </c>
      <c r="J455" s="105">
        <v>408</v>
      </c>
      <c r="K455" s="105">
        <v>0</v>
      </c>
      <c r="L455" s="105">
        <v>0</v>
      </c>
      <c r="M455" s="105">
        <v>0</v>
      </c>
    </row>
    <row r="456" spans="1:13" ht="25.5" x14ac:dyDescent="0.25">
      <c r="A456" s="105" t="s">
        <v>649</v>
      </c>
      <c r="B456" s="132" t="s">
        <v>1475</v>
      </c>
      <c r="C456" s="105">
        <v>4343</v>
      </c>
      <c r="D456" s="105">
        <v>258</v>
      </c>
      <c r="E456" s="105">
        <v>702</v>
      </c>
      <c r="F456" s="105">
        <v>397</v>
      </c>
      <c r="G456" s="105">
        <v>744</v>
      </c>
      <c r="H456" s="105">
        <v>88</v>
      </c>
      <c r="I456" s="105">
        <v>1331</v>
      </c>
      <c r="J456" s="105">
        <v>2571</v>
      </c>
      <c r="K456" s="105">
        <v>1671</v>
      </c>
      <c r="L456" s="105">
        <v>556</v>
      </c>
      <c r="M456" s="105">
        <v>646</v>
      </c>
    </row>
    <row r="457" spans="1:13" x14ac:dyDescent="0.25">
      <c r="A457" s="105" t="s">
        <v>650</v>
      </c>
      <c r="B457" s="132" t="s">
        <v>1477</v>
      </c>
      <c r="C457" s="105">
        <v>1799</v>
      </c>
      <c r="D457" s="105">
        <v>1455</v>
      </c>
      <c r="E457" s="105">
        <v>222</v>
      </c>
      <c r="F457" s="105">
        <v>153</v>
      </c>
      <c r="G457" s="105">
        <v>2098</v>
      </c>
      <c r="H457" s="105">
        <v>108</v>
      </c>
      <c r="I457" s="105">
        <v>115</v>
      </c>
      <c r="J457" s="105">
        <v>1585</v>
      </c>
      <c r="K457" s="105">
        <v>403</v>
      </c>
      <c r="L457" s="105">
        <v>178</v>
      </c>
      <c r="M457" s="105">
        <v>73</v>
      </c>
    </row>
    <row r="458" spans="1:13" x14ac:dyDescent="0.25">
      <c r="A458" s="105" t="s">
        <v>651</v>
      </c>
      <c r="B458" s="132" t="s">
        <v>1479</v>
      </c>
      <c r="C458" s="105">
        <v>2217</v>
      </c>
      <c r="D458" s="105">
        <v>2215</v>
      </c>
      <c r="E458" s="105">
        <v>1264</v>
      </c>
      <c r="F458" s="105">
        <v>237</v>
      </c>
      <c r="G458" s="105">
        <v>80</v>
      </c>
      <c r="H458" s="105">
        <v>307</v>
      </c>
      <c r="I458" s="105">
        <v>287</v>
      </c>
      <c r="J458" s="105">
        <v>4640</v>
      </c>
      <c r="K458" s="105">
        <v>6499</v>
      </c>
      <c r="L458" s="105">
        <v>0</v>
      </c>
      <c r="M458" s="105">
        <v>54</v>
      </c>
    </row>
    <row r="459" spans="1:13" ht="25.5" x14ac:dyDescent="0.25">
      <c r="A459" s="105" t="s">
        <v>652</v>
      </c>
      <c r="B459" s="132" t="s">
        <v>1340</v>
      </c>
      <c r="C459" s="105">
        <v>1</v>
      </c>
      <c r="D459" s="105">
        <v>0</v>
      </c>
      <c r="E459" s="105">
        <v>0</v>
      </c>
      <c r="F459" s="105">
        <v>0</v>
      </c>
      <c r="G459" s="105">
        <v>0</v>
      </c>
      <c r="H459" s="105">
        <v>0</v>
      </c>
      <c r="I459" s="105">
        <v>0</v>
      </c>
      <c r="J459" s="105">
        <v>0</v>
      </c>
      <c r="K459" s="105">
        <v>0</v>
      </c>
      <c r="L459" s="105">
        <v>0</v>
      </c>
      <c r="M459" s="105">
        <v>0</v>
      </c>
    </row>
    <row r="460" spans="1:13" x14ac:dyDescent="0.25">
      <c r="A460" s="105" t="s">
        <v>653</v>
      </c>
      <c r="B460" s="132" t="s">
        <v>1151</v>
      </c>
      <c r="C460" s="105">
        <v>2216</v>
      </c>
      <c r="D460" s="105">
        <v>2215</v>
      </c>
      <c r="E460" s="105">
        <v>1264</v>
      </c>
      <c r="F460" s="105">
        <v>237</v>
      </c>
      <c r="G460" s="105">
        <v>80</v>
      </c>
      <c r="H460" s="105">
        <v>307</v>
      </c>
      <c r="I460" s="105">
        <v>287</v>
      </c>
      <c r="J460" s="105">
        <v>4640</v>
      </c>
      <c r="K460" s="105">
        <v>6499</v>
      </c>
      <c r="L460" s="105">
        <v>0</v>
      </c>
      <c r="M460" s="105">
        <v>54</v>
      </c>
    </row>
    <row r="461" spans="1:13" ht="25.5" x14ac:dyDescent="0.25">
      <c r="A461" s="105" t="s">
        <v>654</v>
      </c>
      <c r="B461" s="132" t="s">
        <v>1153</v>
      </c>
      <c r="C461" s="105">
        <v>0</v>
      </c>
      <c r="D461" s="105">
        <v>0</v>
      </c>
      <c r="E461" s="105">
        <v>0</v>
      </c>
      <c r="F461" s="105">
        <v>0</v>
      </c>
      <c r="G461" s="105">
        <v>0</v>
      </c>
      <c r="H461" s="105">
        <v>0</v>
      </c>
      <c r="I461" s="105">
        <v>0</v>
      </c>
      <c r="J461" s="105">
        <v>0</v>
      </c>
      <c r="K461" s="105">
        <v>0</v>
      </c>
      <c r="L461" s="105">
        <v>0</v>
      </c>
      <c r="M461" s="105">
        <v>0</v>
      </c>
    </row>
    <row r="462" spans="1:13" ht="25.5" x14ac:dyDescent="0.25">
      <c r="A462" s="105" t="s">
        <v>655</v>
      </c>
      <c r="B462" s="132" t="s">
        <v>1155</v>
      </c>
      <c r="C462" s="105">
        <v>0</v>
      </c>
      <c r="D462" s="105">
        <v>0</v>
      </c>
      <c r="E462" s="105">
        <v>0</v>
      </c>
      <c r="F462" s="105">
        <v>55</v>
      </c>
      <c r="G462" s="105">
        <v>0</v>
      </c>
      <c r="H462" s="105">
        <v>0</v>
      </c>
      <c r="I462" s="105">
        <v>0</v>
      </c>
      <c r="J462" s="105">
        <v>0</v>
      </c>
      <c r="K462" s="105">
        <v>0</v>
      </c>
      <c r="L462" s="105">
        <v>0</v>
      </c>
      <c r="M462" s="105">
        <v>0</v>
      </c>
    </row>
    <row r="463" spans="1:13" ht="25.5" x14ac:dyDescent="0.25">
      <c r="A463" s="105" t="s">
        <v>656</v>
      </c>
      <c r="B463" s="132" t="s">
        <v>1157</v>
      </c>
      <c r="C463" s="105">
        <v>0</v>
      </c>
      <c r="D463" s="105">
        <v>0</v>
      </c>
      <c r="E463" s="105">
        <v>9</v>
      </c>
      <c r="F463" s="105">
        <v>0</v>
      </c>
      <c r="G463" s="105">
        <v>0</v>
      </c>
      <c r="H463" s="105">
        <v>0</v>
      </c>
      <c r="I463" s="105">
        <v>0</v>
      </c>
      <c r="J463" s="105">
        <v>0</v>
      </c>
      <c r="K463" s="105">
        <v>0</v>
      </c>
      <c r="L463" s="105">
        <v>0</v>
      </c>
      <c r="M463" s="105">
        <v>0</v>
      </c>
    </row>
    <row r="464" spans="1:13" ht="25.5" x14ac:dyDescent="0.25">
      <c r="A464" s="105" t="s">
        <v>657</v>
      </c>
      <c r="B464" s="132" t="s">
        <v>1159</v>
      </c>
      <c r="C464" s="105">
        <v>0</v>
      </c>
      <c r="D464" s="105">
        <v>0</v>
      </c>
      <c r="E464" s="105">
        <v>0</v>
      </c>
      <c r="F464" s="105">
        <v>0</v>
      </c>
      <c r="G464" s="105">
        <v>0</v>
      </c>
      <c r="H464" s="105">
        <v>0</v>
      </c>
      <c r="I464" s="105">
        <v>0</v>
      </c>
      <c r="J464" s="105">
        <v>0</v>
      </c>
      <c r="K464" s="105">
        <v>0</v>
      </c>
      <c r="L464" s="105">
        <v>0</v>
      </c>
      <c r="M464" s="105">
        <v>0</v>
      </c>
    </row>
    <row r="465" spans="1:13" ht="25.5" x14ac:dyDescent="0.25">
      <c r="A465" s="105" t="s">
        <v>658</v>
      </c>
      <c r="B465" s="132" t="s">
        <v>458</v>
      </c>
      <c r="C465" s="105">
        <v>0</v>
      </c>
      <c r="D465" s="105">
        <v>0</v>
      </c>
      <c r="E465" s="105">
        <v>0</v>
      </c>
      <c r="F465" s="105">
        <v>0</v>
      </c>
      <c r="G465" s="105">
        <v>0</v>
      </c>
      <c r="H465" s="105">
        <v>0</v>
      </c>
      <c r="I465" s="105">
        <v>0</v>
      </c>
      <c r="J465" s="105">
        <v>147</v>
      </c>
      <c r="K465" s="105">
        <v>0</v>
      </c>
      <c r="L465" s="105">
        <v>0</v>
      </c>
      <c r="M465" s="105">
        <v>0</v>
      </c>
    </row>
    <row r="466" spans="1:13" ht="25.5" x14ac:dyDescent="0.25">
      <c r="A466" s="105" t="s">
        <v>659</v>
      </c>
      <c r="B466" s="132" t="s">
        <v>1163</v>
      </c>
      <c r="C466" s="105">
        <v>0</v>
      </c>
      <c r="D466" s="105">
        <v>0</v>
      </c>
      <c r="E466" s="105">
        <v>0</v>
      </c>
      <c r="F466" s="105">
        <v>22</v>
      </c>
      <c r="G466" s="105">
        <v>0</v>
      </c>
      <c r="H466" s="105">
        <v>307</v>
      </c>
      <c r="I466" s="105">
        <v>0</v>
      </c>
      <c r="J466" s="105">
        <v>4240</v>
      </c>
      <c r="K466" s="105">
        <v>0</v>
      </c>
      <c r="L466" s="105">
        <v>0</v>
      </c>
      <c r="M466" s="105">
        <v>54</v>
      </c>
    </row>
    <row r="467" spans="1:13" x14ac:dyDescent="0.25">
      <c r="A467" s="105" t="s">
        <v>660</v>
      </c>
      <c r="B467" s="132" t="s">
        <v>680</v>
      </c>
      <c r="C467" s="105">
        <v>2216</v>
      </c>
      <c r="D467" s="105">
        <v>2215</v>
      </c>
      <c r="E467" s="105">
        <v>1255</v>
      </c>
      <c r="F467" s="105">
        <v>160</v>
      </c>
      <c r="G467" s="105">
        <v>80</v>
      </c>
      <c r="H467" s="105">
        <v>0</v>
      </c>
      <c r="I467" s="105">
        <v>287</v>
      </c>
      <c r="J467" s="105">
        <v>253</v>
      </c>
      <c r="K467" s="105">
        <v>6499</v>
      </c>
      <c r="L467" s="105">
        <v>0</v>
      </c>
      <c r="M467" s="105">
        <v>0</v>
      </c>
    </row>
    <row r="468" spans="1:13" x14ac:dyDescent="0.25">
      <c r="A468" s="105" t="s">
        <v>661</v>
      </c>
      <c r="B468" s="132" t="s">
        <v>23</v>
      </c>
      <c r="C468" s="105">
        <v>0</v>
      </c>
      <c r="D468" s="105">
        <v>5</v>
      </c>
      <c r="E468" s="105">
        <v>0</v>
      </c>
      <c r="F468" s="105">
        <v>0</v>
      </c>
      <c r="G468" s="105">
        <v>61</v>
      </c>
      <c r="H468" s="105">
        <v>0</v>
      </c>
      <c r="I468" s="105">
        <v>5</v>
      </c>
      <c r="J468" s="105">
        <v>0</v>
      </c>
      <c r="K468" s="105">
        <v>0</v>
      </c>
      <c r="L468" s="105">
        <v>0</v>
      </c>
      <c r="M468" s="105">
        <v>1</v>
      </c>
    </row>
    <row r="469" spans="1:13" x14ac:dyDescent="0.25">
      <c r="A469" s="105" t="s">
        <v>662</v>
      </c>
      <c r="B469" s="132" t="s">
        <v>25</v>
      </c>
      <c r="C469" s="105">
        <v>4431</v>
      </c>
      <c r="D469" s="105">
        <v>-631</v>
      </c>
      <c r="E469" s="105">
        <v>4858</v>
      </c>
      <c r="F469" s="105">
        <v>-1036</v>
      </c>
      <c r="G469" s="105">
        <v>6862</v>
      </c>
      <c r="H469" s="105">
        <v>-335</v>
      </c>
      <c r="I469" s="105">
        <v>-1050</v>
      </c>
      <c r="J469" s="105">
        <v>-5152</v>
      </c>
      <c r="K469" s="105">
        <v>-8055</v>
      </c>
      <c r="L469" s="105">
        <v>-320</v>
      </c>
      <c r="M469" s="105">
        <v>1316</v>
      </c>
    </row>
    <row r="470" spans="1:13" x14ac:dyDescent="0.25">
      <c r="A470" s="105" t="s">
        <v>663</v>
      </c>
      <c r="B470" s="132" t="s">
        <v>1819</v>
      </c>
      <c r="C470" s="105">
        <v>-42704</v>
      </c>
      <c r="D470" s="105">
        <v>-16584</v>
      </c>
      <c r="E470" s="105">
        <v>-29414</v>
      </c>
      <c r="F470" s="105">
        <v>-9327</v>
      </c>
      <c r="G470" s="105">
        <v>-2004</v>
      </c>
      <c r="H470" s="105">
        <v>-8011</v>
      </c>
      <c r="I470" s="105">
        <v>-22329</v>
      </c>
      <c r="J470" s="105">
        <v>-66611</v>
      </c>
      <c r="K470" s="105">
        <v>-32197</v>
      </c>
      <c r="L470" s="105">
        <v>-22927</v>
      </c>
      <c r="M470" s="105">
        <v>-4192</v>
      </c>
    </row>
    <row r="471" spans="1:13" x14ac:dyDescent="0.25">
      <c r="A471" s="105" t="s">
        <v>664</v>
      </c>
      <c r="B471" s="132" t="s">
        <v>43</v>
      </c>
      <c r="C471" s="105">
        <v>13420</v>
      </c>
      <c r="D471" s="105">
        <v>6441</v>
      </c>
      <c r="E471" s="105">
        <v>9241</v>
      </c>
      <c r="F471" s="105">
        <v>2717</v>
      </c>
      <c r="G471" s="105">
        <v>6995</v>
      </c>
      <c r="H471" s="105">
        <v>3324</v>
      </c>
      <c r="I471" s="105">
        <v>6315</v>
      </c>
      <c r="J471" s="105">
        <v>18663</v>
      </c>
      <c r="K471" s="105">
        <v>8740</v>
      </c>
      <c r="L471" s="105">
        <v>4218</v>
      </c>
      <c r="M471" s="105">
        <v>4754</v>
      </c>
    </row>
    <row r="472" spans="1:13" x14ac:dyDescent="0.25">
      <c r="A472" s="105" t="s">
        <v>665</v>
      </c>
      <c r="B472" s="132" t="s">
        <v>45</v>
      </c>
      <c r="C472" s="105">
        <v>12143</v>
      </c>
      <c r="D472" s="105">
        <v>5918</v>
      </c>
      <c r="E472" s="105">
        <v>8544</v>
      </c>
      <c r="F472" s="105">
        <v>2366</v>
      </c>
      <c r="G472" s="105">
        <v>5979</v>
      </c>
      <c r="H472" s="105">
        <v>2754</v>
      </c>
      <c r="I472" s="105">
        <v>5784</v>
      </c>
      <c r="J472" s="105">
        <v>16488</v>
      </c>
      <c r="K472" s="105">
        <v>8575</v>
      </c>
      <c r="L472" s="105">
        <v>4137</v>
      </c>
      <c r="M472" s="105">
        <v>4499</v>
      </c>
    </row>
    <row r="473" spans="1:13" ht="25.5" x14ac:dyDescent="0.25">
      <c r="A473" s="105" t="s">
        <v>666</v>
      </c>
      <c r="B473" s="132" t="s">
        <v>47</v>
      </c>
      <c r="C473" s="105">
        <v>1191</v>
      </c>
      <c r="D473" s="105">
        <v>486</v>
      </c>
      <c r="E473" s="105">
        <v>657</v>
      </c>
      <c r="F473" s="105">
        <v>335</v>
      </c>
      <c r="G473" s="105">
        <v>1016</v>
      </c>
      <c r="H473" s="105">
        <v>559</v>
      </c>
      <c r="I473" s="105">
        <v>494</v>
      </c>
      <c r="J473" s="105">
        <v>2012</v>
      </c>
      <c r="K473" s="105">
        <v>56</v>
      </c>
      <c r="L473" s="105">
        <v>81</v>
      </c>
      <c r="M473" s="105">
        <v>134</v>
      </c>
    </row>
    <row r="474" spans="1:13" ht="25.5" x14ac:dyDescent="0.25">
      <c r="A474" s="105" t="s">
        <v>667</v>
      </c>
      <c r="B474" s="132" t="s">
        <v>49</v>
      </c>
      <c r="C474" s="105">
        <v>86</v>
      </c>
      <c r="D474" s="105">
        <v>32</v>
      </c>
      <c r="E474" s="105">
        <v>40</v>
      </c>
      <c r="F474" s="105">
        <v>16</v>
      </c>
      <c r="G474" s="105">
        <v>0</v>
      </c>
      <c r="H474" s="105">
        <v>11</v>
      </c>
      <c r="I474" s="105">
        <v>37</v>
      </c>
      <c r="J474" s="105">
        <v>163</v>
      </c>
      <c r="K474" s="105">
        <v>109</v>
      </c>
      <c r="L474" s="105">
        <v>0</v>
      </c>
      <c r="M474" s="105">
        <v>121</v>
      </c>
    </row>
    <row r="475" spans="1:13" x14ac:dyDescent="0.25">
      <c r="A475" s="105" t="s">
        <v>668</v>
      </c>
      <c r="B475" s="132" t="s">
        <v>447</v>
      </c>
      <c r="C475" s="105">
        <v>0</v>
      </c>
      <c r="D475" s="105">
        <v>5</v>
      </c>
      <c r="E475" s="105">
        <v>0</v>
      </c>
      <c r="F475" s="105">
        <v>0</v>
      </c>
      <c r="G475" s="105">
        <v>0</v>
      </c>
      <c r="H475" s="105">
        <v>0</v>
      </c>
      <c r="I475" s="105">
        <v>0</v>
      </c>
      <c r="J475" s="105">
        <v>0</v>
      </c>
      <c r="K475" s="105">
        <v>0</v>
      </c>
      <c r="L475" s="105">
        <v>0</v>
      </c>
      <c r="M475" s="105">
        <v>0</v>
      </c>
    </row>
    <row r="476" spans="1:13" x14ac:dyDescent="0.25">
      <c r="A476" s="105" t="s">
        <v>669</v>
      </c>
      <c r="B476" s="132" t="s">
        <v>53</v>
      </c>
      <c r="C476" s="105">
        <v>122</v>
      </c>
      <c r="D476" s="105">
        <v>30</v>
      </c>
      <c r="E476" s="105">
        <v>133</v>
      </c>
      <c r="F476" s="105">
        <v>34</v>
      </c>
      <c r="G476" s="105">
        <v>130</v>
      </c>
      <c r="H476" s="105">
        <v>0</v>
      </c>
      <c r="I476" s="105">
        <v>0</v>
      </c>
      <c r="J476" s="105">
        <v>210</v>
      </c>
      <c r="K476" s="105">
        <v>51</v>
      </c>
      <c r="L476" s="105">
        <v>0</v>
      </c>
      <c r="M476" s="105">
        <v>12</v>
      </c>
    </row>
    <row r="477" spans="1:13" x14ac:dyDescent="0.25">
      <c r="A477" s="105" t="s">
        <v>670</v>
      </c>
      <c r="B477" s="132" t="s">
        <v>55</v>
      </c>
      <c r="C477" s="105">
        <v>122</v>
      </c>
      <c r="D477" s="105">
        <v>30</v>
      </c>
      <c r="E477" s="105">
        <v>133</v>
      </c>
      <c r="F477" s="105">
        <v>34</v>
      </c>
      <c r="G477" s="105">
        <v>130</v>
      </c>
      <c r="H477" s="105">
        <v>0</v>
      </c>
      <c r="I477" s="105">
        <v>0</v>
      </c>
      <c r="J477" s="105">
        <v>210</v>
      </c>
      <c r="K477" s="105">
        <v>51</v>
      </c>
      <c r="L477" s="105">
        <v>0</v>
      </c>
      <c r="M477" s="105">
        <v>12</v>
      </c>
    </row>
    <row r="478" spans="1:13" x14ac:dyDescent="0.25">
      <c r="A478" s="105" t="s">
        <v>671</v>
      </c>
      <c r="B478" s="132" t="s">
        <v>57</v>
      </c>
      <c r="C478" s="105">
        <v>0</v>
      </c>
      <c r="D478" s="105">
        <v>0</v>
      </c>
      <c r="E478" s="105">
        <v>0</v>
      </c>
      <c r="F478" s="105">
        <v>0</v>
      </c>
      <c r="G478" s="105">
        <v>0</v>
      </c>
      <c r="H478" s="105">
        <v>0</v>
      </c>
      <c r="I478" s="105">
        <v>0</v>
      </c>
      <c r="J478" s="105">
        <v>0</v>
      </c>
      <c r="K478" s="105">
        <v>0</v>
      </c>
      <c r="L478" s="105">
        <v>0</v>
      </c>
      <c r="M478" s="105">
        <v>0</v>
      </c>
    </row>
    <row r="479" spans="1:13" ht="25.5" x14ac:dyDescent="0.25">
      <c r="A479" s="105" t="s">
        <v>672</v>
      </c>
      <c r="B479" s="132" t="s">
        <v>59</v>
      </c>
      <c r="C479" s="105">
        <v>18</v>
      </c>
      <c r="D479" s="105">
        <v>0</v>
      </c>
      <c r="E479" s="105">
        <v>0</v>
      </c>
      <c r="F479" s="105">
        <v>0</v>
      </c>
      <c r="G479" s="105">
        <v>0</v>
      </c>
      <c r="H479" s="105">
        <v>0</v>
      </c>
      <c r="I479" s="105">
        <v>0</v>
      </c>
      <c r="J479" s="105">
        <v>0</v>
      </c>
      <c r="K479" s="105">
        <v>0</v>
      </c>
      <c r="L479" s="105">
        <v>0</v>
      </c>
      <c r="M479" s="105">
        <v>0</v>
      </c>
    </row>
    <row r="480" spans="1:13" x14ac:dyDescent="0.25">
      <c r="A480" s="105" t="s">
        <v>673</v>
      </c>
      <c r="B480" s="132" t="s">
        <v>61</v>
      </c>
      <c r="C480" s="105">
        <v>13560</v>
      </c>
      <c r="D480" s="105">
        <v>6471</v>
      </c>
      <c r="E480" s="105">
        <v>9374</v>
      </c>
      <c r="F480" s="105">
        <v>2751</v>
      </c>
      <c r="G480" s="105">
        <v>7125</v>
      </c>
      <c r="H480" s="105">
        <v>3324</v>
      </c>
      <c r="I480" s="105">
        <v>6315</v>
      </c>
      <c r="J480" s="105">
        <v>18873</v>
      </c>
      <c r="K480" s="105">
        <v>8791</v>
      </c>
      <c r="L480" s="105">
        <v>4218</v>
      </c>
      <c r="M480" s="105">
        <v>4766</v>
      </c>
    </row>
    <row r="481" spans="1:13" x14ac:dyDescent="0.25">
      <c r="A481" s="105" t="s">
        <v>674</v>
      </c>
      <c r="B481" s="132" t="s">
        <v>64</v>
      </c>
      <c r="C481" s="105">
        <v>-56264</v>
      </c>
      <c r="D481" s="105">
        <v>-23055</v>
      </c>
      <c r="E481" s="105">
        <v>-38788</v>
      </c>
      <c r="F481" s="105">
        <v>-12078</v>
      </c>
      <c r="G481" s="105">
        <v>-9129</v>
      </c>
      <c r="H481" s="105">
        <v>-11335</v>
      </c>
      <c r="I481" s="105">
        <v>-28644</v>
      </c>
      <c r="J481" s="105">
        <v>-85484</v>
      </c>
      <c r="K481" s="105">
        <v>-40988</v>
      </c>
      <c r="L481" s="105">
        <v>-27145</v>
      </c>
      <c r="M481" s="105">
        <v>-8958</v>
      </c>
    </row>
    <row r="482" spans="1:13" x14ac:dyDescent="0.25">
      <c r="B482" s="130" t="s">
        <v>2202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N563"/>
  <sheetViews>
    <sheetView workbookViewId="0">
      <pane xSplit="1" ySplit="1" topLeftCell="B2" activePane="bottomRight" state="frozen"/>
      <selection activeCell="S503" sqref="S503"/>
      <selection pane="topRight" activeCell="S503" sqref="S503"/>
      <selection pane="bottomLeft" activeCell="S503" sqref="S503"/>
      <selection pane="bottomRight" activeCell="S19" sqref="S1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7.85546875" style="134" bestFit="1" customWidth="1"/>
    <col min="4" max="4" width="8" style="134" bestFit="1" customWidth="1"/>
    <col min="5" max="5" width="7.85546875" style="134" bestFit="1" customWidth="1"/>
    <col min="6" max="6" width="8.140625" style="134" bestFit="1" customWidth="1"/>
    <col min="7" max="7" width="8" style="134" bestFit="1" customWidth="1"/>
    <col min="8" max="8" width="7.85546875" style="134" bestFit="1" customWidth="1"/>
    <col min="9" max="9" width="8" style="134" bestFit="1" customWidth="1"/>
    <col min="10" max="10" width="7.42578125" style="134" bestFit="1" customWidth="1"/>
    <col min="11" max="11" width="7.42578125" style="134" customWidth="1"/>
    <col min="12" max="13" width="7.42578125" style="134" bestFit="1" customWidth="1"/>
    <col min="14" max="14" width="9.140625" style="133"/>
    <col min="15" max="16384" width="9.140625" style="104"/>
  </cols>
  <sheetData>
    <row r="1" spans="1:14" x14ac:dyDescent="0.25">
      <c r="A1" s="135"/>
      <c r="B1" s="132" t="s">
        <v>2201</v>
      </c>
      <c r="C1" s="136">
        <v>101</v>
      </c>
      <c r="D1" s="136">
        <v>102</v>
      </c>
      <c r="E1" s="136">
        <v>103</v>
      </c>
      <c r="F1" s="136">
        <v>104</v>
      </c>
      <c r="G1" s="136">
        <v>105</v>
      </c>
      <c r="H1" s="136">
        <v>106</v>
      </c>
      <c r="I1" s="136">
        <v>107</v>
      </c>
      <c r="J1" s="136">
        <v>108</v>
      </c>
      <c r="K1" s="136">
        <v>904</v>
      </c>
      <c r="L1" s="136">
        <v>905</v>
      </c>
      <c r="M1" s="137">
        <v>906</v>
      </c>
      <c r="N1" s="138"/>
    </row>
    <row r="2" spans="1:14" x14ac:dyDescent="0.25">
      <c r="A2" s="139" t="s">
        <v>1633</v>
      </c>
      <c r="B2" s="132" t="s">
        <v>1847</v>
      </c>
      <c r="C2" s="138">
        <v>343315</v>
      </c>
      <c r="D2" s="138">
        <v>221211</v>
      </c>
      <c r="E2" s="138">
        <v>280274</v>
      </c>
      <c r="F2" s="138">
        <v>90798</v>
      </c>
      <c r="G2" s="138">
        <v>254774</v>
      </c>
      <c r="H2" s="138">
        <v>109737</v>
      </c>
      <c r="I2" s="138">
        <v>194574</v>
      </c>
      <c r="J2" s="138">
        <v>725003</v>
      </c>
      <c r="K2" s="138">
        <v>284549</v>
      </c>
      <c r="L2" s="138">
        <v>109962</v>
      </c>
      <c r="M2" s="138">
        <v>137145</v>
      </c>
      <c r="N2" s="138">
        <f>SUM(C2:M2)</f>
        <v>2751342</v>
      </c>
    </row>
    <row r="3" spans="1:14" ht="25.5" x14ac:dyDescent="0.25">
      <c r="A3" s="135" t="s">
        <v>1634</v>
      </c>
      <c r="B3" s="131" t="s">
        <v>1516</v>
      </c>
      <c r="C3" s="138">
        <v>338752</v>
      </c>
      <c r="D3" s="138">
        <v>215331</v>
      </c>
      <c r="E3" s="138">
        <v>274187</v>
      </c>
      <c r="F3" s="138">
        <v>86709</v>
      </c>
      <c r="G3" s="138">
        <v>247774</v>
      </c>
      <c r="H3" s="138">
        <v>108071</v>
      </c>
      <c r="I3" s="138">
        <v>184415</v>
      </c>
      <c r="J3" s="138">
        <v>709855</v>
      </c>
      <c r="K3" s="138">
        <v>281533</v>
      </c>
      <c r="L3" s="138">
        <v>109962</v>
      </c>
      <c r="M3" s="138">
        <v>136445</v>
      </c>
      <c r="N3" s="138">
        <f>SUM(C3:M3)</f>
        <v>2693034</v>
      </c>
    </row>
    <row r="4" spans="1:14" ht="25.5" x14ac:dyDescent="0.25">
      <c r="A4" s="131" t="s">
        <v>1635</v>
      </c>
      <c r="B4" s="132" t="s">
        <v>1915</v>
      </c>
      <c r="C4" s="138">
        <v>336523</v>
      </c>
      <c r="D4" s="138">
        <v>215331</v>
      </c>
      <c r="E4" s="138">
        <v>274187</v>
      </c>
      <c r="F4" s="138">
        <v>86709</v>
      </c>
      <c r="G4" s="138">
        <v>247774</v>
      </c>
      <c r="H4" s="138">
        <v>108071</v>
      </c>
      <c r="I4" s="138">
        <v>184323</v>
      </c>
      <c r="J4" s="138">
        <v>709855</v>
      </c>
      <c r="K4" s="138">
        <v>281533</v>
      </c>
      <c r="L4" s="138">
        <v>109962</v>
      </c>
      <c r="M4" s="138">
        <v>136445</v>
      </c>
      <c r="N4" s="138">
        <f t="shared" ref="N4:N66" si="0">SUM(C4:M4)</f>
        <v>2690713</v>
      </c>
    </row>
    <row r="5" spans="1:14" ht="25.5" x14ac:dyDescent="0.25">
      <c r="A5" s="131" t="s">
        <v>1636</v>
      </c>
      <c r="B5" s="132" t="s">
        <v>1916</v>
      </c>
      <c r="C5" s="138">
        <v>2229</v>
      </c>
      <c r="D5" s="138">
        <v>0</v>
      </c>
      <c r="E5" s="138">
        <v>0</v>
      </c>
      <c r="F5" s="138">
        <v>0</v>
      </c>
      <c r="G5" s="138">
        <v>0</v>
      </c>
      <c r="H5" s="138">
        <v>0</v>
      </c>
      <c r="I5" s="138">
        <v>92</v>
      </c>
      <c r="J5" s="138">
        <v>0</v>
      </c>
      <c r="K5" s="138">
        <v>0</v>
      </c>
      <c r="L5" s="138">
        <v>0</v>
      </c>
      <c r="M5" s="138">
        <v>0</v>
      </c>
      <c r="N5" s="138">
        <f t="shared" si="0"/>
        <v>2321</v>
      </c>
    </row>
    <row r="6" spans="1:14" x14ac:dyDescent="0.25">
      <c r="A6" s="131" t="s">
        <v>1637</v>
      </c>
      <c r="B6" s="132" t="s">
        <v>1917</v>
      </c>
      <c r="C6" s="138">
        <v>4372</v>
      </c>
      <c r="D6" s="138">
        <v>5880</v>
      </c>
      <c r="E6" s="138">
        <v>6082</v>
      </c>
      <c r="F6" s="138">
        <v>4089</v>
      </c>
      <c r="G6" s="138">
        <v>7000</v>
      </c>
      <c r="H6" s="138">
        <v>1666</v>
      </c>
      <c r="I6" s="138">
        <v>10159</v>
      </c>
      <c r="J6" s="138">
        <v>15148</v>
      </c>
      <c r="K6" s="138">
        <v>3016</v>
      </c>
      <c r="L6" s="138">
        <v>0</v>
      </c>
      <c r="M6" s="138">
        <v>0</v>
      </c>
      <c r="N6" s="138">
        <f t="shared" si="0"/>
        <v>57412</v>
      </c>
    </row>
    <row r="7" spans="1:14" x14ac:dyDescent="0.25">
      <c r="A7" s="131" t="s">
        <v>1638</v>
      </c>
      <c r="B7" s="132" t="s">
        <v>2006</v>
      </c>
      <c r="C7" s="138">
        <v>4372</v>
      </c>
      <c r="D7" s="138">
        <v>5880</v>
      </c>
      <c r="E7" s="138">
        <v>6052</v>
      </c>
      <c r="F7" s="138">
        <v>4057</v>
      </c>
      <c r="G7" s="138">
        <v>7000</v>
      </c>
      <c r="H7" s="138">
        <v>1666</v>
      </c>
      <c r="I7" s="138">
        <v>10159</v>
      </c>
      <c r="J7" s="138">
        <v>15148</v>
      </c>
      <c r="K7" s="138">
        <v>3016</v>
      </c>
      <c r="L7" s="138">
        <v>0</v>
      </c>
      <c r="M7" s="138">
        <v>0</v>
      </c>
      <c r="N7" s="138">
        <f t="shared" si="0"/>
        <v>57350</v>
      </c>
    </row>
    <row r="8" spans="1:14" ht="25.5" x14ac:dyDescent="0.25">
      <c r="A8" s="131" t="s">
        <v>1639</v>
      </c>
      <c r="B8" s="132" t="s">
        <v>1918</v>
      </c>
      <c r="C8" s="138">
        <v>2089</v>
      </c>
      <c r="D8" s="138">
        <v>4231</v>
      </c>
      <c r="E8" s="138">
        <v>731</v>
      </c>
      <c r="F8" s="138">
        <v>3193</v>
      </c>
      <c r="G8" s="138">
        <v>7000</v>
      </c>
      <c r="H8" s="138">
        <v>359</v>
      </c>
      <c r="I8" s="138">
        <v>8528</v>
      </c>
      <c r="J8" s="138">
        <v>12179</v>
      </c>
      <c r="K8" s="138">
        <v>3016</v>
      </c>
      <c r="L8" s="138">
        <v>0</v>
      </c>
      <c r="M8" s="138">
        <v>0</v>
      </c>
      <c r="N8" s="138">
        <f t="shared" si="0"/>
        <v>41326</v>
      </c>
    </row>
    <row r="9" spans="1:14" ht="38.25" x14ac:dyDescent="0.25">
      <c r="A9" s="131" t="s">
        <v>1640</v>
      </c>
      <c r="B9" s="132" t="s">
        <v>1219</v>
      </c>
      <c r="C9" s="138">
        <v>0</v>
      </c>
      <c r="D9" s="138">
        <v>0</v>
      </c>
      <c r="E9" s="138">
        <v>0</v>
      </c>
      <c r="F9" s="138">
        <v>0</v>
      </c>
      <c r="G9" s="138">
        <v>0</v>
      </c>
      <c r="H9" s="138">
        <v>0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f t="shared" si="0"/>
        <v>0</v>
      </c>
    </row>
    <row r="10" spans="1:14" ht="38.25" x14ac:dyDescent="0.25">
      <c r="A10" s="131" t="s">
        <v>1641</v>
      </c>
      <c r="B10" s="132" t="s">
        <v>1220</v>
      </c>
      <c r="C10" s="138">
        <v>2283</v>
      </c>
      <c r="D10" s="138">
        <v>1649</v>
      </c>
      <c r="E10" s="138">
        <v>4011</v>
      </c>
      <c r="F10" s="138">
        <v>864</v>
      </c>
      <c r="G10" s="138">
        <v>0</v>
      </c>
      <c r="H10" s="138">
        <v>0</v>
      </c>
      <c r="I10" s="138">
        <v>1631</v>
      </c>
      <c r="J10" s="138">
        <v>2969</v>
      </c>
      <c r="K10" s="138">
        <v>0</v>
      </c>
      <c r="L10" s="138">
        <v>0</v>
      </c>
      <c r="M10" s="138">
        <v>0</v>
      </c>
      <c r="N10" s="138">
        <f t="shared" si="0"/>
        <v>13407</v>
      </c>
    </row>
    <row r="11" spans="1:14" ht="25.5" x14ac:dyDescent="0.25">
      <c r="A11" s="131" t="s">
        <v>2159</v>
      </c>
      <c r="B11" s="132" t="s">
        <v>2</v>
      </c>
      <c r="C11" s="138">
        <v>0</v>
      </c>
      <c r="D11" s="138">
        <v>0</v>
      </c>
      <c r="E11" s="138">
        <v>1310</v>
      </c>
      <c r="F11" s="138">
        <v>0</v>
      </c>
      <c r="G11" s="138">
        <v>0</v>
      </c>
      <c r="H11" s="138">
        <v>1307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>
        <f t="shared" si="0"/>
        <v>2617</v>
      </c>
    </row>
    <row r="12" spans="1:14" ht="25.5" x14ac:dyDescent="0.25">
      <c r="A12" s="131" t="s">
        <v>2172</v>
      </c>
      <c r="B12" s="132" t="s">
        <v>1587</v>
      </c>
      <c r="C12" s="138">
        <v>0</v>
      </c>
      <c r="D12" s="138">
        <v>0</v>
      </c>
      <c r="E12" s="138">
        <v>30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>
        <f t="shared" si="0"/>
        <v>30</v>
      </c>
    </row>
    <row r="13" spans="1:14" ht="25.5" x14ac:dyDescent="0.25">
      <c r="A13" s="131" t="s">
        <v>494</v>
      </c>
      <c r="B13" s="132" t="s">
        <v>1588</v>
      </c>
      <c r="C13" s="138">
        <v>0</v>
      </c>
      <c r="D13" s="138">
        <v>0</v>
      </c>
      <c r="E13" s="138">
        <v>30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>
        <f t="shared" si="0"/>
        <v>30</v>
      </c>
    </row>
    <row r="14" spans="1:14" ht="25.5" x14ac:dyDescent="0.25">
      <c r="A14" s="131" t="s">
        <v>1642</v>
      </c>
      <c r="B14" s="132" t="s">
        <v>1589</v>
      </c>
      <c r="C14" s="138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>
        <f t="shared" si="0"/>
        <v>0</v>
      </c>
    </row>
    <row r="15" spans="1:14" ht="25.5" x14ac:dyDescent="0.25">
      <c r="A15" s="131" t="s">
        <v>1643</v>
      </c>
      <c r="B15" s="132" t="s">
        <v>2129</v>
      </c>
      <c r="C15" s="138">
        <v>0</v>
      </c>
      <c r="D15" s="138">
        <v>0</v>
      </c>
      <c r="E15" s="138">
        <v>0</v>
      </c>
      <c r="F15" s="138">
        <v>32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f t="shared" si="0"/>
        <v>32</v>
      </c>
    </row>
    <row r="16" spans="1:14" ht="25.5" x14ac:dyDescent="0.25">
      <c r="A16" s="131" t="s">
        <v>1644</v>
      </c>
      <c r="B16" s="132" t="s">
        <v>821</v>
      </c>
      <c r="C16" s="138">
        <v>0</v>
      </c>
      <c r="D16" s="138">
        <v>0</v>
      </c>
      <c r="E16" s="138">
        <v>0</v>
      </c>
      <c r="F16" s="138">
        <v>23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f t="shared" si="0"/>
        <v>23</v>
      </c>
    </row>
    <row r="17" spans="1:14" ht="25.5" x14ac:dyDescent="0.25">
      <c r="A17" s="131" t="s">
        <v>1645</v>
      </c>
      <c r="B17" s="132" t="s">
        <v>3</v>
      </c>
      <c r="C17" s="138">
        <v>0</v>
      </c>
      <c r="D17" s="138">
        <v>0</v>
      </c>
      <c r="E17" s="138">
        <v>0</v>
      </c>
      <c r="F17" s="138">
        <v>9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>
        <f t="shared" si="0"/>
        <v>9</v>
      </c>
    </row>
    <row r="18" spans="1:14" x14ac:dyDescent="0.25">
      <c r="A18" s="140" t="s">
        <v>1646</v>
      </c>
      <c r="B18" s="141" t="s">
        <v>554</v>
      </c>
      <c r="C18" s="138">
        <v>0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f t="shared" si="0"/>
        <v>0</v>
      </c>
    </row>
    <row r="19" spans="1:14" x14ac:dyDescent="0.25">
      <c r="A19" s="140" t="s">
        <v>1647</v>
      </c>
      <c r="B19" s="141" t="s">
        <v>1851</v>
      </c>
      <c r="C19" s="138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700</v>
      </c>
      <c r="N19" s="138">
        <f t="shared" si="0"/>
        <v>700</v>
      </c>
    </row>
    <row r="20" spans="1:14" x14ac:dyDescent="0.25">
      <c r="A20" s="140" t="s">
        <v>1648</v>
      </c>
      <c r="B20" s="141" t="s">
        <v>1852</v>
      </c>
      <c r="C20" s="138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f t="shared" si="0"/>
        <v>0</v>
      </c>
    </row>
    <row r="21" spans="1:14" ht="25.5" x14ac:dyDescent="0.25">
      <c r="A21" s="131" t="s">
        <v>502</v>
      </c>
      <c r="B21" s="132" t="s">
        <v>1853</v>
      </c>
      <c r="C21" s="138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8">
        <f t="shared" si="0"/>
        <v>0</v>
      </c>
    </row>
    <row r="22" spans="1:14" ht="25.5" x14ac:dyDescent="0.25">
      <c r="A22" s="131" t="s">
        <v>514</v>
      </c>
      <c r="B22" s="132" t="s">
        <v>2003</v>
      </c>
      <c r="C22" s="138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700</v>
      </c>
      <c r="N22" s="138">
        <f t="shared" si="0"/>
        <v>700</v>
      </c>
    </row>
    <row r="23" spans="1:14" x14ac:dyDescent="0.25">
      <c r="A23" s="131" t="s">
        <v>408</v>
      </c>
      <c r="B23" s="132" t="s">
        <v>2004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f t="shared" si="0"/>
        <v>0</v>
      </c>
    </row>
    <row r="24" spans="1:14" x14ac:dyDescent="0.25">
      <c r="A24" s="131" t="s">
        <v>418</v>
      </c>
      <c r="B24" s="132" t="s">
        <v>820</v>
      </c>
      <c r="C24" s="138">
        <v>191</v>
      </c>
      <c r="D24" s="138">
        <v>0</v>
      </c>
      <c r="E24" s="138">
        <v>5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f t="shared" si="0"/>
        <v>196</v>
      </c>
    </row>
    <row r="25" spans="1:14" ht="25.5" x14ac:dyDescent="0.25">
      <c r="A25" s="131" t="s">
        <v>431</v>
      </c>
      <c r="B25" s="132" t="s">
        <v>2005</v>
      </c>
      <c r="C25" s="138">
        <v>0</v>
      </c>
      <c r="D25" s="138">
        <v>-798</v>
      </c>
      <c r="E25" s="138">
        <v>-950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f t="shared" si="0"/>
        <v>-1748</v>
      </c>
    </row>
    <row r="26" spans="1:14" ht="38.25" x14ac:dyDescent="0.25">
      <c r="A26" s="131" t="s">
        <v>1649</v>
      </c>
      <c r="B26" s="132" t="s">
        <v>1590</v>
      </c>
      <c r="C26" s="138">
        <v>0</v>
      </c>
      <c r="D26" s="138">
        <v>-798</v>
      </c>
      <c r="E26" s="138">
        <v>-950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f t="shared" si="0"/>
        <v>-1748</v>
      </c>
    </row>
    <row r="27" spans="1:14" ht="25.5" x14ac:dyDescent="0.25">
      <c r="A27" s="131" t="s">
        <v>1650</v>
      </c>
      <c r="B27" s="132" t="s">
        <v>1591</v>
      </c>
      <c r="C27" s="138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f t="shared" si="0"/>
        <v>0</v>
      </c>
    </row>
    <row r="28" spans="1:14" ht="25.5" x14ac:dyDescent="0.25">
      <c r="A28" s="131" t="s">
        <v>1651</v>
      </c>
      <c r="B28" s="132" t="s">
        <v>1341</v>
      </c>
      <c r="C28" s="138">
        <v>5130</v>
      </c>
      <c r="D28" s="138">
        <v>0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f t="shared" si="0"/>
        <v>5130</v>
      </c>
    </row>
    <row r="29" spans="1:14" ht="38.25" x14ac:dyDescent="0.25">
      <c r="A29" s="131" t="s">
        <v>1652</v>
      </c>
      <c r="B29" s="132" t="s">
        <v>1592</v>
      </c>
      <c r="C29" s="138">
        <v>5130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f t="shared" si="0"/>
        <v>5130</v>
      </c>
    </row>
    <row r="30" spans="1:14" ht="38.25" x14ac:dyDescent="0.25">
      <c r="A30" s="131" t="s">
        <v>1653</v>
      </c>
      <c r="B30" s="132" t="s">
        <v>1342</v>
      </c>
      <c r="C30" s="138">
        <v>0</v>
      </c>
      <c r="D30" s="138">
        <v>0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f t="shared" si="0"/>
        <v>0</v>
      </c>
    </row>
    <row r="31" spans="1:14" ht="25.5" x14ac:dyDescent="0.25">
      <c r="A31" s="131" t="s">
        <v>441</v>
      </c>
      <c r="B31" s="132" t="s">
        <v>1221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f t="shared" si="0"/>
        <v>0</v>
      </c>
    </row>
    <row r="32" spans="1:14" ht="25.5" x14ac:dyDescent="0.25">
      <c r="A32" s="131" t="s">
        <v>2122</v>
      </c>
      <c r="B32" s="132" t="s">
        <v>1222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f t="shared" si="0"/>
        <v>0</v>
      </c>
    </row>
    <row r="33" spans="1:14" ht="25.5" x14ac:dyDescent="0.25">
      <c r="A33" s="131" t="s">
        <v>740</v>
      </c>
      <c r="B33" s="132" t="s">
        <v>1223</v>
      </c>
      <c r="C33" s="138">
        <v>3038</v>
      </c>
      <c r="D33" s="138">
        <v>1794</v>
      </c>
      <c r="E33" s="138">
        <v>1916</v>
      </c>
      <c r="F33" s="138">
        <v>590</v>
      </c>
      <c r="G33" s="138">
        <v>1398</v>
      </c>
      <c r="H33" s="138">
        <v>260</v>
      </c>
      <c r="I33" s="138">
        <v>1296</v>
      </c>
      <c r="J33" s="138">
        <v>4592</v>
      </c>
      <c r="K33" s="138">
        <v>6003</v>
      </c>
      <c r="L33" s="138">
        <v>4406</v>
      </c>
      <c r="M33" s="138">
        <v>4111</v>
      </c>
      <c r="N33" s="138">
        <f t="shared" si="0"/>
        <v>29404</v>
      </c>
    </row>
    <row r="34" spans="1:14" ht="38.25" x14ac:dyDescent="0.25">
      <c r="A34" s="131" t="s">
        <v>1654</v>
      </c>
      <c r="B34" s="132" t="s">
        <v>1249</v>
      </c>
      <c r="C34" s="138">
        <v>1154</v>
      </c>
      <c r="D34" s="138">
        <v>29</v>
      </c>
      <c r="E34" s="138">
        <v>416</v>
      </c>
      <c r="F34" s="138">
        <v>73</v>
      </c>
      <c r="G34" s="138">
        <v>86</v>
      </c>
      <c r="H34" s="138">
        <v>0</v>
      </c>
      <c r="I34" s="138">
        <v>419</v>
      </c>
      <c r="J34" s="138">
        <v>400</v>
      </c>
      <c r="K34" s="138">
        <v>2326</v>
      </c>
      <c r="L34" s="138">
        <v>190</v>
      </c>
      <c r="M34" s="138">
        <v>1168</v>
      </c>
      <c r="N34" s="138">
        <f t="shared" si="0"/>
        <v>6261</v>
      </c>
    </row>
    <row r="35" spans="1:14" ht="38.25" x14ac:dyDescent="0.25">
      <c r="A35" s="142" t="s">
        <v>1655</v>
      </c>
      <c r="B35" s="132" t="s">
        <v>322</v>
      </c>
      <c r="C35" s="138">
        <v>1153</v>
      </c>
      <c r="D35" s="138">
        <v>29</v>
      </c>
      <c r="E35" s="138">
        <v>405</v>
      </c>
      <c r="F35" s="138">
        <v>7</v>
      </c>
      <c r="G35" s="138">
        <v>76</v>
      </c>
      <c r="H35" s="138">
        <v>0</v>
      </c>
      <c r="I35" s="138">
        <v>419</v>
      </c>
      <c r="J35" s="138">
        <v>400</v>
      </c>
      <c r="K35" s="138">
        <v>2262</v>
      </c>
      <c r="L35" s="138">
        <v>190</v>
      </c>
      <c r="M35" s="138">
        <v>1168</v>
      </c>
      <c r="N35" s="138">
        <f t="shared" si="0"/>
        <v>6109</v>
      </c>
    </row>
    <row r="36" spans="1:14" x14ac:dyDescent="0.25">
      <c r="A36" s="131" t="s">
        <v>1656</v>
      </c>
      <c r="B36" s="132" t="s">
        <v>1059</v>
      </c>
      <c r="C36" s="138">
        <v>2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10</v>
      </c>
      <c r="J36" s="138">
        <v>0</v>
      </c>
      <c r="K36" s="138">
        <v>0</v>
      </c>
      <c r="L36" s="138">
        <v>0</v>
      </c>
      <c r="M36" s="138">
        <v>0</v>
      </c>
      <c r="N36" s="138">
        <f t="shared" si="0"/>
        <v>12</v>
      </c>
    </row>
    <row r="37" spans="1:14" x14ac:dyDescent="0.25">
      <c r="A37" s="131" t="s">
        <v>1657</v>
      </c>
      <c r="B37" s="132" t="s">
        <v>323</v>
      </c>
      <c r="C37" s="138">
        <v>45</v>
      </c>
      <c r="D37" s="138">
        <v>0</v>
      </c>
      <c r="E37" s="138">
        <v>0</v>
      </c>
      <c r="F37" s="138">
        <v>0</v>
      </c>
      <c r="G37" s="138">
        <v>62</v>
      </c>
      <c r="H37" s="138">
        <v>0</v>
      </c>
      <c r="I37" s="138">
        <v>97</v>
      </c>
      <c r="J37" s="138">
        <v>0</v>
      </c>
      <c r="K37" s="138">
        <v>0</v>
      </c>
      <c r="L37" s="138">
        <v>190</v>
      </c>
      <c r="M37" s="138">
        <v>40</v>
      </c>
      <c r="N37" s="138">
        <f t="shared" si="0"/>
        <v>434</v>
      </c>
    </row>
    <row r="38" spans="1:14" ht="25.5" x14ac:dyDescent="0.25">
      <c r="A38" s="131" t="s">
        <v>1658</v>
      </c>
      <c r="B38" s="132" t="s">
        <v>324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f t="shared" si="0"/>
        <v>0</v>
      </c>
    </row>
    <row r="39" spans="1:14" x14ac:dyDescent="0.25">
      <c r="A39" s="131" t="s">
        <v>1659</v>
      </c>
      <c r="B39" s="132" t="s">
        <v>350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f t="shared" si="0"/>
        <v>0</v>
      </c>
    </row>
    <row r="40" spans="1:14" ht="25.5" x14ac:dyDescent="0.25">
      <c r="A40" s="131" t="s">
        <v>1660</v>
      </c>
      <c r="B40" s="132" t="s">
        <v>351</v>
      </c>
      <c r="C40" s="138">
        <v>46</v>
      </c>
      <c r="D40" s="138">
        <v>0</v>
      </c>
      <c r="E40" s="138">
        <v>0</v>
      </c>
      <c r="F40" s="138">
        <v>0</v>
      </c>
      <c r="G40" s="138">
        <v>14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f t="shared" si="0"/>
        <v>60</v>
      </c>
    </row>
    <row r="41" spans="1:14" ht="25.5" x14ac:dyDescent="0.25">
      <c r="A41" s="131" t="s">
        <v>1661</v>
      </c>
      <c r="B41" s="132" t="s">
        <v>352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f t="shared" si="0"/>
        <v>0</v>
      </c>
    </row>
    <row r="42" spans="1:14" x14ac:dyDescent="0.25">
      <c r="A42" s="131" t="s">
        <v>1662</v>
      </c>
      <c r="B42" s="132" t="s">
        <v>353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f t="shared" si="0"/>
        <v>0</v>
      </c>
    </row>
    <row r="43" spans="1:14" ht="25.5" x14ac:dyDescent="0.25">
      <c r="A43" s="131" t="s">
        <v>1663</v>
      </c>
      <c r="B43" s="132" t="s">
        <v>354</v>
      </c>
      <c r="C43" s="138">
        <v>0</v>
      </c>
      <c r="D43" s="138">
        <v>0</v>
      </c>
      <c r="E43" s="138">
        <v>100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f t="shared" si="0"/>
        <v>100</v>
      </c>
    </row>
    <row r="44" spans="1:14" ht="25.5" x14ac:dyDescent="0.25">
      <c r="A44" s="131" t="s">
        <v>1664</v>
      </c>
      <c r="B44" s="132" t="s">
        <v>355</v>
      </c>
      <c r="C44" s="138">
        <v>1060</v>
      </c>
      <c r="D44" s="138">
        <v>29</v>
      </c>
      <c r="E44" s="138">
        <v>305</v>
      </c>
      <c r="F44" s="138">
        <v>7</v>
      </c>
      <c r="G44" s="138">
        <v>0</v>
      </c>
      <c r="H44" s="138">
        <v>0</v>
      </c>
      <c r="I44" s="138">
        <v>312</v>
      </c>
      <c r="J44" s="138">
        <v>400</v>
      </c>
      <c r="K44" s="138">
        <v>2262</v>
      </c>
      <c r="L44" s="138">
        <v>0</v>
      </c>
      <c r="M44" s="138">
        <v>1128</v>
      </c>
      <c r="N44" s="138">
        <f t="shared" si="0"/>
        <v>5503</v>
      </c>
    </row>
    <row r="45" spans="1:14" ht="38.25" x14ac:dyDescent="0.25">
      <c r="A45" s="142" t="s">
        <v>1665</v>
      </c>
      <c r="B45" s="132" t="s">
        <v>1781</v>
      </c>
      <c r="C45" s="138">
        <v>0</v>
      </c>
      <c r="D45" s="138">
        <v>0</v>
      </c>
      <c r="E45" s="138">
        <v>10</v>
      </c>
      <c r="F45" s="138">
        <v>65</v>
      </c>
      <c r="G45" s="138">
        <v>10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f t="shared" si="0"/>
        <v>85</v>
      </c>
    </row>
    <row r="46" spans="1:14" ht="38.25" x14ac:dyDescent="0.25">
      <c r="A46" s="142" t="s">
        <v>1666</v>
      </c>
      <c r="B46" s="132" t="s">
        <v>1782</v>
      </c>
      <c r="C46" s="138">
        <v>1</v>
      </c>
      <c r="D46" s="138">
        <v>0</v>
      </c>
      <c r="E46" s="138">
        <v>1</v>
      </c>
      <c r="F46" s="138">
        <v>1</v>
      </c>
      <c r="G46" s="138">
        <v>0</v>
      </c>
      <c r="H46" s="138">
        <v>0</v>
      </c>
      <c r="I46" s="138">
        <v>0</v>
      </c>
      <c r="J46" s="138">
        <v>0</v>
      </c>
      <c r="K46" s="138">
        <v>64</v>
      </c>
      <c r="L46" s="138">
        <v>0</v>
      </c>
      <c r="M46" s="138">
        <v>0</v>
      </c>
      <c r="N46" s="138">
        <f t="shared" si="0"/>
        <v>67</v>
      </c>
    </row>
    <row r="47" spans="1:14" x14ac:dyDescent="0.25">
      <c r="A47" s="131" t="s">
        <v>1667</v>
      </c>
      <c r="B47" s="132" t="s">
        <v>1783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f t="shared" si="0"/>
        <v>0</v>
      </c>
    </row>
    <row r="48" spans="1:14" x14ac:dyDescent="0.25">
      <c r="A48" s="131" t="s">
        <v>1668</v>
      </c>
      <c r="B48" s="132" t="s">
        <v>1784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64</v>
      </c>
      <c r="L48" s="138">
        <v>0</v>
      </c>
      <c r="M48" s="138">
        <v>0</v>
      </c>
      <c r="N48" s="138">
        <f t="shared" si="0"/>
        <v>64</v>
      </c>
    </row>
    <row r="49" spans="1:14" ht="25.5" x14ac:dyDescent="0.25">
      <c r="A49" s="131" t="s">
        <v>1669</v>
      </c>
      <c r="B49" s="132" t="s">
        <v>1785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f t="shared" si="0"/>
        <v>0</v>
      </c>
    </row>
    <row r="50" spans="1:14" x14ac:dyDescent="0.25">
      <c r="A50" s="131" t="s">
        <v>1670</v>
      </c>
      <c r="B50" s="132" t="s">
        <v>1786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f t="shared" si="0"/>
        <v>0</v>
      </c>
    </row>
    <row r="51" spans="1:14" ht="25.5" x14ac:dyDescent="0.25">
      <c r="A51" s="131" t="s">
        <v>1671</v>
      </c>
      <c r="B51" s="132" t="s">
        <v>1787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f t="shared" si="0"/>
        <v>0</v>
      </c>
    </row>
    <row r="52" spans="1:14" ht="25.5" x14ac:dyDescent="0.25">
      <c r="A52" s="131" t="s">
        <v>1672</v>
      </c>
      <c r="B52" s="132" t="s">
        <v>1788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f t="shared" si="0"/>
        <v>0</v>
      </c>
    </row>
    <row r="53" spans="1:14" x14ac:dyDescent="0.25">
      <c r="A53" s="131" t="s">
        <v>1673</v>
      </c>
      <c r="B53" s="132" t="s">
        <v>1789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f t="shared" si="0"/>
        <v>0</v>
      </c>
    </row>
    <row r="54" spans="1:14" ht="25.5" x14ac:dyDescent="0.25">
      <c r="A54" s="131" t="s">
        <v>1674</v>
      </c>
      <c r="B54" s="132" t="s">
        <v>1790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f t="shared" si="0"/>
        <v>0</v>
      </c>
    </row>
    <row r="55" spans="1:14" ht="25.5" x14ac:dyDescent="0.25">
      <c r="A55" s="131" t="s">
        <v>1675</v>
      </c>
      <c r="B55" s="132" t="s">
        <v>4</v>
      </c>
      <c r="C55" s="138">
        <v>1</v>
      </c>
      <c r="D55" s="138">
        <v>0</v>
      </c>
      <c r="E55" s="138">
        <v>1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f t="shared" si="0"/>
        <v>2</v>
      </c>
    </row>
    <row r="56" spans="1:14" ht="25.5" x14ac:dyDescent="0.25">
      <c r="A56" s="131" t="s">
        <v>1676</v>
      </c>
      <c r="B56" s="132" t="s">
        <v>5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f t="shared" si="0"/>
        <v>0</v>
      </c>
    </row>
    <row r="57" spans="1:14" x14ac:dyDescent="0.25">
      <c r="A57" s="131" t="s">
        <v>1677</v>
      </c>
      <c r="B57" s="132" t="s">
        <v>555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f t="shared" si="0"/>
        <v>0</v>
      </c>
    </row>
    <row r="58" spans="1:14" ht="38.25" x14ac:dyDescent="0.25">
      <c r="A58" s="131" t="s">
        <v>1678</v>
      </c>
      <c r="B58" s="132" t="s">
        <v>556</v>
      </c>
      <c r="C58" s="138">
        <v>0</v>
      </c>
      <c r="D58" s="138">
        <v>0</v>
      </c>
      <c r="E58" s="138">
        <v>0</v>
      </c>
      <c r="F58" s="138">
        <v>1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f t="shared" si="0"/>
        <v>1</v>
      </c>
    </row>
    <row r="59" spans="1:14" ht="25.5" x14ac:dyDescent="0.25">
      <c r="A59" s="142" t="s">
        <v>1679</v>
      </c>
      <c r="B59" s="132" t="s">
        <v>557</v>
      </c>
      <c r="C59" s="138">
        <v>0</v>
      </c>
      <c r="D59" s="138">
        <v>0</v>
      </c>
      <c r="E59" s="138">
        <v>0</v>
      </c>
      <c r="F59" s="138">
        <v>1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f t="shared" si="0"/>
        <v>1</v>
      </c>
    </row>
    <row r="60" spans="1:14" ht="38.25" x14ac:dyDescent="0.25">
      <c r="A60" s="142" t="s">
        <v>1680</v>
      </c>
      <c r="B60" s="132" t="s">
        <v>558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f t="shared" si="0"/>
        <v>0</v>
      </c>
    </row>
    <row r="61" spans="1:14" ht="25.5" x14ac:dyDescent="0.25">
      <c r="A61" s="131" t="s">
        <v>1681</v>
      </c>
      <c r="B61" s="132" t="s">
        <v>559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f t="shared" si="0"/>
        <v>0</v>
      </c>
    </row>
    <row r="62" spans="1:14" ht="51" x14ac:dyDescent="0.25">
      <c r="A62" s="142" t="s">
        <v>1682</v>
      </c>
      <c r="B62" s="132" t="s">
        <v>1791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f t="shared" si="0"/>
        <v>0</v>
      </c>
    </row>
    <row r="63" spans="1:14" ht="25.5" x14ac:dyDescent="0.25">
      <c r="A63" s="142" t="s">
        <v>1683</v>
      </c>
      <c r="B63" s="132" t="s">
        <v>1792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f t="shared" si="0"/>
        <v>0</v>
      </c>
    </row>
    <row r="64" spans="1:14" ht="25.5" x14ac:dyDescent="0.25">
      <c r="A64" s="142" t="s">
        <v>1684</v>
      </c>
      <c r="B64" s="132" t="s">
        <v>1793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f t="shared" si="0"/>
        <v>0</v>
      </c>
    </row>
    <row r="65" spans="1:14" ht="25.5" x14ac:dyDescent="0.25">
      <c r="A65" s="142" t="s">
        <v>1685</v>
      </c>
      <c r="B65" s="132" t="s">
        <v>1794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f t="shared" si="0"/>
        <v>0</v>
      </c>
    </row>
    <row r="66" spans="1:14" ht="38.25" x14ac:dyDescent="0.25">
      <c r="A66" s="142" t="s">
        <v>1686</v>
      </c>
      <c r="B66" s="132" t="s">
        <v>1795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f t="shared" si="0"/>
        <v>0</v>
      </c>
    </row>
    <row r="67" spans="1:14" ht="25.5" x14ac:dyDescent="0.25">
      <c r="A67" s="142" t="s">
        <v>1687</v>
      </c>
      <c r="B67" s="132" t="s">
        <v>1796</v>
      </c>
      <c r="C67" s="138">
        <v>913</v>
      </c>
      <c r="D67" s="138">
        <v>886</v>
      </c>
      <c r="E67" s="138">
        <v>800</v>
      </c>
      <c r="F67" s="138">
        <v>195</v>
      </c>
      <c r="G67" s="138">
        <v>462</v>
      </c>
      <c r="H67" s="138">
        <v>50</v>
      </c>
      <c r="I67" s="138">
        <v>300</v>
      </c>
      <c r="J67" s="138">
        <v>1400</v>
      </c>
      <c r="K67" s="138">
        <v>640</v>
      </c>
      <c r="L67" s="138">
        <v>2252</v>
      </c>
      <c r="M67" s="138">
        <v>461</v>
      </c>
      <c r="N67" s="138">
        <f t="shared" ref="N67:N130" si="1">SUM(C67:M67)</f>
        <v>8359</v>
      </c>
    </row>
    <row r="68" spans="1:14" ht="25.5" x14ac:dyDescent="0.25">
      <c r="A68" s="142" t="s">
        <v>1688</v>
      </c>
      <c r="B68" s="132" t="s">
        <v>1798</v>
      </c>
      <c r="C68" s="138">
        <v>971</v>
      </c>
      <c r="D68" s="138">
        <v>879</v>
      </c>
      <c r="E68" s="138">
        <v>700</v>
      </c>
      <c r="F68" s="138">
        <v>322</v>
      </c>
      <c r="G68" s="138">
        <v>850</v>
      </c>
      <c r="H68" s="138">
        <v>210</v>
      </c>
      <c r="I68" s="138">
        <v>577</v>
      </c>
      <c r="J68" s="138">
        <v>2792</v>
      </c>
      <c r="K68" s="138">
        <v>3037</v>
      </c>
      <c r="L68" s="138">
        <v>1964</v>
      </c>
      <c r="M68" s="138">
        <v>2482</v>
      </c>
      <c r="N68" s="138">
        <f t="shared" si="1"/>
        <v>14784</v>
      </c>
    </row>
    <row r="69" spans="1:14" ht="25.5" x14ac:dyDescent="0.25">
      <c r="A69" s="142" t="s">
        <v>1689</v>
      </c>
      <c r="B69" s="132" t="s">
        <v>1799</v>
      </c>
      <c r="C69" s="138">
        <v>12</v>
      </c>
      <c r="D69" s="138">
        <v>0</v>
      </c>
      <c r="E69" s="138">
        <v>0</v>
      </c>
      <c r="F69" s="138">
        <v>310</v>
      </c>
      <c r="G69" s="138">
        <v>0</v>
      </c>
      <c r="H69" s="138">
        <v>0</v>
      </c>
      <c r="I69" s="138">
        <v>0</v>
      </c>
      <c r="J69" s="138">
        <v>120</v>
      </c>
      <c r="K69" s="138">
        <v>0</v>
      </c>
      <c r="L69" s="138">
        <v>64</v>
      </c>
      <c r="M69" s="138">
        <v>12</v>
      </c>
      <c r="N69" s="138">
        <f t="shared" si="1"/>
        <v>518</v>
      </c>
    </row>
    <row r="70" spans="1:14" ht="25.5" x14ac:dyDescent="0.25">
      <c r="A70" s="142" t="s">
        <v>1690</v>
      </c>
      <c r="B70" s="132" t="s">
        <v>1800</v>
      </c>
      <c r="C70" s="138">
        <v>854</v>
      </c>
      <c r="D70" s="138">
        <v>879</v>
      </c>
      <c r="E70" s="138">
        <v>277</v>
      </c>
      <c r="F70" s="138">
        <v>5</v>
      </c>
      <c r="G70" s="138">
        <v>850</v>
      </c>
      <c r="H70" s="138">
        <v>188</v>
      </c>
      <c r="I70" s="138">
        <v>440</v>
      </c>
      <c r="J70" s="138">
        <v>2600</v>
      </c>
      <c r="K70" s="138">
        <v>2185</v>
      </c>
      <c r="L70" s="138">
        <v>1900</v>
      </c>
      <c r="M70" s="138">
        <v>1089</v>
      </c>
      <c r="N70" s="138">
        <f t="shared" si="1"/>
        <v>11267</v>
      </c>
    </row>
    <row r="71" spans="1:14" ht="25.5" x14ac:dyDescent="0.25">
      <c r="A71" s="142" t="s">
        <v>1691</v>
      </c>
      <c r="B71" s="132" t="s">
        <v>1801</v>
      </c>
      <c r="C71" s="138">
        <v>0</v>
      </c>
      <c r="D71" s="138">
        <v>0</v>
      </c>
      <c r="E71" s="138">
        <v>0</v>
      </c>
      <c r="F71" s="138">
        <v>7</v>
      </c>
      <c r="G71" s="138">
        <v>0</v>
      </c>
      <c r="H71" s="138">
        <v>0</v>
      </c>
      <c r="I71" s="138">
        <v>14</v>
      </c>
      <c r="J71" s="138">
        <v>0</v>
      </c>
      <c r="K71" s="138">
        <v>0</v>
      </c>
      <c r="L71" s="138">
        <v>0</v>
      </c>
      <c r="M71" s="138">
        <v>0</v>
      </c>
      <c r="N71" s="138">
        <f t="shared" si="1"/>
        <v>21</v>
      </c>
    </row>
    <row r="72" spans="1:14" ht="38.25" x14ac:dyDescent="0.25">
      <c r="A72" s="142" t="s">
        <v>1692</v>
      </c>
      <c r="B72" s="132" t="s">
        <v>1802</v>
      </c>
      <c r="C72" s="138">
        <v>8</v>
      </c>
      <c r="D72" s="138">
        <v>0</v>
      </c>
      <c r="E72" s="138">
        <v>10</v>
      </c>
      <c r="F72" s="138">
        <v>0</v>
      </c>
      <c r="G72" s="138">
        <v>0</v>
      </c>
      <c r="H72" s="138">
        <v>0</v>
      </c>
      <c r="I72" s="138">
        <v>88</v>
      </c>
      <c r="J72" s="138">
        <v>60</v>
      </c>
      <c r="K72" s="138">
        <v>169</v>
      </c>
      <c r="L72" s="138">
        <v>0</v>
      </c>
      <c r="M72" s="138">
        <v>45</v>
      </c>
      <c r="N72" s="138">
        <f t="shared" si="1"/>
        <v>380</v>
      </c>
    </row>
    <row r="73" spans="1:14" ht="38.25" x14ac:dyDescent="0.25">
      <c r="A73" s="142" t="s">
        <v>1693</v>
      </c>
      <c r="B73" s="132" t="s">
        <v>1803</v>
      </c>
      <c r="C73" s="138">
        <v>88</v>
      </c>
      <c r="D73" s="138">
        <v>0</v>
      </c>
      <c r="E73" s="138">
        <v>130</v>
      </c>
      <c r="F73" s="138">
        <v>0</v>
      </c>
      <c r="G73" s="138">
        <v>0</v>
      </c>
      <c r="H73" s="138">
        <v>0</v>
      </c>
      <c r="I73" s="138">
        <v>8</v>
      </c>
      <c r="J73" s="138">
        <v>0</v>
      </c>
      <c r="K73" s="138">
        <v>683</v>
      </c>
      <c r="L73" s="138">
        <v>0</v>
      </c>
      <c r="M73" s="138">
        <v>0</v>
      </c>
      <c r="N73" s="138">
        <f t="shared" si="1"/>
        <v>909</v>
      </c>
    </row>
    <row r="74" spans="1:14" ht="25.5" x14ac:dyDescent="0.25">
      <c r="A74" s="142" t="s">
        <v>1694</v>
      </c>
      <c r="B74" s="132" t="s">
        <v>1797</v>
      </c>
      <c r="C74" s="138">
        <v>9</v>
      </c>
      <c r="D74" s="138">
        <v>0</v>
      </c>
      <c r="E74" s="138">
        <v>283</v>
      </c>
      <c r="F74" s="138">
        <v>0</v>
      </c>
      <c r="G74" s="138">
        <v>0</v>
      </c>
      <c r="H74" s="138">
        <v>22</v>
      </c>
      <c r="I74" s="138">
        <v>27</v>
      </c>
      <c r="J74" s="138">
        <v>12</v>
      </c>
      <c r="K74" s="138">
        <v>0</v>
      </c>
      <c r="L74" s="138">
        <v>0</v>
      </c>
      <c r="M74" s="138">
        <v>1336</v>
      </c>
      <c r="N74" s="138">
        <f t="shared" si="1"/>
        <v>1689</v>
      </c>
    </row>
    <row r="75" spans="1:14" ht="25.5" x14ac:dyDescent="0.25">
      <c r="A75" s="142" t="s">
        <v>1695</v>
      </c>
      <c r="B75" s="132" t="s">
        <v>1804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f t="shared" si="1"/>
        <v>0</v>
      </c>
    </row>
    <row r="76" spans="1:14" x14ac:dyDescent="0.25">
      <c r="A76" s="131" t="s">
        <v>1696</v>
      </c>
      <c r="B76" s="132" t="s">
        <v>33</v>
      </c>
      <c r="C76" s="138">
        <v>4211</v>
      </c>
      <c r="D76" s="138">
        <v>359</v>
      </c>
      <c r="E76" s="138">
        <v>592</v>
      </c>
      <c r="F76" s="138">
        <v>166</v>
      </c>
      <c r="G76" s="138">
        <v>190</v>
      </c>
      <c r="H76" s="138">
        <v>156</v>
      </c>
      <c r="I76" s="138">
        <v>2728</v>
      </c>
      <c r="J76" s="138">
        <v>1411</v>
      </c>
      <c r="K76" s="138">
        <v>733</v>
      </c>
      <c r="L76" s="138">
        <v>5473</v>
      </c>
      <c r="M76" s="138">
        <v>2528</v>
      </c>
      <c r="N76" s="138">
        <f t="shared" si="1"/>
        <v>18547</v>
      </c>
    </row>
    <row r="77" spans="1:14" x14ac:dyDescent="0.25">
      <c r="A77" s="142" t="s">
        <v>1697</v>
      </c>
      <c r="B77" s="132" t="s">
        <v>683</v>
      </c>
      <c r="C77" s="138">
        <v>144</v>
      </c>
      <c r="D77" s="138">
        <v>25</v>
      </c>
      <c r="E77" s="138">
        <v>90</v>
      </c>
      <c r="F77" s="138">
        <v>36</v>
      </c>
      <c r="G77" s="138">
        <v>0</v>
      </c>
      <c r="H77" s="138">
        <v>19</v>
      </c>
      <c r="I77" s="138">
        <v>117</v>
      </c>
      <c r="J77" s="138">
        <v>388</v>
      </c>
      <c r="K77" s="138">
        <v>172</v>
      </c>
      <c r="L77" s="138">
        <v>52</v>
      </c>
      <c r="M77" s="138">
        <v>80</v>
      </c>
      <c r="N77" s="138">
        <f t="shared" si="1"/>
        <v>1123</v>
      </c>
    </row>
    <row r="78" spans="1:14" x14ac:dyDescent="0.25">
      <c r="A78" s="142" t="s">
        <v>1698</v>
      </c>
      <c r="B78" s="132" t="s">
        <v>684</v>
      </c>
      <c r="C78" s="138">
        <v>31</v>
      </c>
      <c r="D78" s="138">
        <v>0</v>
      </c>
      <c r="E78" s="138">
        <v>260</v>
      </c>
      <c r="F78" s="138">
        <v>5</v>
      </c>
      <c r="G78" s="138">
        <v>100</v>
      </c>
      <c r="H78" s="138">
        <v>0</v>
      </c>
      <c r="I78" s="138">
        <v>0</v>
      </c>
      <c r="J78" s="138">
        <v>0</v>
      </c>
      <c r="K78" s="138">
        <v>172</v>
      </c>
      <c r="L78" s="138">
        <v>196</v>
      </c>
      <c r="M78" s="138">
        <v>0</v>
      </c>
      <c r="N78" s="138">
        <f t="shared" si="1"/>
        <v>764</v>
      </c>
    </row>
    <row r="79" spans="1:14" ht="38.25" x14ac:dyDescent="0.25">
      <c r="A79" s="142" t="s">
        <v>1699</v>
      </c>
      <c r="B79" s="132" t="s">
        <v>685</v>
      </c>
      <c r="C79" s="138">
        <v>31</v>
      </c>
      <c r="D79" s="138">
        <v>0</v>
      </c>
      <c r="E79" s="138">
        <v>260</v>
      </c>
      <c r="F79" s="138">
        <v>5</v>
      </c>
      <c r="G79" s="138">
        <v>100</v>
      </c>
      <c r="H79" s="138">
        <v>0</v>
      </c>
      <c r="I79" s="138">
        <v>0</v>
      </c>
      <c r="J79" s="138">
        <v>0</v>
      </c>
      <c r="K79" s="138">
        <v>172</v>
      </c>
      <c r="L79" s="138">
        <v>196</v>
      </c>
      <c r="M79" s="138">
        <v>0</v>
      </c>
      <c r="N79" s="138">
        <f t="shared" si="1"/>
        <v>764</v>
      </c>
    </row>
    <row r="80" spans="1:14" ht="25.5" x14ac:dyDescent="0.25">
      <c r="A80" s="142" t="s">
        <v>1700</v>
      </c>
      <c r="B80" s="132" t="s">
        <v>73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f t="shared" si="1"/>
        <v>0</v>
      </c>
    </row>
    <row r="81" spans="1:14" ht="25.5" x14ac:dyDescent="0.25">
      <c r="A81" s="142" t="s">
        <v>1701</v>
      </c>
      <c r="B81" s="132" t="s">
        <v>74</v>
      </c>
      <c r="C81" s="138">
        <v>647</v>
      </c>
      <c r="D81" s="138">
        <v>172</v>
      </c>
      <c r="E81" s="138">
        <v>242</v>
      </c>
      <c r="F81" s="138">
        <v>118</v>
      </c>
      <c r="G81" s="138">
        <v>0</v>
      </c>
      <c r="H81" s="138">
        <v>0</v>
      </c>
      <c r="I81" s="138">
        <v>0</v>
      </c>
      <c r="J81" s="138">
        <v>630</v>
      </c>
      <c r="K81" s="138">
        <v>69</v>
      </c>
      <c r="L81" s="138">
        <v>0</v>
      </c>
      <c r="M81" s="138">
        <v>0</v>
      </c>
      <c r="N81" s="138">
        <f t="shared" si="1"/>
        <v>1878</v>
      </c>
    </row>
    <row r="82" spans="1:14" ht="51" x14ac:dyDescent="0.25">
      <c r="A82" s="142" t="s">
        <v>1702</v>
      </c>
      <c r="B82" s="132" t="s">
        <v>75</v>
      </c>
      <c r="C82" s="138">
        <v>247</v>
      </c>
      <c r="D82" s="138">
        <v>172</v>
      </c>
      <c r="E82" s="138">
        <v>122</v>
      </c>
      <c r="F82" s="138">
        <v>118</v>
      </c>
      <c r="G82" s="138">
        <v>0</v>
      </c>
      <c r="H82" s="138">
        <v>0</v>
      </c>
      <c r="I82" s="138">
        <v>0</v>
      </c>
      <c r="J82" s="138">
        <v>630</v>
      </c>
      <c r="K82" s="138">
        <v>49</v>
      </c>
      <c r="L82" s="138">
        <v>0</v>
      </c>
      <c r="M82" s="138">
        <v>0</v>
      </c>
      <c r="N82" s="138">
        <f t="shared" si="1"/>
        <v>1338</v>
      </c>
    </row>
    <row r="83" spans="1:14" ht="25.5" x14ac:dyDescent="0.25">
      <c r="A83" s="142" t="s">
        <v>1703</v>
      </c>
      <c r="B83" s="132" t="s">
        <v>76</v>
      </c>
      <c r="C83" s="138">
        <v>348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f t="shared" si="1"/>
        <v>348</v>
      </c>
    </row>
    <row r="84" spans="1:14" ht="25.5" x14ac:dyDescent="0.25">
      <c r="A84" s="142" t="s">
        <v>1704</v>
      </c>
      <c r="B84" s="132" t="s">
        <v>77</v>
      </c>
      <c r="C84" s="138">
        <v>52</v>
      </c>
      <c r="D84" s="138">
        <v>0</v>
      </c>
      <c r="E84" s="138">
        <v>120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20</v>
      </c>
      <c r="L84" s="138">
        <v>0</v>
      </c>
      <c r="M84" s="138">
        <v>0</v>
      </c>
      <c r="N84" s="138">
        <f t="shared" si="1"/>
        <v>192</v>
      </c>
    </row>
    <row r="85" spans="1:14" ht="25.5" x14ac:dyDescent="0.25">
      <c r="A85" s="142" t="s">
        <v>1705</v>
      </c>
      <c r="B85" s="132" t="s">
        <v>1362</v>
      </c>
      <c r="C85" s="138">
        <v>110</v>
      </c>
      <c r="D85" s="138">
        <v>102</v>
      </c>
      <c r="E85" s="138">
        <v>0</v>
      </c>
      <c r="F85" s="138">
        <v>0</v>
      </c>
      <c r="G85" s="138">
        <v>90</v>
      </c>
      <c r="H85" s="138">
        <v>0</v>
      </c>
      <c r="I85" s="138">
        <v>0</v>
      </c>
      <c r="J85" s="138">
        <v>0</v>
      </c>
      <c r="K85" s="138">
        <v>0</v>
      </c>
      <c r="L85" s="138">
        <v>5200</v>
      </c>
      <c r="M85" s="138">
        <v>0</v>
      </c>
      <c r="N85" s="138">
        <f t="shared" si="1"/>
        <v>5502</v>
      </c>
    </row>
    <row r="86" spans="1:14" ht="38.25" x14ac:dyDescent="0.25">
      <c r="A86" s="142" t="s">
        <v>1706</v>
      </c>
      <c r="B86" s="132" t="s">
        <v>27</v>
      </c>
      <c r="C86" s="138">
        <v>37</v>
      </c>
      <c r="D86" s="138">
        <v>102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f t="shared" si="1"/>
        <v>139</v>
      </c>
    </row>
    <row r="87" spans="1:14" ht="25.5" x14ac:dyDescent="0.25">
      <c r="A87" s="142" t="s">
        <v>1707</v>
      </c>
      <c r="B87" s="132" t="s">
        <v>28</v>
      </c>
      <c r="C87" s="138">
        <v>29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5200</v>
      </c>
      <c r="M87" s="138">
        <v>0</v>
      </c>
      <c r="N87" s="138">
        <f t="shared" si="1"/>
        <v>5229</v>
      </c>
    </row>
    <row r="88" spans="1:14" ht="25.5" x14ac:dyDescent="0.25">
      <c r="A88" s="142" t="s">
        <v>1708</v>
      </c>
      <c r="B88" s="132" t="s">
        <v>29</v>
      </c>
      <c r="C88" s="138">
        <v>44</v>
      </c>
      <c r="D88" s="138">
        <v>0</v>
      </c>
      <c r="E88" s="138">
        <v>0</v>
      </c>
      <c r="F88" s="138">
        <v>0</v>
      </c>
      <c r="G88" s="138">
        <v>90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f t="shared" si="1"/>
        <v>134</v>
      </c>
    </row>
    <row r="89" spans="1:14" x14ac:dyDescent="0.25">
      <c r="A89" s="142" t="s">
        <v>1709</v>
      </c>
      <c r="B89" s="132" t="s">
        <v>30</v>
      </c>
      <c r="C89" s="138">
        <v>3279</v>
      </c>
      <c r="D89" s="138">
        <v>60</v>
      </c>
      <c r="E89" s="138">
        <v>0</v>
      </c>
      <c r="F89" s="138">
        <v>7</v>
      </c>
      <c r="G89" s="138">
        <v>0</v>
      </c>
      <c r="H89" s="138">
        <v>137</v>
      </c>
      <c r="I89" s="138">
        <v>2611</v>
      </c>
      <c r="J89" s="138">
        <v>393</v>
      </c>
      <c r="K89" s="138">
        <v>320</v>
      </c>
      <c r="L89" s="138">
        <v>25</v>
      </c>
      <c r="M89" s="138">
        <v>2448</v>
      </c>
      <c r="N89" s="138">
        <f t="shared" si="1"/>
        <v>9280</v>
      </c>
    </row>
    <row r="90" spans="1:14" ht="25.5" x14ac:dyDescent="0.25">
      <c r="A90" s="142" t="s">
        <v>1710</v>
      </c>
      <c r="B90" s="132" t="s">
        <v>31</v>
      </c>
      <c r="C90" s="138">
        <v>2428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2450</v>
      </c>
      <c r="J90" s="138">
        <v>0</v>
      </c>
      <c r="K90" s="138">
        <v>0</v>
      </c>
      <c r="L90" s="138">
        <v>0</v>
      </c>
      <c r="M90" s="138">
        <v>1900</v>
      </c>
      <c r="N90" s="138">
        <f t="shared" si="1"/>
        <v>6778</v>
      </c>
    </row>
    <row r="91" spans="1:14" ht="25.5" x14ac:dyDescent="0.25">
      <c r="A91" s="131" t="s">
        <v>1711</v>
      </c>
      <c r="B91" s="132" t="s">
        <v>1330</v>
      </c>
      <c r="C91" s="138">
        <v>441</v>
      </c>
      <c r="D91" s="138">
        <v>0</v>
      </c>
      <c r="E91" s="138">
        <v>0</v>
      </c>
      <c r="F91" s="138">
        <v>0</v>
      </c>
      <c r="G91" s="138">
        <v>0</v>
      </c>
      <c r="H91" s="138">
        <v>0</v>
      </c>
      <c r="I91" s="138">
        <v>175</v>
      </c>
      <c r="J91" s="138">
        <v>0</v>
      </c>
      <c r="K91" s="138">
        <v>0</v>
      </c>
      <c r="L91" s="138">
        <v>0</v>
      </c>
      <c r="M91" s="138">
        <v>1900</v>
      </c>
      <c r="N91" s="138">
        <f t="shared" si="1"/>
        <v>2516</v>
      </c>
    </row>
    <row r="92" spans="1:14" ht="25.5" x14ac:dyDescent="0.25">
      <c r="A92" s="131" t="s">
        <v>1712</v>
      </c>
      <c r="B92" s="132" t="s">
        <v>1331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1561</v>
      </c>
      <c r="J92" s="138">
        <v>0</v>
      </c>
      <c r="K92" s="138">
        <v>0</v>
      </c>
      <c r="L92" s="138">
        <v>0</v>
      </c>
      <c r="M92" s="138">
        <v>0</v>
      </c>
      <c r="N92" s="138">
        <f t="shared" si="1"/>
        <v>1561</v>
      </c>
    </row>
    <row r="93" spans="1:14" x14ac:dyDescent="0.25">
      <c r="A93" s="131" t="s">
        <v>1713</v>
      </c>
      <c r="B93" s="132" t="s">
        <v>1332</v>
      </c>
      <c r="C93" s="138">
        <v>1987</v>
      </c>
      <c r="D93" s="138">
        <v>0</v>
      </c>
      <c r="E93" s="138">
        <v>0</v>
      </c>
      <c r="F93" s="138">
        <v>0</v>
      </c>
      <c r="G93" s="138">
        <v>0</v>
      </c>
      <c r="H93" s="138">
        <v>0</v>
      </c>
      <c r="I93" s="138">
        <v>714</v>
      </c>
      <c r="J93" s="138">
        <v>0</v>
      </c>
      <c r="K93" s="138">
        <v>0</v>
      </c>
      <c r="L93" s="138">
        <v>0</v>
      </c>
      <c r="M93" s="138">
        <v>0</v>
      </c>
      <c r="N93" s="138">
        <f t="shared" si="1"/>
        <v>2701</v>
      </c>
    </row>
    <row r="94" spans="1:14" x14ac:dyDescent="0.25">
      <c r="A94" s="142" t="s">
        <v>1714</v>
      </c>
      <c r="B94" s="132" t="s">
        <v>32</v>
      </c>
      <c r="C94" s="138">
        <v>851</v>
      </c>
      <c r="D94" s="138">
        <v>60</v>
      </c>
      <c r="E94" s="138">
        <v>0</v>
      </c>
      <c r="F94" s="138">
        <v>7</v>
      </c>
      <c r="G94" s="138">
        <v>0</v>
      </c>
      <c r="H94" s="138">
        <v>137</v>
      </c>
      <c r="I94" s="138">
        <v>161</v>
      </c>
      <c r="J94" s="138">
        <v>393</v>
      </c>
      <c r="K94" s="138">
        <v>320</v>
      </c>
      <c r="L94" s="138">
        <v>25</v>
      </c>
      <c r="M94" s="138">
        <v>548</v>
      </c>
      <c r="N94" s="138">
        <f t="shared" si="1"/>
        <v>2502</v>
      </c>
    </row>
    <row r="95" spans="1:14" ht="25.5" x14ac:dyDescent="0.25">
      <c r="A95" s="131" t="s">
        <v>1715</v>
      </c>
      <c r="B95" s="132" t="s">
        <v>1167</v>
      </c>
      <c r="C95" s="138">
        <v>3400</v>
      </c>
      <c r="D95" s="138">
        <v>2676</v>
      </c>
      <c r="E95" s="138">
        <v>3549</v>
      </c>
      <c r="F95" s="138">
        <v>972</v>
      </c>
      <c r="G95" s="138">
        <v>2500</v>
      </c>
      <c r="H95" s="138">
        <v>1134</v>
      </c>
      <c r="I95" s="138">
        <v>1580</v>
      </c>
      <c r="J95" s="138">
        <v>6216</v>
      </c>
      <c r="K95" s="138">
        <v>2425</v>
      </c>
      <c r="L95" s="138">
        <v>1655</v>
      </c>
      <c r="M95" s="138">
        <v>2870</v>
      </c>
      <c r="N95" s="138">
        <f t="shared" si="1"/>
        <v>28977</v>
      </c>
    </row>
    <row r="96" spans="1:14" ht="38.25" x14ac:dyDescent="0.25">
      <c r="A96" s="142" t="s">
        <v>1716</v>
      </c>
      <c r="B96" s="132" t="s">
        <v>34</v>
      </c>
      <c r="C96" s="138">
        <v>3355</v>
      </c>
      <c r="D96" s="138">
        <v>2623</v>
      </c>
      <c r="E96" s="138">
        <v>3475</v>
      </c>
      <c r="F96" s="138">
        <v>930</v>
      </c>
      <c r="G96" s="138">
        <v>2400</v>
      </c>
      <c r="H96" s="138">
        <v>1118</v>
      </c>
      <c r="I96" s="138">
        <v>1457</v>
      </c>
      <c r="J96" s="138">
        <v>5900</v>
      </c>
      <c r="K96" s="138">
        <v>2390</v>
      </c>
      <c r="L96" s="138">
        <v>1600</v>
      </c>
      <c r="M96" s="138">
        <v>2700</v>
      </c>
      <c r="N96" s="138">
        <f t="shared" si="1"/>
        <v>27948</v>
      </c>
    </row>
    <row r="97" spans="1:14" ht="25.5" x14ac:dyDescent="0.25">
      <c r="A97" s="142" t="s">
        <v>1717</v>
      </c>
      <c r="B97" s="132" t="s">
        <v>35</v>
      </c>
      <c r="C97" s="138">
        <v>45</v>
      </c>
      <c r="D97" s="138">
        <v>53</v>
      </c>
      <c r="E97" s="138">
        <v>74</v>
      </c>
      <c r="F97" s="138">
        <v>42</v>
      </c>
      <c r="G97" s="138">
        <v>100</v>
      </c>
      <c r="H97" s="138">
        <v>16</v>
      </c>
      <c r="I97" s="138">
        <v>65</v>
      </c>
      <c r="J97" s="138">
        <v>66</v>
      </c>
      <c r="K97" s="138">
        <v>35</v>
      </c>
      <c r="L97" s="138">
        <v>55</v>
      </c>
      <c r="M97" s="138">
        <v>170</v>
      </c>
      <c r="N97" s="138">
        <f t="shared" si="1"/>
        <v>721</v>
      </c>
    </row>
    <row r="98" spans="1:14" ht="25.5" x14ac:dyDescent="0.25">
      <c r="A98" s="142" t="s">
        <v>1718</v>
      </c>
      <c r="B98" s="132" t="s">
        <v>1168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58</v>
      </c>
      <c r="J98" s="138">
        <v>250</v>
      </c>
      <c r="K98" s="138">
        <v>0</v>
      </c>
      <c r="L98" s="138">
        <v>0</v>
      </c>
      <c r="M98" s="138">
        <v>0</v>
      </c>
      <c r="N98" s="138">
        <f t="shared" si="1"/>
        <v>308</v>
      </c>
    </row>
    <row r="99" spans="1:14" x14ac:dyDescent="0.25">
      <c r="A99" s="131" t="s">
        <v>1719</v>
      </c>
      <c r="B99" s="132" t="s">
        <v>1805</v>
      </c>
      <c r="C99" s="138">
        <v>4246</v>
      </c>
      <c r="D99" s="138">
        <v>5225</v>
      </c>
      <c r="E99" s="138">
        <v>650</v>
      </c>
      <c r="F99" s="138">
        <v>572</v>
      </c>
      <c r="G99" s="138">
        <v>2500</v>
      </c>
      <c r="H99" s="138">
        <v>1500</v>
      </c>
      <c r="I99" s="138">
        <v>3055</v>
      </c>
      <c r="J99" s="138">
        <v>2250</v>
      </c>
      <c r="K99" s="138">
        <v>3125</v>
      </c>
      <c r="L99" s="138">
        <v>0</v>
      </c>
      <c r="M99" s="138">
        <v>1300</v>
      </c>
      <c r="N99" s="138">
        <f t="shared" si="1"/>
        <v>24423</v>
      </c>
    </row>
    <row r="100" spans="1:14" ht="25.5" x14ac:dyDescent="0.25">
      <c r="A100" s="142" t="s">
        <v>1720</v>
      </c>
      <c r="B100" s="132" t="s">
        <v>1806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f t="shared" si="1"/>
        <v>0</v>
      </c>
    </row>
    <row r="101" spans="1:14" ht="25.5" x14ac:dyDescent="0.25">
      <c r="A101" s="142" t="s">
        <v>1721</v>
      </c>
      <c r="B101" s="132" t="s">
        <v>1807</v>
      </c>
      <c r="C101" s="138">
        <v>4246</v>
      </c>
      <c r="D101" s="138">
        <v>4560</v>
      </c>
      <c r="E101" s="138">
        <v>650</v>
      </c>
      <c r="F101" s="138">
        <v>572</v>
      </c>
      <c r="G101" s="138">
        <v>2500</v>
      </c>
      <c r="H101" s="138">
        <v>1500</v>
      </c>
      <c r="I101" s="138">
        <v>3055</v>
      </c>
      <c r="J101" s="138">
        <v>2250</v>
      </c>
      <c r="K101" s="138">
        <v>3125</v>
      </c>
      <c r="L101" s="138">
        <v>0</v>
      </c>
      <c r="M101" s="138">
        <v>1300</v>
      </c>
      <c r="N101" s="138">
        <f t="shared" si="1"/>
        <v>23758</v>
      </c>
    </row>
    <row r="102" spans="1:14" ht="25.5" x14ac:dyDescent="0.25">
      <c r="A102" s="142" t="s">
        <v>1722</v>
      </c>
      <c r="B102" s="132" t="s">
        <v>1808</v>
      </c>
      <c r="C102" s="138">
        <v>0</v>
      </c>
      <c r="D102" s="138">
        <v>531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f t="shared" si="1"/>
        <v>531</v>
      </c>
    </row>
    <row r="103" spans="1:14" ht="25.5" x14ac:dyDescent="0.25">
      <c r="A103" s="143" t="s">
        <v>1723</v>
      </c>
      <c r="B103" s="132" t="s">
        <v>1585</v>
      </c>
      <c r="C103" s="138">
        <v>0</v>
      </c>
      <c r="D103" s="138">
        <v>134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f t="shared" si="1"/>
        <v>134</v>
      </c>
    </row>
    <row r="104" spans="1:14" ht="25.5" x14ac:dyDescent="0.25">
      <c r="A104" s="142" t="s">
        <v>1724</v>
      </c>
      <c r="B104" s="132" t="s">
        <v>1586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f t="shared" si="1"/>
        <v>0</v>
      </c>
    </row>
    <row r="105" spans="1:14" ht="25.5" x14ac:dyDescent="0.25">
      <c r="A105" s="142" t="s">
        <v>1725</v>
      </c>
      <c r="B105" s="132" t="s">
        <v>1329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f t="shared" si="1"/>
        <v>0</v>
      </c>
    </row>
    <row r="106" spans="1:14" ht="25.5" x14ac:dyDescent="0.25">
      <c r="A106" s="131" t="s">
        <v>1726</v>
      </c>
      <c r="B106" s="132" t="s">
        <v>1809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f t="shared" si="1"/>
        <v>0</v>
      </c>
    </row>
    <row r="107" spans="1:14" x14ac:dyDescent="0.25">
      <c r="A107" s="131" t="s">
        <v>1727</v>
      </c>
      <c r="B107" s="132" t="s">
        <v>1582</v>
      </c>
      <c r="C107" s="138">
        <v>587</v>
      </c>
      <c r="D107" s="138">
        <v>630</v>
      </c>
      <c r="E107" s="138">
        <v>250</v>
      </c>
      <c r="F107" s="138">
        <v>222</v>
      </c>
      <c r="G107" s="138">
        <v>606</v>
      </c>
      <c r="H107" s="138">
        <v>92</v>
      </c>
      <c r="I107" s="138">
        <v>407</v>
      </c>
      <c r="J107" s="138">
        <v>1204</v>
      </c>
      <c r="K107" s="138">
        <v>682</v>
      </c>
      <c r="L107" s="138">
        <v>210</v>
      </c>
      <c r="M107" s="138">
        <v>239</v>
      </c>
      <c r="N107" s="138">
        <f t="shared" si="1"/>
        <v>5129</v>
      </c>
    </row>
    <row r="108" spans="1:14" x14ac:dyDescent="0.25">
      <c r="A108" s="142" t="s">
        <v>1728</v>
      </c>
      <c r="B108" s="132" t="s">
        <v>1583</v>
      </c>
      <c r="C108" s="138">
        <v>87</v>
      </c>
      <c r="D108" s="138">
        <v>37</v>
      </c>
      <c r="E108" s="138">
        <v>0</v>
      </c>
      <c r="F108" s="138">
        <v>44</v>
      </c>
      <c r="G108" s="138">
        <v>531</v>
      </c>
      <c r="H108" s="138">
        <v>0</v>
      </c>
      <c r="I108" s="138">
        <v>0</v>
      </c>
      <c r="J108" s="138">
        <v>150</v>
      </c>
      <c r="K108" s="138">
        <v>25</v>
      </c>
      <c r="L108" s="138">
        <v>0</v>
      </c>
      <c r="M108" s="138">
        <v>0</v>
      </c>
      <c r="N108" s="138">
        <f t="shared" si="1"/>
        <v>874</v>
      </c>
    </row>
    <row r="109" spans="1:14" x14ac:dyDescent="0.25">
      <c r="A109" s="142" t="s">
        <v>1729</v>
      </c>
      <c r="B109" s="132" t="s">
        <v>1060</v>
      </c>
      <c r="C109" s="138">
        <v>10</v>
      </c>
      <c r="D109" s="138">
        <v>134</v>
      </c>
      <c r="E109" s="138">
        <v>0</v>
      </c>
      <c r="F109" s="138">
        <v>16</v>
      </c>
      <c r="G109" s="138">
        <v>75</v>
      </c>
      <c r="H109" s="138">
        <v>10</v>
      </c>
      <c r="I109" s="138">
        <v>5</v>
      </c>
      <c r="J109" s="138">
        <v>600</v>
      </c>
      <c r="K109" s="138">
        <v>168</v>
      </c>
      <c r="L109" s="138">
        <v>150</v>
      </c>
      <c r="M109" s="138">
        <v>169</v>
      </c>
      <c r="N109" s="138">
        <f t="shared" si="1"/>
        <v>1337</v>
      </c>
    </row>
    <row r="110" spans="1:14" x14ac:dyDescent="0.25">
      <c r="A110" s="142" t="s">
        <v>1730</v>
      </c>
      <c r="B110" s="132" t="s">
        <v>1584</v>
      </c>
      <c r="C110" s="138">
        <v>490</v>
      </c>
      <c r="D110" s="138">
        <v>459</v>
      </c>
      <c r="E110" s="138">
        <v>250</v>
      </c>
      <c r="F110" s="138">
        <v>162</v>
      </c>
      <c r="G110" s="138">
        <v>0</v>
      </c>
      <c r="H110" s="138">
        <v>82</v>
      </c>
      <c r="I110" s="138">
        <v>402</v>
      </c>
      <c r="J110" s="138">
        <v>454</v>
      </c>
      <c r="K110" s="138">
        <v>489</v>
      </c>
      <c r="L110" s="138">
        <v>60</v>
      </c>
      <c r="M110" s="138">
        <v>70</v>
      </c>
      <c r="N110" s="138">
        <f t="shared" si="1"/>
        <v>2918</v>
      </c>
    </row>
    <row r="111" spans="1:14" x14ac:dyDescent="0.25">
      <c r="A111" s="131" t="s">
        <v>1731</v>
      </c>
      <c r="B111" s="132" t="s">
        <v>376</v>
      </c>
      <c r="C111" s="138">
        <v>363927</v>
      </c>
      <c r="D111" s="138">
        <v>231097</v>
      </c>
      <c r="E111" s="138">
        <v>286281</v>
      </c>
      <c r="F111" s="138">
        <v>93320</v>
      </c>
      <c r="G111" s="138">
        <v>261968</v>
      </c>
      <c r="H111" s="138">
        <v>112879</v>
      </c>
      <c r="I111" s="138">
        <v>203640</v>
      </c>
      <c r="J111" s="138">
        <v>740676</v>
      </c>
      <c r="K111" s="138">
        <v>297517</v>
      </c>
      <c r="L111" s="138">
        <v>121706</v>
      </c>
      <c r="M111" s="138">
        <v>148193</v>
      </c>
      <c r="N111" s="138">
        <f t="shared" si="1"/>
        <v>2861204</v>
      </c>
    </row>
    <row r="112" spans="1:14" x14ac:dyDescent="0.25">
      <c r="A112" s="131" t="s">
        <v>1732</v>
      </c>
      <c r="B112" s="132" t="s">
        <v>380</v>
      </c>
      <c r="C112" s="138">
        <v>39970</v>
      </c>
      <c r="D112" s="138">
        <v>34362</v>
      </c>
      <c r="E112" s="138">
        <v>60331</v>
      </c>
      <c r="F112" s="138">
        <v>12847</v>
      </c>
      <c r="G112" s="138">
        <v>34392</v>
      </c>
      <c r="H112" s="138">
        <v>18078</v>
      </c>
      <c r="I112" s="138">
        <v>27961</v>
      </c>
      <c r="J112" s="138">
        <v>109161</v>
      </c>
      <c r="K112" s="138">
        <v>111089</v>
      </c>
      <c r="L112" s="138">
        <v>51523</v>
      </c>
      <c r="M112" s="138">
        <v>54685</v>
      </c>
      <c r="N112" s="138">
        <f t="shared" si="1"/>
        <v>554399</v>
      </c>
    </row>
    <row r="113" spans="1:14" x14ac:dyDescent="0.25">
      <c r="A113" s="142" t="s">
        <v>1733</v>
      </c>
      <c r="B113" s="132" t="s">
        <v>382</v>
      </c>
      <c r="C113" s="138">
        <v>39661</v>
      </c>
      <c r="D113" s="138">
        <v>33124</v>
      </c>
      <c r="E113" s="138">
        <v>59095</v>
      </c>
      <c r="F113" s="138">
        <v>11904</v>
      </c>
      <c r="G113" s="138">
        <v>33432</v>
      </c>
      <c r="H113" s="138">
        <v>17664</v>
      </c>
      <c r="I113" s="138">
        <v>27262</v>
      </c>
      <c r="J113" s="138">
        <v>106821</v>
      </c>
      <c r="K113" s="138">
        <v>106880</v>
      </c>
      <c r="L113" s="138">
        <v>51316</v>
      </c>
      <c r="M113" s="138">
        <v>53951</v>
      </c>
      <c r="N113" s="138">
        <f t="shared" si="1"/>
        <v>541110</v>
      </c>
    </row>
    <row r="114" spans="1:14" x14ac:dyDescent="0.25">
      <c r="A114" s="142" t="s">
        <v>1734</v>
      </c>
      <c r="B114" s="132" t="s">
        <v>384</v>
      </c>
      <c r="C114" s="138">
        <v>25444</v>
      </c>
      <c r="D114" s="138">
        <v>19329</v>
      </c>
      <c r="E114" s="138">
        <v>32557</v>
      </c>
      <c r="F114" s="138">
        <v>7555</v>
      </c>
      <c r="G114" s="138">
        <v>20020</v>
      </c>
      <c r="H114" s="138">
        <v>11660</v>
      </c>
      <c r="I114" s="138">
        <v>16288</v>
      </c>
      <c r="J114" s="138">
        <v>69604</v>
      </c>
      <c r="K114" s="138">
        <v>65345</v>
      </c>
      <c r="L114" s="138">
        <v>36757</v>
      </c>
      <c r="M114" s="138">
        <v>40777</v>
      </c>
      <c r="N114" s="138">
        <f t="shared" si="1"/>
        <v>345336</v>
      </c>
    </row>
    <row r="115" spans="1:14" ht="25.5" x14ac:dyDescent="0.25">
      <c r="A115" s="131" t="s">
        <v>1735</v>
      </c>
      <c r="B115" s="132" t="s">
        <v>460</v>
      </c>
      <c r="C115" s="138">
        <v>25210</v>
      </c>
      <c r="D115" s="138">
        <v>19315</v>
      </c>
      <c r="E115" s="138">
        <v>32470</v>
      </c>
      <c r="F115" s="138">
        <v>7546</v>
      </c>
      <c r="G115" s="138">
        <v>19800</v>
      </c>
      <c r="H115" s="138">
        <v>11462</v>
      </c>
      <c r="I115" s="138">
        <v>15831</v>
      </c>
      <c r="J115" s="138">
        <v>67885</v>
      </c>
      <c r="K115" s="138">
        <v>64687</v>
      </c>
      <c r="L115" s="138">
        <v>35977</v>
      </c>
      <c r="M115" s="138">
        <v>40700</v>
      </c>
      <c r="N115" s="138">
        <f t="shared" si="1"/>
        <v>340883</v>
      </c>
    </row>
    <row r="116" spans="1:14" x14ac:dyDescent="0.25">
      <c r="A116" s="131" t="s">
        <v>1736</v>
      </c>
      <c r="B116" s="132" t="s">
        <v>1057</v>
      </c>
      <c r="C116" s="138">
        <v>234</v>
      </c>
      <c r="D116" s="138">
        <v>14</v>
      </c>
      <c r="E116" s="138">
        <v>87</v>
      </c>
      <c r="F116" s="138">
        <v>9</v>
      </c>
      <c r="G116" s="138">
        <v>220</v>
      </c>
      <c r="H116" s="138">
        <v>25</v>
      </c>
      <c r="I116" s="138">
        <v>450</v>
      </c>
      <c r="J116" s="138">
        <v>1719</v>
      </c>
      <c r="K116" s="138">
        <v>658</v>
      </c>
      <c r="L116" s="138">
        <v>780</v>
      </c>
      <c r="M116" s="138">
        <v>77</v>
      </c>
      <c r="N116" s="138">
        <f t="shared" si="1"/>
        <v>4273</v>
      </c>
    </row>
    <row r="117" spans="1:14" x14ac:dyDescent="0.25">
      <c r="A117" s="131" t="s">
        <v>1737</v>
      </c>
      <c r="B117" s="132" t="s">
        <v>459</v>
      </c>
      <c r="C117" s="138">
        <v>0</v>
      </c>
      <c r="D117" s="138">
        <v>0</v>
      </c>
      <c r="E117" s="138">
        <v>0</v>
      </c>
      <c r="F117" s="138">
        <v>0</v>
      </c>
      <c r="G117" s="138">
        <v>0</v>
      </c>
      <c r="H117" s="138">
        <v>173</v>
      </c>
      <c r="I117" s="138">
        <v>7</v>
      </c>
      <c r="J117" s="138">
        <v>0</v>
      </c>
      <c r="K117" s="138">
        <v>0</v>
      </c>
      <c r="L117" s="138">
        <v>0</v>
      </c>
      <c r="M117" s="138">
        <v>0</v>
      </c>
      <c r="N117" s="138">
        <f t="shared" si="1"/>
        <v>180</v>
      </c>
    </row>
    <row r="118" spans="1:14" x14ac:dyDescent="0.25">
      <c r="A118" s="142" t="s">
        <v>1738</v>
      </c>
      <c r="B118" s="132" t="s">
        <v>1056</v>
      </c>
      <c r="C118" s="138">
        <v>6</v>
      </c>
      <c r="D118" s="138">
        <v>0</v>
      </c>
      <c r="E118" s="138">
        <v>0</v>
      </c>
      <c r="F118" s="138">
        <v>0</v>
      </c>
      <c r="G118" s="138">
        <v>0</v>
      </c>
      <c r="H118" s="138">
        <v>0</v>
      </c>
      <c r="I118" s="138">
        <v>10</v>
      </c>
      <c r="J118" s="138">
        <v>0</v>
      </c>
      <c r="K118" s="138">
        <v>1460</v>
      </c>
      <c r="L118" s="138">
        <v>0</v>
      </c>
      <c r="M118" s="138">
        <v>0</v>
      </c>
      <c r="N118" s="138">
        <f t="shared" si="1"/>
        <v>1476</v>
      </c>
    </row>
    <row r="119" spans="1:14" ht="25.5" x14ac:dyDescent="0.25">
      <c r="A119" s="131" t="s">
        <v>1739</v>
      </c>
      <c r="B119" s="132" t="s">
        <v>6</v>
      </c>
      <c r="C119" s="138">
        <v>6</v>
      </c>
      <c r="D119" s="138">
        <v>0</v>
      </c>
      <c r="E119" s="138">
        <v>0</v>
      </c>
      <c r="F119" s="138">
        <v>0</v>
      </c>
      <c r="G119" s="138">
        <v>0</v>
      </c>
      <c r="H119" s="138">
        <v>0</v>
      </c>
      <c r="I119" s="138">
        <v>0</v>
      </c>
      <c r="J119" s="138">
        <v>0</v>
      </c>
      <c r="K119" s="138">
        <v>0</v>
      </c>
      <c r="L119" s="138">
        <v>0</v>
      </c>
      <c r="M119" s="138">
        <v>0</v>
      </c>
      <c r="N119" s="138">
        <f t="shared" si="1"/>
        <v>6</v>
      </c>
    </row>
    <row r="120" spans="1:14" ht="25.5" x14ac:dyDescent="0.25">
      <c r="A120" s="131" t="s">
        <v>1740</v>
      </c>
      <c r="B120" s="132" t="s">
        <v>7</v>
      </c>
      <c r="C120" s="138">
        <v>0</v>
      </c>
      <c r="D120" s="138">
        <v>0</v>
      </c>
      <c r="E120" s="138">
        <v>0</v>
      </c>
      <c r="F120" s="138">
        <v>0</v>
      </c>
      <c r="G120" s="138">
        <v>0</v>
      </c>
      <c r="H120" s="138">
        <v>0</v>
      </c>
      <c r="I120" s="138">
        <v>0</v>
      </c>
      <c r="J120" s="138">
        <v>0</v>
      </c>
      <c r="K120" s="138">
        <v>0</v>
      </c>
      <c r="L120" s="138">
        <v>0</v>
      </c>
      <c r="M120" s="138">
        <v>0</v>
      </c>
      <c r="N120" s="138">
        <f t="shared" si="1"/>
        <v>0</v>
      </c>
    </row>
    <row r="121" spans="1:14" x14ac:dyDescent="0.25">
      <c r="A121" s="131" t="s">
        <v>1741</v>
      </c>
      <c r="B121" s="132" t="s">
        <v>8</v>
      </c>
      <c r="C121" s="138">
        <v>0</v>
      </c>
      <c r="D121" s="138">
        <v>0</v>
      </c>
      <c r="E121" s="138">
        <v>0</v>
      </c>
      <c r="F121" s="138">
        <v>0</v>
      </c>
      <c r="G121" s="138">
        <v>0</v>
      </c>
      <c r="H121" s="138">
        <v>0</v>
      </c>
      <c r="I121" s="138">
        <v>10</v>
      </c>
      <c r="J121" s="138">
        <v>0</v>
      </c>
      <c r="K121" s="138">
        <v>1460</v>
      </c>
      <c r="L121" s="138">
        <v>0</v>
      </c>
      <c r="M121" s="138">
        <v>0</v>
      </c>
      <c r="N121" s="138">
        <f t="shared" si="1"/>
        <v>1470</v>
      </c>
    </row>
    <row r="122" spans="1:14" x14ac:dyDescent="0.25">
      <c r="A122" s="142" t="s">
        <v>1742</v>
      </c>
      <c r="B122" s="132" t="s">
        <v>0</v>
      </c>
      <c r="C122" s="138">
        <v>10111</v>
      </c>
      <c r="D122" s="138">
        <v>12178</v>
      </c>
      <c r="E122" s="138">
        <v>25162</v>
      </c>
      <c r="F122" s="138">
        <v>3930</v>
      </c>
      <c r="G122" s="138">
        <v>12272</v>
      </c>
      <c r="H122" s="138">
        <v>4880</v>
      </c>
      <c r="I122" s="138">
        <v>9740</v>
      </c>
      <c r="J122" s="138">
        <v>28132</v>
      </c>
      <c r="K122" s="138">
        <v>39718</v>
      </c>
      <c r="L122" s="138">
        <v>14300</v>
      </c>
      <c r="M122" s="138">
        <v>13136</v>
      </c>
      <c r="N122" s="138">
        <f t="shared" si="1"/>
        <v>173559</v>
      </c>
    </row>
    <row r="123" spans="1:14" x14ac:dyDescent="0.25">
      <c r="A123" s="131" t="s">
        <v>1743</v>
      </c>
      <c r="B123" s="132" t="s">
        <v>560</v>
      </c>
      <c r="C123" s="138">
        <v>8104</v>
      </c>
      <c r="D123" s="138">
        <v>8478</v>
      </c>
      <c r="E123" s="138">
        <v>17431</v>
      </c>
      <c r="F123" s="138">
        <v>2230</v>
      </c>
      <c r="G123" s="138">
        <v>8112</v>
      </c>
      <c r="H123" s="138">
        <v>3380</v>
      </c>
      <c r="I123" s="138">
        <v>6577</v>
      </c>
      <c r="J123" s="138">
        <v>20943</v>
      </c>
      <c r="K123" s="138">
        <v>25912</v>
      </c>
      <c r="L123" s="138">
        <v>12000</v>
      </c>
      <c r="M123" s="138">
        <v>7982</v>
      </c>
      <c r="N123" s="138">
        <f t="shared" si="1"/>
        <v>121149</v>
      </c>
    </row>
    <row r="124" spans="1:14" x14ac:dyDescent="0.25">
      <c r="A124" s="131" t="s">
        <v>1744</v>
      </c>
      <c r="B124" s="132" t="s">
        <v>1</v>
      </c>
      <c r="C124" s="138">
        <v>607</v>
      </c>
      <c r="D124" s="138">
        <v>1165</v>
      </c>
      <c r="E124" s="138">
        <v>2388</v>
      </c>
      <c r="F124" s="138">
        <v>0</v>
      </c>
      <c r="G124" s="138">
        <v>1200</v>
      </c>
      <c r="H124" s="138">
        <v>0</v>
      </c>
      <c r="I124" s="138">
        <v>671</v>
      </c>
      <c r="J124" s="138">
        <v>1029</v>
      </c>
      <c r="K124" s="138">
        <v>4628</v>
      </c>
      <c r="L124" s="138">
        <v>0</v>
      </c>
      <c r="M124" s="138">
        <v>1294</v>
      </c>
      <c r="N124" s="138">
        <f t="shared" si="1"/>
        <v>12982</v>
      </c>
    </row>
    <row r="125" spans="1:14" x14ac:dyDescent="0.25">
      <c r="A125" s="131" t="s">
        <v>1745</v>
      </c>
      <c r="B125" s="132" t="s">
        <v>561</v>
      </c>
      <c r="C125" s="138">
        <v>1400</v>
      </c>
      <c r="D125" s="138">
        <v>2535</v>
      </c>
      <c r="E125" s="138">
        <v>5343</v>
      </c>
      <c r="F125" s="138">
        <v>1700</v>
      </c>
      <c r="G125" s="138">
        <v>2960</v>
      </c>
      <c r="H125" s="138">
        <v>1500</v>
      </c>
      <c r="I125" s="138">
        <v>2492</v>
      </c>
      <c r="J125" s="138">
        <v>6160</v>
      </c>
      <c r="K125" s="138">
        <v>9178</v>
      </c>
      <c r="L125" s="138">
        <v>2300</v>
      </c>
      <c r="M125" s="138">
        <v>3860</v>
      </c>
      <c r="N125" s="138">
        <f t="shared" si="1"/>
        <v>39428</v>
      </c>
    </row>
    <row r="126" spans="1:14" x14ac:dyDescent="0.25">
      <c r="A126" s="142" t="s">
        <v>1746</v>
      </c>
      <c r="B126" s="132" t="s">
        <v>1919</v>
      </c>
      <c r="C126" s="138">
        <v>414</v>
      </c>
      <c r="D126" s="138">
        <v>190</v>
      </c>
      <c r="E126" s="138">
        <v>450</v>
      </c>
      <c r="F126" s="138">
        <v>147</v>
      </c>
      <c r="G126" s="138">
        <v>300</v>
      </c>
      <c r="H126" s="138">
        <v>230</v>
      </c>
      <c r="I126" s="138">
        <v>225</v>
      </c>
      <c r="J126" s="138">
        <v>1555</v>
      </c>
      <c r="K126" s="138">
        <v>60</v>
      </c>
      <c r="L126" s="138">
        <v>15</v>
      </c>
      <c r="M126" s="138">
        <v>24</v>
      </c>
      <c r="N126" s="138">
        <f t="shared" si="1"/>
        <v>3610</v>
      </c>
    </row>
    <row r="127" spans="1:14" x14ac:dyDescent="0.25">
      <c r="A127" s="142" t="s">
        <v>1747</v>
      </c>
      <c r="B127" s="132" t="s">
        <v>675</v>
      </c>
      <c r="C127" s="138">
        <v>1492</v>
      </c>
      <c r="D127" s="138">
        <v>381</v>
      </c>
      <c r="E127" s="138">
        <v>800</v>
      </c>
      <c r="F127" s="138">
        <v>223</v>
      </c>
      <c r="G127" s="138">
        <v>740</v>
      </c>
      <c r="H127" s="138">
        <v>420</v>
      </c>
      <c r="I127" s="138">
        <v>542</v>
      </c>
      <c r="J127" s="138">
        <v>3100</v>
      </c>
      <c r="K127" s="138">
        <v>3</v>
      </c>
      <c r="L127" s="138">
        <v>0</v>
      </c>
      <c r="M127" s="138">
        <v>0</v>
      </c>
      <c r="N127" s="138">
        <f t="shared" si="1"/>
        <v>7701</v>
      </c>
    </row>
    <row r="128" spans="1:14" x14ac:dyDescent="0.25">
      <c r="A128" s="142" t="s">
        <v>1748</v>
      </c>
      <c r="B128" s="132" t="s">
        <v>676</v>
      </c>
      <c r="C128" s="138">
        <v>647</v>
      </c>
      <c r="D128" s="138">
        <v>14</v>
      </c>
      <c r="E128" s="138">
        <v>50</v>
      </c>
      <c r="F128" s="138">
        <v>2</v>
      </c>
      <c r="G128" s="138">
        <v>30</v>
      </c>
      <c r="H128" s="138">
        <v>37</v>
      </c>
      <c r="I128" s="138">
        <v>348</v>
      </c>
      <c r="J128" s="138">
        <v>200</v>
      </c>
      <c r="K128" s="138">
        <v>151</v>
      </c>
      <c r="L128" s="138">
        <v>54</v>
      </c>
      <c r="M128" s="138">
        <v>0</v>
      </c>
      <c r="N128" s="138">
        <f t="shared" si="1"/>
        <v>1533</v>
      </c>
    </row>
    <row r="129" spans="1:14" x14ac:dyDescent="0.25">
      <c r="A129" s="142" t="s">
        <v>1749</v>
      </c>
      <c r="B129" s="132" t="s">
        <v>1581</v>
      </c>
      <c r="C129" s="138">
        <v>1539</v>
      </c>
      <c r="D129" s="138">
        <v>1</v>
      </c>
      <c r="E129" s="138">
        <v>18</v>
      </c>
      <c r="F129" s="138">
        <v>11</v>
      </c>
      <c r="G129" s="138">
        <v>25</v>
      </c>
      <c r="H129" s="138">
        <v>4</v>
      </c>
      <c r="I129" s="138">
        <v>16</v>
      </c>
      <c r="J129" s="138">
        <v>30</v>
      </c>
      <c r="K129" s="138">
        <v>0</v>
      </c>
      <c r="L129" s="138">
        <v>0</v>
      </c>
      <c r="M129" s="138">
        <v>0</v>
      </c>
      <c r="N129" s="138">
        <f t="shared" si="1"/>
        <v>1644</v>
      </c>
    </row>
    <row r="130" spans="1:14" x14ac:dyDescent="0.25">
      <c r="A130" s="142" t="s">
        <v>1750</v>
      </c>
      <c r="B130" s="132" t="s">
        <v>677</v>
      </c>
      <c r="C130" s="138">
        <v>8</v>
      </c>
      <c r="D130" s="138">
        <v>1031</v>
      </c>
      <c r="E130" s="138">
        <v>58</v>
      </c>
      <c r="F130" s="138">
        <v>36</v>
      </c>
      <c r="G130" s="138">
        <v>45</v>
      </c>
      <c r="H130" s="138">
        <v>433</v>
      </c>
      <c r="I130" s="138">
        <v>93</v>
      </c>
      <c r="J130" s="138">
        <v>1500</v>
      </c>
      <c r="K130" s="138">
        <v>143</v>
      </c>
      <c r="L130" s="138">
        <v>190</v>
      </c>
      <c r="M130" s="138">
        <v>14</v>
      </c>
      <c r="N130" s="138">
        <f t="shared" si="1"/>
        <v>3551</v>
      </c>
    </row>
    <row r="131" spans="1:14" ht="25.5" x14ac:dyDescent="0.25">
      <c r="A131" s="142" t="s">
        <v>1751</v>
      </c>
      <c r="B131" s="132" t="s">
        <v>678</v>
      </c>
      <c r="C131" s="138">
        <v>0</v>
      </c>
      <c r="D131" s="138">
        <v>0</v>
      </c>
      <c r="E131" s="138">
        <v>0</v>
      </c>
      <c r="F131" s="138">
        <v>0</v>
      </c>
      <c r="G131" s="138">
        <v>0</v>
      </c>
      <c r="H131" s="138">
        <v>0</v>
      </c>
      <c r="I131" s="138">
        <v>0</v>
      </c>
      <c r="J131" s="138">
        <v>2700</v>
      </c>
      <c r="K131" s="138">
        <v>0</v>
      </c>
      <c r="L131" s="138">
        <v>0</v>
      </c>
      <c r="M131" s="138">
        <v>0</v>
      </c>
      <c r="N131" s="138">
        <f t="shared" ref="N131:N194" si="2">SUM(C131:M131)</f>
        <v>2700</v>
      </c>
    </row>
    <row r="132" spans="1:14" x14ac:dyDescent="0.25">
      <c r="A132" s="142" t="s">
        <v>1752</v>
      </c>
      <c r="B132" s="132" t="s">
        <v>1400</v>
      </c>
      <c r="C132" s="138">
        <v>309</v>
      </c>
      <c r="D132" s="138">
        <v>1238</v>
      </c>
      <c r="E132" s="138">
        <v>1236</v>
      </c>
      <c r="F132" s="138">
        <v>943</v>
      </c>
      <c r="G132" s="138">
        <v>960</v>
      </c>
      <c r="H132" s="138">
        <v>414</v>
      </c>
      <c r="I132" s="138">
        <v>699</v>
      </c>
      <c r="J132" s="138">
        <v>2340</v>
      </c>
      <c r="K132" s="138">
        <v>4209</v>
      </c>
      <c r="L132" s="138">
        <v>207</v>
      </c>
      <c r="M132" s="138">
        <v>734</v>
      </c>
      <c r="N132" s="138">
        <f t="shared" si="2"/>
        <v>13289</v>
      </c>
    </row>
    <row r="133" spans="1:14" x14ac:dyDescent="0.25">
      <c r="A133" s="142" t="s">
        <v>1753</v>
      </c>
      <c r="B133" s="132" t="s">
        <v>1402</v>
      </c>
      <c r="C133" s="138">
        <v>3</v>
      </c>
      <c r="D133" s="138">
        <v>11</v>
      </c>
      <c r="E133" s="138">
        <v>73</v>
      </c>
      <c r="F133" s="138">
        <v>239</v>
      </c>
      <c r="G133" s="138">
        <v>100</v>
      </c>
      <c r="H133" s="138">
        <v>0</v>
      </c>
      <c r="I133" s="138">
        <v>73</v>
      </c>
      <c r="J133" s="138">
        <v>3</v>
      </c>
      <c r="K133" s="138">
        <v>1100</v>
      </c>
      <c r="L133" s="138">
        <v>1</v>
      </c>
      <c r="M133" s="138">
        <v>50</v>
      </c>
      <c r="N133" s="138">
        <f t="shared" si="2"/>
        <v>1653</v>
      </c>
    </row>
    <row r="134" spans="1:14" ht="25.5" x14ac:dyDescent="0.25">
      <c r="A134" s="142" t="s">
        <v>1754</v>
      </c>
      <c r="B134" s="132" t="s">
        <v>1404</v>
      </c>
      <c r="C134" s="138">
        <v>35</v>
      </c>
      <c r="D134" s="138">
        <v>16</v>
      </c>
      <c r="E134" s="138">
        <v>313</v>
      </c>
      <c r="F134" s="138">
        <v>119</v>
      </c>
      <c r="G134" s="138">
        <v>200</v>
      </c>
      <c r="H134" s="138">
        <v>60</v>
      </c>
      <c r="I134" s="138">
        <v>63</v>
      </c>
      <c r="J134" s="138">
        <v>161</v>
      </c>
      <c r="K134" s="138">
        <v>393</v>
      </c>
      <c r="L134" s="138">
        <v>46</v>
      </c>
      <c r="M134" s="138">
        <v>84</v>
      </c>
      <c r="N134" s="138">
        <f t="shared" si="2"/>
        <v>1490</v>
      </c>
    </row>
    <row r="135" spans="1:14" x14ac:dyDescent="0.25">
      <c r="A135" s="142" t="s">
        <v>1755</v>
      </c>
      <c r="B135" s="132" t="s">
        <v>1406</v>
      </c>
      <c r="C135" s="138">
        <v>169</v>
      </c>
      <c r="D135" s="138">
        <v>1074</v>
      </c>
      <c r="E135" s="138">
        <v>262</v>
      </c>
      <c r="F135" s="138">
        <v>342</v>
      </c>
      <c r="G135" s="138">
        <v>270</v>
      </c>
      <c r="H135" s="138">
        <v>70</v>
      </c>
      <c r="I135" s="138">
        <v>103</v>
      </c>
      <c r="J135" s="138">
        <v>1294</v>
      </c>
      <c r="K135" s="138">
        <v>1910</v>
      </c>
      <c r="L135" s="138">
        <v>24</v>
      </c>
      <c r="M135" s="138">
        <v>280</v>
      </c>
      <c r="N135" s="138">
        <f t="shared" si="2"/>
        <v>5798</v>
      </c>
    </row>
    <row r="136" spans="1:14" x14ac:dyDescent="0.25">
      <c r="A136" s="142" t="s">
        <v>1756</v>
      </c>
      <c r="B136" s="132" t="s">
        <v>1408</v>
      </c>
      <c r="C136" s="138">
        <v>89</v>
      </c>
      <c r="D136" s="138">
        <v>127</v>
      </c>
      <c r="E136" s="138">
        <v>478</v>
      </c>
      <c r="F136" s="138">
        <v>191</v>
      </c>
      <c r="G136" s="138">
        <v>200</v>
      </c>
      <c r="H136" s="138">
        <v>189</v>
      </c>
      <c r="I136" s="138">
        <v>333</v>
      </c>
      <c r="J136" s="138">
        <v>646</v>
      </c>
      <c r="K136" s="138">
        <v>532</v>
      </c>
      <c r="L136" s="138">
        <v>50</v>
      </c>
      <c r="M136" s="138">
        <v>229</v>
      </c>
      <c r="N136" s="138">
        <f t="shared" si="2"/>
        <v>3064</v>
      </c>
    </row>
    <row r="137" spans="1:14" x14ac:dyDescent="0.25">
      <c r="A137" s="142" t="s">
        <v>1757</v>
      </c>
      <c r="B137" s="132" t="s">
        <v>1410</v>
      </c>
      <c r="C137" s="138">
        <v>13</v>
      </c>
      <c r="D137" s="138">
        <v>9</v>
      </c>
      <c r="E137" s="138">
        <v>50</v>
      </c>
      <c r="F137" s="138">
        <v>13</v>
      </c>
      <c r="G137" s="138">
        <v>150</v>
      </c>
      <c r="H137" s="138">
        <v>47</v>
      </c>
      <c r="I137" s="138">
        <v>84</v>
      </c>
      <c r="J137" s="138">
        <v>119</v>
      </c>
      <c r="K137" s="138">
        <v>120</v>
      </c>
      <c r="L137" s="138">
        <v>66</v>
      </c>
      <c r="M137" s="138">
        <v>55</v>
      </c>
      <c r="N137" s="138">
        <f t="shared" si="2"/>
        <v>726</v>
      </c>
    </row>
    <row r="138" spans="1:14" x14ac:dyDescent="0.25">
      <c r="A138" s="142" t="s">
        <v>1758</v>
      </c>
      <c r="B138" s="132" t="s">
        <v>1169</v>
      </c>
      <c r="C138" s="138">
        <v>0</v>
      </c>
      <c r="D138" s="138">
        <v>1</v>
      </c>
      <c r="E138" s="138">
        <v>60</v>
      </c>
      <c r="F138" s="138">
        <v>39</v>
      </c>
      <c r="G138" s="138">
        <v>40</v>
      </c>
      <c r="H138" s="138">
        <v>48</v>
      </c>
      <c r="I138" s="138">
        <v>43</v>
      </c>
      <c r="J138" s="138">
        <v>117</v>
      </c>
      <c r="K138" s="138">
        <v>154</v>
      </c>
      <c r="L138" s="138">
        <v>20</v>
      </c>
      <c r="M138" s="138">
        <v>36</v>
      </c>
      <c r="N138" s="138">
        <f t="shared" si="2"/>
        <v>558</v>
      </c>
    </row>
    <row r="139" spans="1:14" ht="25.5" x14ac:dyDescent="0.25">
      <c r="A139" s="142" t="s">
        <v>1759</v>
      </c>
      <c r="B139" s="132" t="s">
        <v>1170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  <c r="H139" s="138">
        <v>0</v>
      </c>
      <c r="I139" s="138">
        <v>0</v>
      </c>
      <c r="J139" s="138">
        <v>0</v>
      </c>
      <c r="K139" s="138">
        <v>0</v>
      </c>
      <c r="L139" s="138">
        <v>0</v>
      </c>
      <c r="M139" s="138">
        <v>0</v>
      </c>
      <c r="N139" s="138">
        <f t="shared" si="2"/>
        <v>0</v>
      </c>
    </row>
    <row r="140" spans="1:14" x14ac:dyDescent="0.25">
      <c r="A140" s="131" t="s">
        <v>1760</v>
      </c>
      <c r="B140" s="132" t="s">
        <v>1416</v>
      </c>
      <c r="C140" s="138">
        <v>199287</v>
      </c>
      <c r="D140" s="138">
        <v>86050</v>
      </c>
      <c r="E140" s="138">
        <v>111833</v>
      </c>
      <c r="F140" s="138">
        <v>45816</v>
      </c>
      <c r="G140" s="138">
        <v>119197</v>
      </c>
      <c r="H140" s="138">
        <v>66932</v>
      </c>
      <c r="I140" s="138">
        <v>88240</v>
      </c>
      <c r="J140" s="138">
        <v>440973</v>
      </c>
      <c r="K140" s="138">
        <v>36921</v>
      </c>
      <c r="L140" s="138">
        <v>26740</v>
      </c>
      <c r="M140" s="138">
        <v>26206</v>
      </c>
      <c r="N140" s="138">
        <f t="shared" si="2"/>
        <v>1248195</v>
      </c>
    </row>
    <row r="141" spans="1:14" x14ac:dyDescent="0.25">
      <c r="A141" s="131" t="s">
        <v>1761</v>
      </c>
      <c r="B141" s="132" t="s">
        <v>1418</v>
      </c>
      <c r="C141" s="138">
        <v>174609</v>
      </c>
      <c r="D141" s="138">
        <v>66012</v>
      </c>
      <c r="E141" s="138">
        <v>77072</v>
      </c>
      <c r="F141" s="138">
        <v>39916</v>
      </c>
      <c r="G141" s="138">
        <v>98025</v>
      </c>
      <c r="H141" s="138">
        <v>58673</v>
      </c>
      <c r="I141" s="138">
        <v>72954</v>
      </c>
      <c r="J141" s="138">
        <v>396473</v>
      </c>
      <c r="K141" s="138">
        <v>10891</v>
      </c>
      <c r="L141" s="138">
        <v>8746</v>
      </c>
      <c r="M141" s="138">
        <v>13749</v>
      </c>
      <c r="N141" s="138">
        <f t="shared" si="2"/>
        <v>1017120</v>
      </c>
    </row>
    <row r="142" spans="1:14" ht="25.5" x14ac:dyDescent="0.25">
      <c r="A142" s="142" t="s">
        <v>1762</v>
      </c>
      <c r="B142" s="132" t="s">
        <v>1420</v>
      </c>
      <c r="C142" s="138">
        <v>39940</v>
      </c>
      <c r="D142" s="138">
        <v>18929</v>
      </c>
      <c r="E142" s="138">
        <v>20566</v>
      </c>
      <c r="F142" s="138">
        <v>7694</v>
      </c>
      <c r="G142" s="138">
        <v>22248</v>
      </c>
      <c r="H142" s="138">
        <v>13342</v>
      </c>
      <c r="I142" s="138">
        <v>17214</v>
      </c>
      <c r="J142" s="138">
        <v>62450</v>
      </c>
      <c r="K142" s="138">
        <v>0</v>
      </c>
      <c r="L142" s="138">
        <v>0</v>
      </c>
      <c r="M142" s="138">
        <v>0</v>
      </c>
      <c r="N142" s="138">
        <f t="shared" si="2"/>
        <v>202383</v>
      </c>
    </row>
    <row r="143" spans="1:14" x14ac:dyDescent="0.25">
      <c r="A143" s="142" t="s">
        <v>1763</v>
      </c>
      <c r="B143" s="132" t="s">
        <v>1422</v>
      </c>
      <c r="C143" s="138">
        <v>39940</v>
      </c>
      <c r="D143" s="138">
        <v>18929</v>
      </c>
      <c r="E143" s="138">
        <v>20566</v>
      </c>
      <c r="F143" s="138">
        <v>7694</v>
      </c>
      <c r="G143" s="138">
        <v>22248</v>
      </c>
      <c r="H143" s="138">
        <v>13342</v>
      </c>
      <c r="I143" s="138">
        <v>17214</v>
      </c>
      <c r="J143" s="138">
        <v>62450</v>
      </c>
      <c r="K143" s="138">
        <v>0</v>
      </c>
      <c r="L143" s="138">
        <v>0</v>
      </c>
      <c r="M143" s="138">
        <v>0</v>
      </c>
      <c r="N143" s="138">
        <f t="shared" si="2"/>
        <v>202383</v>
      </c>
    </row>
    <row r="144" spans="1:14" x14ac:dyDescent="0.25">
      <c r="A144" s="142" t="s">
        <v>1764</v>
      </c>
      <c r="B144" s="132" t="s">
        <v>448</v>
      </c>
      <c r="C144" s="138">
        <v>25575</v>
      </c>
      <c r="D144" s="138">
        <v>10627</v>
      </c>
      <c r="E144" s="138">
        <v>11532</v>
      </c>
      <c r="F144" s="138">
        <v>4610</v>
      </c>
      <c r="G144" s="138">
        <v>12681</v>
      </c>
      <c r="H144" s="138">
        <v>8099</v>
      </c>
      <c r="I144" s="138">
        <v>9566</v>
      </c>
      <c r="J144" s="138">
        <v>40400</v>
      </c>
      <c r="K144" s="138">
        <v>0</v>
      </c>
      <c r="L144" s="138">
        <v>0</v>
      </c>
      <c r="M144" s="138">
        <v>0</v>
      </c>
      <c r="N144" s="138">
        <f t="shared" si="2"/>
        <v>123090</v>
      </c>
    </row>
    <row r="145" spans="1:14" x14ac:dyDescent="0.25">
      <c r="A145" s="142" t="s">
        <v>1765</v>
      </c>
      <c r="B145" s="132" t="s">
        <v>449</v>
      </c>
      <c r="C145" s="138">
        <v>5313</v>
      </c>
      <c r="D145" s="138">
        <v>2625</v>
      </c>
      <c r="E145" s="138">
        <v>2172</v>
      </c>
      <c r="F145" s="138">
        <v>672</v>
      </c>
      <c r="G145" s="138">
        <v>1954</v>
      </c>
      <c r="H145" s="138">
        <v>1356</v>
      </c>
      <c r="I145" s="138">
        <v>1567</v>
      </c>
      <c r="J145" s="138">
        <v>8700</v>
      </c>
      <c r="K145" s="138">
        <v>0</v>
      </c>
      <c r="L145" s="138">
        <v>0</v>
      </c>
      <c r="M145" s="138">
        <v>0</v>
      </c>
      <c r="N145" s="138">
        <f t="shared" si="2"/>
        <v>24359</v>
      </c>
    </row>
    <row r="146" spans="1:14" ht="25.5" x14ac:dyDescent="0.25">
      <c r="A146" s="142" t="s">
        <v>1766</v>
      </c>
      <c r="B146" s="132" t="s">
        <v>450</v>
      </c>
      <c r="C146" s="138">
        <v>7165</v>
      </c>
      <c r="D146" s="138">
        <v>4566</v>
      </c>
      <c r="E146" s="138">
        <v>5182</v>
      </c>
      <c r="F146" s="138">
        <v>1901</v>
      </c>
      <c r="G146" s="138">
        <v>5493</v>
      </c>
      <c r="H146" s="138">
        <v>3220</v>
      </c>
      <c r="I146" s="138">
        <v>5064</v>
      </c>
      <c r="J146" s="138">
        <v>9350</v>
      </c>
      <c r="K146" s="138">
        <v>0</v>
      </c>
      <c r="L146" s="138">
        <v>0</v>
      </c>
      <c r="M146" s="138">
        <v>0</v>
      </c>
      <c r="N146" s="138">
        <f t="shared" si="2"/>
        <v>41941</v>
      </c>
    </row>
    <row r="147" spans="1:14" ht="25.5" x14ac:dyDescent="0.25">
      <c r="A147" s="142" t="s">
        <v>1767</v>
      </c>
      <c r="B147" s="132" t="s">
        <v>1226</v>
      </c>
      <c r="C147" s="138">
        <v>1887</v>
      </c>
      <c r="D147" s="138">
        <v>1111</v>
      </c>
      <c r="E147" s="138">
        <v>1680</v>
      </c>
      <c r="F147" s="138">
        <v>511</v>
      </c>
      <c r="G147" s="138">
        <v>2120</v>
      </c>
      <c r="H147" s="138">
        <v>667</v>
      </c>
      <c r="I147" s="138">
        <v>1017</v>
      </c>
      <c r="J147" s="138">
        <v>4000</v>
      </c>
      <c r="K147" s="138">
        <v>0</v>
      </c>
      <c r="L147" s="138">
        <v>0</v>
      </c>
      <c r="M147" s="138">
        <v>0</v>
      </c>
      <c r="N147" s="138">
        <f t="shared" si="2"/>
        <v>12993</v>
      </c>
    </row>
    <row r="148" spans="1:14" ht="25.5" x14ac:dyDescent="0.25">
      <c r="A148" s="142" t="s">
        <v>1768</v>
      </c>
      <c r="B148" s="132" t="s">
        <v>819</v>
      </c>
      <c r="C148" s="138">
        <v>0</v>
      </c>
      <c r="D148" s="138">
        <v>0</v>
      </c>
      <c r="E148" s="138">
        <v>0</v>
      </c>
      <c r="F148" s="138">
        <v>0</v>
      </c>
      <c r="G148" s="138">
        <v>0</v>
      </c>
      <c r="H148" s="138">
        <v>0</v>
      </c>
      <c r="I148" s="138">
        <v>0</v>
      </c>
      <c r="J148" s="138">
        <v>0</v>
      </c>
      <c r="K148" s="138">
        <v>0</v>
      </c>
      <c r="L148" s="138">
        <v>0</v>
      </c>
      <c r="M148" s="138">
        <v>0</v>
      </c>
      <c r="N148" s="138">
        <f t="shared" si="2"/>
        <v>0</v>
      </c>
    </row>
    <row r="149" spans="1:14" ht="25.5" x14ac:dyDescent="0.25">
      <c r="A149" s="142" t="s">
        <v>1769</v>
      </c>
      <c r="B149" s="132" t="s">
        <v>1810</v>
      </c>
      <c r="C149" s="138">
        <v>0</v>
      </c>
      <c r="D149" s="138">
        <v>0</v>
      </c>
      <c r="E149" s="138">
        <v>0</v>
      </c>
      <c r="F149" s="138">
        <v>0</v>
      </c>
      <c r="G149" s="138">
        <v>0</v>
      </c>
      <c r="H149" s="138">
        <v>0</v>
      </c>
      <c r="I149" s="138">
        <v>0</v>
      </c>
      <c r="J149" s="138">
        <v>0</v>
      </c>
      <c r="K149" s="138">
        <v>0</v>
      </c>
      <c r="L149" s="138">
        <v>0</v>
      </c>
      <c r="M149" s="138">
        <v>0</v>
      </c>
      <c r="N149" s="138">
        <f t="shared" si="2"/>
        <v>0</v>
      </c>
    </row>
    <row r="150" spans="1:14" x14ac:dyDescent="0.25">
      <c r="A150" s="142" t="s">
        <v>1770</v>
      </c>
      <c r="B150" s="132" t="s">
        <v>1232</v>
      </c>
      <c r="C150" s="138">
        <v>52866</v>
      </c>
      <c r="D150" s="138">
        <v>23689</v>
      </c>
      <c r="E150" s="138">
        <v>25314</v>
      </c>
      <c r="F150" s="138">
        <v>9459</v>
      </c>
      <c r="G150" s="138">
        <v>29480</v>
      </c>
      <c r="H150" s="138">
        <v>17633</v>
      </c>
      <c r="I150" s="138">
        <v>22311</v>
      </c>
      <c r="J150" s="138">
        <v>88576</v>
      </c>
      <c r="K150" s="138">
        <v>0</v>
      </c>
      <c r="L150" s="138">
        <v>0</v>
      </c>
      <c r="M150" s="138">
        <v>0</v>
      </c>
      <c r="N150" s="138">
        <f t="shared" si="2"/>
        <v>269328</v>
      </c>
    </row>
    <row r="151" spans="1:14" x14ac:dyDescent="0.25">
      <c r="A151" s="142" t="s">
        <v>1771</v>
      </c>
      <c r="B151" s="132" t="s">
        <v>1234</v>
      </c>
      <c r="C151" s="138">
        <v>52866</v>
      </c>
      <c r="D151" s="138">
        <v>23689</v>
      </c>
      <c r="E151" s="138">
        <v>25314</v>
      </c>
      <c r="F151" s="138">
        <v>9459</v>
      </c>
      <c r="G151" s="138">
        <v>29480</v>
      </c>
      <c r="H151" s="138">
        <v>17633</v>
      </c>
      <c r="I151" s="138">
        <v>22311</v>
      </c>
      <c r="J151" s="138">
        <v>88576</v>
      </c>
      <c r="K151" s="138">
        <v>0</v>
      </c>
      <c r="L151" s="138">
        <v>0</v>
      </c>
      <c r="M151" s="138">
        <v>0</v>
      </c>
      <c r="N151" s="138">
        <f t="shared" si="2"/>
        <v>269328</v>
      </c>
    </row>
    <row r="152" spans="1:14" ht="25.5" x14ac:dyDescent="0.25">
      <c r="A152" s="142" t="s">
        <v>1772</v>
      </c>
      <c r="B152" s="132" t="s">
        <v>818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  <c r="H152" s="138">
        <v>0</v>
      </c>
      <c r="I152" s="138">
        <v>0</v>
      </c>
      <c r="J152" s="138">
        <v>0</v>
      </c>
      <c r="K152" s="138">
        <v>0</v>
      </c>
      <c r="L152" s="138">
        <v>0</v>
      </c>
      <c r="M152" s="138">
        <v>0</v>
      </c>
      <c r="N152" s="138">
        <f t="shared" si="2"/>
        <v>0</v>
      </c>
    </row>
    <row r="153" spans="1:14" x14ac:dyDescent="0.25">
      <c r="A153" s="142" t="s">
        <v>1773</v>
      </c>
      <c r="B153" s="132" t="s">
        <v>1811</v>
      </c>
      <c r="C153" s="138">
        <v>0</v>
      </c>
      <c r="D153" s="138">
        <v>0</v>
      </c>
      <c r="E153" s="138">
        <v>0</v>
      </c>
      <c r="F153" s="138">
        <v>0</v>
      </c>
      <c r="G153" s="138">
        <v>0</v>
      </c>
      <c r="H153" s="138">
        <v>0</v>
      </c>
      <c r="I153" s="138">
        <v>0</v>
      </c>
      <c r="J153" s="138">
        <v>0</v>
      </c>
      <c r="K153" s="138">
        <v>0</v>
      </c>
      <c r="L153" s="138">
        <v>0</v>
      </c>
      <c r="M153" s="138">
        <v>0</v>
      </c>
      <c r="N153" s="138">
        <f t="shared" si="2"/>
        <v>0</v>
      </c>
    </row>
    <row r="154" spans="1:14" ht="25.5" x14ac:dyDescent="0.25">
      <c r="A154" s="142" t="s">
        <v>1774</v>
      </c>
      <c r="B154" s="132" t="s">
        <v>1240</v>
      </c>
      <c r="C154" s="138">
        <v>15636</v>
      </c>
      <c r="D154" s="138">
        <v>3589</v>
      </c>
      <c r="E154" s="138">
        <v>9327</v>
      </c>
      <c r="F154" s="138">
        <v>4475</v>
      </c>
      <c r="G154" s="138">
        <v>17020</v>
      </c>
      <c r="H154" s="138">
        <v>7457</v>
      </c>
      <c r="I154" s="138">
        <v>6651</v>
      </c>
      <c r="J154" s="138">
        <v>64938</v>
      </c>
      <c r="K154" s="138">
        <v>40</v>
      </c>
      <c r="L154" s="138">
        <v>710</v>
      </c>
      <c r="M154" s="138">
        <v>0</v>
      </c>
      <c r="N154" s="138">
        <f t="shared" si="2"/>
        <v>129843</v>
      </c>
    </row>
    <row r="155" spans="1:14" ht="25.5" x14ac:dyDescent="0.25">
      <c r="A155" s="142" t="s">
        <v>1775</v>
      </c>
      <c r="B155" s="132" t="s">
        <v>817</v>
      </c>
      <c r="C155" s="138">
        <v>1367</v>
      </c>
      <c r="D155" s="138">
        <v>0</v>
      </c>
      <c r="E155" s="138">
        <v>60</v>
      </c>
      <c r="F155" s="138">
        <v>0</v>
      </c>
      <c r="G155" s="138">
        <v>0</v>
      </c>
      <c r="H155" s="138">
        <v>0</v>
      </c>
      <c r="I155" s="138">
        <v>0</v>
      </c>
      <c r="J155" s="138">
        <v>0</v>
      </c>
      <c r="K155" s="138">
        <v>0</v>
      </c>
      <c r="L155" s="138">
        <v>710</v>
      </c>
      <c r="M155" s="138">
        <v>0</v>
      </c>
      <c r="N155" s="138">
        <f t="shared" si="2"/>
        <v>2137</v>
      </c>
    </row>
    <row r="156" spans="1:14" ht="25.5" x14ac:dyDescent="0.25">
      <c r="A156" s="142" t="s">
        <v>1776</v>
      </c>
      <c r="B156" s="132" t="s">
        <v>816</v>
      </c>
      <c r="C156" s="138">
        <v>0</v>
      </c>
      <c r="D156" s="138">
        <v>0</v>
      </c>
      <c r="E156" s="138">
        <v>0</v>
      </c>
      <c r="F156" s="138">
        <v>0</v>
      </c>
      <c r="G156" s="138">
        <v>0</v>
      </c>
      <c r="H156" s="138">
        <v>0</v>
      </c>
      <c r="I156" s="138">
        <v>0</v>
      </c>
      <c r="J156" s="138">
        <v>0</v>
      </c>
      <c r="K156" s="138">
        <v>0</v>
      </c>
      <c r="L156" s="138">
        <v>0</v>
      </c>
      <c r="M156" s="138">
        <v>0</v>
      </c>
      <c r="N156" s="138">
        <f t="shared" si="2"/>
        <v>0</v>
      </c>
    </row>
    <row r="157" spans="1:14" x14ac:dyDescent="0.25">
      <c r="A157" s="142" t="s">
        <v>1517</v>
      </c>
      <c r="B157" s="132" t="s">
        <v>1812</v>
      </c>
      <c r="C157" s="138">
        <v>0</v>
      </c>
      <c r="D157" s="138">
        <v>0</v>
      </c>
      <c r="E157" s="138">
        <v>70</v>
      </c>
      <c r="F157" s="138">
        <v>0</v>
      </c>
      <c r="G157" s="138">
        <v>0</v>
      </c>
      <c r="H157" s="138">
        <v>0</v>
      </c>
      <c r="I157" s="138">
        <v>0</v>
      </c>
      <c r="J157" s="138">
        <v>99</v>
      </c>
      <c r="K157" s="138">
        <v>40</v>
      </c>
      <c r="L157" s="138">
        <v>0</v>
      </c>
      <c r="M157" s="138">
        <v>0</v>
      </c>
      <c r="N157" s="138">
        <f t="shared" si="2"/>
        <v>209</v>
      </c>
    </row>
    <row r="158" spans="1:14" x14ac:dyDescent="0.25">
      <c r="A158" s="142" t="s">
        <v>1518</v>
      </c>
      <c r="B158" s="132" t="s">
        <v>815</v>
      </c>
      <c r="C158" s="138">
        <v>8165</v>
      </c>
      <c r="D158" s="138">
        <v>2489</v>
      </c>
      <c r="E158" s="138">
        <v>5149</v>
      </c>
      <c r="F158" s="138">
        <v>2054</v>
      </c>
      <c r="G158" s="138">
        <v>6200</v>
      </c>
      <c r="H158" s="138">
        <v>4035</v>
      </c>
      <c r="I158" s="138">
        <v>2549</v>
      </c>
      <c r="J158" s="138">
        <v>16840</v>
      </c>
      <c r="K158" s="138">
        <v>0</v>
      </c>
      <c r="L158" s="138">
        <v>0</v>
      </c>
      <c r="M158" s="138">
        <v>0</v>
      </c>
      <c r="N158" s="138">
        <f t="shared" si="2"/>
        <v>47481</v>
      </c>
    </row>
    <row r="159" spans="1:14" x14ac:dyDescent="0.25">
      <c r="A159" s="142" t="s">
        <v>1519</v>
      </c>
      <c r="B159" s="132" t="s">
        <v>814</v>
      </c>
      <c r="C159" s="138">
        <v>6104</v>
      </c>
      <c r="D159" s="138">
        <v>1100</v>
      </c>
      <c r="E159" s="138">
        <v>4048</v>
      </c>
      <c r="F159" s="138">
        <v>2421</v>
      </c>
      <c r="G159" s="138">
        <v>10820</v>
      </c>
      <c r="H159" s="138">
        <v>3422</v>
      </c>
      <c r="I159" s="138">
        <v>4102</v>
      </c>
      <c r="J159" s="138">
        <v>47999</v>
      </c>
      <c r="K159" s="138">
        <v>0</v>
      </c>
      <c r="L159" s="138">
        <v>0</v>
      </c>
      <c r="M159" s="138">
        <v>0</v>
      </c>
      <c r="N159" s="138">
        <f t="shared" si="2"/>
        <v>80016</v>
      </c>
    </row>
    <row r="160" spans="1:14" ht="25.5" x14ac:dyDescent="0.25">
      <c r="A160" s="131" t="s">
        <v>1520</v>
      </c>
      <c r="B160" s="132" t="s">
        <v>822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  <c r="H160" s="138">
        <v>0</v>
      </c>
      <c r="I160" s="138">
        <v>0</v>
      </c>
      <c r="J160" s="138">
        <v>0</v>
      </c>
      <c r="K160" s="138">
        <v>0</v>
      </c>
      <c r="L160" s="138">
        <v>0</v>
      </c>
      <c r="M160" s="138">
        <v>0</v>
      </c>
      <c r="N160" s="138">
        <f t="shared" si="2"/>
        <v>0</v>
      </c>
    </row>
    <row r="161" spans="1:14" ht="25.5" x14ac:dyDescent="0.25">
      <c r="A161" s="131" t="s">
        <v>1521</v>
      </c>
      <c r="B161" s="132" t="s">
        <v>823</v>
      </c>
      <c r="C161" s="138">
        <v>0</v>
      </c>
      <c r="D161" s="138">
        <v>0</v>
      </c>
      <c r="E161" s="138">
        <v>0</v>
      </c>
      <c r="F161" s="138">
        <v>0</v>
      </c>
      <c r="G161" s="138">
        <v>0</v>
      </c>
      <c r="H161" s="138">
        <v>0</v>
      </c>
      <c r="I161" s="138">
        <v>0</v>
      </c>
      <c r="J161" s="138">
        <v>0</v>
      </c>
      <c r="K161" s="138">
        <v>0</v>
      </c>
      <c r="L161" s="138">
        <v>0</v>
      </c>
      <c r="M161" s="138">
        <v>0</v>
      </c>
      <c r="N161" s="138">
        <f t="shared" si="2"/>
        <v>0</v>
      </c>
    </row>
    <row r="162" spans="1:14" ht="25.5" x14ac:dyDescent="0.25">
      <c r="A162" s="131" t="s">
        <v>1522</v>
      </c>
      <c r="B162" s="132" t="s">
        <v>824</v>
      </c>
      <c r="C162" s="138">
        <v>2450</v>
      </c>
      <c r="D162" s="138">
        <v>0</v>
      </c>
      <c r="E162" s="138">
        <v>0</v>
      </c>
      <c r="F162" s="138">
        <v>1443</v>
      </c>
      <c r="G162" s="138">
        <v>7542</v>
      </c>
      <c r="H162" s="138">
        <v>0</v>
      </c>
      <c r="I162" s="138">
        <v>0</v>
      </c>
      <c r="J162" s="138">
        <v>8950</v>
      </c>
      <c r="K162" s="138">
        <v>0</v>
      </c>
      <c r="L162" s="138">
        <v>0</v>
      </c>
      <c r="M162" s="138">
        <v>0</v>
      </c>
      <c r="N162" s="138">
        <f t="shared" si="2"/>
        <v>20385</v>
      </c>
    </row>
    <row r="163" spans="1:14" ht="25.5" x14ac:dyDescent="0.25">
      <c r="A163" s="139" t="s">
        <v>1523</v>
      </c>
      <c r="B163" s="132" t="s">
        <v>2128</v>
      </c>
      <c r="C163" s="138">
        <v>3654</v>
      </c>
      <c r="D163" s="138">
        <v>1100</v>
      </c>
      <c r="E163" s="138">
        <v>4048</v>
      </c>
      <c r="F163" s="138">
        <v>978</v>
      </c>
      <c r="G163" s="138">
        <v>3278</v>
      </c>
      <c r="H163" s="138">
        <v>3422</v>
      </c>
      <c r="I163" s="138">
        <v>4102</v>
      </c>
      <c r="J163" s="138">
        <v>39049</v>
      </c>
      <c r="K163" s="138">
        <v>0</v>
      </c>
      <c r="L163" s="138">
        <v>0</v>
      </c>
      <c r="M163" s="138">
        <v>0</v>
      </c>
      <c r="N163" s="138">
        <f t="shared" si="2"/>
        <v>59631</v>
      </c>
    </row>
    <row r="164" spans="1:14" ht="25.5" x14ac:dyDescent="0.25">
      <c r="A164" s="143" t="s">
        <v>1524</v>
      </c>
      <c r="B164" s="132" t="s">
        <v>1813</v>
      </c>
      <c r="C164" s="138">
        <v>0</v>
      </c>
      <c r="D164" s="138">
        <v>0</v>
      </c>
      <c r="E164" s="138">
        <v>0</v>
      </c>
      <c r="F164" s="138">
        <v>0</v>
      </c>
      <c r="G164" s="138">
        <v>0</v>
      </c>
      <c r="H164" s="138">
        <v>0</v>
      </c>
      <c r="I164" s="138">
        <v>0</v>
      </c>
      <c r="J164" s="138">
        <v>0</v>
      </c>
      <c r="K164" s="138">
        <v>0</v>
      </c>
      <c r="L164" s="138">
        <v>0</v>
      </c>
      <c r="M164" s="138">
        <v>0</v>
      </c>
      <c r="N164" s="138">
        <f t="shared" si="2"/>
        <v>0</v>
      </c>
    </row>
    <row r="165" spans="1:14" ht="25.5" x14ac:dyDescent="0.25">
      <c r="A165" s="143" t="s">
        <v>1525</v>
      </c>
      <c r="B165" s="132" t="s">
        <v>1306</v>
      </c>
      <c r="C165" s="138">
        <v>10069</v>
      </c>
      <c r="D165" s="138">
        <v>4000</v>
      </c>
      <c r="E165" s="138">
        <v>3350</v>
      </c>
      <c r="F165" s="138">
        <v>2818</v>
      </c>
      <c r="G165" s="138">
        <v>3523</v>
      </c>
      <c r="H165" s="138">
        <v>3660</v>
      </c>
      <c r="I165" s="138">
        <v>5947</v>
      </c>
      <c r="J165" s="138">
        <v>22560</v>
      </c>
      <c r="K165" s="138">
        <v>0</v>
      </c>
      <c r="L165" s="138">
        <v>0</v>
      </c>
      <c r="M165" s="138">
        <v>0</v>
      </c>
      <c r="N165" s="138">
        <f t="shared" si="2"/>
        <v>55927</v>
      </c>
    </row>
    <row r="166" spans="1:14" ht="25.5" x14ac:dyDescent="0.25">
      <c r="A166" s="143" t="s">
        <v>1526</v>
      </c>
      <c r="B166" s="132" t="s">
        <v>813</v>
      </c>
      <c r="C166" s="138">
        <v>40</v>
      </c>
      <c r="D166" s="138">
        <v>0</v>
      </c>
      <c r="E166" s="138">
        <v>0</v>
      </c>
      <c r="F166" s="138">
        <v>0</v>
      </c>
      <c r="G166" s="138">
        <v>0</v>
      </c>
      <c r="H166" s="138">
        <v>0</v>
      </c>
      <c r="I166" s="138">
        <v>0</v>
      </c>
      <c r="J166" s="138">
        <v>0</v>
      </c>
      <c r="K166" s="138">
        <v>0</v>
      </c>
      <c r="L166" s="138">
        <v>0</v>
      </c>
      <c r="M166" s="138">
        <v>0</v>
      </c>
      <c r="N166" s="138">
        <f t="shared" si="2"/>
        <v>40</v>
      </c>
    </row>
    <row r="167" spans="1:14" ht="25.5" x14ac:dyDescent="0.25">
      <c r="A167" s="143" t="s">
        <v>1527</v>
      </c>
      <c r="B167" s="132" t="s">
        <v>812</v>
      </c>
      <c r="C167" s="138">
        <v>0</v>
      </c>
      <c r="D167" s="138">
        <v>0</v>
      </c>
      <c r="E167" s="138">
        <v>0</v>
      </c>
      <c r="F167" s="138">
        <v>0</v>
      </c>
      <c r="G167" s="138">
        <v>0</v>
      </c>
      <c r="H167" s="138">
        <v>0</v>
      </c>
      <c r="I167" s="138">
        <v>0</v>
      </c>
      <c r="J167" s="138">
        <v>0</v>
      </c>
      <c r="K167" s="138">
        <v>0</v>
      </c>
      <c r="L167" s="138">
        <v>0</v>
      </c>
      <c r="M167" s="138">
        <v>0</v>
      </c>
      <c r="N167" s="138">
        <f t="shared" si="2"/>
        <v>0</v>
      </c>
    </row>
    <row r="168" spans="1:14" ht="25.5" x14ac:dyDescent="0.25">
      <c r="A168" s="143" t="s">
        <v>1528</v>
      </c>
      <c r="B168" s="132" t="s">
        <v>941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  <c r="H168" s="138">
        <v>0</v>
      </c>
      <c r="I168" s="138">
        <v>0</v>
      </c>
      <c r="J168" s="138">
        <v>0</v>
      </c>
      <c r="K168" s="138">
        <v>0</v>
      </c>
      <c r="L168" s="138">
        <v>0</v>
      </c>
      <c r="M168" s="138">
        <v>0</v>
      </c>
      <c r="N168" s="138">
        <f t="shared" si="2"/>
        <v>0</v>
      </c>
    </row>
    <row r="169" spans="1:14" x14ac:dyDescent="0.25">
      <c r="A169" s="143" t="s">
        <v>1529</v>
      </c>
      <c r="B169" s="132" t="s">
        <v>562</v>
      </c>
      <c r="C169" s="138">
        <v>10029</v>
      </c>
      <c r="D169" s="138">
        <v>4000</v>
      </c>
      <c r="E169" s="138">
        <v>3350</v>
      </c>
      <c r="F169" s="138">
        <v>2818</v>
      </c>
      <c r="G169" s="138">
        <v>3523</v>
      </c>
      <c r="H169" s="138">
        <v>3660</v>
      </c>
      <c r="I169" s="138">
        <v>5947</v>
      </c>
      <c r="J169" s="138">
        <v>22560</v>
      </c>
      <c r="K169" s="138">
        <v>0</v>
      </c>
      <c r="L169" s="138">
        <v>0</v>
      </c>
      <c r="M169" s="138">
        <v>0</v>
      </c>
      <c r="N169" s="138">
        <f t="shared" si="2"/>
        <v>55887</v>
      </c>
    </row>
    <row r="170" spans="1:14" x14ac:dyDescent="0.25">
      <c r="A170" s="143" t="s">
        <v>1530</v>
      </c>
      <c r="B170" s="132" t="s">
        <v>1333</v>
      </c>
      <c r="C170" s="138">
        <v>0</v>
      </c>
      <c r="D170" s="138">
        <v>0</v>
      </c>
      <c r="E170" s="138">
        <v>0</v>
      </c>
      <c r="F170" s="138">
        <v>0</v>
      </c>
      <c r="G170" s="138">
        <v>0</v>
      </c>
      <c r="H170" s="138">
        <v>0</v>
      </c>
      <c r="I170" s="138">
        <v>0</v>
      </c>
      <c r="J170" s="138">
        <v>0</v>
      </c>
      <c r="K170" s="138">
        <v>0</v>
      </c>
      <c r="L170" s="138">
        <v>0</v>
      </c>
      <c r="M170" s="138">
        <v>0</v>
      </c>
      <c r="N170" s="138">
        <f t="shared" si="2"/>
        <v>0</v>
      </c>
    </row>
    <row r="171" spans="1:14" ht="25.5" x14ac:dyDescent="0.25">
      <c r="A171" s="143" t="s">
        <v>1531</v>
      </c>
      <c r="B171" s="132" t="s">
        <v>1053</v>
      </c>
      <c r="C171" s="138">
        <v>9282</v>
      </c>
      <c r="D171" s="138">
        <v>3730</v>
      </c>
      <c r="E171" s="138">
        <v>3914</v>
      </c>
      <c r="F171" s="138">
        <v>2288</v>
      </c>
      <c r="G171" s="138">
        <v>3003</v>
      </c>
      <c r="H171" s="138">
        <v>2765</v>
      </c>
      <c r="I171" s="138">
        <v>3887</v>
      </c>
      <c r="J171" s="138">
        <v>10787</v>
      </c>
      <c r="K171" s="138">
        <v>0</v>
      </c>
      <c r="L171" s="138">
        <v>0</v>
      </c>
      <c r="M171" s="138">
        <v>0</v>
      </c>
      <c r="N171" s="138">
        <f t="shared" si="2"/>
        <v>39656</v>
      </c>
    </row>
    <row r="172" spans="1:14" ht="25.5" x14ac:dyDescent="0.25">
      <c r="A172" s="143" t="s">
        <v>1532</v>
      </c>
      <c r="B172" s="132" t="s">
        <v>811</v>
      </c>
      <c r="C172" s="138">
        <v>1</v>
      </c>
      <c r="D172" s="138">
        <v>0</v>
      </c>
      <c r="E172" s="138">
        <v>0</v>
      </c>
      <c r="F172" s="138">
        <v>0</v>
      </c>
      <c r="G172" s="138">
        <v>0</v>
      </c>
      <c r="H172" s="138">
        <v>0</v>
      </c>
      <c r="I172" s="138">
        <v>0</v>
      </c>
      <c r="J172" s="138">
        <v>0</v>
      </c>
      <c r="K172" s="138">
        <v>0</v>
      </c>
      <c r="L172" s="138">
        <v>0</v>
      </c>
      <c r="M172" s="138">
        <v>0</v>
      </c>
      <c r="N172" s="138">
        <f t="shared" si="2"/>
        <v>1</v>
      </c>
    </row>
    <row r="173" spans="1:14" ht="25.5" x14ac:dyDescent="0.25">
      <c r="A173" s="143" t="s">
        <v>1533</v>
      </c>
      <c r="B173" s="132" t="s">
        <v>810</v>
      </c>
      <c r="C173" s="138">
        <v>0</v>
      </c>
      <c r="D173" s="138">
        <v>0</v>
      </c>
      <c r="E173" s="138">
        <v>0</v>
      </c>
      <c r="F173" s="138">
        <v>0</v>
      </c>
      <c r="G173" s="138">
        <v>0</v>
      </c>
      <c r="H173" s="138">
        <v>0</v>
      </c>
      <c r="I173" s="138">
        <v>0</v>
      </c>
      <c r="J173" s="138">
        <v>0</v>
      </c>
      <c r="K173" s="138">
        <v>0</v>
      </c>
      <c r="L173" s="138">
        <v>0</v>
      </c>
      <c r="M173" s="138">
        <v>0</v>
      </c>
      <c r="N173" s="138">
        <f t="shared" si="2"/>
        <v>0</v>
      </c>
    </row>
    <row r="174" spans="1:14" x14ac:dyDescent="0.25">
      <c r="A174" s="143" t="s">
        <v>1534</v>
      </c>
      <c r="B174" s="132" t="s">
        <v>1814</v>
      </c>
      <c r="C174" s="138">
        <v>0</v>
      </c>
      <c r="D174" s="138">
        <v>0</v>
      </c>
      <c r="E174" s="138">
        <v>0</v>
      </c>
      <c r="F174" s="138">
        <v>0</v>
      </c>
      <c r="G174" s="138">
        <v>0</v>
      </c>
      <c r="H174" s="138">
        <v>0</v>
      </c>
      <c r="I174" s="138">
        <v>0</v>
      </c>
      <c r="J174" s="138">
        <v>0</v>
      </c>
      <c r="K174" s="138">
        <v>0</v>
      </c>
      <c r="L174" s="138">
        <v>0</v>
      </c>
      <c r="M174" s="138">
        <v>0</v>
      </c>
      <c r="N174" s="138">
        <f t="shared" si="2"/>
        <v>0</v>
      </c>
    </row>
    <row r="175" spans="1:14" x14ac:dyDescent="0.25">
      <c r="A175" s="143" t="s">
        <v>1535</v>
      </c>
      <c r="B175" s="132" t="s">
        <v>809</v>
      </c>
      <c r="C175" s="138">
        <v>9281</v>
      </c>
      <c r="D175" s="138">
        <v>3730</v>
      </c>
      <c r="E175" s="138">
        <v>3914</v>
      </c>
      <c r="F175" s="138">
        <v>2288</v>
      </c>
      <c r="G175" s="138">
        <v>3003</v>
      </c>
      <c r="H175" s="138">
        <v>2765</v>
      </c>
      <c r="I175" s="138">
        <v>3887</v>
      </c>
      <c r="J175" s="138">
        <v>10787</v>
      </c>
      <c r="K175" s="138">
        <v>0</v>
      </c>
      <c r="L175" s="138">
        <v>0</v>
      </c>
      <c r="M175" s="138">
        <v>0</v>
      </c>
      <c r="N175" s="138">
        <f t="shared" si="2"/>
        <v>39655</v>
      </c>
    </row>
    <row r="176" spans="1:14" ht="25.5" x14ac:dyDescent="0.25">
      <c r="A176" s="143" t="s">
        <v>1536</v>
      </c>
      <c r="B176" s="132" t="s">
        <v>1054</v>
      </c>
      <c r="C176" s="138">
        <v>4055</v>
      </c>
      <c r="D176" s="138">
        <v>1400</v>
      </c>
      <c r="E176" s="138">
        <v>4035</v>
      </c>
      <c r="F176" s="138">
        <v>221</v>
      </c>
      <c r="G176" s="138">
        <v>3600</v>
      </c>
      <c r="H176" s="138">
        <v>1558</v>
      </c>
      <c r="I176" s="138">
        <v>985</v>
      </c>
      <c r="J176" s="138">
        <v>11757</v>
      </c>
      <c r="K176" s="138">
        <v>0</v>
      </c>
      <c r="L176" s="138">
        <v>0</v>
      </c>
      <c r="M176" s="138">
        <v>0</v>
      </c>
      <c r="N176" s="138">
        <f t="shared" si="2"/>
        <v>27611</v>
      </c>
    </row>
    <row r="177" spans="1:14" ht="25.5" x14ac:dyDescent="0.25">
      <c r="A177" s="143" t="s">
        <v>1537</v>
      </c>
      <c r="B177" s="132" t="s">
        <v>808</v>
      </c>
      <c r="C177" s="138">
        <v>32</v>
      </c>
      <c r="D177" s="138">
        <v>0</v>
      </c>
      <c r="E177" s="138">
        <v>0</v>
      </c>
      <c r="F177" s="138">
        <v>0</v>
      </c>
      <c r="G177" s="138">
        <v>0</v>
      </c>
      <c r="H177" s="138">
        <v>0</v>
      </c>
      <c r="I177" s="138">
        <v>0</v>
      </c>
      <c r="J177" s="138">
        <v>0</v>
      </c>
      <c r="K177" s="138">
        <v>0</v>
      </c>
      <c r="L177" s="138">
        <v>0</v>
      </c>
      <c r="M177" s="138">
        <v>0</v>
      </c>
      <c r="N177" s="138">
        <f t="shared" si="2"/>
        <v>32</v>
      </c>
    </row>
    <row r="178" spans="1:14" ht="25.5" x14ac:dyDescent="0.25">
      <c r="A178" s="143" t="s">
        <v>1538</v>
      </c>
      <c r="B178" s="132" t="s">
        <v>807</v>
      </c>
      <c r="C178" s="138">
        <v>0</v>
      </c>
      <c r="D178" s="138">
        <v>0</v>
      </c>
      <c r="E178" s="138">
        <v>0</v>
      </c>
      <c r="F178" s="138">
        <v>0</v>
      </c>
      <c r="G178" s="138">
        <v>0</v>
      </c>
      <c r="H178" s="138">
        <v>0</v>
      </c>
      <c r="I178" s="138">
        <v>0</v>
      </c>
      <c r="J178" s="138">
        <v>0</v>
      </c>
      <c r="K178" s="138">
        <v>0</v>
      </c>
      <c r="L178" s="138">
        <v>0</v>
      </c>
      <c r="M178" s="138">
        <v>0</v>
      </c>
      <c r="N178" s="138">
        <f t="shared" si="2"/>
        <v>0</v>
      </c>
    </row>
    <row r="179" spans="1:14" x14ac:dyDescent="0.25">
      <c r="A179" s="143" t="s">
        <v>1539</v>
      </c>
      <c r="B179" s="132" t="s">
        <v>1815</v>
      </c>
      <c r="C179" s="138">
        <v>0</v>
      </c>
      <c r="D179" s="138">
        <v>0</v>
      </c>
      <c r="E179" s="138">
        <v>0</v>
      </c>
      <c r="F179" s="138">
        <v>0</v>
      </c>
      <c r="G179" s="138">
        <v>0</v>
      </c>
      <c r="H179" s="138">
        <v>0</v>
      </c>
      <c r="I179" s="138">
        <v>0</v>
      </c>
      <c r="J179" s="138">
        <v>0</v>
      </c>
      <c r="K179" s="138">
        <v>0</v>
      </c>
      <c r="L179" s="138">
        <v>0</v>
      </c>
      <c r="M179" s="138">
        <v>0</v>
      </c>
      <c r="N179" s="138">
        <f t="shared" si="2"/>
        <v>0</v>
      </c>
    </row>
    <row r="180" spans="1:14" x14ac:dyDescent="0.25">
      <c r="A180" s="143" t="s">
        <v>1540</v>
      </c>
      <c r="B180" s="132" t="s">
        <v>328</v>
      </c>
      <c r="C180" s="138">
        <v>4023</v>
      </c>
      <c r="D180" s="138">
        <v>1400</v>
      </c>
      <c r="E180" s="138">
        <v>4035</v>
      </c>
      <c r="F180" s="138">
        <v>221</v>
      </c>
      <c r="G180" s="138">
        <v>3600</v>
      </c>
      <c r="H180" s="138">
        <v>1558</v>
      </c>
      <c r="I180" s="138">
        <v>985</v>
      </c>
      <c r="J180" s="138">
        <v>11757</v>
      </c>
      <c r="K180" s="138">
        <v>0</v>
      </c>
      <c r="L180" s="138">
        <v>0</v>
      </c>
      <c r="M180" s="138">
        <v>0</v>
      </c>
      <c r="N180" s="138">
        <f t="shared" si="2"/>
        <v>27579</v>
      </c>
    </row>
    <row r="181" spans="1:14" ht="25.5" x14ac:dyDescent="0.25">
      <c r="A181" s="143" t="s">
        <v>1541</v>
      </c>
      <c r="B181" s="132" t="s">
        <v>679</v>
      </c>
      <c r="C181" s="138">
        <v>7641</v>
      </c>
      <c r="D181" s="138">
        <v>0</v>
      </c>
      <c r="E181" s="138">
        <v>0</v>
      </c>
      <c r="F181" s="138">
        <v>4385</v>
      </c>
      <c r="G181" s="138">
        <v>6017</v>
      </c>
      <c r="H181" s="138">
        <v>0</v>
      </c>
      <c r="I181" s="138">
        <v>5</v>
      </c>
      <c r="J181" s="138">
        <v>66057</v>
      </c>
      <c r="K181" s="138">
        <v>0</v>
      </c>
      <c r="L181" s="138">
        <v>0</v>
      </c>
      <c r="M181" s="138">
        <v>0</v>
      </c>
      <c r="N181" s="138">
        <f t="shared" si="2"/>
        <v>84105</v>
      </c>
    </row>
    <row r="182" spans="1:14" ht="25.5" x14ac:dyDescent="0.25">
      <c r="A182" s="143" t="s">
        <v>1542</v>
      </c>
      <c r="B182" s="132" t="s">
        <v>327</v>
      </c>
      <c r="C182" s="138">
        <v>0</v>
      </c>
      <c r="D182" s="138">
        <v>0</v>
      </c>
      <c r="E182" s="138">
        <v>0</v>
      </c>
      <c r="F182" s="138">
        <v>0</v>
      </c>
      <c r="G182" s="138">
        <v>0</v>
      </c>
      <c r="H182" s="138">
        <v>0</v>
      </c>
      <c r="I182" s="138">
        <v>5</v>
      </c>
      <c r="J182" s="138">
        <v>0</v>
      </c>
      <c r="K182" s="138">
        <v>0</v>
      </c>
      <c r="L182" s="138">
        <v>0</v>
      </c>
      <c r="M182" s="138">
        <v>0</v>
      </c>
      <c r="N182" s="138">
        <f t="shared" si="2"/>
        <v>5</v>
      </c>
    </row>
    <row r="183" spans="1:14" ht="25.5" x14ac:dyDescent="0.25">
      <c r="A183" s="143" t="s">
        <v>1543</v>
      </c>
      <c r="B183" s="132" t="s">
        <v>326</v>
      </c>
      <c r="C183" s="138">
        <v>0</v>
      </c>
      <c r="D183" s="138">
        <v>0</v>
      </c>
      <c r="E183" s="138">
        <v>0</v>
      </c>
      <c r="F183" s="138">
        <v>0</v>
      </c>
      <c r="G183" s="138">
        <v>0</v>
      </c>
      <c r="H183" s="138">
        <v>0</v>
      </c>
      <c r="I183" s="138">
        <v>0</v>
      </c>
      <c r="J183" s="138">
        <v>0</v>
      </c>
      <c r="K183" s="138">
        <v>0</v>
      </c>
      <c r="L183" s="138">
        <v>0</v>
      </c>
      <c r="M183" s="138">
        <v>0</v>
      </c>
      <c r="N183" s="138">
        <f t="shared" si="2"/>
        <v>0</v>
      </c>
    </row>
    <row r="184" spans="1:14" x14ac:dyDescent="0.25">
      <c r="A184" s="143" t="s">
        <v>1544</v>
      </c>
      <c r="B184" s="132" t="s">
        <v>1816</v>
      </c>
      <c r="C184" s="138">
        <v>0</v>
      </c>
      <c r="D184" s="138">
        <v>0</v>
      </c>
      <c r="E184" s="138">
        <v>0</v>
      </c>
      <c r="F184" s="138">
        <v>0</v>
      </c>
      <c r="G184" s="138">
        <v>0</v>
      </c>
      <c r="H184" s="138">
        <v>0</v>
      </c>
      <c r="I184" s="138">
        <v>0</v>
      </c>
      <c r="J184" s="138">
        <v>0</v>
      </c>
      <c r="K184" s="138">
        <v>0</v>
      </c>
      <c r="L184" s="138">
        <v>0</v>
      </c>
      <c r="M184" s="138">
        <v>0</v>
      </c>
      <c r="N184" s="138">
        <f t="shared" si="2"/>
        <v>0</v>
      </c>
    </row>
    <row r="185" spans="1:14" x14ac:dyDescent="0.25">
      <c r="A185" s="143" t="s">
        <v>1545</v>
      </c>
      <c r="B185" s="132" t="s">
        <v>325</v>
      </c>
      <c r="C185" s="138">
        <v>7641</v>
      </c>
      <c r="D185" s="138">
        <v>0</v>
      </c>
      <c r="E185" s="138">
        <v>0</v>
      </c>
      <c r="F185" s="138">
        <v>4385</v>
      </c>
      <c r="G185" s="138">
        <v>6017</v>
      </c>
      <c r="H185" s="138">
        <v>0</v>
      </c>
      <c r="I185" s="138">
        <v>0</v>
      </c>
      <c r="J185" s="138">
        <v>66057</v>
      </c>
      <c r="K185" s="138">
        <v>0</v>
      </c>
      <c r="L185" s="138">
        <v>0</v>
      </c>
      <c r="M185" s="138">
        <v>0</v>
      </c>
      <c r="N185" s="138">
        <f t="shared" si="2"/>
        <v>84100</v>
      </c>
    </row>
    <row r="186" spans="1:14" ht="25.5" x14ac:dyDescent="0.25">
      <c r="A186" s="139" t="s">
        <v>1546</v>
      </c>
      <c r="B186" s="132" t="s">
        <v>825</v>
      </c>
      <c r="C186" s="138">
        <v>0</v>
      </c>
      <c r="D186" s="138">
        <v>0</v>
      </c>
      <c r="E186" s="138">
        <v>0</v>
      </c>
      <c r="F186" s="138">
        <v>0</v>
      </c>
      <c r="G186" s="138">
        <v>0</v>
      </c>
      <c r="H186" s="138">
        <v>0</v>
      </c>
      <c r="I186" s="138">
        <v>0</v>
      </c>
      <c r="J186" s="138">
        <v>0</v>
      </c>
      <c r="K186" s="138">
        <v>0</v>
      </c>
      <c r="L186" s="138">
        <v>0</v>
      </c>
      <c r="M186" s="138">
        <v>0</v>
      </c>
      <c r="N186" s="138">
        <f t="shared" si="2"/>
        <v>0</v>
      </c>
    </row>
    <row r="187" spans="1:14" ht="25.5" x14ac:dyDescent="0.25">
      <c r="A187" s="139" t="s">
        <v>1547</v>
      </c>
      <c r="B187" s="132" t="s">
        <v>826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  <c r="H187" s="138">
        <v>0</v>
      </c>
      <c r="I187" s="138">
        <v>0</v>
      </c>
      <c r="J187" s="138">
        <v>0</v>
      </c>
      <c r="K187" s="138">
        <v>0</v>
      </c>
      <c r="L187" s="138">
        <v>0</v>
      </c>
      <c r="M187" s="138">
        <v>0</v>
      </c>
      <c r="N187" s="138">
        <f t="shared" si="2"/>
        <v>0</v>
      </c>
    </row>
    <row r="188" spans="1:14" ht="25.5" x14ac:dyDescent="0.25">
      <c r="A188" s="139" t="s">
        <v>1548</v>
      </c>
      <c r="B188" s="132" t="s">
        <v>827</v>
      </c>
      <c r="C188" s="138">
        <v>7641</v>
      </c>
      <c r="D188" s="138">
        <v>0</v>
      </c>
      <c r="E188" s="138">
        <v>0</v>
      </c>
      <c r="F188" s="138">
        <v>4385</v>
      </c>
      <c r="G188" s="138">
        <v>6017</v>
      </c>
      <c r="H188" s="138">
        <v>0</v>
      </c>
      <c r="I188" s="138">
        <v>0</v>
      </c>
      <c r="J188" s="138">
        <v>66057</v>
      </c>
      <c r="K188" s="138">
        <v>0</v>
      </c>
      <c r="L188" s="138">
        <v>0</v>
      </c>
      <c r="M188" s="138">
        <v>0</v>
      </c>
      <c r="N188" s="138">
        <f t="shared" si="2"/>
        <v>84100</v>
      </c>
    </row>
    <row r="189" spans="1:14" ht="25.5" x14ac:dyDescent="0.25">
      <c r="A189" s="139" t="s">
        <v>1549</v>
      </c>
      <c r="B189" s="132" t="s">
        <v>1077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  <c r="H189" s="138">
        <v>0</v>
      </c>
      <c r="I189" s="138">
        <v>0</v>
      </c>
      <c r="J189" s="138">
        <v>0</v>
      </c>
      <c r="K189" s="138">
        <v>0</v>
      </c>
      <c r="L189" s="138">
        <v>0</v>
      </c>
      <c r="M189" s="138">
        <v>0</v>
      </c>
      <c r="N189" s="138">
        <f t="shared" si="2"/>
        <v>0</v>
      </c>
    </row>
    <row r="190" spans="1:14" ht="25.5" x14ac:dyDescent="0.25">
      <c r="A190" s="143" t="s">
        <v>1550</v>
      </c>
      <c r="B190" s="132" t="s">
        <v>400</v>
      </c>
      <c r="C190" s="138">
        <v>0</v>
      </c>
      <c r="D190" s="138">
        <v>0</v>
      </c>
      <c r="E190" s="138">
        <v>0</v>
      </c>
      <c r="F190" s="138">
        <v>0</v>
      </c>
      <c r="G190" s="138">
        <v>0</v>
      </c>
      <c r="H190" s="138">
        <v>0</v>
      </c>
      <c r="I190" s="138">
        <v>0</v>
      </c>
      <c r="J190" s="138">
        <v>0</v>
      </c>
      <c r="K190" s="138">
        <v>0</v>
      </c>
      <c r="L190" s="138">
        <v>0</v>
      </c>
      <c r="M190" s="138">
        <v>0</v>
      </c>
      <c r="N190" s="138">
        <f t="shared" si="2"/>
        <v>0</v>
      </c>
    </row>
    <row r="191" spans="1:14" ht="25.5" x14ac:dyDescent="0.25">
      <c r="A191" s="143" t="s">
        <v>1551</v>
      </c>
      <c r="B191" s="132" t="s">
        <v>1078</v>
      </c>
      <c r="C191" s="138">
        <v>3589</v>
      </c>
      <c r="D191" s="138">
        <v>400</v>
      </c>
      <c r="E191" s="138">
        <v>1082</v>
      </c>
      <c r="F191" s="138">
        <v>507</v>
      </c>
      <c r="G191" s="138">
        <v>1941</v>
      </c>
      <c r="H191" s="138">
        <v>2437</v>
      </c>
      <c r="I191" s="138">
        <v>1483</v>
      </c>
      <c r="J191" s="138">
        <v>8400</v>
      </c>
      <c r="K191" s="138">
        <v>0</v>
      </c>
      <c r="L191" s="138">
        <v>0</v>
      </c>
      <c r="M191" s="138">
        <v>0</v>
      </c>
      <c r="N191" s="138">
        <f t="shared" si="2"/>
        <v>19839</v>
      </c>
    </row>
    <row r="192" spans="1:14" ht="25.5" x14ac:dyDescent="0.25">
      <c r="A192" s="143" t="s">
        <v>1552</v>
      </c>
      <c r="B192" s="132" t="s">
        <v>1613</v>
      </c>
      <c r="C192" s="138">
        <v>0</v>
      </c>
      <c r="D192" s="138">
        <v>0</v>
      </c>
      <c r="E192" s="138">
        <v>0</v>
      </c>
      <c r="F192" s="138">
        <v>0</v>
      </c>
      <c r="G192" s="138">
        <v>0</v>
      </c>
      <c r="H192" s="138">
        <v>0</v>
      </c>
      <c r="I192" s="138">
        <v>0</v>
      </c>
      <c r="J192" s="138">
        <v>0</v>
      </c>
      <c r="K192" s="138">
        <v>0</v>
      </c>
      <c r="L192" s="138">
        <v>0</v>
      </c>
      <c r="M192" s="138">
        <v>0</v>
      </c>
      <c r="N192" s="138">
        <f t="shared" si="2"/>
        <v>0</v>
      </c>
    </row>
    <row r="193" spans="1:14" ht="25.5" x14ac:dyDescent="0.25">
      <c r="A193" s="143" t="s">
        <v>1553</v>
      </c>
      <c r="B193" s="132" t="s">
        <v>150</v>
      </c>
      <c r="C193" s="138">
        <v>0</v>
      </c>
      <c r="D193" s="138">
        <v>0</v>
      </c>
      <c r="E193" s="138">
        <v>0</v>
      </c>
      <c r="F193" s="138">
        <v>0</v>
      </c>
      <c r="G193" s="138">
        <v>0</v>
      </c>
      <c r="H193" s="138">
        <v>0</v>
      </c>
      <c r="I193" s="138">
        <v>0</v>
      </c>
      <c r="J193" s="138">
        <v>0</v>
      </c>
      <c r="K193" s="138">
        <v>0</v>
      </c>
      <c r="L193" s="138">
        <v>0</v>
      </c>
      <c r="M193" s="138">
        <v>0</v>
      </c>
      <c r="N193" s="138">
        <f t="shared" si="2"/>
        <v>0</v>
      </c>
    </row>
    <row r="194" spans="1:14" ht="25.5" x14ac:dyDescent="0.25">
      <c r="A194" s="143" t="s">
        <v>1554</v>
      </c>
      <c r="B194" s="132" t="s">
        <v>945</v>
      </c>
      <c r="C194" s="138">
        <v>0</v>
      </c>
      <c r="D194" s="138">
        <v>0</v>
      </c>
      <c r="E194" s="138">
        <v>0</v>
      </c>
      <c r="F194" s="138">
        <v>0</v>
      </c>
      <c r="G194" s="138">
        <v>0</v>
      </c>
      <c r="H194" s="138">
        <v>0</v>
      </c>
      <c r="I194" s="138">
        <v>0</v>
      </c>
      <c r="J194" s="138">
        <v>0</v>
      </c>
      <c r="K194" s="138">
        <v>0</v>
      </c>
      <c r="L194" s="138">
        <v>0</v>
      </c>
      <c r="M194" s="138">
        <v>0</v>
      </c>
      <c r="N194" s="138">
        <f t="shared" si="2"/>
        <v>0</v>
      </c>
    </row>
    <row r="195" spans="1:14" x14ac:dyDescent="0.25">
      <c r="A195" s="143" t="s">
        <v>1555</v>
      </c>
      <c r="B195" s="132" t="s">
        <v>942</v>
      </c>
      <c r="C195" s="138">
        <v>980</v>
      </c>
      <c r="D195" s="138">
        <v>400</v>
      </c>
      <c r="E195" s="138">
        <v>1082</v>
      </c>
      <c r="F195" s="138">
        <v>420</v>
      </c>
      <c r="G195" s="138">
        <v>1941</v>
      </c>
      <c r="H195" s="138">
        <v>2437</v>
      </c>
      <c r="I195" s="138">
        <v>1483</v>
      </c>
      <c r="J195" s="138">
        <v>8400</v>
      </c>
      <c r="K195" s="138">
        <v>0</v>
      </c>
      <c r="L195" s="138">
        <v>0</v>
      </c>
      <c r="M195" s="138">
        <v>0</v>
      </c>
      <c r="N195" s="138">
        <f t="shared" ref="N195:N258" si="3">SUM(C195:M195)</f>
        <v>17143</v>
      </c>
    </row>
    <row r="196" spans="1:14" x14ac:dyDescent="0.25">
      <c r="A196" s="143" t="s">
        <v>1556</v>
      </c>
      <c r="B196" s="132" t="s">
        <v>1334</v>
      </c>
      <c r="C196" s="138">
        <v>2609</v>
      </c>
      <c r="D196" s="138">
        <v>0</v>
      </c>
      <c r="E196" s="138">
        <v>0</v>
      </c>
      <c r="F196" s="138">
        <v>87</v>
      </c>
      <c r="G196" s="138">
        <v>0</v>
      </c>
      <c r="H196" s="138">
        <v>0</v>
      </c>
      <c r="I196" s="138">
        <v>0</v>
      </c>
      <c r="J196" s="138">
        <v>0</v>
      </c>
      <c r="K196" s="138">
        <v>0</v>
      </c>
      <c r="L196" s="138">
        <v>0</v>
      </c>
      <c r="M196" s="138">
        <v>0</v>
      </c>
      <c r="N196" s="138">
        <f t="shared" si="3"/>
        <v>2696</v>
      </c>
    </row>
    <row r="197" spans="1:14" ht="25.5" x14ac:dyDescent="0.25">
      <c r="A197" s="143" t="s">
        <v>1557</v>
      </c>
      <c r="B197" s="132" t="s">
        <v>1079</v>
      </c>
      <c r="C197" s="138">
        <v>2076</v>
      </c>
      <c r="D197" s="138">
        <v>855</v>
      </c>
      <c r="E197" s="138">
        <v>870</v>
      </c>
      <c r="F197" s="138">
        <v>398</v>
      </c>
      <c r="G197" s="138">
        <v>0</v>
      </c>
      <c r="H197" s="138">
        <v>560</v>
      </c>
      <c r="I197" s="138">
        <v>995</v>
      </c>
      <c r="J197" s="138">
        <v>3800</v>
      </c>
      <c r="K197" s="138">
        <v>0</v>
      </c>
      <c r="L197" s="138">
        <v>0</v>
      </c>
      <c r="M197" s="138">
        <v>0</v>
      </c>
      <c r="N197" s="138">
        <f t="shared" si="3"/>
        <v>9554</v>
      </c>
    </row>
    <row r="198" spans="1:14" ht="25.5" x14ac:dyDescent="0.25">
      <c r="A198" s="143" t="s">
        <v>1558</v>
      </c>
      <c r="B198" s="132" t="s">
        <v>1612</v>
      </c>
      <c r="C198" s="138">
        <v>2076</v>
      </c>
      <c r="D198" s="138">
        <v>0</v>
      </c>
      <c r="E198" s="138">
        <v>0</v>
      </c>
      <c r="F198" s="138">
        <v>0</v>
      </c>
      <c r="G198" s="138">
        <v>0</v>
      </c>
      <c r="H198" s="138">
        <v>0</v>
      </c>
      <c r="I198" s="138">
        <v>0</v>
      </c>
      <c r="J198" s="138">
        <v>0</v>
      </c>
      <c r="K198" s="138">
        <v>0</v>
      </c>
      <c r="L198" s="138">
        <v>0</v>
      </c>
      <c r="M198" s="138">
        <v>0</v>
      </c>
      <c r="N198" s="138">
        <f t="shared" si="3"/>
        <v>2076</v>
      </c>
    </row>
    <row r="199" spans="1:14" ht="25.5" x14ac:dyDescent="0.25">
      <c r="A199" s="143" t="s">
        <v>1559</v>
      </c>
      <c r="B199" s="132" t="s">
        <v>1140</v>
      </c>
      <c r="C199" s="138">
        <v>0</v>
      </c>
      <c r="D199" s="138">
        <v>0</v>
      </c>
      <c r="E199" s="138">
        <v>0</v>
      </c>
      <c r="F199" s="138">
        <v>0</v>
      </c>
      <c r="G199" s="138">
        <v>0</v>
      </c>
      <c r="H199" s="138">
        <v>0</v>
      </c>
      <c r="I199" s="138">
        <v>0</v>
      </c>
      <c r="J199" s="138">
        <v>0</v>
      </c>
      <c r="K199" s="138">
        <v>0</v>
      </c>
      <c r="L199" s="138">
        <v>0</v>
      </c>
      <c r="M199" s="138">
        <v>0</v>
      </c>
      <c r="N199" s="138">
        <f t="shared" si="3"/>
        <v>0</v>
      </c>
    </row>
    <row r="200" spans="1:14" x14ac:dyDescent="0.25">
      <c r="A200" s="143" t="s">
        <v>1560</v>
      </c>
      <c r="B200" s="132" t="s">
        <v>946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  <c r="H200" s="138">
        <v>0</v>
      </c>
      <c r="I200" s="138">
        <v>0</v>
      </c>
      <c r="J200" s="138">
        <v>0</v>
      </c>
      <c r="K200" s="138">
        <v>0</v>
      </c>
      <c r="L200" s="138">
        <v>0</v>
      </c>
      <c r="M200" s="138">
        <v>0</v>
      </c>
      <c r="N200" s="138">
        <f t="shared" si="3"/>
        <v>0</v>
      </c>
    </row>
    <row r="201" spans="1:14" x14ac:dyDescent="0.25">
      <c r="A201" s="143" t="s">
        <v>1561</v>
      </c>
      <c r="B201" s="132" t="s">
        <v>943</v>
      </c>
      <c r="C201" s="138">
        <v>0</v>
      </c>
      <c r="D201" s="138">
        <v>855</v>
      </c>
      <c r="E201" s="138">
        <v>870</v>
      </c>
      <c r="F201" s="138">
        <v>398</v>
      </c>
      <c r="G201" s="138">
        <v>0</v>
      </c>
      <c r="H201" s="138">
        <v>560</v>
      </c>
      <c r="I201" s="138">
        <v>995</v>
      </c>
      <c r="J201" s="138">
        <v>3800</v>
      </c>
      <c r="K201" s="138">
        <v>0</v>
      </c>
      <c r="L201" s="138">
        <v>0</v>
      </c>
      <c r="M201" s="138">
        <v>0</v>
      </c>
      <c r="N201" s="138">
        <f t="shared" si="3"/>
        <v>7478</v>
      </c>
    </row>
    <row r="202" spans="1:14" x14ac:dyDescent="0.25">
      <c r="A202" s="143" t="s">
        <v>1562</v>
      </c>
      <c r="B202" s="132" t="s">
        <v>1335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  <c r="H202" s="138">
        <v>0</v>
      </c>
      <c r="I202" s="138">
        <v>0</v>
      </c>
      <c r="J202" s="138">
        <v>0</v>
      </c>
      <c r="K202" s="138">
        <v>0</v>
      </c>
      <c r="L202" s="138">
        <v>0</v>
      </c>
      <c r="M202" s="138">
        <v>0</v>
      </c>
      <c r="N202" s="138">
        <f t="shared" si="3"/>
        <v>0</v>
      </c>
    </row>
    <row r="203" spans="1:14" ht="25.5" x14ac:dyDescent="0.25">
      <c r="A203" s="143" t="s">
        <v>1563</v>
      </c>
      <c r="B203" s="132" t="s">
        <v>1629</v>
      </c>
      <c r="C203" s="138">
        <v>0</v>
      </c>
      <c r="D203" s="138">
        <v>0</v>
      </c>
      <c r="E203" s="138">
        <v>0</v>
      </c>
      <c r="F203" s="138">
        <v>0</v>
      </c>
      <c r="G203" s="138">
        <v>0</v>
      </c>
      <c r="H203" s="138">
        <v>0</v>
      </c>
      <c r="I203" s="138">
        <v>0</v>
      </c>
      <c r="J203" s="138">
        <v>0</v>
      </c>
      <c r="K203" s="138">
        <v>0</v>
      </c>
      <c r="L203" s="138">
        <v>0</v>
      </c>
      <c r="M203" s="138">
        <v>0</v>
      </c>
      <c r="N203" s="138">
        <f t="shared" si="3"/>
        <v>0</v>
      </c>
    </row>
    <row r="204" spans="1:14" ht="25.5" x14ac:dyDescent="0.25">
      <c r="A204" s="143" t="s">
        <v>1564</v>
      </c>
      <c r="B204" s="132" t="s">
        <v>1080</v>
      </c>
      <c r="C204" s="138">
        <v>479</v>
      </c>
      <c r="D204" s="138">
        <v>0</v>
      </c>
      <c r="E204" s="138">
        <v>0</v>
      </c>
      <c r="F204" s="138">
        <v>0</v>
      </c>
      <c r="G204" s="138">
        <v>419</v>
      </c>
      <c r="H204" s="138">
        <v>905</v>
      </c>
      <c r="I204" s="138">
        <v>0</v>
      </c>
      <c r="J204" s="138">
        <v>0</v>
      </c>
      <c r="K204" s="138">
        <v>0</v>
      </c>
      <c r="L204" s="138">
        <v>0</v>
      </c>
      <c r="M204" s="138">
        <v>0</v>
      </c>
      <c r="N204" s="138">
        <f t="shared" si="3"/>
        <v>1803</v>
      </c>
    </row>
    <row r="205" spans="1:14" ht="25.5" x14ac:dyDescent="0.25">
      <c r="A205" s="143" t="s">
        <v>1565</v>
      </c>
      <c r="B205" s="132" t="s">
        <v>1611</v>
      </c>
      <c r="C205" s="138">
        <v>0</v>
      </c>
      <c r="D205" s="138">
        <v>0</v>
      </c>
      <c r="E205" s="138">
        <v>0</v>
      </c>
      <c r="F205" s="138">
        <v>0</v>
      </c>
      <c r="G205" s="138">
        <v>0</v>
      </c>
      <c r="H205" s="138">
        <v>0</v>
      </c>
      <c r="I205" s="138">
        <v>0</v>
      </c>
      <c r="J205" s="138">
        <v>0</v>
      </c>
      <c r="K205" s="138">
        <v>0</v>
      </c>
      <c r="L205" s="138">
        <v>0</v>
      </c>
      <c r="M205" s="138">
        <v>0</v>
      </c>
      <c r="N205" s="138">
        <f t="shared" si="3"/>
        <v>0</v>
      </c>
    </row>
    <row r="206" spans="1:14" ht="25.5" x14ac:dyDescent="0.25">
      <c r="A206" s="143" t="s">
        <v>1566</v>
      </c>
      <c r="B206" s="132" t="s">
        <v>746</v>
      </c>
      <c r="C206" s="138">
        <v>0</v>
      </c>
      <c r="D206" s="138">
        <v>0</v>
      </c>
      <c r="E206" s="138">
        <v>0</v>
      </c>
      <c r="F206" s="138">
        <v>0</v>
      </c>
      <c r="G206" s="138">
        <v>0</v>
      </c>
      <c r="H206" s="138">
        <v>0</v>
      </c>
      <c r="I206" s="138">
        <v>0</v>
      </c>
      <c r="J206" s="138">
        <v>0</v>
      </c>
      <c r="K206" s="138">
        <v>0</v>
      </c>
      <c r="L206" s="138">
        <v>0</v>
      </c>
      <c r="M206" s="138">
        <v>0</v>
      </c>
      <c r="N206" s="138">
        <f t="shared" si="3"/>
        <v>0</v>
      </c>
    </row>
    <row r="207" spans="1:14" x14ac:dyDescent="0.25">
      <c r="A207" s="143" t="s">
        <v>1567</v>
      </c>
      <c r="B207" s="132" t="s">
        <v>947</v>
      </c>
      <c r="C207" s="138">
        <v>0</v>
      </c>
      <c r="D207" s="138">
        <v>0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8">
        <v>0</v>
      </c>
      <c r="L207" s="138">
        <v>0</v>
      </c>
      <c r="M207" s="138">
        <v>0</v>
      </c>
      <c r="N207" s="138">
        <f t="shared" si="3"/>
        <v>0</v>
      </c>
    </row>
    <row r="208" spans="1:14" x14ac:dyDescent="0.25">
      <c r="A208" s="143" t="s">
        <v>1568</v>
      </c>
      <c r="B208" s="132" t="s">
        <v>750</v>
      </c>
      <c r="C208" s="138">
        <v>479</v>
      </c>
      <c r="D208" s="138">
        <v>0</v>
      </c>
      <c r="E208" s="138">
        <v>0</v>
      </c>
      <c r="F208" s="138">
        <v>0</v>
      </c>
      <c r="G208" s="138">
        <v>419</v>
      </c>
      <c r="H208" s="138">
        <v>905</v>
      </c>
      <c r="I208" s="138">
        <v>0</v>
      </c>
      <c r="J208" s="138">
        <v>0</v>
      </c>
      <c r="K208" s="138">
        <v>0</v>
      </c>
      <c r="L208" s="138">
        <v>0</v>
      </c>
      <c r="M208" s="138">
        <v>0</v>
      </c>
      <c r="N208" s="138">
        <f t="shared" si="3"/>
        <v>1803</v>
      </c>
    </row>
    <row r="209" spans="1:14" ht="25.5" x14ac:dyDescent="0.25">
      <c r="A209" s="143" t="s">
        <v>1569</v>
      </c>
      <c r="B209" s="132" t="s">
        <v>948</v>
      </c>
      <c r="C209" s="138">
        <v>0</v>
      </c>
      <c r="D209" s="138">
        <v>0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8">
        <v>0</v>
      </c>
      <c r="L209" s="138">
        <v>0</v>
      </c>
      <c r="M209" s="138">
        <v>0</v>
      </c>
      <c r="N209" s="138">
        <f t="shared" si="3"/>
        <v>0</v>
      </c>
    </row>
    <row r="210" spans="1:14" x14ac:dyDescent="0.25">
      <c r="A210" s="143" t="s">
        <v>1570</v>
      </c>
      <c r="B210" s="132" t="s">
        <v>1081</v>
      </c>
      <c r="C210" s="138">
        <v>5901</v>
      </c>
      <c r="D210" s="138">
        <v>2710</v>
      </c>
      <c r="E210" s="138">
        <v>2734</v>
      </c>
      <c r="F210" s="138">
        <v>2730</v>
      </c>
      <c r="G210" s="138">
        <v>1150</v>
      </c>
      <c r="H210" s="138">
        <v>24</v>
      </c>
      <c r="I210" s="138">
        <v>1603</v>
      </c>
      <c r="J210" s="138">
        <v>5992</v>
      </c>
      <c r="K210" s="138">
        <v>467</v>
      </c>
      <c r="L210" s="138">
        <v>360</v>
      </c>
      <c r="M210" s="138">
        <v>501</v>
      </c>
      <c r="N210" s="138">
        <f t="shared" si="3"/>
        <v>24172</v>
      </c>
    </row>
    <row r="211" spans="1:14" ht="25.5" x14ac:dyDescent="0.25">
      <c r="A211" s="143" t="s">
        <v>1571</v>
      </c>
      <c r="B211" s="132" t="s">
        <v>682</v>
      </c>
      <c r="C211" s="138">
        <v>135</v>
      </c>
      <c r="D211" s="138">
        <v>0</v>
      </c>
      <c r="E211" s="138">
        <v>0</v>
      </c>
      <c r="F211" s="138">
        <v>1380</v>
      </c>
      <c r="G211" s="138">
        <v>0</v>
      </c>
      <c r="H211" s="138">
        <v>0</v>
      </c>
      <c r="I211" s="138">
        <v>0</v>
      </c>
      <c r="J211" s="138">
        <v>0</v>
      </c>
      <c r="K211" s="138">
        <v>0</v>
      </c>
      <c r="L211" s="138">
        <v>0</v>
      </c>
      <c r="M211" s="138">
        <v>0</v>
      </c>
      <c r="N211" s="138">
        <f t="shared" si="3"/>
        <v>1515</v>
      </c>
    </row>
    <row r="212" spans="1:14" ht="25.5" x14ac:dyDescent="0.25">
      <c r="A212" s="143" t="s">
        <v>1572</v>
      </c>
      <c r="B212" s="132" t="s">
        <v>1082</v>
      </c>
      <c r="C212" s="138">
        <v>0</v>
      </c>
      <c r="D212" s="138">
        <v>0</v>
      </c>
      <c r="E212" s="138">
        <v>0</v>
      </c>
      <c r="F212" s="138">
        <v>0</v>
      </c>
      <c r="G212" s="138">
        <v>0</v>
      </c>
      <c r="H212" s="138">
        <v>0</v>
      </c>
      <c r="I212" s="138">
        <v>0</v>
      </c>
      <c r="J212" s="138">
        <v>0</v>
      </c>
      <c r="K212" s="138">
        <v>0</v>
      </c>
      <c r="L212" s="138">
        <v>0</v>
      </c>
      <c r="M212" s="138">
        <v>0</v>
      </c>
      <c r="N212" s="138">
        <f t="shared" si="3"/>
        <v>0</v>
      </c>
    </row>
    <row r="213" spans="1:14" x14ac:dyDescent="0.25">
      <c r="A213" s="143" t="s">
        <v>1573</v>
      </c>
      <c r="B213" s="132" t="s">
        <v>949</v>
      </c>
      <c r="C213" s="138">
        <v>0</v>
      </c>
      <c r="D213" s="138">
        <v>0</v>
      </c>
      <c r="E213" s="138">
        <v>0</v>
      </c>
      <c r="F213" s="138">
        <v>0</v>
      </c>
      <c r="G213" s="138">
        <v>0</v>
      </c>
      <c r="H213" s="138">
        <v>0</v>
      </c>
      <c r="I213" s="138">
        <v>0</v>
      </c>
      <c r="J213" s="138">
        <v>0</v>
      </c>
      <c r="K213" s="138">
        <v>140</v>
      </c>
      <c r="L213" s="138">
        <v>0</v>
      </c>
      <c r="M213" s="138">
        <v>0</v>
      </c>
      <c r="N213" s="138">
        <f t="shared" si="3"/>
        <v>140</v>
      </c>
    </row>
    <row r="214" spans="1:14" x14ac:dyDescent="0.25">
      <c r="A214" s="143" t="s">
        <v>1574</v>
      </c>
      <c r="B214" s="132" t="s">
        <v>1083</v>
      </c>
      <c r="C214" s="138">
        <v>5766</v>
      </c>
      <c r="D214" s="138">
        <v>2710</v>
      </c>
      <c r="E214" s="138">
        <v>2734</v>
      </c>
      <c r="F214" s="138">
        <v>1350</v>
      </c>
      <c r="G214" s="138">
        <v>1150</v>
      </c>
      <c r="H214" s="138">
        <v>24</v>
      </c>
      <c r="I214" s="138">
        <v>1603</v>
      </c>
      <c r="J214" s="138">
        <v>5992</v>
      </c>
      <c r="K214" s="138">
        <v>327</v>
      </c>
      <c r="L214" s="138">
        <v>360</v>
      </c>
      <c r="M214" s="138">
        <v>501</v>
      </c>
      <c r="N214" s="138">
        <f t="shared" si="3"/>
        <v>22517</v>
      </c>
    </row>
    <row r="215" spans="1:14" ht="25.5" x14ac:dyDescent="0.25">
      <c r="A215" s="143" t="s">
        <v>1575</v>
      </c>
      <c r="B215" s="132" t="s">
        <v>9</v>
      </c>
      <c r="C215" s="138">
        <v>17886</v>
      </c>
      <c r="D215" s="138">
        <v>3554</v>
      </c>
      <c r="E215" s="138">
        <v>2564</v>
      </c>
      <c r="F215" s="138">
        <v>3728</v>
      </c>
      <c r="G215" s="138">
        <v>3892</v>
      </c>
      <c r="H215" s="138">
        <v>6166</v>
      </c>
      <c r="I215" s="138">
        <v>8747</v>
      </c>
      <c r="J215" s="138">
        <v>40100</v>
      </c>
      <c r="K215" s="138">
        <v>0</v>
      </c>
      <c r="L215" s="138">
        <v>35</v>
      </c>
      <c r="M215" s="138">
        <v>22</v>
      </c>
      <c r="N215" s="138">
        <f t="shared" si="3"/>
        <v>86694</v>
      </c>
    </row>
    <row r="216" spans="1:14" ht="25.5" x14ac:dyDescent="0.25">
      <c r="A216" s="143" t="s">
        <v>1576</v>
      </c>
      <c r="B216" s="132" t="s">
        <v>1610</v>
      </c>
      <c r="C216" s="138">
        <v>7</v>
      </c>
      <c r="D216" s="138">
        <v>0</v>
      </c>
      <c r="E216" s="138">
        <v>0</v>
      </c>
      <c r="F216" s="138">
        <v>0</v>
      </c>
      <c r="G216" s="138">
        <v>0</v>
      </c>
      <c r="H216" s="138">
        <v>0</v>
      </c>
      <c r="I216" s="138">
        <v>0</v>
      </c>
      <c r="J216" s="138">
        <v>0</v>
      </c>
      <c r="K216" s="138">
        <v>0</v>
      </c>
      <c r="L216" s="138">
        <v>0</v>
      </c>
      <c r="M216" s="138">
        <v>0</v>
      </c>
      <c r="N216" s="138">
        <f t="shared" si="3"/>
        <v>7</v>
      </c>
    </row>
    <row r="217" spans="1:14" ht="25.5" x14ac:dyDescent="0.25">
      <c r="A217" s="143" t="s">
        <v>1577</v>
      </c>
      <c r="B217" s="132" t="s">
        <v>10</v>
      </c>
      <c r="C217" s="138">
        <v>215</v>
      </c>
      <c r="D217" s="138">
        <v>0</v>
      </c>
      <c r="E217" s="138">
        <v>0</v>
      </c>
      <c r="F217" s="138">
        <v>0</v>
      </c>
      <c r="G217" s="138">
        <v>0</v>
      </c>
      <c r="H217" s="138">
        <v>0</v>
      </c>
      <c r="I217" s="138">
        <v>0</v>
      </c>
      <c r="J217" s="138">
        <v>0</v>
      </c>
      <c r="K217" s="138">
        <v>0</v>
      </c>
      <c r="L217" s="138">
        <v>35</v>
      </c>
      <c r="M217" s="138">
        <v>0</v>
      </c>
      <c r="N217" s="138">
        <f t="shared" si="3"/>
        <v>250</v>
      </c>
    </row>
    <row r="218" spans="1:14" ht="25.5" x14ac:dyDescent="0.25">
      <c r="A218" s="143" t="s">
        <v>1578</v>
      </c>
      <c r="B218" s="132" t="s">
        <v>11</v>
      </c>
      <c r="C218" s="138">
        <v>0</v>
      </c>
      <c r="D218" s="138">
        <v>0</v>
      </c>
      <c r="E218" s="138">
        <v>0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8">
        <v>0</v>
      </c>
      <c r="L218" s="138">
        <v>0</v>
      </c>
      <c r="M218" s="138">
        <v>0</v>
      </c>
      <c r="N218" s="138">
        <f t="shared" si="3"/>
        <v>0</v>
      </c>
    </row>
    <row r="219" spans="1:14" x14ac:dyDescent="0.25">
      <c r="A219" s="143" t="s">
        <v>228</v>
      </c>
      <c r="B219" s="132" t="s">
        <v>944</v>
      </c>
      <c r="C219" s="138">
        <v>13744</v>
      </c>
      <c r="D219" s="138">
        <v>3554</v>
      </c>
      <c r="E219" s="138">
        <v>2494</v>
      </c>
      <c r="F219" s="138">
        <v>3728</v>
      </c>
      <c r="G219" s="138">
        <v>3892</v>
      </c>
      <c r="H219" s="138">
        <v>6166</v>
      </c>
      <c r="I219" s="138">
        <v>8747</v>
      </c>
      <c r="J219" s="138">
        <v>40100</v>
      </c>
      <c r="K219" s="138">
        <v>0</v>
      </c>
      <c r="L219" s="138">
        <v>0</v>
      </c>
      <c r="M219" s="138">
        <v>22</v>
      </c>
      <c r="N219" s="138">
        <f t="shared" si="3"/>
        <v>82447</v>
      </c>
    </row>
    <row r="220" spans="1:14" x14ac:dyDescent="0.25">
      <c r="A220" s="143" t="s">
        <v>229</v>
      </c>
      <c r="B220" s="132" t="s">
        <v>37</v>
      </c>
      <c r="C220" s="138">
        <v>3920</v>
      </c>
      <c r="D220" s="138">
        <v>0</v>
      </c>
      <c r="E220" s="138">
        <v>70</v>
      </c>
      <c r="F220" s="138">
        <v>0</v>
      </c>
      <c r="G220" s="138">
        <v>0</v>
      </c>
      <c r="H220" s="138">
        <v>0</v>
      </c>
      <c r="I220" s="138">
        <v>0</v>
      </c>
      <c r="J220" s="138">
        <v>0</v>
      </c>
      <c r="K220" s="138">
        <v>0</v>
      </c>
      <c r="L220" s="138">
        <v>0</v>
      </c>
      <c r="M220" s="138">
        <v>0</v>
      </c>
      <c r="N220" s="138">
        <f t="shared" si="3"/>
        <v>3990</v>
      </c>
    </row>
    <row r="221" spans="1:14" ht="25.5" x14ac:dyDescent="0.25">
      <c r="A221" s="143" t="s">
        <v>230</v>
      </c>
      <c r="B221" s="132" t="s">
        <v>38</v>
      </c>
      <c r="C221" s="138">
        <v>904</v>
      </c>
      <c r="D221" s="138">
        <v>774</v>
      </c>
      <c r="E221" s="138">
        <v>593</v>
      </c>
      <c r="F221" s="138">
        <v>194</v>
      </c>
      <c r="G221" s="138">
        <v>500</v>
      </c>
      <c r="H221" s="138">
        <v>167</v>
      </c>
      <c r="I221" s="138">
        <v>419</v>
      </c>
      <c r="J221" s="138">
        <v>2712</v>
      </c>
      <c r="K221" s="138">
        <v>2703</v>
      </c>
      <c r="L221" s="138">
        <v>1644</v>
      </c>
      <c r="M221" s="138">
        <v>2710</v>
      </c>
      <c r="N221" s="138">
        <f t="shared" si="3"/>
        <v>13320</v>
      </c>
    </row>
    <row r="222" spans="1:14" ht="25.5" x14ac:dyDescent="0.25">
      <c r="A222" s="143" t="s">
        <v>231</v>
      </c>
      <c r="B222" s="132" t="s">
        <v>39</v>
      </c>
      <c r="C222" s="138">
        <v>0</v>
      </c>
      <c r="D222" s="138">
        <v>0</v>
      </c>
      <c r="E222" s="138">
        <v>0</v>
      </c>
      <c r="F222" s="138">
        <v>188</v>
      </c>
      <c r="G222" s="138">
        <v>0</v>
      </c>
      <c r="H222" s="138">
        <v>167</v>
      </c>
      <c r="I222" s="138">
        <v>0</v>
      </c>
      <c r="J222" s="138">
        <v>0</v>
      </c>
      <c r="K222" s="138">
        <v>0</v>
      </c>
      <c r="L222" s="138">
        <v>17</v>
      </c>
      <c r="M222" s="138">
        <v>2710</v>
      </c>
      <c r="N222" s="138">
        <f t="shared" si="3"/>
        <v>3082</v>
      </c>
    </row>
    <row r="223" spans="1:14" ht="25.5" x14ac:dyDescent="0.25">
      <c r="A223" s="143" t="s">
        <v>232</v>
      </c>
      <c r="B223" s="132" t="s">
        <v>1377</v>
      </c>
      <c r="C223" s="138">
        <v>904</v>
      </c>
      <c r="D223" s="138">
        <v>774</v>
      </c>
      <c r="E223" s="138">
        <v>593</v>
      </c>
      <c r="F223" s="138">
        <v>6</v>
      </c>
      <c r="G223" s="138">
        <v>500</v>
      </c>
      <c r="H223" s="138">
        <v>0</v>
      </c>
      <c r="I223" s="138">
        <v>419</v>
      </c>
      <c r="J223" s="138">
        <v>1990</v>
      </c>
      <c r="K223" s="138">
        <v>1945</v>
      </c>
      <c r="L223" s="138">
        <v>1627</v>
      </c>
      <c r="M223" s="138">
        <v>0</v>
      </c>
      <c r="N223" s="138">
        <f t="shared" si="3"/>
        <v>8758</v>
      </c>
    </row>
    <row r="224" spans="1:14" ht="38.25" x14ac:dyDescent="0.25">
      <c r="A224" s="143" t="s">
        <v>233</v>
      </c>
      <c r="B224" s="132" t="s">
        <v>1378</v>
      </c>
      <c r="C224" s="138">
        <v>0</v>
      </c>
      <c r="D224" s="138">
        <v>0</v>
      </c>
      <c r="E224" s="138">
        <v>0</v>
      </c>
      <c r="F224" s="138">
        <v>0</v>
      </c>
      <c r="G224" s="138">
        <v>0</v>
      </c>
      <c r="H224" s="138">
        <v>0</v>
      </c>
      <c r="I224" s="138">
        <v>0</v>
      </c>
      <c r="J224" s="138">
        <v>0</v>
      </c>
      <c r="K224" s="138">
        <v>0</v>
      </c>
      <c r="L224" s="138">
        <v>0</v>
      </c>
      <c r="M224" s="138">
        <v>0</v>
      </c>
      <c r="N224" s="138">
        <f t="shared" si="3"/>
        <v>0</v>
      </c>
    </row>
    <row r="225" spans="1:14" ht="38.25" x14ac:dyDescent="0.25">
      <c r="A225" s="143" t="s">
        <v>234</v>
      </c>
      <c r="B225" s="132" t="s">
        <v>1379</v>
      </c>
      <c r="C225" s="138">
        <v>0</v>
      </c>
      <c r="D225" s="138">
        <v>0</v>
      </c>
      <c r="E225" s="138">
        <v>0</v>
      </c>
      <c r="F225" s="138">
        <v>0</v>
      </c>
      <c r="G225" s="138">
        <v>0</v>
      </c>
      <c r="H225" s="138">
        <v>0</v>
      </c>
      <c r="I225" s="138">
        <v>0</v>
      </c>
      <c r="J225" s="138">
        <v>472</v>
      </c>
      <c r="K225" s="138">
        <v>758</v>
      </c>
      <c r="L225" s="138">
        <v>0</v>
      </c>
      <c r="M225" s="138">
        <v>0</v>
      </c>
      <c r="N225" s="138">
        <f t="shared" si="3"/>
        <v>1230</v>
      </c>
    </row>
    <row r="226" spans="1:14" ht="51" x14ac:dyDescent="0.25">
      <c r="A226" s="143" t="s">
        <v>235</v>
      </c>
      <c r="B226" s="132" t="s">
        <v>1380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  <c r="H226" s="138">
        <v>0</v>
      </c>
      <c r="I226" s="138">
        <v>0</v>
      </c>
      <c r="J226" s="138">
        <v>250</v>
      </c>
      <c r="K226" s="138">
        <v>0</v>
      </c>
      <c r="L226" s="138">
        <v>0</v>
      </c>
      <c r="M226" s="138">
        <v>0</v>
      </c>
      <c r="N226" s="138">
        <f t="shared" si="3"/>
        <v>250</v>
      </c>
    </row>
    <row r="227" spans="1:14" ht="25.5" x14ac:dyDescent="0.25">
      <c r="A227" s="143" t="s">
        <v>236</v>
      </c>
      <c r="B227" s="132" t="s">
        <v>1381</v>
      </c>
      <c r="C227" s="138">
        <v>0</v>
      </c>
      <c r="D227" s="138">
        <v>0</v>
      </c>
      <c r="E227" s="138">
        <v>0</v>
      </c>
      <c r="F227" s="138">
        <v>0</v>
      </c>
      <c r="G227" s="138">
        <v>0</v>
      </c>
      <c r="H227" s="138">
        <v>0</v>
      </c>
      <c r="I227" s="138">
        <v>0</v>
      </c>
      <c r="J227" s="138">
        <v>0</v>
      </c>
      <c r="K227" s="138">
        <v>0</v>
      </c>
      <c r="L227" s="138">
        <v>0</v>
      </c>
      <c r="M227" s="138">
        <v>0</v>
      </c>
      <c r="N227" s="138">
        <f t="shared" si="3"/>
        <v>0</v>
      </c>
    </row>
    <row r="228" spans="1:14" ht="38.25" x14ac:dyDescent="0.25">
      <c r="A228" s="143" t="s">
        <v>237</v>
      </c>
      <c r="B228" s="132" t="s">
        <v>794</v>
      </c>
      <c r="C228" s="138">
        <v>0</v>
      </c>
      <c r="D228" s="138">
        <v>0</v>
      </c>
      <c r="E228" s="138">
        <v>0</v>
      </c>
      <c r="F228" s="138">
        <v>0</v>
      </c>
      <c r="G228" s="138">
        <v>0</v>
      </c>
      <c r="H228" s="138">
        <v>0</v>
      </c>
      <c r="I228" s="138">
        <v>0</v>
      </c>
      <c r="J228" s="138">
        <v>0</v>
      </c>
      <c r="K228" s="138">
        <v>0</v>
      </c>
      <c r="L228" s="138">
        <v>0</v>
      </c>
      <c r="M228" s="138">
        <v>0</v>
      </c>
      <c r="N228" s="138">
        <f t="shared" si="3"/>
        <v>0</v>
      </c>
    </row>
    <row r="229" spans="1:14" x14ac:dyDescent="0.25">
      <c r="A229" s="143" t="s">
        <v>238</v>
      </c>
      <c r="B229" s="132" t="s">
        <v>795</v>
      </c>
      <c r="C229" s="138">
        <v>2684</v>
      </c>
      <c r="D229" s="138">
        <v>769</v>
      </c>
      <c r="E229" s="138">
        <v>1082</v>
      </c>
      <c r="F229" s="138">
        <v>206</v>
      </c>
      <c r="G229" s="138">
        <v>622</v>
      </c>
      <c r="H229" s="138">
        <v>1365</v>
      </c>
      <c r="I229" s="138">
        <v>635</v>
      </c>
      <c r="J229" s="138">
        <v>2840</v>
      </c>
      <c r="K229" s="138">
        <v>25</v>
      </c>
      <c r="L229" s="138">
        <v>0</v>
      </c>
      <c r="M229" s="138">
        <v>0</v>
      </c>
      <c r="N229" s="138">
        <f t="shared" si="3"/>
        <v>10228</v>
      </c>
    </row>
    <row r="230" spans="1:14" x14ac:dyDescent="0.25">
      <c r="A230" s="143" t="s">
        <v>239</v>
      </c>
      <c r="B230" s="132" t="s">
        <v>796</v>
      </c>
      <c r="C230" s="138">
        <v>359</v>
      </c>
      <c r="D230" s="138">
        <v>41</v>
      </c>
      <c r="E230" s="138">
        <v>190</v>
      </c>
      <c r="F230" s="138">
        <v>3</v>
      </c>
      <c r="G230" s="138">
        <v>0</v>
      </c>
      <c r="H230" s="138">
        <v>0</v>
      </c>
      <c r="I230" s="138">
        <v>0</v>
      </c>
      <c r="J230" s="138">
        <v>300</v>
      </c>
      <c r="K230" s="138">
        <v>0</v>
      </c>
      <c r="L230" s="138">
        <v>0</v>
      </c>
      <c r="M230" s="138">
        <v>0</v>
      </c>
      <c r="N230" s="138">
        <f t="shared" si="3"/>
        <v>893</v>
      </c>
    </row>
    <row r="231" spans="1:14" x14ac:dyDescent="0.25">
      <c r="A231" s="143" t="s">
        <v>240</v>
      </c>
      <c r="B231" s="132" t="s">
        <v>797</v>
      </c>
      <c r="C231" s="138">
        <v>100</v>
      </c>
      <c r="D231" s="138">
        <v>16</v>
      </c>
      <c r="E231" s="138">
        <v>0</v>
      </c>
      <c r="F231" s="138">
        <v>0</v>
      </c>
      <c r="G231" s="138">
        <v>43</v>
      </c>
      <c r="H231" s="138">
        <v>64</v>
      </c>
      <c r="I231" s="138">
        <v>17</v>
      </c>
      <c r="J231" s="138">
        <v>380</v>
      </c>
      <c r="K231" s="138">
        <v>0</v>
      </c>
      <c r="L231" s="138">
        <v>0</v>
      </c>
      <c r="M231" s="138">
        <v>0</v>
      </c>
      <c r="N231" s="138">
        <f t="shared" si="3"/>
        <v>620</v>
      </c>
    </row>
    <row r="232" spans="1:14" ht="25.5" x14ac:dyDescent="0.25">
      <c r="A232" s="143" t="s">
        <v>241</v>
      </c>
      <c r="B232" s="132" t="s">
        <v>798</v>
      </c>
      <c r="C232" s="138">
        <v>0</v>
      </c>
      <c r="D232" s="138">
        <v>0</v>
      </c>
      <c r="E232" s="138">
        <v>0</v>
      </c>
      <c r="F232" s="138">
        <v>0</v>
      </c>
      <c r="G232" s="138">
        <v>0</v>
      </c>
      <c r="H232" s="138">
        <v>0</v>
      </c>
      <c r="I232" s="138">
        <v>0</v>
      </c>
      <c r="J232" s="138">
        <v>0</v>
      </c>
      <c r="K232" s="138">
        <v>0</v>
      </c>
      <c r="L232" s="138">
        <v>0</v>
      </c>
      <c r="M232" s="138">
        <v>0</v>
      </c>
      <c r="N232" s="138">
        <f t="shared" si="3"/>
        <v>0</v>
      </c>
    </row>
    <row r="233" spans="1:14" x14ac:dyDescent="0.25">
      <c r="A233" s="143" t="s">
        <v>242</v>
      </c>
      <c r="B233" s="132" t="s">
        <v>2075</v>
      </c>
      <c r="C233" s="138">
        <v>0</v>
      </c>
      <c r="D233" s="138">
        <v>57</v>
      </c>
      <c r="E233" s="138">
        <v>0</v>
      </c>
      <c r="F233" s="138">
        <v>9</v>
      </c>
      <c r="G233" s="138">
        <v>40</v>
      </c>
      <c r="H233" s="138">
        <v>0</v>
      </c>
      <c r="I233" s="138">
        <v>46</v>
      </c>
      <c r="J233" s="138">
        <v>510</v>
      </c>
      <c r="K233" s="138">
        <v>0</v>
      </c>
      <c r="L233" s="138">
        <v>0</v>
      </c>
      <c r="M233" s="138">
        <v>0</v>
      </c>
      <c r="N233" s="138">
        <f t="shared" si="3"/>
        <v>662</v>
      </c>
    </row>
    <row r="234" spans="1:14" x14ac:dyDescent="0.25">
      <c r="A234" s="143" t="s">
        <v>243</v>
      </c>
      <c r="B234" s="132" t="s">
        <v>2076</v>
      </c>
      <c r="C234" s="138">
        <v>2225</v>
      </c>
      <c r="D234" s="138">
        <v>655</v>
      </c>
      <c r="E234" s="138">
        <v>892</v>
      </c>
      <c r="F234" s="138">
        <v>194</v>
      </c>
      <c r="G234" s="138">
        <v>539</v>
      </c>
      <c r="H234" s="138">
        <v>1301</v>
      </c>
      <c r="I234" s="138">
        <v>572</v>
      </c>
      <c r="J234" s="138">
        <v>1650</v>
      </c>
      <c r="K234" s="138">
        <v>25</v>
      </c>
      <c r="L234" s="138">
        <v>0</v>
      </c>
      <c r="M234" s="138">
        <v>0</v>
      </c>
      <c r="N234" s="138">
        <f t="shared" si="3"/>
        <v>8053</v>
      </c>
    </row>
    <row r="235" spans="1:14" ht="25.5" x14ac:dyDescent="0.25">
      <c r="A235" s="143" t="s">
        <v>244</v>
      </c>
      <c r="B235" s="132" t="s">
        <v>2077</v>
      </c>
      <c r="C235" s="138">
        <v>0</v>
      </c>
      <c r="D235" s="138">
        <v>0</v>
      </c>
      <c r="E235" s="138">
        <v>0</v>
      </c>
      <c r="F235" s="138">
        <v>0</v>
      </c>
      <c r="G235" s="138">
        <v>0</v>
      </c>
      <c r="H235" s="138">
        <v>0</v>
      </c>
      <c r="I235" s="138">
        <v>0</v>
      </c>
      <c r="J235" s="138">
        <v>0</v>
      </c>
      <c r="K235" s="138">
        <v>0</v>
      </c>
      <c r="L235" s="138">
        <v>0</v>
      </c>
      <c r="M235" s="138">
        <v>0</v>
      </c>
      <c r="N235" s="138">
        <f t="shared" si="3"/>
        <v>0</v>
      </c>
    </row>
    <row r="236" spans="1:14" ht="25.5" x14ac:dyDescent="0.25">
      <c r="A236" s="143" t="s">
        <v>245</v>
      </c>
      <c r="B236" s="132" t="s">
        <v>2078</v>
      </c>
      <c r="C236" s="138">
        <v>1232</v>
      </c>
      <c r="D236" s="138">
        <v>303</v>
      </c>
      <c r="E236" s="138">
        <v>1641</v>
      </c>
      <c r="F236" s="138">
        <v>808</v>
      </c>
      <c r="G236" s="138">
        <v>3460</v>
      </c>
      <c r="H236" s="138">
        <v>634</v>
      </c>
      <c r="I236" s="138">
        <v>2072</v>
      </c>
      <c r="J236" s="138">
        <v>4854</v>
      </c>
      <c r="K236" s="138">
        <v>2267</v>
      </c>
      <c r="L236" s="138">
        <v>5983</v>
      </c>
      <c r="M236" s="138">
        <v>10437</v>
      </c>
      <c r="N236" s="138">
        <f t="shared" si="3"/>
        <v>33691</v>
      </c>
    </row>
    <row r="237" spans="1:14" ht="25.5" x14ac:dyDescent="0.25">
      <c r="A237" s="143" t="s">
        <v>246</v>
      </c>
      <c r="B237" s="132" t="s">
        <v>2079</v>
      </c>
      <c r="C237" s="138">
        <v>0</v>
      </c>
      <c r="D237" s="138">
        <v>0</v>
      </c>
      <c r="E237" s="138">
        <v>0</v>
      </c>
      <c r="F237" s="138">
        <v>253</v>
      </c>
      <c r="G237" s="138">
        <v>0</v>
      </c>
      <c r="H237" s="138">
        <v>285</v>
      </c>
      <c r="I237" s="138">
        <v>348</v>
      </c>
      <c r="J237" s="138">
        <v>900</v>
      </c>
      <c r="K237" s="138">
        <v>0</v>
      </c>
      <c r="L237" s="138">
        <v>0</v>
      </c>
      <c r="M237" s="138">
        <v>350</v>
      </c>
      <c r="N237" s="138">
        <f t="shared" si="3"/>
        <v>2136</v>
      </c>
    </row>
    <row r="238" spans="1:14" ht="25.5" x14ac:dyDescent="0.25">
      <c r="A238" s="143" t="s">
        <v>247</v>
      </c>
      <c r="B238" s="132" t="s">
        <v>2080</v>
      </c>
      <c r="C238" s="138">
        <v>0</v>
      </c>
      <c r="D238" s="138">
        <v>0</v>
      </c>
      <c r="E238" s="138">
        <v>0</v>
      </c>
      <c r="F238" s="138">
        <v>0</v>
      </c>
      <c r="G238" s="138">
        <v>0</v>
      </c>
      <c r="H238" s="138">
        <v>0</v>
      </c>
      <c r="I238" s="138">
        <v>0</v>
      </c>
      <c r="J238" s="138">
        <v>0</v>
      </c>
      <c r="K238" s="138">
        <v>0</v>
      </c>
      <c r="L238" s="138">
        <v>0</v>
      </c>
      <c r="M238" s="138">
        <v>0</v>
      </c>
      <c r="N238" s="138">
        <f t="shared" si="3"/>
        <v>0</v>
      </c>
    </row>
    <row r="239" spans="1:14" ht="38.25" x14ac:dyDescent="0.25">
      <c r="A239" s="143" t="s">
        <v>248</v>
      </c>
      <c r="B239" s="132" t="s">
        <v>2081</v>
      </c>
      <c r="C239" s="138">
        <v>904</v>
      </c>
      <c r="D239" s="138">
        <v>296</v>
      </c>
      <c r="E239" s="138">
        <v>1621</v>
      </c>
      <c r="F239" s="138">
        <v>555</v>
      </c>
      <c r="G239" s="138">
        <v>3460</v>
      </c>
      <c r="H239" s="138">
        <v>349</v>
      </c>
      <c r="I239" s="138">
        <v>1724</v>
      </c>
      <c r="J239" s="138">
        <v>3639</v>
      </c>
      <c r="K239" s="138">
        <v>2187</v>
      </c>
      <c r="L239" s="138">
        <v>5783</v>
      </c>
      <c r="M239" s="138">
        <v>10087</v>
      </c>
      <c r="N239" s="138">
        <f t="shared" si="3"/>
        <v>30605</v>
      </c>
    </row>
    <row r="240" spans="1:14" ht="25.5" x14ac:dyDescent="0.25">
      <c r="A240" s="139" t="s">
        <v>249</v>
      </c>
      <c r="B240" s="132" t="s">
        <v>2082</v>
      </c>
      <c r="C240" s="138">
        <v>313</v>
      </c>
      <c r="D240" s="138">
        <v>0</v>
      </c>
      <c r="E240" s="138">
        <v>1066</v>
      </c>
      <c r="F240" s="138">
        <v>0</v>
      </c>
      <c r="G240" s="138">
        <v>0</v>
      </c>
      <c r="H240" s="138">
        <v>157</v>
      </c>
      <c r="I240" s="138">
        <v>176</v>
      </c>
      <c r="J240" s="138">
        <v>1804</v>
      </c>
      <c r="K240" s="138">
        <v>410</v>
      </c>
      <c r="L240" s="138">
        <v>0</v>
      </c>
      <c r="M240" s="138">
        <v>0</v>
      </c>
      <c r="N240" s="138">
        <f t="shared" si="3"/>
        <v>3926</v>
      </c>
    </row>
    <row r="241" spans="1:14" ht="25.5" x14ac:dyDescent="0.25">
      <c r="A241" s="139" t="s">
        <v>250</v>
      </c>
      <c r="B241" s="132" t="s">
        <v>2083</v>
      </c>
      <c r="C241" s="138">
        <v>32</v>
      </c>
      <c r="D241" s="138">
        <v>144</v>
      </c>
      <c r="E241" s="138">
        <v>335</v>
      </c>
      <c r="F241" s="138">
        <v>314</v>
      </c>
      <c r="G241" s="138">
        <v>1180</v>
      </c>
      <c r="H241" s="138">
        <v>13</v>
      </c>
      <c r="I241" s="138">
        <v>846</v>
      </c>
      <c r="J241" s="138">
        <v>0</v>
      </c>
      <c r="K241" s="138">
        <v>1519</v>
      </c>
      <c r="L241" s="138">
        <v>78</v>
      </c>
      <c r="M241" s="138">
        <v>200</v>
      </c>
      <c r="N241" s="138">
        <f t="shared" si="3"/>
        <v>4661</v>
      </c>
    </row>
    <row r="242" spans="1:14" ht="25.5" x14ac:dyDescent="0.25">
      <c r="A242" s="139" t="s">
        <v>251</v>
      </c>
      <c r="B242" s="132" t="s">
        <v>2084</v>
      </c>
      <c r="C242" s="138">
        <v>281</v>
      </c>
      <c r="D242" s="138">
        <v>152</v>
      </c>
      <c r="E242" s="138">
        <v>186</v>
      </c>
      <c r="F242" s="138">
        <v>70</v>
      </c>
      <c r="G242" s="138">
        <v>0</v>
      </c>
      <c r="H242" s="138">
        <v>0</v>
      </c>
      <c r="I242" s="138">
        <v>33</v>
      </c>
      <c r="J242" s="138">
        <v>432</v>
      </c>
      <c r="K242" s="138">
        <v>258</v>
      </c>
      <c r="L242" s="138">
        <v>84</v>
      </c>
      <c r="M242" s="138">
        <v>120</v>
      </c>
      <c r="N242" s="138">
        <f t="shared" si="3"/>
        <v>1616</v>
      </c>
    </row>
    <row r="243" spans="1:14" ht="25.5" x14ac:dyDescent="0.25">
      <c r="A243" s="139" t="s">
        <v>252</v>
      </c>
      <c r="B243" s="132" t="s">
        <v>2085</v>
      </c>
      <c r="C243" s="138">
        <v>0</v>
      </c>
      <c r="D243" s="138">
        <v>0</v>
      </c>
      <c r="E243" s="138">
        <v>0</v>
      </c>
      <c r="F243" s="138">
        <v>0</v>
      </c>
      <c r="G243" s="138">
        <v>0</v>
      </c>
      <c r="H243" s="138">
        <v>0</v>
      </c>
      <c r="I243" s="138">
        <v>0</v>
      </c>
      <c r="J243" s="138">
        <v>648</v>
      </c>
      <c r="K243" s="138">
        <v>0</v>
      </c>
      <c r="L243" s="138">
        <v>5400</v>
      </c>
      <c r="M243" s="138">
        <v>9155</v>
      </c>
      <c r="N243" s="138">
        <f t="shared" si="3"/>
        <v>15203</v>
      </c>
    </row>
    <row r="244" spans="1:14" x14ac:dyDescent="0.25">
      <c r="A244" s="139" t="s">
        <v>253</v>
      </c>
      <c r="B244" s="132" t="s">
        <v>2086</v>
      </c>
      <c r="C244" s="138">
        <v>135</v>
      </c>
      <c r="D244" s="138">
        <v>0</v>
      </c>
      <c r="E244" s="138">
        <v>0</v>
      </c>
      <c r="F244" s="138">
        <v>171</v>
      </c>
      <c r="G244" s="138">
        <v>1600</v>
      </c>
      <c r="H244" s="138">
        <v>179</v>
      </c>
      <c r="I244" s="138">
        <v>669</v>
      </c>
      <c r="J244" s="138">
        <v>172</v>
      </c>
      <c r="K244" s="138">
        <v>0</v>
      </c>
      <c r="L244" s="138">
        <v>30</v>
      </c>
      <c r="M244" s="138">
        <v>612</v>
      </c>
      <c r="N244" s="138">
        <f t="shared" si="3"/>
        <v>3568</v>
      </c>
    </row>
    <row r="245" spans="1:14" ht="25.5" x14ac:dyDescent="0.25">
      <c r="A245" s="139" t="s">
        <v>254</v>
      </c>
      <c r="B245" s="132" t="s">
        <v>2087</v>
      </c>
      <c r="C245" s="138">
        <v>143</v>
      </c>
      <c r="D245" s="138">
        <v>0</v>
      </c>
      <c r="E245" s="138">
        <v>34</v>
      </c>
      <c r="F245" s="138">
        <v>0</v>
      </c>
      <c r="G245" s="138">
        <v>680</v>
      </c>
      <c r="H245" s="138">
        <v>0</v>
      </c>
      <c r="I245" s="138">
        <v>0</v>
      </c>
      <c r="J245" s="138">
        <v>583</v>
      </c>
      <c r="K245" s="138">
        <v>0</v>
      </c>
      <c r="L245" s="138">
        <v>191</v>
      </c>
      <c r="M245" s="138">
        <v>0</v>
      </c>
      <c r="N245" s="138">
        <f t="shared" si="3"/>
        <v>1631</v>
      </c>
    </row>
    <row r="246" spans="1:14" ht="25.5" x14ac:dyDescent="0.25">
      <c r="A246" s="143" t="s">
        <v>255</v>
      </c>
      <c r="B246" s="132" t="s">
        <v>1881</v>
      </c>
      <c r="C246" s="138">
        <v>328</v>
      </c>
      <c r="D246" s="138">
        <v>7</v>
      </c>
      <c r="E246" s="138">
        <v>20</v>
      </c>
      <c r="F246" s="138">
        <v>0</v>
      </c>
      <c r="G246" s="138">
        <v>0</v>
      </c>
      <c r="H246" s="138">
        <v>0</v>
      </c>
      <c r="I246" s="138">
        <v>0</v>
      </c>
      <c r="J246" s="138">
        <v>315</v>
      </c>
      <c r="K246" s="138">
        <v>80</v>
      </c>
      <c r="L246" s="138">
        <v>200</v>
      </c>
      <c r="M246" s="138">
        <v>0</v>
      </c>
      <c r="N246" s="138">
        <f t="shared" si="3"/>
        <v>950</v>
      </c>
    </row>
    <row r="247" spans="1:14" ht="38.25" x14ac:dyDescent="0.25">
      <c r="A247" s="139" t="s">
        <v>256</v>
      </c>
      <c r="B247" s="132" t="s">
        <v>1882</v>
      </c>
      <c r="C247" s="138">
        <v>328</v>
      </c>
      <c r="D247" s="138">
        <v>7</v>
      </c>
      <c r="E247" s="138">
        <v>20</v>
      </c>
      <c r="F247" s="138">
        <v>0</v>
      </c>
      <c r="G247" s="138">
        <v>0</v>
      </c>
      <c r="H247" s="138">
        <v>0</v>
      </c>
      <c r="I247" s="138">
        <v>0</v>
      </c>
      <c r="J247" s="138">
        <v>315</v>
      </c>
      <c r="K247" s="138">
        <v>80</v>
      </c>
      <c r="L247" s="138">
        <v>200</v>
      </c>
      <c r="M247" s="138">
        <v>0</v>
      </c>
      <c r="N247" s="138">
        <f t="shared" si="3"/>
        <v>950</v>
      </c>
    </row>
    <row r="248" spans="1:14" ht="38.25" x14ac:dyDescent="0.25">
      <c r="A248" s="139" t="s">
        <v>257</v>
      </c>
      <c r="B248" s="132" t="s">
        <v>1883</v>
      </c>
      <c r="C248" s="138">
        <v>0</v>
      </c>
      <c r="D248" s="138">
        <v>0</v>
      </c>
      <c r="E248" s="138">
        <v>0</v>
      </c>
      <c r="F248" s="138">
        <v>0</v>
      </c>
      <c r="G248" s="138">
        <v>0</v>
      </c>
      <c r="H248" s="138">
        <v>0</v>
      </c>
      <c r="I248" s="138">
        <v>0</v>
      </c>
      <c r="J248" s="138">
        <v>0</v>
      </c>
      <c r="K248" s="138">
        <v>0</v>
      </c>
      <c r="L248" s="138">
        <v>0</v>
      </c>
      <c r="M248" s="138">
        <v>0</v>
      </c>
      <c r="N248" s="138">
        <f t="shared" si="3"/>
        <v>0</v>
      </c>
    </row>
    <row r="249" spans="1:14" ht="38.25" x14ac:dyDescent="0.25">
      <c r="A249" s="139" t="s">
        <v>258</v>
      </c>
      <c r="B249" s="132" t="s">
        <v>1884</v>
      </c>
      <c r="C249" s="138">
        <v>0</v>
      </c>
      <c r="D249" s="138">
        <v>0</v>
      </c>
      <c r="E249" s="138">
        <v>0</v>
      </c>
      <c r="F249" s="138">
        <v>0</v>
      </c>
      <c r="G249" s="138">
        <v>0</v>
      </c>
      <c r="H249" s="138">
        <v>0</v>
      </c>
      <c r="I249" s="138">
        <v>0</v>
      </c>
      <c r="J249" s="138">
        <v>0</v>
      </c>
      <c r="K249" s="138">
        <v>0</v>
      </c>
      <c r="L249" s="138">
        <v>0</v>
      </c>
      <c r="M249" s="138">
        <v>0</v>
      </c>
      <c r="N249" s="138">
        <f t="shared" si="3"/>
        <v>0</v>
      </c>
    </row>
    <row r="250" spans="1:14" ht="25.5" x14ac:dyDescent="0.25">
      <c r="A250" s="143" t="s">
        <v>259</v>
      </c>
      <c r="B250" s="132" t="s">
        <v>1885</v>
      </c>
      <c r="C250" s="138">
        <v>369</v>
      </c>
      <c r="D250" s="138">
        <v>1310</v>
      </c>
      <c r="E250" s="138">
        <v>0</v>
      </c>
      <c r="F250" s="138">
        <v>5</v>
      </c>
      <c r="G250" s="138">
        <v>1150</v>
      </c>
      <c r="H250" s="138">
        <v>0</v>
      </c>
      <c r="I250" s="138">
        <v>0</v>
      </c>
      <c r="J250" s="138">
        <v>650</v>
      </c>
      <c r="K250" s="138">
        <v>5389</v>
      </c>
      <c r="L250" s="138">
        <v>14</v>
      </c>
      <c r="M250" s="138">
        <v>79</v>
      </c>
      <c r="N250" s="138">
        <f t="shared" si="3"/>
        <v>8966</v>
      </c>
    </row>
    <row r="251" spans="1:14" ht="38.25" x14ac:dyDescent="0.25">
      <c r="A251" s="143" t="s">
        <v>260</v>
      </c>
      <c r="B251" s="132" t="s">
        <v>549</v>
      </c>
      <c r="C251" s="138">
        <v>0</v>
      </c>
      <c r="D251" s="138">
        <v>430</v>
      </c>
      <c r="E251" s="138">
        <v>0</v>
      </c>
      <c r="F251" s="138">
        <v>0</v>
      </c>
      <c r="G251" s="138">
        <v>0</v>
      </c>
      <c r="H251" s="138">
        <v>0</v>
      </c>
      <c r="I251" s="138">
        <v>0</v>
      </c>
      <c r="J251" s="138">
        <v>0</v>
      </c>
      <c r="K251" s="138">
        <v>58</v>
      </c>
      <c r="L251" s="138">
        <v>8</v>
      </c>
      <c r="M251" s="138">
        <v>0</v>
      </c>
      <c r="N251" s="138">
        <f t="shared" si="3"/>
        <v>496</v>
      </c>
    </row>
    <row r="252" spans="1:14" ht="38.25" x14ac:dyDescent="0.25">
      <c r="A252" s="143" t="s">
        <v>261</v>
      </c>
      <c r="B252" s="132" t="s">
        <v>550</v>
      </c>
      <c r="C252" s="138">
        <v>31</v>
      </c>
      <c r="D252" s="138">
        <v>0</v>
      </c>
      <c r="E252" s="138">
        <v>0</v>
      </c>
      <c r="F252" s="138">
        <v>0</v>
      </c>
      <c r="G252" s="138">
        <v>0</v>
      </c>
      <c r="H252" s="138">
        <v>0</v>
      </c>
      <c r="I252" s="138">
        <v>0</v>
      </c>
      <c r="J252" s="138">
        <v>0</v>
      </c>
      <c r="K252" s="138">
        <v>0</v>
      </c>
      <c r="L252" s="138">
        <v>0</v>
      </c>
      <c r="M252" s="138">
        <v>0</v>
      </c>
      <c r="N252" s="138">
        <f t="shared" si="3"/>
        <v>31</v>
      </c>
    </row>
    <row r="253" spans="1:14" ht="25.5" x14ac:dyDescent="0.25">
      <c r="A253" s="143" t="s">
        <v>262</v>
      </c>
      <c r="B253" s="132" t="s">
        <v>551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  <c r="H253" s="138">
        <v>0</v>
      </c>
      <c r="I253" s="138">
        <v>0</v>
      </c>
      <c r="J253" s="138">
        <v>0</v>
      </c>
      <c r="K253" s="138">
        <v>0</v>
      </c>
      <c r="L253" s="138">
        <v>0</v>
      </c>
      <c r="M253" s="138">
        <v>0</v>
      </c>
      <c r="N253" s="138">
        <f t="shared" si="3"/>
        <v>0</v>
      </c>
    </row>
    <row r="254" spans="1:14" x14ac:dyDescent="0.25">
      <c r="A254" s="143" t="s">
        <v>263</v>
      </c>
      <c r="B254" s="132" t="s">
        <v>552</v>
      </c>
      <c r="C254" s="138">
        <v>338</v>
      </c>
      <c r="D254" s="138">
        <v>880</v>
      </c>
      <c r="E254" s="138">
        <v>0</v>
      </c>
      <c r="F254" s="138">
        <v>5</v>
      </c>
      <c r="G254" s="138">
        <v>1150</v>
      </c>
      <c r="H254" s="138">
        <v>0</v>
      </c>
      <c r="I254" s="138">
        <v>0</v>
      </c>
      <c r="J254" s="138">
        <v>650</v>
      </c>
      <c r="K254" s="138">
        <v>5331</v>
      </c>
      <c r="L254" s="138">
        <v>6</v>
      </c>
      <c r="M254" s="138">
        <v>79</v>
      </c>
      <c r="N254" s="138">
        <f t="shared" si="3"/>
        <v>8439</v>
      </c>
    </row>
    <row r="255" spans="1:14" ht="25.5" x14ac:dyDescent="0.25">
      <c r="A255" s="143" t="s">
        <v>264</v>
      </c>
      <c r="B255" s="132" t="s">
        <v>553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  <c r="H255" s="138">
        <v>0</v>
      </c>
      <c r="I255" s="138">
        <v>0</v>
      </c>
      <c r="J255" s="138">
        <v>0</v>
      </c>
      <c r="K255" s="138">
        <v>0</v>
      </c>
      <c r="L255" s="138">
        <v>0</v>
      </c>
      <c r="M255" s="138">
        <v>0</v>
      </c>
      <c r="N255" s="138">
        <f t="shared" si="3"/>
        <v>0</v>
      </c>
    </row>
    <row r="256" spans="1:14" x14ac:dyDescent="0.25">
      <c r="A256" s="143" t="s">
        <v>265</v>
      </c>
      <c r="B256" s="132" t="s">
        <v>1055</v>
      </c>
      <c r="C256" s="138">
        <v>0</v>
      </c>
      <c r="D256" s="138">
        <v>0</v>
      </c>
      <c r="E256" s="138">
        <v>0</v>
      </c>
      <c r="F256" s="138">
        <v>0</v>
      </c>
      <c r="G256" s="138">
        <v>0</v>
      </c>
      <c r="H256" s="138">
        <v>0</v>
      </c>
      <c r="I256" s="138">
        <v>0</v>
      </c>
      <c r="J256" s="138">
        <v>0</v>
      </c>
      <c r="K256" s="138">
        <v>0</v>
      </c>
      <c r="L256" s="138">
        <v>0</v>
      </c>
      <c r="M256" s="138">
        <v>0</v>
      </c>
      <c r="N256" s="138">
        <f t="shared" si="3"/>
        <v>0</v>
      </c>
    </row>
    <row r="257" spans="1:14" x14ac:dyDescent="0.25">
      <c r="A257" s="139" t="s">
        <v>266</v>
      </c>
      <c r="B257" s="132" t="s">
        <v>1430</v>
      </c>
      <c r="C257" s="138">
        <v>24678</v>
      </c>
      <c r="D257" s="138">
        <v>20038</v>
      </c>
      <c r="E257" s="138">
        <v>34761</v>
      </c>
      <c r="F257" s="138">
        <v>5900</v>
      </c>
      <c r="G257" s="138">
        <v>21172</v>
      </c>
      <c r="H257" s="138">
        <v>8259</v>
      </c>
      <c r="I257" s="138">
        <v>15286</v>
      </c>
      <c r="J257" s="138">
        <v>44500</v>
      </c>
      <c r="K257" s="138">
        <v>26030</v>
      </c>
      <c r="L257" s="138">
        <v>17994</v>
      </c>
      <c r="M257" s="138">
        <v>12457</v>
      </c>
      <c r="N257" s="138">
        <f t="shared" si="3"/>
        <v>231075</v>
      </c>
    </row>
    <row r="258" spans="1:14" x14ac:dyDescent="0.25">
      <c r="A258" s="143" t="s">
        <v>267</v>
      </c>
      <c r="B258" s="132" t="s">
        <v>1432</v>
      </c>
      <c r="C258" s="138">
        <v>23510</v>
      </c>
      <c r="D258" s="138">
        <v>19201</v>
      </c>
      <c r="E258" s="138">
        <v>34115</v>
      </c>
      <c r="F258" s="138">
        <v>5020</v>
      </c>
      <c r="G258" s="138">
        <v>19106</v>
      </c>
      <c r="H258" s="138">
        <v>7703</v>
      </c>
      <c r="I258" s="138">
        <v>14519</v>
      </c>
      <c r="J258" s="138">
        <v>41434</v>
      </c>
      <c r="K258" s="138">
        <v>25363</v>
      </c>
      <c r="L258" s="138">
        <v>17048</v>
      </c>
      <c r="M258" s="138">
        <v>10820</v>
      </c>
      <c r="N258" s="138">
        <f t="shared" si="3"/>
        <v>217839</v>
      </c>
    </row>
    <row r="259" spans="1:14" x14ac:dyDescent="0.25">
      <c r="A259" s="143" t="s">
        <v>268</v>
      </c>
      <c r="B259" s="132" t="s">
        <v>1434</v>
      </c>
      <c r="C259" s="138">
        <v>1412</v>
      </c>
      <c r="D259" s="138">
        <v>1674</v>
      </c>
      <c r="E259" s="138">
        <v>2207</v>
      </c>
      <c r="F259" s="138">
        <v>320</v>
      </c>
      <c r="G259" s="138">
        <v>1238</v>
      </c>
      <c r="H259" s="138">
        <v>0</v>
      </c>
      <c r="I259" s="138">
        <v>2353</v>
      </c>
      <c r="J259" s="138">
        <v>0</v>
      </c>
      <c r="K259" s="138">
        <v>1559</v>
      </c>
      <c r="L259" s="138">
        <v>1000</v>
      </c>
      <c r="M259" s="138">
        <v>0</v>
      </c>
      <c r="N259" s="138">
        <f t="shared" ref="N259:N322" si="4">SUM(C259:M259)</f>
        <v>11763</v>
      </c>
    </row>
    <row r="260" spans="1:14" x14ac:dyDescent="0.25">
      <c r="A260" s="143" t="s">
        <v>269</v>
      </c>
      <c r="B260" s="132" t="s">
        <v>1436</v>
      </c>
      <c r="C260" s="138">
        <v>2682</v>
      </c>
      <c r="D260" s="138">
        <v>5085</v>
      </c>
      <c r="E260" s="138">
        <v>4176</v>
      </c>
      <c r="F260" s="138">
        <v>731</v>
      </c>
      <c r="G260" s="138">
        <v>2120</v>
      </c>
      <c r="H260" s="138">
        <v>729</v>
      </c>
      <c r="I260" s="138">
        <v>1942</v>
      </c>
      <c r="J260" s="138">
        <v>7767</v>
      </c>
      <c r="K260" s="138">
        <v>4680</v>
      </c>
      <c r="L260" s="138">
        <v>2000</v>
      </c>
      <c r="M260" s="138">
        <v>2700</v>
      </c>
      <c r="N260" s="138">
        <f t="shared" si="4"/>
        <v>34612</v>
      </c>
    </row>
    <row r="261" spans="1:14" x14ac:dyDescent="0.25">
      <c r="A261" s="143" t="s">
        <v>270</v>
      </c>
      <c r="B261" s="132" t="s">
        <v>1438</v>
      </c>
      <c r="C261" s="138">
        <v>1809</v>
      </c>
      <c r="D261" s="138">
        <v>1151</v>
      </c>
      <c r="E261" s="138">
        <v>2423</v>
      </c>
      <c r="F261" s="138">
        <v>27</v>
      </c>
      <c r="G261" s="138">
        <v>1575</v>
      </c>
      <c r="H261" s="138">
        <v>940</v>
      </c>
      <c r="I261" s="138">
        <v>1564</v>
      </c>
      <c r="J261" s="138">
        <v>2606</v>
      </c>
      <c r="K261" s="138">
        <v>1249</v>
      </c>
      <c r="L261" s="138">
        <v>1700</v>
      </c>
      <c r="M261" s="138">
        <v>1360</v>
      </c>
      <c r="N261" s="138">
        <f t="shared" si="4"/>
        <v>16404</v>
      </c>
    </row>
    <row r="262" spans="1:14" x14ac:dyDescent="0.25">
      <c r="A262" s="143" t="s">
        <v>271</v>
      </c>
      <c r="B262" s="132" t="s">
        <v>1440</v>
      </c>
      <c r="C262" s="138">
        <v>3095</v>
      </c>
      <c r="D262" s="138">
        <v>0</v>
      </c>
      <c r="E262" s="138">
        <v>3815</v>
      </c>
      <c r="F262" s="138">
        <v>0</v>
      </c>
      <c r="G262" s="138">
        <v>0</v>
      </c>
      <c r="H262" s="138">
        <v>0</v>
      </c>
      <c r="I262" s="138">
        <v>1178</v>
      </c>
      <c r="J262" s="138">
        <v>0</v>
      </c>
      <c r="K262" s="138">
        <v>0</v>
      </c>
      <c r="L262" s="138">
        <v>1500</v>
      </c>
      <c r="M262" s="138">
        <v>400</v>
      </c>
      <c r="N262" s="138">
        <f t="shared" si="4"/>
        <v>9988</v>
      </c>
    </row>
    <row r="263" spans="1:14" x14ac:dyDescent="0.25">
      <c r="A263" s="143" t="s">
        <v>272</v>
      </c>
      <c r="B263" s="132" t="s">
        <v>1630</v>
      </c>
      <c r="C263" s="138">
        <v>993</v>
      </c>
      <c r="D263" s="138">
        <v>67</v>
      </c>
      <c r="E263" s="138">
        <v>111</v>
      </c>
      <c r="F263" s="138">
        <v>84</v>
      </c>
      <c r="G263" s="138">
        <v>90</v>
      </c>
      <c r="H263" s="138">
        <v>70</v>
      </c>
      <c r="I263" s="138">
        <v>125</v>
      </c>
      <c r="J263" s="138">
        <v>457</v>
      </c>
      <c r="K263" s="138">
        <v>0</v>
      </c>
      <c r="L263" s="138">
        <v>328</v>
      </c>
      <c r="M263" s="138">
        <v>0</v>
      </c>
      <c r="N263" s="138">
        <f t="shared" si="4"/>
        <v>2325</v>
      </c>
    </row>
    <row r="264" spans="1:14" x14ac:dyDescent="0.25">
      <c r="A264" s="143" t="s">
        <v>273</v>
      </c>
      <c r="B264" s="132" t="s">
        <v>1444</v>
      </c>
      <c r="C264" s="138">
        <v>102</v>
      </c>
      <c r="D264" s="138">
        <v>98</v>
      </c>
      <c r="E264" s="138">
        <v>473</v>
      </c>
      <c r="F264" s="138">
        <v>35</v>
      </c>
      <c r="G264" s="138">
        <v>62</v>
      </c>
      <c r="H264" s="138">
        <v>2</v>
      </c>
      <c r="I264" s="138">
        <v>734</v>
      </c>
      <c r="J264" s="138">
        <v>2197</v>
      </c>
      <c r="K264" s="138">
        <v>22</v>
      </c>
      <c r="L264" s="138">
        <v>615</v>
      </c>
      <c r="M264" s="138">
        <v>525</v>
      </c>
      <c r="N264" s="138">
        <f t="shared" si="4"/>
        <v>4865</v>
      </c>
    </row>
    <row r="265" spans="1:14" x14ac:dyDescent="0.25">
      <c r="A265" s="143" t="s">
        <v>274</v>
      </c>
      <c r="B265" s="132" t="s">
        <v>1001</v>
      </c>
      <c r="C265" s="138">
        <v>848</v>
      </c>
      <c r="D265" s="138">
        <v>705</v>
      </c>
      <c r="E265" s="138">
        <v>2138</v>
      </c>
      <c r="F265" s="138">
        <v>293</v>
      </c>
      <c r="G265" s="138">
        <v>602</v>
      </c>
      <c r="H265" s="138">
        <v>163</v>
      </c>
      <c r="I265" s="138">
        <v>974</v>
      </c>
      <c r="J265" s="138">
        <v>1099</v>
      </c>
      <c r="K265" s="138">
        <v>1314</v>
      </c>
      <c r="L265" s="138">
        <v>706</v>
      </c>
      <c r="M265" s="138">
        <v>800</v>
      </c>
      <c r="N265" s="138">
        <f t="shared" si="4"/>
        <v>9642</v>
      </c>
    </row>
    <row r="266" spans="1:14" x14ac:dyDescent="0.25">
      <c r="A266" s="143" t="s">
        <v>275</v>
      </c>
      <c r="B266" s="132" t="s">
        <v>1003</v>
      </c>
      <c r="C266" s="138">
        <v>863</v>
      </c>
      <c r="D266" s="138">
        <v>337</v>
      </c>
      <c r="E266" s="138">
        <v>242</v>
      </c>
      <c r="F266" s="138">
        <v>229</v>
      </c>
      <c r="G266" s="138">
        <v>400</v>
      </c>
      <c r="H266" s="138">
        <v>288</v>
      </c>
      <c r="I266" s="138">
        <v>335</v>
      </c>
      <c r="J266" s="138">
        <v>1179</v>
      </c>
      <c r="K266" s="138">
        <v>159</v>
      </c>
      <c r="L266" s="138">
        <v>156</v>
      </c>
      <c r="M266" s="138">
        <v>180</v>
      </c>
      <c r="N266" s="138">
        <f t="shared" si="4"/>
        <v>4368</v>
      </c>
    </row>
    <row r="267" spans="1:14" x14ac:dyDescent="0.25">
      <c r="A267" s="143" t="s">
        <v>276</v>
      </c>
      <c r="B267" s="132" t="s">
        <v>1005</v>
      </c>
      <c r="C267" s="138">
        <v>2419</v>
      </c>
      <c r="D267" s="138">
        <v>2900</v>
      </c>
      <c r="E267" s="138">
        <v>900</v>
      </c>
      <c r="F267" s="138">
        <v>619</v>
      </c>
      <c r="G267" s="138">
        <v>2185</v>
      </c>
      <c r="H267" s="138">
        <v>773</v>
      </c>
      <c r="I267" s="138">
        <v>2288</v>
      </c>
      <c r="J267" s="138">
        <v>4253</v>
      </c>
      <c r="K267" s="138">
        <v>5049</v>
      </c>
      <c r="L267" s="138">
        <v>2800</v>
      </c>
      <c r="M267" s="138">
        <v>1900</v>
      </c>
      <c r="N267" s="138">
        <f t="shared" si="4"/>
        <v>26086</v>
      </c>
    </row>
    <row r="268" spans="1:14" x14ac:dyDescent="0.25">
      <c r="A268" s="143" t="s">
        <v>277</v>
      </c>
      <c r="B268" s="132" t="s">
        <v>1007</v>
      </c>
      <c r="C268" s="138">
        <v>111</v>
      </c>
      <c r="D268" s="138">
        <v>332</v>
      </c>
      <c r="E268" s="138">
        <v>246</v>
      </c>
      <c r="F268" s="138">
        <v>160</v>
      </c>
      <c r="G268" s="138">
        <v>50</v>
      </c>
      <c r="H268" s="138">
        <v>82</v>
      </c>
      <c r="I268" s="138">
        <v>151</v>
      </c>
      <c r="J268" s="138">
        <v>989</v>
      </c>
      <c r="K268" s="138">
        <v>532</v>
      </c>
      <c r="L268" s="138">
        <v>300</v>
      </c>
      <c r="M268" s="138">
        <v>5</v>
      </c>
      <c r="N268" s="138">
        <f t="shared" si="4"/>
        <v>2958</v>
      </c>
    </row>
    <row r="269" spans="1:14" x14ac:dyDescent="0.25">
      <c r="A269" s="143" t="s">
        <v>278</v>
      </c>
      <c r="B269" s="132" t="s">
        <v>1009</v>
      </c>
      <c r="C269" s="138">
        <v>3110</v>
      </c>
      <c r="D269" s="138">
        <v>2073</v>
      </c>
      <c r="E269" s="138">
        <v>4249</v>
      </c>
      <c r="F269" s="138">
        <v>1042</v>
      </c>
      <c r="G269" s="138">
        <v>3184</v>
      </c>
      <c r="H269" s="138">
        <v>1866</v>
      </c>
      <c r="I269" s="138">
        <v>203</v>
      </c>
      <c r="J269" s="138">
        <v>5777</v>
      </c>
      <c r="K269" s="138">
        <v>4328</v>
      </c>
      <c r="L269" s="138">
        <v>1710</v>
      </c>
      <c r="M269" s="138">
        <v>1090</v>
      </c>
      <c r="N269" s="138">
        <f t="shared" si="4"/>
        <v>28632</v>
      </c>
    </row>
    <row r="270" spans="1:14" ht="25.5" x14ac:dyDescent="0.25">
      <c r="A270" s="139" t="s">
        <v>279</v>
      </c>
      <c r="B270" s="132" t="s">
        <v>1011</v>
      </c>
      <c r="C270" s="138">
        <v>699</v>
      </c>
      <c r="D270" s="138">
        <v>1402</v>
      </c>
      <c r="E270" s="138">
        <v>3750</v>
      </c>
      <c r="F270" s="138">
        <v>795</v>
      </c>
      <c r="G270" s="138">
        <v>2934</v>
      </c>
      <c r="H270" s="138">
        <v>1050</v>
      </c>
      <c r="I270" s="138">
        <v>0</v>
      </c>
      <c r="J270" s="138">
        <v>3337</v>
      </c>
      <c r="K270" s="138">
        <v>3277</v>
      </c>
      <c r="L270" s="138">
        <v>1300</v>
      </c>
      <c r="M270" s="138">
        <v>990</v>
      </c>
      <c r="N270" s="138">
        <f t="shared" si="4"/>
        <v>19534</v>
      </c>
    </row>
    <row r="271" spans="1:14" ht="25.5" x14ac:dyDescent="0.25">
      <c r="A271" s="139" t="s">
        <v>280</v>
      </c>
      <c r="B271" s="132" t="s">
        <v>1013</v>
      </c>
      <c r="C271" s="138">
        <v>2411</v>
      </c>
      <c r="D271" s="138">
        <v>671</v>
      </c>
      <c r="E271" s="138">
        <v>499</v>
      </c>
      <c r="F271" s="138">
        <v>247</v>
      </c>
      <c r="G271" s="138">
        <v>250</v>
      </c>
      <c r="H271" s="138">
        <v>816</v>
      </c>
      <c r="I271" s="138">
        <v>203</v>
      </c>
      <c r="J271" s="138">
        <v>2440</v>
      </c>
      <c r="K271" s="138">
        <v>1051</v>
      </c>
      <c r="L271" s="138">
        <v>410</v>
      </c>
      <c r="M271" s="138">
        <v>100</v>
      </c>
      <c r="N271" s="138">
        <f t="shared" si="4"/>
        <v>9098</v>
      </c>
    </row>
    <row r="272" spans="1:14" x14ac:dyDescent="0.25">
      <c r="A272" s="143" t="s">
        <v>281</v>
      </c>
      <c r="B272" s="132" t="s">
        <v>1015</v>
      </c>
      <c r="C272" s="138">
        <v>6066</v>
      </c>
      <c r="D272" s="138">
        <v>4779</v>
      </c>
      <c r="E272" s="138">
        <v>13135</v>
      </c>
      <c r="F272" s="138">
        <v>1480</v>
      </c>
      <c r="G272" s="138">
        <v>7600</v>
      </c>
      <c r="H272" s="138">
        <v>2790</v>
      </c>
      <c r="I272" s="138">
        <v>2672</v>
      </c>
      <c r="J272" s="138">
        <v>15110</v>
      </c>
      <c r="K272" s="138">
        <v>6471</v>
      </c>
      <c r="L272" s="138">
        <v>4233</v>
      </c>
      <c r="M272" s="138">
        <v>1860</v>
      </c>
      <c r="N272" s="138">
        <f t="shared" si="4"/>
        <v>66196</v>
      </c>
    </row>
    <row r="273" spans="1:14" ht="25.5" x14ac:dyDescent="0.25">
      <c r="A273" s="139" t="s">
        <v>282</v>
      </c>
      <c r="B273" s="132" t="s">
        <v>1446</v>
      </c>
      <c r="C273" s="138">
        <v>5</v>
      </c>
      <c r="D273" s="138">
        <v>0</v>
      </c>
      <c r="E273" s="138">
        <v>0</v>
      </c>
      <c r="F273" s="138">
        <v>0</v>
      </c>
      <c r="G273" s="138">
        <v>0</v>
      </c>
      <c r="H273" s="138">
        <v>0</v>
      </c>
      <c r="I273" s="138">
        <v>0</v>
      </c>
      <c r="J273" s="138">
        <v>0</v>
      </c>
      <c r="K273" s="138">
        <v>0</v>
      </c>
      <c r="L273" s="138">
        <v>0</v>
      </c>
      <c r="M273" s="138">
        <v>0</v>
      </c>
      <c r="N273" s="138">
        <f t="shared" si="4"/>
        <v>5</v>
      </c>
    </row>
    <row r="274" spans="1:14" ht="25.5" x14ac:dyDescent="0.25">
      <c r="A274" s="139" t="s">
        <v>283</v>
      </c>
      <c r="B274" s="132" t="s">
        <v>1052</v>
      </c>
      <c r="C274" s="138">
        <v>0</v>
      </c>
      <c r="D274" s="138">
        <v>0</v>
      </c>
      <c r="E274" s="138">
        <v>0</v>
      </c>
      <c r="F274" s="138">
        <v>0</v>
      </c>
      <c r="G274" s="138">
        <v>0</v>
      </c>
      <c r="H274" s="138">
        <v>0</v>
      </c>
      <c r="I274" s="138">
        <v>0</v>
      </c>
      <c r="J274" s="138">
        <v>0</v>
      </c>
      <c r="K274" s="138">
        <v>9</v>
      </c>
      <c r="L274" s="138">
        <v>0</v>
      </c>
      <c r="M274" s="138">
        <v>0</v>
      </c>
      <c r="N274" s="138">
        <f t="shared" si="4"/>
        <v>9</v>
      </c>
    </row>
    <row r="275" spans="1:14" x14ac:dyDescent="0.25">
      <c r="A275" s="139" t="s">
        <v>284</v>
      </c>
      <c r="B275" s="132" t="s">
        <v>1021</v>
      </c>
      <c r="C275" s="138">
        <v>6061</v>
      </c>
      <c r="D275" s="138">
        <v>4779</v>
      </c>
      <c r="E275" s="138">
        <v>13135</v>
      </c>
      <c r="F275" s="138">
        <v>1480</v>
      </c>
      <c r="G275" s="138">
        <v>7600</v>
      </c>
      <c r="H275" s="138">
        <v>2790</v>
      </c>
      <c r="I275" s="138">
        <v>2672</v>
      </c>
      <c r="J275" s="138">
        <v>15110</v>
      </c>
      <c r="K275" s="138">
        <v>6462</v>
      </c>
      <c r="L275" s="138">
        <v>4233</v>
      </c>
      <c r="M275" s="138">
        <v>1860</v>
      </c>
      <c r="N275" s="138">
        <f t="shared" si="4"/>
        <v>66182</v>
      </c>
    </row>
    <row r="276" spans="1:14" ht="25.5" x14ac:dyDescent="0.25">
      <c r="A276" s="143" t="s">
        <v>285</v>
      </c>
      <c r="B276" s="132" t="s">
        <v>1245</v>
      </c>
      <c r="C276" s="138">
        <v>753</v>
      </c>
      <c r="D276" s="138">
        <v>644</v>
      </c>
      <c r="E276" s="138">
        <v>295</v>
      </c>
      <c r="F276" s="138">
        <v>605</v>
      </c>
      <c r="G276" s="138">
        <v>1906</v>
      </c>
      <c r="H276" s="138">
        <v>446</v>
      </c>
      <c r="I276" s="138">
        <v>523</v>
      </c>
      <c r="J276" s="138">
        <v>2266</v>
      </c>
      <c r="K276" s="138">
        <v>435</v>
      </c>
      <c r="L276" s="138">
        <v>466</v>
      </c>
      <c r="M276" s="138">
        <v>1437</v>
      </c>
      <c r="N276" s="138">
        <f t="shared" si="4"/>
        <v>9776</v>
      </c>
    </row>
    <row r="277" spans="1:14" ht="25.5" x14ac:dyDescent="0.25">
      <c r="A277" s="143" t="s">
        <v>286</v>
      </c>
      <c r="B277" s="132" t="s">
        <v>1447</v>
      </c>
      <c r="C277" s="138">
        <v>47</v>
      </c>
      <c r="D277" s="138">
        <v>0</v>
      </c>
      <c r="E277" s="138">
        <v>0</v>
      </c>
      <c r="F277" s="138">
        <v>0</v>
      </c>
      <c r="G277" s="138">
        <v>0</v>
      </c>
      <c r="H277" s="138">
        <v>0</v>
      </c>
      <c r="I277" s="138">
        <v>0</v>
      </c>
      <c r="J277" s="138">
        <v>0</v>
      </c>
      <c r="K277" s="138">
        <v>8</v>
      </c>
      <c r="L277" s="138">
        <v>0</v>
      </c>
      <c r="M277" s="138">
        <v>0</v>
      </c>
      <c r="N277" s="138">
        <f t="shared" si="4"/>
        <v>55</v>
      </c>
    </row>
    <row r="278" spans="1:14" ht="25.5" x14ac:dyDescent="0.25">
      <c r="A278" s="143" t="s">
        <v>287</v>
      </c>
      <c r="B278" s="132" t="s">
        <v>1244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  <c r="H278" s="138">
        <v>0</v>
      </c>
      <c r="I278" s="138">
        <v>0</v>
      </c>
      <c r="J278" s="138">
        <v>0</v>
      </c>
      <c r="K278" s="138">
        <v>71</v>
      </c>
      <c r="L278" s="138">
        <v>0</v>
      </c>
      <c r="M278" s="138">
        <v>0</v>
      </c>
      <c r="N278" s="138">
        <f t="shared" si="4"/>
        <v>71</v>
      </c>
    </row>
    <row r="279" spans="1:14" ht="25.5" x14ac:dyDescent="0.25">
      <c r="A279" s="143" t="s">
        <v>288</v>
      </c>
      <c r="B279" s="132" t="s">
        <v>1246</v>
      </c>
      <c r="C279" s="138">
        <v>627</v>
      </c>
      <c r="D279" s="138">
        <v>630</v>
      </c>
      <c r="E279" s="138">
        <v>295</v>
      </c>
      <c r="F279" s="138">
        <v>605</v>
      </c>
      <c r="G279" s="138">
        <v>1906</v>
      </c>
      <c r="H279" s="138">
        <v>446</v>
      </c>
      <c r="I279" s="138">
        <v>523</v>
      </c>
      <c r="J279" s="138">
        <v>2266</v>
      </c>
      <c r="K279" s="138">
        <v>356</v>
      </c>
      <c r="L279" s="138">
        <v>466</v>
      </c>
      <c r="M279" s="138">
        <v>1437</v>
      </c>
      <c r="N279" s="138">
        <f t="shared" si="4"/>
        <v>9557</v>
      </c>
    </row>
    <row r="280" spans="1:14" x14ac:dyDescent="0.25">
      <c r="A280" s="139" t="s">
        <v>289</v>
      </c>
      <c r="B280" s="132" t="s">
        <v>2090</v>
      </c>
      <c r="C280" s="138">
        <v>68</v>
      </c>
      <c r="D280" s="138">
        <v>75</v>
      </c>
      <c r="E280" s="138">
        <v>129</v>
      </c>
      <c r="F280" s="138">
        <v>205</v>
      </c>
      <c r="G280" s="138">
        <v>115</v>
      </c>
      <c r="H280" s="138">
        <v>142</v>
      </c>
      <c r="I280" s="138">
        <v>131</v>
      </c>
      <c r="J280" s="138">
        <v>48</v>
      </c>
      <c r="K280" s="138">
        <v>211</v>
      </c>
      <c r="L280" s="138">
        <v>0</v>
      </c>
      <c r="M280" s="138">
        <v>175</v>
      </c>
      <c r="N280" s="138">
        <f t="shared" si="4"/>
        <v>1299</v>
      </c>
    </row>
    <row r="281" spans="1:14" ht="25.5" x14ac:dyDescent="0.25">
      <c r="A281" s="139" t="s">
        <v>290</v>
      </c>
      <c r="B281" s="132" t="s">
        <v>2092</v>
      </c>
      <c r="C281" s="138">
        <v>300</v>
      </c>
      <c r="D281" s="138">
        <v>31</v>
      </c>
      <c r="E281" s="138">
        <v>124</v>
      </c>
      <c r="F281" s="138">
        <v>31</v>
      </c>
      <c r="G281" s="138">
        <v>31</v>
      </c>
      <c r="H281" s="138">
        <v>33</v>
      </c>
      <c r="I281" s="138">
        <v>72</v>
      </c>
      <c r="J281" s="138">
        <v>24</v>
      </c>
      <c r="K281" s="138">
        <v>75</v>
      </c>
      <c r="L281" s="138">
        <v>0</v>
      </c>
      <c r="M281" s="138">
        <v>69</v>
      </c>
      <c r="N281" s="138">
        <f t="shared" si="4"/>
        <v>790</v>
      </c>
    </row>
    <row r="282" spans="1:14" ht="25.5" x14ac:dyDescent="0.25">
      <c r="A282" s="139" t="s">
        <v>291</v>
      </c>
      <c r="B282" s="132" t="s">
        <v>1171</v>
      </c>
      <c r="C282" s="138">
        <v>0</v>
      </c>
      <c r="D282" s="138">
        <v>0</v>
      </c>
      <c r="E282" s="138">
        <v>0</v>
      </c>
      <c r="F282" s="138">
        <v>0</v>
      </c>
      <c r="G282" s="138">
        <v>0</v>
      </c>
      <c r="H282" s="138">
        <v>0</v>
      </c>
      <c r="I282" s="138">
        <v>0</v>
      </c>
      <c r="J282" s="138">
        <v>0</v>
      </c>
      <c r="K282" s="138">
        <v>0</v>
      </c>
      <c r="L282" s="138">
        <v>292</v>
      </c>
      <c r="M282" s="138">
        <v>858</v>
      </c>
      <c r="N282" s="138">
        <f t="shared" si="4"/>
        <v>1150</v>
      </c>
    </row>
    <row r="283" spans="1:14" x14ac:dyDescent="0.25">
      <c r="A283" s="139" t="s">
        <v>292</v>
      </c>
      <c r="B283" s="132" t="s">
        <v>1172</v>
      </c>
      <c r="C283" s="138">
        <v>257</v>
      </c>
      <c r="D283" s="138">
        <v>524</v>
      </c>
      <c r="E283" s="138">
        <v>42</v>
      </c>
      <c r="F283" s="138">
        <v>311</v>
      </c>
      <c r="G283" s="138">
        <v>1620</v>
      </c>
      <c r="H283" s="138">
        <v>271</v>
      </c>
      <c r="I283" s="138">
        <v>209</v>
      </c>
      <c r="J283" s="138">
        <v>1303</v>
      </c>
      <c r="K283" s="138">
        <v>0</v>
      </c>
      <c r="L283" s="138">
        <v>0</v>
      </c>
      <c r="M283" s="138">
        <v>161</v>
      </c>
      <c r="N283" s="138">
        <f t="shared" si="4"/>
        <v>4698</v>
      </c>
    </row>
    <row r="284" spans="1:14" ht="25.5" x14ac:dyDescent="0.25">
      <c r="A284" s="139" t="s">
        <v>293</v>
      </c>
      <c r="B284" s="132" t="s">
        <v>1579</v>
      </c>
      <c r="C284" s="138">
        <v>2</v>
      </c>
      <c r="D284" s="138">
        <v>0</v>
      </c>
      <c r="E284" s="138">
        <v>0</v>
      </c>
      <c r="F284" s="138">
        <v>58</v>
      </c>
      <c r="G284" s="138">
        <v>140</v>
      </c>
      <c r="H284" s="138">
        <v>0</v>
      </c>
      <c r="I284" s="138">
        <v>111</v>
      </c>
      <c r="J284" s="138">
        <v>891</v>
      </c>
      <c r="K284" s="138">
        <v>70</v>
      </c>
      <c r="L284" s="138">
        <v>174</v>
      </c>
      <c r="M284" s="138">
        <v>174</v>
      </c>
      <c r="N284" s="138">
        <f t="shared" si="4"/>
        <v>1620</v>
      </c>
    </row>
    <row r="285" spans="1:14" ht="25.5" x14ac:dyDescent="0.25">
      <c r="A285" s="143" t="s">
        <v>294</v>
      </c>
      <c r="B285" s="132" t="s">
        <v>2098</v>
      </c>
      <c r="C285" s="138">
        <v>79</v>
      </c>
      <c r="D285" s="138">
        <v>14</v>
      </c>
      <c r="E285" s="138">
        <v>0</v>
      </c>
      <c r="F285" s="138">
        <v>0</v>
      </c>
      <c r="G285" s="138">
        <v>0</v>
      </c>
      <c r="H285" s="138">
        <v>0</v>
      </c>
      <c r="I285" s="138">
        <v>0</v>
      </c>
      <c r="J285" s="138">
        <v>0</v>
      </c>
      <c r="K285" s="138">
        <v>0</v>
      </c>
      <c r="L285" s="138">
        <v>0</v>
      </c>
      <c r="M285" s="138">
        <v>0</v>
      </c>
      <c r="N285" s="138">
        <f t="shared" si="4"/>
        <v>93</v>
      </c>
    </row>
    <row r="286" spans="1:14" ht="38.25" x14ac:dyDescent="0.25">
      <c r="A286" s="139" t="s">
        <v>295</v>
      </c>
      <c r="B286" s="132" t="s">
        <v>1448</v>
      </c>
      <c r="C286" s="138">
        <v>79</v>
      </c>
      <c r="D286" s="138">
        <v>14</v>
      </c>
      <c r="E286" s="138">
        <v>0</v>
      </c>
      <c r="F286" s="138">
        <v>0</v>
      </c>
      <c r="G286" s="138">
        <v>0</v>
      </c>
      <c r="H286" s="138">
        <v>0</v>
      </c>
      <c r="I286" s="138">
        <v>0</v>
      </c>
      <c r="J286" s="138">
        <v>0</v>
      </c>
      <c r="K286" s="138">
        <v>0</v>
      </c>
      <c r="L286" s="138">
        <v>0</v>
      </c>
      <c r="M286" s="138">
        <v>0</v>
      </c>
      <c r="N286" s="138">
        <f t="shared" si="4"/>
        <v>93</v>
      </c>
    </row>
    <row r="287" spans="1:14" ht="38.25" x14ac:dyDescent="0.25">
      <c r="A287" s="139" t="s">
        <v>296</v>
      </c>
      <c r="B287" s="132" t="s">
        <v>2127</v>
      </c>
      <c r="C287" s="138">
        <v>0</v>
      </c>
      <c r="D287" s="138">
        <v>0</v>
      </c>
      <c r="E287" s="138">
        <v>0</v>
      </c>
      <c r="F287" s="138">
        <v>0</v>
      </c>
      <c r="G287" s="138">
        <v>0</v>
      </c>
      <c r="H287" s="138">
        <v>0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f t="shared" si="4"/>
        <v>0</v>
      </c>
    </row>
    <row r="288" spans="1:14" ht="38.25" x14ac:dyDescent="0.25">
      <c r="A288" s="139" t="s">
        <v>297</v>
      </c>
      <c r="B288" s="132" t="s">
        <v>950</v>
      </c>
      <c r="C288" s="138">
        <v>0</v>
      </c>
      <c r="D288" s="138">
        <v>0</v>
      </c>
      <c r="E288" s="138">
        <v>0</v>
      </c>
      <c r="F288" s="138">
        <v>0</v>
      </c>
      <c r="G288" s="138">
        <v>0</v>
      </c>
      <c r="H288" s="138">
        <v>0</v>
      </c>
      <c r="I288" s="138">
        <v>0</v>
      </c>
      <c r="J288" s="138">
        <v>0</v>
      </c>
      <c r="K288" s="138">
        <v>0</v>
      </c>
      <c r="L288" s="138">
        <v>0</v>
      </c>
      <c r="M288" s="138">
        <v>0</v>
      </c>
      <c r="N288" s="138">
        <f t="shared" si="4"/>
        <v>0</v>
      </c>
    </row>
    <row r="289" spans="1:14" x14ac:dyDescent="0.25">
      <c r="A289" s="143" t="s">
        <v>298</v>
      </c>
      <c r="B289" s="132" t="s">
        <v>1369</v>
      </c>
      <c r="C289" s="138">
        <v>415</v>
      </c>
      <c r="D289" s="138">
        <v>193</v>
      </c>
      <c r="E289" s="138">
        <v>351</v>
      </c>
      <c r="F289" s="138">
        <v>275</v>
      </c>
      <c r="G289" s="138">
        <v>160</v>
      </c>
      <c r="H289" s="138">
        <v>110</v>
      </c>
      <c r="I289" s="138">
        <v>244</v>
      </c>
      <c r="J289" s="138">
        <v>800</v>
      </c>
      <c r="K289" s="138">
        <v>232</v>
      </c>
      <c r="L289" s="138">
        <v>480</v>
      </c>
      <c r="M289" s="138">
        <v>200</v>
      </c>
      <c r="N289" s="138">
        <f t="shared" si="4"/>
        <v>3460</v>
      </c>
    </row>
    <row r="290" spans="1:14" ht="25.5" x14ac:dyDescent="0.25">
      <c r="A290" s="143" t="s">
        <v>299</v>
      </c>
      <c r="B290" s="132" t="s">
        <v>1371</v>
      </c>
      <c r="C290" s="138">
        <v>0</v>
      </c>
      <c r="D290" s="138">
        <v>0</v>
      </c>
      <c r="E290" s="138">
        <v>0</v>
      </c>
      <c r="F290" s="138">
        <v>10</v>
      </c>
      <c r="G290" s="138">
        <v>160</v>
      </c>
      <c r="H290" s="138">
        <v>0</v>
      </c>
      <c r="I290" s="138">
        <v>0</v>
      </c>
      <c r="J290" s="138">
        <v>0</v>
      </c>
      <c r="K290" s="138">
        <v>0</v>
      </c>
      <c r="L290" s="138">
        <v>0</v>
      </c>
      <c r="M290" s="138">
        <v>0</v>
      </c>
      <c r="N290" s="138">
        <f t="shared" si="4"/>
        <v>170</v>
      </c>
    </row>
    <row r="291" spans="1:14" ht="25.5" x14ac:dyDescent="0.25">
      <c r="A291" s="143" t="s">
        <v>300</v>
      </c>
      <c r="B291" s="132" t="s">
        <v>1373</v>
      </c>
      <c r="C291" s="138">
        <v>415</v>
      </c>
      <c r="D291" s="138">
        <v>193</v>
      </c>
      <c r="E291" s="138">
        <v>351</v>
      </c>
      <c r="F291" s="138">
        <v>265</v>
      </c>
      <c r="G291" s="138">
        <v>0</v>
      </c>
      <c r="H291" s="138">
        <v>110</v>
      </c>
      <c r="I291" s="138">
        <v>244</v>
      </c>
      <c r="J291" s="138">
        <v>800</v>
      </c>
      <c r="K291" s="138">
        <v>232</v>
      </c>
      <c r="L291" s="138">
        <v>480</v>
      </c>
      <c r="M291" s="138">
        <v>200</v>
      </c>
      <c r="N291" s="138">
        <f t="shared" si="4"/>
        <v>3290</v>
      </c>
    </row>
    <row r="292" spans="1:14" ht="25.5" x14ac:dyDescent="0.25">
      <c r="A292" s="139" t="s">
        <v>301</v>
      </c>
      <c r="B292" s="132" t="s">
        <v>1375</v>
      </c>
      <c r="C292" s="138">
        <v>3568</v>
      </c>
      <c r="D292" s="138">
        <v>6434</v>
      </c>
      <c r="E292" s="138">
        <v>9344</v>
      </c>
      <c r="F292" s="138">
        <v>2104</v>
      </c>
      <c r="G292" s="138">
        <v>2749</v>
      </c>
      <c r="H292" s="138">
        <v>2028</v>
      </c>
      <c r="I292" s="138">
        <v>4043</v>
      </c>
      <c r="J292" s="138">
        <v>12523</v>
      </c>
      <c r="K292" s="138">
        <v>10888</v>
      </c>
      <c r="L292" s="138">
        <v>5685</v>
      </c>
      <c r="M292" s="138">
        <v>3551</v>
      </c>
      <c r="N292" s="138">
        <f t="shared" si="4"/>
        <v>62917</v>
      </c>
    </row>
    <row r="293" spans="1:14" ht="25.5" x14ac:dyDescent="0.25">
      <c r="A293" s="143" t="s">
        <v>522</v>
      </c>
      <c r="B293" s="132" t="s">
        <v>67</v>
      </c>
      <c r="C293" s="138">
        <v>2211</v>
      </c>
      <c r="D293" s="138">
        <v>1259</v>
      </c>
      <c r="E293" s="138">
        <v>4535</v>
      </c>
      <c r="F293" s="138">
        <v>650</v>
      </c>
      <c r="G293" s="138">
        <v>700</v>
      </c>
      <c r="H293" s="138">
        <v>286</v>
      </c>
      <c r="I293" s="138">
        <v>1856</v>
      </c>
      <c r="J293" s="138">
        <v>6440</v>
      </c>
      <c r="K293" s="138">
        <v>4499</v>
      </c>
      <c r="L293" s="138">
        <v>386</v>
      </c>
      <c r="M293" s="138">
        <v>160</v>
      </c>
      <c r="N293" s="138">
        <f t="shared" si="4"/>
        <v>22982</v>
      </c>
    </row>
    <row r="294" spans="1:14" ht="25.5" x14ac:dyDescent="0.25">
      <c r="A294" s="143" t="s">
        <v>523</v>
      </c>
      <c r="B294" s="132" t="s">
        <v>68</v>
      </c>
      <c r="C294" s="138">
        <v>5</v>
      </c>
      <c r="D294" s="138">
        <v>2330</v>
      </c>
      <c r="E294" s="138">
        <v>0</v>
      </c>
      <c r="F294" s="138">
        <v>220</v>
      </c>
      <c r="G294" s="138">
        <v>240</v>
      </c>
      <c r="H294" s="138">
        <v>1079</v>
      </c>
      <c r="I294" s="138">
        <v>0</v>
      </c>
      <c r="J294" s="138">
        <v>0</v>
      </c>
      <c r="K294" s="138">
        <v>177</v>
      </c>
      <c r="L294" s="138">
        <v>1090</v>
      </c>
      <c r="M294" s="138">
        <v>1257</v>
      </c>
      <c r="N294" s="138">
        <f t="shared" si="4"/>
        <v>6398</v>
      </c>
    </row>
    <row r="295" spans="1:14" ht="25.5" x14ac:dyDescent="0.25">
      <c r="A295" s="143" t="s">
        <v>524</v>
      </c>
      <c r="B295" s="132" t="s">
        <v>69</v>
      </c>
      <c r="C295" s="138">
        <v>807</v>
      </c>
      <c r="D295" s="138">
        <v>2133</v>
      </c>
      <c r="E295" s="138">
        <v>3249</v>
      </c>
      <c r="F295" s="138">
        <v>989</v>
      </c>
      <c r="G295" s="138">
        <v>1564</v>
      </c>
      <c r="H295" s="138">
        <v>591</v>
      </c>
      <c r="I295" s="138">
        <v>2027</v>
      </c>
      <c r="J295" s="138">
        <v>5000</v>
      </c>
      <c r="K295" s="138">
        <v>4270</v>
      </c>
      <c r="L295" s="138">
        <v>3626</v>
      </c>
      <c r="M295" s="138">
        <v>1949</v>
      </c>
      <c r="N295" s="138">
        <f t="shared" si="4"/>
        <v>26205</v>
      </c>
    </row>
    <row r="296" spans="1:14" x14ac:dyDescent="0.25">
      <c r="A296" s="143" t="s">
        <v>525</v>
      </c>
      <c r="B296" s="132" t="s">
        <v>70</v>
      </c>
      <c r="C296" s="138">
        <v>0</v>
      </c>
      <c r="D296" s="138">
        <v>0</v>
      </c>
      <c r="E296" s="138">
        <v>0</v>
      </c>
      <c r="F296" s="138">
        <v>0</v>
      </c>
      <c r="G296" s="138">
        <v>0</v>
      </c>
      <c r="H296" s="138">
        <v>0</v>
      </c>
      <c r="I296" s="138">
        <v>0</v>
      </c>
      <c r="J296" s="138">
        <v>580</v>
      </c>
      <c r="K296" s="138">
        <v>0</v>
      </c>
      <c r="L296" s="138">
        <v>0</v>
      </c>
      <c r="M296" s="138">
        <v>0</v>
      </c>
      <c r="N296" s="138">
        <f t="shared" si="4"/>
        <v>580</v>
      </c>
    </row>
    <row r="297" spans="1:14" x14ac:dyDescent="0.25">
      <c r="A297" s="143" t="s">
        <v>526</v>
      </c>
      <c r="B297" s="132" t="s">
        <v>451</v>
      </c>
      <c r="C297" s="138">
        <v>55</v>
      </c>
      <c r="D297" s="138">
        <v>26</v>
      </c>
      <c r="E297" s="138">
        <v>132</v>
      </c>
      <c r="F297" s="138">
        <v>25</v>
      </c>
      <c r="G297" s="138">
        <v>70</v>
      </c>
      <c r="H297" s="138">
        <v>32</v>
      </c>
      <c r="I297" s="138">
        <v>18</v>
      </c>
      <c r="J297" s="138">
        <v>150</v>
      </c>
      <c r="K297" s="138">
        <v>31</v>
      </c>
      <c r="L297" s="138">
        <v>0</v>
      </c>
      <c r="M297" s="138">
        <v>15</v>
      </c>
      <c r="N297" s="138">
        <f t="shared" si="4"/>
        <v>554</v>
      </c>
    </row>
    <row r="298" spans="1:14" x14ac:dyDescent="0.25">
      <c r="A298" s="143" t="s">
        <v>527</v>
      </c>
      <c r="B298" s="132" t="s">
        <v>71</v>
      </c>
      <c r="C298" s="138">
        <v>490</v>
      </c>
      <c r="D298" s="138">
        <v>686</v>
      </c>
      <c r="E298" s="138">
        <v>1428</v>
      </c>
      <c r="F298" s="138">
        <v>220</v>
      </c>
      <c r="G298" s="138">
        <v>175</v>
      </c>
      <c r="H298" s="138">
        <v>40</v>
      </c>
      <c r="I298" s="138">
        <v>142</v>
      </c>
      <c r="J298" s="138">
        <v>353</v>
      </c>
      <c r="K298" s="138">
        <v>1911</v>
      </c>
      <c r="L298" s="138">
        <v>583</v>
      </c>
      <c r="M298" s="138">
        <v>170</v>
      </c>
      <c r="N298" s="138">
        <f t="shared" si="4"/>
        <v>6198</v>
      </c>
    </row>
    <row r="299" spans="1:14" ht="25.5" x14ac:dyDescent="0.25">
      <c r="A299" s="143" t="s">
        <v>528</v>
      </c>
      <c r="B299" s="132" t="s">
        <v>1449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  <c r="H299" s="138">
        <v>0</v>
      </c>
      <c r="I299" s="138">
        <v>0</v>
      </c>
      <c r="J299" s="138">
        <v>0</v>
      </c>
      <c r="K299" s="138">
        <v>0</v>
      </c>
      <c r="L299" s="138">
        <v>0</v>
      </c>
      <c r="M299" s="138">
        <v>0</v>
      </c>
      <c r="N299" s="138">
        <f t="shared" si="4"/>
        <v>0</v>
      </c>
    </row>
    <row r="300" spans="1:14" x14ac:dyDescent="0.25">
      <c r="A300" s="139" t="s">
        <v>529</v>
      </c>
      <c r="B300" s="132" t="s">
        <v>304</v>
      </c>
      <c r="C300" s="138">
        <v>3121</v>
      </c>
      <c r="D300" s="138">
        <v>2607</v>
      </c>
      <c r="E300" s="138">
        <v>3960</v>
      </c>
      <c r="F300" s="138">
        <v>970</v>
      </c>
      <c r="G300" s="138">
        <v>1940</v>
      </c>
      <c r="H300" s="138">
        <v>1716</v>
      </c>
      <c r="I300" s="138">
        <v>2264</v>
      </c>
      <c r="J300" s="138">
        <v>9894</v>
      </c>
      <c r="K300" s="138">
        <v>4884</v>
      </c>
      <c r="L300" s="138">
        <v>2612</v>
      </c>
      <c r="M300" s="138">
        <v>3580</v>
      </c>
      <c r="N300" s="138">
        <f t="shared" si="4"/>
        <v>37548</v>
      </c>
    </row>
    <row r="301" spans="1:14" x14ac:dyDescent="0.25">
      <c r="A301" s="143" t="s">
        <v>530</v>
      </c>
      <c r="B301" s="132" t="s">
        <v>951</v>
      </c>
      <c r="C301" s="138">
        <v>231</v>
      </c>
      <c r="D301" s="138">
        <v>125</v>
      </c>
      <c r="E301" s="138">
        <v>274</v>
      </c>
      <c r="F301" s="138">
        <v>166</v>
      </c>
      <c r="G301" s="138">
        <v>180</v>
      </c>
      <c r="H301" s="138">
        <v>64</v>
      </c>
      <c r="I301" s="138">
        <v>94</v>
      </c>
      <c r="J301" s="138">
        <v>1563</v>
      </c>
      <c r="K301" s="138">
        <v>0</v>
      </c>
      <c r="L301" s="138">
        <v>315</v>
      </c>
      <c r="M301" s="138">
        <v>98</v>
      </c>
      <c r="N301" s="138">
        <f t="shared" si="4"/>
        <v>3110</v>
      </c>
    </row>
    <row r="302" spans="1:14" x14ac:dyDescent="0.25">
      <c r="A302" s="143" t="s">
        <v>531</v>
      </c>
      <c r="B302" s="132" t="s">
        <v>308</v>
      </c>
      <c r="C302" s="138">
        <v>2691</v>
      </c>
      <c r="D302" s="138">
        <v>2426</v>
      </c>
      <c r="E302" s="138">
        <v>3686</v>
      </c>
      <c r="F302" s="138">
        <v>804</v>
      </c>
      <c r="G302" s="138">
        <v>1760</v>
      </c>
      <c r="H302" s="138">
        <v>1652</v>
      </c>
      <c r="I302" s="138">
        <v>2170</v>
      </c>
      <c r="J302" s="138">
        <v>8331</v>
      </c>
      <c r="K302" s="138">
        <v>4884</v>
      </c>
      <c r="L302" s="138">
        <v>2297</v>
      </c>
      <c r="M302" s="138">
        <v>3482</v>
      </c>
      <c r="N302" s="138">
        <f t="shared" si="4"/>
        <v>34183</v>
      </c>
    </row>
    <row r="303" spans="1:14" x14ac:dyDescent="0.25">
      <c r="A303" s="143" t="s">
        <v>532</v>
      </c>
      <c r="B303" s="132" t="s">
        <v>310</v>
      </c>
      <c r="C303" s="138">
        <v>1715</v>
      </c>
      <c r="D303" s="138">
        <v>1703</v>
      </c>
      <c r="E303" s="138">
        <v>3433</v>
      </c>
      <c r="F303" s="138">
        <v>572</v>
      </c>
      <c r="G303" s="138">
        <v>1360</v>
      </c>
      <c r="H303" s="138">
        <v>908</v>
      </c>
      <c r="I303" s="138">
        <v>1798</v>
      </c>
      <c r="J303" s="138">
        <v>2800</v>
      </c>
      <c r="K303" s="138">
        <v>4660</v>
      </c>
      <c r="L303" s="138">
        <v>1985</v>
      </c>
      <c r="M303" s="138">
        <v>2453</v>
      </c>
      <c r="N303" s="138">
        <f t="shared" si="4"/>
        <v>23387</v>
      </c>
    </row>
    <row r="304" spans="1:14" x14ac:dyDescent="0.25">
      <c r="A304" s="143" t="s">
        <v>533</v>
      </c>
      <c r="B304" s="132" t="s">
        <v>1593</v>
      </c>
      <c r="C304" s="138">
        <v>976</v>
      </c>
      <c r="D304" s="138">
        <v>723</v>
      </c>
      <c r="E304" s="138">
        <v>253</v>
      </c>
      <c r="F304" s="138">
        <v>232</v>
      </c>
      <c r="G304" s="138">
        <v>400</v>
      </c>
      <c r="H304" s="138">
        <v>744</v>
      </c>
      <c r="I304" s="138">
        <v>372</v>
      </c>
      <c r="J304" s="138">
        <v>5531</v>
      </c>
      <c r="K304" s="138">
        <v>224</v>
      </c>
      <c r="L304" s="138">
        <v>312</v>
      </c>
      <c r="M304" s="138">
        <v>1029</v>
      </c>
      <c r="N304" s="138">
        <f t="shared" si="4"/>
        <v>10796</v>
      </c>
    </row>
    <row r="305" spans="1:14" x14ac:dyDescent="0.25">
      <c r="A305" s="143" t="s">
        <v>534</v>
      </c>
      <c r="B305" s="132" t="s">
        <v>1595</v>
      </c>
      <c r="C305" s="138">
        <v>199</v>
      </c>
      <c r="D305" s="138">
        <v>56</v>
      </c>
      <c r="E305" s="138">
        <v>0</v>
      </c>
      <c r="F305" s="138">
        <v>0</v>
      </c>
      <c r="G305" s="138">
        <v>0</v>
      </c>
      <c r="H305" s="138">
        <v>0</v>
      </c>
      <c r="I305" s="138">
        <v>0</v>
      </c>
      <c r="J305" s="138">
        <v>0</v>
      </c>
      <c r="K305" s="138">
        <v>0</v>
      </c>
      <c r="L305" s="138">
        <v>0</v>
      </c>
      <c r="M305" s="138">
        <v>0</v>
      </c>
      <c r="N305" s="138">
        <f t="shared" si="4"/>
        <v>255</v>
      </c>
    </row>
    <row r="306" spans="1:14" x14ac:dyDescent="0.25">
      <c r="A306" s="143" t="s">
        <v>535</v>
      </c>
      <c r="B306" s="132" t="s">
        <v>1597</v>
      </c>
      <c r="C306" s="138">
        <v>21</v>
      </c>
      <c r="D306" s="138">
        <v>35</v>
      </c>
      <c r="E306" s="138">
        <v>0</v>
      </c>
      <c r="F306" s="138">
        <v>0</v>
      </c>
      <c r="G306" s="138">
        <v>0</v>
      </c>
      <c r="H306" s="138">
        <v>0</v>
      </c>
      <c r="I306" s="138">
        <v>0</v>
      </c>
      <c r="J306" s="138">
        <v>0</v>
      </c>
      <c r="K306" s="138">
        <v>0</v>
      </c>
      <c r="L306" s="138">
        <v>0</v>
      </c>
      <c r="M306" s="138">
        <v>0</v>
      </c>
      <c r="N306" s="138">
        <f t="shared" si="4"/>
        <v>56</v>
      </c>
    </row>
    <row r="307" spans="1:14" x14ac:dyDescent="0.25">
      <c r="A307" s="143" t="s">
        <v>536</v>
      </c>
      <c r="B307" s="132" t="s">
        <v>1599</v>
      </c>
      <c r="C307" s="138">
        <v>178</v>
      </c>
      <c r="D307" s="138">
        <v>21</v>
      </c>
      <c r="E307" s="138">
        <v>0</v>
      </c>
      <c r="F307" s="138">
        <v>0</v>
      </c>
      <c r="G307" s="138">
        <v>0</v>
      </c>
      <c r="H307" s="138">
        <v>0</v>
      </c>
      <c r="I307" s="138">
        <v>0</v>
      </c>
      <c r="J307" s="138">
        <v>0</v>
      </c>
      <c r="K307" s="138">
        <v>0</v>
      </c>
      <c r="L307" s="138">
        <v>0</v>
      </c>
      <c r="M307" s="138">
        <v>0</v>
      </c>
      <c r="N307" s="138">
        <f t="shared" si="4"/>
        <v>199</v>
      </c>
    </row>
    <row r="308" spans="1:14" ht="25.5" x14ac:dyDescent="0.25">
      <c r="A308" s="143" t="s">
        <v>537</v>
      </c>
      <c r="B308" s="132" t="s">
        <v>1450</v>
      </c>
      <c r="C308" s="138">
        <v>0</v>
      </c>
      <c r="D308" s="138">
        <v>0</v>
      </c>
      <c r="E308" s="138">
        <v>0</v>
      </c>
      <c r="F308" s="138">
        <v>0</v>
      </c>
      <c r="G308" s="138">
        <v>0</v>
      </c>
      <c r="H308" s="138">
        <v>0</v>
      </c>
      <c r="I308" s="138">
        <v>0</v>
      </c>
      <c r="J308" s="138">
        <v>0</v>
      </c>
      <c r="K308" s="138">
        <v>0</v>
      </c>
      <c r="L308" s="138">
        <v>0</v>
      </c>
      <c r="M308" s="138">
        <v>0</v>
      </c>
      <c r="N308" s="138">
        <f t="shared" si="4"/>
        <v>0</v>
      </c>
    </row>
    <row r="309" spans="1:14" x14ac:dyDescent="0.25">
      <c r="A309" s="144" t="s">
        <v>538</v>
      </c>
      <c r="B309" s="132" t="s">
        <v>1603</v>
      </c>
      <c r="C309" s="138">
        <v>135485</v>
      </c>
      <c r="D309" s="138">
        <v>91576</v>
      </c>
      <c r="E309" s="138">
        <v>123330</v>
      </c>
      <c r="F309" s="138">
        <v>34673</v>
      </c>
      <c r="G309" s="138">
        <v>93832</v>
      </c>
      <c r="H309" s="138">
        <v>43313</v>
      </c>
      <c r="I309" s="138">
        <v>85304</v>
      </c>
      <c r="J309" s="138">
        <v>214274</v>
      </c>
      <c r="K309" s="138">
        <v>154087</v>
      </c>
      <c r="L309" s="138">
        <v>62864</v>
      </c>
      <c r="M309" s="138">
        <v>66692</v>
      </c>
      <c r="N309" s="138">
        <f t="shared" si="4"/>
        <v>1105430</v>
      </c>
    </row>
    <row r="310" spans="1:14" x14ac:dyDescent="0.25">
      <c r="A310" s="139" t="s">
        <v>539</v>
      </c>
      <c r="B310" s="132" t="s">
        <v>13</v>
      </c>
      <c r="C310" s="138">
        <v>110263</v>
      </c>
      <c r="D310" s="138">
        <v>75973</v>
      </c>
      <c r="E310" s="138">
        <v>103194</v>
      </c>
      <c r="F310" s="138">
        <v>28195</v>
      </c>
      <c r="G310" s="138">
        <v>78341</v>
      </c>
      <c r="H310" s="138">
        <v>36503</v>
      </c>
      <c r="I310" s="138">
        <v>70129</v>
      </c>
      <c r="J310" s="138">
        <v>178694</v>
      </c>
      <c r="K310" s="138">
        <v>133196</v>
      </c>
      <c r="L310" s="138">
        <v>55097</v>
      </c>
      <c r="M310" s="138">
        <v>54998</v>
      </c>
      <c r="N310" s="138">
        <f t="shared" si="4"/>
        <v>924583</v>
      </c>
    </row>
    <row r="311" spans="1:14" x14ac:dyDescent="0.25">
      <c r="A311" s="143" t="s">
        <v>540</v>
      </c>
      <c r="B311" s="132" t="s">
        <v>15</v>
      </c>
      <c r="C311" s="138">
        <v>62916</v>
      </c>
      <c r="D311" s="138">
        <v>45658</v>
      </c>
      <c r="E311" s="138">
        <v>56816</v>
      </c>
      <c r="F311" s="138">
        <v>16242</v>
      </c>
      <c r="G311" s="138">
        <v>43779</v>
      </c>
      <c r="H311" s="138">
        <v>23431</v>
      </c>
      <c r="I311" s="138">
        <v>37529</v>
      </c>
      <c r="J311" s="138">
        <v>101744</v>
      </c>
      <c r="K311" s="138">
        <v>71793</v>
      </c>
      <c r="L311" s="138">
        <v>29000</v>
      </c>
      <c r="M311" s="138">
        <v>30226</v>
      </c>
      <c r="N311" s="138">
        <f t="shared" si="4"/>
        <v>519134</v>
      </c>
    </row>
    <row r="312" spans="1:14" x14ac:dyDescent="0.25">
      <c r="A312" s="143" t="s">
        <v>541</v>
      </c>
      <c r="B312" s="132" t="s">
        <v>17</v>
      </c>
      <c r="C312" s="138">
        <v>57276</v>
      </c>
      <c r="D312" s="138">
        <v>42815</v>
      </c>
      <c r="E312" s="138">
        <v>51834</v>
      </c>
      <c r="F312" s="138">
        <v>15187</v>
      </c>
      <c r="G312" s="138">
        <v>40435</v>
      </c>
      <c r="H312" s="138">
        <v>20812</v>
      </c>
      <c r="I312" s="138">
        <v>35108</v>
      </c>
      <c r="J312" s="138">
        <v>87482</v>
      </c>
      <c r="K312" s="138">
        <v>66367</v>
      </c>
      <c r="L312" s="138">
        <v>27285</v>
      </c>
      <c r="M312" s="138">
        <v>28356</v>
      </c>
      <c r="N312" s="138">
        <f t="shared" si="4"/>
        <v>472957</v>
      </c>
    </row>
    <row r="313" spans="1:14" ht="25.5" x14ac:dyDescent="0.25">
      <c r="A313" s="143" t="s">
        <v>542</v>
      </c>
      <c r="B313" s="132" t="s">
        <v>312</v>
      </c>
      <c r="C313" s="138">
        <v>53426</v>
      </c>
      <c r="D313" s="138">
        <v>37998</v>
      </c>
      <c r="E313" s="138">
        <v>48538</v>
      </c>
      <c r="F313" s="138">
        <v>13754</v>
      </c>
      <c r="G313" s="138">
        <v>37835</v>
      </c>
      <c r="H313" s="138">
        <v>19143</v>
      </c>
      <c r="I313" s="138">
        <v>32467</v>
      </c>
      <c r="J313" s="138">
        <v>84090</v>
      </c>
      <c r="K313" s="138">
        <v>65599</v>
      </c>
      <c r="L313" s="138">
        <v>24583</v>
      </c>
      <c r="M313" s="138">
        <v>27046</v>
      </c>
      <c r="N313" s="138">
        <f t="shared" si="4"/>
        <v>444479</v>
      </c>
    </row>
    <row r="314" spans="1:14" ht="25.5" x14ac:dyDescent="0.25">
      <c r="A314" s="143" t="s">
        <v>543</v>
      </c>
      <c r="B314" s="132" t="s">
        <v>313</v>
      </c>
      <c r="C314" s="138">
        <v>3850</v>
      </c>
      <c r="D314" s="138">
        <v>4817</v>
      </c>
      <c r="E314" s="138">
        <v>3296</v>
      </c>
      <c r="F314" s="138">
        <v>1433</v>
      </c>
      <c r="G314" s="138">
        <v>2600</v>
      </c>
      <c r="H314" s="138">
        <v>1669</v>
      </c>
      <c r="I314" s="138">
        <v>2641</v>
      </c>
      <c r="J314" s="138">
        <v>3392</v>
      </c>
      <c r="K314" s="138">
        <v>768</v>
      </c>
      <c r="L314" s="138">
        <v>2702</v>
      </c>
      <c r="M314" s="138">
        <v>1310</v>
      </c>
      <c r="N314" s="138">
        <f t="shared" si="4"/>
        <v>28478</v>
      </c>
    </row>
    <row r="315" spans="1:14" ht="25.5" x14ac:dyDescent="0.25">
      <c r="A315" s="143" t="s">
        <v>544</v>
      </c>
      <c r="B315" s="132" t="s">
        <v>314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  <c r="H315" s="138">
        <v>0</v>
      </c>
      <c r="I315" s="138">
        <v>0</v>
      </c>
      <c r="J315" s="138">
        <v>0</v>
      </c>
      <c r="K315" s="138">
        <v>0</v>
      </c>
      <c r="L315" s="138">
        <v>0</v>
      </c>
      <c r="M315" s="138">
        <v>0</v>
      </c>
      <c r="N315" s="138">
        <f t="shared" si="4"/>
        <v>0</v>
      </c>
    </row>
    <row r="316" spans="1:14" x14ac:dyDescent="0.25">
      <c r="A316" s="143" t="s">
        <v>545</v>
      </c>
      <c r="B316" s="132" t="s">
        <v>19</v>
      </c>
      <c r="C316" s="138">
        <v>5640</v>
      </c>
      <c r="D316" s="138">
        <v>2843</v>
      </c>
      <c r="E316" s="138">
        <v>4982</v>
      </c>
      <c r="F316" s="138">
        <v>1055</v>
      </c>
      <c r="G316" s="138">
        <v>3344</v>
      </c>
      <c r="H316" s="138">
        <v>2619</v>
      </c>
      <c r="I316" s="138">
        <v>2421</v>
      </c>
      <c r="J316" s="138">
        <v>14262</v>
      </c>
      <c r="K316" s="138">
        <v>5426</v>
      </c>
      <c r="L316" s="138">
        <v>1715</v>
      </c>
      <c r="M316" s="138">
        <v>1870</v>
      </c>
      <c r="N316" s="138">
        <f t="shared" si="4"/>
        <v>46177</v>
      </c>
    </row>
    <row r="317" spans="1:14" ht="25.5" x14ac:dyDescent="0.25">
      <c r="A317" s="143" t="s">
        <v>546</v>
      </c>
      <c r="B317" s="132" t="s">
        <v>2106</v>
      </c>
      <c r="C317" s="138">
        <v>5122</v>
      </c>
      <c r="D317" s="138">
        <v>2122</v>
      </c>
      <c r="E317" s="138">
        <v>4870</v>
      </c>
      <c r="F317" s="138">
        <v>1037</v>
      </c>
      <c r="G317" s="138">
        <v>3284</v>
      </c>
      <c r="H317" s="138">
        <v>2473</v>
      </c>
      <c r="I317" s="138">
        <v>2036</v>
      </c>
      <c r="J317" s="138">
        <v>12913</v>
      </c>
      <c r="K317" s="138">
        <v>5391</v>
      </c>
      <c r="L317" s="138">
        <v>1456</v>
      </c>
      <c r="M317" s="138">
        <v>1870</v>
      </c>
      <c r="N317" s="138">
        <f t="shared" si="4"/>
        <v>42574</v>
      </c>
    </row>
    <row r="318" spans="1:14" ht="25.5" x14ac:dyDescent="0.25">
      <c r="A318" s="143" t="s">
        <v>547</v>
      </c>
      <c r="B318" s="132" t="s">
        <v>2107</v>
      </c>
      <c r="C318" s="138">
        <v>518</v>
      </c>
      <c r="D318" s="138">
        <v>721</v>
      </c>
      <c r="E318" s="138">
        <v>112</v>
      </c>
      <c r="F318" s="138">
        <v>18</v>
      </c>
      <c r="G318" s="138">
        <v>60</v>
      </c>
      <c r="H318" s="138">
        <v>146</v>
      </c>
      <c r="I318" s="138">
        <v>385</v>
      </c>
      <c r="J318" s="138">
        <v>1349</v>
      </c>
      <c r="K318" s="138">
        <v>35</v>
      </c>
      <c r="L318" s="138">
        <v>259</v>
      </c>
      <c r="M318" s="138">
        <v>0</v>
      </c>
      <c r="N318" s="138">
        <f t="shared" si="4"/>
        <v>3603</v>
      </c>
    </row>
    <row r="319" spans="1:14" ht="25.5" x14ac:dyDescent="0.25">
      <c r="A319" s="143" t="s">
        <v>548</v>
      </c>
      <c r="B319" s="132" t="s">
        <v>2108</v>
      </c>
      <c r="C319" s="138">
        <v>0</v>
      </c>
      <c r="D319" s="138">
        <v>0</v>
      </c>
      <c r="E319" s="138">
        <v>0</v>
      </c>
      <c r="F319" s="138">
        <v>0</v>
      </c>
      <c r="G319" s="138">
        <v>0</v>
      </c>
      <c r="H319" s="138">
        <v>0</v>
      </c>
      <c r="I319" s="138">
        <v>0</v>
      </c>
      <c r="J319" s="138">
        <v>0</v>
      </c>
      <c r="K319" s="138">
        <v>0</v>
      </c>
      <c r="L319" s="138">
        <v>0</v>
      </c>
      <c r="M319" s="138">
        <v>0</v>
      </c>
      <c r="N319" s="138">
        <f t="shared" si="4"/>
        <v>0</v>
      </c>
    </row>
    <row r="320" spans="1:14" x14ac:dyDescent="0.25">
      <c r="A320" s="143" t="s">
        <v>954</v>
      </c>
      <c r="B320" s="132" t="s">
        <v>21</v>
      </c>
      <c r="C320" s="138">
        <v>47347</v>
      </c>
      <c r="D320" s="138">
        <v>30315</v>
      </c>
      <c r="E320" s="138">
        <v>46378</v>
      </c>
      <c r="F320" s="138">
        <v>11953</v>
      </c>
      <c r="G320" s="138">
        <v>34562</v>
      </c>
      <c r="H320" s="138">
        <v>13072</v>
      </c>
      <c r="I320" s="138">
        <v>32600</v>
      </c>
      <c r="J320" s="138">
        <v>76950</v>
      </c>
      <c r="K320" s="138">
        <v>61403</v>
      </c>
      <c r="L320" s="138">
        <v>26097</v>
      </c>
      <c r="M320" s="138">
        <v>24772</v>
      </c>
      <c r="N320" s="138">
        <f t="shared" si="4"/>
        <v>405449</v>
      </c>
    </row>
    <row r="321" spans="1:14" ht="25.5" x14ac:dyDescent="0.25">
      <c r="A321" s="143" t="s">
        <v>955</v>
      </c>
      <c r="B321" s="132" t="s">
        <v>315</v>
      </c>
      <c r="C321" s="138">
        <v>43831</v>
      </c>
      <c r="D321" s="138">
        <v>28795</v>
      </c>
      <c r="E321" s="138">
        <v>43138</v>
      </c>
      <c r="F321" s="138">
        <v>10920</v>
      </c>
      <c r="G321" s="138">
        <v>33687</v>
      </c>
      <c r="H321" s="138">
        <v>12852</v>
      </c>
      <c r="I321" s="138">
        <v>30884</v>
      </c>
      <c r="J321" s="138">
        <v>72930</v>
      </c>
      <c r="K321" s="138">
        <v>58908</v>
      </c>
      <c r="L321" s="138">
        <v>23335</v>
      </c>
      <c r="M321" s="138">
        <v>24185</v>
      </c>
      <c r="N321" s="138">
        <f t="shared" si="4"/>
        <v>383465</v>
      </c>
    </row>
    <row r="322" spans="1:14" ht="25.5" x14ac:dyDescent="0.25">
      <c r="A322" s="143" t="s">
        <v>956</v>
      </c>
      <c r="B322" s="132" t="s">
        <v>316</v>
      </c>
      <c r="C322" s="138">
        <v>3496</v>
      </c>
      <c r="D322" s="138">
        <v>1520</v>
      </c>
      <c r="E322" s="138">
        <v>3056</v>
      </c>
      <c r="F322" s="138">
        <v>1033</v>
      </c>
      <c r="G322" s="138">
        <v>875</v>
      </c>
      <c r="H322" s="138">
        <v>220</v>
      </c>
      <c r="I322" s="138">
        <v>1716</v>
      </c>
      <c r="J322" s="138">
        <v>4020</v>
      </c>
      <c r="K322" s="138">
        <v>2495</v>
      </c>
      <c r="L322" s="138">
        <v>2762</v>
      </c>
      <c r="M322" s="138">
        <v>264</v>
      </c>
      <c r="N322" s="138">
        <f t="shared" si="4"/>
        <v>21457</v>
      </c>
    </row>
    <row r="323" spans="1:14" ht="25.5" x14ac:dyDescent="0.25">
      <c r="A323" s="143" t="s">
        <v>957</v>
      </c>
      <c r="B323" s="132" t="s">
        <v>317</v>
      </c>
      <c r="C323" s="138">
        <v>20</v>
      </c>
      <c r="D323" s="138">
        <v>0</v>
      </c>
      <c r="E323" s="138">
        <v>184</v>
      </c>
      <c r="F323" s="138">
        <v>0</v>
      </c>
      <c r="G323" s="138">
        <v>0</v>
      </c>
      <c r="H323" s="138">
        <v>0</v>
      </c>
      <c r="I323" s="138">
        <v>0</v>
      </c>
      <c r="J323" s="138">
        <v>0</v>
      </c>
      <c r="K323" s="138">
        <v>0</v>
      </c>
      <c r="L323" s="138">
        <v>0</v>
      </c>
      <c r="M323" s="138">
        <v>323</v>
      </c>
      <c r="N323" s="138">
        <f t="shared" ref="N323:N386" si="5">SUM(C323:M323)</f>
        <v>527</v>
      </c>
    </row>
    <row r="324" spans="1:14" x14ac:dyDescent="0.25">
      <c r="A324" s="139" t="s">
        <v>958</v>
      </c>
      <c r="B324" s="132" t="s">
        <v>329</v>
      </c>
      <c r="C324" s="138">
        <v>467</v>
      </c>
      <c r="D324" s="138">
        <v>304</v>
      </c>
      <c r="E324" s="138">
        <v>381</v>
      </c>
      <c r="F324" s="138">
        <v>119</v>
      </c>
      <c r="G324" s="138">
        <v>387</v>
      </c>
      <c r="H324" s="138">
        <v>439</v>
      </c>
      <c r="I324" s="138">
        <v>206</v>
      </c>
      <c r="J324" s="138">
        <v>1031</v>
      </c>
      <c r="K324" s="138">
        <v>310</v>
      </c>
      <c r="L324" s="138">
        <v>149</v>
      </c>
      <c r="M324" s="138">
        <v>206</v>
      </c>
      <c r="N324" s="138">
        <f t="shared" si="5"/>
        <v>3999</v>
      </c>
    </row>
    <row r="325" spans="1:14" ht="25.5" x14ac:dyDescent="0.25">
      <c r="A325" s="143" t="s">
        <v>959</v>
      </c>
      <c r="B325" s="132" t="s">
        <v>331</v>
      </c>
      <c r="C325" s="138">
        <v>351</v>
      </c>
      <c r="D325" s="138">
        <v>204</v>
      </c>
      <c r="E325" s="138">
        <v>381</v>
      </c>
      <c r="F325" s="138">
        <v>119</v>
      </c>
      <c r="G325" s="138">
        <v>387</v>
      </c>
      <c r="H325" s="138">
        <v>408</v>
      </c>
      <c r="I325" s="138">
        <v>180</v>
      </c>
      <c r="J325" s="138">
        <v>905</v>
      </c>
      <c r="K325" s="138">
        <v>244</v>
      </c>
      <c r="L325" s="138">
        <v>112</v>
      </c>
      <c r="M325" s="138">
        <v>115</v>
      </c>
      <c r="N325" s="138">
        <f t="shared" si="5"/>
        <v>3406</v>
      </c>
    </row>
    <row r="326" spans="1:14" ht="25.5" x14ac:dyDescent="0.25">
      <c r="A326" s="143" t="s">
        <v>960</v>
      </c>
      <c r="B326" s="132" t="s">
        <v>2007</v>
      </c>
      <c r="C326" s="138">
        <v>348</v>
      </c>
      <c r="D326" s="138">
        <v>192</v>
      </c>
      <c r="E326" s="138">
        <v>310</v>
      </c>
      <c r="F326" s="138">
        <v>0</v>
      </c>
      <c r="G326" s="138">
        <v>331</v>
      </c>
      <c r="H326" s="138">
        <v>368</v>
      </c>
      <c r="I326" s="138">
        <v>180</v>
      </c>
      <c r="J326" s="138">
        <v>858</v>
      </c>
      <c r="K326" s="138">
        <v>244</v>
      </c>
      <c r="L326" s="138">
        <v>112</v>
      </c>
      <c r="M326" s="138">
        <v>0</v>
      </c>
      <c r="N326" s="138">
        <f t="shared" si="5"/>
        <v>2943</v>
      </c>
    </row>
    <row r="327" spans="1:14" ht="25.5" x14ac:dyDescent="0.25">
      <c r="A327" s="143" t="s">
        <v>961</v>
      </c>
      <c r="B327" s="132" t="s">
        <v>2008</v>
      </c>
      <c r="C327" s="138">
        <v>3</v>
      </c>
      <c r="D327" s="138">
        <v>12</v>
      </c>
      <c r="E327" s="138">
        <v>71</v>
      </c>
      <c r="F327" s="138">
        <v>119</v>
      </c>
      <c r="G327" s="138">
        <v>56</v>
      </c>
      <c r="H327" s="138">
        <v>40</v>
      </c>
      <c r="I327" s="138">
        <v>0</v>
      </c>
      <c r="J327" s="138">
        <v>47</v>
      </c>
      <c r="K327" s="138">
        <v>0</v>
      </c>
      <c r="L327" s="138">
        <v>0</v>
      </c>
      <c r="M327" s="138">
        <v>115</v>
      </c>
      <c r="N327" s="138">
        <f t="shared" si="5"/>
        <v>463</v>
      </c>
    </row>
    <row r="328" spans="1:14" ht="25.5" x14ac:dyDescent="0.25">
      <c r="A328" s="143" t="s">
        <v>962</v>
      </c>
      <c r="B328" s="132" t="s">
        <v>2009</v>
      </c>
      <c r="C328" s="138">
        <v>0</v>
      </c>
      <c r="D328" s="138">
        <v>0</v>
      </c>
      <c r="E328" s="138">
        <v>0</v>
      </c>
      <c r="F328" s="138">
        <v>0</v>
      </c>
      <c r="G328" s="138">
        <v>0</v>
      </c>
      <c r="H328" s="138">
        <v>0</v>
      </c>
      <c r="I328" s="138">
        <v>0</v>
      </c>
      <c r="J328" s="138">
        <v>0</v>
      </c>
      <c r="K328" s="138">
        <v>0</v>
      </c>
      <c r="L328" s="138">
        <v>0</v>
      </c>
      <c r="M328" s="138">
        <v>0</v>
      </c>
      <c r="N328" s="138">
        <f t="shared" si="5"/>
        <v>0</v>
      </c>
    </row>
    <row r="329" spans="1:14" ht="25.5" x14ac:dyDescent="0.25">
      <c r="A329" s="143" t="s">
        <v>963</v>
      </c>
      <c r="B329" s="132" t="s">
        <v>333</v>
      </c>
      <c r="C329" s="138">
        <v>116</v>
      </c>
      <c r="D329" s="138">
        <v>100</v>
      </c>
      <c r="E329" s="138">
        <v>0</v>
      </c>
      <c r="F329" s="138">
        <v>0</v>
      </c>
      <c r="G329" s="138">
        <v>0</v>
      </c>
      <c r="H329" s="138">
        <v>31</v>
      </c>
      <c r="I329" s="138">
        <v>26</v>
      </c>
      <c r="J329" s="138">
        <v>126</v>
      </c>
      <c r="K329" s="138">
        <v>66</v>
      </c>
      <c r="L329" s="138">
        <v>37</v>
      </c>
      <c r="M329" s="138">
        <v>91</v>
      </c>
      <c r="N329" s="138">
        <f t="shared" si="5"/>
        <v>593</v>
      </c>
    </row>
    <row r="330" spans="1:14" ht="25.5" x14ac:dyDescent="0.25">
      <c r="A330" s="143" t="s">
        <v>964</v>
      </c>
      <c r="B330" s="132" t="s">
        <v>2010</v>
      </c>
      <c r="C330" s="138">
        <v>33</v>
      </c>
      <c r="D330" s="138">
        <v>100</v>
      </c>
      <c r="E330" s="138">
        <v>0</v>
      </c>
      <c r="F330" s="138">
        <v>0</v>
      </c>
      <c r="G330" s="138">
        <v>0</v>
      </c>
      <c r="H330" s="138">
        <v>31</v>
      </c>
      <c r="I330" s="138">
        <v>26</v>
      </c>
      <c r="J330" s="138">
        <v>126</v>
      </c>
      <c r="K330" s="138">
        <v>66</v>
      </c>
      <c r="L330" s="138">
        <v>37</v>
      </c>
      <c r="M330" s="138">
        <v>91</v>
      </c>
      <c r="N330" s="138">
        <f t="shared" si="5"/>
        <v>510</v>
      </c>
    </row>
    <row r="331" spans="1:14" ht="25.5" x14ac:dyDescent="0.25">
      <c r="A331" s="143" t="s">
        <v>965</v>
      </c>
      <c r="B331" s="132" t="s">
        <v>2011</v>
      </c>
      <c r="C331" s="138">
        <v>35</v>
      </c>
      <c r="D331" s="138">
        <v>0</v>
      </c>
      <c r="E331" s="138">
        <v>0</v>
      </c>
      <c r="F331" s="138">
        <v>0</v>
      </c>
      <c r="G331" s="138">
        <v>0</v>
      </c>
      <c r="H331" s="138">
        <v>0</v>
      </c>
      <c r="I331" s="138">
        <v>0</v>
      </c>
      <c r="J331" s="138">
        <v>0</v>
      </c>
      <c r="K331" s="138">
        <v>0</v>
      </c>
      <c r="L331" s="138">
        <v>0</v>
      </c>
      <c r="M331" s="138">
        <v>0</v>
      </c>
      <c r="N331" s="138">
        <f t="shared" si="5"/>
        <v>35</v>
      </c>
    </row>
    <row r="332" spans="1:14" ht="25.5" x14ac:dyDescent="0.25">
      <c r="A332" s="143" t="s">
        <v>966</v>
      </c>
      <c r="B332" s="132" t="s">
        <v>2012</v>
      </c>
      <c r="C332" s="138">
        <v>48</v>
      </c>
      <c r="D332" s="138">
        <v>0</v>
      </c>
      <c r="E332" s="138">
        <v>0</v>
      </c>
      <c r="F332" s="138">
        <v>0</v>
      </c>
      <c r="G332" s="138">
        <v>0</v>
      </c>
      <c r="H332" s="138">
        <v>0</v>
      </c>
      <c r="I332" s="138">
        <v>0</v>
      </c>
      <c r="J332" s="138">
        <v>0</v>
      </c>
      <c r="K332" s="138">
        <v>0</v>
      </c>
      <c r="L332" s="138">
        <v>0</v>
      </c>
      <c r="M332" s="138">
        <v>0</v>
      </c>
      <c r="N332" s="138">
        <f t="shared" si="5"/>
        <v>48</v>
      </c>
    </row>
    <row r="333" spans="1:14" x14ac:dyDescent="0.25">
      <c r="A333" s="139" t="s">
        <v>967</v>
      </c>
      <c r="B333" s="132" t="s">
        <v>335</v>
      </c>
      <c r="C333" s="138">
        <v>13941</v>
      </c>
      <c r="D333" s="138">
        <v>8365</v>
      </c>
      <c r="E333" s="138">
        <v>10682</v>
      </c>
      <c r="F333" s="138">
        <v>3636</v>
      </c>
      <c r="G333" s="138">
        <v>9070</v>
      </c>
      <c r="H333" s="138">
        <v>3085</v>
      </c>
      <c r="I333" s="138">
        <v>8899</v>
      </c>
      <c r="J333" s="138">
        <v>19978</v>
      </c>
      <c r="K333" s="138">
        <v>16266</v>
      </c>
      <c r="L333" s="138">
        <v>4097</v>
      </c>
      <c r="M333" s="138">
        <v>8574</v>
      </c>
      <c r="N333" s="138">
        <f t="shared" si="5"/>
        <v>106593</v>
      </c>
    </row>
    <row r="334" spans="1:14" x14ac:dyDescent="0.25">
      <c r="A334" s="143" t="s">
        <v>968</v>
      </c>
      <c r="B334" s="132" t="s">
        <v>337</v>
      </c>
      <c r="C334" s="138">
        <v>185</v>
      </c>
      <c r="D334" s="138">
        <v>57</v>
      </c>
      <c r="E334" s="138">
        <v>188</v>
      </c>
      <c r="F334" s="138">
        <v>106</v>
      </c>
      <c r="G334" s="138">
        <v>47</v>
      </c>
      <c r="H334" s="138">
        <v>28</v>
      </c>
      <c r="I334" s="138">
        <v>143</v>
      </c>
      <c r="J334" s="138">
        <v>130</v>
      </c>
      <c r="K334" s="138">
        <v>68</v>
      </c>
      <c r="L334" s="138">
        <v>338</v>
      </c>
      <c r="M334" s="138">
        <v>0</v>
      </c>
      <c r="N334" s="138">
        <f t="shared" si="5"/>
        <v>1290</v>
      </c>
    </row>
    <row r="335" spans="1:14" ht="25.5" x14ac:dyDescent="0.25">
      <c r="A335" s="143" t="s">
        <v>969</v>
      </c>
      <c r="B335" s="132" t="s">
        <v>318</v>
      </c>
      <c r="C335" s="138">
        <v>185</v>
      </c>
      <c r="D335" s="138">
        <v>0</v>
      </c>
      <c r="E335" s="138">
        <v>188</v>
      </c>
      <c r="F335" s="138">
        <v>106</v>
      </c>
      <c r="G335" s="138">
        <v>0</v>
      </c>
      <c r="H335" s="138">
        <v>28</v>
      </c>
      <c r="I335" s="138">
        <v>143</v>
      </c>
      <c r="J335" s="138">
        <v>130</v>
      </c>
      <c r="K335" s="138">
        <v>68</v>
      </c>
      <c r="L335" s="138">
        <v>338</v>
      </c>
      <c r="M335" s="138">
        <v>0</v>
      </c>
      <c r="N335" s="138">
        <f t="shared" si="5"/>
        <v>1186</v>
      </c>
    </row>
    <row r="336" spans="1:14" ht="25.5" x14ac:dyDescent="0.25">
      <c r="A336" s="143" t="s">
        <v>970</v>
      </c>
      <c r="B336" s="132" t="s">
        <v>319</v>
      </c>
      <c r="C336" s="138">
        <v>0</v>
      </c>
      <c r="D336" s="138">
        <v>57</v>
      </c>
      <c r="E336" s="138">
        <v>0</v>
      </c>
      <c r="F336" s="138">
        <v>0</v>
      </c>
      <c r="G336" s="138">
        <v>0</v>
      </c>
      <c r="H336" s="138">
        <v>0</v>
      </c>
      <c r="I336" s="138">
        <v>0</v>
      </c>
      <c r="J336" s="138">
        <v>0</v>
      </c>
      <c r="K336" s="138">
        <v>0</v>
      </c>
      <c r="L336" s="138">
        <v>0</v>
      </c>
      <c r="M336" s="138">
        <v>0</v>
      </c>
      <c r="N336" s="138">
        <f t="shared" si="5"/>
        <v>57</v>
      </c>
    </row>
    <row r="337" spans="1:14" ht="25.5" x14ac:dyDescent="0.25">
      <c r="A337" s="143" t="s">
        <v>971</v>
      </c>
      <c r="B337" s="132" t="s">
        <v>320</v>
      </c>
      <c r="C337" s="138">
        <v>0</v>
      </c>
      <c r="D337" s="138">
        <v>0</v>
      </c>
      <c r="E337" s="138">
        <v>0</v>
      </c>
      <c r="F337" s="138">
        <v>0</v>
      </c>
      <c r="G337" s="138">
        <v>47</v>
      </c>
      <c r="H337" s="138">
        <v>0</v>
      </c>
      <c r="I337" s="138">
        <v>0</v>
      </c>
      <c r="J337" s="138">
        <v>0</v>
      </c>
      <c r="K337" s="138">
        <v>0</v>
      </c>
      <c r="L337" s="138">
        <v>0</v>
      </c>
      <c r="M337" s="138">
        <v>0</v>
      </c>
      <c r="N337" s="138">
        <f t="shared" si="5"/>
        <v>47</v>
      </c>
    </row>
    <row r="338" spans="1:14" x14ac:dyDescent="0.25">
      <c r="A338" s="143" t="s">
        <v>972</v>
      </c>
      <c r="B338" s="132" t="s">
        <v>339</v>
      </c>
      <c r="C338" s="138">
        <v>13756</v>
      </c>
      <c r="D338" s="138">
        <v>8308</v>
      </c>
      <c r="E338" s="138">
        <v>10494</v>
      </c>
      <c r="F338" s="138">
        <v>3530</v>
      </c>
      <c r="G338" s="138">
        <v>9023</v>
      </c>
      <c r="H338" s="138">
        <v>3057</v>
      </c>
      <c r="I338" s="138">
        <v>8756</v>
      </c>
      <c r="J338" s="138">
        <v>19848</v>
      </c>
      <c r="K338" s="138">
        <v>16198</v>
      </c>
      <c r="L338" s="138">
        <v>3759</v>
      </c>
      <c r="M338" s="138">
        <v>8574</v>
      </c>
      <c r="N338" s="138">
        <f t="shared" si="5"/>
        <v>105303</v>
      </c>
    </row>
    <row r="339" spans="1:14" ht="25.5" x14ac:dyDescent="0.25">
      <c r="A339" s="143" t="s">
        <v>1105</v>
      </c>
      <c r="B339" s="132" t="s">
        <v>321</v>
      </c>
      <c r="C339" s="138">
        <v>12839</v>
      </c>
      <c r="D339" s="138">
        <v>7048</v>
      </c>
      <c r="E339" s="138">
        <v>10417</v>
      </c>
      <c r="F339" s="138">
        <v>3240</v>
      </c>
      <c r="G339" s="138">
        <v>8624</v>
      </c>
      <c r="H339" s="138">
        <v>3034</v>
      </c>
      <c r="I339" s="138">
        <v>8545</v>
      </c>
      <c r="J339" s="138">
        <v>19439</v>
      </c>
      <c r="K339" s="138">
        <v>15908</v>
      </c>
      <c r="L339" s="138">
        <v>3043</v>
      </c>
      <c r="M339" s="138">
        <v>7010</v>
      </c>
      <c r="N339" s="138">
        <f t="shared" si="5"/>
        <v>99147</v>
      </c>
    </row>
    <row r="340" spans="1:14" ht="25.5" x14ac:dyDescent="0.25">
      <c r="A340" s="143" t="s">
        <v>1106</v>
      </c>
      <c r="B340" s="132" t="s">
        <v>916</v>
      </c>
      <c r="C340" s="138">
        <v>917</v>
      </c>
      <c r="D340" s="138">
        <v>1260</v>
      </c>
      <c r="E340" s="138">
        <v>21</v>
      </c>
      <c r="F340" s="138">
        <v>290</v>
      </c>
      <c r="G340" s="138">
        <v>399</v>
      </c>
      <c r="H340" s="138">
        <v>23</v>
      </c>
      <c r="I340" s="138">
        <v>211</v>
      </c>
      <c r="J340" s="138">
        <v>409</v>
      </c>
      <c r="K340" s="138">
        <v>290</v>
      </c>
      <c r="L340" s="138">
        <v>716</v>
      </c>
      <c r="M340" s="138">
        <v>1564</v>
      </c>
      <c r="N340" s="138">
        <f t="shared" si="5"/>
        <v>6100</v>
      </c>
    </row>
    <row r="341" spans="1:14" ht="25.5" x14ac:dyDescent="0.25">
      <c r="A341" s="143" t="s">
        <v>1107</v>
      </c>
      <c r="B341" s="132" t="s">
        <v>917</v>
      </c>
      <c r="C341" s="138">
        <v>0</v>
      </c>
      <c r="D341" s="138">
        <v>0</v>
      </c>
      <c r="E341" s="138">
        <v>56</v>
      </c>
      <c r="F341" s="138">
        <v>0</v>
      </c>
      <c r="G341" s="138">
        <v>0</v>
      </c>
      <c r="H341" s="138">
        <v>0</v>
      </c>
      <c r="I341" s="138">
        <v>0</v>
      </c>
      <c r="J341" s="138">
        <v>0</v>
      </c>
      <c r="K341" s="138">
        <v>0</v>
      </c>
      <c r="L341" s="138">
        <v>0</v>
      </c>
      <c r="M341" s="138">
        <v>0</v>
      </c>
      <c r="N341" s="138">
        <f t="shared" si="5"/>
        <v>56</v>
      </c>
    </row>
    <row r="342" spans="1:14" x14ac:dyDescent="0.25">
      <c r="A342" s="139" t="s">
        <v>1108</v>
      </c>
      <c r="B342" s="132" t="s">
        <v>341</v>
      </c>
      <c r="C342" s="138">
        <v>10814</v>
      </c>
      <c r="D342" s="138">
        <v>6934</v>
      </c>
      <c r="E342" s="138">
        <v>9073</v>
      </c>
      <c r="F342" s="138">
        <v>2723</v>
      </c>
      <c r="G342" s="138">
        <v>6034</v>
      </c>
      <c r="H342" s="138">
        <v>3286</v>
      </c>
      <c r="I342" s="138">
        <v>6070</v>
      </c>
      <c r="J342" s="138">
        <v>14571</v>
      </c>
      <c r="K342" s="138">
        <v>4315</v>
      </c>
      <c r="L342" s="138">
        <v>3521</v>
      </c>
      <c r="M342" s="138">
        <v>2914</v>
      </c>
      <c r="N342" s="138">
        <f t="shared" si="5"/>
        <v>70255</v>
      </c>
    </row>
    <row r="343" spans="1:14" ht="25.5" x14ac:dyDescent="0.25">
      <c r="A343" s="143" t="s">
        <v>1109</v>
      </c>
      <c r="B343" s="132" t="s">
        <v>343</v>
      </c>
      <c r="C343" s="138">
        <v>942</v>
      </c>
      <c r="D343" s="138">
        <v>825</v>
      </c>
      <c r="E343" s="138">
        <v>1026</v>
      </c>
      <c r="F343" s="138">
        <v>585</v>
      </c>
      <c r="G343" s="138">
        <v>888</v>
      </c>
      <c r="H343" s="138">
        <v>650</v>
      </c>
      <c r="I343" s="138">
        <v>450</v>
      </c>
      <c r="J343" s="138">
        <v>1095</v>
      </c>
      <c r="K343" s="138">
        <v>567</v>
      </c>
      <c r="L343" s="138">
        <v>335</v>
      </c>
      <c r="M343" s="138">
        <v>349</v>
      </c>
      <c r="N343" s="138">
        <f t="shared" si="5"/>
        <v>7712</v>
      </c>
    </row>
    <row r="344" spans="1:14" ht="25.5" x14ac:dyDescent="0.25">
      <c r="A344" s="143" t="s">
        <v>1110</v>
      </c>
      <c r="B344" s="132" t="s">
        <v>918</v>
      </c>
      <c r="C344" s="138">
        <v>699</v>
      </c>
      <c r="D344" s="138">
        <v>777</v>
      </c>
      <c r="E344" s="138">
        <v>1014</v>
      </c>
      <c r="F344" s="138">
        <v>585</v>
      </c>
      <c r="G344" s="138">
        <v>888</v>
      </c>
      <c r="H344" s="138">
        <v>650</v>
      </c>
      <c r="I344" s="138">
        <v>450</v>
      </c>
      <c r="J344" s="138">
        <v>1052</v>
      </c>
      <c r="K344" s="138">
        <v>567</v>
      </c>
      <c r="L344" s="138">
        <v>254</v>
      </c>
      <c r="M344" s="138">
        <v>349</v>
      </c>
      <c r="N344" s="138">
        <f t="shared" si="5"/>
        <v>7285</v>
      </c>
    </row>
    <row r="345" spans="1:14" ht="25.5" x14ac:dyDescent="0.25">
      <c r="A345" s="143" t="s">
        <v>1111</v>
      </c>
      <c r="B345" s="132" t="s">
        <v>520</v>
      </c>
      <c r="C345" s="138">
        <v>243</v>
      </c>
      <c r="D345" s="138">
        <v>48</v>
      </c>
      <c r="E345" s="138">
        <v>0</v>
      </c>
      <c r="F345" s="138">
        <v>0</v>
      </c>
      <c r="G345" s="138">
        <v>0</v>
      </c>
      <c r="H345" s="138">
        <v>0</v>
      </c>
      <c r="I345" s="138">
        <v>0</v>
      </c>
      <c r="J345" s="138">
        <v>43</v>
      </c>
      <c r="K345" s="138">
        <v>0</v>
      </c>
      <c r="L345" s="138">
        <v>81</v>
      </c>
      <c r="M345" s="138">
        <v>0</v>
      </c>
      <c r="N345" s="138">
        <f t="shared" si="5"/>
        <v>415</v>
      </c>
    </row>
    <row r="346" spans="1:14" ht="25.5" x14ac:dyDescent="0.25">
      <c r="A346" s="143" t="s">
        <v>1112</v>
      </c>
      <c r="B346" s="132" t="s">
        <v>521</v>
      </c>
      <c r="C346" s="138">
        <v>0</v>
      </c>
      <c r="D346" s="138">
        <v>0</v>
      </c>
      <c r="E346" s="138">
        <v>12</v>
      </c>
      <c r="F346" s="138">
        <v>0</v>
      </c>
      <c r="G346" s="138">
        <v>0</v>
      </c>
      <c r="H346" s="138">
        <v>0</v>
      </c>
      <c r="I346" s="138">
        <v>0</v>
      </c>
      <c r="J346" s="138">
        <v>0</v>
      </c>
      <c r="K346" s="138">
        <v>0</v>
      </c>
      <c r="L346" s="138">
        <v>0</v>
      </c>
      <c r="M346" s="138">
        <v>0</v>
      </c>
      <c r="N346" s="138">
        <f t="shared" si="5"/>
        <v>12</v>
      </c>
    </row>
    <row r="347" spans="1:14" ht="25.5" x14ac:dyDescent="0.25">
      <c r="A347" s="143" t="s">
        <v>1113</v>
      </c>
      <c r="B347" s="132" t="s">
        <v>345</v>
      </c>
      <c r="C347" s="138">
        <v>9872</v>
      </c>
      <c r="D347" s="138">
        <v>6109</v>
      </c>
      <c r="E347" s="138">
        <v>8047</v>
      </c>
      <c r="F347" s="138">
        <v>2138</v>
      </c>
      <c r="G347" s="138">
        <v>5146</v>
      </c>
      <c r="H347" s="138">
        <v>2636</v>
      </c>
      <c r="I347" s="138">
        <v>5620</v>
      </c>
      <c r="J347" s="138">
        <v>13476</v>
      </c>
      <c r="K347" s="138">
        <v>3748</v>
      </c>
      <c r="L347" s="138">
        <v>3186</v>
      </c>
      <c r="M347" s="138">
        <v>2565</v>
      </c>
      <c r="N347" s="138">
        <f t="shared" si="5"/>
        <v>62543</v>
      </c>
    </row>
    <row r="348" spans="1:14" ht="25.5" x14ac:dyDescent="0.25">
      <c r="A348" s="143" t="s">
        <v>1114</v>
      </c>
      <c r="B348" s="132" t="s">
        <v>2103</v>
      </c>
      <c r="C348" s="138">
        <v>9617</v>
      </c>
      <c r="D348" s="138">
        <v>5994</v>
      </c>
      <c r="E348" s="138">
        <v>7878</v>
      </c>
      <c r="F348" s="138">
        <v>1778</v>
      </c>
      <c r="G348" s="138">
        <v>5146</v>
      </c>
      <c r="H348" s="138">
        <v>2636</v>
      </c>
      <c r="I348" s="138">
        <v>5620</v>
      </c>
      <c r="J348" s="138">
        <v>13430</v>
      </c>
      <c r="K348" s="138">
        <v>3748</v>
      </c>
      <c r="L348" s="138">
        <v>2782</v>
      </c>
      <c r="M348" s="138">
        <v>2565</v>
      </c>
      <c r="N348" s="138">
        <f t="shared" si="5"/>
        <v>61194</v>
      </c>
    </row>
    <row r="349" spans="1:14" ht="25.5" x14ac:dyDescent="0.25">
      <c r="A349" s="143" t="s">
        <v>1115</v>
      </c>
      <c r="B349" s="132" t="s">
        <v>2104</v>
      </c>
      <c r="C349" s="138">
        <v>255</v>
      </c>
      <c r="D349" s="138">
        <v>115</v>
      </c>
      <c r="E349" s="138">
        <v>148</v>
      </c>
      <c r="F349" s="138">
        <v>360</v>
      </c>
      <c r="G349" s="138">
        <v>0</v>
      </c>
      <c r="H349" s="138">
        <v>0</v>
      </c>
      <c r="I349" s="138">
        <v>0</v>
      </c>
      <c r="J349" s="138">
        <v>46</v>
      </c>
      <c r="K349" s="138">
        <v>0</v>
      </c>
      <c r="L349" s="138">
        <v>404</v>
      </c>
      <c r="M349" s="138">
        <v>0</v>
      </c>
      <c r="N349" s="138">
        <f t="shared" si="5"/>
        <v>1328</v>
      </c>
    </row>
    <row r="350" spans="1:14" ht="25.5" x14ac:dyDescent="0.25">
      <c r="A350" s="143" t="s">
        <v>1116</v>
      </c>
      <c r="B350" s="132" t="s">
        <v>2105</v>
      </c>
      <c r="C350" s="138">
        <v>0</v>
      </c>
      <c r="D350" s="138">
        <v>0</v>
      </c>
      <c r="E350" s="138">
        <v>21</v>
      </c>
      <c r="F350" s="138">
        <v>0</v>
      </c>
      <c r="G350" s="138">
        <v>0</v>
      </c>
      <c r="H350" s="138">
        <v>0</v>
      </c>
      <c r="I350" s="138">
        <v>0</v>
      </c>
      <c r="J350" s="138">
        <v>0</v>
      </c>
      <c r="K350" s="138">
        <v>0</v>
      </c>
      <c r="L350" s="138">
        <v>0</v>
      </c>
      <c r="M350" s="138">
        <v>0</v>
      </c>
      <c r="N350" s="138">
        <f t="shared" si="5"/>
        <v>21</v>
      </c>
    </row>
    <row r="351" spans="1:14" x14ac:dyDescent="0.25">
      <c r="A351" s="139" t="s">
        <v>1117</v>
      </c>
      <c r="B351" s="132" t="s">
        <v>348</v>
      </c>
      <c r="C351" s="138">
        <v>1116</v>
      </c>
      <c r="D351" s="138">
        <v>1320</v>
      </c>
      <c r="E351" s="138">
        <v>1691</v>
      </c>
      <c r="F351" s="138">
        <v>1142</v>
      </c>
      <c r="G351" s="138">
        <v>1127</v>
      </c>
      <c r="H351" s="138">
        <v>847</v>
      </c>
      <c r="I351" s="138">
        <v>1708</v>
      </c>
      <c r="J351" s="138">
        <v>3157</v>
      </c>
      <c r="K351" s="138">
        <v>2782</v>
      </c>
      <c r="L351" s="138">
        <v>1030</v>
      </c>
      <c r="M351" s="138">
        <v>906</v>
      </c>
      <c r="N351" s="138">
        <f t="shared" si="5"/>
        <v>16826</v>
      </c>
    </row>
    <row r="352" spans="1:14" x14ac:dyDescent="0.25">
      <c r="A352" s="143" t="s">
        <v>1118</v>
      </c>
      <c r="B352" s="132" t="s">
        <v>681</v>
      </c>
      <c r="C352" s="138">
        <v>78</v>
      </c>
      <c r="D352" s="138">
        <v>476</v>
      </c>
      <c r="E352" s="138">
        <v>120</v>
      </c>
      <c r="F352" s="138">
        <v>52</v>
      </c>
      <c r="G352" s="138">
        <v>317</v>
      </c>
      <c r="H352" s="138">
        <v>17</v>
      </c>
      <c r="I352" s="138">
        <v>266</v>
      </c>
      <c r="J352" s="138">
        <v>810</v>
      </c>
      <c r="K352" s="138">
        <v>719</v>
      </c>
      <c r="L352" s="138">
        <v>354</v>
      </c>
      <c r="M352" s="138">
        <v>338</v>
      </c>
      <c r="N352" s="138">
        <f t="shared" si="5"/>
        <v>3547</v>
      </c>
    </row>
    <row r="353" spans="1:14" x14ac:dyDescent="0.25">
      <c r="A353" s="143" t="s">
        <v>1119</v>
      </c>
      <c r="B353" s="132" t="s">
        <v>80</v>
      </c>
      <c r="C353" s="138">
        <v>0</v>
      </c>
      <c r="D353" s="138">
        <v>0</v>
      </c>
      <c r="E353" s="138">
        <v>0</v>
      </c>
      <c r="F353" s="138">
        <v>0</v>
      </c>
      <c r="G353" s="138">
        <v>0</v>
      </c>
      <c r="H353" s="138">
        <v>0</v>
      </c>
      <c r="I353" s="138">
        <v>0</v>
      </c>
      <c r="J353" s="138">
        <v>0</v>
      </c>
      <c r="K353" s="138">
        <v>0</v>
      </c>
      <c r="L353" s="138">
        <v>0</v>
      </c>
      <c r="M353" s="138">
        <v>0</v>
      </c>
      <c r="N353" s="138">
        <f t="shared" si="5"/>
        <v>0</v>
      </c>
    </row>
    <row r="354" spans="1:14" x14ac:dyDescent="0.25">
      <c r="A354" s="143" t="s">
        <v>1120</v>
      </c>
      <c r="B354" s="132" t="s">
        <v>82</v>
      </c>
      <c r="C354" s="138">
        <v>1038</v>
      </c>
      <c r="D354" s="138">
        <v>844</v>
      </c>
      <c r="E354" s="138">
        <v>1571</v>
      </c>
      <c r="F354" s="138">
        <v>1090</v>
      </c>
      <c r="G354" s="138">
        <v>810</v>
      </c>
      <c r="H354" s="138">
        <v>830</v>
      </c>
      <c r="I354" s="138">
        <v>1442</v>
      </c>
      <c r="J354" s="138">
        <v>2347</v>
      </c>
      <c r="K354" s="138">
        <v>2063</v>
      </c>
      <c r="L354" s="138">
        <v>676</v>
      </c>
      <c r="M354" s="138">
        <v>568</v>
      </c>
      <c r="N354" s="138">
        <f t="shared" si="5"/>
        <v>13279</v>
      </c>
    </row>
    <row r="355" spans="1:14" ht="25.5" x14ac:dyDescent="0.25">
      <c r="A355" s="143" t="s">
        <v>1121</v>
      </c>
      <c r="B355" s="132" t="s">
        <v>84</v>
      </c>
      <c r="C355" s="138">
        <v>553</v>
      </c>
      <c r="D355" s="138">
        <v>348</v>
      </c>
      <c r="E355" s="138">
        <v>358</v>
      </c>
      <c r="F355" s="138">
        <v>485</v>
      </c>
      <c r="G355" s="138">
        <v>491</v>
      </c>
      <c r="H355" s="138">
        <v>513</v>
      </c>
      <c r="I355" s="138">
        <v>484</v>
      </c>
      <c r="J355" s="138">
        <v>467</v>
      </c>
      <c r="K355" s="138">
        <v>551</v>
      </c>
      <c r="L355" s="138">
        <v>561</v>
      </c>
      <c r="M355" s="138">
        <v>449</v>
      </c>
      <c r="N355" s="138">
        <f t="shared" si="5"/>
        <v>5260</v>
      </c>
    </row>
    <row r="356" spans="1:14" x14ac:dyDescent="0.25">
      <c r="A356" s="143" t="s">
        <v>1122</v>
      </c>
      <c r="B356" s="132" t="s">
        <v>87</v>
      </c>
      <c r="C356" s="138">
        <v>485</v>
      </c>
      <c r="D356" s="138">
        <v>496</v>
      </c>
      <c r="E356" s="138">
        <v>1213</v>
      </c>
      <c r="F356" s="138">
        <v>605</v>
      </c>
      <c r="G356" s="138">
        <v>319</v>
      </c>
      <c r="H356" s="138">
        <v>317</v>
      </c>
      <c r="I356" s="138">
        <v>958</v>
      </c>
      <c r="J356" s="138">
        <v>1880</v>
      </c>
      <c r="K356" s="138">
        <v>1512</v>
      </c>
      <c r="L356" s="138">
        <v>115</v>
      </c>
      <c r="M356" s="138">
        <v>119</v>
      </c>
      <c r="N356" s="138">
        <f t="shared" si="5"/>
        <v>8019</v>
      </c>
    </row>
    <row r="357" spans="1:14" x14ac:dyDescent="0.25">
      <c r="A357" s="144" t="s">
        <v>1123</v>
      </c>
      <c r="B357" s="132" t="s">
        <v>66</v>
      </c>
      <c r="C357" s="138">
        <v>5552</v>
      </c>
      <c r="D357" s="138">
        <v>6927</v>
      </c>
      <c r="E357" s="138">
        <v>4520</v>
      </c>
      <c r="F357" s="138">
        <v>2443</v>
      </c>
      <c r="G357" s="138">
        <v>6396</v>
      </c>
      <c r="H357" s="138">
        <v>2102</v>
      </c>
      <c r="I357" s="138">
        <v>5347</v>
      </c>
      <c r="J357" s="138">
        <v>10770</v>
      </c>
      <c r="K357" s="138">
        <v>8350</v>
      </c>
      <c r="L357" s="138">
        <v>180</v>
      </c>
      <c r="M357" s="138">
        <v>2950</v>
      </c>
      <c r="N357" s="138">
        <f t="shared" si="5"/>
        <v>55537</v>
      </c>
    </row>
    <row r="358" spans="1:14" ht="25.5" x14ac:dyDescent="0.25">
      <c r="A358" s="139" t="s">
        <v>1124</v>
      </c>
      <c r="B358" s="132" t="s">
        <v>90</v>
      </c>
      <c r="C358" s="138">
        <v>219</v>
      </c>
      <c r="D358" s="138">
        <v>114</v>
      </c>
      <c r="E358" s="138">
        <v>57</v>
      </c>
      <c r="F358" s="138">
        <v>80</v>
      </c>
      <c r="G358" s="138">
        <v>83</v>
      </c>
      <c r="H358" s="138">
        <v>23</v>
      </c>
      <c r="I358" s="138">
        <v>31</v>
      </c>
      <c r="J358" s="138">
        <v>644</v>
      </c>
      <c r="K358" s="138">
        <v>270</v>
      </c>
      <c r="L358" s="138">
        <v>0</v>
      </c>
      <c r="M358" s="138">
        <v>122</v>
      </c>
      <c r="N358" s="138">
        <f t="shared" si="5"/>
        <v>1643</v>
      </c>
    </row>
    <row r="359" spans="1:14" x14ac:dyDescent="0.25">
      <c r="A359" s="139" t="s">
        <v>1125</v>
      </c>
      <c r="B359" s="132" t="s">
        <v>2109</v>
      </c>
      <c r="C359" s="138">
        <v>5333</v>
      </c>
      <c r="D359" s="138">
        <v>6813</v>
      </c>
      <c r="E359" s="138">
        <v>4463</v>
      </c>
      <c r="F359" s="138">
        <v>2363</v>
      </c>
      <c r="G359" s="138">
        <v>6313</v>
      </c>
      <c r="H359" s="138">
        <v>2079</v>
      </c>
      <c r="I359" s="138">
        <v>5316</v>
      </c>
      <c r="J359" s="138">
        <v>10126</v>
      </c>
      <c r="K359" s="138">
        <v>8080</v>
      </c>
      <c r="L359" s="138">
        <v>180</v>
      </c>
      <c r="M359" s="138">
        <v>2828</v>
      </c>
      <c r="N359" s="138">
        <f t="shared" si="5"/>
        <v>53894</v>
      </c>
    </row>
    <row r="360" spans="1:14" x14ac:dyDescent="0.25">
      <c r="A360" s="139" t="s">
        <v>1126</v>
      </c>
      <c r="B360" s="132" t="s">
        <v>1451</v>
      </c>
      <c r="C360" s="138">
        <v>2765</v>
      </c>
      <c r="D360" s="138">
        <v>3893</v>
      </c>
      <c r="E360" s="138">
        <v>2966</v>
      </c>
      <c r="F360" s="138">
        <v>1163</v>
      </c>
      <c r="G360" s="138">
        <v>2223</v>
      </c>
      <c r="H360" s="138">
        <v>1024</v>
      </c>
      <c r="I360" s="138">
        <v>3297</v>
      </c>
      <c r="J360" s="138">
        <v>2053</v>
      </c>
      <c r="K360" s="138">
        <v>2599</v>
      </c>
      <c r="L360" s="138">
        <v>0</v>
      </c>
      <c r="M360" s="138">
        <v>610</v>
      </c>
      <c r="N360" s="138">
        <f t="shared" si="5"/>
        <v>22593</v>
      </c>
    </row>
    <row r="361" spans="1:14" ht="25.5" x14ac:dyDescent="0.25">
      <c r="A361" s="143" t="s">
        <v>1127</v>
      </c>
      <c r="B361" s="132" t="s">
        <v>1452</v>
      </c>
      <c r="C361" s="138">
        <v>0</v>
      </c>
      <c r="D361" s="138">
        <v>39</v>
      </c>
      <c r="E361" s="138">
        <v>0</v>
      </c>
      <c r="F361" s="138">
        <v>0</v>
      </c>
      <c r="G361" s="138">
        <v>26</v>
      </c>
      <c r="H361" s="138">
        <v>28</v>
      </c>
      <c r="I361" s="138">
        <v>9</v>
      </c>
      <c r="J361" s="138">
        <v>592</v>
      </c>
      <c r="K361" s="138">
        <v>0</v>
      </c>
      <c r="L361" s="138">
        <v>0</v>
      </c>
      <c r="M361" s="138">
        <v>0</v>
      </c>
      <c r="N361" s="138">
        <f t="shared" si="5"/>
        <v>694</v>
      </c>
    </row>
    <row r="362" spans="1:14" ht="25.5" x14ac:dyDescent="0.25">
      <c r="A362" s="143" t="s">
        <v>1128</v>
      </c>
      <c r="B362" s="132" t="s">
        <v>1453</v>
      </c>
      <c r="C362" s="138">
        <v>2765</v>
      </c>
      <c r="D362" s="138">
        <v>3854</v>
      </c>
      <c r="E362" s="138">
        <v>2966</v>
      </c>
      <c r="F362" s="138">
        <v>1163</v>
      </c>
      <c r="G362" s="138">
        <v>2197</v>
      </c>
      <c r="H362" s="138">
        <v>996</v>
      </c>
      <c r="I362" s="138">
        <v>3288</v>
      </c>
      <c r="J362" s="138">
        <v>1461</v>
      </c>
      <c r="K362" s="138">
        <v>2599</v>
      </c>
      <c r="L362" s="138">
        <v>0</v>
      </c>
      <c r="M362" s="138">
        <v>610</v>
      </c>
      <c r="N362" s="138">
        <f t="shared" si="5"/>
        <v>21899</v>
      </c>
    </row>
    <row r="363" spans="1:14" ht="25.5" x14ac:dyDescent="0.25">
      <c r="A363" s="139" t="s">
        <v>1129</v>
      </c>
      <c r="B363" s="132" t="s">
        <v>1454</v>
      </c>
      <c r="C363" s="138">
        <v>2568</v>
      </c>
      <c r="D363" s="138">
        <v>2920</v>
      </c>
      <c r="E363" s="138">
        <v>1497</v>
      </c>
      <c r="F363" s="138">
        <v>1200</v>
      </c>
      <c r="G363" s="138">
        <v>4090</v>
      </c>
      <c r="H363" s="138">
        <v>1055</v>
      </c>
      <c r="I363" s="138">
        <v>2019</v>
      </c>
      <c r="J363" s="138">
        <v>8073</v>
      </c>
      <c r="K363" s="138">
        <v>5481</v>
      </c>
      <c r="L363" s="138">
        <v>180</v>
      </c>
      <c r="M363" s="138">
        <v>2218</v>
      </c>
      <c r="N363" s="138">
        <f t="shared" si="5"/>
        <v>31301</v>
      </c>
    </row>
    <row r="364" spans="1:14" x14ac:dyDescent="0.25">
      <c r="A364" s="139" t="s">
        <v>1196</v>
      </c>
      <c r="B364" s="132" t="s">
        <v>1455</v>
      </c>
      <c r="C364" s="138">
        <v>0</v>
      </c>
      <c r="D364" s="138">
        <v>70</v>
      </c>
      <c r="E364" s="138">
        <v>0</v>
      </c>
      <c r="F364" s="138">
        <v>0</v>
      </c>
      <c r="G364" s="138">
        <v>0</v>
      </c>
      <c r="H364" s="138">
        <v>0</v>
      </c>
      <c r="I364" s="138">
        <v>0</v>
      </c>
      <c r="J364" s="138">
        <v>0</v>
      </c>
      <c r="K364" s="138">
        <v>0</v>
      </c>
      <c r="L364" s="138">
        <v>0</v>
      </c>
      <c r="M364" s="138">
        <v>0</v>
      </c>
      <c r="N364" s="138">
        <f t="shared" si="5"/>
        <v>70</v>
      </c>
    </row>
    <row r="365" spans="1:14" ht="25.5" x14ac:dyDescent="0.25">
      <c r="A365" s="143" t="s">
        <v>1197</v>
      </c>
      <c r="B365" s="132" t="s">
        <v>2110</v>
      </c>
      <c r="C365" s="138">
        <v>0</v>
      </c>
      <c r="D365" s="138">
        <v>0</v>
      </c>
      <c r="E365" s="138">
        <v>0</v>
      </c>
      <c r="F365" s="138">
        <v>0</v>
      </c>
      <c r="G365" s="138">
        <v>0</v>
      </c>
      <c r="H365" s="138">
        <v>0</v>
      </c>
      <c r="I365" s="138">
        <v>0</v>
      </c>
      <c r="J365" s="138">
        <v>0</v>
      </c>
      <c r="K365" s="138">
        <v>0</v>
      </c>
      <c r="L365" s="138">
        <v>0</v>
      </c>
      <c r="M365" s="138">
        <v>0</v>
      </c>
      <c r="N365" s="138">
        <f t="shared" si="5"/>
        <v>0</v>
      </c>
    </row>
    <row r="366" spans="1:14" x14ac:dyDescent="0.25">
      <c r="A366" s="143" t="s">
        <v>1198</v>
      </c>
      <c r="B366" s="132" t="s">
        <v>2111</v>
      </c>
      <c r="C366" s="138">
        <v>0</v>
      </c>
      <c r="D366" s="138">
        <v>70</v>
      </c>
      <c r="E366" s="138">
        <v>0</v>
      </c>
      <c r="F366" s="138">
        <v>0</v>
      </c>
      <c r="G366" s="138">
        <v>0</v>
      </c>
      <c r="H366" s="138">
        <v>0</v>
      </c>
      <c r="I366" s="138">
        <v>0</v>
      </c>
      <c r="J366" s="138">
        <v>0</v>
      </c>
      <c r="K366" s="138">
        <v>0</v>
      </c>
      <c r="L366" s="138">
        <v>0</v>
      </c>
      <c r="M366" s="138">
        <v>0</v>
      </c>
      <c r="N366" s="138">
        <f t="shared" si="5"/>
        <v>70</v>
      </c>
    </row>
    <row r="367" spans="1:14" x14ac:dyDescent="0.25">
      <c r="A367" s="139" t="s">
        <v>1199</v>
      </c>
      <c r="B367" s="132" t="s">
        <v>1456</v>
      </c>
      <c r="C367" s="138">
        <v>0</v>
      </c>
      <c r="D367" s="138">
        <v>55</v>
      </c>
      <c r="E367" s="138">
        <v>0</v>
      </c>
      <c r="F367" s="138">
        <v>-332</v>
      </c>
      <c r="G367" s="138">
        <v>-469</v>
      </c>
      <c r="H367" s="138">
        <v>0</v>
      </c>
      <c r="I367" s="138">
        <v>253</v>
      </c>
      <c r="J367" s="138">
        <v>0</v>
      </c>
      <c r="K367" s="138">
        <v>0</v>
      </c>
      <c r="L367" s="138">
        <v>0</v>
      </c>
      <c r="M367" s="138">
        <v>0</v>
      </c>
      <c r="N367" s="138">
        <f t="shared" si="5"/>
        <v>-493</v>
      </c>
    </row>
    <row r="368" spans="1:14" x14ac:dyDescent="0.25">
      <c r="A368" s="143" t="s">
        <v>1200</v>
      </c>
      <c r="B368" s="132" t="s">
        <v>1457</v>
      </c>
      <c r="C368" s="138">
        <v>0</v>
      </c>
      <c r="D368" s="138">
        <v>50</v>
      </c>
      <c r="E368" s="138">
        <v>0</v>
      </c>
      <c r="F368" s="138">
        <v>-336</v>
      </c>
      <c r="G368" s="138">
        <v>-456</v>
      </c>
      <c r="H368" s="138">
        <v>0</v>
      </c>
      <c r="I368" s="138">
        <v>273</v>
      </c>
      <c r="J368" s="138">
        <v>0</v>
      </c>
      <c r="K368" s="138">
        <v>0</v>
      </c>
      <c r="L368" s="138">
        <v>0</v>
      </c>
      <c r="M368" s="138">
        <v>0</v>
      </c>
      <c r="N368" s="138">
        <f t="shared" si="5"/>
        <v>-469</v>
      </c>
    </row>
    <row r="369" spans="1:14" x14ac:dyDescent="0.25">
      <c r="A369" s="143" t="s">
        <v>1201</v>
      </c>
      <c r="B369" s="132" t="s">
        <v>1458</v>
      </c>
      <c r="C369" s="138">
        <v>0</v>
      </c>
      <c r="D369" s="138">
        <v>5</v>
      </c>
      <c r="E369" s="138">
        <v>0</v>
      </c>
      <c r="F369" s="138">
        <v>4</v>
      </c>
      <c r="G369" s="138">
        <v>-13</v>
      </c>
      <c r="H369" s="138">
        <v>0</v>
      </c>
      <c r="I369" s="138">
        <v>-20</v>
      </c>
      <c r="J369" s="138">
        <v>0</v>
      </c>
      <c r="K369" s="138">
        <v>0</v>
      </c>
      <c r="L369" s="138">
        <v>0</v>
      </c>
      <c r="M369" s="138">
        <v>0</v>
      </c>
      <c r="N369" s="138">
        <f t="shared" si="5"/>
        <v>-24</v>
      </c>
    </row>
    <row r="370" spans="1:14" x14ac:dyDescent="0.25">
      <c r="A370" s="139" t="s">
        <v>1202</v>
      </c>
      <c r="B370" s="132" t="s">
        <v>1459</v>
      </c>
      <c r="C370" s="138">
        <v>6038</v>
      </c>
      <c r="D370" s="138">
        <v>347</v>
      </c>
      <c r="E370" s="138">
        <v>1790</v>
      </c>
      <c r="F370" s="138">
        <v>154</v>
      </c>
      <c r="G370" s="138">
        <v>1911</v>
      </c>
      <c r="H370" s="138">
        <v>425</v>
      </c>
      <c r="I370" s="138">
        <v>4287</v>
      </c>
      <c r="J370" s="138">
        <v>5726</v>
      </c>
      <c r="K370" s="138">
        <v>3052</v>
      </c>
      <c r="L370" s="138">
        <v>610</v>
      </c>
      <c r="M370" s="138">
        <v>0</v>
      </c>
      <c r="N370" s="138">
        <f t="shared" si="5"/>
        <v>24340</v>
      </c>
    </row>
    <row r="371" spans="1:14" x14ac:dyDescent="0.25">
      <c r="A371" s="143" t="s">
        <v>1203</v>
      </c>
      <c r="B371" s="132" t="s">
        <v>1460</v>
      </c>
      <c r="C371" s="138">
        <v>1493</v>
      </c>
      <c r="D371" s="138">
        <v>220</v>
      </c>
      <c r="E371" s="138">
        <v>1330</v>
      </c>
      <c r="F371" s="138">
        <v>50</v>
      </c>
      <c r="G371" s="138">
        <v>1530</v>
      </c>
      <c r="H371" s="138">
        <v>200</v>
      </c>
      <c r="I371" s="138">
        <v>1814</v>
      </c>
      <c r="J371" s="138">
        <v>3900</v>
      </c>
      <c r="K371" s="138">
        <v>2000</v>
      </c>
      <c r="L371" s="138">
        <v>150</v>
      </c>
      <c r="M371" s="138">
        <v>0</v>
      </c>
      <c r="N371" s="138">
        <f t="shared" si="5"/>
        <v>12687</v>
      </c>
    </row>
    <row r="372" spans="1:14" ht="25.5" x14ac:dyDescent="0.25">
      <c r="A372" s="143" t="s">
        <v>1204</v>
      </c>
      <c r="B372" s="132" t="s">
        <v>1461</v>
      </c>
      <c r="C372" s="138">
        <v>221</v>
      </c>
      <c r="D372" s="138">
        <v>150</v>
      </c>
      <c r="E372" s="138">
        <v>1330</v>
      </c>
      <c r="F372" s="138">
        <v>50</v>
      </c>
      <c r="G372" s="138">
        <v>280</v>
      </c>
      <c r="H372" s="138">
        <v>200</v>
      </c>
      <c r="I372" s="138">
        <v>1813</v>
      </c>
      <c r="J372" s="138">
        <v>1250</v>
      </c>
      <c r="K372" s="138">
        <v>0</v>
      </c>
      <c r="L372" s="138">
        <v>150</v>
      </c>
      <c r="M372" s="138">
        <v>0</v>
      </c>
      <c r="N372" s="138">
        <f t="shared" si="5"/>
        <v>5444</v>
      </c>
    </row>
    <row r="373" spans="1:14" ht="25.5" x14ac:dyDescent="0.25">
      <c r="A373" s="143" t="s">
        <v>1205</v>
      </c>
      <c r="B373" s="132" t="s">
        <v>1462</v>
      </c>
      <c r="C373" s="138">
        <v>47</v>
      </c>
      <c r="D373" s="138">
        <v>70</v>
      </c>
      <c r="E373" s="138">
        <v>0</v>
      </c>
      <c r="F373" s="138">
        <v>0</v>
      </c>
      <c r="G373" s="138">
        <v>0</v>
      </c>
      <c r="H373" s="138">
        <v>0</v>
      </c>
      <c r="I373" s="138">
        <v>0</v>
      </c>
      <c r="J373" s="138">
        <v>1650</v>
      </c>
      <c r="K373" s="138">
        <v>0</v>
      </c>
      <c r="L373" s="138">
        <v>0</v>
      </c>
      <c r="M373" s="138">
        <v>0</v>
      </c>
      <c r="N373" s="138">
        <f t="shared" si="5"/>
        <v>1767</v>
      </c>
    </row>
    <row r="374" spans="1:14" ht="25.5" x14ac:dyDescent="0.25">
      <c r="A374" s="143" t="s">
        <v>1206</v>
      </c>
      <c r="B374" s="132" t="s">
        <v>2000</v>
      </c>
      <c r="C374" s="138">
        <v>0</v>
      </c>
      <c r="D374" s="138">
        <v>0</v>
      </c>
      <c r="E374" s="138">
        <v>0</v>
      </c>
      <c r="F374" s="138">
        <v>0</v>
      </c>
      <c r="G374" s="138">
        <v>0</v>
      </c>
      <c r="H374" s="138">
        <v>0</v>
      </c>
      <c r="I374" s="138">
        <v>0</v>
      </c>
      <c r="J374" s="138">
        <v>0</v>
      </c>
      <c r="K374" s="138">
        <v>0</v>
      </c>
      <c r="L374" s="138">
        <v>0</v>
      </c>
      <c r="M374" s="138">
        <v>0</v>
      </c>
      <c r="N374" s="138">
        <f t="shared" si="5"/>
        <v>0</v>
      </c>
    </row>
    <row r="375" spans="1:14" ht="25.5" x14ac:dyDescent="0.25">
      <c r="A375" s="143" t="s">
        <v>1207</v>
      </c>
      <c r="B375" s="132" t="s">
        <v>1247</v>
      </c>
      <c r="C375" s="138">
        <v>869</v>
      </c>
      <c r="D375" s="138">
        <v>0</v>
      </c>
      <c r="E375" s="138">
        <v>0</v>
      </c>
      <c r="F375" s="138">
        <v>0</v>
      </c>
      <c r="G375" s="138">
        <v>1250</v>
      </c>
      <c r="H375" s="138">
        <v>0</v>
      </c>
      <c r="I375" s="138">
        <v>0</v>
      </c>
      <c r="J375" s="138">
        <v>0</v>
      </c>
      <c r="K375" s="138">
        <v>2000</v>
      </c>
      <c r="L375" s="138">
        <v>0</v>
      </c>
      <c r="M375" s="138">
        <v>0</v>
      </c>
      <c r="N375" s="138">
        <f t="shared" si="5"/>
        <v>4119</v>
      </c>
    </row>
    <row r="376" spans="1:14" x14ac:dyDescent="0.25">
      <c r="A376" s="143" t="s">
        <v>1208</v>
      </c>
      <c r="B376" s="132" t="s">
        <v>2001</v>
      </c>
      <c r="C376" s="138">
        <v>356</v>
      </c>
      <c r="D376" s="138">
        <v>0</v>
      </c>
      <c r="E376" s="138">
        <v>0</v>
      </c>
      <c r="F376" s="138">
        <v>0</v>
      </c>
      <c r="G376" s="138">
        <v>0</v>
      </c>
      <c r="H376" s="138">
        <v>0</v>
      </c>
      <c r="I376" s="138">
        <v>1</v>
      </c>
      <c r="J376" s="138">
        <v>1000</v>
      </c>
      <c r="K376" s="138">
        <v>0</v>
      </c>
      <c r="L376" s="138">
        <v>0</v>
      </c>
      <c r="M376" s="138">
        <v>0</v>
      </c>
      <c r="N376" s="138">
        <f t="shared" si="5"/>
        <v>1357</v>
      </c>
    </row>
    <row r="377" spans="1:14" ht="25.5" x14ac:dyDescent="0.25">
      <c r="A377" s="143" t="s">
        <v>1209</v>
      </c>
      <c r="B377" s="132" t="s">
        <v>1604</v>
      </c>
      <c r="C377" s="138">
        <v>484</v>
      </c>
      <c r="D377" s="138">
        <v>127</v>
      </c>
      <c r="E377" s="138">
        <v>310</v>
      </c>
      <c r="F377" s="138">
        <v>104</v>
      </c>
      <c r="G377" s="138">
        <v>344</v>
      </c>
      <c r="H377" s="138">
        <v>225</v>
      </c>
      <c r="I377" s="138">
        <v>151</v>
      </c>
      <c r="J377" s="138">
        <v>826</v>
      </c>
      <c r="K377" s="138">
        <v>0</v>
      </c>
      <c r="L377" s="138">
        <v>0</v>
      </c>
      <c r="M377" s="138">
        <v>0</v>
      </c>
      <c r="N377" s="138">
        <f t="shared" si="5"/>
        <v>2571</v>
      </c>
    </row>
    <row r="378" spans="1:14" ht="25.5" x14ac:dyDescent="0.25">
      <c r="A378" s="143" t="s">
        <v>1210</v>
      </c>
      <c r="B378" s="132" t="s">
        <v>952</v>
      </c>
      <c r="C378" s="138">
        <v>2430</v>
      </c>
      <c r="D378" s="138">
        <v>0</v>
      </c>
      <c r="E378" s="138">
        <v>0</v>
      </c>
      <c r="F378" s="138">
        <v>0</v>
      </c>
      <c r="G378" s="138">
        <v>0</v>
      </c>
      <c r="H378" s="138">
        <v>0</v>
      </c>
      <c r="I378" s="138">
        <v>0</v>
      </c>
      <c r="J378" s="138">
        <v>0</v>
      </c>
      <c r="K378" s="138">
        <v>0</v>
      </c>
      <c r="L378" s="138">
        <v>0</v>
      </c>
      <c r="M378" s="138">
        <v>0</v>
      </c>
      <c r="N378" s="138">
        <f t="shared" si="5"/>
        <v>2430</v>
      </c>
    </row>
    <row r="379" spans="1:14" ht="38.25" x14ac:dyDescent="0.25">
      <c r="A379" s="143" t="s">
        <v>1211</v>
      </c>
      <c r="B379" s="132" t="s">
        <v>1048</v>
      </c>
      <c r="C379" s="138">
        <v>0</v>
      </c>
      <c r="D379" s="138">
        <v>0</v>
      </c>
      <c r="E379" s="138">
        <v>0</v>
      </c>
      <c r="F379" s="138">
        <v>0</v>
      </c>
      <c r="G379" s="138">
        <v>0</v>
      </c>
      <c r="H379" s="138">
        <v>0</v>
      </c>
      <c r="I379" s="138">
        <v>0</v>
      </c>
      <c r="J379" s="138">
        <v>0</v>
      </c>
      <c r="K379" s="138">
        <v>0</v>
      </c>
      <c r="L379" s="138">
        <v>0</v>
      </c>
      <c r="M379" s="138">
        <v>0</v>
      </c>
      <c r="N379" s="138">
        <f t="shared" si="5"/>
        <v>0</v>
      </c>
    </row>
    <row r="380" spans="1:14" ht="25.5" x14ac:dyDescent="0.25">
      <c r="A380" s="143" t="s">
        <v>1212</v>
      </c>
      <c r="B380" s="132" t="s">
        <v>1049</v>
      </c>
      <c r="C380" s="138">
        <v>2430</v>
      </c>
      <c r="D380" s="138">
        <v>0</v>
      </c>
      <c r="E380" s="138">
        <v>0</v>
      </c>
      <c r="F380" s="138">
        <v>0</v>
      </c>
      <c r="G380" s="138">
        <v>0</v>
      </c>
      <c r="H380" s="138">
        <v>0</v>
      </c>
      <c r="I380" s="138">
        <v>0</v>
      </c>
      <c r="J380" s="138">
        <v>0</v>
      </c>
      <c r="K380" s="138">
        <v>0</v>
      </c>
      <c r="L380" s="138">
        <v>0</v>
      </c>
      <c r="M380" s="138">
        <v>0</v>
      </c>
      <c r="N380" s="138">
        <f t="shared" si="5"/>
        <v>2430</v>
      </c>
    </row>
    <row r="381" spans="1:14" ht="25.5" x14ac:dyDescent="0.25">
      <c r="A381" s="143" t="s">
        <v>1213</v>
      </c>
      <c r="B381" s="132" t="s">
        <v>1050</v>
      </c>
      <c r="C381" s="138">
        <v>0</v>
      </c>
      <c r="D381" s="138">
        <v>0</v>
      </c>
      <c r="E381" s="138">
        <v>0</v>
      </c>
      <c r="F381" s="138">
        <v>0</v>
      </c>
      <c r="G381" s="138">
        <v>0</v>
      </c>
      <c r="H381" s="138">
        <v>0</v>
      </c>
      <c r="I381" s="138">
        <v>0</v>
      </c>
      <c r="J381" s="138">
        <v>0</v>
      </c>
      <c r="K381" s="138">
        <v>0</v>
      </c>
      <c r="L381" s="138">
        <v>0</v>
      </c>
      <c r="M381" s="138">
        <v>0</v>
      </c>
      <c r="N381" s="138">
        <f t="shared" si="5"/>
        <v>0</v>
      </c>
    </row>
    <row r="382" spans="1:14" ht="25.5" x14ac:dyDescent="0.25">
      <c r="A382" s="143" t="s">
        <v>1214</v>
      </c>
      <c r="B382" s="132" t="s">
        <v>953</v>
      </c>
      <c r="C382" s="138">
        <v>0</v>
      </c>
      <c r="D382" s="138">
        <v>0</v>
      </c>
      <c r="E382" s="138">
        <v>0</v>
      </c>
      <c r="F382" s="138">
        <v>0</v>
      </c>
      <c r="G382" s="138">
        <v>0</v>
      </c>
      <c r="H382" s="138">
        <v>0</v>
      </c>
      <c r="I382" s="138">
        <v>0</v>
      </c>
      <c r="J382" s="138">
        <v>0</v>
      </c>
      <c r="K382" s="138">
        <v>0</v>
      </c>
      <c r="L382" s="138">
        <v>0</v>
      </c>
      <c r="M382" s="138">
        <v>0</v>
      </c>
      <c r="N382" s="138">
        <f t="shared" si="5"/>
        <v>0</v>
      </c>
    </row>
    <row r="383" spans="1:14" x14ac:dyDescent="0.25">
      <c r="A383" s="143" t="s">
        <v>1215</v>
      </c>
      <c r="B383" s="132" t="s">
        <v>1605</v>
      </c>
      <c r="C383" s="138">
        <v>1631</v>
      </c>
      <c r="D383" s="138">
        <v>0</v>
      </c>
      <c r="E383" s="138">
        <v>150</v>
      </c>
      <c r="F383" s="138">
        <v>0</v>
      </c>
      <c r="G383" s="138">
        <v>37</v>
      </c>
      <c r="H383" s="138">
        <v>0</v>
      </c>
      <c r="I383" s="138">
        <v>2322</v>
      </c>
      <c r="J383" s="138">
        <v>1000</v>
      </c>
      <c r="K383" s="138">
        <v>1052</v>
      </c>
      <c r="L383" s="138">
        <v>460</v>
      </c>
      <c r="M383" s="138">
        <v>0</v>
      </c>
      <c r="N383" s="138">
        <f t="shared" si="5"/>
        <v>6652</v>
      </c>
    </row>
    <row r="384" spans="1:14" x14ac:dyDescent="0.25">
      <c r="A384" s="143" t="s">
        <v>1216</v>
      </c>
      <c r="B384" s="132" t="s">
        <v>1606</v>
      </c>
      <c r="C384" s="138">
        <v>223</v>
      </c>
      <c r="D384" s="138">
        <v>0</v>
      </c>
      <c r="E384" s="138">
        <v>0</v>
      </c>
      <c r="F384" s="138">
        <v>0</v>
      </c>
      <c r="G384" s="138">
        <v>0</v>
      </c>
      <c r="H384" s="138">
        <v>0</v>
      </c>
      <c r="I384" s="138">
        <v>200</v>
      </c>
      <c r="J384" s="138">
        <v>900</v>
      </c>
      <c r="K384" s="138">
        <v>400</v>
      </c>
      <c r="L384" s="138">
        <v>0</v>
      </c>
      <c r="M384" s="138">
        <v>0</v>
      </c>
      <c r="N384" s="138">
        <f t="shared" si="5"/>
        <v>1723</v>
      </c>
    </row>
    <row r="385" spans="1:14" x14ac:dyDescent="0.25">
      <c r="A385" s="143" t="s">
        <v>1217</v>
      </c>
      <c r="B385" s="132" t="s">
        <v>1607</v>
      </c>
      <c r="C385" s="138">
        <v>0</v>
      </c>
      <c r="D385" s="138">
        <v>0</v>
      </c>
      <c r="E385" s="138">
        <v>0</v>
      </c>
      <c r="F385" s="138">
        <v>0</v>
      </c>
      <c r="G385" s="138">
        <v>0</v>
      </c>
      <c r="H385" s="138">
        <v>0</v>
      </c>
      <c r="I385" s="138">
        <v>0</v>
      </c>
      <c r="J385" s="138">
        <v>0</v>
      </c>
      <c r="K385" s="138">
        <v>0</v>
      </c>
      <c r="L385" s="138">
        <v>0</v>
      </c>
      <c r="M385" s="138">
        <v>0</v>
      </c>
      <c r="N385" s="138">
        <f t="shared" si="5"/>
        <v>0</v>
      </c>
    </row>
    <row r="386" spans="1:14" x14ac:dyDescent="0.25">
      <c r="A386" s="143" t="s">
        <v>1218</v>
      </c>
      <c r="B386" s="132" t="s">
        <v>1051</v>
      </c>
      <c r="C386" s="138">
        <v>0</v>
      </c>
      <c r="D386" s="138">
        <v>0</v>
      </c>
      <c r="E386" s="138">
        <v>0</v>
      </c>
      <c r="F386" s="138">
        <v>0</v>
      </c>
      <c r="G386" s="138">
        <v>0</v>
      </c>
      <c r="H386" s="138">
        <v>0</v>
      </c>
      <c r="I386" s="138">
        <v>0</v>
      </c>
      <c r="J386" s="138">
        <v>0</v>
      </c>
      <c r="K386" s="138">
        <v>0</v>
      </c>
      <c r="L386" s="138">
        <v>0</v>
      </c>
      <c r="M386" s="138">
        <v>0</v>
      </c>
      <c r="N386" s="138">
        <f t="shared" si="5"/>
        <v>0</v>
      </c>
    </row>
    <row r="387" spans="1:14" x14ac:dyDescent="0.25">
      <c r="A387" s="143" t="s">
        <v>799</v>
      </c>
      <c r="B387" s="132" t="s">
        <v>1058</v>
      </c>
      <c r="C387" s="138">
        <v>0</v>
      </c>
      <c r="D387" s="138">
        <v>0</v>
      </c>
      <c r="E387" s="138">
        <v>0</v>
      </c>
      <c r="F387" s="138">
        <v>0</v>
      </c>
      <c r="G387" s="138">
        <v>0</v>
      </c>
      <c r="H387" s="138">
        <v>0</v>
      </c>
      <c r="I387" s="138">
        <v>0</v>
      </c>
      <c r="J387" s="138">
        <v>0</v>
      </c>
      <c r="K387" s="138">
        <v>172</v>
      </c>
      <c r="L387" s="138">
        <v>0</v>
      </c>
      <c r="M387" s="138">
        <v>0</v>
      </c>
      <c r="N387" s="138">
        <f t="shared" ref="N387:N450" si="6">SUM(C387:M387)</f>
        <v>172</v>
      </c>
    </row>
    <row r="388" spans="1:14" ht="25.5" x14ac:dyDescent="0.25">
      <c r="A388" s="143" t="s">
        <v>800</v>
      </c>
      <c r="B388" s="132" t="s">
        <v>1515</v>
      </c>
      <c r="C388" s="138">
        <v>0</v>
      </c>
      <c r="D388" s="138">
        <v>0</v>
      </c>
      <c r="E388" s="138">
        <v>0</v>
      </c>
      <c r="F388" s="138">
        <v>0</v>
      </c>
      <c r="G388" s="138">
        <v>0</v>
      </c>
      <c r="H388" s="138">
        <v>0</v>
      </c>
      <c r="I388" s="138">
        <v>0</v>
      </c>
      <c r="J388" s="138">
        <v>0</v>
      </c>
      <c r="K388" s="138">
        <v>19</v>
      </c>
      <c r="L388" s="138">
        <v>0</v>
      </c>
      <c r="M388" s="138">
        <v>0</v>
      </c>
      <c r="N388" s="138">
        <f t="shared" si="6"/>
        <v>19</v>
      </c>
    </row>
    <row r="389" spans="1:14" x14ac:dyDescent="0.25">
      <c r="A389" s="143" t="s">
        <v>801</v>
      </c>
      <c r="B389" s="132" t="s">
        <v>1608</v>
      </c>
      <c r="C389" s="138">
        <v>0</v>
      </c>
      <c r="D389" s="138">
        <v>0</v>
      </c>
      <c r="E389" s="138">
        <v>0</v>
      </c>
      <c r="F389" s="138">
        <v>0</v>
      </c>
      <c r="G389" s="138">
        <v>0</v>
      </c>
      <c r="H389" s="138">
        <v>0</v>
      </c>
      <c r="I389" s="138">
        <v>0</v>
      </c>
      <c r="J389" s="138">
        <v>0</v>
      </c>
      <c r="K389" s="138">
        <v>309</v>
      </c>
      <c r="L389" s="138">
        <v>0</v>
      </c>
      <c r="M389" s="138">
        <v>0</v>
      </c>
      <c r="N389" s="138">
        <f t="shared" si="6"/>
        <v>309</v>
      </c>
    </row>
    <row r="390" spans="1:14" x14ac:dyDescent="0.25">
      <c r="A390" s="143" t="s">
        <v>802</v>
      </c>
      <c r="B390" s="132" t="s">
        <v>1580</v>
      </c>
      <c r="C390" s="138">
        <v>1408</v>
      </c>
      <c r="D390" s="138">
        <v>0</v>
      </c>
      <c r="E390" s="138">
        <v>150</v>
      </c>
      <c r="F390" s="138">
        <v>0</v>
      </c>
      <c r="G390" s="138">
        <v>37</v>
      </c>
      <c r="H390" s="138">
        <v>0</v>
      </c>
      <c r="I390" s="138">
        <v>2122</v>
      </c>
      <c r="J390" s="138">
        <v>100</v>
      </c>
      <c r="K390" s="138">
        <v>152</v>
      </c>
      <c r="L390" s="138">
        <v>460</v>
      </c>
      <c r="M390" s="138">
        <v>0</v>
      </c>
      <c r="N390" s="138">
        <f t="shared" si="6"/>
        <v>4429</v>
      </c>
    </row>
    <row r="391" spans="1:14" x14ac:dyDescent="0.25">
      <c r="A391" s="139" t="s">
        <v>803</v>
      </c>
      <c r="B391" s="132" t="s">
        <v>1094</v>
      </c>
      <c r="C391" s="138">
        <v>394137</v>
      </c>
      <c r="D391" s="138">
        <v>229748</v>
      </c>
      <c r="E391" s="138">
        <v>316799</v>
      </c>
      <c r="F391" s="138">
        <v>99817</v>
      </c>
      <c r="G391" s="138">
        <v>261075</v>
      </c>
      <c r="H391" s="138">
        <v>135441</v>
      </c>
      <c r="I391" s="138">
        <v>219407</v>
      </c>
      <c r="J391" s="138">
        <v>806478</v>
      </c>
      <c r="K391" s="138">
        <v>332053</v>
      </c>
      <c r="L391" s="138">
        <v>151244</v>
      </c>
      <c r="M391" s="138">
        <v>158570</v>
      </c>
      <c r="N391" s="138">
        <f t="shared" si="6"/>
        <v>3104769</v>
      </c>
    </row>
    <row r="392" spans="1:14" x14ac:dyDescent="0.25">
      <c r="A392" s="139" t="s">
        <v>804</v>
      </c>
      <c r="B392" s="132" t="s">
        <v>1098</v>
      </c>
      <c r="C392" s="138">
        <v>74</v>
      </c>
      <c r="D392" s="138">
        <v>2</v>
      </c>
      <c r="E392" s="138">
        <v>0</v>
      </c>
      <c r="F392" s="138">
        <v>0</v>
      </c>
      <c r="G392" s="138">
        <v>0</v>
      </c>
      <c r="H392" s="138">
        <v>0</v>
      </c>
      <c r="I392" s="138">
        <v>0</v>
      </c>
      <c r="J392" s="138">
        <v>0</v>
      </c>
      <c r="K392" s="138">
        <v>0</v>
      </c>
      <c r="L392" s="138">
        <v>0</v>
      </c>
      <c r="M392" s="138">
        <v>0</v>
      </c>
      <c r="N392" s="138">
        <f t="shared" si="6"/>
        <v>76</v>
      </c>
    </row>
    <row r="393" spans="1:14" x14ac:dyDescent="0.25">
      <c r="A393" s="143" t="s">
        <v>805</v>
      </c>
      <c r="B393" s="132" t="s">
        <v>1631</v>
      </c>
      <c r="C393" s="138">
        <v>0</v>
      </c>
      <c r="D393" s="138">
        <v>0</v>
      </c>
      <c r="E393" s="138">
        <v>0</v>
      </c>
      <c r="F393" s="138">
        <v>0</v>
      </c>
      <c r="G393" s="138">
        <v>0</v>
      </c>
      <c r="H393" s="138">
        <v>0</v>
      </c>
      <c r="I393" s="138">
        <v>0</v>
      </c>
      <c r="J393" s="138">
        <v>0</v>
      </c>
      <c r="K393" s="138">
        <v>0</v>
      </c>
      <c r="L393" s="138">
        <v>0</v>
      </c>
      <c r="M393" s="138">
        <v>0</v>
      </c>
      <c r="N393" s="138">
        <f t="shared" si="6"/>
        <v>0</v>
      </c>
    </row>
    <row r="394" spans="1:14" x14ac:dyDescent="0.25">
      <c r="A394" s="143" t="s">
        <v>806</v>
      </c>
      <c r="B394" s="132" t="s">
        <v>1102</v>
      </c>
      <c r="C394" s="138">
        <v>0</v>
      </c>
      <c r="D394" s="138">
        <v>2</v>
      </c>
      <c r="E394" s="138">
        <v>0</v>
      </c>
      <c r="F394" s="138">
        <v>0</v>
      </c>
      <c r="G394" s="138">
        <v>0</v>
      </c>
      <c r="H394" s="138">
        <v>0</v>
      </c>
      <c r="I394" s="138">
        <v>0</v>
      </c>
      <c r="J394" s="138">
        <v>0</v>
      </c>
      <c r="K394" s="138">
        <v>0</v>
      </c>
      <c r="L394" s="138">
        <v>0</v>
      </c>
      <c r="M394" s="138">
        <v>0</v>
      </c>
      <c r="N394" s="138">
        <f t="shared" si="6"/>
        <v>2</v>
      </c>
    </row>
    <row r="395" spans="1:14" x14ac:dyDescent="0.25">
      <c r="A395" s="143" t="s">
        <v>1029</v>
      </c>
      <c r="B395" s="132" t="s">
        <v>1104</v>
      </c>
      <c r="C395" s="138">
        <v>74</v>
      </c>
      <c r="D395" s="138">
        <v>0</v>
      </c>
      <c r="E395" s="138">
        <v>0</v>
      </c>
      <c r="F395" s="138">
        <v>0</v>
      </c>
      <c r="G395" s="138">
        <v>0</v>
      </c>
      <c r="H395" s="138">
        <v>0</v>
      </c>
      <c r="I395" s="138">
        <v>0</v>
      </c>
      <c r="J395" s="138">
        <v>0</v>
      </c>
      <c r="K395" s="138">
        <v>0</v>
      </c>
      <c r="L395" s="138">
        <v>0</v>
      </c>
      <c r="M395" s="138">
        <v>0</v>
      </c>
      <c r="N395" s="138">
        <f t="shared" si="6"/>
        <v>74</v>
      </c>
    </row>
    <row r="396" spans="1:14" x14ac:dyDescent="0.25">
      <c r="A396" s="139" t="s">
        <v>1030</v>
      </c>
      <c r="B396" s="132" t="s">
        <v>1062</v>
      </c>
      <c r="C396" s="138">
        <v>7</v>
      </c>
      <c r="D396" s="138">
        <v>0</v>
      </c>
      <c r="E396" s="138">
        <v>0</v>
      </c>
      <c r="F396" s="138">
        <v>0</v>
      </c>
      <c r="G396" s="138">
        <v>0</v>
      </c>
      <c r="H396" s="138">
        <v>0</v>
      </c>
      <c r="I396" s="138">
        <v>0</v>
      </c>
      <c r="J396" s="138">
        <v>0</v>
      </c>
      <c r="K396" s="138">
        <v>0</v>
      </c>
      <c r="L396" s="138">
        <v>0</v>
      </c>
      <c r="M396" s="138">
        <v>0</v>
      </c>
      <c r="N396" s="138">
        <f t="shared" si="6"/>
        <v>7</v>
      </c>
    </row>
    <row r="397" spans="1:14" x14ac:dyDescent="0.25">
      <c r="A397" s="143" t="s">
        <v>1031</v>
      </c>
      <c r="B397" s="132" t="s">
        <v>1064</v>
      </c>
      <c r="C397" s="138">
        <v>0</v>
      </c>
      <c r="D397" s="138">
        <v>0</v>
      </c>
      <c r="E397" s="138">
        <v>0</v>
      </c>
      <c r="F397" s="138">
        <v>0</v>
      </c>
      <c r="G397" s="138">
        <v>0</v>
      </c>
      <c r="H397" s="138">
        <v>0</v>
      </c>
      <c r="I397" s="138">
        <v>0</v>
      </c>
      <c r="J397" s="138">
        <v>0</v>
      </c>
      <c r="K397" s="138">
        <v>0</v>
      </c>
      <c r="L397" s="138">
        <v>0</v>
      </c>
      <c r="M397" s="138">
        <v>0</v>
      </c>
      <c r="N397" s="138">
        <f t="shared" si="6"/>
        <v>0</v>
      </c>
    </row>
    <row r="398" spans="1:14" ht="25.5" x14ac:dyDescent="0.25">
      <c r="A398" s="143" t="s">
        <v>1032</v>
      </c>
      <c r="B398" s="132" t="s">
        <v>1066</v>
      </c>
      <c r="C398" s="138">
        <v>0</v>
      </c>
      <c r="D398" s="138">
        <v>0</v>
      </c>
      <c r="E398" s="138">
        <v>0</v>
      </c>
      <c r="F398" s="138">
        <v>0</v>
      </c>
      <c r="G398" s="138">
        <v>0</v>
      </c>
      <c r="H398" s="138">
        <v>0</v>
      </c>
      <c r="I398" s="138">
        <v>0</v>
      </c>
      <c r="J398" s="138">
        <v>0</v>
      </c>
      <c r="K398" s="138">
        <v>0</v>
      </c>
      <c r="L398" s="138">
        <v>0</v>
      </c>
      <c r="M398" s="138">
        <v>0</v>
      </c>
      <c r="N398" s="138">
        <f t="shared" si="6"/>
        <v>0</v>
      </c>
    </row>
    <row r="399" spans="1:14" ht="25.5" x14ac:dyDescent="0.25">
      <c r="A399" s="143" t="s">
        <v>1033</v>
      </c>
      <c r="B399" s="132" t="s">
        <v>1068</v>
      </c>
      <c r="C399" s="138">
        <v>0</v>
      </c>
      <c r="D399" s="138">
        <v>0</v>
      </c>
      <c r="E399" s="138">
        <v>0</v>
      </c>
      <c r="F399" s="138">
        <v>0</v>
      </c>
      <c r="G399" s="138">
        <v>0</v>
      </c>
      <c r="H399" s="138">
        <v>0</v>
      </c>
      <c r="I399" s="138">
        <v>0</v>
      </c>
      <c r="J399" s="138">
        <v>0</v>
      </c>
      <c r="K399" s="138">
        <v>0</v>
      </c>
      <c r="L399" s="138">
        <v>0</v>
      </c>
      <c r="M399" s="138">
        <v>0</v>
      </c>
      <c r="N399" s="138">
        <f t="shared" si="6"/>
        <v>0</v>
      </c>
    </row>
    <row r="400" spans="1:14" x14ac:dyDescent="0.25">
      <c r="A400" s="143" t="s">
        <v>1034</v>
      </c>
      <c r="B400" s="132" t="s">
        <v>1070</v>
      </c>
      <c r="C400" s="138">
        <v>7</v>
      </c>
      <c r="D400" s="138">
        <v>0</v>
      </c>
      <c r="E400" s="138">
        <v>0</v>
      </c>
      <c r="F400" s="138">
        <v>0</v>
      </c>
      <c r="G400" s="138">
        <v>0</v>
      </c>
      <c r="H400" s="138">
        <v>0</v>
      </c>
      <c r="I400" s="138">
        <v>0</v>
      </c>
      <c r="J400" s="138">
        <v>0</v>
      </c>
      <c r="K400" s="138">
        <v>0</v>
      </c>
      <c r="L400" s="138">
        <v>0</v>
      </c>
      <c r="M400" s="138">
        <v>0</v>
      </c>
      <c r="N400" s="138">
        <f t="shared" si="6"/>
        <v>7</v>
      </c>
    </row>
    <row r="401" spans="1:14" x14ac:dyDescent="0.25">
      <c r="A401" s="143" t="s">
        <v>1035</v>
      </c>
      <c r="B401" s="132" t="s">
        <v>1072</v>
      </c>
      <c r="C401" s="138">
        <v>0</v>
      </c>
      <c r="D401" s="138">
        <v>0</v>
      </c>
      <c r="E401" s="138">
        <v>0</v>
      </c>
      <c r="F401" s="138">
        <v>0</v>
      </c>
      <c r="G401" s="138">
        <v>0</v>
      </c>
      <c r="H401" s="138">
        <v>0</v>
      </c>
      <c r="I401" s="138">
        <v>0</v>
      </c>
      <c r="J401" s="138">
        <v>0</v>
      </c>
      <c r="K401" s="138">
        <v>0</v>
      </c>
      <c r="L401" s="138">
        <v>0</v>
      </c>
      <c r="M401" s="138">
        <v>0</v>
      </c>
      <c r="N401" s="138">
        <f t="shared" si="6"/>
        <v>0</v>
      </c>
    </row>
    <row r="402" spans="1:14" x14ac:dyDescent="0.25">
      <c r="A402" s="139" t="s">
        <v>1036</v>
      </c>
      <c r="B402" s="132" t="s">
        <v>1074</v>
      </c>
      <c r="C402" s="138">
        <v>409</v>
      </c>
      <c r="D402" s="138">
        <v>160</v>
      </c>
      <c r="E402" s="138">
        <v>25</v>
      </c>
      <c r="F402" s="138">
        <v>16</v>
      </c>
      <c r="G402" s="138">
        <v>88</v>
      </c>
      <c r="H402" s="138">
        <v>1</v>
      </c>
      <c r="I402" s="138">
        <v>218</v>
      </c>
      <c r="J402" s="138">
        <v>0</v>
      </c>
      <c r="K402" s="138">
        <v>427</v>
      </c>
      <c r="L402" s="138">
        <v>122</v>
      </c>
      <c r="M402" s="138">
        <v>0</v>
      </c>
      <c r="N402" s="138">
        <f t="shared" si="6"/>
        <v>1466</v>
      </c>
    </row>
    <row r="403" spans="1:14" x14ac:dyDescent="0.25">
      <c r="A403" s="143" t="s">
        <v>1037</v>
      </c>
      <c r="B403" s="132" t="s">
        <v>1632</v>
      </c>
      <c r="C403" s="138">
        <v>0</v>
      </c>
      <c r="D403" s="138">
        <v>0</v>
      </c>
      <c r="E403" s="138">
        <v>0</v>
      </c>
      <c r="F403" s="138">
        <v>0</v>
      </c>
      <c r="G403" s="138">
        <v>0</v>
      </c>
      <c r="H403" s="138">
        <v>0</v>
      </c>
      <c r="I403" s="138">
        <v>0</v>
      </c>
      <c r="J403" s="138">
        <v>0</v>
      </c>
      <c r="K403" s="138">
        <v>0</v>
      </c>
      <c r="L403" s="138">
        <v>0</v>
      </c>
      <c r="M403" s="138">
        <v>0</v>
      </c>
      <c r="N403" s="138">
        <f t="shared" si="6"/>
        <v>0</v>
      </c>
    </row>
    <row r="404" spans="1:14" x14ac:dyDescent="0.25">
      <c r="A404" s="143" t="s">
        <v>1038</v>
      </c>
      <c r="B404" s="132" t="s">
        <v>186</v>
      </c>
      <c r="C404" s="138">
        <v>27</v>
      </c>
      <c r="D404" s="138">
        <v>0</v>
      </c>
      <c r="E404" s="138">
        <v>0</v>
      </c>
      <c r="F404" s="138">
        <v>0</v>
      </c>
      <c r="G404" s="138">
        <v>88</v>
      </c>
      <c r="H404" s="138">
        <v>0</v>
      </c>
      <c r="I404" s="138">
        <v>177</v>
      </c>
      <c r="J404" s="138">
        <v>0</v>
      </c>
      <c r="K404" s="138">
        <v>0</v>
      </c>
      <c r="L404" s="138">
        <v>0</v>
      </c>
      <c r="M404" s="138">
        <v>0</v>
      </c>
      <c r="N404" s="138">
        <f t="shared" si="6"/>
        <v>292</v>
      </c>
    </row>
    <row r="405" spans="1:14" x14ac:dyDescent="0.25">
      <c r="A405" s="143" t="s">
        <v>1039</v>
      </c>
      <c r="B405" s="132" t="s">
        <v>188</v>
      </c>
      <c r="C405" s="138">
        <v>382</v>
      </c>
      <c r="D405" s="138">
        <v>160</v>
      </c>
      <c r="E405" s="138">
        <v>25</v>
      </c>
      <c r="F405" s="138">
        <v>16</v>
      </c>
      <c r="G405" s="138">
        <v>0</v>
      </c>
      <c r="H405" s="138">
        <v>1</v>
      </c>
      <c r="I405" s="138">
        <v>41</v>
      </c>
      <c r="J405" s="138">
        <v>0</v>
      </c>
      <c r="K405" s="138">
        <v>427</v>
      </c>
      <c r="L405" s="138">
        <v>122</v>
      </c>
      <c r="M405" s="138">
        <v>0</v>
      </c>
      <c r="N405" s="138">
        <f t="shared" si="6"/>
        <v>1174</v>
      </c>
    </row>
    <row r="406" spans="1:14" x14ac:dyDescent="0.25">
      <c r="A406" s="139" t="s">
        <v>1040</v>
      </c>
      <c r="B406" s="132" t="s">
        <v>190</v>
      </c>
      <c r="C406" s="138">
        <v>0</v>
      </c>
      <c r="D406" s="138">
        <v>0</v>
      </c>
      <c r="E406" s="138">
        <v>0</v>
      </c>
      <c r="F406" s="138">
        <v>0</v>
      </c>
      <c r="G406" s="138">
        <v>0</v>
      </c>
      <c r="H406" s="138">
        <v>0</v>
      </c>
      <c r="I406" s="138">
        <v>0</v>
      </c>
      <c r="J406" s="138">
        <v>0</v>
      </c>
      <c r="K406" s="138">
        <v>0</v>
      </c>
      <c r="L406" s="138">
        <v>0</v>
      </c>
      <c r="M406" s="138">
        <v>0</v>
      </c>
      <c r="N406" s="138">
        <f t="shared" si="6"/>
        <v>0</v>
      </c>
    </row>
    <row r="407" spans="1:14" x14ac:dyDescent="0.25">
      <c r="A407" s="143" t="s">
        <v>1041</v>
      </c>
      <c r="B407" s="132" t="s">
        <v>192</v>
      </c>
      <c r="C407" s="138">
        <v>0</v>
      </c>
      <c r="D407" s="138">
        <v>0</v>
      </c>
      <c r="E407" s="138">
        <v>0</v>
      </c>
      <c r="F407" s="138">
        <v>0</v>
      </c>
      <c r="G407" s="138">
        <v>0</v>
      </c>
      <c r="H407" s="138">
        <v>0</v>
      </c>
      <c r="I407" s="138">
        <v>0</v>
      </c>
      <c r="J407" s="138">
        <v>0</v>
      </c>
      <c r="K407" s="138">
        <v>0</v>
      </c>
      <c r="L407" s="138">
        <v>0</v>
      </c>
      <c r="M407" s="138">
        <v>0</v>
      </c>
      <c r="N407" s="138">
        <f t="shared" si="6"/>
        <v>0</v>
      </c>
    </row>
    <row r="408" spans="1:14" x14ac:dyDescent="0.25">
      <c r="A408" s="143" t="s">
        <v>601</v>
      </c>
      <c r="B408" s="132" t="s">
        <v>194</v>
      </c>
      <c r="C408" s="138">
        <v>0</v>
      </c>
      <c r="D408" s="138">
        <v>0</v>
      </c>
      <c r="E408" s="138">
        <v>0</v>
      </c>
      <c r="F408" s="138">
        <v>0</v>
      </c>
      <c r="G408" s="138">
        <v>0</v>
      </c>
      <c r="H408" s="138">
        <v>0</v>
      </c>
      <c r="I408" s="138">
        <v>0</v>
      </c>
      <c r="J408" s="138">
        <v>0</v>
      </c>
      <c r="K408" s="138">
        <v>0</v>
      </c>
      <c r="L408" s="138">
        <v>0</v>
      </c>
      <c r="M408" s="138">
        <v>0</v>
      </c>
      <c r="N408" s="138">
        <f t="shared" si="6"/>
        <v>0</v>
      </c>
    </row>
    <row r="409" spans="1:14" x14ac:dyDescent="0.25">
      <c r="A409" s="139" t="s">
        <v>602</v>
      </c>
      <c r="B409" s="132" t="s">
        <v>196</v>
      </c>
      <c r="C409" s="138">
        <v>-328</v>
      </c>
      <c r="D409" s="138">
        <v>-158</v>
      </c>
      <c r="E409" s="138">
        <v>-25</v>
      </c>
      <c r="F409" s="138">
        <v>-16</v>
      </c>
      <c r="G409" s="138">
        <v>-88</v>
      </c>
      <c r="H409" s="138">
        <v>-1</v>
      </c>
      <c r="I409" s="138">
        <v>-218</v>
      </c>
      <c r="J409" s="138">
        <v>0</v>
      </c>
      <c r="K409" s="138">
        <v>-427</v>
      </c>
      <c r="L409" s="138">
        <v>-122</v>
      </c>
      <c r="M409" s="138">
        <v>0</v>
      </c>
      <c r="N409" s="138">
        <f t="shared" si="6"/>
        <v>-1383</v>
      </c>
    </row>
    <row r="410" spans="1:14" x14ac:dyDescent="0.25">
      <c r="A410" s="139" t="s">
        <v>603</v>
      </c>
      <c r="B410" s="132" t="s">
        <v>200</v>
      </c>
      <c r="C410" s="138">
        <v>0</v>
      </c>
      <c r="D410" s="138">
        <v>0</v>
      </c>
      <c r="E410" s="138">
        <v>0</v>
      </c>
      <c r="F410" s="138">
        <v>0</v>
      </c>
      <c r="G410" s="138">
        <v>0</v>
      </c>
      <c r="H410" s="138">
        <v>0</v>
      </c>
      <c r="I410" s="138">
        <v>0</v>
      </c>
      <c r="J410" s="138">
        <v>0</v>
      </c>
      <c r="K410" s="138">
        <v>0</v>
      </c>
      <c r="L410" s="138">
        <v>0</v>
      </c>
      <c r="M410" s="138">
        <v>0</v>
      </c>
      <c r="N410" s="138">
        <f t="shared" si="6"/>
        <v>0</v>
      </c>
    </row>
    <row r="411" spans="1:14" x14ac:dyDescent="0.25">
      <c r="A411" s="139" t="s">
        <v>604</v>
      </c>
      <c r="B411" s="132" t="s">
        <v>202</v>
      </c>
      <c r="C411" s="138">
        <v>0</v>
      </c>
      <c r="D411" s="138">
        <v>0</v>
      </c>
      <c r="E411" s="138">
        <v>0</v>
      </c>
      <c r="F411" s="138">
        <v>0</v>
      </c>
      <c r="G411" s="138">
        <v>0</v>
      </c>
      <c r="H411" s="138">
        <v>0</v>
      </c>
      <c r="I411" s="138">
        <v>0</v>
      </c>
      <c r="J411" s="138">
        <v>0</v>
      </c>
      <c r="K411" s="138">
        <v>0</v>
      </c>
      <c r="L411" s="138">
        <v>0</v>
      </c>
      <c r="M411" s="138">
        <v>0</v>
      </c>
      <c r="N411" s="138">
        <f t="shared" si="6"/>
        <v>0</v>
      </c>
    </row>
    <row r="412" spans="1:14" x14ac:dyDescent="0.25">
      <c r="A412" s="139" t="s">
        <v>605</v>
      </c>
      <c r="B412" s="132" t="s">
        <v>204</v>
      </c>
      <c r="C412" s="138">
        <v>0</v>
      </c>
      <c r="D412" s="138">
        <v>0</v>
      </c>
      <c r="E412" s="138">
        <v>0</v>
      </c>
      <c r="F412" s="138">
        <v>0</v>
      </c>
      <c r="G412" s="138">
        <v>0</v>
      </c>
      <c r="H412" s="138">
        <v>0</v>
      </c>
      <c r="I412" s="138">
        <v>0</v>
      </c>
      <c r="J412" s="138">
        <v>0</v>
      </c>
      <c r="K412" s="138">
        <v>0</v>
      </c>
      <c r="L412" s="138">
        <v>0</v>
      </c>
      <c r="M412" s="138">
        <v>0</v>
      </c>
      <c r="N412" s="138">
        <f t="shared" si="6"/>
        <v>0</v>
      </c>
    </row>
    <row r="413" spans="1:14" x14ac:dyDescent="0.25">
      <c r="A413" s="139" t="s">
        <v>606</v>
      </c>
      <c r="B413" s="132" t="s">
        <v>208</v>
      </c>
      <c r="C413" s="138">
        <v>0</v>
      </c>
      <c r="D413" s="138">
        <v>0</v>
      </c>
      <c r="E413" s="138">
        <v>0</v>
      </c>
      <c r="F413" s="138">
        <v>0</v>
      </c>
      <c r="G413" s="138">
        <v>0</v>
      </c>
      <c r="H413" s="138">
        <v>3</v>
      </c>
      <c r="I413" s="138">
        <v>433</v>
      </c>
      <c r="J413" s="138">
        <v>0</v>
      </c>
      <c r="K413" s="138">
        <v>0</v>
      </c>
      <c r="L413" s="138">
        <v>0</v>
      </c>
      <c r="M413" s="138">
        <v>0</v>
      </c>
      <c r="N413" s="138">
        <f t="shared" si="6"/>
        <v>436</v>
      </c>
    </row>
    <row r="414" spans="1:14" x14ac:dyDescent="0.25">
      <c r="A414" s="143" t="s">
        <v>607</v>
      </c>
      <c r="B414" s="132" t="s">
        <v>210</v>
      </c>
      <c r="C414" s="138">
        <v>0</v>
      </c>
      <c r="D414" s="138">
        <v>0</v>
      </c>
      <c r="E414" s="138">
        <v>0</v>
      </c>
      <c r="F414" s="138">
        <v>0</v>
      </c>
      <c r="G414" s="138">
        <v>0</v>
      </c>
      <c r="H414" s="138">
        <v>0</v>
      </c>
      <c r="I414" s="138">
        <v>0</v>
      </c>
      <c r="J414" s="138">
        <v>0</v>
      </c>
      <c r="K414" s="138">
        <v>0</v>
      </c>
      <c r="L414" s="138">
        <v>0</v>
      </c>
      <c r="M414" s="138">
        <v>0</v>
      </c>
      <c r="N414" s="138">
        <f t="shared" si="6"/>
        <v>0</v>
      </c>
    </row>
    <row r="415" spans="1:14" x14ac:dyDescent="0.25">
      <c r="A415" s="143" t="s">
        <v>608</v>
      </c>
      <c r="B415" s="132" t="s">
        <v>212</v>
      </c>
      <c r="C415" s="138">
        <v>0</v>
      </c>
      <c r="D415" s="138">
        <v>0</v>
      </c>
      <c r="E415" s="138">
        <v>0</v>
      </c>
      <c r="F415" s="138">
        <v>0</v>
      </c>
      <c r="G415" s="138">
        <v>0</v>
      </c>
      <c r="H415" s="138">
        <v>3</v>
      </c>
      <c r="I415" s="138">
        <v>433</v>
      </c>
      <c r="J415" s="138">
        <v>0</v>
      </c>
      <c r="K415" s="138">
        <v>0</v>
      </c>
      <c r="L415" s="138">
        <v>0</v>
      </c>
      <c r="M415" s="138">
        <v>0</v>
      </c>
      <c r="N415" s="138">
        <f t="shared" si="6"/>
        <v>436</v>
      </c>
    </row>
    <row r="416" spans="1:14" x14ac:dyDescent="0.25">
      <c r="A416" s="143" t="s">
        <v>609</v>
      </c>
      <c r="B416" s="132" t="s">
        <v>214</v>
      </c>
      <c r="C416" s="138">
        <v>0</v>
      </c>
      <c r="D416" s="138">
        <v>0</v>
      </c>
      <c r="E416" s="138">
        <v>0</v>
      </c>
      <c r="F416" s="138">
        <v>0</v>
      </c>
      <c r="G416" s="138">
        <v>0</v>
      </c>
      <c r="H416" s="138">
        <v>0</v>
      </c>
      <c r="I416" s="138">
        <v>0</v>
      </c>
      <c r="J416" s="138">
        <v>0</v>
      </c>
      <c r="K416" s="138">
        <v>0</v>
      </c>
      <c r="L416" s="138">
        <v>0</v>
      </c>
      <c r="M416" s="138">
        <v>0</v>
      </c>
      <c r="N416" s="138">
        <f t="shared" si="6"/>
        <v>0</v>
      </c>
    </row>
    <row r="417" spans="1:14" x14ac:dyDescent="0.25">
      <c r="A417" s="143" t="s">
        <v>610</v>
      </c>
      <c r="B417" s="132" t="s">
        <v>216</v>
      </c>
      <c r="C417" s="138">
        <v>0</v>
      </c>
      <c r="D417" s="138">
        <v>0</v>
      </c>
      <c r="E417" s="138">
        <v>0</v>
      </c>
      <c r="F417" s="138">
        <v>0</v>
      </c>
      <c r="G417" s="138">
        <v>0</v>
      </c>
      <c r="H417" s="138">
        <v>0</v>
      </c>
      <c r="I417" s="138">
        <v>432</v>
      </c>
      <c r="J417" s="138">
        <v>0</v>
      </c>
      <c r="K417" s="138">
        <v>0</v>
      </c>
      <c r="L417" s="138">
        <v>0</v>
      </c>
      <c r="M417" s="138">
        <v>0</v>
      </c>
      <c r="N417" s="138">
        <f t="shared" si="6"/>
        <v>432</v>
      </c>
    </row>
    <row r="418" spans="1:14" ht="25.5" x14ac:dyDescent="0.25">
      <c r="A418" s="145" t="s">
        <v>611</v>
      </c>
      <c r="B418" s="132" t="s">
        <v>1336</v>
      </c>
      <c r="C418" s="138">
        <v>0</v>
      </c>
      <c r="D418" s="138">
        <v>0</v>
      </c>
      <c r="E418" s="138">
        <v>0</v>
      </c>
      <c r="F418" s="138">
        <v>0</v>
      </c>
      <c r="G418" s="138">
        <v>0</v>
      </c>
      <c r="H418" s="138">
        <v>0</v>
      </c>
      <c r="I418" s="138">
        <v>0</v>
      </c>
      <c r="J418" s="138">
        <v>0</v>
      </c>
      <c r="K418" s="138">
        <v>0</v>
      </c>
      <c r="L418" s="138">
        <v>0</v>
      </c>
      <c r="M418" s="138">
        <v>0</v>
      </c>
      <c r="N418" s="138">
        <f t="shared" si="6"/>
        <v>0</v>
      </c>
    </row>
    <row r="419" spans="1:14" x14ac:dyDescent="0.25">
      <c r="A419" s="143" t="s">
        <v>612</v>
      </c>
      <c r="B419" s="132" t="s">
        <v>455</v>
      </c>
      <c r="C419" s="138">
        <v>0</v>
      </c>
      <c r="D419" s="138">
        <v>0</v>
      </c>
      <c r="E419" s="138">
        <v>0</v>
      </c>
      <c r="F419" s="138">
        <v>0</v>
      </c>
      <c r="G419" s="138">
        <v>0</v>
      </c>
      <c r="H419" s="138">
        <v>0</v>
      </c>
      <c r="I419" s="138">
        <v>432</v>
      </c>
      <c r="J419" s="138">
        <v>0</v>
      </c>
      <c r="K419" s="138">
        <v>0</v>
      </c>
      <c r="L419" s="138">
        <v>0</v>
      </c>
      <c r="M419" s="138">
        <v>0</v>
      </c>
      <c r="N419" s="138">
        <f t="shared" si="6"/>
        <v>432</v>
      </c>
    </row>
    <row r="420" spans="1:14" ht="25.5" x14ac:dyDescent="0.25">
      <c r="A420" s="139" t="s">
        <v>613</v>
      </c>
      <c r="B420" s="132" t="s">
        <v>72</v>
      </c>
      <c r="C420" s="138">
        <v>0</v>
      </c>
      <c r="D420" s="138">
        <v>0</v>
      </c>
      <c r="E420" s="138">
        <v>0</v>
      </c>
      <c r="F420" s="138">
        <v>0</v>
      </c>
      <c r="G420" s="138">
        <v>0</v>
      </c>
      <c r="H420" s="138">
        <v>0</v>
      </c>
      <c r="I420" s="138">
        <v>0</v>
      </c>
      <c r="J420" s="138">
        <v>0</v>
      </c>
      <c r="K420" s="138">
        <v>0</v>
      </c>
      <c r="L420" s="138">
        <v>0</v>
      </c>
      <c r="M420" s="138">
        <v>0</v>
      </c>
      <c r="N420" s="138">
        <f t="shared" si="6"/>
        <v>0</v>
      </c>
    </row>
    <row r="421" spans="1:14" ht="25.5" x14ac:dyDescent="0.25">
      <c r="A421" s="139" t="s">
        <v>614</v>
      </c>
      <c r="B421" s="132" t="s">
        <v>224</v>
      </c>
      <c r="C421" s="138">
        <v>0</v>
      </c>
      <c r="D421" s="138">
        <v>0</v>
      </c>
      <c r="E421" s="138">
        <v>0</v>
      </c>
      <c r="F421" s="138">
        <v>0</v>
      </c>
      <c r="G421" s="138">
        <v>0</v>
      </c>
      <c r="H421" s="138">
        <v>0</v>
      </c>
      <c r="I421" s="138">
        <v>15</v>
      </c>
      <c r="J421" s="138">
        <v>0</v>
      </c>
      <c r="K421" s="138">
        <v>0</v>
      </c>
      <c r="L421" s="138">
        <v>0</v>
      </c>
      <c r="M421" s="138">
        <v>0</v>
      </c>
      <c r="N421" s="138">
        <f t="shared" si="6"/>
        <v>15</v>
      </c>
    </row>
    <row r="422" spans="1:14" ht="25.5" x14ac:dyDescent="0.25">
      <c r="A422" s="139" t="s">
        <v>615</v>
      </c>
      <c r="B422" s="132" t="s">
        <v>226</v>
      </c>
      <c r="C422" s="138">
        <v>0</v>
      </c>
      <c r="D422" s="138">
        <v>0</v>
      </c>
      <c r="E422" s="138">
        <v>0</v>
      </c>
      <c r="F422" s="138">
        <v>0</v>
      </c>
      <c r="G422" s="138">
        <v>0</v>
      </c>
      <c r="H422" s="138">
        <v>0</v>
      </c>
      <c r="I422" s="138">
        <v>6</v>
      </c>
      <c r="J422" s="138">
        <v>0</v>
      </c>
      <c r="K422" s="138">
        <v>0</v>
      </c>
      <c r="L422" s="138">
        <v>0</v>
      </c>
      <c r="M422" s="138">
        <v>0</v>
      </c>
      <c r="N422" s="138">
        <f t="shared" si="6"/>
        <v>6</v>
      </c>
    </row>
    <row r="423" spans="1:14" ht="25.5" x14ac:dyDescent="0.25">
      <c r="A423" s="139" t="s">
        <v>616</v>
      </c>
      <c r="B423" s="132" t="s">
        <v>1979</v>
      </c>
      <c r="C423" s="138">
        <v>0</v>
      </c>
      <c r="D423" s="138">
        <v>0</v>
      </c>
      <c r="E423" s="138">
        <v>0</v>
      </c>
      <c r="F423" s="138">
        <v>0</v>
      </c>
      <c r="G423" s="138">
        <v>0</v>
      </c>
      <c r="H423" s="138">
        <v>0</v>
      </c>
      <c r="I423" s="138">
        <v>0</v>
      </c>
      <c r="J423" s="138">
        <v>0</v>
      </c>
      <c r="K423" s="138">
        <v>0</v>
      </c>
      <c r="L423" s="138">
        <v>0</v>
      </c>
      <c r="M423" s="138">
        <v>0</v>
      </c>
      <c r="N423" s="138">
        <f t="shared" si="6"/>
        <v>0</v>
      </c>
    </row>
    <row r="424" spans="1:14" ht="25.5" x14ac:dyDescent="0.25">
      <c r="A424" s="139" t="s">
        <v>617</v>
      </c>
      <c r="B424" s="132" t="s">
        <v>454</v>
      </c>
      <c r="C424" s="138">
        <v>0</v>
      </c>
      <c r="D424" s="138">
        <v>0</v>
      </c>
      <c r="E424" s="138">
        <v>0</v>
      </c>
      <c r="F424" s="138">
        <v>0</v>
      </c>
      <c r="G424" s="138">
        <v>0</v>
      </c>
      <c r="H424" s="138">
        <v>0</v>
      </c>
      <c r="I424" s="138">
        <v>1</v>
      </c>
      <c r="J424" s="138">
        <v>0</v>
      </c>
      <c r="K424" s="138">
        <v>0</v>
      </c>
      <c r="L424" s="138">
        <v>0</v>
      </c>
      <c r="M424" s="138">
        <v>0</v>
      </c>
      <c r="N424" s="138">
        <f t="shared" si="6"/>
        <v>1</v>
      </c>
    </row>
    <row r="425" spans="1:14" ht="25.5" x14ac:dyDescent="0.25">
      <c r="A425" s="139" t="s">
        <v>618</v>
      </c>
      <c r="B425" s="132" t="s">
        <v>1983</v>
      </c>
      <c r="C425" s="138">
        <v>0</v>
      </c>
      <c r="D425" s="138">
        <v>0</v>
      </c>
      <c r="E425" s="138">
        <v>0</v>
      </c>
      <c r="F425" s="138">
        <v>0</v>
      </c>
      <c r="G425" s="138">
        <v>0</v>
      </c>
      <c r="H425" s="138">
        <v>0</v>
      </c>
      <c r="I425" s="138">
        <v>357</v>
      </c>
      <c r="J425" s="138">
        <v>0</v>
      </c>
      <c r="K425" s="138">
        <v>0</v>
      </c>
      <c r="L425" s="138">
        <v>0</v>
      </c>
      <c r="M425" s="138">
        <v>0</v>
      </c>
      <c r="N425" s="138">
        <f t="shared" si="6"/>
        <v>357</v>
      </c>
    </row>
    <row r="426" spans="1:14" x14ac:dyDescent="0.25">
      <c r="A426" s="139" t="s">
        <v>619</v>
      </c>
      <c r="B426" s="132" t="s">
        <v>1986</v>
      </c>
      <c r="C426" s="138">
        <v>0</v>
      </c>
      <c r="D426" s="138">
        <v>0</v>
      </c>
      <c r="E426" s="138">
        <v>0</v>
      </c>
      <c r="F426" s="138">
        <v>0</v>
      </c>
      <c r="G426" s="138">
        <v>0</v>
      </c>
      <c r="H426" s="138">
        <v>0</v>
      </c>
      <c r="I426" s="138">
        <v>53</v>
      </c>
      <c r="J426" s="138">
        <v>0</v>
      </c>
      <c r="K426" s="138">
        <v>0</v>
      </c>
      <c r="L426" s="138">
        <v>0</v>
      </c>
      <c r="M426" s="138">
        <v>0</v>
      </c>
      <c r="N426" s="138">
        <f t="shared" si="6"/>
        <v>53</v>
      </c>
    </row>
    <row r="427" spans="1:14" x14ac:dyDescent="0.25">
      <c r="A427" s="143" t="s">
        <v>620</v>
      </c>
      <c r="B427" s="132" t="s">
        <v>452</v>
      </c>
      <c r="C427" s="138">
        <v>0</v>
      </c>
      <c r="D427" s="138">
        <v>0</v>
      </c>
      <c r="E427" s="138">
        <v>0</v>
      </c>
      <c r="F427" s="138">
        <v>0</v>
      </c>
      <c r="G427" s="138">
        <v>0</v>
      </c>
      <c r="H427" s="138">
        <v>3</v>
      </c>
      <c r="I427" s="138">
        <v>1</v>
      </c>
      <c r="J427" s="138">
        <v>0</v>
      </c>
      <c r="K427" s="138">
        <v>0</v>
      </c>
      <c r="L427" s="138">
        <v>0</v>
      </c>
      <c r="M427" s="138">
        <v>0</v>
      </c>
      <c r="N427" s="138">
        <f t="shared" si="6"/>
        <v>4</v>
      </c>
    </row>
    <row r="428" spans="1:14" ht="25.5" x14ac:dyDescent="0.25">
      <c r="A428" s="143" t="s">
        <v>621</v>
      </c>
      <c r="B428" s="132" t="s">
        <v>1337</v>
      </c>
      <c r="C428" s="138">
        <v>0</v>
      </c>
      <c r="D428" s="138">
        <v>0</v>
      </c>
      <c r="E428" s="138">
        <v>0</v>
      </c>
      <c r="F428" s="138">
        <v>0</v>
      </c>
      <c r="G428" s="138">
        <v>0</v>
      </c>
      <c r="H428" s="138">
        <v>0</v>
      </c>
      <c r="I428" s="138">
        <v>0</v>
      </c>
      <c r="J428" s="138">
        <v>0</v>
      </c>
      <c r="K428" s="138">
        <v>0</v>
      </c>
      <c r="L428" s="138">
        <v>0</v>
      </c>
      <c r="M428" s="138">
        <v>0</v>
      </c>
      <c r="N428" s="138">
        <f t="shared" si="6"/>
        <v>0</v>
      </c>
    </row>
    <row r="429" spans="1:14" x14ac:dyDescent="0.25">
      <c r="A429" s="143" t="s">
        <v>622</v>
      </c>
      <c r="B429" s="132" t="s">
        <v>446</v>
      </c>
      <c r="C429" s="138">
        <v>0</v>
      </c>
      <c r="D429" s="138">
        <v>0</v>
      </c>
      <c r="E429" s="138">
        <v>0</v>
      </c>
      <c r="F429" s="138">
        <v>0</v>
      </c>
      <c r="G429" s="138">
        <v>0</v>
      </c>
      <c r="H429" s="138">
        <v>3</v>
      </c>
      <c r="I429" s="138">
        <v>1</v>
      </c>
      <c r="J429" s="138">
        <v>0</v>
      </c>
      <c r="K429" s="138">
        <v>0</v>
      </c>
      <c r="L429" s="138">
        <v>0</v>
      </c>
      <c r="M429" s="138">
        <v>0</v>
      </c>
      <c r="N429" s="138">
        <f t="shared" si="6"/>
        <v>4</v>
      </c>
    </row>
    <row r="430" spans="1:14" ht="25.5" x14ac:dyDescent="0.25">
      <c r="A430" s="139" t="s">
        <v>623</v>
      </c>
      <c r="B430" s="132" t="s">
        <v>453</v>
      </c>
      <c r="C430" s="138">
        <v>0</v>
      </c>
      <c r="D430" s="138">
        <v>0</v>
      </c>
      <c r="E430" s="138">
        <v>0</v>
      </c>
      <c r="F430" s="138">
        <v>0</v>
      </c>
      <c r="G430" s="138">
        <v>0</v>
      </c>
      <c r="H430" s="138">
        <v>0</v>
      </c>
      <c r="I430" s="138">
        <v>0</v>
      </c>
      <c r="J430" s="138">
        <v>0</v>
      </c>
      <c r="K430" s="138">
        <v>0</v>
      </c>
      <c r="L430" s="138">
        <v>0</v>
      </c>
      <c r="M430" s="138">
        <v>0</v>
      </c>
      <c r="N430" s="138">
        <f t="shared" si="6"/>
        <v>0</v>
      </c>
    </row>
    <row r="431" spans="1:14" ht="25.5" x14ac:dyDescent="0.25">
      <c r="A431" s="139" t="s">
        <v>624</v>
      </c>
      <c r="B431" s="132" t="s">
        <v>1996</v>
      </c>
      <c r="C431" s="138">
        <v>0</v>
      </c>
      <c r="D431" s="138">
        <v>0</v>
      </c>
      <c r="E431" s="138">
        <v>0</v>
      </c>
      <c r="F431" s="138">
        <v>0</v>
      </c>
      <c r="G431" s="138">
        <v>0</v>
      </c>
      <c r="H431" s="138">
        <v>0</v>
      </c>
      <c r="I431" s="138">
        <v>0</v>
      </c>
      <c r="J431" s="138">
        <v>0</v>
      </c>
      <c r="K431" s="138">
        <v>0</v>
      </c>
      <c r="L431" s="138">
        <v>0</v>
      </c>
      <c r="M431" s="138">
        <v>0</v>
      </c>
      <c r="N431" s="138">
        <f t="shared" si="6"/>
        <v>0</v>
      </c>
    </row>
    <row r="432" spans="1:14" ht="25.5" x14ac:dyDescent="0.25">
      <c r="A432" s="139" t="s">
        <v>625</v>
      </c>
      <c r="B432" s="132" t="s">
        <v>1998</v>
      </c>
      <c r="C432" s="138">
        <v>0</v>
      </c>
      <c r="D432" s="138">
        <v>0</v>
      </c>
      <c r="E432" s="138">
        <v>0</v>
      </c>
      <c r="F432" s="138">
        <v>0</v>
      </c>
      <c r="G432" s="138">
        <v>0</v>
      </c>
      <c r="H432" s="138">
        <v>0</v>
      </c>
      <c r="I432" s="138">
        <v>1</v>
      </c>
      <c r="J432" s="138">
        <v>0</v>
      </c>
      <c r="K432" s="138">
        <v>0</v>
      </c>
      <c r="L432" s="138">
        <v>0</v>
      </c>
      <c r="M432" s="138">
        <v>0</v>
      </c>
      <c r="N432" s="138">
        <f t="shared" si="6"/>
        <v>1</v>
      </c>
    </row>
    <row r="433" spans="1:14" ht="25.5" x14ac:dyDescent="0.25">
      <c r="A433" s="139" t="s">
        <v>626</v>
      </c>
      <c r="B433" s="132" t="s">
        <v>152</v>
      </c>
      <c r="C433" s="138">
        <v>0</v>
      </c>
      <c r="D433" s="138">
        <v>0</v>
      </c>
      <c r="E433" s="138">
        <v>0</v>
      </c>
      <c r="F433" s="138">
        <v>0</v>
      </c>
      <c r="G433" s="138">
        <v>0</v>
      </c>
      <c r="H433" s="138">
        <v>0</v>
      </c>
      <c r="I433" s="138">
        <v>0</v>
      </c>
      <c r="J433" s="138">
        <v>0</v>
      </c>
      <c r="K433" s="138">
        <v>0</v>
      </c>
      <c r="L433" s="138">
        <v>0</v>
      </c>
      <c r="M433" s="138">
        <v>0</v>
      </c>
      <c r="N433" s="138">
        <f t="shared" si="6"/>
        <v>0</v>
      </c>
    </row>
    <row r="434" spans="1:14" ht="25.5" x14ac:dyDescent="0.25">
      <c r="A434" s="139" t="s">
        <v>627</v>
      </c>
      <c r="B434" s="132" t="s">
        <v>456</v>
      </c>
      <c r="C434" s="138">
        <v>0</v>
      </c>
      <c r="D434" s="138">
        <v>0</v>
      </c>
      <c r="E434" s="138">
        <v>0</v>
      </c>
      <c r="F434" s="138">
        <v>0</v>
      </c>
      <c r="G434" s="138">
        <v>0</v>
      </c>
      <c r="H434" s="138">
        <v>0</v>
      </c>
      <c r="I434" s="138">
        <v>0</v>
      </c>
      <c r="J434" s="138">
        <v>0</v>
      </c>
      <c r="K434" s="138">
        <v>0</v>
      </c>
      <c r="L434" s="138">
        <v>0</v>
      </c>
      <c r="M434" s="138">
        <v>0</v>
      </c>
      <c r="N434" s="138">
        <f t="shared" si="6"/>
        <v>0</v>
      </c>
    </row>
    <row r="435" spans="1:14" ht="25.5" x14ac:dyDescent="0.25">
      <c r="A435" s="139" t="s">
        <v>628</v>
      </c>
      <c r="B435" s="132" t="s">
        <v>1483</v>
      </c>
      <c r="C435" s="138">
        <v>0</v>
      </c>
      <c r="D435" s="138">
        <v>0</v>
      </c>
      <c r="E435" s="138">
        <v>0</v>
      </c>
      <c r="F435" s="138">
        <v>0</v>
      </c>
      <c r="G435" s="138">
        <v>0</v>
      </c>
      <c r="H435" s="138">
        <v>3</v>
      </c>
      <c r="I435" s="138">
        <v>0</v>
      </c>
      <c r="J435" s="138">
        <v>0</v>
      </c>
      <c r="K435" s="138">
        <v>0</v>
      </c>
      <c r="L435" s="138">
        <v>0</v>
      </c>
      <c r="M435" s="138">
        <v>0</v>
      </c>
      <c r="N435" s="138">
        <f t="shared" si="6"/>
        <v>3</v>
      </c>
    </row>
    <row r="436" spans="1:14" x14ac:dyDescent="0.25">
      <c r="A436" s="139" t="s">
        <v>629</v>
      </c>
      <c r="B436" s="132" t="s">
        <v>1248</v>
      </c>
      <c r="C436" s="138">
        <v>0</v>
      </c>
      <c r="D436" s="138">
        <v>0</v>
      </c>
      <c r="E436" s="138">
        <v>0</v>
      </c>
      <c r="F436" s="138">
        <v>0</v>
      </c>
      <c r="G436" s="138">
        <v>0</v>
      </c>
      <c r="H436" s="138">
        <v>0</v>
      </c>
      <c r="I436" s="138">
        <v>0</v>
      </c>
      <c r="J436" s="138">
        <v>0</v>
      </c>
      <c r="K436" s="138">
        <v>0</v>
      </c>
      <c r="L436" s="138">
        <v>0</v>
      </c>
      <c r="M436" s="138">
        <v>0</v>
      </c>
      <c r="N436" s="138">
        <f t="shared" si="6"/>
        <v>0</v>
      </c>
    </row>
    <row r="437" spans="1:14" x14ac:dyDescent="0.25">
      <c r="A437" s="143" t="s">
        <v>630</v>
      </c>
      <c r="B437" s="132" t="s">
        <v>1487</v>
      </c>
      <c r="C437" s="138">
        <v>0</v>
      </c>
      <c r="D437" s="138">
        <v>0</v>
      </c>
      <c r="E437" s="138">
        <v>0</v>
      </c>
      <c r="F437" s="138">
        <v>0</v>
      </c>
      <c r="G437" s="138">
        <v>0</v>
      </c>
      <c r="H437" s="138">
        <v>0</v>
      </c>
      <c r="I437" s="138">
        <v>0</v>
      </c>
      <c r="J437" s="138">
        <v>0</v>
      </c>
      <c r="K437" s="138">
        <v>0</v>
      </c>
      <c r="L437" s="138">
        <v>0</v>
      </c>
      <c r="M437" s="138">
        <v>0</v>
      </c>
      <c r="N437" s="138">
        <f t="shared" si="6"/>
        <v>0</v>
      </c>
    </row>
    <row r="438" spans="1:14" x14ac:dyDescent="0.25">
      <c r="A438" s="139" t="s">
        <v>631</v>
      </c>
      <c r="B438" s="132" t="s">
        <v>1489</v>
      </c>
      <c r="C438" s="138">
        <v>0</v>
      </c>
      <c r="D438" s="138">
        <v>0</v>
      </c>
      <c r="E438" s="138">
        <v>0</v>
      </c>
      <c r="F438" s="138">
        <v>0</v>
      </c>
      <c r="G438" s="138">
        <v>0</v>
      </c>
      <c r="H438" s="138">
        <v>186</v>
      </c>
      <c r="I438" s="138">
        <v>1448</v>
      </c>
      <c r="J438" s="138">
        <v>0</v>
      </c>
      <c r="K438" s="138">
        <v>0</v>
      </c>
      <c r="L438" s="138">
        <v>0</v>
      </c>
      <c r="M438" s="138">
        <v>0</v>
      </c>
      <c r="N438" s="138">
        <f t="shared" si="6"/>
        <v>1634</v>
      </c>
    </row>
    <row r="439" spans="1:14" x14ac:dyDescent="0.25">
      <c r="A439" s="143" t="s">
        <v>632</v>
      </c>
      <c r="B439" s="132" t="s">
        <v>1491</v>
      </c>
      <c r="C439" s="138">
        <v>0</v>
      </c>
      <c r="D439" s="138">
        <v>0</v>
      </c>
      <c r="E439" s="138">
        <v>0</v>
      </c>
      <c r="F439" s="138">
        <v>0</v>
      </c>
      <c r="G439" s="138">
        <v>0</v>
      </c>
      <c r="H439" s="138">
        <v>0</v>
      </c>
      <c r="I439" s="138">
        <v>0</v>
      </c>
      <c r="J439" s="138">
        <v>0</v>
      </c>
      <c r="K439" s="138">
        <v>0</v>
      </c>
      <c r="L439" s="138">
        <v>0</v>
      </c>
      <c r="M439" s="138">
        <v>0</v>
      </c>
      <c r="N439" s="138">
        <f t="shared" si="6"/>
        <v>0</v>
      </c>
    </row>
    <row r="440" spans="1:14" x14ac:dyDescent="0.25">
      <c r="A440" s="143" t="s">
        <v>633</v>
      </c>
      <c r="B440" s="132" t="s">
        <v>1493</v>
      </c>
      <c r="C440" s="138">
        <v>0</v>
      </c>
      <c r="D440" s="138">
        <v>0</v>
      </c>
      <c r="E440" s="138">
        <v>0</v>
      </c>
      <c r="F440" s="138">
        <v>0</v>
      </c>
      <c r="G440" s="138">
        <v>0</v>
      </c>
      <c r="H440" s="138">
        <v>186</v>
      </c>
      <c r="I440" s="138">
        <v>1448</v>
      </c>
      <c r="J440" s="138">
        <v>0</v>
      </c>
      <c r="K440" s="138">
        <v>0</v>
      </c>
      <c r="L440" s="138">
        <v>0</v>
      </c>
      <c r="M440" s="138">
        <v>0</v>
      </c>
      <c r="N440" s="138">
        <f t="shared" si="6"/>
        <v>1634</v>
      </c>
    </row>
    <row r="441" spans="1:14" x14ac:dyDescent="0.25">
      <c r="A441" s="143" t="s">
        <v>634</v>
      </c>
      <c r="B441" s="132" t="s">
        <v>1495</v>
      </c>
      <c r="C441" s="138">
        <v>0</v>
      </c>
      <c r="D441" s="138">
        <v>0</v>
      </c>
      <c r="E441" s="138">
        <v>0</v>
      </c>
      <c r="F441" s="138">
        <v>0</v>
      </c>
      <c r="G441" s="138">
        <v>0</v>
      </c>
      <c r="H441" s="138">
        <v>0</v>
      </c>
      <c r="I441" s="138">
        <v>0</v>
      </c>
      <c r="J441" s="138">
        <v>0</v>
      </c>
      <c r="K441" s="138">
        <v>0</v>
      </c>
      <c r="L441" s="138">
        <v>0</v>
      </c>
      <c r="M441" s="138">
        <v>0</v>
      </c>
      <c r="N441" s="138">
        <f t="shared" si="6"/>
        <v>0</v>
      </c>
    </row>
    <row r="442" spans="1:14" x14ac:dyDescent="0.25">
      <c r="A442" s="143" t="s">
        <v>635</v>
      </c>
      <c r="B442" s="132" t="s">
        <v>461</v>
      </c>
      <c r="C442" s="138">
        <v>0</v>
      </c>
      <c r="D442" s="138">
        <v>0</v>
      </c>
      <c r="E442" s="138">
        <v>0</v>
      </c>
      <c r="F442" s="138">
        <v>0</v>
      </c>
      <c r="G442" s="138">
        <v>0</v>
      </c>
      <c r="H442" s="138">
        <v>0</v>
      </c>
      <c r="I442" s="138">
        <v>0</v>
      </c>
      <c r="J442" s="138">
        <v>0</v>
      </c>
      <c r="K442" s="138">
        <v>0</v>
      </c>
      <c r="L442" s="138">
        <v>0</v>
      </c>
      <c r="M442" s="138">
        <v>0</v>
      </c>
      <c r="N442" s="138">
        <f t="shared" si="6"/>
        <v>0</v>
      </c>
    </row>
    <row r="443" spans="1:14" x14ac:dyDescent="0.25">
      <c r="A443" s="143" t="s">
        <v>636</v>
      </c>
      <c r="B443" s="132" t="s">
        <v>1499</v>
      </c>
      <c r="C443" s="138">
        <v>0</v>
      </c>
      <c r="D443" s="138">
        <v>0</v>
      </c>
      <c r="E443" s="138">
        <v>0</v>
      </c>
      <c r="F443" s="138">
        <v>0</v>
      </c>
      <c r="G443" s="138">
        <v>0</v>
      </c>
      <c r="H443" s="138">
        <v>178</v>
      </c>
      <c r="I443" s="138">
        <v>1448</v>
      </c>
      <c r="J443" s="138">
        <v>0</v>
      </c>
      <c r="K443" s="138">
        <v>0</v>
      </c>
      <c r="L443" s="138">
        <v>0</v>
      </c>
      <c r="M443" s="138">
        <v>0</v>
      </c>
      <c r="N443" s="138">
        <f t="shared" si="6"/>
        <v>1626</v>
      </c>
    </row>
    <row r="444" spans="1:14" ht="25.5" x14ac:dyDescent="0.25">
      <c r="A444" s="143" t="s">
        <v>637</v>
      </c>
      <c r="B444" s="132" t="s">
        <v>1338</v>
      </c>
      <c r="C444" s="138">
        <v>0</v>
      </c>
      <c r="D444" s="138">
        <v>0</v>
      </c>
      <c r="E444" s="138">
        <v>0</v>
      </c>
      <c r="F444" s="138">
        <v>0</v>
      </c>
      <c r="G444" s="138">
        <v>0</v>
      </c>
      <c r="H444" s="138">
        <v>0</v>
      </c>
      <c r="I444" s="138">
        <v>0</v>
      </c>
      <c r="J444" s="138">
        <v>0</v>
      </c>
      <c r="K444" s="138">
        <v>0</v>
      </c>
      <c r="L444" s="138">
        <v>0</v>
      </c>
      <c r="M444" s="138">
        <v>0</v>
      </c>
      <c r="N444" s="138">
        <f t="shared" si="6"/>
        <v>0</v>
      </c>
    </row>
    <row r="445" spans="1:14" ht="25.5" x14ac:dyDescent="0.25">
      <c r="A445" s="139" t="s">
        <v>638</v>
      </c>
      <c r="B445" s="132" t="s">
        <v>1609</v>
      </c>
      <c r="C445" s="138">
        <v>0</v>
      </c>
      <c r="D445" s="138">
        <v>0</v>
      </c>
      <c r="E445" s="138">
        <v>0</v>
      </c>
      <c r="F445" s="138">
        <v>0</v>
      </c>
      <c r="G445" s="138">
        <v>0</v>
      </c>
      <c r="H445" s="138">
        <v>0</v>
      </c>
      <c r="I445" s="138">
        <v>0</v>
      </c>
      <c r="J445" s="138">
        <v>0</v>
      </c>
      <c r="K445" s="138">
        <v>0</v>
      </c>
      <c r="L445" s="138">
        <v>0</v>
      </c>
      <c r="M445" s="138">
        <v>0</v>
      </c>
      <c r="N445" s="138">
        <f t="shared" si="6"/>
        <v>0</v>
      </c>
    </row>
    <row r="446" spans="1:14" ht="25.5" x14ac:dyDescent="0.25">
      <c r="A446" s="139" t="s">
        <v>639</v>
      </c>
      <c r="B446" s="132" t="s">
        <v>1339</v>
      </c>
      <c r="C446" s="138">
        <v>0</v>
      </c>
      <c r="D446" s="138">
        <v>0</v>
      </c>
      <c r="E446" s="138">
        <v>0</v>
      </c>
      <c r="F446" s="138">
        <v>0</v>
      </c>
      <c r="G446" s="138">
        <v>0</v>
      </c>
      <c r="H446" s="138">
        <v>0</v>
      </c>
      <c r="I446" s="138">
        <v>0</v>
      </c>
      <c r="J446" s="138">
        <v>0</v>
      </c>
      <c r="K446" s="138">
        <v>0</v>
      </c>
      <c r="L446" s="138">
        <v>0</v>
      </c>
      <c r="M446" s="138">
        <v>0</v>
      </c>
      <c r="N446" s="138">
        <f t="shared" si="6"/>
        <v>0</v>
      </c>
    </row>
    <row r="447" spans="1:14" x14ac:dyDescent="0.25">
      <c r="A447" s="143" t="s">
        <v>640</v>
      </c>
      <c r="B447" s="132" t="s">
        <v>1508</v>
      </c>
      <c r="C447" s="138">
        <v>0</v>
      </c>
      <c r="D447" s="138">
        <v>0</v>
      </c>
      <c r="E447" s="138">
        <v>0</v>
      </c>
      <c r="F447" s="138">
        <v>0</v>
      </c>
      <c r="G447" s="138">
        <v>0</v>
      </c>
      <c r="H447" s="138">
        <v>178</v>
      </c>
      <c r="I447" s="138">
        <v>1448</v>
      </c>
      <c r="J447" s="138">
        <v>0</v>
      </c>
      <c r="K447" s="138">
        <v>0</v>
      </c>
      <c r="L447" s="138">
        <v>0</v>
      </c>
      <c r="M447" s="138">
        <v>0</v>
      </c>
      <c r="N447" s="138">
        <f t="shared" si="6"/>
        <v>1626</v>
      </c>
    </row>
    <row r="448" spans="1:14" ht="25.5" x14ac:dyDescent="0.25">
      <c r="A448" s="139" t="s">
        <v>641</v>
      </c>
      <c r="B448" s="132" t="s">
        <v>1510</v>
      </c>
      <c r="C448" s="138">
        <v>0</v>
      </c>
      <c r="D448" s="138">
        <v>0</v>
      </c>
      <c r="E448" s="138">
        <v>0</v>
      </c>
      <c r="F448" s="138">
        <v>0</v>
      </c>
      <c r="G448" s="138">
        <v>0</v>
      </c>
      <c r="H448" s="138">
        <v>0</v>
      </c>
      <c r="I448" s="138">
        <v>0</v>
      </c>
      <c r="J448" s="138">
        <v>0</v>
      </c>
      <c r="K448" s="138">
        <v>0</v>
      </c>
      <c r="L448" s="138">
        <v>0</v>
      </c>
      <c r="M448" s="138">
        <v>0</v>
      </c>
      <c r="N448" s="138">
        <f t="shared" si="6"/>
        <v>0</v>
      </c>
    </row>
    <row r="449" spans="1:14" ht="25.5" x14ac:dyDescent="0.25">
      <c r="A449" s="139" t="s">
        <v>642</v>
      </c>
      <c r="B449" s="132" t="s">
        <v>1512</v>
      </c>
      <c r="C449" s="138">
        <v>0</v>
      </c>
      <c r="D449" s="138">
        <v>0</v>
      </c>
      <c r="E449" s="138">
        <v>0</v>
      </c>
      <c r="F449" s="138">
        <v>0</v>
      </c>
      <c r="G449" s="138">
        <v>0</v>
      </c>
      <c r="H449" s="138">
        <v>0</v>
      </c>
      <c r="I449" s="138">
        <v>0</v>
      </c>
      <c r="J449" s="138">
        <v>0</v>
      </c>
      <c r="K449" s="138">
        <v>0</v>
      </c>
      <c r="L449" s="138">
        <v>0</v>
      </c>
      <c r="M449" s="138">
        <v>0</v>
      </c>
      <c r="N449" s="138">
        <f t="shared" si="6"/>
        <v>0</v>
      </c>
    </row>
    <row r="450" spans="1:14" ht="25.5" x14ac:dyDescent="0.25">
      <c r="A450" s="143" t="s">
        <v>643</v>
      </c>
      <c r="B450" s="132" t="s">
        <v>1514</v>
      </c>
      <c r="C450" s="138">
        <v>0</v>
      </c>
      <c r="D450" s="138">
        <v>0</v>
      </c>
      <c r="E450" s="138">
        <v>0</v>
      </c>
      <c r="F450" s="138">
        <v>0</v>
      </c>
      <c r="G450" s="138">
        <v>0</v>
      </c>
      <c r="H450" s="138">
        <v>0</v>
      </c>
      <c r="I450" s="138">
        <v>0</v>
      </c>
      <c r="J450" s="138">
        <v>0</v>
      </c>
      <c r="K450" s="138">
        <v>0</v>
      </c>
      <c r="L450" s="138">
        <v>0</v>
      </c>
      <c r="M450" s="138">
        <v>0</v>
      </c>
      <c r="N450" s="138">
        <f t="shared" si="6"/>
        <v>0</v>
      </c>
    </row>
    <row r="451" spans="1:14" ht="25.5" x14ac:dyDescent="0.25">
      <c r="A451" s="143" t="s">
        <v>644</v>
      </c>
      <c r="B451" s="132" t="s">
        <v>442</v>
      </c>
      <c r="C451" s="138">
        <v>0</v>
      </c>
      <c r="D451" s="138">
        <v>0</v>
      </c>
      <c r="E451" s="138">
        <v>0</v>
      </c>
      <c r="F451" s="138">
        <v>0</v>
      </c>
      <c r="G451" s="138">
        <v>0</v>
      </c>
      <c r="H451" s="138">
        <v>0</v>
      </c>
      <c r="I451" s="138">
        <v>0</v>
      </c>
      <c r="J451" s="138">
        <v>0</v>
      </c>
      <c r="K451" s="138">
        <v>0</v>
      </c>
      <c r="L451" s="138">
        <v>0</v>
      </c>
      <c r="M451" s="138">
        <v>0</v>
      </c>
      <c r="N451" s="138">
        <f t="shared" ref="N451:N481" si="7">SUM(C451:M451)</f>
        <v>0</v>
      </c>
    </row>
    <row r="452" spans="1:14" ht="25.5" x14ac:dyDescent="0.25">
      <c r="A452" s="143" t="s">
        <v>645</v>
      </c>
      <c r="B452" s="132" t="s">
        <v>445</v>
      </c>
      <c r="C452" s="138">
        <v>0</v>
      </c>
      <c r="D452" s="138">
        <v>0</v>
      </c>
      <c r="E452" s="138">
        <v>0</v>
      </c>
      <c r="F452" s="138">
        <v>0</v>
      </c>
      <c r="G452" s="138">
        <v>0</v>
      </c>
      <c r="H452" s="138">
        <v>0</v>
      </c>
      <c r="I452" s="138">
        <v>0</v>
      </c>
      <c r="J452" s="138">
        <v>0</v>
      </c>
      <c r="K452" s="138">
        <v>0</v>
      </c>
      <c r="L452" s="138">
        <v>0</v>
      </c>
      <c r="M452" s="138">
        <v>0</v>
      </c>
      <c r="N452" s="138">
        <f t="shared" si="7"/>
        <v>0</v>
      </c>
    </row>
    <row r="453" spans="1:14" ht="25.5" x14ac:dyDescent="0.25">
      <c r="A453" s="139" t="s">
        <v>646</v>
      </c>
      <c r="B453" s="132" t="s">
        <v>1469</v>
      </c>
      <c r="C453" s="138">
        <v>0</v>
      </c>
      <c r="D453" s="138">
        <v>0</v>
      </c>
      <c r="E453" s="138">
        <v>0</v>
      </c>
      <c r="F453" s="138">
        <v>0</v>
      </c>
      <c r="G453" s="138">
        <v>0</v>
      </c>
      <c r="H453" s="138">
        <v>0</v>
      </c>
      <c r="I453" s="138">
        <v>165</v>
      </c>
      <c r="J453" s="138">
        <v>0</v>
      </c>
      <c r="K453" s="138">
        <v>0</v>
      </c>
      <c r="L453" s="138">
        <v>0</v>
      </c>
      <c r="M453" s="138">
        <v>0</v>
      </c>
      <c r="N453" s="138">
        <f t="shared" si="7"/>
        <v>165</v>
      </c>
    </row>
    <row r="454" spans="1:14" ht="25.5" x14ac:dyDescent="0.25">
      <c r="A454" s="139" t="s">
        <v>647</v>
      </c>
      <c r="B454" s="132" t="s">
        <v>1471</v>
      </c>
      <c r="C454" s="138">
        <v>0</v>
      </c>
      <c r="D454" s="138">
        <v>0</v>
      </c>
      <c r="E454" s="138">
        <v>0</v>
      </c>
      <c r="F454" s="138">
        <v>0</v>
      </c>
      <c r="G454" s="138">
        <v>0</v>
      </c>
      <c r="H454" s="138">
        <v>0</v>
      </c>
      <c r="I454" s="138">
        <v>0</v>
      </c>
      <c r="J454" s="138">
        <v>0</v>
      </c>
      <c r="K454" s="138">
        <v>0</v>
      </c>
      <c r="L454" s="138">
        <v>0</v>
      </c>
      <c r="M454" s="138">
        <v>0</v>
      </c>
      <c r="N454" s="138">
        <f t="shared" si="7"/>
        <v>0</v>
      </c>
    </row>
    <row r="455" spans="1:14" ht="25.5" x14ac:dyDescent="0.25">
      <c r="A455" s="139" t="s">
        <v>648</v>
      </c>
      <c r="B455" s="132" t="s">
        <v>457</v>
      </c>
      <c r="C455" s="138">
        <v>0</v>
      </c>
      <c r="D455" s="138">
        <v>0</v>
      </c>
      <c r="E455" s="138">
        <v>0</v>
      </c>
      <c r="F455" s="138">
        <v>0</v>
      </c>
      <c r="G455" s="138">
        <v>0</v>
      </c>
      <c r="H455" s="138">
        <v>66</v>
      </c>
      <c r="I455" s="138">
        <v>0</v>
      </c>
      <c r="J455" s="138">
        <v>0</v>
      </c>
      <c r="K455" s="138">
        <v>0</v>
      </c>
      <c r="L455" s="138">
        <v>0</v>
      </c>
      <c r="M455" s="138">
        <v>0</v>
      </c>
      <c r="N455" s="138">
        <f t="shared" si="7"/>
        <v>66</v>
      </c>
    </row>
    <row r="456" spans="1:14" ht="25.5" x14ac:dyDescent="0.25">
      <c r="A456" s="139" t="s">
        <v>649</v>
      </c>
      <c r="B456" s="132" t="s">
        <v>1475</v>
      </c>
      <c r="C456" s="138">
        <v>0</v>
      </c>
      <c r="D456" s="138">
        <v>0</v>
      </c>
      <c r="E456" s="138">
        <v>0</v>
      </c>
      <c r="F456" s="138">
        <v>0</v>
      </c>
      <c r="G456" s="138">
        <v>0</v>
      </c>
      <c r="H456" s="138">
        <v>85</v>
      </c>
      <c r="I456" s="138">
        <v>1165</v>
      </c>
      <c r="J456" s="138">
        <v>0</v>
      </c>
      <c r="K456" s="138">
        <v>0</v>
      </c>
      <c r="L456" s="138">
        <v>0</v>
      </c>
      <c r="M456" s="138">
        <v>0</v>
      </c>
      <c r="N456" s="138">
        <f t="shared" si="7"/>
        <v>1250</v>
      </c>
    </row>
    <row r="457" spans="1:14" x14ac:dyDescent="0.25">
      <c r="A457" s="139" t="s">
        <v>650</v>
      </c>
      <c r="B457" s="132" t="s">
        <v>1477</v>
      </c>
      <c r="C457" s="138">
        <v>0</v>
      </c>
      <c r="D457" s="138">
        <v>0</v>
      </c>
      <c r="E457" s="138">
        <v>0</v>
      </c>
      <c r="F457" s="138">
        <v>0</v>
      </c>
      <c r="G457" s="138">
        <v>0</v>
      </c>
      <c r="H457" s="138">
        <v>27</v>
      </c>
      <c r="I457" s="138">
        <v>118</v>
      </c>
      <c r="J457" s="138">
        <v>0</v>
      </c>
      <c r="K457" s="138">
        <v>0</v>
      </c>
      <c r="L457" s="138">
        <v>0</v>
      </c>
      <c r="M457" s="138">
        <v>0</v>
      </c>
      <c r="N457" s="138">
        <f t="shared" si="7"/>
        <v>145</v>
      </c>
    </row>
    <row r="458" spans="1:14" x14ac:dyDescent="0.25">
      <c r="A458" s="143" t="s">
        <v>651</v>
      </c>
      <c r="B458" s="132" t="s">
        <v>1479</v>
      </c>
      <c r="C458" s="138">
        <v>0</v>
      </c>
      <c r="D458" s="138">
        <v>0</v>
      </c>
      <c r="E458" s="138">
        <v>0</v>
      </c>
      <c r="F458" s="138">
        <v>0</v>
      </c>
      <c r="G458" s="138">
        <v>0</v>
      </c>
      <c r="H458" s="138">
        <v>0</v>
      </c>
      <c r="I458" s="138">
        <v>0</v>
      </c>
      <c r="J458" s="138">
        <v>0</v>
      </c>
      <c r="K458" s="138">
        <v>0</v>
      </c>
      <c r="L458" s="138">
        <v>0</v>
      </c>
      <c r="M458" s="138">
        <v>0</v>
      </c>
      <c r="N458" s="138">
        <f t="shared" si="7"/>
        <v>0</v>
      </c>
    </row>
    <row r="459" spans="1:14" ht="25.5" x14ac:dyDescent="0.25">
      <c r="A459" s="143" t="s">
        <v>652</v>
      </c>
      <c r="B459" s="132" t="s">
        <v>1340</v>
      </c>
      <c r="C459" s="138">
        <v>0</v>
      </c>
      <c r="D459" s="138">
        <v>0</v>
      </c>
      <c r="E459" s="138">
        <v>0</v>
      </c>
      <c r="F459" s="138">
        <v>0</v>
      </c>
      <c r="G459" s="138">
        <v>0</v>
      </c>
      <c r="H459" s="138">
        <v>0</v>
      </c>
      <c r="I459" s="138">
        <v>0</v>
      </c>
      <c r="J459" s="138">
        <v>0</v>
      </c>
      <c r="K459" s="138">
        <v>0</v>
      </c>
      <c r="L459" s="138">
        <v>0</v>
      </c>
      <c r="M459" s="138">
        <v>0</v>
      </c>
      <c r="N459" s="138">
        <f t="shared" si="7"/>
        <v>0</v>
      </c>
    </row>
    <row r="460" spans="1:14" x14ac:dyDescent="0.25">
      <c r="A460" s="143" t="s">
        <v>653</v>
      </c>
      <c r="B460" s="132" t="s">
        <v>1151</v>
      </c>
      <c r="C460" s="138">
        <v>0</v>
      </c>
      <c r="D460" s="138">
        <v>0</v>
      </c>
      <c r="E460" s="138">
        <v>0</v>
      </c>
      <c r="F460" s="138">
        <v>0</v>
      </c>
      <c r="G460" s="138">
        <v>0</v>
      </c>
      <c r="H460" s="138">
        <v>0</v>
      </c>
      <c r="I460" s="138">
        <v>0</v>
      </c>
      <c r="J460" s="138">
        <v>0</v>
      </c>
      <c r="K460" s="138">
        <v>0</v>
      </c>
      <c r="L460" s="138">
        <v>0</v>
      </c>
      <c r="M460" s="138">
        <v>0</v>
      </c>
      <c r="N460" s="138">
        <f t="shared" si="7"/>
        <v>0</v>
      </c>
    </row>
    <row r="461" spans="1:14" ht="25.5" x14ac:dyDescent="0.25">
      <c r="A461" s="139" t="s">
        <v>654</v>
      </c>
      <c r="B461" s="132" t="s">
        <v>1153</v>
      </c>
      <c r="C461" s="138">
        <v>0</v>
      </c>
      <c r="D461" s="138">
        <v>0</v>
      </c>
      <c r="E461" s="138">
        <v>0</v>
      </c>
      <c r="F461" s="138">
        <v>0</v>
      </c>
      <c r="G461" s="138">
        <v>0</v>
      </c>
      <c r="H461" s="138">
        <v>0</v>
      </c>
      <c r="I461" s="138">
        <v>0</v>
      </c>
      <c r="J461" s="138">
        <v>0</v>
      </c>
      <c r="K461" s="138">
        <v>0</v>
      </c>
      <c r="L461" s="138">
        <v>0</v>
      </c>
      <c r="M461" s="138">
        <v>0</v>
      </c>
      <c r="N461" s="138">
        <f t="shared" si="7"/>
        <v>0</v>
      </c>
    </row>
    <row r="462" spans="1:14" ht="25.5" x14ac:dyDescent="0.25">
      <c r="A462" s="139" t="s">
        <v>655</v>
      </c>
      <c r="B462" s="132" t="s">
        <v>1155</v>
      </c>
      <c r="C462" s="138">
        <v>0</v>
      </c>
      <c r="D462" s="138">
        <v>0</v>
      </c>
      <c r="E462" s="138">
        <v>0</v>
      </c>
      <c r="F462" s="138">
        <v>0</v>
      </c>
      <c r="G462" s="138">
        <v>0</v>
      </c>
      <c r="H462" s="138">
        <v>0</v>
      </c>
      <c r="I462" s="138">
        <v>0</v>
      </c>
      <c r="J462" s="138">
        <v>0</v>
      </c>
      <c r="K462" s="138">
        <v>0</v>
      </c>
      <c r="L462" s="138">
        <v>0</v>
      </c>
      <c r="M462" s="138">
        <v>0</v>
      </c>
      <c r="N462" s="138">
        <f t="shared" si="7"/>
        <v>0</v>
      </c>
    </row>
    <row r="463" spans="1:14" ht="25.5" x14ac:dyDescent="0.25">
      <c r="A463" s="139" t="s">
        <v>656</v>
      </c>
      <c r="B463" s="132" t="s">
        <v>1157</v>
      </c>
      <c r="C463" s="138">
        <v>0</v>
      </c>
      <c r="D463" s="138">
        <v>0</v>
      </c>
      <c r="E463" s="138">
        <v>0</v>
      </c>
      <c r="F463" s="138">
        <v>0</v>
      </c>
      <c r="G463" s="138">
        <v>0</v>
      </c>
      <c r="H463" s="138">
        <v>0</v>
      </c>
      <c r="I463" s="138">
        <v>0</v>
      </c>
      <c r="J463" s="138">
        <v>0</v>
      </c>
      <c r="K463" s="138">
        <v>0</v>
      </c>
      <c r="L463" s="138">
        <v>0</v>
      </c>
      <c r="M463" s="138">
        <v>0</v>
      </c>
      <c r="N463" s="138">
        <f t="shared" si="7"/>
        <v>0</v>
      </c>
    </row>
    <row r="464" spans="1:14" ht="25.5" x14ac:dyDescent="0.25">
      <c r="A464" s="139" t="s">
        <v>657</v>
      </c>
      <c r="B464" s="132" t="s">
        <v>1159</v>
      </c>
      <c r="C464" s="138">
        <v>0</v>
      </c>
      <c r="D464" s="138">
        <v>0</v>
      </c>
      <c r="E464" s="138">
        <v>0</v>
      </c>
      <c r="F464" s="138">
        <v>0</v>
      </c>
      <c r="G464" s="138">
        <v>0</v>
      </c>
      <c r="H464" s="138">
        <v>0</v>
      </c>
      <c r="I464" s="138">
        <v>0</v>
      </c>
      <c r="J464" s="138">
        <v>0</v>
      </c>
      <c r="K464" s="138">
        <v>0</v>
      </c>
      <c r="L464" s="138">
        <v>0</v>
      </c>
      <c r="M464" s="138">
        <v>0</v>
      </c>
      <c r="N464" s="138">
        <f t="shared" si="7"/>
        <v>0</v>
      </c>
    </row>
    <row r="465" spans="1:14" ht="25.5" x14ac:dyDescent="0.25">
      <c r="A465" s="139" t="s">
        <v>658</v>
      </c>
      <c r="B465" s="132" t="s">
        <v>458</v>
      </c>
      <c r="C465" s="138">
        <v>0</v>
      </c>
      <c r="D465" s="138">
        <v>0</v>
      </c>
      <c r="E465" s="138">
        <v>0</v>
      </c>
      <c r="F465" s="138">
        <v>0</v>
      </c>
      <c r="G465" s="138">
        <v>0</v>
      </c>
      <c r="H465" s="138">
        <v>0</v>
      </c>
      <c r="I465" s="138">
        <v>0</v>
      </c>
      <c r="J465" s="138">
        <v>0</v>
      </c>
      <c r="K465" s="138">
        <v>0</v>
      </c>
      <c r="L465" s="138">
        <v>0</v>
      </c>
      <c r="M465" s="138">
        <v>0</v>
      </c>
      <c r="N465" s="138">
        <f t="shared" si="7"/>
        <v>0</v>
      </c>
    </row>
    <row r="466" spans="1:14" ht="25.5" x14ac:dyDescent="0.25">
      <c r="A466" s="139" t="s">
        <v>659</v>
      </c>
      <c r="B466" s="132" t="s">
        <v>1163</v>
      </c>
      <c r="C466" s="138">
        <v>0</v>
      </c>
      <c r="D466" s="138">
        <v>0</v>
      </c>
      <c r="E466" s="138">
        <v>0</v>
      </c>
      <c r="F466" s="138">
        <v>0</v>
      </c>
      <c r="G466" s="138">
        <v>0</v>
      </c>
      <c r="H466" s="138">
        <v>0</v>
      </c>
      <c r="I466" s="138">
        <v>0</v>
      </c>
      <c r="J466" s="138">
        <v>0</v>
      </c>
      <c r="K466" s="138">
        <v>0</v>
      </c>
      <c r="L466" s="138">
        <v>0</v>
      </c>
      <c r="M466" s="138">
        <v>0</v>
      </c>
      <c r="N466" s="138">
        <f t="shared" si="7"/>
        <v>0</v>
      </c>
    </row>
    <row r="467" spans="1:14" x14ac:dyDescent="0.25">
      <c r="A467" s="139" t="s">
        <v>660</v>
      </c>
      <c r="B467" s="132" t="s">
        <v>680</v>
      </c>
      <c r="C467" s="138">
        <v>0</v>
      </c>
      <c r="D467" s="138">
        <v>0</v>
      </c>
      <c r="E467" s="138">
        <v>0</v>
      </c>
      <c r="F467" s="138">
        <v>0</v>
      </c>
      <c r="G467" s="138">
        <v>0</v>
      </c>
      <c r="H467" s="138">
        <v>0</v>
      </c>
      <c r="I467" s="138">
        <v>0</v>
      </c>
      <c r="J467" s="138">
        <v>0</v>
      </c>
      <c r="K467" s="138">
        <v>0</v>
      </c>
      <c r="L467" s="138">
        <v>0</v>
      </c>
      <c r="M467" s="138">
        <v>0</v>
      </c>
      <c r="N467" s="138">
        <f t="shared" si="7"/>
        <v>0</v>
      </c>
    </row>
    <row r="468" spans="1:14" x14ac:dyDescent="0.25">
      <c r="A468" s="143" t="s">
        <v>661</v>
      </c>
      <c r="B468" s="132" t="s">
        <v>23</v>
      </c>
      <c r="C468" s="138">
        <v>0</v>
      </c>
      <c r="D468" s="138">
        <v>0</v>
      </c>
      <c r="E468" s="138">
        <v>0</v>
      </c>
      <c r="F468" s="138">
        <v>0</v>
      </c>
      <c r="G468" s="138">
        <v>0</v>
      </c>
      <c r="H468" s="138">
        <v>8</v>
      </c>
      <c r="I468" s="138">
        <v>0</v>
      </c>
      <c r="J468" s="138">
        <v>0</v>
      </c>
      <c r="K468" s="138">
        <v>0</v>
      </c>
      <c r="L468" s="138">
        <v>0</v>
      </c>
      <c r="M468" s="138">
        <v>0</v>
      </c>
      <c r="N468" s="138">
        <f t="shared" si="7"/>
        <v>8</v>
      </c>
    </row>
    <row r="469" spans="1:14" x14ac:dyDescent="0.25">
      <c r="A469" s="139" t="s">
        <v>662</v>
      </c>
      <c r="B469" s="132" t="s">
        <v>25</v>
      </c>
      <c r="C469" s="138">
        <v>0</v>
      </c>
      <c r="D469" s="138">
        <v>0</v>
      </c>
      <c r="E469" s="138">
        <v>0</v>
      </c>
      <c r="F469" s="138">
        <v>0</v>
      </c>
      <c r="G469" s="138">
        <v>0</v>
      </c>
      <c r="H469" s="138">
        <v>-183</v>
      </c>
      <c r="I469" s="138">
        <v>-1015</v>
      </c>
      <c r="J469" s="138">
        <v>0</v>
      </c>
      <c r="K469" s="138">
        <v>0</v>
      </c>
      <c r="L469" s="138">
        <v>0</v>
      </c>
      <c r="M469" s="138">
        <v>0</v>
      </c>
      <c r="N469" s="138">
        <f t="shared" si="7"/>
        <v>-1198</v>
      </c>
    </row>
    <row r="470" spans="1:14" x14ac:dyDescent="0.25">
      <c r="A470" s="139" t="s">
        <v>663</v>
      </c>
      <c r="B470" s="132" t="s">
        <v>1819</v>
      </c>
      <c r="C470" s="138">
        <v>-30538</v>
      </c>
      <c r="D470" s="138">
        <v>1191</v>
      </c>
      <c r="E470" s="138">
        <v>-30543</v>
      </c>
      <c r="F470" s="138">
        <v>-6513</v>
      </c>
      <c r="G470" s="138">
        <v>805</v>
      </c>
      <c r="H470" s="138">
        <v>-22746</v>
      </c>
      <c r="I470" s="138">
        <v>-17000</v>
      </c>
      <c r="J470" s="138">
        <v>-65802</v>
      </c>
      <c r="K470" s="138">
        <v>-34963</v>
      </c>
      <c r="L470" s="138">
        <v>-29660</v>
      </c>
      <c r="M470" s="138">
        <v>-10377</v>
      </c>
      <c r="N470" s="138">
        <f t="shared" si="7"/>
        <v>-246146</v>
      </c>
    </row>
    <row r="471" spans="1:14" x14ac:dyDescent="0.25">
      <c r="A471" s="139" t="s">
        <v>664</v>
      </c>
      <c r="B471" s="132" t="s">
        <v>43</v>
      </c>
      <c r="C471" s="138">
        <v>10118</v>
      </c>
      <c r="D471" s="138">
        <v>6035</v>
      </c>
      <c r="E471" s="138">
        <v>9523</v>
      </c>
      <c r="F471" s="138">
        <v>2570</v>
      </c>
      <c r="G471" s="138">
        <v>7071</v>
      </c>
      <c r="H471" s="138">
        <v>3260</v>
      </c>
      <c r="I471" s="138">
        <v>6262</v>
      </c>
      <c r="J471" s="138">
        <v>16576</v>
      </c>
      <c r="K471" s="138">
        <v>10649</v>
      </c>
      <c r="L471" s="138">
        <v>4382</v>
      </c>
      <c r="M471" s="138">
        <v>5037</v>
      </c>
      <c r="N471" s="138">
        <f t="shared" si="7"/>
        <v>81483</v>
      </c>
    </row>
    <row r="472" spans="1:14" x14ac:dyDescent="0.25">
      <c r="A472" s="143" t="s">
        <v>665</v>
      </c>
      <c r="B472" s="132" t="s">
        <v>45</v>
      </c>
      <c r="C472" s="138">
        <v>9041</v>
      </c>
      <c r="D472" s="138">
        <v>5536</v>
      </c>
      <c r="E472" s="138">
        <v>8904</v>
      </c>
      <c r="F472" s="138">
        <v>2253</v>
      </c>
      <c r="G472" s="138">
        <v>6090</v>
      </c>
      <c r="H472" s="138">
        <v>2726</v>
      </c>
      <c r="I472" s="138">
        <v>5716</v>
      </c>
      <c r="J472" s="138">
        <v>14628</v>
      </c>
      <c r="K472" s="138">
        <v>10361</v>
      </c>
      <c r="L472" s="138">
        <v>4176</v>
      </c>
      <c r="M472" s="138">
        <v>4796</v>
      </c>
      <c r="N472" s="138">
        <f t="shared" si="7"/>
        <v>74227</v>
      </c>
    </row>
    <row r="473" spans="1:14" ht="25.5" x14ac:dyDescent="0.25">
      <c r="A473" s="143" t="s">
        <v>666</v>
      </c>
      <c r="B473" s="132" t="s">
        <v>47</v>
      </c>
      <c r="C473" s="138">
        <v>1051</v>
      </c>
      <c r="D473" s="138">
        <v>456</v>
      </c>
      <c r="E473" s="138">
        <v>600</v>
      </c>
      <c r="F473" s="138">
        <v>307</v>
      </c>
      <c r="G473" s="138">
        <v>981</v>
      </c>
      <c r="H473" s="138">
        <v>525</v>
      </c>
      <c r="I473" s="138">
        <v>509</v>
      </c>
      <c r="J473" s="138">
        <v>1948</v>
      </c>
      <c r="K473" s="138">
        <v>58</v>
      </c>
      <c r="L473" s="138">
        <v>66</v>
      </c>
      <c r="M473" s="138">
        <v>106</v>
      </c>
      <c r="N473" s="138">
        <f t="shared" si="7"/>
        <v>6607</v>
      </c>
    </row>
    <row r="474" spans="1:14" ht="25.5" x14ac:dyDescent="0.25">
      <c r="A474" s="143" t="s">
        <v>667</v>
      </c>
      <c r="B474" s="132" t="s">
        <v>49</v>
      </c>
      <c r="C474" s="138">
        <v>26</v>
      </c>
      <c r="D474" s="138">
        <v>43</v>
      </c>
      <c r="E474" s="138">
        <v>19</v>
      </c>
      <c r="F474" s="138">
        <v>10</v>
      </c>
      <c r="G474" s="138">
        <v>0</v>
      </c>
      <c r="H474" s="138">
        <v>9</v>
      </c>
      <c r="I474" s="138">
        <v>37</v>
      </c>
      <c r="J474" s="138">
        <v>0</v>
      </c>
      <c r="K474" s="138">
        <v>230</v>
      </c>
      <c r="L474" s="138">
        <v>140</v>
      </c>
      <c r="M474" s="138">
        <v>135</v>
      </c>
      <c r="N474" s="138">
        <f t="shared" si="7"/>
        <v>649</v>
      </c>
    </row>
    <row r="475" spans="1:14" x14ac:dyDescent="0.25">
      <c r="A475" s="143" t="s">
        <v>668</v>
      </c>
      <c r="B475" s="132" t="s">
        <v>447</v>
      </c>
      <c r="C475" s="138">
        <v>0</v>
      </c>
      <c r="D475" s="138">
        <v>0</v>
      </c>
      <c r="E475" s="138">
        <v>0</v>
      </c>
      <c r="F475" s="138">
        <v>0</v>
      </c>
      <c r="G475" s="138">
        <v>0</v>
      </c>
      <c r="H475" s="138">
        <v>0</v>
      </c>
      <c r="I475" s="138">
        <v>0</v>
      </c>
      <c r="J475" s="138">
        <v>0</v>
      </c>
      <c r="K475" s="138">
        <v>0</v>
      </c>
      <c r="L475" s="138">
        <v>0</v>
      </c>
      <c r="M475" s="138">
        <v>0</v>
      </c>
      <c r="N475" s="138">
        <f t="shared" si="7"/>
        <v>0</v>
      </c>
    </row>
    <row r="476" spans="1:14" x14ac:dyDescent="0.25">
      <c r="A476" s="139" t="s">
        <v>669</v>
      </c>
      <c r="B476" s="132" t="s">
        <v>53</v>
      </c>
      <c r="C476" s="138">
        <v>50</v>
      </c>
      <c r="D476" s="138">
        <v>30</v>
      </c>
      <c r="E476" s="138">
        <v>136</v>
      </c>
      <c r="F476" s="138">
        <v>25</v>
      </c>
      <c r="G476" s="138">
        <v>130</v>
      </c>
      <c r="H476" s="138">
        <v>0</v>
      </c>
      <c r="I476" s="138">
        <v>0</v>
      </c>
      <c r="J476" s="138">
        <v>259</v>
      </c>
      <c r="K476" s="138">
        <v>51</v>
      </c>
      <c r="L476" s="138">
        <v>0</v>
      </c>
      <c r="M476" s="138">
        <v>0</v>
      </c>
      <c r="N476" s="138">
        <f t="shared" si="7"/>
        <v>681</v>
      </c>
    </row>
    <row r="477" spans="1:14" x14ac:dyDescent="0.25">
      <c r="A477" s="143" t="s">
        <v>670</v>
      </c>
      <c r="B477" s="132" t="s">
        <v>55</v>
      </c>
      <c r="C477" s="138">
        <v>50</v>
      </c>
      <c r="D477" s="138">
        <v>30</v>
      </c>
      <c r="E477" s="138">
        <v>133</v>
      </c>
      <c r="F477" s="138">
        <v>25</v>
      </c>
      <c r="G477" s="138">
        <v>130</v>
      </c>
      <c r="H477" s="138">
        <v>0</v>
      </c>
      <c r="I477" s="138">
        <v>0</v>
      </c>
      <c r="J477" s="138">
        <v>259</v>
      </c>
      <c r="K477" s="138">
        <v>51</v>
      </c>
      <c r="L477" s="138">
        <v>0</v>
      </c>
      <c r="M477" s="138">
        <v>0</v>
      </c>
      <c r="N477" s="138">
        <f t="shared" si="7"/>
        <v>678</v>
      </c>
    </row>
    <row r="478" spans="1:14" x14ac:dyDescent="0.25">
      <c r="A478" s="143" t="s">
        <v>671</v>
      </c>
      <c r="B478" s="132" t="s">
        <v>57</v>
      </c>
      <c r="C478" s="138">
        <v>0</v>
      </c>
      <c r="D478" s="138">
        <v>0</v>
      </c>
      <c r="E478" s="138">
        <v>3</v>
      </c>
      <c r="F478" s="138">
        <v>0</v>
      </c>
      <c r="G478" s="138">
        <v>0</v>
      </c>
      <c r="H478" s="138">
        <v>0</v>
      </c>
      <c r="I478" s="138">
        <v>0</v>
      </c>
      <c r="J478" s="138">
        <v>0</v>
      </c>
      <c r="K478" s="138">
        <v>0</v>
      </c>
      <c r="L478" s="138">
        <v>0</v>
      </c>
      <c r="M478" s="138">
        <v>0</v>
      </c>
      <c r="N478" s="138">
        <f t="shared" si="7"/>
        <v>3</v>
      </c>
    </row>
    <row r="479" spans="1:14" ht="25.5" x14ac:dyDescent="0.25">
      <c r="A479" s="139" t="s">
        <v>672</v>
      </c>
      <c r="B479" s="132" t="s">
        <v>59</v>
      </c>
      <c r="C479" s="138">
        <v>10</v>
      </c>
      <c r="D479" s="138">
        <v>0</v>
      </c>
      <c r="E479" s="138">
        <v>0</v>
      </c>
      <c r="F479" s="138">
        <v>0</v>
      </c>
      <c r="G479" s="138">
        <v>0</v>
      </c>
      <c r="H479" s="138">
        <v>0</v>
      </c>
      <c r="I479" s="138">
        <v>0</v>
      </c>
      <c r="J479" s="138">
        <v>0</v>
      </c>
      <c r="K479" s="138">
        <v>0</v>
      </c>
      <c r="L479" s="138">
        <v>0</v>
      </c>
      <c r="M479" s="138">
        <v>0</v>
      </c>
      <c r="N479" s="138">
        <f t="shared" si="7"/>
        <v>10</v>
      </c>
    </row>
    <row r="480" spans="1:14" x14ac:dyDescent="0.25">
      <c r="A480" s="139" t="s">
        <v>673</v>
      </c>
      <c r="B480" s="132" t="s">
        <v>61</v>
      </c>
      <c r="C480" s="138">
        <v>10178</v>
      </c>
      <c r="D480" s="138">
        <v>6065</v>
      </c>
      <c r="E480" s="138">
        <v>9659</v>
      </c>
      <c r="F480" s="138">
        <v>2595</v>
      </c>
      <c r="G480" s="138">
        <v>7201</v>
      </c>
      <c r="H480" s="138">
        <v>3260</v>
      </c>
      <c r="I480" s="138">
        <v>6262</v>
      </c>
      <c r="J480" s="138">
        <v>16835</v>
      </c>
      <c r="K480" s="138">
        <v>10700</v>
      </c>
      <c r="L480" s="138">
        <v>4382</v>
      </c>
      <c r="M480" s="138">
        <v>5037</v>
      </c>
      <c r="N480" s="138">
        <f t="shared" si="7"/>
        <v>82174</v>
      </c>
    </row>
    <row r="481" spans="1:14" x14ac:dyDescent="0.25">
      <c r="A481" s="139" t="s">
        <v>674</v>
      </c>
      <c r="B481" s="132" t="s">
        <v>64</v>
      </c>
      <c r="C481" s="138">
        <v>-40716</v>
      </c>
      <c r="D481" s="138">
        <v>-4874</v>
      </c>
      <c r="E481" s="138">
        <v>-40202</v>
      </c>
      <c r="F481" s="138">
        <v>-9108</v>
      </c>
      <c r="G481" s="138">
        <v>-6396</v>
      </c>
      <c r="H481" s="138">
        <v>-26006</v>
      </c>
      <c r="I481" s="138">
        <v>-23262</v>
      </c>
      <c r="J481" s="138">
        <v>-82637</v>
      </c>
      <c r="K481" s="138">
        <v>-45663</v>
      </c>
      <c r="L481" s="138">
        <v>-34042</v>
      </c>
      <c r="M481" s="138">
        <v>-15414</v>
      </c>
      <c r="N481" s="138">
        <f t="shared" si="7"/>
        <v>-328320</v>
      </c>
    </row>
    <row r="482" spans="1:14" x14ac:dyDescent="0.25">
      <c r="A482" s="49"/>
      <c r="B482" s="130" t="s">
        <v>2202</v>
      </c>
      <c r="C482" s="134">
        <v>477859.51660000003</v>
      </c>
      <c r="D482" s="134">
        <v>210662.91844000001</v>
      </c>
      <c r="E482" s="134">
        <v>281974.31402999995</v>
      </c>
      <c r="F482" s="134">
        <v>87830.821790000002</v>
      </c>
      <c r="G482" s="134">
        <v>253019.56265000001</v>
      </c>
      <c r="H482" s="134">
        <v>139788.34085000001</v>
      </c>
      <c r="I482" s="134">
        <v>195584.39866000001</v>
      </c>
      <c r="J482" s="134">
        <v>841324.67911999999</v>
      </c>
      <c r="K482" s="134">
        <v>160577.86699000001</v>
      </c>
      <c r="L482" s="134">
        <v>114543.0236</v>
      </c>
      <c r="M482" s="134">
        <v>134272.69200000001</v>
      </c>
    </row>
    <row r="483" spans="1:14" x14ac:dyDescent="0.25">
      <c r="A483" s="49"/>
      <c r="C483" s="134">
        <v>-0.4833999999682419</v>
      </c>
      <c r="D483" s="134">
        <v>-8.1559999991441146E-2</v>
      </c>
      <c r="E483" s="134">
        <v>0.31402999995043501</v>
      </c>
      <c r="F483" s="134">
        <v>-0.17820999999821652</v>
      </c>
      <c r="G483" s="134">
        <v>-0.43734999999287538</v>
      </c>
      <c r="H483" s="134">
        <v>0.34085000000777654</v>
      </c>
      <c r="I483" s="134">
        <v>0.39866000000620261</v>
      </c>
      <c r="J483" s="134">
        <v>-0.32088000001385808</v>
      </c>
      <c r="K483" s="134">
        <v>-0.13300999999046326</v>
      </c>
      <c r="L483" s="134">
        <v>22.023600000000442</v>
      </c>
      <c r="M483" s="134">
        <v>-0.30799999998998828</v>
      </c>
    </row>
    <row r="484" spans="1:14" x14ac:dyDescent="0.25">
      <c r="A484" s="49"/>
    </row>
    <row r="485" spans="1:14" x14ac:dyDescent="0.25">
      <c r="A485" s="49"/>
    </row>
    <row r="486" spans="1:14" x14ac:dyDescent="0.25">
      <c r="A486" s="49"/>
      <c r="C486" s="134">
        <v>17319</v>
      </c>
      <c r="D486" s="134">
        <v>9088</v>
      </c>
      <c r="E486" s="134">
        <v>7874</v>
      </c>
      <c r="F486" s="134">
        <v>2457</v>
      </c>
      <c r="G486" s="134">
        <v>11402</v>
      </c>
      <c r="H486" s="134">
        <v>6730</v>
      </c>
      <c r="I486" s="134">
        <v>8982</v>
      </c>
      <c r="J486" s="134">
        <v>18008</v>
      </c>
      <c r="K486" s="134">
        <v>8529</v>
      </c>
      <c r="L486" s="134">
        <v>2444</v>
      </c>
      <c r="M486" s="134">
        <v>3350</v>
      </c>
    </row>
    <row r="487" spans="1:14" x14ac:dyDescent="0.25">
      <c r="A487" s="49"/>
    </row>
    <row r="488" spans="1:14" x14ac:dyDescent="0.25">
      <c r="A488" s="49"/>
    </row>
    <row r="489" spans="1:14" x14ac:dyDescent="0.25">
      <c r="A489" s="49"/>
    </row>
    <row r="490" spans="1:14" s="133" customFormat="1" ht="12.75" x14ac:dyDescent="0.2">
      <c r="A490" s="172"/>
      <c r="B490" s="173" t="s">
        <v>1232</v>
      </c>
      <c r="C490" s="174">
        <f>+C150</f>
        <v>52866</v>
      </c>
      <c r="D490" s="174">
        <f t="shared" ref="D490:M490" si="8">+D150</f>
        <v>23689</v>
      </c>
      <c r="E490" s="174">
        <f t="shared" si="8"/>
        <v>25314</v>
      </c>
      <c r="F490" s="174">
        <f t="shared" si="8"/>
        <v>9459</v>
      </c>
      <c r="G490" s="174">
        <f t="shared" si="8"/>
        <v>29480</v>
      </c>
      <c r="H490" s="174">
        <f t="shared" si="8"/>
        <v>17633</v>
      </c>
      <c r="I490" s="174">
        <f t="shared" si="8"/>
        <v>22311</v>
      </c>
      <c r="J490" s="174">
        <f t="shared" si="8"/>
        <v>88576</v>
      </c>
      <c r="K490" s="174">
        <f t="shared" si="8"/>
        <v>0</v>
      </c>
      <c r="L490" s="174">
        <f t="shared" si="8"/>
        <v>0</v>
      </c>
      <c r="M490" s="174">
        <f t="shared" si="8"/>
        <v>0</v>
      </c>
      <c r="N490" s="174">
        <f>SUM(C490:M490)</f>
        <v>269328</v>
      </c>
    </row>
    <row r="491" spans="1:14" s="133" customFormat="1" ht="25.5" x14ac:dyDescent="0.2">
      <c r="A491" s="172"/>
      <c r="B491" s="173" t="s">
        <v>561</v>
      </c>
      <c r="C491" s="174">
        <f>+C125</f>
        <v>1400</v>
      </c>
      <c r="D491" s="174">
        <f t="shared" ref="D491:M491" si="9">+D125</f>
        <v>2535</v>
      </c>
      <c r="E491" s="174">
        <f t="shared" si="9"/>
        <v>5343</v>
      </c>
      <c r="F491" s="174">
        <f t="shared" si="9"/>
        <v>1700</v>
      </c>
      <c r="G491" s="174">
        <f t="shared" si="9"/>
        <v>2960</v>
      </c>
      <c r="H491" s="174">
        <f t="shared" si="9"/>
        <v>1500</v>
      </c>
      <c r="I491" s="174">
        <f t="shared" si="9"/>
        <v>2492</v>
      </c>
      <c r="J491" s="174">
        <f t="shared" si="9"/>
        <v>6160</v>
      </c>
      <c r="K491" s="174">
        <f t="shared" si="9"/>
        <v>9178</v>
      </c>
      <c r="L491" s="174">
        <f t="shared" si="9"/>
        <v>2300</v>
      </c>
      <c r="M491" s="174">
        <f t="shared" si="9"/>
        <v>3860</v>
      </c>
      <c r="N491" s="174">
        <f t="shared" ref="N491:N509" si="10">SUM(C491:M491)</f>
        <v>39428</v>
      </c>
    </row>
    <row r="492" spans="1:14" s="133" customFormat="1" ht="12.75" x14ac:dyDescent="0.2">
      <c r="A492" s="172"/>
      <c r="B492" s="173" t="s">
        <v>560</v>
      </c>
      <c r="C492" s="174">
        <f>+C123</f>
        <v>8104</v>
      </c>
      <c r="D492" s="174">
        <f t="shared" ref="D492:M492" si="11">+D123</f>
        <v>8478</v>
      </c>
      <c r="E492" s="174">
        <f t="shared" si="11"/>
        <v>17431</v>
      </c>
      <c r="F492" s="174">
        <f t="shared" si="11"/>
        <v>2230</v>
      </c>
      <c r="G492" s="174">
        <f t="shared" si="11"/>
        <v>8112</v>
      </c>
      <c r="H492" s="174">
        <f t="shared" si="11"/>
        <v>3380</v>
      </c>
      <c r="I492" s="174">
        <f t="shared" si="11"/>
        <v>6577</v>
      </c>
      <c r="J492" s="174">
        <f t="shared" si="11"/>
        <v>20943</v>
      </c>
      <c r="K492" s="174">
        <f t="shared" si="11"/>
        <v>25912</v>
      </c>
      <c r="L492" s="174">
        <f t="shared" si="11"/>
        <v>12000</v>
      </c>
      <c r="M492" s="174">
        <f t="shared" si="11"/>
        <v>7982</v>
      </c>
      <c r="N492" s="174">
        <f t="shared" si="10"/>
        <v>121149</v>
      </c>
    </row>
    <row r="493" spans="1:14" s="133" customFormat="1" ht="12.75" x14ac:dyDescent="0.2">
      <c r="A493" s="172"/>
      <c r="B493" s="173" t="s">
        <v>384</v>
      </c>
      <c r="C493" s="174">
        <f>+C114</f>
        <v>25444</v>
      </c>
      <c r="D493" s="174">
        <f t="shared" ref="D493:M493" si="12">+D114</f>
        <v>19329</v>
      </c>
      <c r="E493" s="174">
        <f t="shared" si="12"/>
        <v>32557</v>
      </c>
      <c r="F493" s="174">
        <f t="shared" si="12"/>
        <v>7555</v>
      </c>
      <c r="G493" s="174">
        <f t="shared" si="12"/>
        <v>20020</v>
      </c>
      <c r="H493" s="174">
        <f t="shared" si="12"/>
        <v>11660</v>
      </c>
      <c r="I493" s="174">
        <f t="shared" si="12"/>
        <v>16288</v>
      </c>
      <c r="J493" s="174">
        <f t="shared" si="12"/>
        <v>69604</v>
      </c>
      <c r="K493" s="174">
        <f t="shared" si="12"/>
        <v>65345</v>
      </c>
      <c r="L493" s="174">
        <f t="shared" si="12"/>
        <v>36757</v>
      </c>
      <c r="M493" s="174">
        <f t="shared" si="12"/>
        <v>40777</v>
      </c>
      <c r="N493" s="174">
        <f t="shared" si="10"/>
        <v>345336</v>
      </c>
    </row>
    <row r="494" spans="1:14" s="133" customFormat="1" ht="12.75" x14ac:dyDescent="0.2">
      <c r="A494" s="172"/>
      <c r="B494" s="173" t="s">
        <v>677</v>
      </c>
      <c r="C494" s="174">
        <f>+C130</f>
        <v>8</v>
      </c>
      <c r="D494" s="174">
        <f t="shared" ref="D494:M494" si="13">+D130</f>
        <v>1031</v>
      </c>
      <c r="E494" s="174">
        <f t="shared" si="13"/>
        <v>58</v>
      </c>
      <c r="F494" s="174">
        <f t="shared" si="13"/>
        <v>36</v>
      </c>
      <c r="G494" s="174">
        <f t="shared" si="13"/>
        <v>45</v>
      </c>
      <c r="H494" s="174">
        <f t="shared" si="13"/>
        <v>433</v>
      </c>
      <c r="I494" s="174">
        <f t="shared" si="13"/>
        <v>93</v>
      </c>
      <c r="J494" s="174">
        <f t="shared" si="13"/>
        <v>1500</v>
      </c>
      <c r="K494" s="174">
        <f t="shared" si="13"/>
        <v>143</v>
      </c>
      <c r="L494" s="174">
        <f t="shared" si="13"/>
        <v>190</v>
      </c>
      <c r="M494" s="174">
        <f t="shared" si="13"/>
        <v>14</v>
      </c>
      <c r="N494" s="174">
        <f t="shared" si="10"/>
        <v>3551</v>
      </c>
    </row>
    <row r="495" spans="1:14" s="133" customFormat="1" ht="63.75" x14ac:dyDescent="0.2">
      <c r="A495" s="172"/>
      <c r="B495" s="173" t="s">
        <v>2207</v>
      </c>
      <c r="C495" s="174">
        <f>+C309+C236+C276</f>
        <v>137470</v>
      </c>
      <c r="D495" s="174">
        <f t="shared" ref="D495:M495" si="14">+D309+D236+D276</f>
        <v>92523</v>
      </c>
      <c r="E495" s="174">
        <f t="shared" si="14"/>
        <v>125266</v>
      </c>
      <c r="F495" s="174">
        <f t="shared" si="14"/>
        <v>36086</v>
      </c>
      <c r="G495" s="174">
        <f t="shared" si="14"/>
        <v>99198</v>
      </c>
      <c r="H495" s="174">
        <f t="shared" si="14"/>
        <v>44393</v>
      </c>
      <c r="I495" s="174">
        <f t="shared" si="14"/>
        <v>87899</v>
      </c>
      <c r="J495" s="174">
        <f t="shared" si="14"/>
        <v>221394</v>
      </c>
      <c r="K495" s="174">
        <f t="shared" si="14"/>
        <v>156789</v>
      </c>
      <c r="L495" s="174">
        <f t="shared" si="14"/>
        <v>69313</v>
      </c>
      <c r="M495" s="174">
        <f t="shared" si="14"/>
        <v>78566</v>
      </c>
      <c r="N495" s="174">
        <f t="shared" si="10"/>
        <v>1148897</v>
      </c>
    </row>
    <row r="496" spans="1:14" s="133" customFormat="1" ht="12.75" x14ac:dyDescent="0.2">
      <c r="A496" s="172"/>
      <c r="B496" s="173" t="s">
        <v>310</v>
      </c>
      <c r="C496" s="174">
        <f>+C303</f>
        <v>1715</v>
      </c>
      <c r="D496" s="174">
        <f t="shared" ref="D496:M496" si="15">+D303</f>
        <v>1703</v>
      </c>
      <c r="E496" s="174">
        <f t="shared" si="15"/>
        <v>3433</v>
      </c>
      <c r="F496" s="174">
        <f t="shared" si="15"/>
        <v>572</v>
      </c>
      <c r="G496" s="174">
        <f t="shared" si="15"/>
        <v>1360</v>
      </c>
      <c r="H496" s="174">
        <f t="shared" si="15"/>
        <v>908</v>
      </c>
      <c r="I496" s="174">
        <f t="shared" si="15"/>
        <v>1798</v>
      </c>
      <c r="J496" s="174">
        <f t="shared" si="15"/>
        <v>2800</v>
      </c>
      <c r="K496" s="174">
        <f t="shared" si="15"/>
        <v>4660</v>
      </c>
      <c r="L496" s="174">
        <f t="shared" si="15"/>
        <v>1985</v>
      </c>
      <c r="M496" s="174">
        <f t="shared" si="15"/>
        <v>2453</v>
      </c>
      <c r="N496" s="174">
        <f t="shared" si="10"/>
        <v>23387</v>
      </c>
    </row>
    <row r="497" spans="1:14" s="133" customFormat="1" ht="12.75" x14ac:dyDescent="0.2">
      <c r="A497" s="172"/>
      <c r="B497" s="173" t="s">
        <v>1430</v>
      </c>
      <c r="C497" s="174">
        <f>+C257</f>
        <v>24678</v>
      </c>
      <c r="D497" s="174">
        <f t="shared" ref="D497:M497" si="16">+D257</f>
        <v>20038</v>
      </c>
      <c r="E497" s="174">
        <f t="shared" si="16"/>
        <v>34761</v>
      </c>
      <c r="F497" s="174">
        <f t="shared" si="16"/>
        <v>5900</v>
      </c>
      <c r="G497" s="174">
        <f t="shared" si="16"/>
        <v>21172</v>
      </c>
      <c r="H497" s="174">
        <f t="shared" si="16"/>
        <v>8259</v>
      </c>
      <c r="I497" s="174">
        <f t="shared" si="16"/>
        <v>15286</v>
      </c>
      <c r="J497" s="174">
        <f t="shared" si="16"/>
        <v>44500</v>
      </c>
      <c r="K497" s="174">
        <f t="shared" si="16"/>
        <v>26030</v>
      </c>
      <c r="L497" s="174">
        <f t="shared" si="16"/>
        <v>17994</v>
      </c>
      <c r="M497" s="174">
        <f t="shared" si="16"/>
        <v>12457</v>
      </c>
      <c r="N497" s="174">
        <f t="shared" si="10"/>
        <v>231075</v>
      </c>
    </row>
    <row r="498" spans="1:14" s="133" customFormat="1" ht="25.5" x14ac:dyDescent="0.2">
      <c r="A498" s="172"/>
      <c r="B498" s="173" t="s">
        <v>2209</v>
      </c>
      <c r="C498" s="174">
        <f>+C219</f>
        <v>13744</v>
      </c>
      <c r="D498" s="174">
        <f t="shared" ref="D498:M498" si="17">+D219</f>
        <v>3554</v>
      </c>
      <c r="E498" s="174">
        <f t="shared" si="17"/>
        <v>2494</v>
      </c>
      <c r="F498" s="174">
        <f t="shared" si="17"/>
        <v>3728</v>
      </c>
      <c r="G498" s="174">
        <f t="shared" si="17"/>
        <v>3892</v>
      </c>
      <c r="H498" s="174">
        <f t="shared" si="17"/>
        <v>6166</v>
      </c>
      <c r="I498" s="174">
        <f t="shared" si="17"/>
        <v>8747</v>
      </c>
      <c r="J498" s="174">
        <f t="shared" si="17"/>
        <v>40100</v>
      </c>
      <c r="K498" s="174">
        <f t="shared" si="17"/>
        <v>0</v>
      </c>
      <c r="L498" s="174">
        <f t="shared" si="17"/>
        <v>0</v>
      </c>
      <c r="M498" s="174">
        <f t="shared" si="17"/>
        <v>22</v>
      </c>
      <c r="N498" s="174">
        <f t="shared" si="10"/>
        <v>82447</v>
      </c>
    </row>
    <row r="499" spans="1:14" s="133" customFormat="1" ht="25.5" x14ac:dyDescent="0.2">
      <c r="A499" s="172"/>
      <c r="B499" s="173" t="s">
        <v>1306</v>
      </c>
      <c r="C499" s="174">
        <f>+C165</f>
        <v>10069</v>
      </c>
      <c r="D499" s="174">
        <f t="shared" ref="D499:M499" si="18">+D165</f>
        <v>4000</v>
      </c>
      <c r="E499" s="174">
        <f t="shared" si="18"/>
        <v>3350</v>
      </c>
      <c r="F499" s="174">
        <f t="shared" si="18"/>
        <v>2818</v>
      </c>
      <c r="G499" s="174">
        <f t="shared" si="18"/>
        <v>3523</v>
      </c>
      <c r="H499" s="174">
        <f t="shared" si="18"/>
        <v>3660</v>
      </c>
      <c r="I499" s="174">
        <f t="shared" si="18"/>
        <v>5947</v>
      </c>
      <c r="J499" s="174">
        <f t="shared" si="18"/>
        <v>22560</v>
      </c>
      <c r="K499" s="174">
        <f t="shared" si="18"/>
        <v>0</v>
      </c>
      <c r="L499" s="174">
        <f t="shared" si="18"/>
        <v>0</v>
      </c>
      <c r="M499" s="174">
        <f t="shared" si="18"/>
        <v>0</v>
      </c>
      <c r="N499" s="174">
        <f t="shared" si="10"/>
        <v>55927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0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3589</v>
      </c>
      <c r="D501" s="174">
        <f t="shared" ref="D501:M501" si="19">+D191</f>
        <v>400</v>
      </c>
      <c r="E501" s="174">
        <f t="shared" si="19"/>
        <v>1082</v>
      </c>
      <c r="F501" s="174">
        <f t="shared" si="19"/>
        <v>507</v>
      </c>
      <c r="G501" s="174">
        <f t="shared" si="19"/>
        <v>1941</v>
      </c>
      <c r="H501" s="174">
        <f t="shared" si="19"/>
        <v>2437</v>
      </c>
      <c r="I501" s="174">
        <f t="shared" si="19"/>
        <v>1483</v>
      </c>
      <c r="J501" s="174">
        <f t="shared" si="19"/>
        <v>8400</v>
      </c>
      <c r="K501" s="174">
        <f t="shared" si="19"/>
        <v>0</v>
      </c>
      <c r="L501" s="174">
        <f t="shared" si="19"/>
        <v>0</v>
      </c>
      <c r="M501" s="174">
        <f t="shared" si="19"/>
        <v>0</v>
      </c>
      <c r="N501" s="174">
        <f t="shared" si="10"/>
        <v>19839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0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3595</v>
      </c>
      <c r="D503" s="174">
        <f t="shared" ref="D503:M503" si="20">+D356+D269</f>
        <v>2569</v>
      </c>
      <c r="E503" s="174">
        <f t="shared" si="20"/>
        <v>5462</v>
      </c>
      <c r="F503" s="174">
        <f t="shared" si="20"/>
        <v>1647</v>
      </c>
      <c r="G503" s="174">
        <f t="shared" si="20"/>
        <v>3503</v>
      </c>
      <c r="H503" s="174">
        <f t="shared" si="20"/>
        <v>2183</v>
      </c>
      <c r="I503" s="174">
        <f t="shared" si="20"/>
        <v>1161</v>
      </c>
      <c r="J503" s="174">
        <f t="shared" si="20"/>
        <v>7657</v>
      </c>
      <c r="K503" s="174">
        <f t="shared" si="20"/>
        <v>5840</v>
      </c>
      <c r="L503" s="174">
        <f t="shared" si="20"/>
        <v>1825</v>
      </c>
      <c r="M503" s="174">
        <f t="shared" si="20"/>
        <v>1209</v>
      </c>
      <c r="N503" s="174">
        <f t="shared" si="10"/>
        <v>36651</v>
      </c>
    </row>
    <row r="504" spans="1:14" s="133" customFormat="1" ht="25.5" x14ac:dyDescent="0.2">
      <c r="A504" s="172"/>
      <c r="B504" s="173" t="s">
        <v>1240</v>
      </c>
      <c r="C504" s="174">
        <f>+C154</f>
        <v>15636</v>
      </c>
      <c r="D504" s="174">
        <f t="shared" ref="D504:M504" si="21">+D154</f>
        <v>3589</v>
      </c>
      <c r="E504" s="174">
        <f t="shared" si="21"/>
        <v>9327</v>
      </c>
      <c r="F504" s="174">
        <f t="shared" si="21"/>
        <v>4475</v>
      </c>
      <c r="G504" s="174">
        <f t="shared" si="21"/>
        <v>17020</v>
      </c>
      <c r="H504" s="174">
        <f t="shared" si="21"/>
        <v>7457</v>
      </c>
      <c r="I504" s="174">
        <f t="shared" si="21"/>
        <v>6651</v>
      </c>
      <c r="J504" s="174">
        <f t="shared" si="21"/>
        <v>64938</v>
      </c>
      <c r="K504" s="174">
        <f t="shared" si="21"/>
        <v>40</v>
      </c>
      <c r="L504" s="174">
        <f t="shared" si="21"/>
        <v>710</v>
      </c>
      <c r="M504" s="174">
        <f t="shared" si="21"/>
        <v>0</v>
      </c>
      <c r="N504" s="174">
        <f t="shared" si="10"/>
        <v>129843</v>
      </c>
    </row>
    <row r="505" spans="1:14" s="133" customFormat="1" ht="12.75" x14ac:dyDescent="0.2">
      <c r="A505" s="172"/>
      <c r="B505" s="173" t="s">
        <v>1432</v>
      </c>
      <c r="C505" s="174">
        <f>+C258</f>
        <v>23510</v>
      </c>
      <c r="D505" s="174">
        <f t="shared" ref="D505:M505" si="22">+D258</f>
        <v>19201</v>
      </c>
      <c r="E505" s="174">
        <f t="shared" si="22"/>
        <v>34115</v>
      </c>
      <c r="F505" s="174">
        <f t="shared" si="22"/>
        <v>5020</v>
      </c>
      <c r="G505" s="174">
        <f t="shared" si="22"/>
        <v>19106</v>
      </c>
      <c r="H505" s="174">
        <f t="shared" si="22"/>
        <v>7703</v>
      </c>
      <c r="I505" s="174">
        <f t="shared" si="22"/>
        <v>14519</v>
      </c>
      <c r="J505" s="174">
        <f t="shared" si="22"/>
        <v>41434</v>
      </c>
      <c r="K505" s="174">
        <f t="shared" si="22"/>
        <v>25363</v>
      </c>
      <c r="L505" s="174">
        <f t="shared" si="22"/>
        <v>17048</v>
      </c>
      <c r="M505" s="174">
        <f t="shared" si="22"/>
        <v>10820</v>
      </c>
      <c r="N505" s="174">
        <f t="shared" si="10"/>
        <v>217839</v>
      </c>
    </row>
    <row r="506" spans="1:14" s="133" customFormat="1" ht="12.75" x14ac:dyDescent="0.2">
      <c r="A506" s="172"/>
      <c r="B506" s="173" t="s">
        <v>2218</v>
      </c>
      <c r="C506" s="174">
        <f>+C142</f>
        <v>39940</v>
      </c>
      <c r="D506" s="174">
        <f t="shared" ref="D506:M506" si="23">+D142</f>
        <v>18929</v>
      </c>
      <c r="E506" s="174">
        <f t="shared" si="23"/>
        <v>20566</v>
      </c>
      <c r="F506" s="174">
        <f t="shared" si="23"/>
        <v>7694</v>
      </c>
      <c r="G506" s="174">
        <f t="shared" si="23"/>
        <v>22248</v>
      </c>
      <c r="H506" s="174">
        <f t="shared" si="23"/>
        <v>13342</v>
      </c>
      <c r="I506" s="174">
        <f t="shared" si="23"/>
        <v>17214</v>
      </c>
      <c r="J506" s="174">
        <f t="shared" si="23"/>
        <v>62450</v>
      </c>
      <c r="K506" s="174">
        <f t="shared" si="23"/>
        <v>0</v>
      </c>
      <c r="L506" s="174">
        <f t="shared" si="23"/>
        <v>0</v>
      </c>
      <c r="M506" s="174">
        <f t="shared" si="23"/>
        <v>0</v>
      </c>
      <c r="N506" s="174">
        <f t="shared" si="10"/>
        <v>202383</v>
      </c>
    </row>
    <row r="507" spans="1:14" s="133" customFormat="1" ht="25.5" x14ac:dyDescent="0.2">
      <c r="A507" s="172"/>
      <c r="B507" s="173" t="s">
        <v>1053</v>
      </c>
      <c r="C507" s="174">
        <f>+C171</f>
        <v>9282</v>
      </c>
      <c r="D507" s="174">
        <f t="shared" ref="D507:M507" si="24">+D171</f>
        <v>3730</v>
      </c>
      <c r="E507" s="174">
        <f t="shared" si="24"/>
        <v>3914</v>
      </c>
      <c r="F507" s="174">
        <f t="shared" si="24"/>
        <v>2288</v>
      </c>
      <c r="G507" s="174">
        <f t="shared" si="24"/>
        <v>3003</v>
      </c>
      <c r="H507" s="174">
        <f t="shared" si="24"/>
        <v>2765</v>
      </c>
      <c r="I507" s="174">
        <f t="shared" si="24"/>
        <v>3887</v>
      </c>
      <c r="J507" s="174">
        <f t="shared" si="24"/>
        <v>10787</v>
      </c>
      <c r="K507" s="174">
        <f t="shared" si="24"/>
        <v>0</v>
      </c>
      <c r="L507" s="174">
        <f t="shared" si="24"/>
        <v>0</v>
      </c>
      <c r="M507" s="174">
        <f t="shared" si="24"/>
        <v>0</v>
      </c>
      <c r="N507" s="174">
        <f t="shared" si="10"/>
        <v>39656</v>
      </c>
    </row>
    <row r="508" spans="1:14" s="133" customFormat="1" ht="25.5" x14ac:dyDescent="0.2">
      <c r="A508" s="172"/>
      <c r="B508" s="173" t="s">
        <v>1054</v>
      </c>
      <c r="C508" s="174">
        <f>+C176</f>
        <v>4055</v>
      </c>
      <c r="D508" s="174">
        <f t="shared" ref="D508:M508" si="25">+D176</f>
        <v>1400</v>
      </c>
      <c r="E508" s="174">
        <f t="shared" si="25"/>
        <v>4035</v>
      </c>
      <c r="F508" s="174">
        <f t="shared" si="25"/>
        <v>221</v>
      </c>
      <c r="G508" s="174">
        <f t="shared" si="25"/>
        <v>3600</v>
      </c>
      <c r="H508" s="174">
        <f t="shared" si="25"/>
        <v>1558</v>
      </c>
      <c r="I508" s="174">
        <f t="shared" si="25"/>
        <v>985</v>
      </c>
      <c r="J508" s="174">
        <f t="shared" si="25"/>
        <v>11757</v>
      </c>
      <c r="K508" s="174">
        <f t="shared" si="25"/>
        <v>0</v>
      </c>
      <c r="L508" s="174">
        <f t="shared" si="25"/>
        <v>0</v>
      </c>
      <c r="M508" s="174">
        <f t="shared" si="25"/>
        <v>0</v>
      </c>
      <c r="N508" s="174">
        <f t="shared" si="10"/>
        <v>27611</v>
      </c>
    </row>
    <row r="509" spans="1:14" s="133" customFormat="1" ht="12.75" x14ac:dyDescent="0.2">
      <c r="A509" s="172"/>
      <c r="B509" s="173"/>
      <c r="C509" s="174">
        <f>+C391</f>
        <v>394137</v>
      </c>
      <c r="D509" s="174">
        <f t="shared" ref="D509:M509" si="26">+D391</f>
        <v>229748</v>
      </c>
      <c r="E509" s="174">
        <f t="shared" si="26"/>
        <v>316799</v>
      </c>
      <c r="F509" s="174">
        <f t="shared" si="26"/>
        <v>99817</v>
      </c>
      <c r="G509" s="174">
        <f t="shared" si="26"/>
        <v>261075</v>
      </c>
      <c r="H509" s="174">
        <f t="shared" si="26"/>
        <v>135441</v>
      </c>
      <c r="I509" s="174">
        <f t="shared" si="26"/>
        <v>219407</v>
      </c>
      <c r="J509" s="174">
        <f t="shared" si="26"/>
        <v>806478</v>
      </c>
      <c r="K509" s="174">
        <f t="shared" si="26"/>
        <v>332053</v>
      </c>
      <c r="L509" s="174">
        <f t="shared" si="26"/>
        <v>151244</v>
      </c>
      <c r="M509" s="174">
        <f t="shared" si="26"/>
        <v>158570</v>
      </c>
      <c r="N509" s="174">
        <f t="shared" si="10"/>
        <v>3104769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</sheetData>
  <phoneticPr fontId="36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G6" sqref="G6"/>
    </sheetView>
  </sheetViews>
  <sheetFormatPr defaultRowHeight="15" x14ac:dyDescent="0.25"/>
  <cols>
    <col min="1" max="1" width="44" bestFit="1" customWidth="1"/>
    <col min="2" max="2" width="16.85546875" bestFit="1" customWidth="1"/>
    <col min="3" max="3" width="4.5703125" bestFit="1" customWidth="1"/>
    <col min="4" max="4" width="13.28515625" bestFit="1" customWidth="1"/>
    <col min="5" max="5" width="1.85546875" customWidth="1"/>
    <col min="6" max="8" width="11.5703125" bestFit="1" customWidth="1"/>
    <col min="9" max="9" width="10.5703125" bestFit="1" customWidth="1"/>
    <col min="10" max="16" width="11.5703125" bestFit="1" customWidth="1"/>
    <col min="17" max="17" width="13.28515625" bestFit="1" customWidth="1"/>
  </cols>
  <sheetData>
    <row r="1" spans="1:17" x14ac:dyDescent="0.25">
      <c r="A1" s="148" t="s">
        <v>2173</v>
      </c>
      <c r="F1" t="s">
        <v>2186</v>
      </c>
      <c r="G1" t="s">
        <v>2187</v>
      </c>
      <c r="H1" t="s">
        <v>2188</v>
      </c>
      <c r="I1" t="s">
        <v>2189</v>
      </c>
      <c r="J1" t="s">
        <v>2190</v>
      </c>
      <c r="K1" t="s">
        <v>2191</v>
      </c>
      <c r="L1" t="s">
        <v>2192</v>
      </c>
      <c r="M1" t="s">
        <v>2193</v>
      </c>
      <c r="N1" t="s">
        <v>2194</v>
      </c>
      <c r="O1" t="s">
        <v>2195</v>
      </c>
      <c r="P1" t="s">
        <v>2196</v>
      </c>
    </row>
    <row r="2" spans="1:17" x14ac:dyDescent="0.25">
      <c r="A2" s="149" t="s">
        <v>2174</v>
      </c>
      <c r="B2" s="125">
        <v>336522629.30562842</v>
      </c>
      <c r="D2" s="125">
        <f t="shared" ref="D2:D12" si="0">+B2/1000</f>
        <v>336522.62930562842</v>
      </c>
      <c r="F2" s="125">
        <f>+D2</f>
        <v>336522.62930562842</v>
      </c>
      <c r="G2" s="125">
        <f>+D3</f>
        <v>210645.22667377506</v>
      </c>
      <c r="H2" s="125">
        <f>+D4</f>
        <v>274186.52795503527</v>
      </c>
      <c r="I2" s="125">
        <f>+D5</f>
        <v>86709.030683629884</v>
      </c>
      <c r="J2" s="125">
        <f>+D6</f>
        <v>235271.22126660371</v>
      </c>
      <c r="K2" s="125">
        <f>+D7</f>
        <v>108070.77225975251</v>
      </c>
      <c r="L2" s="125">
        <f>+D8</f>
        <v>184323.00355169206</v>
      </c>
      <c r="M2" s="125">
        <f>+D9</f>
        <v>712823.57292261207</v>
      </c>
      <c r="N2" s="125">
        <f>+D10</f>
        <v>281533.39679707907</v>
      </c>
      <c r="O2" s="125">
        <f>+D11</f>
        <v>264709.01900949172</v>
      </c>
      <c r="P2" s="125">
        <f>+D12</f>
        <v>136445.13938470033</v>
      </c>
      <c r="Q2" s="125">
        <f>SUM(F2:P2)</f>
        <v>2831239.5398100005</v>
      </c>
    </row>
    <row r="3" spans="1:17" x14ac:dyDescent="0.25">
      <c r="A3" s="146" t="s">
        <v>2175</v>
      </c>
      <c r="B3" s="125">
        <v>210645226.67377505</v>
      </c>
      <c r="D3" s="125">
        <f t="shared" si="0"/>
        <v>210645.22667377506</v>
      </c>
    </row>
    <row r="4" spans="1:17" x14ac:dyDescent="0.25">
      <c r="A4" s="147" t="s">
        <v>2176</v>
      </c>
      <c r="B4" s="125">
        <v>274186527.95503527</v>
      </c>
      <c r="D4" s="125">
        <f t="shared" si="0"/>
        <v>274186.52795503527</v>
      </c>
    </row>
    <row r="5" spans="1:17" x14ac:dyDescent="0.25">
      <c r="A5" s="147" t="s">
        <v>2177</v>
      </c>
      <c r="B5" s="125">
        <v>86709030.683629885</v>
      </c>
      <c r="D5" s="125">
        <f t="shared" si="0"/>
        <v>86709.030683629884</v>
      </c>
    </row>
    <row r="6" spans="1:17" x14ac:dyDescent="0.25">
      <c r="A6" s="147" t="s">
        <v>2178</v>
      </c>
      <c r="B6" s="125">
        <v>235271221.26660371</v>
      </c>
      <c r="D6" s="125">
        <f t="shared" si="0"/>
        <v>235271.22126660371</v>
      </c>
    </row>
    <row r="7" spans="1:17" x14ac:dyDescent="0.25">
      <c r="A7" s="147" t="s">
        <v>2179</v>
      </c>
      <c r="B7" s="125">
        <v>108070772.25975251</v>
      </c>
      <c r="D7" s="125">
        <f t="shared" si="0"/>
        <v>108070.77225975251</v>
      </c>
    </row>
    <row r="8" spans="1:17" x14ac:dyDescent="0.25">
      <c r="A8" s="147" t="s">
        <v>2180</v>
      </c>
      <c r="B8" s="125">
        <v>184323003.55169207</v>
      </c>
      <c r="D8" s="125">
        <f t="shared" si="0"/>
        <v>184323.00355169206</v>
      </c>
    </row>
    <row r="9" spans="1:17" x14ac:dyDescent="0.25">
      <c r="A9" s="147" t="s">
        <v>2181</v>
      </c>
      <c r="B9" s="125">
        <v>712823572.92261207</v>
      </c>
      <c r="D9" s="125">
        <f t="shared" si="0"/>
        <v>712823.57292261207</v>
      </c>
    </row>
    <row r="10" spans="1:17" x14ac:dyDescent="0.25">
      <c r="A10" s="147" t="s">
        <v>2182</v>
      </c>
      <c r="B10" s="125">
        <v>281533396.79707909</v>
      </c>
      <c r="D10" s="125">
        <f t="shared" si="0"/>
        <v>281533.39679707907</v>
      </c>
    </row>
    <row r="11" spans="1:17" x14ac:dyDescent="0.25">
      <c r="A11" s="147" t="s">
        <v>2183</v>
      </c>
      <c r="B11" s="125">
        <v>264709019.00949171</v>
      </c>
      <c r="D11" s="125">
        <f t="shared" si="0"/>
        <v>264709.01900949172</v>
      </c>
    </row>
    <row r="12" spans="1:17" x14ac:dyDescent="0.25">
      <c r="A12" s="147" t="s">
        <v>2184</v>
      </c>
      <c r="B12" s="125">
        <v>136445139.38470033</v>
      </c>
      <c r="D12" s="125">
        <f t="shared" si="0"/>
        <v>136445.13938470033</v>
      </c>
    </row>
    <row r="13" spans="1:17" x14ac:dyDescent="0.25">
      <c r="A13" s="147" t="s">
        <v>2185</v>
      </c>
      <c r="B13" s="125">
        <f>SUM(B2:B12)</f>
        <v>2831239539.8099999</v>
      </c>
      <c r="C13" s="132"/>
      <c r="D13" s="125">
        <f>SUM(D2:D12)</f>
        <v>2831239.5398100005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</sheetPr>
  <dimension ref="A1:Z576"/>
  <sheetViews>
    <sheetView topLeftCell="A468" workbookViewId="0">
      <selection activeCell="G491" sqref="G491"/>
    </sheetView>
  </sheetViews>
  <sheetFormatPr defaultRowHeight="12.75" x14ac:dyDescent="0.2"/>
  <cols>
    <col min="1" max="1" width="9" style="46" bestFit="1" customWidth="1"/>
    <col min="2" max="2" width="46.7109375" style="130" customWidth="1"/>
    <col min="3" max="3" width="5.7109375" style="114" bestFit="1" customWidth="1"/>
    <col min="4" max="4" width="6.85546875" style="115" bestFit="1" customWidth="1"/>
    <col min="5" max="5" width="5.7109375" style="114" bestFit="1" customWidth="1"/>
    <col min="6" max="6" width="6.5703125" style="115" bestFit="1" customWidth="1"/>
    <col min="7" max="7" width="6.42578125" style="114" bestFit="1" customWidth="1"/>
    <col min="8" max="8" width="6.85546875" style="115" bestFit="1" customWidth="1"/>
    <col min="9" max="9" width="5.5703125" style="114" bestFit="1" customWidth="1"/>
    <col min="10" max="10" width="6" style="115" bestFit="1" customWidth="1"/>
    <col min="11" max="11" width="6" style="114" bestFit="1" customWidth="1"/>
    <col min="12" max="12" width="6.5703125" style="123" bestFit="1" customWidth="1"/>
    <col min="13" max="13" width="5.7109375" style="114" bestFit="1" customWidth="1"/>
    <col min="14" max="14" width="6.5703125" style="123" bestFit="1" customWidth="1"/>
    <col min="15" max="15" width="6" style="114" bestFit="1" customWidth="1"/>
    <col min="16" max="16" width="6.5703125" style="123" bestFit="1" customWidth="1"/>
    <col min="17" max="17" width="6" style="114" bestFit="1" customWidth="1"/>
    <col min="18" max="18" width="6.85546875" style="115" bestFit="1" customWidth="1"/>
    <col min="19" max="19" width="5.7109375" style="114" bestFit="1" customWidth="1"/>
    <col min="20" max="20" width="6.85546875" style="123" bestFit="1" customWidth="1"/>
    <col min="21" max="21" width="5.7109375" style="114" bestFit="1" customWidth="1"/>
    <col min="22" max="22" width="6.85546875" style="115" bestFit="1" customWidth="1"/>
    <col min="23" max="23" width="5.42578125" style="114" bestFit="1" customWidth="1"/>
    <col min="24" max="24" width="6.5703125" style="115" bestFit="1" customWidth="1"/>
    <col min="25" max="25" width="9.7109375" style="111" bestFit="1" customWidth="1"/>
    <col min="26" max="16384" width="9.140625" style="111"/>
  </cols>
  <sheetData>
    <row r="1" spans="1:26" s="109" customFormat="1" ht="27" x14ac:dyDescent="0.15">
      <c r="A1" s="135"/>
      <c r="B1" s="132" t="s">
        <v>2201</v>
      </c>
      <c r="C1" s="107" t="s">
        <v>36</v>
      </c>
      <c r="D1" s="108" t="s">
        <v>154</v>
      </c>
      <c r="E1" s="107" t="s">
        <v>1854</v>
      </c>
      <c r="F1" s="108" t="s">
        <v>155</v>
      </c>
      <c r="G1" s="107" t="s">
        <v>1855</v>
      </c>
      <c r="H1" s="108" t="s">
        <v>156</v>
      </c>
      <c r="I1" s="107" t="s">
        <v>1856</v>
      </c>
      <c r="J1" s="108" t="s">
        <v>157</v>
      </c>
      <c r="K1" s="107" t="s">
        <v>1857</v>
      </c>
      <c r="L1" s="120" t="s">
        <v>158</v>
      </c>
      <c r="M1" s="107" t="s">
        <v>1858</v>
      </c>
      <c r="N1" s="120" t="s">
        <v>159</v>
      </c>
      <c r="O1" s="107" t="s">
        <v>1859</v>
      </c>
      <c r="P1" s="120" t="s">
        <v>160</v>
      </c>
      <c r="Q1" s="107" t="s">
        <v>1860</v>
      </c>
      <c r="R1" s="108" t="s">
        <v>161</v>
      </c>
      <c r="S1" s="107" t="s">
        <v>162</v>
      </c>
      <c r="T1" s="120" t="s">
        <v>163</v>
      </c>
      <c r="U1" s="107" t="s">
        <v>873</v>
      </c>
      <c r="V1" s="108" t="s">
        <v>164</v>
      </c>
      <c r="W1" s="107" t="s">
        <v>874</v>
      </c>
      <c r="X1" s="108" t="s">
        <v>165</v>
      </c>
      <c r="Y1" s="109" t="s">
        <v>166</v>
      </c>
    </row>
    <row r="2" spans="1:26" s="110" customFormat="1" x14ac:dyDescent="0.2">
      <c r="A2" s="139" t="s">
        <v>1633</v>
      </c>
      <c r="B2" s="132" t="s">
        <v>1847</v>
      </c>
      <c r="C2" s="112">
        <f>+'prev. 2016'!C2</f>
        <v>343315</v>
      </c>
      <c r="D2" s="112">
        <f>D3+D6+D19+D24</f>
        <v>342402.62930562842</v>
      </c>
      <c r="E2" s="112">
        <f>+'prev. 2016'!D2</f>
        <v>221211</v>
      </c>
      <c r="F2" s="112">
        <f>F3+F6+F19+F24</f>
        <v>214734.22667377506</v>
      </c>
      <c r="G2" s="112">
        <f>+'prev. 2016'!E2</f>
        <v>280274</v>
      </c>
      <c r="H2" s="112">
        <f>H3+H6+H19+H24</f>
        <v>280273.52795503527</v>
      </c>
      <c r="I2" s="112">
        <f>+'prev. 2016'!F2</f>
        <v>90798</v>
      </c>
      <c r="J2" s="112">
        <f>J3+J6+J19+J24</f>
        <v>90798.030683629884</v>
      </c>
      <c r="K2" s="112">
        <f>+'prev. 2016'!G2</f>
        <v>254774</v>
      </c>
      <c r="L2" s="121">
        <f>L3+L6+L19+L24</f>
        <v>242271.22126660371</v>
      </c>
      <c r="M2" s="112">
        <f>+'prev. 2016'!H2</f>
        <v>109737</v>
      </c>
      <c r="N2" s="121">
        <f>N3+N6+N19+N24</f>
        <v>109736.77225975251</v>
      </c>
      <c r="O2" s="112">
        <f>+'prev. 2016'!I2</f>
        <v>194574</v>
      </c>
      <c r="P2" s="121">
        <f>P3+P6+P19+P24</f>
        <v>194574.00355169206</v>
      </c>
      <c r="Q2" s="112">
        <f>+'prev. 2016'!J2</f>
        <v>725003</v>
      </c>
      <c r="R2" s="112">
        <f>R3+R6+R19+R24</f>
        <v>727971.57292261207</v>
      </c>
      <c r="S2" s="112">
        <f>+'prev. 2016'!K2</f>
        <v>284549</v>
      </c>
      <c r="T2" s="121">
        <f>T3+T6+T19+T24</f>
        <v>284549.39679707907</v>
      </c>
      <c r="U2" s="112">
        <f>+'prev. 2016'!L2</f>
        <v>109962</v>
      </c>
      <c r="V2" s="112">
        <f>V3+V6+V19+V24</f>
        <v>264709.01900949172</v>
      </c>
      <c r="W2" s="112">
        <f>+'prev. 2016'!M2</f>
        <v>137145</v>
      </c>
      <c r="X2" s="112">
        <f>X3+X6+X19+X24</f>
        <v>137145.13938470033</v>
      </c>
      <c r="Y2" s="116">
        <f>+C2+E2+G2+I2+K2+M2+O2+Q2+S2+U2+W2</f>
        <v>2751342</v>
      </c>
      <c r="Z2" s="116">
        <f>+D2+F2+H2+J2+L2+N2+P2+R2+T2+V2+X2</f>
        <v>2889165.5398100005</v>
      </c>
    </row>
    <row r="3" spans="1:26" s="110" customFormat="1" ht="25.5" x14ac:dyDescent="0.2">
      <c r="A3" s="135" t="s">
        <v>1634</v>
      </c>
      <c r="B3" s="131" t="s">
        <v>1516</v>
      </c>
      <c r="C3" s="112">
        <f>+'prev. 2016'!C3</f>
        <v>338752</v>
      </c>
      <c r="D3" s="112">
        <f>SUM(D4:D5)</f>
        <v>336522.62930562842</v>
      </c>
      <c r="E3" s="112">
        <f>+'prev. 2016'!D3</f>
        <v>215331</v>
      </c>
      <c r="F3" s="112">
        <f>SUM(F4:F5)</f>
        <v>210645.22667377506</v>
      </c>
      <c r="G3" s="112">
        <f>+'prev. 2016'!E3</f>
        <v>274187</v>
      </c>
      <c r="H3" s="112">
        <f>SUM(H4:H5)</f>
        <v>274186.52795503527</v>
      </c>
      <c r="I3" s="112">
        <f>+'prev. 2016'!F3</f>
        <v>86709</v>
      </c>
      <c r="J3" s="112">
        <f>SUM(J4:J5)</f>
        <v>86709.030683629884</v>
      </c>
      <c r="K3" s="112">
        <f>+'prev. 2016'!G3</f>
        <v>247774</v>
      </c>
      <c r="L3" s="121">
        <f>SUM(L4:L5)</f>
        <v>235271.22126660371</v>
      </c>
      <c r="M3" s="112">
        <f>+'prev. 2016'!H3</f>
        <v>108071</v>
      </c>
      <c r="N3" s="121">
        <f>SUM(N4:N5)</f>
        <v>108070.77225975251</v>
      </c>
      <c r="O3" s="112">
        <f>+'prev. 2016'!I3</f>
        <v>184415</v>
      </c>
      <c r="P3" s="121">
        <f>SUM(P4:P5)</f>
        <v>184415.00355169206</v>
      </c>
      <c r="Q3" s="112">
        <f>+'prev. 2016'!J3</f>
        <v>709855</v>
      </c>
      <c r="R3" s="112">
        <f>SUM(R4:R5)</f>
        <v>712823.57292261207</v>
      </c>
      <c r="S3" s="112">
        <f>+'prev. 2016'!K3</f>
        <v>281533</v>
      </c>
      <c r="T3" s="121">
        <f>SUM(T4:T5)</f>
        <v>281533.39679707907</v>
      </c>
      <c r="U3" s="112">
        <f>+'prev. 2016'!L3</f>
        <v>109962</v>
      </c>
      <c r="V3" s="112">
        <f>SUM(V4:V5)</f>
        <v>264709.01900949172</v>
      </c>
      <c r="W3" s="112">
        <f>+'prev. 2016'!M3</f>
        <v>136445</v>
      </c>
      <c r="X3" s="112">
        <f>SUM(X4:X5)</f>
        <v>136445.13938470033</v>
      </c>
      <c r="Y3" s="116">
        <f t="shared" ref="Y3:Y66" si="0">+C3+E3+G3+I3+K3+M3+O3+Q3+S3+U3+W3</f>
        <v>2693034</v>
      </c>
      <c r="Z3" s="116">
        <f t="shared" ref="Z3:Z66" si="1">+D3+F3+H3+J3+L3+N3+P3+R3+T3+V3+X3</f>
        <v>2831331.5398100005</v>
      </c>
    </row>
    <row r="4" spans="1:26" ht="25.5" x14ac:dyDescent="0.2">
      <c r="A4" s="131" t="s">
        <v>1635</v>
      </c>
      <c r="B4" s="132" t="s">
        <v>1915</v>
      </c>
      <c r="C4" s="112">
        <f>+'prev. 2016'!C4</f>
        <v>336523</v>
      </c>
      <c r="D4" s="112">
        <f>+'ass. teorica 10.02.2016'!F2</f>
        <v>336522.62930562842</v>
      </c>
      <c r="E4" s="112">
        <f>+'prev. 2016'!E4</f>
        <v>274187</v>
      </c>
      <c r="F4" s="112">
        <f>+'ass. teorica 10.02.2016'!G2</f>
        <v>210645.22667377506</v>
      </c>
      <c r="G4" s="112">
        <f>+'prev. 2016'!E4</f>
        <v>274187</v>
      </c>
      <c r="H4" s="113">
        <f>+'ass. teorica 10.02.2016'!H2</f>
        <v>274186.52795503527</v>
      </c>
      <c r="I4" s="112">
        <f>+'prev. 2016'!F4</f>
        <v>86709</v>
      </c>
      <c r="J4" s="113">
        <f>+'ass. teorica 10.02.2016'!I2</f>
        <v>86709.030683629884</v>
      </c>
      <c r="K4" s="112">
        <f>+'ass. teorica 10.02.2016'!J2</f>
        <v>235271.22126660371</v>
      </c>
      <c r="L4" s="122">
        <f>+'ass. teorica 10.02.2016'!J2</f>
        <v>235271.22126660371</v>
      </c>
      <c r="M4" s="112">
        <f>+'ass. teorica 10.02.2016'!K2</f>
        <v>108070.77225975251</v>
      </c>
      <c r="N4" s="122">
        <f>+'ass. teorica 10.02.2016'!K2</f>
        <v>108070.77225975251</v>
      </c>
      <c r="O4" s="112">
        <f>+'ass. teorica 10.02.2016'!L2</f>
        <v>184323.00355169206</v>
      </c>
      <c r="P4" s="122">
        <f>+'ass. teorica 10.02.2016'!L2</f>
        <v>184323.00355169206</v>
      </c>
      <c r="Q4" s="112">
        <f>+'ass. teorica 10.02.2016'!M2</f>
        <v>712823.57292261207</v>
      </c>
      <c r="R4" s="113">
        <f>+'ass. teorica 10.02.2016'!M2</f>
        <v>712823.57292261207</v>
      </c>
      <c r="S4" s="112">
        <f>+'ass. teorica 10.02.2016'!N2</f>
        <v>281533.39679707907</v>
      </c>
      <c r="T4" s="122">
        <f>+'ass. teorica 10.02.2016'!N2</f>
        <v>281533.39679707907</v>
      </c>
      <c r="U4" s="112">
        <v>109962</v>
      </c>
      <c r="V4" s="113">
        <f>+'ass. teorica 10.02.2016'!O2</f>
        <v>264709.01900949172</v>
      </c>
      <c r="W4" s="112">
        <f>+'ass. teorica 10.02.2016'!P2</f>
        <v>136445.13938470033</v>
      </c>
      <c r="X4" s="113">
        <f>+'ass. teorica 10.02.2016'!P2</f>
        <v>136445.13938470033</v>
      </c>
      <c r="Y4" s="116">
        <f t="shared" si="0"/>
        <v>2740035.1061824402</v>
      </c>
      <c r="Z4" s="116">
        <f t="shared" si="1"/>
        <v>2831239.5398100005</v>
      </c>
    </row>
    <row r="5" spans="1:26" ht="25.5" x14ac:dyDescent="0.2">
      <c r="A5" s="131" t="s">
        <v>1636</v>
      </c>
      <c r="B5" s="132" t="s">
        <v>1916</v>
      </c>
      <c r="C5" s="112">
        <f>+'prev. 2016'!C5</f>
        <v>2229</v>
      </c>
      <c r="D5" s="112">
        <f>+'prev. 2016'!D5</f>
        <v>0</v>
      </c>
      <c r="E5" s="112">
        <f>+'prev. 2016'!E5</f>
        <v>0</v>
      </c>
      <c r="F5" s="112">
        <f>+'prev. 2016'!F5</f>
        <v>0</v>
      </c>
      <c r="G5" s="112">
        <f>+'prev. 2016'!E5</f>
        <v>0</v>
      </c>
      <c r="H5" s="113">
        <f t="shared" ref="H5:H34" si="2">+G5</f>
        <v>0</v>
      </c>
      <c r="I5" s="112">
        <f>+'prev. 2016'!F5</f>
        <v>0</v>
      </c>
      <c r="J5" s="113">
        <f>+I5</f>
        <v>0</v>
      </c>
      <c r="K5" s="112">
        <f>+'prev. 2016'!G5</f>
        <v>0</v>
      </c>
      <c r="L5" s="122">
        <f>+K5</f>
        <v>0</v>
      </c>
      <c r="M5" s="112">
        <v>0</v>
      </c>
      <c r="N5" s="122">
        <f>+M5</f>
        <v>0</v>
      </c>
      <c r="O5" s="112">
        <f>+'prev. 2016'!I5</f>
        <v>92</v>
      </c>
      <c r="P5" s="122">
        <f>+O5</f>
        <v>92</v>
      </c>
      <c r="Q5" s="112">
        <f>+'prev. 2016'!J5</f>
        <v>0</v>
      </c>
      <c r="R5" s="113">
        <f>+Q5</f>
        <v>0</v>
      </c>
      <c r="S5" s="112">
        <f>+'prev. 2016'!K5</f>
        <v>0</v>
      </c>
      <c r="T5" s="122">
        <f>+S5</f>
        <v>0</v>
      </c>
      <c r="U5" s="112">
        <f>+'prev. 2016'!L5</f>
        <v>0</v>
      </c>
      <c r="V5" s="113">
        <f>+U5</f>
        <v>0</v>
      </c>
      <c r="W5" s="112">
        <f>+'prev. 2016'!M5</f>
        <v>0</v>
      </c>
      <c r="X5" s="113">
        <f>+W5</f>
        <v>0</v>
      </c>
      <c r="Y5" s="116">
        <f t="shared" si="0"/>
        <v>2321</v>
      </c>
      <c r="Z5" s="116">
        <f t="shared" si="1"/>
        <v>92</v>
      </c>
    </row>
    <row r="6" spans="1:26" s="110" customFormat="1" x14ac:dyDescent="0.2">
      <c r="A6" s="131" t="s">
        <v>1637</v>
      </c>
      <c r="B6" s="132" t="s">
        <v>1917</v>
      </c>
      <c r="C6" s="112">
        <f>+'prev. 2016'!C6</f>
        <v>4372</v>
      </c>
      <c r="D6" s="112">
        <f>+'prev. 2016'!D6</f>
        <v>5880</v>
      </c>
      <c r="E6" s="112">
        <f>+'prev. 2016'!E6</f>
        <v>6082</v>
      </c>
      <c r="F6" s="112">
        <f>+'prev. 2016'!F6</f>
        <v>4089</v>
      </c>
      <c r="G6" s="112">
        <f>+'prev. 2016'!E6</f>
        <v>6082</v>
      </c>
      <c r="H6" s="113">
        <f t="shared" si="2"/>
        <v>6082</v>
      </c>
      <c r="I6" s="112">
        <f>+'prev. 2016'!F6</f>
        <v>4089</v>
      </c>
      <c r="J6" s="112">
        <f>J7+J12+J15</f>
        <v>4089</v>
      </c>
      <c r="K6" s="112">
        <f>+'prev. 2016'!G6</f>
        <v>7000</v>
      </c>
      <c r="L6" s="121">
        <f>L7+L12+L15</f>
        <v>7000</v>
      </c>
      <c r="M6" s="112">
        <f>+'prev. 2016'!H6</f>
        <v>1666</v>
      </c>
      <c r="N6" s="121">
        <f>N7+N12+N15</f>
        <v>1666</v>
      </c>
      <c r="O6" s="112">
        <f>+'prev. 2016'!I6</f>
        <v>10159</v>
      </c>
      <c r="P6" s="121">
        <f>P7+P12+P15</f>
        <v>10159</v>
      </c>
      <c r="Q6" s="112">
        <f>+'prev. 2016'!J6</f>
        <v>15148</v>
      </c>
      <c r="R6" s="112">
        <f>R7+R12+R15</f>
        <v>15148</v>
      </c>
      <c r="S6" s="112">
        <f>+'prev. 2016'!K6</f>
        <v>3016</v>
      </c>
      <c r="T6" s="121">
        <f>T7+T12+T15</f>
        <v>3016</v>
      </c>
      <c r="U6" s="112">
        <f>+'prev. 2016'!L6</f>
        <v>0</v>
      </c>
      <c r="V6" s="112">
        <f>V7+V12+V15</f>
        <v>0</v>
      </c>
      <c r="W6" s="112">
        <f>+'prev. 2016'!M6</f>
        <v>0</v>
      </c>
      <c r="X6" s="112">
        <f>X7+X12+X15</f>
        <v>0</v>
      </c>
      <c r="Y6" s="116">
        <f t="shared" si="0"/>
        <v>57614</v>
      </c>
      <c r="Z6" s="116">
        <f t="shared" si="1"/>
        <v>57129</v>
      </c>
    </row>
    <row r="7" spans="1:26" s="110" customFormat="1" x14ac:dyDescent="0.2">
      <c r="A7" s="131" t="s">
        <v>1638</v>
      </c>
      <c r="B7" s="132" t="s">
        <v>2006</v>
      </c>
      <c r="C7" s="112">
        <f>+'prev. 2016'!C7</f>
        <v>4372</v>
      </c>
      <c r="D7" s="112">
        <f>+'prev. 2016'!D7</f>
        <v>5880</v>
      </c>
      <c r="E7" s="112">
        <f>+'prev. 2016'!E7</f>
        <v>6052</v>
      </c>
      <c r="F7" s="112">
        <f>+'prev. 2016'!F7</f>
        <v>4057</v>
      </c>
      <c r="G7" s="112">
        <f>+'prev. 2016'!E7</f>
        <v>6052</v>
      </c>
      <c r="H7" s="113">
        <f t="shared" si="2"/>
        <v>6052</v>
      </c>
      <c r="I7" s="112">
        <f>+'prev. 2016'!F7</f>
        <v>4057</v>
      </c>
      <c r="J7" s="112">
        <f>SUM(J8:J11)</f>
        <v>4057</v>
      </c>
      <c r="K7" s="112">
        <f>+'prev. 2016'!G7</f>
        <v>7000</v>
      </c>
      <c r="L7" s="121">
        <f>SUM(L8:L11)</f>
        <v>7000</v>
      </c>
      <c r="M7" s="112">
        <f>+'prev. 2016'!H7</f>
        <v>1666</v>
      </c>
      <c r="N7" s="121">
        <f>SUM(N8:N11)</f>
        <v>1666</v>
      </c>
      <c r="O7" s="112">
        <f>+'prev. 2016'!I7</f>
        <v>10159</v>
      </c>
      <c r="P7" s="121">
        <f>SUM(P8:P11)</f>
        <v>10159</v>
      </c>
      <c r="Q7" s="112">
        <f>+'prev. 2016'!J7</f>
        <v>15148</v>
      </c>
      <c r="R7" s="112">
        <f>SUM(R8:R11)</f>
        <v>15148</v>
      </c>
      <c r="S7" s="112">
        <f>+'prev. 2016'!K7</f>
        <v>3016</v>
      </c>
      <c r="T7" s="121">
        <f>SUM(T8:T11)</f>
        <v>3016</v>
      </c>
      <c r="U7" s="112">
        <f>+'prev. 2016'!L7</f>
        <v>0</v>
      </c>
      <c r="V7" s="112">
        <f>SUM(V8:V11)</f>
        <v>0</v>
      </c>
      <c r="W7" s="112">
        <f>+'prev. 2016'!M7</f>
        <v>0</v>
      </c>
      <c r="X7" s="112">
        <f>SUM(X8:X11)</f>
        <v>0</v>
      </c>
      <c r="Y7" s="116">
        <f t="shared" si="0"/>
        <v>57522</v>
      </c>
      <c r="Z7" s="116">
        <f t="shared" si="1"/>
        <v>57035</v>
      </c>
    </row>
    <row r="8" spans="1:26" ht="25.5" x14ac:dyDescent="0.2">
      <c r="A8" s="131" t="s">
        <v>1639</v>
      </c>
      <c r="B8" s="132" t="s">
        <v>1918</v>
      </c>
      <c r="C8" s="112">
        <f>+'prev. 2016'!C8</f>
        <v>2089</v>
      </c>
      <c r="D8" s="112">
        <f>+'prev. 2016'!D8</f>
        <v>4231</v>
      </c>
      <c r="E8" s="112">
        <f>+'prev. 2016'!E8</f>
        <v>731</v>
      </c>
      <c r="F8" s="112">
        <f>+'prev. 2016'!F8</f>
        <v>3193</v>
      </c>
      <c r="G8" s="112">
        <f>+'prev. 2016'!E8</f>
        <v>731</v>
      </c>
      <c r="H8" s="113">
        <f t="shared" si="2"/>
        <v>731</v>
      </c>
      <c r="I8" s="112">
        <f>+'prev. 2016'!F8</f>
        <v>3193</v>
      </c>
      <c r="J8" s="113">
        <f>+I8</f>
        <v>3193</v>
      </c>
      <c r="K8" s="112">
        <f>+'prev. 2016'!G8</f>
        <v>7000</v>
      </c>
      <c r="L8" s="122">
        <f>+K8</f>
        <v>7000</v>
      </c>
      <c r="M8" s="112">
        <f>+'prev. 2016'!H8</f>
        <v>359</v>
      </c>
      <c r="N8" s="122">
        <f>+M8</f>
        <v>359</v>
      </c>
      <c r="O8" s="112">
        <f>+'prev. 2016'!I8</f>
        <v>8528</v>
      </c>
      <c r="P8" s="122">
        <f>+O8</f>
        <v>8528</v>
      </c>
      <c r="Q8" s="112">
        <f>+'prev. 2016'!J8</f>
        <v>12179</v>
      </c>
      <c r="R8" s="113">
        <f>+Q8</f>
        <v>12179</v>
      </c>
      <c r="S8" s="112">
        <f>+'prev. 2016'!K8</f>
        <v>3016</v>
      </c>
      <c r="T8" s="122">
        <f>+S8</f>
        <v>3016</v>
      </c>
      <c r="U8" s="112">
        <f>+'prev. 2016'!L8</f>
        <v>0</v>
      </c>
      <c r="V8" s="113">
        <f>+U8</f>
        <v>0</v>
      </c>
      <c r="W8" s="112">
        <f>+'prev. 2016'!M8</f>
        <v>0</v>
      </c>
      <c r="X8" s="113">
        <f>+W8</f>
        <v>0</v>
      </c>
      <c r="Y8" s="116">
        <f t="shared" si="0"/>
        <v>37826</v>
      </c>
      <c r="Z8" s="116">
        <f t="shared" si="1"/>
        <v>42430</v>
      </c>
    </row>
    <row r="9" spans="1:26" ht="38.25" x14ac:dyDescent="0.2">
      <c r="A9" s="131" t="s">
        <v>1640</v>
      </c>
      <c r="B9" s="132" t="s">
        <v>1219</v>
      </c>
      <c r="C9" s="112">
        <f>+'prev. 2016'!C9</f>
        <v>0</v>
      </c>
      <c r="D9" s="112">
        <f>+'prev. 2016'!D9</f>
        <v>0</v>
      </c>
      <c r="E9" s="112">
        <f>+'prev. 2016'!E9</f>
        <v>0</v>
      </c>
      <c r="F9" s="112">
        <f>+'prev. 2016'!F9</f>
        <v>0</v>
      </c>
      <c r="G9" s="112">
        <f>+'prev. 2016'!E9</f>
        <v>0</v>
      </c>
      <c r="H9" s="113">
        <f t="shared" si="2"/>
        <v>0</v>
      </c>
      <c r="I9" s="112">
        <f>+'prev. 2016'!F9</f>
        <v>0</v>
      </c>
      <c r="J9" s="113">
        <f>+I9</f>
        <v>0</v>
      </c>
      <c r="K9" s="112">
        <f>+'prev. 2016'!G9</f>
        <v>0</v>
      </c>
      <c r="L9" s="122">
        <f>+K9</f>
        <v>0</v>
      </c>
      <c r="M9" s="112">
        <f>+'prev. 2016'!H9</f>
        <v>0</v>
      </c>
      <c r="N9" s="122">
        <f>+M9</f>
        <v>0</v>
      </c>
      <c r="O9" s="112">
        <f>+'prev. 2016'!I9</f>
        <v>0</v>
      </c>
      <c r="P9" s="122">
        <f>+O9</f>
        <v>0</v>
      </c>
      <c r="Q9" s="112">
        <f>+'prev. 2016'!J9</f>
        <v>0</v>
      </c>
      <c r="R9" s="113">
        <f>+Q9</f>
        <v>0</v>
      </c>
      <c r="S9" s="112">
        <f>+'prev. 2016'!K9</f>
        <v>0</v>
      </c>
      <c r="T9" s="122">
        <f>+S9</f>
        <v>0</v>
      </c>
      <c r="U9" s="112">
        <f>+'prev. 2016'!L9</f>
        <v>0</v>
      </c>
      <c r="V9" s="113">
        <f>+U9</f>
        <v>0</v>
      </c>
      <c r="W9" s="112">
        <f>+'prev. 2016'!M9</f>
        <v>0</v>
      </c>
      <c r="X9" s="113">
        <f>+W9</f>
        <v>0</v>
      </c>
      <c r="Y9" s="116">
        <f t="shared" si="0"/>
        <v>0</v>
      </c>
      <c r="Z9" s="116">
        <f t="shared" si="1"/>
        <v>0</v>
      </c>
    </row>
    <row r="10" spans="1:26" ht="38.25" x14ac:dyDescent="0.2">
      <c r="A10" s="131" t="s">
        <v>1641</v>
      </c>
      <c r="B10" s="132" t="s">
        <v>1220</v>
      </c>
      <c r="C10" s="112">
        <f>+'prev. 2016'!C10</f>
        <v>2283</v>
      </c>
      <c r="D10" s="112">
        <f>+'prev. 2016'!D10</f>
        <v>1649</v>
      </c>
      <c r="E10" s="112">
        <f>+'prev. 2016'!E10</f>
        <v>4011</v>
      </c>
      <c r="F10" s="112">
        <f>+'prev. 2016'!F10</f>
        <v>864</v>
      </c>
      <c r="G10" s="112">
        <f>+'prev. 2016'!E10</f>
        <v>4011</v>
      </c>
      <c r="H10" s="113">
        <f t="shared" si="2"/>
        <v>4011</v>
      </c>
      <c r="I10" s="112">
        <f>+'prev. 2016'!F10</f>
        <v>864</v>
      </c>
      <c r="J10" s="113">
        <f>+I10</f>
        <v>864</v>
      </c>
      <c r="K10" s="112">
        <f>+'prev. 2016'!G10</f>
        <v>0</v>
      </c>
      <c r="L10" s="122">
        <f>+K10</f>
        <v>0</v>
      </c>
      <c r="M10" s="112">
        <f>+'prev. 2016'!H10</f>
        <v>0</v>
      </c>
      <c r="N10" s="122">
        <f>+M10</f>
        <v>0</v>
      </c>
      <c r="O10" s="112">
        <f>+'prev. 2016'!I10</f>
        <v>1631</v>
      </c>
      <c r="P10" s="122">
        <f>+O10</f>
        <v>1631</v>
      </c>
      <c r="Q10" s="112">
        <f>+'prev. 2016'!J10</f>
        <v>2969</v>
      </c>
      <c r="R10" s="113">
        <f>+Q10</f>
        <v>2969</v>
      </c>
      <c r="S10" s="112">
        <f>+'prev. 2016'!K10</f>
        <v>0</v>
      </c>
      <c r="T10" s="122">
        <f>+S10</f>
        <v>0</v>
      </c>
      <c r="U10" s="112">
        <f>+'prev. 2016'!L10</f>
        <v>0</v>
      </c>
      <c r="V10" s="113">
        <f>+U10</f>
        <v>0</v>
      </c>
      <c r="W10" s="112">
        <f>+'prev. 2016'!M10</f>
        <v>0</v>
      </c>
      <c r="X10" s="113">
        <f>+W10</f>
        <v>0</v>
      </c>
      <c r="Y10" s="116">
        <f t="shared" si="0"/>
        <v>15769</v>
      </c>
      <c r="Z10" s="116">
        <f t="shared" si="1"/>
        <v>11988</v>
      </c>
    </row>
    <row r="11" spans="1:26" ht="25.5" x14ac:dyDescent="0.2">
      <c r="A11" s="131" t="s">
        <v>2159</v>
      </c>
      <c r="B11" s="132" t="s">
        <v>2</v>
      </c>
      <c r="C11" s="112">
        <f>+'prev. 2016'!C11</f>
        <v>0</v>
      </c>
      <c r="D11" s="112">
        <f>+'prev. 2016'!D11</f>
        <v>0</v>
      </c>
      <c r="E11" s="112">
        <f>+'prev. 2016'!E11</f>
        <v>1310</v>
      </c>
      <c r="F11" s="112">
        <f>+'prev. 2016'!F11</f>
        <v>0</v>
      </c>
      <c r="G11" s="112">
        <f>+'prev. 2016'!E11</f>
        <v>1310</v>
      </c>
      <c r="H11" s="113">
        <f t="shared" si="2"/>
        <v>1310</v>
      </c>
      <c r="I11" s="112">
        <f>+'prev. 2016'!F11</f>
        <v>0</v>
      </c>
      <c r="J11" s="113">
        <f>+I11</f>
        <v>0</v>
      </c>
      <c r="K11" s="112">
        <f>+'prev. 2016'!G11</f>
        <v>0</v>
      </c>
      <c r="L11" s="122">
        <f>+K11</f>
        <v>0</v>
      </c>
      <c r="M11" s="112">
        <f>+'prev. 2016'!H11</f>
        <v>1307</v>
      </c>
      <c r="N11" s="122">
        <f>+M11</f>
        <v>1307</v>
      </c>
      <c r="O11" s="112">
        <f>+'prev. 2016'!I11</f>
        <v>0</v>
      </c>
      <c r="P11" s="122">
        <f>+O11</f>
        <v>0</v>
      </c>
      <c r="Q11" s="112">
        <f>+'prev. 2016'!J11</f>
        <v>0</v>
      </c>
      <c r="R11" s="113">
        <f>+Q11</f>
        <v>0</v>
      </c>
      <c r="S11" s="112">
        <f>+'prev. 2016'!K11</f>
        <v>0</v>
      </c>
      <c r="T11" s="122">
        <f>+S11</f>
        <v>0</v>
      </c>
      <c r="U11" s="112">
        <f>+'prev. 2016'!L11</f>
        <v>0</v>
      </c>
      <c r="V11" s="113">
        <f>+U11</f>
        <v>0</v>
      </c>
      <c r="W11" s="112">
        <f>+'prev. 2016'!M11</f>
        <v>0</v>
      </c>
      <c r="X11" s="113">
        <f>+W11</f>
        <v>0</v>
      </c>
      <c r="Y11" s="116">
        <f t="shared" si="0"/>
        <v>3927</v>
      </c>
      <c r="Z11" s="116">
        <f t="shared" si="1"/>
        <v>2617</v>
      </c>
    </row>
    <row r="12" spans="1:26" ht="25.5" x14ac:dyDescent="0.2">
      <c r="A12" s="131" t="s">
        <v>2172</v>
      </c>
      <c r="B12" s="132" t="s">
        <v>1587</v>
      </c>
      <c r="C12" s="112">
        <f>+'prev. 2016'!C12</f>
        <v>0</v>
      </c>
      <c r="D12" s="112">
        <f>+'prev. 2016'!D12</f>
        <v>0</v>
      </c>
      <c r="E12" s="112">
        <f>+'prev. 2016'!E12</f>
        <v>30</v>
      </c>
      <c r="F12" s="112">
        <f>+'prev. 2016'!F12</f>
        <v>0</v>
      </c>
      <c r="G12" s="112">
        <f>+'prev. 2016'!E12</f>
        <v>30</v>
      </c>
      <c r="H12" s="113">
        <f t="shared" si="2"/>
        <v>30</v>
      </c>
      <c r="I12" s="112">
        <f>+'prev. 2016'!F12</f>
        <v>0</v>
      </c>
      <c r="J12" s="112">
        <f>SUM(J13:J14)</f>
        <v>0</v>
      </c>
      <c r="K12" s="112">
        <f>+'prev. 2016'!G12</f>
        <v>0</v>
      </c>
      <c r="L12" s="121">
        <f>SUM(L13:L14)</f>
        <v>0</v>
      </c>
      <c r="M12" s="112">
        <f>+'prev. 2016'!H12</f>
        <v>0</v>
      </c>
      <c r="N12" s="121">
        <f>SUM(N13:N14)</f>
        <v>0</v>
      </c>
      <c r="O12" s="112">
        <f>+'prev. 2016'!I12</f>
        <v>0</v>
      </c>
      <c r="P12" s="121">
        <f>SUM(P13:P14)</f>
        <v>0</v>
      </c>
      <c r="Q12" s="112">
        <f>+'prev. 2016'!J12</f>
        <v>0</v>
      </c>
      <c r="R12" s="112">
        <f>SUM(R13:R14)</f>
        <v>0</v>
      </c>
      <c r="S12" s="112">
        <f>+'prev. 2016'!K12</f>
        <v>0</v>
      </c>
      <c r="T12" s="121">
        <f>SUM(T13:T14)</f>
        <v>0</v>
      </c>
      <c r="U12" s="112">
        <f>+'prev. 2016'!L12</f>
        <v>0</v>
      </c>
      <c r="V12" s="112">
        <f>SUM(V13:V14)</f>
        <v>0</v>
      </c>
      <c r="W12" s="112">
        <f>+'prev. 2016'!M12</f>
        <v>0</v>
      </c>
      <c r="X12" s="112">
        <f>SUM(X13:X14)</f>
        <v>0</v>
      </c>
      <c r="Y12" s="116">
        <f t="shared" si="0"/>
        <v>60</v>
      </c>
      <c r="Z12" s="116">
        <f t="shared" si="1"/>
        <v>30</v>
      </c>
    </row>
    <row r="13" spans="1:26" s="110" customFormat="1" ht="25.5" x14ac:dyDescent="0.2">
      <c r="A13" s="131" t="s">
        <v>494</v>
      </c>
      <c r="B13" s="132" t="s">
        <v>1588</v>
      </c>
      <c r="C13" s="112">
        <f>+'prev. 2016'!C13</f>
        <v>0</v>
      </c>
      <c r="D13" s="112">
        <f>+'prev. 2016'!D13</f>
        <v>0</v>
      </c>
      <c r="E13" s="112">
        <f>+'prev. 2016'!E13</f>
        <v>30</v>
      </c>
      <c r="F13" s="112">
        <f>+'prev. 2016'!F13</f>
        <v>0</v>
      </c>
      <c r="G13" s="112">
        <f>+'prev. 2016'!E13</f>
        <v>30</v>
      </c>
      <c r="H13" s="113">
        <f t="shared" si="2"/>
        <v>30</v>
      </c>
      <c r="I13" s="112">
        <f>+'prev. 2016'!F13</f>
        <v>0</v>
      </c>
      <c r="J13" s="113">
        <f>+I13</f>
        <v>0</v>
      </c>
      <c r="K13" s="112">
        <f>+'prev. 2016'!G13</f>
        <v>0</v>
      </c>
      <c r="L13" s="122">
        <f>+K13</f>
        <v>0</v>
      </c>
      <c r="M13" s="112">
        <f>+'prev. 2016'!H13</f>
        <v>0</v>
      </c>
      <c r="N13" s="122">
        <f>+M13</f>
        <v>0</v>
      </c>
      <c r="O13" s="112">
        <f>+'prev. 2016'!I13</f>
        <v>0</v>
      </c>
      <c r="P13" s="122">
        <f>+O13</f>
        <v>0</v>
      </c>
      <c r="Q13" s="112">
        <f>+'prev. 2016'!J13</f>
        <v>0</v>
      </c>
      <c r="R13" s="113">
        <f>+Q13</f>
        <v>0</v>
      </c>
      <c r="S13" s="112">
        <f>+'prev. 2016'!K13</f>
        <v>0</v>
      </c>
      <c r="T13" s="122">
        <f>+S13</f>
        <v>0</v>
      </c>
      <c r="U13" s="112">
        <f>+'prev. 2016'!L13</f>
        <v>0</v>
      </c>
      <c r="V13" s="113">
        <f>+U13</f>
        <v>0</v>
      </c>
      <c r="W13" s="112">
        <f>+'prev. 2016'!M13</f>
        <v>0</v>
      </c>
      <c r="X13" s="113">
        <f>+W13</f>
        <v>0</v>
      </c>
      <c r="Y13" s="116">
        <f t="shared" si="0"/>
        <v>60</v>
      </c>
      <c r="Z13" s="116">
        <f t="shared" si="1"/>
        <v>30</v>
      </c>
    </row>
    <row r="14" spans="1:26" ht="25.5" x14ac:dyDescent="0.2">
      <c r="A14" s="131" t="s">
        <v>1642</v>
      </c>
      <c r="B14" s="132" t="s">
        <v>1589</v>
      </c>
      <c r="C14" s="112">
        <f>+'prev. 2016'!C14</f>
        <v>0</v>
      </c>
      <c r="D14" s="112">
        <f>+'prev. 2016'!D14</f>
        <v>0</v>
      </c>
      <c r="E14" s="112">
        <f>+'prev. 2016'!E14</f>
        <v>0</v>
      </c>
      <c r="F14" s="112">
        <f>+'prev. 2016'!F14</f>
        <v>0</v>
      </c>
      <c r="G14" s="112">
        <f>+'prev. 2016'!E14</f>
        <v>0</v>
      </c>
      <c r="H14" s="113">
        <f t="shared" si="2"/>
        <v>0</v>
      </c>
      <c r="I14" s="112">
        <f>+'prev. 2016'!F14</f>
        <v>0</v>
      </c>
      <c r="J14" s="113">
        <f>+I14</f>
        <v>0</v>
      </c>
      <c r="K14" s="112">
        <f>+'prev. 2016'!G14</f>
        <v>0</v>
      </c>
      <c r="L14" s="122">
        <f>+K14</f>
        <v>0</v>
      </c>
      <c r="M14" s="112">
        <f>+'prev. 2016'!H14</f>
        <v>0</v>
      </c>
      <c r="N14" s="122">
        <f>+M14</f>
        <v>0</v>
      </c>
      <c r="O14" s="112">
        <f>+'prev. 2016'!I14</f>
        <v>0</v>
      </c>
      <c r="P14" s="122">
        <f>+O14</f>
        <v>0</v>
      </c>
      <c r="Q14" s="112">
        <f>+'prev. 2016'!J14</f>
        <v>0</v>
      </c>
      <c r="R14" s="113">
        <f>+Q14</f>
        <v>0</v>
      </c>
      <c r="S14" s="112">
        <f>+'prev. 2016'!K14</f>
        <v>0</v>
      </c>
      <c r="T14" s="122">
        <f>+S14</f>
        <v>0</v>
      </c>
      <c r="U14" s="112">
        <f>+'prev. 2016'!L14</f>
        <v>0</v>
      </c>
      <c r="V14" s="113">
        <f>+U14</f>
        <v>0</v>
      </c>
      <c r="W14" s="112">
        <f>+'prev. 2016'!M14</f>
        <v>0</v>
      </c>
      <c r="X14" s="113">
        <f>+W14</f>
        <v>0</v>
      </c>
      <c r="Y14" s="116">
        <f t="shared" si="0"/>
        <v>0</v>
      </c>
      <c r="Z14" s="116">
        <f t="shared" si="1"/>
        <v>0</v>
      </c>
    </row>
    <row r="15" spans="1:26" ht="25.5" x14ac:dyDescent="0.2">
      <c r="A15" s="131" t="s">
        <v>1643</v>
      </c>
      <c r="B15" s="132" t="s">
        <v>2129</v>
      </c>
      <c r="C15" s="112">
        <f>+'prev. 2016'!C15</f>
        <v>0</v>
      </c>
      <c r="D15" s="112">
        <f>+'prev. 2016'!D15</f>
        <v>0</v>
      </c>
      <c r="E15" s="112">
        <f>+'prev. 2016'!E15</f>
        <v>0</v>
      </c>
      <c r="F15" s="112">
        <f>+'prev. 2016'!F15</f>
        <v>32</v>
      </c>
      <c r="G15" s="112">
        <f>+'prev. 2016'!E15</f>
        <v>0</v>
      </c>
      <c r="H15" s="113">
        <f t="shared" si="2"/>
        <v>0</v>
      </c>
      <c r="I15" s="112">
        <f>+'prev. 2016'!F15</f>
        <v>32</v>
      </c>
      <c r="J15" s="113">
        <f>SUM(J16:J18)</f>
        <v>32</v>
      </c>
      <c r="K15" s="112">
        <f>+'prev. 2016'!G15</f>
        <v>0</v>
      </c>
      <c r="L15" s="122">
        <f>SUM(L16:L18)</f>
        <v>0</v>
      </c>
      <c r="M15" s="112">
        <f>+'prev. 2016'!H15</f>
        <v>0</v>
      </c>
      <c r="N15" s="122">
        <f>SUM(N16:N18)</f>
        <v>0</v>
      </c>
      <c r="O15" s="112">
        <f>+'prev. 2016'!I15</f>
        <v>0</v>
      </c>
      <c r="P15" s="122">
        <f>SUM(P16:P18)</f>
        <v>0</v>
      </c>
      <c r="Q15" s="112">
        <f>+'prev. 2016'!J15</f>
        <v>0</v>
      </c>
      <c r="R15" s="113">
        <f>SUM(R16:R18)</f>
        <v>0</v>
      </c>
      <c r="S15" s="112">
        <f>+'prev. 2016'!K15</f>
        <v>0</v>
      </c>
      <c r="T15" s="122">
        <f>SUM(T16:T18)</f>
        <v>0</v>
      </c>
      <c r="U15" s="112">
        <f>+'prev. 2016'!L15</f>
        <v>0</v>
      </c>
      <c r="V15" s="113">
        <f>SUM(V16:V18)</f>
        <v>0</v>
      </c>
      <c r="W15" s="112">
        <f>+'prev. 2016'!M15</f>
        <v>0</v>
      </c>
      <c r="X15" s="113">
        <f>SUM(X16:X18)</f>
        <v>0</v>
      </c>
      <c r="Y15" s="116">
        <f t="shared" si="0"/>
        <v>32</v>
      </c>
      <c r="Z15" s="116">
        <f t="shared" si="1"/>
        <v>64</v>
      </c>
    </row>
    <row r="16" spans="1:26" ht="25.5" x14ac:dyDescent="0.2">
      <c r="A16" s="131" t="s">
        <v>1644</v>
      </c>
      <c r="B16" s="132" t="s">
        <v>821</v>
      </c>
      <c r="C16" s="112">
        <f>+'prev. 2016'!C16</f>
        <v>0</v>
      </c>
      <c r="D16" s="112">
        <f>+'prev. 2016'!D16</f>
        <v>0</v>
      </c>
      <c r="E16" s="112">
        <f>+'prev. 2016'!E16</f>
        <v>0</v>
      </c>
      <c r="F16" s="112">
        <f>+'prev. 2016'!F16</f>
        <v>23</v>
      </c>
      <c r="G16" s="112">
        <f>+'prev. 2016'!E16</f>
        <v>0</v>
      </c>
      <c r="H16" s="113">
        <f t="shared" si="2"/>
        <v>0</v>
      </c>
      <c r="I16" s="112">
        <f>+'prev. 2016'!F16</f>
        <v>23</v>
      </c>
      <c r="J16" s="113">
        <f>+I16</f>
        <v>23</v>
      </c>
      <c r="K16" s="112">
        <f>+'prev. 2016'!G16</f>
        <v>0</v>
      </c>
      <c r="L16" s="122">
        <f>+K16</f>
        <v>0</v>
      </c>
      <c r="M16" s="112">
        <f>+'prev. 2016'!H16</f>
        <v>0</v>
      </c>
      <c r="N16" s="122">
        <f>+M16</f>
        <v>0</v>
      </c>
      <c r="O16" s="112">
        <f>+'prev. 2016'!I16</f>
        <v>0</v>
      </c>
      <c r="P16" s="122">
        <f>+O16</f>
        <v>0</v>
      </c>
      <c r="Q16" s="112">
        <f>+'prev. 2016'!J16</f>
        <v>0</v>
      </c>
      <c r="R16" s="113">
        <f>+Q16</f>
        <v>0</v>
      </c>
      <c r="S16" s="112">
        <f>+'prev. 2016'!K16</f>
        <v>0</v>
      </c>
      <c r="T16" s="122">
        <f>+S16</f>
        <v>0</v>
      </c>
      <c r="U16" s="112">
        <f>+'prev. 2016'!L16</f>
        <v>0</v>
      </c>
      <c r="V16" s="113">
        <f>+U16</f>
        <v>0</v>
      </c>
      <c r="W16" s="112">
        <f>+'prev. 2016'!M16</f>
        <v>0</v>
      </c>
      <c r="X16" s="113">
        <f>+W16</f>
        <v>0</v>
      </c>
      <c r="Y16" s="116">
        <f t="shared" si="0"/>
        <v>23</v>
      </c>
      <c r="Z16" s="116">
        <f t="shared" si="1"/>
        <v>46</v>
      </c>
    </row>
    <row r="17" spans="1:26" s="110" customFormat="1" ht="25.5" x14ac:dyDescent="0.2">
      <c r="A17" s="131" t="s">
        <v>1645</v>
      </c>
      <c r="B17" s="132" t="s">
        <v>3</v>
      </c>
      <c r="C17" s="112">
        <f>+'prev. 2016'!C17</f>
        <v>0</v>
      </c>
      <c r="D17" s="112">
        <f>+'prev. 2016'!D17</f>
        <v>0</v>
      </c>
      <c r="E17" s="112">
        <f>+'prev. 2016'!E17</f>
        <v>0</v>
      </c>
      <c r="F17" s="112">
        <f>+'prev. 2016'!F17</f>
        <v>9</v>
      </c>
      <c r="G17" s="112">
        <f>+'prev. 2016'!E17</f>
        <v>0</v>
      </c>
      <c r="H17" s="113">
        <f t="shared" si="2"/>
        <v>0</v>
      </c>
      <c r="I17" s="112">
        <f>+'prev. 2016'!F17</f>
        <v>9</v>
      </c>
      <c r="J17" s="113">
        <f>+I17</f>
        <v>9</v>
      </c>
      <c r="K17" s="112">
        <f>+'prev. 2016'!G17</f>
        <v>0</v>
      </c>
      <c r="L17" s="122">
        <f>+K17</f>
        <v>0</v>
      </c>
      <c r="M17" s="112">
        <f>+'prev. 2016'!H17</f>
        <v>0</v>
      </c>
      <c r="N17" s="122">
        <f>+M17</f>
        <v>0</v>
      </c>
      <c r="O17" s="112">
        <f>+'prev. 2016'!I17</f>
        <v>0</v>
      </c>
      <c r="P17" s="122">
        <f>+O17</f>
        <v>0</v>
      </c>
      <c r="Q17" s="112">
        <f>+'prev. 2016'!J17</f>
        <v>0</v>
      </c>
      <c r="R17" s="113">
        <f>+Q17</f>
        <v>0</v>
      </c>
      <c r="S17" s="112">
        <f>+'prev. 2016'!K17</f>
        <v>0</v>
      </c>
      <c r="T17" s="122">
        <f>+S17</f>
        <v>0</v>
      </c>
      <c r="U17" s="112">
        <f>+'prev. 2016'!L17</f>
        <v>0</v>
      </c>
      <c r="V17" s="113">
        <f>+U17</f>
        <v>0</v>
      </c>
      <c r="W17" s="112">
        <f>+'prev. 2016'!M17</f>
        <v>0</v>
      </c>
      <c r="X17" s="113">
        <f>+W17</f>
        <v>0</v>
      </c>
      <c r="Y17" s="116">
        <f t="shared" si="0"/>
        <v>9</v>
      </c>
      <c r="Z17" s="116">
        <f t="shared" si="1"/>
        <v>18</v>
      </c>
    </row>
    <row r="18" spans="1:26" s="110" customFormat="1" x14ac:dyDescent="0.2">
      <c r="A18" s="140" t="s">
        <v>1646</v>
      </c>
      <c r="B18" s="141" t="s">
        <v>554</v>
      </c>
      <c r="C18" s="112">
        <f>+'prev. 2016'!C18</f>
        <v>0</v>
      </c>
      <c r="D18" s="112">
        <f>+'prev. 2016'!D18</f>
        <v>0</v>
      </c>
      <c r="E18" s="112">
        <f>+'prev. 2016'!E18</f>
        <v>0</v>
      </c>
      <c r="F18" s="112">
        <f>+'prev. 2016'!F18</f>
        <v>0</v>
      </c>
      <c r="G18" s="112">
        <f>+'prev. 2016'!E18</f>
        <v>0</v>
      </c>
      <c r="H18" s="113">
        <f t="shared" si="2"/>
        <v>0</v>
      </c>
      <c r="I18" s="112">
        <f>+'prev. 2016'!F18</f>
        <v>0</v>
      </c>
      <c r="J18" s="113">
        <f>+I18</f>
        <v>0</v>
      </c>
      <c r="K18" s="112">
        <f>+'prev. 2016'!G18</f>
        <v>0</v>
      </c>
      <c r="L18" s="122">
        <f>+K18</f>
        <v>0</v>
      </c>
      <c r="M18" s="112">
        <f>+'prev. 2016'!H18</f>
        <v>0</v>
      </c>
      <c r="N18" s="122">
        <f>+M18</f>
        <v>0</v>
      </c>
      <c r="O18" s="112">
        <f>+'prev. 2016'!I18</f>
        <v>0</v>
      </c>
      <c r="P18" s="122">
        <f>+O18</f>
        <v>0</v>
      </c>
      <c r="Q18" s="112">
        <f>+'prev. 2016'!J18</f>
        <v>0</v>
      </c>
      <c r="R18" s="113">
        <f>+Q18</f>
        <v>0</v>
      </c>
      <c r="S18" s="112">
        <f>+'prev. 2016'!K18</f>
        <v>0</v>
      </c>
      <c r="T18" s="122">
        <f>+S18</f>
        <v>0</v>
      </c>
      <c r="U18" s="112">
        <f>+'prev. 2016'!L18</f>
        <v>0</v>
      </c>
      <c r="V18" s="113">
        <f>+U18</f>
        <v>0</v>
      </c>
      <c r="W18" s="112">
        <f>+'prev. 2016'!M18</f>
        <v>0</v>
      </c>
      <c r="X18" s="113">
        <f>+W18</f>
        <v>0</v>
      </c>
      <c r="Y18" s="116">
        <f t="shared" si="0"/>
        <v>0</v>
      </c>
      <c r="Z18" s="116">
        <f t="shared" si="1"/>
        <v>0</v>
      </c>
    </row>
    <row r="19" spans="1:26" s="110" customFormat="1" x14ac:dyDescent="0.2">
      <c r="A19" s="140" t="s">
        <v>1647</v>
      </c>
      <c r="B19" s="141" t="s">
        <v>1851</v>
      </c>
      <c r="C19" s="112">
        <f>+'prev. 2016'!C19</f>
        <v>0</v>
      </c>
      <c r="D19" s="112">
        <f>+'prev. 2016'!D19</f>
        <v>0</v>
      </c>
      <c r="E19" s="112">
        <f>+'prev. 2016'!E19</f>
        <v>0</v>
      </c>
      <c r="F19" s="112">
        <f>+'prev. 2016'!F19</f>
        <v>0</v>
      </c>
      <c r="G19" s="112">
        <f>+'prev. 2016'!E19</f>
        <v>0</v>
      </c>
      <c r="H19" s="113">
        <f t="shared" si="2"/>
        <v>0</v>
      </c>
      <c r="I19" s="112">
        <f>+'prev. 2016'!F19</f>
        <v>0</v>
      </c>
      <c r="J19" s="113">
        <f>SUM(J20:J23)</f>
        <v>0</v>
      </c>
      <c r="K19" s="112">
        <f>+'prev. 2016'!G19</f>
        <v>0</v>
      </c>
      <c r="L19" s="122">
        <f>SUM(L20:L23)</f>
        <v>0</v>
      </c>
      <c r="M19" s="112">
        <f>+'prev. 2016'!H19</f>
        <v>0</v>
      </c>
      <c r="N19" s="122">
        <f>SUM(N20:N23)</f>
        <v>0</v>
      </c>
      <c r="O19" s="112">
        <f>+'prev. 2016'!I19</f>
        <v>0</v>
      </c>
      <c r="P19" s="122">
        <f>SUM(P20:P23)</f>
        <v>0</v>
      </c>
      <c r="Q19" s="112">
        <f>+'prev. 2016'!J19</f>
        <v>0</v>
      </c>
      <c r="R19" s="113">
        <f>SUM(R20:R23)</f>
        <v>0</v>
      </c>
      <c r="S19" s="112">
        <f>+'prev. 2016'!K19</f>
        <v>0</v>
      </c>
      <c r="T19" s="122">
        <f>SUM(T20:T23)</f>
        <v>0</v>
      </c>
      <c r="U19" s="112">
        <f>+'prev. 2016'!L19</f>
        <v>0</v>
      </c>
      <c r="V19" s="113">
        <f>SUM(V20:V23)</f>
        <v>0</v>
      </c>
      <c r="W19" s="112">
        <f>+'prev. 2016'!M19</f>
        <v>700</v>
      </c>
      <c r="X19" s="113">
        <f>SUM(X20:X23)</f>
        <v>700</v>
      </c>
      <c r="Y19" s="116">
        <f t="shared" si="0"/>
        <v>700</v>
      </c>
      <c r="Z19" s="116">
        <f t="shared" si="1"/>
        <v>700</v>
      </c>
    </row>
    <row r="20" spans="1:26" s="110" customFormat="1" x14ac:dyDescent="0.2">
      <c r="A20" s="140" t="s">
        <v>1648</v>
      </c>
      <c r="B20" s="141" t="s">
        <v>1852</v>
      </c>
      <c r="C20" s="112">
        <f>+'prev. 2016'!C20</f>
        <v>0</v>
      </c>
      <c r="D20" s="112">
        <f>+'prev. 2016'!D20</f>
        <v>0</v>
      </c>
      <c r="E20" s="112">
        <f>+'prev. 2016'!E20</f>
        <v>0</v>
      </c>
      <c r="F20" s="112">
        <f>+'prev. 2016'!F20</f>
        <v>0</v>
      </c>
      <c r="G20" s="112">
        <f>+'prev. 2016'!E20</f>
        <v>0</v>
      </c>
      <c r="H20" s="113">
        <f t="shared" si="2"/>
        <v>0</v>
      </c>
      <c r="I20" s="112">
        <f>+'prev. 2016'!F20</f>
        <v>0</v>
      </c>
      <c r="J20" s="113">
        <f>+I20</f>
        <v>0</v>
      </c>
      <c r="K20" s="112">
        <f>+'prev. 2016'!G20</f>
        <v>0</v>
      </c>
      <c r="L20" s="122">
        <f>+K20</f>
        <v>0</v>
      </c>
      <c r="M20" s="112">
        <f>+'prev. 2016'!H20</f>
        <v>0</v>
      </c>
      <c r="N20" s="122">
        <f>+M20</f>
        <v>0</v>
      </c>
      <c r="O20" s="112">
        <f>+'prev. 2016'!I20</f>
        <v>0</v>
      </c>
      <c r="P20" s="122">
        <f>+O20</f>
        <v>0</v>
      </c>
      <c r="Q20" s="112">
        <f>+'prev. 2016'!J20</f>
        <v>0</v>
      </c>
      <c r="R20" s="113">
        <f>+Q20</f>
        <v>0</v>
      </c>
      <c r="S20" s="112">
        <f>+'prev. 2016'!K20</f>
        <v>0</v>
      </c>
      <c r="T20" s="122">
        <f>+S20</f>
        <v>0</v>
      </c>
      <c r="U20" s="112">
        <f>+'prev. 2016'!L20</f>
        <v>0</v>
      </c>
      <c r="V20" s="113">
        <f>+U20</f>
        <v>0</v>
      </c>
      <c r="W20" s="112">
        <f>+'prev. 2016'!M20</f>
        <v>0</v>
      </c>
      <c r="X20" s="113">
        <f>+W20</f>
        <v>0</v>
      </c>
      <c r="Y20" s="116">
        <f t="shared" si="0"/>
        <v>0</v>
      </c>
      <c r="Z20" s="116">
        <f t="shared" si="1"/>
        <v>0</v>
      </c>
    </row>
    <row r="21" spans="1:26" s="110" customFormat="1" ht="25.5" x14ac:dyDescent="0.2">
      <c r="A21" s="131" t="s">
        <v>502</v>
      </c>
      <c r="B21" s="132" t="s">
        <v>1853</v>
      </c>
      <c r="C21" s="112">
        <f>+'prev. 2016'!C21</f>
        <v>0</v>
      </c>
      <c r="D21" s="112">
        <f>+'prev. 2016'!D21</f>
        <v>0</v>
      </c>
      <c r="E21" s="112">
        <f>+'prev. 2016'!E21</f>
        <v>0</v>
      </c>
      <c r="F21" s="112">
        <f>+'prev. 2016'!F21</f>
        <v>0</v>
      </c>
      <c r="G21" s="112">
        <f>+'prev. 2016'!E21</f>
        <v>0</v>
      </c>
      <c r="H21" s="113">
        <f t="shared" si="2"/>
        <v>0</v>
      </c>
      <c r="I21" s="112">
        <f>+'prev. 2016'!F21</f>
        <v>0</v>
      </c>
      <c r="J21" s="113">
        <f>+I21</f>
        <v>0</v>
      </c>
      <c r="K21" s="112">
        <f>+'prev. 2016'!G21</f>
        <v>0</v>
      </c>
      <c r="L21" s="122">
        <f>+K21</f>
        <v>0</v>
      </c>
      <c r="M21" s="112">
        <f>+'prev. 2016'!H21</f>
        <v>0</v>
      </c>
      <c r="N21" s="122">
        <f>+M21</f>
        <v>0</v>
      </c>
      <c r="O21" s="112">
        <f>+'prev. 2016'!I21</f>
        <v>0</v>
      </c>
      <c r="P21" s="122">
        <f>+O21</f>
        <v>0</v>
      </c>
      <c r="Q21" s="112">
        <f>+'prev. 2016'!J21</f>
        <v>0</v>
      </c>
      <c r="R21" s="113">
        <f>+Q21</f>
        <v>0</v>
      </c>
      <c r="S21" s="112">
        <f>+'prev. 2016'!K21</f>
        <v>0</v>
      </c>
      <c r="T21" s="122">
        <f>+S21</f>
        <v>0</v>
      </c>
      <c r="U21" s="112">
        <f>+'prev. 2016'!L21</f>
        <v>0</v>
      </c>
      <c r="V21" s="113">
        <f>+U21</f>
        <v>0</v>
      </c>
      <c r="W21" s="112">
        <f>+'prev. 2016'!M21</f>
        <v>0</v>
      </c>
      <c r="X21" s="113">
        <f>+W21</f>
        <v>0</v>
      </c>
      <c r="Y21" s="116">
        <f t="shared" si="0"/>
        <v>0</v>
      </c>
      <c r="Z21" s="116">
        <f t="shared" si="1"/>
        <v>0</v>
      </c>
    </row>
    <row r="22" spans="1:26" ht="25.5" x14ac:dyDescent="0.2">
      <c r="A22" s="131" t="s">
        <v>514</v>
      </c>
      <c r="B22" s="132" t="s">
        <v>2003</v>
      </c>
      <c r="C22" s="112">
        <f>+'prev. 2016'!C22</f>
        <v>0</v>
      </c>
      <c r="D22" s="112">
        <f>+'prev. 2016'!D22</f>
        <v>0</v>
      </c>
      <c r="E22" s="112">
        <f>+'prev. 2016'!E22</f>
        <v>0</v>
      </c>
      <c r="F22" s="112">
        <f>+'prev. 2016'!F22</f>
        <v>0</v>
      </c>
      <c r="G22" s="112">
        <f>+'prev. 2016'!E22</f>
        <v>0</v>
      </c>
      <c r="H22" s="113">
        <f t="shared" si="2"/>
        <v>0</v>
      </c>
      <c r="I22" s="112">
        <f>+'prev. 2016'!F22</f>
        <v>0</v>
      </c>
      <c r="J22" s="113">
        <f>+I22</f>
        <v>0</v>
      </c>
      <c r="K22" s="112">
        <f>+'prev. 2016'!G22</f>
        <v>0</v>
      </c>
      <c r="L22" s="122">
        <f>+K22</f>
        <v>0</v>
      </c>
      <c r="M22" s="112">
        <f>+'prev. 2016'!H22</f>
        <v>0</v>
      </c>
      <c r="N22" s="122">
        <f>+M22</f>
        <v>0</v>
      </c>
      <c r="O22" s="112">
        <f>+'prev. 2016'!I22</f>
        <v>0</v>
      </c>
      <c r="P22" s="122">
        <f>+O22</f>
        <v>0</v>
      </c>
      <c r="Q22" s="112">
        <f>+'prev. 2016'!J22</f>
        <v>0</v>
      </c>
      <c r="R22" s="113">
        <f>+Q22</f>
        <v>0</v>
      </c>
      <c r="S22" s="112">
        <f>+'prev. 2016'!K22</f>
        <v>0</v>
      </c>
      <c r="T22" s="122">
        <f>+S22</f>
        <v>0</v>
      </c>
      <c r="U22" s="112">
        <f>+'prev. 2016'!L22</f>
        <v>0</v>
      </c>
      <c r="V22" s="113">
        <f>+U22</f>
        <v>0</v>
      </c>
      <c r="W22" s="112">
        <f>+'prev. 2016'!M22</f>
        <v>700</v>
      </c>
      <c r="X22" s="113">
        <f>+W22</f>
        <v>700</v>
      </c>
      <c r="Y22" s="116">
        <f t="shared" si="0"/>
        <v>700</v>
      </c>
      <c r="Z22" s="116">
        <f t="shared" si="1"/>
        <v>700</v>
      </c>
    </row>
    <row r="23" spans="1:26" x14ac:dyDescent="0.2">
      <c r="A23" s="131" t="s">
        <v>408</v>
      </c>
      <c r="B23" s="132" t="s">
        <v>2004</v>
      </c>
      <c r="C23" s="112">
        <f>+'prev. 2016'!C23</f>
        <v>0</v>
      </c>
      <c r="D23" s="112">
        <f>+'prev. 2016'!D23</f>
        <v>0</v>
      </c>
      <c r="E23" s="112">
        <f>+'prev. 2016'!E23</f>
        <v>0</v>
      </c>
      <c r="F23" s="112">
        <f>+'prev. 2016'!F23</f>
        <v>0</v>
      </c>
      <c r="G23" s="112">
        <f>+'prev. 2016'!E23</f>
        <v>0</v>
      </c>
      <c r="H23" s="113">
        <f t="shared" si="2"/>
        <v>0</v>
      </c>
      <c r="I23" s="112">
        <f>+'prev. 2016'!F23</f>
        <v>0</v>
      </c>
      <c r="J23" s="113">
        <f>+I23</f>
        <v>0</v>
      </c>
      <c r="K23" s="112">
        <f>+'prev. 2016'!G23</f>
        <v>0</v>
      </c>
      <c r="L23" s="122">
        <f>+K23</f>
        <v>0</v>
      </c>
      <c r="M23" s="112">
        <f>+'prev. 2016'!H23</f>
        <v>0</v>
      </c>
      <c r="N23" s="122">
        <f>+M23</f>
        <v>0</v>
      </c>
      <c r="O23" s="112">
        <f>+'prev. 2016'!I23</f>
        <v>0</v>
      </c>
      <c r="P23" s="122">
        <f>+O23</f>
        <v>0</v>
      </c>
      <c r="Q23" s="112">
        <f>+'prev. 2016'!J23</f>
        <v>0</v>
      </c>
      <c r="R23" s="113">
        <f>+Q23</f>
        <v>0</v>
      </c>
      <c r="S23" s="112">
        <f>+'prev. 2016'!K23</f>
        <v>0</v>
      </c>
      <c r="T23" s="122">
        <f>+S23</f>
        <v>0</v>
      </c>
      <c r="U23" s="112">
        <f>+'prev. 2016'!L23</f>
        <v>0</v>
      </c>
      <c r="V23" s="113">
        <f>+U23</f>
        <v>0</v>
      </c>
      <c r="W23" s="112">
        <f>+'prev. 2016'!M23</f>
        <v>0</v>
      </c>
      <c r="X23" s="113">
        <f>+W23</f>
        <v>0</v>
      </c>
      <c r="Y23" s="116">
        <f t="shared" si="0"/>
        <v>0</v>
      </c>
      <c r="Z23" s="116">
        <f t="shared" si="1"/>
        <v>0</v>
      </c>
    </row>
    <row r="24" spans="1:26" x14ac:dyDescent="0.2">
      <c r="A24" s="131" t="s">
        <v>418</v>
      </c>
      <c r="B24" s="132" t="s">
        <v>820</v>
      </c>
      <c r="C24" s="112">
        <f>+'prev. 2016'!C24</f>
        <v>191</v>
      </c>
      <c r="D24" s="112">
        <f>+'prev. 2016'!D24</f>
        <v>0</v>
      </c>
      <c r="E24" s="112">
        <f>+'prev. 2016'!E24</f>
        <v>5</v>
      </c>
      <c r="F24" s="112">
        <f>+'prev. 2016'!F24</f>
        <v>0</v>
      </c>
      <c r="G24" s="112">
        <f>+'prev. 2016'!E24</f>
        <v>5</v>
      </c>
      <c r="H24" s="113">
        <f t="shared" si="2"/>
        <v>5</v>
      </c>
      <c r="I24" s="112">
        <f>+'prev. 2016'!F24</f>
        <v>0</v>
      </c>
      <c r="J24" s="113">
        <f>+I24</f>
        <v>0</v>
      </c>
      <c r="K24" s="112">
        <f>+'prev. 2016'!G24</f>
        <v>0</v>
      </c>
      <c r="L24" s="122">
        <f>+K24</f>
        <v>0</v>
      </c>
      <c r="M24" s="112">
        <f>+'prev. 2016'!H24</f>
        <v>0</v>
      </c>
      <c r="N24" s="122">
        <f>+M24</f>
        <v>0</v>
      </c>
      <c r="O24" s="112">
        <f>+'prev. 2016'!I24</f>
        <v>0</v>
      </c>
      <c r="P24" s="122">
        <f>+O24</f>
        <v>0</v>
      </c>
      <c r="Q24" s="112">
        <f>+'prev. 2016'!J24</f>
        <v>0</v>
      </c>
      <c r="R24" s="113">
        <f>+Q24</f>
        <v>0</v>
      </c>
      <c r="S24" s="112">
        <f>+'prev. 2016'!K24</f>
        <v>0</v>
      </c>
      <c r="T24" s="122">
        <f>+S24</f>
        <v>0</v>
      </c>
      <c r="U24" s="112">
        <f>+'prev. 2016'!L24</f>
        <v>0</v>
      </c>
      <c r="V24" s="113">
        <f>+U24</f>
        <v>0</v>
      </c>
      <c r="W24" s="112">
        <f>+'prev. 2016'!M24</f>
        <v>0</v>
      </c>
      <c r="X24" s="113">
        <f>+W24</f>
        <v>0</v>
      </c>
      <c r="Y24" s="116">
        <f t="shared" si="0"/>
        <v>201</v>
      </c>
      <c r="Z24" s="116">
        <f t="shared" si="1"/>
        <v>5</v>
      </c>
    </row>
    <row r="25" spans="1:26" ht="25.5" x14ac:dyDescent="0.2">
      <c r="A25" s="131" t="s">
        <v>431</v>
      </c>
      <c r="B25" s="132" t="s">
        <v>2005</v>
      </c>
      <c r="C25" s="112">
        <f>+'prev. 2016'!C25</f>
        <v>0</v>
      </c>
      <c r="D25" s="112">
        <f>+'prev. 2016'!D25</f>
        <v>-798</v>
      </c>
      <c r="E25" s="112">
        <f>+'prev. 2016'!E25</f>
        <v>-950</v>
      </c>
      <c r="F25" s="112">
        <f>+'prev. 2016'!F25</f>
        <v>0</v>
      </c>
      <c r="G25" s="112">
        <f>+'prev. 2016'!E25</f>
        <v>-950</v>
      </c>
      <c r="H25" s="113">
        <f t="shared" si="2"/>
        <v>-950</v>
      </c>
      <c r="I25" s="112">
        <f>+'prev. 2016'!F25</f>
        <v>0</v>
      </c>
      <c r="J25" s="112">
        <f>SUM(J26:J27)</f>
        <v>0</v>
      </c>
      <c r="K25" s="112">
        <f>+'prev. 2016'!G25</f>
        <v>0</v>
      </c>
      <c r="L25" s="121">
        <f>SUM(L26:L27)</f>
        <v>0</v>
      </c>
      <c r="M25" s="112">
        <f>+'prev. 2016'!H25</f>
        <v>0</v>
      </c>
      <c r="N25" s="121">
        <f>SUM(N26:N27)</f>
        <v>0</v>
      </c>
      <c r="O25" s="112">
        <f>+'prev. 2016'!I25</f>
        <v>0</v>
      </c>
      <c r="P25" s="121">
        <f>SUM(P26:P27)</f>
        <v>0</v>
      </c>
      <c r="Q25" s="112">
        <f>+'prev. 2016'!J25</f>
        <v>0</v>
      </c>
      <c r="R25" s="112">
        <f>SUM(R26:R27)</f>
        <v>0</v>
      </c>
      <c r="S25" s="112">
        <f>+'prev. 2016'!K25</f>
        <v>0</v>
      </c>
      <c r="T25" s="121">
        <f>SUM(T26:T27)</f>
        <v>0</v>
      </c>
      <c r="U25" s="112">
        <f>+'prev. 2016'!L25</f>
        <v>0</v>
      </c>
      <c r="V25" s="112">
        <f>SUM(V26:V27)</f>
        <v>0</v>
      </c>
      <c r="W25" s="112">
        <f>+'prev. 2016'!M25</f>
        <v>0</v>
      </c>
      <c r="X25" s="112">
        <f>SUM(X26:X27)</f>
        <v>0</v>
      </c>
      <c r="Y25" s="116">
        <f t="shared" si="0"/>
        <v>-1900</v>
      </c>
      <c r="Z25" s="116">
        <f t="shared" si="1"/>
        <v>-1748</v>
      </c>
    </row>
    <row r="26" spans="1:26" s="110" customFormat="1" ht="38.25" x14ac:dyDescent="0.2">
      <c r="A26" s="131" t="s">
        <v>1649</v>
      </c>
      <c r="B26" s="132" t="s">
        <v>1590</v>
      </c>
      <c r="C26" s="112">
        <f>+'prev. 2016'!C26</f>
        <v>0</v>
      </c>
      <c r="D26" s="112">
        <f>+'prev. 2016'!D26</f>
        <v>-798</v>
      </c>
      <c r="E26" s="112">
        <f>+'prev. 2016'!E26</f>
        <v>-950</v>
      </c>
      <c r="F26" s="112">
        <f>+'prev. 2016'!F26</f>
        <v>0</v>
      </c>
      <c r="G26" s="112">
        <f>+'prev. 2016'!E26</f>
        <v>-950</v>
      </c>
      <c r="H26" s="113">
        <f t="shared" si="2"/>
        <v>-950</v>
      </c>
      <c r="I26" s="112">
        <f>+'prev. 2016'!F26</f>
        <v>0</v>
      </c>
      <c r="J26" s="113">
        <f>+I26</f>
        <v>0</v>
      </c>
      <c r="K26" s="112">
        <f>+'prev. 2016'!G26</f>
        <v>0</v>
      </c>
      <c r="L26" s="122">
        <f>+K26</f>
        <v>0</v>
      </c>
      <c r="M26" s="112">
        <f>+'prev. 2016'!H26</f>
        <v>0</v>
      </c>
      <c r="N26" s="122">
        <f>+M26</f>
        <v>0</v>
      </c>
      <c r="O26" s="112">
        <f>+'prev. 2016'!I26</f>
        <v>0</v>
      </c>
      <c r="P26" s="122">
        <f>+O26</f>
        <v>0</v>
      </c>
      <c r="Q26" s="112">
        <f>+'prev. 2016'!J26</f>
        <v>0</v>
      </c>
      <c r="R26" s="113">
        <f>+Q26</f>
        <v>0</v>
      </c>
      <c r="S26" s="112">
        <f>+'prev. 2016'!K26</f>
        <v>0</v>
      </c>
      <c r="T26" s="122">
        <f>+S26</f>
        <v>0</v>
      </c>
      <c r="U26" s="112">
        <f>+'prev. 2016'!L26</f>
        <v>0</v>
      </c>
      <c r="V26" s="113">
        <f>+U26</f>
        <v>0</v>
      </c>
      <c r="W26" s="112">
        <f>+'prev. 2016'!M26</f>
        <v>0</v>
      </c>
      <c r="X26" s="113">
        <f>+W26</f>
        <v>0</v>
      </c>
      <c r="Y26" s="116">
        <f t="shared" si="0"/>
        <v>-1900</v>
      </c>
      <c r="Z26" s="116">
        <f t="shared" si="1"/>
        <v>-1748</v>
      </c>
    </row>
    <row r="27" spans="1:26" ht="25.5" x14ac:dyDescent="0.2">
      <c r="A27" s="131" t="s">
        <v>1650</v>
      </c>
      <c r="B27" s="132" t="s">
        <v>1591</v>
      </c>
      <c r="C27" s="112">
        <f>+'prev. 2016'!C27</f>
        <v>0</v>
      </c>
      <c r="D27" s="112">
        <f>+'prev. 2016'!D27</f>
        <v>0</v>
      </c>
      <c r="E27" s="112">
        <f>+'prev. 2016'!E27</f>
        <v>0</v>
      </c>
      <c r="F27" s="112">
        <f>+'prev. 2016'!F27</f>
        <v>0</v>
      </c>
      <c r="G27" s="112">
        <f>+'prev. 2016'!E27</f>
        <v>0</v>
      </c>
      <c r="H27" s="113">
        <f t="shared" si="2"/>
        <v>0</v>
      </c>
      <c r="I27" s="112">
        <f>+'prev. 2016'!F27</f>
        <v>0</v>
      </c>
      <c r="J27" s="113">
        <f>+I27</f>
        <v>0</v>
      </c>
      <c r="K27" s="112">
        <f>+'prev. 2016'!G27</f>
        <v>0</v>
      </c>
      <c r="L27" s="122">
        <f>+K27</f>
        <v>0</v>
      </c>
      <c r="M27" s="112">
        <f>+'prev. 2016'!H27</f>
        <v>0</v>
      </c>
      <c r="N27" s="122">
        <f>+M27</f>
        <v>0</v>
      </c>
      <c r="O27" s="112">
        <f>+'prev. 2016'!I27</f>
        <v>0</v>
      </c>
      <c r="P27" s="122">
        <f>+O27</f>
        <v>0</v>
      </c>
      <c r="Q27" s="112">
        <f>+'prev. 2016'!J27</f>
        <v>0</v>
      </c>
      <c r="R27" s="113">
        <f>+Q27</f>
        <v>0</v>
      </c>
      <c r="S27" s="112">
        <f>+'prev. 2016'!K27</f>
        <v>0</v>
      </c>
      <c r="T27" s="122">
        <f>+S27</f>
        <v>0</v>
      </c>
      <c r="U27" s="112">
        <f>+'prev. 2016'!L27</f>
        <v>0</v>
      </c>
      <c r="V27" s="113">
        <f>+U27</f>
        <v>0</v>
      </c>
      <c r="W27" s="112">
        <f>+'prev. 2016'!M27</f>
        <v>0</v>
      </c>
      <c r="X27" s="113">
        <f>+W27</f>
        <v>0</v>
      </c>
      <c r="Y27" s="116">
        <f t="shared" si="0"/>
        <v>0</v>
      </c>
      <c r="Z27" s="116">
        <f t="shared" si="1"/>
        <v>0</v>
      </c>
    </row>
    <row r="28" spans="1:26" ht="25.5" x14ac:dyDescent="0.2">
      <c r="A28" s="131" t="s">
        <v>1651</v>
      </c>
      <c r="B28" s="132" t="s">
        <v>1341</v>
      </c>
      <c r="C28" s="112">
        <f>+'prev. 2016'!C28</f>
        <v>5130</v>
      </c>
      <c r="D28" s="112">
        <f>+'prev. 2016'!D28</f>
        <v>0</v>
      </c>
      <c r="E28" s="112">
        <f>+'prev. 2016'!E28</f>
        <v>0</v>
      </c>
      <c r="F28" s="112">
        <f>+'prev. 2016'!F28</f>
        <v>0</v>
      </c>
      <c r="G28" s="112">
        <f>+'prev. 2016'!E28</f>
        <v>0</v>
      </c>
      <c r="H28" s="113">
        <f t="shared" si="2"/>
        <v>0</v>
      </c>
      <c r="I28" s="112">
        <f>+'prev. 2016'!F28</f>
        <v>0</v>
      </c>
      <c r="J28" s="112">
        <f>SUM(J29:J32)</f>
        <v>0</v>
      </c>
      <c r="K28" s="112">
        <f>+'prev. 2016'!G28</f>
        <v>0</v>
      </c>
      <c r="L28" s="121">
        <f>SUM(L29:L32)</f>
        <v>0</v>
      </c>
      <c r="M28" s="112">
        <f>+'prev. 2016'!H28</f>
        <v>0</v>
      </c>
      <c r="N28" s="121">
        <f>SUM(N29:N32)</f>
        <v>0</v>
      </c>
      <c r="O28" s="112">
        <f>+'prev. 2016'!I28</f>
        <v>0</v>
      </c>
      <c r="P28" s="121">
        <f>SUM(P29:P32)</f>
        <v>0</v>
      </c>
      <c r="Q28" s="112">
        <f>+'prev. 2016'!J28</f>
        <v>0</v>
      </c>
      <c r="R28" s="112">
        <f>SUM(R29:R32)</f>
        <v>0</v>
      </c>
      <c r="S28" s="112">
        <f>+'prev. 2016'!K28</f>
        <v>0</v>
      </c>
      <c r="T28" s="121">
        <f>SUM(T29:T32)</f>
        <v>0</v>
      </c>
      <c r="U28" s="112">
        <f>+'prev. 2016'!L28</f>
        <v>0</v>
      </c>
      <c r="V28" s="112">
        <f>SUM(V29:V32)</f>
        <v>0</v>
      </c>
      <c r="W28" s="112">
        <f>+'prev. 2016'!M28</f>
        <v>0</v>
      </c>
      <c r="X28" s="112">
        <f>SUM(X29:X32)</f>
        <v>0</v>
      </c>
      <c r="Y28" s="116">
        <f t="shared" si="0"/>
        <v>5130</v>
      </c>
      <c r="Z28" s="116">
        <f t="shared" si="1"/>
        <v>0</v>
      </c>
    </row>
    <row r="29" spans="1:26" ht="38.25" x14ac:dyDescent="0.2">
      <c r="A29" s="131" t="s">
        <v>1652</v>
      </c>
      <c r="B29" s="132" t="s">
        <v>1592</v>
      </c>
      <c r="C29" s="112">
        <f>+'prev. 2016'!C29</f>
        <v>5130</v>
      </c>
      <c r="D29" s="112">
        <f>+'prev. 2016'!D29</f>
        <v>0</v>
      </c>
      <c r="E29" s="112">
        <f>+'prev. 2016'!E29</f>
        <v>0</v>
      </c>
      <c r="F29" s="112">
        <f>+'prev. 2016'!F29</f>
        <v>0</v>
      </c>
      <c r="G29" s="112">
        <f>+'prev. 2016'!E29</f>
        <v>0</v>
      </c>
      <c r="H29" s="113">
        <f t="shared" si="2"/>
        <v>0</v>
      </c>
      <c r="I29" s="112">
        <f>+'prev. 2016'!F29</f>
        <v>0</v>
      </c>
      <c r="J29" s="113">
        <f>+I29</f>
        <v>0</v>
      </c>
      <c r="K29" s="112">
        <f>+'prev. 2016'!G29</f>
        <v>0</v>
      </c>
      <c r="L29" s="122">
        <f>+K29</f>
        <v>0</v>
      </c>
      <c r="M29" s="112">
        <f>+'prev. 2016'!H29</f>
        <v>0</v>
      </c>
      <c r="N29" s="122">
        <f>+M29</f>
        <v>0</v>
      </c>
      <c r="O29" s="112">
        <f>+'prev. 2016'!I29</f>
        <v>0</v>
      </c>
      <c r="P29" s="122">
        <f>+O29</f>
        <v>0</v>
      </c>
      <c r="Q29" s="112">
        <f>+'prev. 2016'!J29</f>
        <v>0</v>
      </c>
      <c r="R29" s="113">
        <f>+Q29</f>
        <v>0</v>
      </c>
      <c r="S29" s="112">
        <f>+'prev. 2016'!K29</f>
        <v>0</v>
      </c>
      <c r="T29" s="122">
        <f>+S29</f>
        <v>0</v>
      </c>
      <c r="U29" s="112">
        <f>+'prev. 2016'!L29</f>
        <v>0</v>
      </c>
      <c r="V29" s="113">
        <f>+U29</f>
        <v>0</v>
      </c>
      <c r="W29" s="112">
        <f>+'prev. 2016'!M29</f>
        <v>0</v>
      </c>
      <c r="X29" s="113">
        <f>+W29</f>
        <v>0</v>
      </c>
      <c r="Y29" s="116">
        <f t="shared" si="0"/>
        <v>5130</v>
      </c>
      <c r="Z29" s="116">
        <f t="shared" si="1"/>
        <v>0</v>
      </c>
    </row>
    <row r="30" spans="1:26" ht="38.25" x14ac:dyDescent="0.2">
      <c r="A30" s="131" t="s">
        <v>1653</v>
      </c>
      <c r="B30" s="132" t="s">
        <v>1342</v>
      </c>
      <c r="C30" s="112">
        <f>+'prev. 2016'!C30</f>
        <v>0</v>
      </c>
      <c r="D30" s="112">
        <f>+'prev. 2016'!D30</f>
        <v>0</v>
      </c>
      <c r="E30" s="112">
        <f>+'prev. 2016'!E30</f>
        <v>0</v>
      </c>
      <c r="F30" s="112">
        <f>+'prev. 2016'!F30</f>
        <v>0</v>
      </c>
      <c r="G30" s="112">
        <f>+'prev. 2016'!E30</f>
        <v>0</v>
      </c>
      <c r="H30" s="113">
        <f t="shared" si="2"/>
        <v>0</v>
      </c>
      <c r="I30" s="112">
        <f>+'prev. 2016'!F30</f>
        <v>0</v>
      </c>
      <c r="J30" s="113">
        <f>+I30</f>
        <v>0</v>
      </c>
      <c r="K30" s="112">
        <f>+'prev. 2016'!G30</f>
        <v>0</v>
      </c>
      <c r="L30" s="122">
        <f>+K30</f>
        <v>0</v>
      </c>
      <c r="M30" s="112">
        <f>+'prev. 2016'!H30</f>
        <v>0</v>
      </c>
      <c r="N30" s="122">
        <f>+M30</f>
        <v>0</v>
      </c>
      <c r="O30" s="112">
        <f>+'prev. 2016'!I30</f>
        <v>0</v>
      </c>
      <c r="P30" s="122">
        <f>+O30</f>
        <v>0</v>
      </c>
      <c r="Q30" s="112">
        <f>+'prev. 2016'!J30</f>
        <v>0</v>
      </c>
      <c r="R30" s="113">
        <f>+Q30</f>
        <v>0</v>
      </c>
      <c r="S30" s="112">
        <f>+'prev. 2016'!K30</f>
        <v>0</v>
      </c>
      <c r="T30" s="122">
        <f>+S30</f>
        <v>0</v>
      </c>
      <c r="U30" s="112">
        <f>+'prev. 2016'!L30</f>
        <v>0</v>
      </c>
      <c r="V30" s="113">
        <f>+U30</f>
        <v>0</v>
      </c>
      <c r="W30" s="112">
        <f>+'prev. 2016'!M30</f>
        <v>0</v>
      </c>
      <c r="X30" s="113">
        <f>+W30</f>
        <v>0</v>
      </c>
      <c r="Y30" s="116">
        <f t="shared" si="0"/>
        <v>0</v>
      </c>
      <c r="Z30" s="116">
        <f t="shared" si="1"/>
        <v>0</v>
      </c>
    </row>
    <row r="31" spans="1:26" ht="25.5" x14ac:dyDescent="0.2">
      <c r="A31" s="131" t="s">
        <v>441</v>
      </c>
      <c r="B31" s="132" t="s">
        <v>1221</v>
      </c>
      <c r="C31" s="112">
        <f>+'prev. 2016'!C31</f>
        <v>0</v>
      </c>
      <c r="D31" s="112">
        <f>+'prev. 2016'!D31</f>
        <v>0</v>
      </c>
      <c r="E31" s="112">
        <f>+'prev. 2016'!E31</f>
        <v>0</v>
      </c>
      <c r="F31" s="112">
        <f>+'prev. 2016'!F31</f>
        <v>0</v>
      </c>
      <c r="G31" s="112">
        <f>+'prev. 2016'!E31</f>
        <v>0</v>
      </c>
      <c r="H31" s="113">
        <f t="shared" si="2"/>
        <v>0</v>
      </c>
      <c r="I31" s="112">
        <f>+'prev. 2016'!F31</f>
        <v>0</v>
      </c>
      <c r="J31" s="113">
        <f>+I31</f>
        <v>0</v>
      </c>
      <c r="K31" s="112">
        <f>+'prev. 2016'!G31</f>
        <v>0</v>
      </c>
      <c r="L31" s="122">
        <f>+K31</f>
        <v>0</v>
      </c>
      <c r="M31" s="112">
        <f>+'prev. 2016'!H31</f>
        <v>0</v>
      </c>
      <c r="N31" s="122">
        <f>+M31</f>
        <v>0</v>
      </c>
      <c r="O31" s="112">
        <f>+'prev. 2016'!I31</f>
        <v>0</v>
      </c>
      <c r="P31" s="122">
        <f>+O31</f>
        <v>0</v>
      </c>
      <c r="Q31" s="112">
        <f>+'prev. 2016'!J31</f>
        <v>0</v>
      </c>
      <c r="R31" s="113">
        <f>+Q31</f>
        <v>0</v>
      </c>
      <c r="S31" s="112">
        <f>+'prev. 2016'!K31</f>
        <v>0</v>
      </c>
      <c r="T31" s="122">
        <f>+S31</f>
        <v>0</v>
      </c>
      <c r="U31" s="112">
        <f>+'prev. 2016'!L31</f>
        <v>0</v>
      </c>
      <c r="V31" s="113">
        <f>+U31</f>
        <v>0</v>
      </c>
      <c r="W31" s="112">
        <f>+'prev. 2016'!M31</f>
        <v>0</v>
      </c>
      <c r="X31" s="113">
        <f>+W31</f>
        <v>0</v>
      </c>
      <c r="Y31" s="116">
        <f t="shared" si="0"/>
        <v>0</v>
      </c>
      <c r="Z31" s="116">
        <f t="shared" si="1"/>
        <v>0</v>
      </c>
    </row>
    <row r="32" spans="1:26" ht="25.5" x14ac:dyDescent="0.2">
      <c r="A32" s="131" t="s">
        <v>2122</v>
      </c>
      <c r="B32" s="132" t="s">
        <v>1222</v>
      </c>
      <c r="C32" s="112">
        <f>+'prev. 2016'!C32</f>
        <v>0</v>
      </c>
      <c r="D32" s="112">
        <f>+'prev. 2016'!D32</f>
        <v>0</v>
      </c>
      <c r="E32" s="112">
        <f>+'prev. 2016'!E32</f>
        <v>0</v>
      </c>
      <c r="F32" s="112">
        <f>+'prev. 2016'!F32</f>
        <v>0</v>
      </c>
      <c r="G32" s="112">
        <f>+'prev. 2016'!E32</f>
        <v>0</v>
      </c>
      <c r="H32" s="113">
        <f t="shared" si="2"/>
        <v>0</v>
      </c>
      <c r="I32" s="112">
        <f>+'prev. 2016'!F32</f>
        <v>0</v>
      </c>
      <c r="J32" s="113">
        <f>+I32</f>
        <v>0</v>
      </c>
      <c r="K32" s="112">
        <f>+'prev. 2016'!G32</f>
        <v>0</v>
      </c>
      <c r="L32" s="122">
        <f>+K32</f>
        <v>0</v>
      </c>
      <c r="M32" s="112">
        <f>+'prev. 2016'!H32</f>
        <v>0</v>
      </c>
      <c r="N32" s="122">
        <f>+M32</f>
        <v>0</v>
      </c>
      <c r="O32" s="112">
        <f>+'prev. 2016'!I32</f>
        <v>0</v>
      </c>
      <c r="P32" s="122">
        <f>+O32</f>
        <v>0</v>
      </c>
      <c r="Q32" s="112">
        <f>+'prev. 2016'!J32</f>
        <v>0</v>
      </c>
      <c r="R32" s="113">
        <f>+Q32</f>
        <v>0</v>
      </c>
      <c r="S32" s="112">
        <f>+'prev. 2016'!K32</f>
        <v>0</v>
      </c>
      <c r="T32" s="122">
        <f>+S32</f>
        <v>0</v>
      </c>
      <c r="U32" s="112">
        <f>+'prev. 2016'!L32</f>
        <v>0</v>
      </c>
      <c r="V32" s="113">
        <f>+U32</f>
        <v>0</v>
      </c>
      <c r="W32" s="112">
        <f>+'prev. 2016'!M32</f>
        <v>0</v>
      </c>
      <c r="X32" s="113">
        <f>+W32</f>
        <v>0</v>
      </c>
      <c r="Y32" s="116">
        <f t="shared" si="0"/>
        <v>0</v>
      </c>
      <c r="Z32" s="116">
        <f t="shared" si="1"/>
        <v>0</v>
      </c>
    </row>
    <row r="33" spans="1:26" s="110" customFormat="1" ht="25.5" x14ac:dyDescent="0.2">
      <c r="A33" s="131" t="s">
        <v>740</v>
      </c>
      <c r="B33" s="132" t="s">
        <v>1223</v>
      </c>
      <c r="C33" s="112">
        <f>+'prev. 2016'!C33</f>
        <v>3038</v>
      </c>
      <c r="D33" s="112">
        <f>+'prev. 2016'!D33</f>
        <v>1794</v>
      </c>
      <c r="E33" s="112">
        <f>+'prev. 2016'!E33</f>
        <v>1916</v>
      </c>
      <c r="F33" s="112">
        <f>+'prev. 2016'!F33</f>
        <v>590</v>
      </c>
      <c r="G33" s="112">
        <f>+'prev. 2016'!E33</f>
        <v>1916</v>
      </c>
      <c r="H33" s="113">
        <f t="shared" si="2"/>
        <v>1916</v>
      </c>
      <c r="I33" s="112">
        <f>+'prev. 2016'!F33</f>
        <v>590</v>
      </c>
      <c r="J33" s="112">
        <f>J34+J62+J67+J68</f>
        <v>590</v>
      </c>
      <c r="K33" s="112">
        <f>+'prev. 2016'!G33</f>
        <v>1398</v>
      </c>
      <c r="L33" s="121">
        <f>L34+L62+L67+L68</f>
        <v>1398</v>
      </c>
      <c r="M33" s="112">
        <f>+'prev. 2016'!H33</f>
        <v>260</v>
      </c>
      <c r="N33" s="121">
        <f>N34+N62+N67+N68</f>
        <v>260</v>
      </c>
      <c r="O33" s="112">
        <f>+'prev. 2016'!I33</f>
        <v>1296</v>
      </c>
      <c r="P33" s="121">
        <f>P34+P62+P67+P68</f>
        <v>1296</v>
      </c>
      <c r="Q33" s="112">
        <f>+'prev. 2016'!J33</f>
        <v>4592</v>
      </c>
      <c r="R33" s="112">
        <f>R34+R62+R67+R68</f>
        <v>4592</v>
      </c>
      <c r="S33" s="112">
        <f>+'prev. 2016'!K33</f>
        <v>6003</v>
      </c>
      <c r="T33" s="121">
        <f>T34+T62+T67+T68</f>
        <v>6003</v>
      </c>
      <c r="U33" s="112">
        <f>+'prev. 2016'!L33</f>
        <v>4406</v>
      </c>
      <c r="V33" s="112">
        <f>V34+V62+V67+V68</f>
        <v>4406</v>
      </c>
      <c r="W33" s="112">
        <f>+'prev. 2016'!M33</f>
        <v>4111</v>
      </c>
      <c r="X33" s="112">
        <f>X34+X62+X67+X68</f>
        <v>4111</v>
      </c>
      <c r="Y33" s="116">
        <f t="shared" si="0"/>
        <v>29526</v>
      </c>
      <c r="Z33" s="116">
        <f t="shared" si="1"/>
        <v>26956</v>
      </c>
    </row>
    <row r="34" spans="1:26" ht="38.25" x14ac:dyDescent="0.2">
      <c r="A34" s="131" t="s">
        <v>1654</v>
      </c>
      <c r="B34" s="132" t="s">
        <v>1249</v>
      </c>
      <c r="C34" s="112">
        <f>+'prev. 2016'!C34</f>
        <v>1154</v>
      </c>
      <c r="D34" s="112">
        <f>+'prev. 2016'!D34</f>
        <v>29</v>
      </c>
      <c r="E34" s="112">
        <f>+'prev. 2016'!E34</f>
        <v>416</v>
      </c>
      <c r="F34" s="112">
        <f>+'prev. 2016'!F34</f>
        <v>73</v>
      </c>
      <c r="G34" s="112">
        <f>+'prev. 2016'!E34</f>
        <v>416</v>
      </c>
      <c r="H34" s="113">
        <f t="shared" si="2"/>
        <v>416</v>
      </c>
      <c r="I34" s="112">
        <f>+'prev. 2016'!F34</f>
        <v>73</v>
      </c>
      <c r="J34" s="112">
        <f>J35+J45+J46</f>
        <v>73</v>
      </c>
      <c r="K34" s="112">
        <f>+'prev. 2016'!G34</f>
        <v>86</v>
      </c>
      <c r="L34" s="121">
        <f>L35+L45+L46</f>
        <v>86</v>
      </c>
      <c r="M34" s="112">
        <f>+'prev. 2016'!H34</f>
        <v>0</v>
      </c>
      <c r="N34" s="121">
        <f>N35+N45+N46</f>
        <v>0</v>
      </c>
      <c r="O34" s="112">
        <f>+'prev. 2016'!I34</f>
        <v>419</v>
      </c>
      <c r="P34" s="121">
        <f>P35+P45+P46</f>
        <v>419</v>
      </c>
      <c r="Q34" s="112">
        <f>+'prev. 2016'!J34</f>
        <v>400</v>
      </c>
      <c r="R34" s="112">
        <f>R35+R45+R46</f>
        <v>400</v>
      </c>
      <c r="S34" s="112">
        <f>+'prev. 2016'!K34</f>
        <v>2326</v>
      </c>
      <c r="T34" s="121">
        <f>T35+T45+T46</f>
        <v>2326</v>
      </c>
      <c r="U34" s="112">
        <f>+'prev. 2016'!L34</f>
        <v>190</v>
      </c>
      <c r="V34" s="112">
        <f>V35+V45+V46</f>
        <v>190</v>
      </c>
      <c r="W34" s="112">
        <f>+'prev. 2016'!M34</f>
        <v>1168</v>
      </c>
      <c r="X34" s="112">
        <f>X35+X45+X46</f>
        <v>1168</v>
      </c>
      <c r="Y34" s="116">
        <f t="shared" si="0"/>
        <v>6648</v>
      </c>
      <c r="Z34" s="116">
        <f t="shared" si="1"/>
        <v>5180</v>
      </c>
    </row>
    <row r="35" spans="1:26" ht="38.25" x14ac:dyDescent="0.2">
      <c r="A35" s="142" t="s">
        <v>1655</v>
      </c>
      <c r="B35" s="132" t="s">
        <v>322</v>
      </c>
      <c r="C35" s="112">
        <f>+'prev. 2016'!C35</f>
        <v>1153</v>
      </c>
      <c r="D35" s="112">
        <f>SUM(D36:D44)</f>
        <v>1153</v>
      </c>
      <c r="E35" s="112">
        <f>+'prev. 2016'!D35</f>
        <v>29</v>
      </c>
      <c r="F35" s="112">
        <f>SUM(F36:F44)</f>
        <v>29</v>
      </c>
      <c r="G35" s="112">
        <f>+'prev. 2016'!E35</f>
        <v>405</v>
      </c>
      <c r="H35" s="112">
        <f>SUM(H36:H44)</f>
        <v>405</v>
      </c>
      <c r="I35" s="112">
        <f>+'prev. 2016'!F35</f>
        <v>7</v>
      </c>
      <c r="J35" s="112">
        <f>SUM(J36:J44)</f>
        <v>7</v>
      </c>
      <c r="K35" s="112">
        <f>+'prev. 2016'!G35</f>
        <v>76</v>
      </c>
      <c r="L35" s="121">
        <f>SUM(L36:L44)</f>
        <v>76</v>
      </c>
      <c r="M35" s="112">
        <f>+'prev. 2016'!H35</f>
        <v>0</v>
      </c>
      <c r="N35" s="121">
        <f>SUM(N36:N44)</f>
        <v>0</v>
      </c>
      <c r="O35" s="112">
        <f>+'prev. 2016'!I35</f>
        <v>419</v>
      </c>
      <c r="P35" s="121">
        <f>SUM(P36:P44)</f>
        <v>419</v>
      </c>
      <c r="Q35" s="112">
        <f>+'prev. 2016'!J35</f>
        <v>400</v>
      </c>
      <c r="R35" s="112">
        <f>SUM(R36:R44)</f>
        <v>400</v>
      </c>
      <c r="S35" s="112">
        <f>+'prev. 2016'!K35</f>
        <v>2262</v>
      </c>
      <c r="T35" s="121">
        <f>SUM(T36:T44)</f>
        <v>2262</v>
      </c>
      <c r="U35" s="112">
        <f>+'prev. 2016'!L35</f>
        <v>190</v>
      </c>
      <c r="V35" s="112">
        <f>SUM(V36:V44)</f>
        <v>190</v>
      </c>
      <c r="W35" s="112">
        <f>+'prev. 2016'!M35</f>
        <v>1168</v>
      </c>
      <c r="X35" s="112">
        <f>SUM(X36:X44)</f>
        <v>1168</v>
      </c>
      <c r="Y35" s="116">
        <f t="shared" si="0"/>
        <v>6109</v>
      </c>
      <c r="Z35" s="116">
        <f t="shared" si="1"/>
        <v>6109</v>
      </c>
    </row>
    <row r="36" spans="1:26" x14ac:dyDescent="0.2">
      <c r="A36" s="131" t="s">
        <v>1656</v>
      </c>
      <c r="B36" s="132" t="s">
        <v>1059</v>
      </c>
      <c r="C36" s="112">
        <f>+'prev. 2016'!C36</f>
        <v>2</v>
      </c>
      <c r="D36" s="113">
        <f t="shared" ref="D36:F45" si="3">+C36</f>
        <v>2</v>
      </c>
      <c r="E36" s="112">
        <f>+'prev. 2016'!D36</f>
        <v>0</v>
      </c>
      <c r="F36" s="113">
        <f t="shared" si="3"/>
        <v>0</v>
      </c>
      <c r="G36" s="112">
        <f>+'prev. 2016'!E36</f>
        <v>0</v>
      </c>
      <c r="H36" s="113">
        <f t="shared" ref="H36:H45" si="4">+G36</f>
        <v>0</v>
      </c>
      <c r="I36" s="112">
        <f>+'prev. 2016'!F36</f>
        <v>0</v>
      </c>
      <c r="J36" s="113">
        <f t="shared" ref="J36:J45" si="5">+I36</f>
        <v>0</v>
      </c>
      <c r="K36" s="112">
        <f>+'prev. 2016'!G36</f>
        <v>0</v>
      </c>
      <c r="L36" s="122">
        <f t="shared" ref="L36:L45" si="6">+K36</f>
        <v>0</v>
      </c>
      <c r="M36" s="112">
        <f>+'prev. 2016'!H36</f>
        <v>0</v>
      </c>
      <c r="N36" s="122">
        <f t="shared" ref="N36:N45" si="7">+M36</f>
        <v>0</v>
      </c>
      <c r="O36" s="112">
        <f>+'prev. 2016'!I36</f>
        <v>10</v>
      </c>
      <c r="P36" s="122">
        <f t="shared" ref="P36:P45" si="8">+O36</f>
        <v>10</v>
      </c>
      <c r="Q36" s="112">
        <f>+'prev. 2016'!J36</f>
        <v>0</v>
      </c>
      <c r="R36" s="113">
        <f t="shared" ref="R36:R45" si="9">+Q36</f>
        <v>0</v>
      </c>
      <c r="S36" s="112">
        <f>+'prev. 2016'!K36</f>
        <v>0</v>
      </c>
      <c r="T36" s="122">
        <f t="shared" ref="T36:T45" si="10">+S36</f>
        <v>0</v>
      </c>
      <c r="U36" s="112">
        <f>+'prev. 2016'!L36</f>
        <v>0</v>
      </c>
      <c r="V36" s="113">
        <f t="shared" ref="V36:V45" si="11">+U36</f>
        <v>0</v>
      </c>
      <c r="W36" s="112">
        <f>+'prev. 2016'!M36</f>
        <v>0</v>
      </c>
      <c r="X36" s="113">
        <f t="shared" ref="X36:X45" si="12">+W36</f>
        <v>0</v>
      </c>
      <c r="Y36" s="116">
        <f t="shared" si="0"/>
        <v>12</v>
      </c>
      <c r="Z36" s="116">
        <f t="shared" si="1"/>
        <v>12</v>
      </c>
    </row>
    <row r="37" spans="1:26" x14ac:dyDescent="0.2">
      <c r="A37" s="131" t="s">
        <v>1657</v>
      </c>
      <c r="B37" s="132" t="s">
        <v>323</v>
      </c>
      <c r="C37" s="112">
        <f>+'prev. 2016'!C37</f>
        <v>45</v>
      </c>
      <c r="D37" s="113">
        <f t="shared" si="3"/>
        <v>45</v>
      </c>
      <c r="E37" s="112">
        <f>+'prev. 2016'!D37</f>
        <v>0</v>
      </c>
      <c r="F37" s="113">
        <f t="shared" si="3"/>
        <v>0</v>
      </c>
      <c r="G37" s="112">
        <f>+'prev. 2016'!E37</f>
        <v>0</v>
      </c>
      <c r="H37" s="113">
        <f t="shared" si="4"/>
        <v>0</v>
      </c>
      <c r="I37" s="112">
        <f>+'prev. 2016'!F37</f>
        <v>0</v>
      </c>
      <c r="J37" s="113">
        <f t="shared" si="5"/>
        <v>0</v>
      </c>
      <c r="K37" s="112">
        <f>+'prev. 2016'!G37</f>
        <v>62</v>
      </c>
      <c r="L37" s="122">
        <f t="shared" si="6"/>
        <v>62</v>
      </c>
      <c r="M37" s="112">
        <f>+'prev. 2016'!H37</f>
        <v>0</v>
      </c>
      <c r="N37" s="122">
        <f t="shared" si="7"/>
        <v>0</v>
      </c>
      <c r="O37" s="112">
        <f>+'prev. 2016'!I37</f>
        <v>97</v>
      </c>
      <c r="P37" s="122">
        <f t="shared" si="8"/>
        <v>97</v>
      </c>
      <c r="Q37" s="112">
        <f>+'prev. 2016'!J37</f>
        <v>0</v>
      </c>
      <c r="R37" s="113">
        <f t="shared" si="9"/>
        <v>0</v>
      </c>
      <c r="S37" s="112">
        <f>+'prev. 2016'!K37</f>
        <v>0</v>
      </c>
      <c r="T37" s="122">
        <f t="shared" si="10"/>
        <v>0</v>
      </c>
      <c r="U37" s="112">
        <f>+'prev. 2016'!L37</f>
        <v>190</v>
      </c>
      <c r="V37" s="113">
        <f t="shared" si="11"/>
        <v>190</v>
      </c>
      <c r="W37" s="112">
        <f>+'prev. 2016'!M37</f>
        <v>40</v>
      </c>
      <c r="X37" s="113">
        <f t="shared" si="12"/>
        <v>40</v>
      </c>
      <c r="Y37" s="116">
        <f t="shared" si="0"/>
        <v>434</v>
      </c>
      <c r="Z37" s="116">
        <f t="shared" si="1"/>
        <v>434</v>
      </c>
    </row>
    <row r="38" spans="1:26" s="110" customFormat="1" ht="25.5" x14ac:dyDescent="0.2">
      <c r="A38" s="131" t="s">
        <v>1658</v>
      </c>
      <c r="B38" s="132" t="s">
        <v>324</v>
      </c>
      <c r="C38" s="112">
        <f>+'prev. 2016'!C38</f>
        <v>0</v>
      </c>
      <c r="D38" s="113">
        <f t="shared" si="3"/>
        <v>0</v>
      </c>
      <c r="E38" s="112">
        <f>+'prev. 2016'!D38</f>
        <v>0</v>
      </c>
      <c r="F38" s="113">
        <f t="shared" si="3"/>
        <v>0</v>
      </c>
      <c r="G38" s="112">
        <f>+'prev. 2016'!E38</f>
        <v>0</v>
      </c>
      <c r="H38" s="113">
        <f t="shared" si="4"/>
        <v>0</v>
      </c>
      <c r="I38" s="112">
        <f>+'prev. 2016'!F38</f>
        <v>0</v>
      </c>
      <c r="J38" s="113">
        <f t="shared" si="5"/>
        <v>0</v>
      </c>
      <c r="K38" s="112">
        <f>+'prev. 2016'!G38</f>
        <v>0</v>
      </c>
      <c r="L38" s="122">
        <f t="shared" si="6"/>
        <v>0</v>
      </c>
      <c r="M38" s="112">
        <f>+'prev. 2016'!H38</f>
        <v>0</v>
      </c>
      <c r="N38" s="122">
        <f t="shared" si="7"/>
        <v>0</v>
      </c>
      <c r="O38" s="112">
        <f>+'prev. 2016'!I38</f>
        <v>0</v>
      </c>
      <c r="P38" s="122">
        <f t="shared" si="8"/>
        <v>0</v>
      </c>
      <c r="Q38" s="112">
        <f>+'prev. 2016'!J38</f>
        <v>0</v>
      </c>
      <c r="R38" s="113">
        <f t="shared" si="9"/>
        <v>0</v>
      </c>
      <c r="S38" s="112">
        <f>+'prev. 2016'!K38</f>
        <v>0</v>
      </c>
      <c r="T38" s="122">
        <f t="shared" si="10"/>
        <v>0</v>
      </c>
      <c r="U38" s="112">
        <f>+'prev. 2016'!L38</f>
        <v>0</v>
      </c>
      <c r="V38" s="113">
        <f t="shared" si="11"/>
        <v>0</v>
      </c>
      <c r="W38" s="112">
        <f>+'prev. 2016'!M38</f>
        <v>0</v>
      </c>
      <c r="X38" s="113">
        <f t="shared" si="12"/>
        <v>0</v>
      </c>
      <c r="Y38" s="116">
        <f t="shared" si="0"/>
        <v>0</v>
      </c>
      <c r="Z38" s="116">
        <f t="shared" si="1"/>
        <v>0</v>
      </c>
    </row>
    <row r="39" spans="1:26" x14ac:dyDescent="0.2">
      <c r="A39" s="131" t="s">
        <v>1659</v>
      </c>
      <c r="B39" s="132" t="s">
        <v>350</v>
      </c>
      <c r="C39" s="112">
        <f>+'prev. 2016'!C39</f>
        <v>0</v>
      </c>
      <c r="D39" s="113">
        <f t="shared" si="3"/>
        <v>0</v>
      </c>
      <c r="E39" s="112">
        <f>+'prev. 2016'!D39</f>
        <v>0</v>
      </c>
      <c r="F39" s="113">
        <f t="shared" si="3"/>
        <v>0</v>
      </c>
      <c r="G39" s="112">
        <f>+'prev. 2016'!E39</f>
        <v>0</v>
      </c>
      <c r="H39" s="113">
        <f t="shared" si="4"/>
        <v>0</v>
      </c>
      <c r="I39" s="112">
        <f>+'prev. 2016'!F39</f>
        <v>0</v>
      </c>
      <c r="J39" s="113">
        <f t="shared" si="5"/>
        <v>0</v>
      </c>
      <c r="K39" s="112">
        <f>+'prev. 2016'!G39</f>
        <v>0</v>
      </c>
      <c r="L39" s="122">
        <f t="shared" si="6"/>
        <v>0</v>
      </c>
      <c r="M39" s="112">
        <f>+'prev. 2016'!H39</f>
        <v>0</v>
      </c>
      <c r="N39" s="122">
        <f t="shared" si="7"/>
        <v>0</v>
      </c>
      <c r="O39" s="112">
        <f>+'prev. 2016'!I39</f>
        <v>0</v>
      </c>
      <c r="P39" s="122">
        <f t="shared" si="8"/>
        <v>0</v>
      </c>
      <c r="Q39" s="112">
        <f>+'prev. 2016'!J39</f>
        <v>0</v>
      </c>
      <c r="R39" s="113">
        <f t="shared" si="9"/>
        <v>0</v>
      </c>
      <c r="S39" s="112">
        <f>+'prev. 2016'!K39</f>
        <v>0</v>
      </c>
      <c r="T39" s="122">
        <f t="shared" si="10"/>
        <v>0</v>
      </c>
      <c r="U39" s="112">
        <f>+'prev. 2016'!L39</f>
        <v>0</v>
      </c>
      <c r="V39" s="113">
        <f t="shared" si="11"/>
        <v>0</v>
      </c>
      <c r="W39" s="112">
        <f>+'prev. 2016'!M39</f>
        <v>0</v>
      </c>
      <c r="X39" s="113">
        <f t="shared" si="12"/>
        <v>0</v>
      </c>
      <c r="Y39" s="116">
        <f t="shared" si="0"/>
        <v>0</v>
      </c>
      <c r="Z39" s="116">
        <f t="shared" si="1"/>
        <v>0</v>
      </c>
    </row>
    <row r="40" spans="1:26" ht="25.5" x14ac:dyDescent="0.2">
      <c r="A40" s="131" t="s">
        <v>1660</v>
      </c>
      <c r="B40" s="132" t="s">
        <v>351</v>
      </c>
      <c r="C40" s="112">
        <f>+'prev. 2016'!C40</f>
        <v>46</v>
      </c>
      <c r="D40" s="113">
        <f t="shared" si="3"/>
        <v>46</v>
      </c>
      <c r="E40" s="112">
        <f>+'prev. 2016'!D40</f>
        <v>0</v>
      </c>
      <c r="F40" s="113">
        <f t="shared" si="3"/>
        <v>0</v>
      </c>
      <c r="G40" s="112">
        <f>+'prev. 2016'!E40</f>
        <v>0</v>
      </c>
      <c r="H40" s="113">
        <f t="shared" si="4"/>
        <v>0</v>
      </c>
      <c r="I40" s="112">
        <f>+'prev. 2016'!F40</f>
        <v>0</v>
      </c>
      <c r="J40" s="113">
        <f t="shared" si="5"/>
        <v>0</v>
      </c>
      <c r="K40" s="112">
        <f>+'prev. 2016'!G40</f>
        <v>14</v>
      </c>
      <c r="L40" s="122">
        <f t="shared" si="6"/>
        <v>14</v>
      </c>
      <c r="M40" s="112">
        <f>+'prev. 2016'!H40</f>
        <v>0</v>
      </c>
      <c r="N40" s="122">
        <f t="shared" si="7"/>
        <v>0</v>
      </c>
      <c r="O40" s="112">
        <f>+'prev. 2016'!I40</f>
        <v>0</v>
      </c>
      <c r="P40" s="122">
        <f t="shared" si="8"/>
        <v>0</v>
      </c>
      <c r="Q40" s="112">
        <f>+'prev. 2016'!J40</f>
        <v>0</v>
      </c>
      <c r="R40" s="113">
        <f t="shared" si="9"/>
        <v>0</v>
      </c>
      <c r="S40" s="112">
        <f>+'prev. 2016'!K40</f>
        <v>0</v>
      </c>
      <c r="T40" s="122">
        <f t="shared" si="10"/>
        <v>0</v>
      </c>
      <c r="U40" s="112">
        <f>+'prev. 2016'!L40</f>
        <v>0</v>
      </c>
      <c r="V40" s="113">
        <f t="shared" si="11"/>
        <v>0</v>
      </c>
      <c r="W40" s="112">
        <f>+'prev. 2016'!M40</f>
        <v>0</v>
      </c>
      <c r="X40" s="113">
        <f t="shared" si="12"/>
        <v>0</v>
      </c>
      <c r="Y40" s="116">
        <f t="shared" si="0"/>
        <v>60</v>
      </c>
      <c r="Z40" s="116">
        <f t="shared" si="1"/>
        <v>60</v>
      </c>
    </row>
    <row r="41" spans="1:26" ht="25.5" x14ac:dyDescent="0.2">
      <c r="A41" s="131" t="s">
        <v>1661</v>
      </c>
      <c r="B41" s="132" t="s">
        <v>352</v>
      </c>
      <c r="C41" s="112">
        <f>+'prev. 2016'!C41</f>
        <v>0</v>
      </c>
      <c r="D41" s="113">
        <f t="shared" si="3"/>
        <v>0</v>
      </c>
      <c r="E41" s="112">
        <f>+'prev. 2016'!D41</f>
        <v>0</v>
      </c>
      <c r="F41" s="113">
        <f t="shared" si="3"/>
        <v>0</v>
      </c>
      <c r="G41" s="112">
        <f>+'prev. 2016'!E41</f>
        <v>0</v>
      </c>
      <c r="H41" s="113">
        <f t="shared" si="4"/>
        <v>0</v>
      </c>
      <c r="I41" s="112">
        <f>+'prev. 2016'!F41</f>
        <v>0</v>
      </c>
      <c r="J41" s="113">
        <f t="shared" si="5"/>
        <v>0</v>
      </c>
      <c r="K41" s="112">
        <f>+'prev. 2016'!G41</f>
        <v>0</v>
      </c>
      <c r="L41" s="122">
        <f t="shared" si="6"/>
        <v>0</v>
      </c>
      <c r="M41" s="112">
        <f>+'prev. 2016'!H41</f>
        <v>0</v>
      </c>
      <c r="N41" s="122">
        <f t="shared" si="7"/>
        <v>0</v>
      </c>
      <c r="O41" s="112">
        <f>+'prev. 2016'!I41</f>
        <v>0</v>
      </c>
      <c r="P41" s="122">
        <f t="shared" si="8"/>
        <v>0</v>
      </c>
      <c r="Q41" s="112">
        <f>+'prev. 2016'!J41</f>
        <v>0</v>
      </c>
      <c r="R41" s="113">
        <f t="shared" si="9"/>
        <v>0</v>
      </c>
      <c r="S41" s="112">
        <f>+'prev. 2016'!K41</f>
        <v>0</v>
      </c>
      <c r="T41" s="122">
        <f t="shared" si="10"/>
        <v>0</v>
      </c>
      <c r="U41" s="112">
        <f>+'prev. 2016'!L41</f>
        <v>0</v>
      </c>
      <c r="V41" s="113">
        <f t="shared" si="11"/>
        <v>0</v>
      </c>
      <c r="W41" s="112">
        <f>+'prev. 2016'!M41</f>
        <v>0</v>
      </c>
      <c r="X41" s="113">
        <f t="shared" si="12"/>
        <v>0</v>
      </c>
      <c r="Y41" s="116">
        <f t="shared" si="0"/>
        <v>0</v>
      </c>
      <c r="Z41" s="116">
        <f t="shared" si="1"/>
        <v>0</v>
      </c>
    </row>
    <row r="42" spans="1:26" x14ac:dyDescent="0.2">
      <c r="A42" s="131" t="s">
        <v>1662</v>
      </c>
      <c r="B42" s="132" t="s">
        <v>353</v>
      </c>
      <c r="C42" s="112">
        <f>+'prev. 2016'!C42</f>
        <v>0</v>
      </c>
      <c r="D42" s="113">
        <f t="shared" si="3"/>
        <v>0</v>
      </c>
      <c r="E42" s="112">
        <f>+'prev. 2016'!D42</f>
        <v>0</v>
      </c>
      <c r="F42" s="113">
        <f t="shared" si="3"/>
        <v>0</v>
      </c>
      <c r="G42" s="112">
        <f>+'prev. 2016'!E42</f>
        <v>0</v>
      </c>
      <c r="H42" s="113">
        <f t="shared" si="4"/>
        <v>0</v>
      </c>
      <c r="I42" s="112">
        <f>+'prev. 2016'!F42</f>
        <v>0</v>
      </c>
      <c r="J42" s="113">
        <f t="shared" si="5"/>
        <v>0</v>
      </c>
      <c r="K42" s="112">
        <f>+'prev. 2016'!G42</f>
        <v>0</v>
      </c>
      <c r="L42" s="122">
        <f t="shared" si="6"/>
        <v>0</v>
      </c>
      <c r="M42" s="112">
        <f>+'prev. 2016'!H42</f>
        <v>0</v>
      </c>
      <c r="N42" s="122">
        <f t="shared" si="7"/>
        <v>0</v>
      </c>
      <c r="O42" s="112">
        <f>+'prev. 2016'!I42</f>
        <v>0</v>
      </c>
      <c r="P42" s="122">
        <f t="shared" si="8"/>
        <v>0</v>
      </c>
      <c r="Q42" s="112">
        <f>+'prev. 2016'!J42</f>
        <v>0</v>
      </c>
      <c r="R42" s="113">
        <f t="shared" si="9"/>
        <v>0</v>
      </c>
      <c r="S42" s="112">
        <f>+'prev. 2016'!K42</f>
        <v>0</v>
      </c>
      <c r="T42" s="122">
        <f t="shared" si="10"/>
        <v>0</v>
      </c>
      <c r="U42" s="112">
        <f>+'prev. 2016'!L42</f>
        <v>0</v>
      </c>
      <c r="V42" s="113">
        <f t="shared" si="11"/>
        <v>0</v>
      </c>
      <c r="W42" s="112">
        <f>+'prev. 2016'!M42</f>
        <v>0</v>
      </c>
      <c r="X42" s="113">
        <f t="shared" si="12"/>
        <v>0</v>
      </c>
      <c r="Y42" s="116">
        <f t="shared" si="0"/>
        <v>0</v>
      </c>
      <c r="Z42" s="116">
        <f t="shared" si="1"/>
        <v>0</v>
      </c>
    </row>
    <row r="43" spans="1:26" ht="25.5" x14ac:dyDescent="0.2">
      <c r="A43" s="131" t="s">
        <v>1663</v>
      </c>
      <c r="B43" s="132" t="s">
        <v>354</v>
      </c>
      <c r="C43" s="112">
        <f>+'prev. 2016'!C43</f>
        <v>0</v>
      </c>
      <c r="D43" s="113">
        <f t="shared" si="3"/>
        <v>0</v>
      </c>
      <c r="E43" s="112">
        <f>+'prev. 2016'!D43</f>
        <v>0</v>
      </c>
      <c r="F43" s="113">
        <f t="shared" si="3"/>
        <v>0</v>
      </c>
      <c r="G43" s="112">
        <f>+'prev. 2016'!E43</f>
        <v>100</v>
      </c>
      <c r="H43" s="113">
        <f t="shared" si="4"/>
        <v>100</v>
      </c>
      <c r="I43" s="112">
        <f>+'prev. 2016'!F43</f>
        <v>0</v>
      </c>
      <c r="J43" s="113">
        <f t="shared" si="5"/>
        <v>0</v>
      </c>
      <c r="K43" s="112">
        <f>+'prev. 2016'!G43</f>
        <v>0</v>
      </c>
      <c r="L43" s="122">
        <f t="shared" si="6"/>
        <v>0</v>
      </c>
      <c r="M43" s="112">
        <f>+'prev. 2016'!H43</f>
        <v>0</v>
      </c>
      <c r="N43" s="122">
        <f t="shared" si="7"/>
        <v>0</v>
      </c>
      <c r="O43" s="112">
        <f>+'prev. 2016'!I43</f>
        <v>0</v>
      </c>
      <c r="P43" s="122">
        <f t="shared" si="8"/>
        <v>0</v>
      </c>
      <c r="Q43" s="112">
        <f>+'prev. 2016'!J43</f>
        <v>0</v>
      </c>
      <c r="R43" s="113">
        <f t="shared" si="9"/>
        <v>0</v>
      </c>
      <c r="S43" s="112">
        <f>+'prev. 2016'!K43</f>
        <v>0</v>
      </c>
      <c r="T43" s="122">
        <f t="shared" si="10"/>
        <v>0</v>
      </c>
      <c r="U43" s="112">
        <f>+'prev. 2016'!L43</f>
        <v>0</v>
      </c>
      <c r="V43" s="113">
        <f t="shared" si="11"/>
        <v>0</v>
      </c>
      <c r="W43" s="112">
        <f>+'prev. 2016'!M43</f>
        <v>0</v>
      </c>
      <c r="X43" s="113">
        <f t="shared" si="12"/>
        <v>0</v>
      </c>
      <c r="Y43" s="116">
        <f t="shared" si="0"/>
        <v>100</v>
      </c>
      <c r="Z43" s="116">
        <f t="shared" si="1"/>
        <v>100</v>
      </c>
    </row>
    <row r="44" spans="1:26" s="110" customFormat="1" ht="25.5" x14ac:dyDescent="0.2">
      <c r="A44" s="131" t="s">
        <v>1664</v>
      </c>
      <c r="B44" s="132" t="s">
        <v>355</v>
      </c>
      <c r="C44" s="112">
        <f>+'prev. 2016'!C44</f>
        <v>1060</v>
      </c>
      <c r="D44" s="113">
        <f t="shared" si="3"/>
        <v>1060</v>
      </c>
      <c r="E44" s="112">
        <f>+'prev. 2016'!D44</f>
        <v>29</v>
      </c>
      <c r="F44" s="113">
        <f t="shared" si="3"/>
        <v>29</v>
      </c>
      <c r="G44" s="112">
        <f>+'prev. 2016'!E44</f>
        <v>305</v>
      </c>
      <c r="H44" s="113">
        <f t="shared" si="4"/>
        <v>305</v>
      </c>
      <c r="I44" s="112">
        <f>+'prev. 2016'!F44</f>
        <v>7</v>
      </c>
      <c r="J44" s="113">
        <f t="shared" si="5"/>
        <v>7</v>
      </c>
      <c r="K44" s="112">
        <f>+'prev. 2016'!G44</f>
        <v>0</v>
      </c>
      <c r="L44" s="122">
        <f t="shared" si="6"/>
        <v>0</v>
      </c>
      <c r="M44" s="112">
        <f>+'prev. 2016'!H44</f>
        <v>0</v>
      </c>
      <c r="N44" s="122">
        <f t="shared" si="7"/>
        <v>0</v>
      </c>
      <c r="O44" s="112">
        <f>+'prev. 2016'!I44</f>
        <v>312</v>
      </c>
      <c r="P44" s="122">
        <f t="shared" si="8"/>
        <v>312</v>
      </c>
      <c r="Q44" s="112">
        <f>+'prev. 2016'!J44</f>
        <v>400</v>
      </c>
      <c r="R44" s="113">
        <f t="shared" si="9"/>
        <v>400</v>
      </c>
      <c r="S44" s="112">
        <f>+'prev. 2016'!K44</f>
        <v>2262</v>
      </c>
      <c r="T44" s="122">
        <f t="shared" si="10"/>
        <v>2262</v>
      </c>
      <c r="U44" s="112">
        <f>+'prev. 2016'!L44</f>
        <v>0</v>
      </c>
      <c r="V44" s="113">
        <f t="shared" si="11"/>
        <v>0</v>
      </c>
      <c r="W44" s="112">
        <f>+'prev. 2016'!M44</f>
        <v>1128</v>
      </c>
      <c r="X44" s="113">
        <f t="shared" si="12"/>
        <v>1128</v>
      </c>
      <c r="Y44" s="116">
        <f t="shared" si="0"/>
        <v>5503</v>
      </c>
      <c r="Z44" s="116">
        <f t="shared" si="1"/>
        <v>5503</v>
      </c>
    </row>
    <row r="45" spans="1:26" ht="38.25" x14ac:dyDescent="0.2">
      <c r="A45" s="142" t="s">
        <v>1665</v>
      </c>
      <c r="B45" s="132" t="s">
        <v>1781</v>
      </c>
      <c r="C45" s="112">
        <f>+'prev. 2016'!C45</f>
        <v>0</v>
      </c>
      <c r="D45" s="113">
        <f t="shared" si="3"/>
        <v>0</v>
      </c>
      <c r="E45" s="112">
        <f>+'prev. 2016'!D45</f>
        <v>0</v>
      </c>
      <c r="F45" s="113">
        <f t="shared" si="3"/>
        <v>0</v>
      </c>
      <c r="G45" s="112">
        <f>+'prev. 2016'!E45</f>
        <v>10</v>
      </c>
      <c r="H45" s="113">
        <f t="shared" si="4"/>
        <v>10</v>
      </c>
      <c r="I45" s="112">
        <f>+'prev. 2016'!F45</f>
        <v>65</v>
      </c>
      <c r="J45" s="113">
        <f t="shared" si="5"/>
        <v>65</v>
      </c>
      <c r="K45" s="112">
        <f>+'prev. 2016'!G45</f>
        <v>10</v>
      </c>
      <c r="L45" s="122">
        <f t="shared" si="6"/>
        <v>10</v>
      </c>
      <c r="M45" s="112">
        <f>+'prev. 2016'!H45</f>
        <v>0</v>
      </c>
      <c r="N45" s="122">
        <f t="shared" si="7"/>
        <v>0</v>
      </c>
      <c r="O45" s="112">
        <f>+'prev. 2016'!I45</f>
        <v>0</v>
      </c>
      <c r="P45" s="122">
        <f t="shared" si="8"/>
        <v>0</v>
      </c>
      <c r="Q45" s="112">
        <f>+'prev. 2016'!J45</f>
        <v>0</v>
      </c>
      <c r="R45" s="113">
        <f t="shared" si="9"/>
        <v>0</v>
      </c>
      <c r="S45" s="112">
        <f>+'prev. 2016'!K45</f>
        <v>0</v>
      </c>
      <c r="T45" s="122">
        <f t="shared" si="10"/>
        <v>0</v>
      </c>
      <c r="U45" s="112">
        <f>+'prev. 2016'!L45</f>
        <v>0</v>
      </c>
      <c r="V45" s="113">
        <f t="shared" si="11"/>
        <v>0</v>
      </c>
      <c r="W45" s="112">
        <f>+'prev. 2016'!M45</f>
        <v>0</v>
      </c>
      <c r="X45" s="113">
        <f t="shared" si="12"/>
        <v>0</v>
      </c>
      <c r="Y45" s="116">
        <f t="shared" si="0"/>
        <v>85</v>
      </c>
      <c r="Z45" s="116">
        <f t="shared" si="1"/>
        <v>85</v>
      </c>
    </row>
    <row r="46" spans="1:26" ht="38.25" x14ac:dyDescent="0.2">
      <c r="A46" s="142" t="s">
        <v>1666</v>
      </c>
      <c r="B46" s="132" t="s">
        <v>1782</v>
      </c>
      <c r="C46" s="112">
        <f>+'prev. 2016'!C46</f>
        <v>1</v>
      </c>
      <c r="D46" s="113">
        <f>SUM(D47:D58)+D61</f>
        <v>1</v>
      </c>
      <c r="E46" s="112">
        <f>+'prev. 2016'!D46</f>
        <v>0</v>
      </c>
      <c r="F46" s="113">
        <f>SUM(F47:F58)+F61</f>
        <v>0</v>
      </c>
      <c r="G46" s="112">
        <f>+'prev. 2016'!E46</f>
        <v>1</v>
      </c>
      <c r="H46" s="113">
        <f>SUM(H47:H58)+H61</f>
        <v>1</v>
      </c>
      <c r="I46" s="112">
        <f>+'prev. 2016'!F46</f>
        <v>1</v>
      </c>
      <c r="J46" s="113">
        <f>SUM(J47:J58)+J61</f>
        <v>1</v>
      </c>
      <c r="K46" s="112">
        <f>+'prev. 2016'!G46</f>
        <v>0</v>
      </c>
      <c r="L46" s="122">
        <f>SUM(L47:L58)+L61</f>
        <v>0</v>
      </c>
      <c r="M46" s="112">
        <f>+'prev. 2016'!H46</f>
        <v>0</v>
      </c>
      <c r="N46" s="122">
        <f>SUM(N47:N58)+N61</f>
        <v>0</v>
      </c>
      <c r="O46" s="112">
        <f>+'prev. 2016'!I46</f>
        <v>0</v>
      </c>
      <c r="P46" s="122">
        <f>SUM(P47:P58)+P61</f>
        <v>0</v>
      </c>
      <c r="Q46" s="112">
        <f>+'prev. 2016'!J46</f>
        <v>0</v>
      </c>
      <c r="R46" s="113">
        <f>SUM(R47:R58)+R61</f>
        <v>0</v>
      </c>
      <c r="S46" s="112">
        <f>+'prev. 2016'!K46</f>
        <v>64</v>
      </c>
      <c r="T46" s="122">
        <f>SUM(T47:T58)+T61</f>
        <v>64</v>
      </c>
      <c r="U46" s="112">
        <f>+'prev. 2016'!L46</f>
        <v>0</v>
      </c>
      <c r="V46" s="113">
        <f>SUM(V47:V58)+V61</f>
        <v>0</v>
      </c>
      <c r="W46" s="112">
        <f>+'prev. 2016'!M46</f>
        <v>0</v>
      </c>
      <c r="X46" s="113">
        <f>SUM(X47:X58)+X61</f>
        <v>0</v>
      </c>
      <c r="Y46" s="116">
        <f t="shared" si="0"/>
        <v>67</v>
      </c>
      <c r="Z46" s="116">
        <f t="shared" si="1"/>
        <v>67</v>
      </c>
    </row>
    <row r="47" spans="1:26" x14ac:dyDescent="0.2">
      <c r="A47" s="131" t="s">
        <v>1667</v>
      </c>
      <c r="B47" s="132" t="s">
        <v>1783</v>
      </c>
      <c r="C47" s="112">
        <f>+'prev. 2016'!C47</f>
        <v>0</v>
      </c>
      <c r="D47" s="113">
        <f t="shared" ref="D47:F57" si="13">+C47</f>
        <v>0</v>
      </c>
      <c r="E47" s="112">
        <f>+'prev. 2016'!D47</f>
        <v>0</v>
      </c>
      <c r="F47" s="113">
        <f t="shared" si="13"/>
        <v>0</v>
      </c>
      <c r="G47" s="112">
        <f>+'prev. 2016'!E47</f>
        <v>0</v>
      </c>
      <c r="H47" s="113">
        <f t="shared" ref="H47:H57" si="14">+G47</f>
        <v>0</v>
      </c>
      <c r="I47" s="112">
        <f>+'prev. 2016'!F47</f>
        <v>0</v>
      </c>
      <c r="J47" s="113">
        <f t="shared" ref="J47:J57" si="15">+I47</f>
        <v>0</v>
      </c>
      <c r="K47" s="112">
        <f>+'prev. 2016'!G47</f>
        <v>0</v>
      </c>
      <c r="L47" s="122">
        <f t="shared" ref="L47:L57" si="16">+K47</f>
        <v>0</v>
      </c>
      <c r="M47" s="112">
        <f>+'prev. 2016'!H47</f>
        <v>0</v>
      </c>
      <c r="N47" s="122">
        <f t="shared" ref="N47:N57" si="17">+M47</f>
        <v>0</v>
      </c>
      <c r="O47" s="112">
        <f>+'prev. 2016'!I47</f>
        <v>0</v>
      </c>
      <c r="P47" s="122">
        <f t="shared" ref="P47:P57" si="18">+O47</f>
        <v>0</v>
      </c>
      <c r="Q47" s="112">
        <f>+'prev. 2016'!J47</f>
        <v>0</v>
      </c>
      <c r="R47" s="113">
        <f t="shared" ref="R47:R57" si="19">+Q47</f>
        <v>0</v>
      </c>
      <c r="S47" s="112">
        <f>+'prev. 2016'!K47</f>
        <v>0</v>
      </c>
      <c r="T47" s="122">
        <f t="shared" ref="T47:T57" si="20">+S47</f>
        <v>0</v>
      </c>
      <c r="U47" s="112">
        <f>+'prev. 2016'!L47</f>
        <v>0</v>
      </c>
      <c r="V47" s="113">
        <f t="shared" ref="V47:V57" si="21">+U47</f>
        <v>0</v>
      </c>
      <c r="W47" s="112">
        <f>+'prev. 2016'!M47</f>
        <v>0</v>
      </c>
      <c r="X47" s="113">
        <f t="shared" ref="X47:X57" si="22">+W47</f>
        <v>0</v>
      </c>
      <c r="Y47" s="116">
        <f t="shared" si="0"/>
        <v>0</v>
      </c>
      <c r="Z47" s="116">
        <f t="shared" si="1"/>
        <v>0</v>
      </c>
    </row>
    <row r="48" spans="1:26" s="110" customFormat="1" x14ac:dyDescent="0.2">
      <c r="A48" s="131" t="s">
        <v>1668</v>
      </c>
      <c r="B48" s="132" t="s">
        <v>1784</v>
      </c>
      <c r="C48" s="112">
        <f>+'prev. 2016'!C48</f>
        <v>0</v>
      </c>
      <c r="D48" s="113">
        <f t="shared" si="13"/>
        <v>0</v>
      </c>
      <c r="E48" s="112">
        <f>+'prev. 2016'!D48</f>
        <v>0</v>
      </c>
      <c r="F48" s="113">
        <f t="shared" si="13"/>
        <v>0</v>
      </c>
      <c r="G48" s="112">
        <f>+'prev. 2016'!E48</f>
        <v>0</v>
      </c>
      <c r="H48" s="113">
        <f t="shared" si="14"/>
        <v>0</v>
      </c>
      <c r="I48" s="112">
        <f>+'prev. 2016'!F48</f>
        <v>0</v>
      </c>
      <c r="J48" s="113">
        <f t="shared" si="15"/>
        <v>0</v>
      </c>
      <c r="K48" s="112">
        <f>+'prev. 2016'!G48</f>
        <v>0</v>
      </c>
      <c r="L48" s="122">
        <f t="shared" si="16"/>
        <v>0</v>
      </c>
      <c r="M48" s="112">
        <f>+'prev. 2016'!H48</f>
        <v>0</v>
      </c>
      <c r="N48" s="122">
        <f t="shared" si="17"/>
        <v>0</v>
      </c>
      <c r="O48" s="112">
        <f>+'prev. 2016'!I48</f>
        <v>0</v>
      </c>
      <c r="P48" s="122">
        <f t="shared" si="18"/>
        <v>0</v>
      </c>
      <c r="Q48" s="112">
        <f>+'prev. 2016'!J48</f>
        <v>0</v>
      </c>
      <c r="R48" s="113">
        <f t="shared" si="19"/>
        <v>0</v>
      </c>
      <c r="S48" s="112">
        <f>+'prev. 2016'!K48</f>
        <v>64</v>
      </c>
      <c r="T48" s="122">
        <f t="shared" si="20"/>
        <v>64</v>
      </c>
      <c r="U48" s="112">
        <f>+'prev. 2016'!L48</f>
        <v>0</v>
      </c>
      <c r="V48" s="113">
        <f t="shared" si="21"/>
        <v>0</v>
      </c>
      <c r="W48" s="112">
        <f>+'prev. 2016'!M48</f>
        <v>0</v>
      </c>
      <c r="X48" s="113">
        <f t="shared" si="22"/>
        <v>0</v>
      </c>
      <c r="Y48" s="116">
        <f t="shared" si="0"/>
        <v>64</v>
      </c>
      <c r="Z48" s="116">
        <f t="shared" si="1"/>
        <v>64</v>
      </c>
    </row>
    <row r="49" spans="1:26" ht="25.5" x14ac:dyDescent="0.2">
      <c r="A49" s="131" t="s">
        <v>1669</v>
      </c>
      <c r="B49" s="132" t="s">
        <v>1785</v>
      </c>
      <c r="C49" s="112">
        <f>+'prev. 2016'!C49</f>
        <v>0</v>
      </c>
      <c r="D49" s="113">
        <f t="shared" si="13"/>
        <v>0</v>
      </c>
      <c r="E49" s="112">
        <f>+'prev. 2016'!D49</f>
        <v>0</v>
      </c>
      <c r="F49" s="113">
        <f t="shared" si="13"/>
        <v>0</v>
      </c>
      <c r="G49" s="112">
        <f>+'prev. 2016'!E49</f>
        <v>0</v>
      </c>
      <c r="H49" s="113">
        <f t="shared" si="14"/>
        <v>0</v>
      </c>
      <c r="I49" s="112">
        <f>+'prev. 2016'!F49</f>
        <v>0</v>
      </c>
      <c r="J49" s="113">
        <f t="shared" si="15"/>
        <v>0</v>
      </c>
      <c r="K49" s="112">
        <f>+'prev. 2016'!G49</f>
        <v>0</v>
      </c>
      <c r="L49" s="122">
        <f t="shared" si="16"/>
        <v>0</v>
      </c>
      <c r="M49" s="112">
        <f>+'prev. 2016'!H49</f>
        <v>0</v>
      </c>
      <c r="N49" s="122">
        <f t="shared" si="17"/>
        <v>0</v>
      </c>
      <c r="O49" s="112">
        <f>+'prev. 2016'!I49</f>
        <v>0</v>
      </c>
      <c r="P49" s="122">
        <f t="shared" si="18"/>
        <v>0</v>
      </c>
      <c r="Q49" s="112">
        <f>+'prev. 2016'!J49</f>
        <v>0</v>
      </c>
      <c r="R49" s="113">
        <f t="shared" si="19"/>
        <v>0</v>
      </c>
      <c r="S49" s="112">
        <f>+'prev. 2016'!K49</f>
        <v>0</v>
      </c>
      <c r="T49" s="122">
        <f t="shared" si="20"/>
        <v>0</v>
      </c>
      <c r="U49" s="112">
        <f>+'prev. 2016'!L49</f>
        <v>0</v>
      </c>
      <c r="V49" s="113">
        <f t="shared" si="21"/>
        <v>0</v>
      </c>
      <c r="W49" s="112">
        <f>+'prev. 2016'!M49</f>
        <v>0</v>
      </c>
      <c r="X49" s="113">
        <f t="shared" si="22"/>
        <v>0</v>
      </c>
      <c r="Y49" s="116">
        <f t="shared" si="0"/>
        <v>0</v>
      </c>
      <c r="Z49" s="116">
        <f t="shared" si="1"/>
        <v>0</v>
      </c>
    </row>
    <row r="50" spans="1:26" x14ac:dyDescent="0.2">
      <c r="A50" s="131" t="s">
        <v>1670</v>
      </c>
      <c r="B50" s="132" t="s">
        <v>1786</v>
      </c>
      <c r="C50" s="112">
        <f>+'prev. 2016'!C50</f>
        <v>0</v>
      </c>
      <c r="D50" s="113">
        <f t="shared" si="13"/>
        <v>0</v>
      </c>
      <c r="E50" s="112">
        <f>+'prev. 2016'!D50</f>
        <v>0</v>
      </c>
      <c r="F50" s="113">
        <f t="shared" si="13"/>
        <v>0</v>
      </c>
      <c r="G50" s="112">
        <f>+'prev. 2016'!E50</f>
        <v>0</v>
      </c>
      <c r="H50" s="113">
        <f t="shared" si="14"/>
        <v>0</v>
      </c>
      <c r="I50" s="112">
        <f>+'prev. 2016'!F50</f>
        <v>0</v>
      </c>
      <c r="J50" s="113">
        <f t="shared" si="15"/>
        <v>0</v>
      </c>
      <c r="K50" s="112">
        <f>+'prev. 2016'!G50</f>
        <v>0</v>
      </c>
      <c r="L50" s="122">
        <f t="shared" si="16"/>
        <v>0</v>
      </c>
      <c r="M50" s="112">
        <f>+'prev. 2016'!H50</f>
        <v>0</v>
      </c>
      <c r="N50" s="122">
        <f t="shared" si="17"/>
        <v>0</v>
      </c>
      <c r="O50" s="112">
        <f>+'prev. 2016'!I50</f>
        <v>0</v>
      </c>
      <c r="P50" s="122">
        <f t="shared" si="18"/>
        <v>0</v>
      </c>
      <c r="Q50" s="112">
        <f>+'prev. 2016'!J50</f>
        <v>0</v>
      </c>
      <c r="R50" s="113">
        <f t="shared" si="19"/>
        <v>0</v>
      </c>
      <c r="S50" s="112">
        <f>+'prev. 2016'!K50</f>
        <v>0</v>
      </c>
      <c r="T50" s="122">
        <f t="shared" si="20"/>
        <v>0</v>
      </c>
      <c r="U50" s="112">
        <f>+'prev. 2016'!L50</f>
        <v>0</v>
      </c>
      <c r="V50" s="113">
        <f t="shared" si="21"/>
        <v>0</v>
      </c>
      <c r="W50" s="112">
        <f>+'prev. 2016'!M50</f>
        <v>0</v>
      </c>
      <c r="X50" s="113">
        <f t="shared" si="22"/>
        <v>0</v>
      </c>
      <c r="Y50" s="116">
        <f t="shared" si="0"/>
        <v>0</v>
      </c>
      <c r="Z50" s="116">
        <f t="shared" si="1"/>
        <v>0</v>
      </c>
    </row>
    <row r="51" spans="1:26" ht="25.5" x14ac:dyDescent="0.2">
      <c r="A51" s="131" t="s">
        <v>1671</v>
      </c>
      <c r="B51" s="132" t="s">
        <v>1787</v>
      </c>
      <c r="C51" s="112">
        <f>+'prev. 2016'!C51</f>
        <v>0</v>
      </c>
      <c r="D51" s="113">
        <f t="shared" si="13"/>
        <v>0</v>
      </c>
      <c r="E51" s="112">
        <f>+'prev. 2016'!D51</f>
        <v>0</v>
      </c>
      <c r="F51" s="113">
        <f t="shared" si="13"/>
        <v>0</v>
      </c>
      <c r="G51" s="112">
        <f>+'prev. 2016'!E51</f>
        <v>0</v>
      </c>
      <c r="H51" s="113">
        <f t="shared" si="14"/>
        <v>0</v>
      </c>
      <c r="I51" s="112">
        <f>+'prev. 2016'!F51</f>
        <v>0</v>
      </c>
      <c r="J51" s="113">
        <f t="shared" si="15"/>
        <v>0</v>
      </c>
      <c r="K51" s="112">
        <f>+'prev. 2016'!G51</f>
        <v>0</v>
      </c>
      <c r="L51" s="122">
        <f t="shared" si="16"/>
        <v>0</v>
      </c>
      <c r="M51" s="112">
        <f>+'prev. 2016'!H51</f>
        <v>0</v>
      </c>
      <c r="N51" s="122">
        <f t="shared" si="17"/>
        <v>0</v>
      </c>
      <c r="O51" s="112">
        <f>+'prev. 2016'!I51</f>
        <v>0</v>
      </c>
      <c r="P51" s="122">
        <f t="shared" si="18"/>
        <v>0</v>
      </c>
      <c r="Q51" s="112">
        <f>+'prev. 2016'!J51</f>
        <v>0</v>
      </c>
      <c r="R51" s="113">
        <f t="shared" si="19"/>
        <v>0</v>
      </c>
      <c r="S51" s="112">
        <f>+'prev. 2016'!K51</f>
        <v>0</v>
      </c>
      <c r="T51" s="122">
        <f t="shared" si="20"/>
        <v>0</v>
      </c>
      <c r="U51" s="112">
        <f>+'prev. 2016'!L51</f>
        <v>0</v>
      </c>
      <c r="V51" s="113">
        <f t="shared" si="21"/>
        <v>0</v>
      </c>
      <c r="W51" s="112">
        <f>+'prev. 2016'!M51</f>
        <v>0</v>
      </c>
      <c r="X51" s="113">
        <f t="shared" si="22"/>
        <v>0</v>
      </c>
      <c r="Y51" s="116">
        <f t="shared" si="0"/>
        <v>0</v>
      </c>
      <c r="Z51" s="116">
        <f t="shared" si="1"/>
        <v>0</v>
      </c>
    </row>
    <row r="52" spans="1:26" ht="25.5" x14ac:dyDescent="0.2">
      <c r="A52" s="131" t="s">
        <v>1672</v>
      </c>
      <c r="B52" s="132" t="s">
        <v>1788</v>
      </c>
      <c r="C52" s="112">
        <f>+'prev. 2016'!C52</f>
        <v>0</v>
      </c>
      <c r="D52" s="113">
        <f t="shared" si="13"/>
        <v>0</v>
      </c>
      <c r="E52" s="112">
        <f>+'prev. 2016'!D52</f>
        <v>0</v>
      </c>
      <c r="F52" s="113">
        <f t="shared" si="13"/>
        <v>0</v>
      </c>
      <c r="G52" s="112">
        <f>+'prev. 2016'!E52</f>
        <v>0</v>
      </c>
      <c r="H52" s="113">
        <f t="shared" si="14"/>
        <v>0</v>
      </c>
      <c r="I52" s="112">
        <f>+'prev. 2016'!F52</f>
        <v>0</v>
      </c>
      <c r="J52" s="113">
        <f t="shared" si="15"/>
        <v>0</v>
      </c>
      <c r="K52" s="112">
        <f>+'prev. 2016'!G52</f>
        <v>0</v>
      </c>
      <c r="L52" s="122">
        <f t="shared" si="16"/>
        <v>0</v>
      </c>
      <c r="M52" s="112">
        <f>+'prev. 2016'!H52</f>
        <v>0</v>
      </c>
      <c r="N52" s="122">
        <f t="shared" si="17"/>
        <v>0</v>
      </c>
      <c r="O52" s="112">
        <f>+'prev. 2016'!I52</f>
        <v>0</v>
      </c>
      <c r="P52" s="122">
        <f t="shared" si="18"/>
        <v>0</v>
      </c>
      <c r="Q52" s="112">
        <f>+'prev. 2016'!J52</f>
        <v>0</v>
      </c>
      <c r="R52" s="113">
        <f t="shared" si="19"/>
        <v>0</v>
      </c>
      <c r="S52" s="112">
        <f>+'prev. 2016'!K52</f>
        <v>0</v>
      </c>
      <c r="T52" s="122">
        <f t="shared" si="20"/>
        <v>0</v>
      </c>
      <c r="U52" s="112">
        <f>+'prev. 2016'!L52</f>
        <v>0</v>
      </c>
      <c r="V52" s="113">
        <f t="shared" si="21"/>
        <v>0</v>
      </c>
      <c r="W52" s="112">
        <f>+'prev. 2016'!M52</f>
        <v>0</v>
      </c>
      <c r="X52" s="113">
        <f t="shared" si="22"/>
        <v>0</v>
      </c>
      <c r="Y52" s="116">
        <f t="shared" si="0"/>
        <v>0</v>
      </c>
      <c r="Z52" s="116">
        <f t="shared" si="1"/>
        <v>0</v>
      </c>
    </row>
    <row r="53" spans="1:26" x14ac:dyDescent="0.2">
      <c r="A53" s="131" t="s">
        <v>1673</v>
      </c>
      <c r="B53" s="132" t="s">
        <v>1789</v>
      </c>
      <c r="C53" s="112">
        <f>+'prev. 2016'!C53</f>
        <v>0</v>
      </c>
      <c r="D53" s="113">
        <f t="shared" si="13"/>
        <v>0</v>
      </c>
      <c r="E53" s="112">
        <f>+'prev. 2016'!D53</f>
        <v>0</v>
      </c>
      <c r="F53" s="113">
        <f t="shared" si="13"/>
        <v>0</v>
      </c>
      <c r="G53" s="112">
        <f>+'prev. 2016'!E53</f>
        <v>0</v>
      </c>
      <c r="H53" s="113">
        <f t="shared" si="14"/>
        <v>0</v>
      </c>
      <c r="I53" s="112">
        <f>+'prev. 2016'!F53</f>
        <v>0</v>
      </c>
      <c r="J53" s="113">
        <f t="shared" si="15"/>
        <v>0</v>
      </c>
      <c r="K53" s="112">
        <f>+'prev. 2016'!G53</f>
        <v>0</v>
      </c>
      <c r="L53" s="122">
        <f t="shared" si="16"/>
        <v>0</v>
      </c>
      <c r="M53" s="112">
        <f>+'prev. 2016'!H53</f>
        <v>0</v>
      </c>
      <c r="N53" s="122">
        <f t="shared" si="17"/>
        <v>0</v>
      </c>
      <c r="O53" s="112">
        <f>+'prev. 2016'!I53</f>
        <v>0</v>
      </c>
      <c r="P53" s="122">
        <f t="shared" si="18"/>
        <v>0</v>
      </c>
      <c r="Q53" s="112">
        <f>+'prev. 2016'!J53</f>
        <v>0</v>
      </c>
      <c r="R53" s="113">
        <f t="shared" si="19"/>
        <v>0</v>
      </c>
      <c r="S53" s="112">
        <f>+'prev. 2016'!K53</f>
        <v>0</v>
      </c>
      <c r="T53" s="122">
        <f t="shared" si="20"/>
        <v>0</v>
      </c>
      <c r="U53" s="112">
        <f>+'prev. 2016'!L53</f>
        <v>0</v>
      </c>
      <c r="V53" s="113">
        <f t="shared" si="21"/>
        <v>0</v>
      </c>
      <c r="W53" s="112">
        <f>+'prev. 2016'!M53</f>
        <v>0</v>
      </c>
      <c r="X53" s="113">
        <f t="shared" si="22"/>
        <v>0</v>
      </c>
      <c r="Y53" s="116">
        <f t="shared" si="0"/>
        <v>0</v>
      </c>
      <c r="Z53" s="116">
        <f t="shared" si="1"/>
        <v>0</v>
      </c>
    </row>
    <row r="54" spans="1:26" s="110" customFormat="1" ht="25.5" x14ac:dyDescent="0.2">
      <c r="A54" s="131" t="s">
        <v>1674</v>
      </c>
      <c r="B54" s="132" t="s">
        <v>1790</v>
      </c>
      <c r="C54" s="112">
        <f>+'prev. 2016'!C54</f>
        <v>0</v>
      </c>
      <c r="D54" s="113">
        <f t="shared" si="13"/>
        <v>0</v>
      </c>
      <c r="E54" s="112">
        <f>+'prev. 2016'!D54</f>
        <v>0</v>
      </c>
      <c r="F54" s="113">
        <f t="shared" si="13"/>
        <v>0</v>
      </c>
      <c r="G54" s="112">
        <f>+'prev. 2016'!E54</f>
        <v>0</v>
      </c>
      <c r="H54" s="113">
        <f t="shared" si="14"/>
        <v>0</v>
      </c>
      <c r="I54" s="112">
        <f>+'prev. 2016'!F54</f>
        <v>0</v>
      </c>
      <c r="J54" s="113">
        <f t="shared" si="15"/>
        <v>0</v>
      </c>
      <c r="K54" s="112">
        <f>+'prev. 2016'!G54</f>
        <v>0</v>
      </c>
      <c r="L54" s="122">
        <f t="shared" si="16"/>
        <v>0</v>
      </c>
      <c r="M54" s="112">
        <f>+'prev. 2016'!H54</f>
        <v>0</v>
      </c>
      <c r="N54" s="122">
        <f t="shared" si="17"/>
        <v>0</v>
      </c>
      <c r="O54" s="112">
        <f>+'prev. 2016'!I54</f>
        <v>0</v>
      </c>
      <c r="P54" s="122">
        <f t="shared" si="18"/>
        <v>0</v>
      </c>
      <c r="Q54" s="112">
        <f>+'prev. 2016'!J54</f>
        <v>0</v>
      </c>
      <c r="R54" s="113">
        <f t="shared" si="19"/>
        <v>0</v>
      </c>
      <c r="S54" s="112">
        <f>+'prev. 2016'!K54</f>
        <v>0</v>
      </c>
      <c r="T54" s="122">
        <f t="shared" si="20"/>
        <v>0</v>
      </c>
      <c r="U54" s="112">
        <f>+'prev. 2016'!L54</f>
        <v>0</v>
      </c>
      <c r="V54" s="113">
        <f t="shared" si="21"/>
        <v>0</v>
      </c>
      <c r="W54" s="112">
        <f>+'prev. 2016'!M54</f>
        <v>0</v>
      </c>
      <c r="X54" s="113">
        <f t="shared" si="22"/>
        <v>0</v>
      </c>
      <c r="Y54" s="116">
        <f t="shared" si="0"/>
        <v>0</v>
      </c>
      <c r="Z54" s="116">
        <f t="shared" si="1"/>
        <v>0</v>
      </c>
    </row>
    <row r="55" spans="1:26" ht="25.5" x14ac:dyDescent="0.2">
      <c r="A55" s="131" t="s">
        <v>1675</v>
      </c>
      <c r="B55" s="132" t="s">
        <v>4</v>
      </c>
      <c r="C55" s="112">
        <f>+'prev. 2016'!C55</f>
        <v>1</v>
      </c>
      <c r="D55" s="113">
        <f t="shared" si="13"/>
        <v>1</v>
      </c>
      <c r="E55" s="112">
        <f>+'prev. 2016'!D55</f>
        <v>0</v>
      </c>
      <c r="F55" s="113">
        <f t="shared" si="13"/>
        <v>0</v>
      </c>
      <c r="G55" s="112">
        <f>+'prev. 2016'!E55</f>
        <v>1</v>
      </c>
      <c r="H55" s="113">
        <f t="shared" si="14"/>
        <v>1</v>
      </c>
      <c r="I55" s="112">
        <f>+'prev. 2016'!F55</f>
        <v>0</v>
      </c>
      <c r="J55" s="113">
        <f t="shared" si="15"/>
        <v>0</v>
      </c>
      <c r="K55" s="112">
        <f>+'prev. 2016'!G55</f>
        <v>0</v>
      </c>
      <c r="L55" s="122">
        <f t="shared" si="16"/>
        <v>0</v>
      </c>
      <c r="M55" s="112">
        <f>+'prev. 2016'!H55</f>
        <v>0</v>
      </c>
      <c r="N55" s="122">
        <f t="shared" si="17"/>
        <v>0</v>
      </c>
      <c r="O55" s="112">
        <f>+'prev. 2016'!I55</f>
        <v>0</v>
      </c>
      <c r="P55" s="122">
        <f t="shared" si="18"/>
        <v>0</v>
      </c>
      <c r="Q55" s="112">
        <f>+'prev. 2016'!J55</f>
        <v>0</v>
      </c>
      <c r="R55" s="113">
        <f t="shared" si="19"/>
        <v>0</v>
      </c>
      <c r="S55" s="112">
        <f>+'prev. 2016'!K55</f>
        <v>0</v>
      </c>
      <c r="T55" s="122">
        <f t="shared" si="20"/>
        <v>0</v>
      </c>
      <c r="U55" s="112">
        <f>+'prev. 2016'!L55</f>
        <v>0</v>
      </c>
      <c r="V55" s="113">
        <f t="shared" si="21"/>
        <v>0</v>
      </c>
      <c r="W55" s="112">
        <f>+'prev. 2016'!M55</f>
        <v>0</v>
      </c>
      <c r="X55" s="113">
        <f t="shared" si="22"/>
        <v>0</v>
      </c>
      <c r="Y55" s="116">
        <f t="shared" si="0"/>
        <v>2</v>
      </c>
      <c r="Z55" s="116">
        <f t="shared" si="1"/>
        <v>2</v>
      </c>
    </row>
    <row r="56" spans="1:26" ht="25.5" x14ac:dyDescent="0.2">
      <c r="A56" s="131" t="s">
        <v>1676</v>
      </c>
      <c r="B56" s="132" t="s">
        <v>5</v>
      </c>
      <c r="C56" s="112">
        <f>+'prev. 2016'!C56</f>
        <v>0</v>
      </c>
      <c r="D56" s="113">
        <f t="shared" si="13"/>
        <v>0</v>
      </c>
      <c r="E56" s="112">
        <f>+'prev. 2016'!D56</f>
        <v>0</v>
      </c>
      <c r="F56" s="113">
        <f t="shared" si="13"/>
        <v>0</v>
      </c>
      <c r="G56" s="112">
        <f>+'prev. 2016'!E56</f>
        <v>0</v>
      </c>
      <c r="H56" s="113">
        <f t="shared" si="14"/>
        <v>0</v>
      </c>
      <c r="I56" s="112">
        <f>+'prev. 2016'!F56</f>
        <v>0</v>
      </c>
      <c r="J56" s="113">
        <f t="shared" si="15"/>
        <v>0</v>
      </c>
      <c r="K56" s="112">
        <f>+'prev. 2016'!G56</f>
        <v>0</v>
      </c>
      <c r="L56" s="122">
        <f t="shared" si="16"/>
        <v>0</v>
      </c>
      <c r="M56" s="112">
        <f>+'prev. 2016'!H56</f>
        <v>0</v>
      </c>
      <c r="N56" s="122">
        <f t="shared" si="17"/>
        <v>0</v>
      </c>
      <c r="O56" s="112">
        <f>+'prev. 2016'!I56</f>
        <v>0</v>
      </c>
      <c r="P56" s="122">
        <f t="shared" si="18"/>
        <v>0</v>
      </c>
      <c r="Q56" s="112">
        <f>+'prev. 2016'!J56</f>
        <v>0</v>
      </c>
      <c r="R56" s="113">
        <f t="shared" si="19"/>
        <v>0</v>
      </c>
      <c r="S56" s="112">
        <f>+'prev. 2016'!K56</f>
        <v>0</v>
      </c>
      <c r="T56" s="122">
        <f t="shared" si="20"/>
        <v>0</v>
      </c>
      <c r="U56" s="112">
        <f>+'prev. 2016'!L56</f>
        <v>0</v>
      </c>
      <c r="V56" s="113">
        <f t="shared" si="21"/>
        <v>0</v>
      </c>
      <c r="W56" s="112">
        <f>+'prev. 2016'!M56</f>
        <v>0</v>
      </c>
      <c r="X56" s="113">
        <f t="shared" si="22"/>
        <v>0</v>
      </c>
      <c r="Y56" s="116">
        <f t="shared" si="0"/>
        <v>0</v>
      </c>
      <c r="Z56" s="116">
        <f t="shared" si="1"/>
        <v>0</v>
      </c>
    </row>
    <row r="57" spans="1:26" x14ac:dyDescent="0.2">
      <c r="A57" s="131" t="s">
        <v>1677</v>
      </c>
      <c r="B57" s="132" t="s">
        <v>555</v>
      </c>
      <c r="C57" s="112">
        <f>+'prev. 2016'!C57</f>
        <v>0</v>
      </c>
      <c r="D57" s="113">
        <f t="shared" si="13"/>
        <v>0</v>
      </c>
      <c r="E57" s="112">
        <f>+'prev. 2016'!D57</f>
        <v>0</v>
      </c>
      <c r="F57" s="113">
        <f t="shared" si="13"/>
        <v>0</v>
      </c>
      <c r="G57" s="112">
        <f>+'prev. 2016'!E57</f>
        <v>0</v>
      </c>
      <c r="H57" s="113">
        <f t="shared" si="14"/>
        <v>0</v>
      </c>
      <c r="I57" s="112">
        <f>+'prev. 2016'!F57</f>
        <v>0</v>
      </c>
      <c r="J57" s="113">
        <f t="shared" si="15"/>
        <v>0</v>
      </c>
      <c r="K57" s="112">
        <f>+'prev. 2016'!G57</f>
        <v>0</v>
      </c>
      <c r="L57" s="122">
        <f t="shared" si="16"/>
        <v>0</v>
      </c>
      <c r="M57" s="112">
        <f>+'prev. 2016'!H57</f>
        <v>0</v>
      </c>
      <c r="N57" s="122">
        <f t="shared" si="17"/>
        <v>0</v>
      </c>
      <c r="O57" s="112">
        <f>+'prev. 2016'!I57</f>
        <v>0</v>
      </c>
      <c r="P57" s="122">
        <f t="shared" si="18"/>
        <v>0</v>
      </c>
      <c r="Q57" s="112">
        <f>+'prev. 2016'!J57</f>
        <v>0</v>
      </c>
      <c r="R57" s="113">
        <f t="shared" si="19"/>
        <v>0</v>
      </c>
      <c r="S57" s="112">
        <f>+'prev. 2016'!K57</f>
        <v>0</v>
      </c>
      <c r="T57" s="122">
        <f t="shared" si="20"/>
        <v>0</v>
      </c>
      <c r="U57" s="112">
        <f>+'prev. 2016'!L57</f>
        <v>0</v>
      </c>
      <c r="V57" s="113">
        <f t="shared" si="21"/>
        <v>0</v>
      </c>
      <c r="W57" s="112">
        <f>+'prev. 2016'!M57</f>
        <v>0</v>
      </c>
      <c r="X57" s="113">
        <f t="shared" si="22"/>
        <v>0</v>
      </c>
      <c r="Y57" s="116">
        <f t="shared" si="0"/>
        <v>0</v>
      </c>
      <c r="Z57" s="116">
        <f t="shared" si="1"/>
        <v>0</v>
      </c>
    </row>
    <row r="58" spans="1:26" ht="38.25" x14ac:dyDescent="0.2">
      <c r="A58" s="131" t="s">
        <v>1678</v>
      </c>
      <c r="B58" s="132" t="s">
        <v>556</v>
      </c>
      <c r="C58" s="112">
        <f>+'prev. 2016'!C58</f>
        <v>0</v>
      </c>
      <c r="D58" s="112">
        <f>SUM(D59:D60)</f>
        <v>0</v>
      </c>
      <c r="E58" s="112">
        <f>+'prev. 2016'!D58</f>
        <v>0</v>
      </c>
      <c r="F58" s="112">
        <f>SUM(F59:F60)</f>
        <v>0</v>
      </c>
      <c r="G58" s="112">
        <f>+'prev. 2016'!E58</f>
        <v>0</v>
      </c>
      <c r="H58" s="112">
        <f>SUM(H59:H60)</f>
        <v>0</v>
      </c>
      <c r="I58" s="112">
        <f>+'prev. 2016'!F58</f>
        <v>1</v>
      </c>
      <c r="J58" s="112">
        <f>SUM(J59:J60)</f>
        <v>1</v>
      </c>
      <c r="K58" s="112">
        <f>+'prev. 2016'!G58</f>
        <v>0</v>
      </c>
      <c r="L58" s="121">
        <f>SUM(L59:L60)</f>
        <v>0</v>
      </c>
      <c r="M58" s="112">
        <f>+'prev. 2016'!H58</f>
        <v>0</v>
      </c>
      <c r="N58" s="121">
        <f>SUM(N59:N60)</f>
        <v>0</v>
      </c>
      <c r="O58" s="112">
        <f>+'prev. 2016'!I58</f>
        <v>0</v>
      </c>
      <c r="P58" s="121">
        <f>SUM(P59:P60)</f>
        <v>0</v>
      </c>
      <c r="Q58" s="112">
        <f>+'prev. 2016'!J58</f>
        <v>0</v>
      </c>
      <c r="R58" s="112">
        <f>SUM(R59:R60)</f>
        <v>0</v>
      </c>
      <c r="S58" s="112">
        <f>+'prev. 2016'!K58</f>
        <v>0</v>
      </c>
      <c r="T58" s="121">
        <f>SUM(T59:T60)</f>
        <v>0</v>
      </c>
      <c r="U58" s="112">
        <f>+'prev. 2016'!L58</f>
        <v>0</v>
      </c>
      <c r="V58" s="112">
        <f>SUM(V59:V60)</f>
        <v>0</v>
      </c>
      <c r="W58" s="112">
        <f>+'prev. 2016'!M58</f>
        <v>0</v>
      </c>
      <c r="X58" s="112">
        <f>SUM(X59:X60)</f>
        <v>0</v>
      </c>
      <c r="Y58" s="116">
        <f t="shared" si="0"/>
        <v>1</v>
      </c>
      <c r="Z58" s="116">
        <f t="shared" si="1"/>
        <v>1</v>
      </c>
    </row>
    <row r="59" spans="1:26" ht="25.5" x14ac:dyDescent="0.2">
      <c r="A59" s="142" t="s">
        <v>1679</v>
      </c>
      <c r="B59" s="132" t="s">
        <v>557</v>
      </c>
      <c r="C59" s="112">
        <f>+'prev. 2016'!C59</f>
        <v>0</v>
      </c>
      <c r="D59" s="113">
        <f>+C59</f>
        <v>0</v>
      </c>
      <c r="E59" s="112">
        <f>+'prev. 2016'!D59</f>
        <v>0</v>
      </c>
      <c r="F59" s="113">
        <f>+E59</f>
        <v>0</v>
      </c>
      <c r="G59" s="112">
        <f>+'prev. 2016'!E59</f>
        <v>0</v>
      </c>
      <c r="H59" s="113">
        <f>+G59</f>
        <v>0</v>
      </c>
      <c r="I59" s="112">
        <f>+'prev. 2016'!F59</f>
        <v>1</v>
      </c>
      <c r="J59" s="113">
        <f>+I59</f>
        <v>1</v>
      </c>
      <c r="K59" s="112">
        <f>+'prev. 2016'!G59</f>
        <v>0</v>
      </c>
      <c r="L59" s="122">
        <f>+K59</f>
        <v>0</v>
      </c>
      <c r="M59" s="112">
        <f>+'prev. 2016'!H59</f>
        <v>0</v>
      </c>
      <c r="N59" s="122">
        <f>+M59</f>
        <v>0</v>
      </c>
      <c r="O59" s="112">
        <f>+'prev. 2016'!I59</f>
        <v>0</v>
      </c>
      <c r="P59" s="122">
        <f>+O59</f>
        <v>0</v>
      </c>
      <c r="Q59" s="112">
        <f>+'prev. 2016'!J59</f>
        <v>0</v>
      </c>
      <c r="R59" s="113">
        <f>+Q59</f>
        <v>0</v>
      </c>
      <c r="S59" s="112">
        <f>+'prev. 2016'!K59</f>
        <v>0</v>
      </c>
      <c r="T59" s="122">
        <f>+S59</f>
        <v>0</v>
      </c>
      <c r="U59" s="112">
        <f>+'prev. 2016'!L59</f>
        <v>0</v>
      </c>
      <c r="V59" s="113">
        <f>+U59</f>
        <v>0</v>
      </c>
      <c r="W59" s="112">
        <f>+'prev. 2016'!M59</f>
        <v>0</v>
      </c>
      <c r="X59" s="113">
        <f>+W59</f>
        <v>0</v>
      </c>
      <c r="Y59" s="116">
        <f t="shared" si="0"/>
        <v>1</v>
      </c>
      <c r="Z59" s="116">
        <f t="shared" si="1"/>
        <v>1</v>
      </c>
    </row>
    <row r="60" spans="1:26" ht="38.25" x14ac:dyDescent="0.2">
      <c r="A60" s="142" t="s">
        <v>1680</v>
      </c>
      <c r="B60" s="132" t="s">
        <v>558</v>
      </c>
      <c r="C60" s="112">
        <f>+'prev. 2016'!C60</f>
        <v>0</v>
      </c>
      <c r="D60" s="113">
        <f>+C60</f>
        <v>0</v>
      </c>
      <c r="E60" s="112">
        <f>+'prev. 2016'!D60</f>
        <v>0</v>
      </c>
      <c r="F60" s="113">
        <f>+E60</f>
        <v>0</v>
      </c>
      <c r="G60" s="112">
        <f>+'prev. 2016'!E60</f>
        <v>0</v>
      </c>
      <c r="H60" s="113">
        <f>+G60</f>
        <v>0</v>
      </c>
      <c r="I60" s="112">
        <f>+'prev. 2016'!F60</f>
        <v>0</v>
      </c>
      <c r="J60" s="113">
        <f>+I60</f>
        <v>0</v>
      </c>
      <c r="K60" s="112">
        <f>+'prev. 2016'!G60</f>
        <v>0</v>
      </c>
      <c r="L60" s="122">
        <f>+K60</f>
        <v>0</v>
      </c>
      <c r="M60" s="112">
        <f>+'prev. 2016'!H60</f>
        <v>0</v>
      </c>
      <c r="N60" s="122">
        <f>+M60</f>
        <v>0</v>
      </c>
      <c r="O60" s="112">
        <f>+'prev. 2016'!I60</f>
        <v>0</v>
      </c>
      <c r="P60" s="122">
        <f>+O60</f>
        <v>0</v>
      </c>
      <c r="Q60" s="112">
        <f>+'prev. 2016'!J60</f>
        <v>0</v>
      </c>
      <c r="R60" s="113">
        <f>+Q60</f>
        <v>0</v>
      </c>
      <c r="S60" s="112">
        <f>+'prev. 2016'!K60</f>
        <v>0</v>
      </c>
      <c r="T60" s="122">
        <f>+S60</f>
        <v>0</v>
      </c>
      <c r="U60" s="112">
        <f>+'prev. 2016'!L60</f>
        <v>0</v>
      </c>
      <c r="V60" s="113">
        <f>+U60</f>
        <v>0</v>
      </c>
      <c r="W60" s="112">
        <f>+'prev. 2016'!M60</f>
        <v>0</v>
      </c>
      <c r="X60" s="113">
        <f>+W60</f>
        <v>0</v>
      </c>
      <c r="Y60" s="116">
        <f t="shared" si="0"/>
        <v>0</v>
      </c>
      <c r="Z60" s="116">
        <f t="shared" si="1"/>
        <v>0</v>
      </c>
    </row>
    <row r="61" spans="1:26" ht="25.5" x14ac:dyDescent="0.2">
      <c r="A61" s="131" t="s">
        <v>1681</v>
      </c>
      <c r="B61" s="132" t="s">
        <v>559</v>
      </c>
      <c r="C61" s="112">
        <f>+'prev. 2016'!C61</f>
        <v>0</v>
      </c>
      <c r="D61" s="113">
        <f>+C61</f>
        <v>0</v>
      </c>
      <c r="E61" s="112">
        <f>+'prev. 2016'!D61</f>
        <v>0</v>
      </c>
      <c r="F61" s="113">
        <f>+E61</f>
        <v>0</v>
      </c>
      <c r="G61" s="112">
        <f>+'prev. 2016'!E61</f>
        <v>0</v>
      </c>
      <c r="H61" s="113">
        <f>+G61</f>
        <v>0</v>
      </c>
      <c r="I61" s="112">
        <f>+'prev. 2016'!F61</f>
        <v>0</v>
      </c>
      <c r="J61" s="113">
        <f>+I61</f>
        <v>0</v>
      </c>
      <c r="K61" s="112">
        <f>+'prev. 2016'!G61</f>
        <v>0</v>
      </c>
      <c r="L61" s="122">
        <f>+K61</f>
        <v>0</v>
      </c>
      <c r="M61" s="112">
        <f>+'prev. 2016'!H61</f>
        <v>0</v>
      </c>
      <c r="N61" s="122">
        <f>+M61</f>
        <v>0</v>
      </c>
      <c r="O61" s="112">
        <f>+'prev. 2016'!I61</f>
        <v>0</v>
      </c>
      <c r="P61" s="122">
        <f>+O61</f>
        <v>0</v>
      </c>
      <c r="Q61" s="112">
        <f>+'prev. 2016'!J61</f>
        <v>0</v>
      </c>
      <c r="R61" s="113">
        <f>+Q61</f>
        <v>0</v>
      </c>
      <c r="S61" s="112">
        <f>+'prev. 2016'!K61</f>
        <v>0</v>
      </c>
      <c r="T61" s="122">
        <f>+S61</f>
        <v>0</v>
      </c>
      <c r="U61" s="112">
        <f>+'prev. 2016'!L61</f>
        <v>0</v>
      </c>
      <c r="V61" s="113">
        <f>+U61</f>
        <v>0</v>
      </c>
      <c r="W61" s="112">
        <f>+'prev. 2016'!M61</f>
        <v>0</v>
      </c>
      <c r="X61" s="113">
        <f>+W61</f>
        <v>0</v>
      </c>
      <c r="Y61" s="116">
        <f t="shared" si="0"/>
        <v>0</v>
      </c>
      <c r="Z61" s="116">
        <f t="shared" si="1"/>
        <v>0</v>
      </c>
    </row>
    <row r="62" spans="1:26" s="110" customFormat="1" ht="51" x14ac:dyDescent="0.2">
      <c r="A62" s="142" t="s">
        <v>1682</v>
      </c>
      <c r="B62" s="132" t="s">
        <v>1791</v>
      </c>
      <c r="C62" s="112">
        <f>+'prev. 2016'!C62</f>
        <v>0</v>
      </c>
      <c r="D62" s="113">
        <f>SUM(D63:D66)</f>
        <v>0</v>
      </c>
      <c r="E62" s="112">
        <f>+'prev. 2016'!D62</f>
        <v>0</v>
      </c>
      <c r="F62" s="113">
        <f>SUM(F63:F66)</f>
        <v>0</v>
      </c>
      <c r="G62" s="112">
        <f>+'prev. 2016'!E62</f>
        <v>0</v>
      </c>
      <c r="H62" s="113">
        <f>SUM(H63:H66)</f>
        <v>0</v>
      </c>
      <c r="I62" s="112">
        <f>+'prev. 2016'!F62</f>
        <v>0</v>
      </c>
      <c r="J62" s="113">
        <f>SUM(J63:J66)</f>
        <v>0</v>
      </c>
      <c r="K62" s="112">
        <f>+'prev. 2016'!G62</f>
        <v>0</v>
      </c>
      <c r="L62" s="122">
        <f>SUM(L63:L66)</f>
        <v>0</v>
      </c>
      <c r="M62" s="112">
        <f>+'prev. 2016'!H62</f>
        <v>0</v>
      </c>
      <c r="N62" s="122">
        <f>SUM(N63:N66)</f>
        <v>0</v>
      </c>
      <c r="O62" s="112">
        <f>+'prev. 2016'!I62</f>
        <v>0</v>
      </c>
      <c r="P62" s="122">
        <f>SUM(P63:P66)</f>
        <v>0</v>
      </c>
      <c r="Q62" s="112">
        <f>+'prev. 2016'!J62</f>
        <v>0</v>
      </c>
      <c r="R62" s="113">
        <f>SUM(R63:R66)</f>
        <v>0</v>
      </c>
      <c r="S62" s="112">
        <f>+'prev. 2016'!K62</f>
        <v>0</v>
      </c>
      <c r="T62" s="122">
        <f>SUM(T63:T66)</f>
        <v>0</v>
      </c>
      <c r="U62" s="112">
        <f>+'prev. 2016'!L62</f>
        <v>0</v>
      </c>
      <c r="V62" s="113">
        <f>SUM(V63:V66)</f>
        <v>0</v>
      </c>
      <c r="W62" s="112">
        <f>+'prev. 2016'!M62</f>
        <v>0</v>
      </c>
      <c r="X62" s="113">
        <f>SUM(X63:X66)</f>
        <v>0</v>
      </c>
      <c r="Y62" s="116">
        <f t="shared" si="0"/>
        <v>0</v>
      </c>
      <c r="Z62" s="116">
        <f t="shared" si="1"/>
        <v>0</v>
      </c>
    </row>
    <row r="63" spans="1:26" s="110" customFormat="1" ht="25.5" x14ac:dyDescent="0.2">
      <c r="A63" s="142" t="s">
        <v>1683</v>
      </c>
      <c r="B63" s="132" t="s">
        <v>1792</v>
      </c>
      <c r="C63" s="112">
        <f>+'prev. 2016'!C63</f>
        <v>0</v>
      </c>
      <c r="D63" s="113">
        <f>+C63</f>
        <v>0</v>
      </c>
      <c r="E63" s="112">
        <f>+'prev. 2016'!D63</f>
        <v>0</v>
      </c>
      <c r="F63" s="113">
        <f>+E63</f>
        <v>0</v>
      </c>
      <c r="G63" s="112">
        <f>+'prev. 2016'!E63</f>
        <v>0</v>
      </c>
      <c r="H63" s="113">
        <f>+G63</f>
        <v>0</v>
      </c>
      <c r="I63" s="112">
        <f>+'prev. 2016'!F63</f>
        <v>0</v>
      </c>
      <c r="J63" s="113">
        <f>+I63</f>
        <v>0</v>
      </c>
      <c r="K63" s="112">
        <f>+'prev. 2016'!G63</f>
        <v>0</v>
      </c>
      <c r="L63" s="122">
        <f>+K63</f>
        <v>0</v>
      </c>
      <c r="M63" s="112">
        <f>+'prev. 2016'!H63</f>
        <v>0</v>
      </c>
      <c r="N63" s="122">
        <f>+M63</f>
        <v>0</v>
      </c>
      <c r="O63" s="112">
        <f>+'prev. 2016'!I63</f>
        <v>0</v>
      </c>
      <c r="P63" s="122">
        <f>+O63</f>
        <v>0</v>
      </c>
      <c r="Q63" s="112">
        <f>+'prev. 2016'!J63</f>
        <v>0</v>
      </c>
      <c r="R63" s="113">
        <f>+Q63</f>
        <v>0</v>
      </c>
      <c r="S63" s="112">
        <f>+'prev. 2016'!K63</f>
        <v>0</v>
      </c>
      <c r="T63" s="122">
        <f>+S63</f>
        <v>0</v>
      </c>
      <c r="U63" s="112">
        <f>+'prev. 2016'!L63</f>
        <v>0</v>
      </c>
      <c r="V63" s="113">
        <f>+U63</f>
        <v>0</v>
      </c>
      <c r="W63" s="112">
        <f>+'prev. 2016'!M63</f>
        <v>0</v>
      </c>
      <c r="X63" s="113">
        <f>+W63</f>
        <v>0</v>
      </c>
      <c r="Y63" s="116">
        <f t="shared" si="0"/>
        <v>0</v>
      </c>
      <c r="Z63" s="116">
        <f t="shared" si="1"/>
        <v>0</v>
      </c>
    </row>
    <row r="64" spans="1:26" s="110" customFormat="1" ht="25.5" x14ac:dyDescent="0.2">
      <c r="A64" s="142" t="s">
        <v>1684</v>
      </c>
      <c r="B64" s="132" t="s">
        <v>1793</v>
      </c>
      <c r="C64" s="112">
        <f>+'prev. 2016'!C64</f>
        <v>0</v>
      </c>
      <c r="D64" s="113">
        <f>+C64</f>
        <v>0</v>
      </c>
      <c r="E64" s="112">
        <f>+'prev. 2016'!D64</f>
        <v>0</v>
      </c>
      <c r="F64" s="113">
        <f>+E64</f>
        <v>0</v>
      </c>
      <c r="G64" s="112">
        <f>+'prev. 2016'!E64</f>
        <v>0</v>
      </c>
      <c r="H64" s="113">
        <f>+G64</f>
        <v>0</v>
      </c>
      <c r="I64" s="112">
        <f>+'prev. 2016'!F64</f>
        <v>0</v>
      </c>
      <c r="J64" s="113">
        <f>+I64</f>
        <v>0</v>
      </c>
      <c r="K64" s="112">
        <f>+'prev. 2016'!G64</f>
        <v>0</v>
      </c>
      <c r="L64" s="122">
        <f>+K64</f>
        <v>0</v>
      </c>
      <c r="M64" s="112">
        <f>+'prev. 2016'!H64</f>
        <v>0</v>
      </c>
      <c r="N64" s="122">
        <f>+M64</f>
        <v>0</v>
      </c>
      <c r="O64" s="112">
        <f>+'prev. 2016'!I64</f>
        <v>0</v>
      </c>
      <c r="P64" s="122">
        <f>+O64</f>
        <v>0</v>
      </c>
      <c r="Q64" s="112">
        <f>+'prev. 2016'!J64</f>
        <v>0</v>
      </c>
      <c r="R64" s="113">
        <f>+Q64</f>
        <v>0</v>
      </c>
      <c r="S64" s="112">
        <f>+'prev. 2016'!K64</f>
        <v>0</v>
      </c>
      <c r="T64" s="122">
        <f>+S64</f>
        <v>0</v>
      </c>
      <c r="U64" s="112">
        <f>+'prev. 2016'!L64</f>
        <v>0</v>
      </c>
      <c r="V64" s="113">
        <f>+U64</f>
        <v>0</v>
      </c>
      <c r="W64" s="112">
        <f>+'prev. 2016'!M64</f>
        <v>0</v>
      </c>
      <c r="X64" s="113">
        <f>+W64</f>
        <v>0</v>
      </c>
      <c r="Y64" s="116">
        <f t="shared" si="0"/>
        <v>0</v>
      </c>
      <c r="Z64" s="116">
        <f t="shared" si="1"/>
        <v>0</v>
      </c>
    </row>
    <row r="65" spans="1:26" ht="25.5" x14ac:dyDescent="0.2">
      <c r="A65" s="142" t="s">
        <v>1685</v>
      </c>
      <c r="B65" s="132" t="s">
        <v>1794</v>
      </c>
      <c r="C65" s="112">
        <f>+'prev. 2016'!C65</f>
        <v>0</v>
      </c>
      <c r="D65" s="113">
        <f>+C65</f>
        <v>0</v>
      </c>
      <c r="E65" s="112">
        <f>+'prev. 2016'!D65</f>
        <v>0</v>
      </c>
      <c r="F65" s="113">
        <f>+E65</f>
        <v>0</v>
      </c>
      <c r="G65" s="112">
        <f>+'prev. 2016'!E65</f>
        <v>0</v>
      </c>
      <c r="H65" s="113">
        <f>+G65</f>
        <v>0</v>
      </c>
      <c r="I65" s="112">
        <f>+'prev. 2016'!F65</f>
        <v>0</v>
      </c>
      <c r="J65" s="113">
        <f>+I65</f>
        <v>0</v>
      </c>
      <c r="K65" s="112">
        <f>+'prev. 2016'!G65</f>
        <v>0</v>
      </c>
      <c r="L65" s="122">
        <f>+K65</f>
        <v>0</v>
      </c>
      <c r="M65" s="112">
        <f>+'prev. 2016'!H65</f>
        <v>0</v>
      </c>
      <c r="N65" s="122">
        <f>+M65</f>
        <v>0</v>
      </c>
      <c r="O65" s="112">
        <f>+'prev. 2016'!I65</f>
        <v>0</v>
      </c>
      <c r="P65" s="122">
        <f>+O65</f>
        <v>0</v>
      </c>
      <c r="Q65" s="112">
        <f>+'prev. 2016'!J65</f>
        <v>0</v>
      </c>
      <c r="R65" s="113">
        <f>+Q65</f>
        <v>0</v>
      </c>
      <c r="S65" s="112">
        <f>+'prev. 2016'!K65</f>
        <v>0</v>
      </c>
      <c r="T65" s="122">
        <f>+S65</f>
        <v>0</v>
      </c>
      <c r="U65" s="112">
        <f>+'prev. 2016'!L65</f>
        <v>0</v>
      </c>
      <c r="V65" s="113">
        <f>+U65</f>
        <v>0</v>
      </c>
      <c r="W65" s="112">
        <f>+'prev. 2016'!M65</f>
        <v>0</v>
      </c>
      <c r="X65" s="113">
        <f>+W65</f>
        <v>0</v>
      </c>
      <c r="Y65" s="116">
        <f t="shared" si="0"/>
        <v>0</v>
      </c>
      <c r="Z65" s="116">
        <f t="shared" si="1"/>
        <v>0</v>
      </c>
    </row>
    <row r="66" spans="1:26" ht="38.25" x14ac:dyDescent="0.2">
      <c r="A66" s="142" t="s">
        <v>1686</v>
      </c>
      <c r="B66" s="132" t="s">
        <v>1795</v>
      </c>
      <c r="C66" s="112">
        <f>+'prev. 2016'!C66</f>
        <v>0</v>
      </c>
      <c r="D66" s="113">
        <f>+C66</f>
        <v>0</v>
      </c>
      <c r="E66" s="112">
        <f>+'prev. 2016'!D66</f>
        <v>0</v>
      </c>
      <c r="F66" s="113">
        <f>+E66</f>
        <v>0</v>
      </c>
      <c r="G66" s="112">
        <f>+'prev. 2016'!E66</f>
        <v>0</v>
      </c>
      <c r="H66" s="113">
        <f>+G66</f>
        <v>0</v>
      </c>
      <c r="I66" s="112">
        <f>+'prev. 2016'!F66</f>
        <v>0</v>
      </c>
      <c r="J66" s="113">
        <f>+I66</f>
        <v>0</v>
      </c>
      <c r="K66" s="112">
        <f>+'prev. 2016'!G66</f>
        <v>0</v>
      </c>
      <c r="L66" s="122">
        <f>+K66</f>
        <v>0</v>
      </c>
      <c r="M66" s="112">
        <f>+'prev. 2016'!H66</f>
        <v>0</v>
      </c>
      <c r="N66" s="122">
        <f>+M66</f>
        <v>0</v>
      </c>
      <c r="O66" s="112">
        <f>+'prev. 2016'!I66</f>
        <v>0</v>
      </c>
      <c r="P66" s="122">
        <f>+O66</f>
        <v>0</v>
      </c>
      <c r="Q66" s="112">
        <f>+'prev. 2016'!J66</f>
        <v>0</v>
      </c>
      <c r="R66" s="113">
        <f>+Q66</f>
        <v>0</v>
      </c>
      <c r="S66" s="112">
        <f>+'prev. 2016'!K66</f>
        <v>0</v>
      </c>
      <c r="T66" s="122">
        <f>+S66</f>
        <v>0</v>
      </c>
      <c r="U66" s="112">
        <f>+'prev. 2016'!L66</f>
        <v>0</v>
      </c>
      <c r="V66" s="113">
        <f>+U66</f>
        <v>0</v>
      </c>
      <c r="W66" s="112">
        <f>+'prev. 2016'!M66</f>
        <v>0</v>
      </c>
      <c r="X66" s="113">
        <f>+W66</f>
        <v>0</v>
      </c>
      <c r="Y66" s="116">
        <f t="shared" si="0"/>
        <v>0</v>
      </c>
      <c r="Z66" s="116">
        <f t="shared" si="1"/>
        <v>0</v>
      </c>
    </row>
    <row r="67" spans="1:26" s="110" customFormat="1" ht="25.5" x14ac:dyDescent="0.2">
      <c r="A67" s="142" t="s">
        <v>1687</v>
      </c>
      <c r="B67" s="132" t="s">
        <v>1796</v>
      </c>
      <c r="C67" s="112">
        <f>+'prev. 2016'!C67</f>
        <v>913</v>
      </c>
      <c r="D67" s="113">
        <f>+C67</f>
        <v>913</v>
      </c>
      <c r="E67" s="112">
        <f>+'prev. 2016'!D67</f>
        <v>886</v>
      </c>
      <c r="F67" s="113">
        <f>+E67</f>
        <v>886</v>
      </c>
      <c r="G67" s="112">
        <f>+'prev. 2016'!E67</f>
        <v>800</v>
      </c>
      <c r="H67" s="113">
        <f>+G67</f>
        <v>800</v>
      </c>
      <c r="I67" s="112">
        <f>+'prev. 2016'!F67</f>
        <v>195</v>
      </c>
      <c r="J67" s="113">
        <f>+I67</f>
        <v>195</v>
      </c>
      <c r="K67" s="112">
        <f>+'prev. 2016'!G67</f>
        <v>462</v>
      </c>
      <c r="L67" s="122">
        <f>+K67</f>
        <v>462</v>
      </c>
      <c r="M67" s="112">
        <f>+'prev. 2016'!H67</f>
        <v>50</v>
      </c>
      <c r="N67" s="122">
        <f>+M67</f>
        <v>50</v>
      </c>
      <c r="O67" s="112">
        <f>+'prev. 2016'!I67</f>
        <v>300</v>
      </c>
      <c r="P67" s="122">
        <f>+O67</f>
        <v>300</v>
      </c>
      <c r="Q67" s="112">
        <f>+'prev. 2016'!J67</f>
        <v>1400</v>
      </c>
      <c r="R67" s="113">
        <f>+Q67</f>
        <v>1400</v>
      </c>
      <c r="S67" s="112">
        <f>+'prev. 2016'!K67</f>
        <v>640</v>
      </c>
      <c r="T67" s="122">
        <f>+S67</f>
        <v>640</v>
      </c>
      <c r="U67" s="112">
        <f>+'prev. 2016'!L67</f>
        <v>2252</v>
      </c>
      <c r="V67" s="113">
        <f>+U67</f>
        <v>2252</v>
      </c>
      <c r="W67" s="112">
        <f>+'prev. 2016'!M67</f>
        <v>461</v>
      </c>
      <c r="X67" s="113">
        <f>+W67</f>
        <v>461</v>
      </c>
      <c r="Y67" s="116">
        <f t="shared" ref="Y67:Y130" si="23">+C67+E67+G67+I67+K67+M67+O67+Q67+S67+U67+W67</f>
        <v>8359</v>
      </c>
      <c r="Z67" s="116">
        <f t="shared" ref="Z67:Z130" si="24">+D67+F67+H67+J67+L67+N67+P67+R67+T67+V67+X67</f>
        <v>8359</v>
      </c>
    </row>
    <row r="68" spans="1:26" s="110" customFormat="1" ht="25.5" x14ac:dyDescent="0.2">
      <c r="A68" s="142" t="s">
        <v>1688</v>
      </c>
      <c r="B68" s="132" t="s">
        <v>1798</v>
      </c>
      <c r="C68" s="112">
        <f>+'prev. 2016'!C68</f>
        <v>971</v>
      </c>
      <c r="D68" s="113">
        <f>SUM(D69:D75)</f>
        <v>971</v>
      </c>
      <c r="E68" s="112">
        <f>+'prev. 2016'!D68</f>
        <v>879</v>
      </c>
      <c r="F68" s="113">
        <f>SUM(F69:F75)</f>
        <v>879</v>
      </c>
      <c r="G68" s="112">
        <f>+'prev. 2016'!E68</f>
        <v>700</v>
      </c>
      <c r="H68" s="113">
        <f>SUM(H69:H75)</f>
        <v>700</v>
      </c>
      <c r="I68" s="112">
        <f>+'prev. 2016'!F68</f>
        <v>322</v>
      </c>
      <c r="J68" s="113">
        <f>SUM(J69:J75)</f>
        <v>322</v>
      </c>
      <c r="K68" s="112">
        <f>+'prev. 2016'!G68</f>
        <v>850</v>
      </c>
      <c r="L68" s="122">
        <f>SUM(L69:L75)</f>
        <v>850</v>
      </c>
      <c r="M68" s="112">
        <f>+'prev. 2016'!H68</f>
        <v>210</v>
      </c>
      <c r="N68" s="122">
        <f>SUM(N69:N75)</f>
        <v>210</v>
      </c>
      <c r="O68" s="112">
        <f>+'prev. 2016'!I68</f>
        <v>577</v>
      </c>
      <c r="P68" s="122">
        <f>SUM(P69:P75)</f>
        <v>577</v>
      </c>
      <c r="Q68" s="112">
        <f>+'prev. 2016'!J68</f>
        <v>2792</v>
      </c>
      <c r="R68" s="113">
        <f>SUM(R69:R75)</f>
        <v>2792</v>
      </c>
      <c r="S68" s="112">
        <f>+'prev. 2016'!K68</f>
        <v>3037</v>
      </c>
      <c r="T68" s="122">
        <f>SUM(T69:T75)</f>
        <v>3037</v>
      </c>
      <c r="U68" s="112">
        <f>+'prev. 2016'!L68</f>
        <v>1964</v>
      </c>
      <c r="V68" s="113">
        <f>SUM(V69:V75)</f>
        <v>1964</v>
      </c>
      <c r="W68" s="112">
        <f>+'prev. 2016'!M68</f>
        <v>2482</v>
      </c>
      <c r="X68" s="113">
        <f>SUM(X69:X75)</f>
        <v>2482</v>
      </c>
      <c r="Y68" s="116">
        <f t="shared" si="23"/>
        <v>14784</v>
      </c>
      <c r="Z68" s="116">
        <f t="shared" si="24"/>
        <v>14784</v>
      </c>
    </row>
    <row r="69" spans="1:26" ht="25.5" x14ac:dyDescent="0.2">
      <c r="A69" s="142" t="s">
        <v>1689</v>
      </c>
      <c r="B69" s="132" t="s">
        <v>1799</v>
      </c>
      <c r="C69" s="112">
        <f>+'prev. 2016'!C69</f>
        <v>12</v>
      </c>
      <c r="D69" s="113">
        <f t="shared" ref="D69:F75" si="25">+C69</f>
        <v>12</v>
      </c>
      <c r="E69" s="112">
        <f>+'prev. 2016'!D69</f>
        <v>0</v>
      </c>
      <c r="F69" s="113">
        <f t="shared" si="25"/>
        <v>0</v>
      </c>
      <c r="G69" s="112">
        <f>+'prev. 2016'!E69</f>
        <v>0</v>
      </c>
      <c r="H69" s="113">
        <f t="shared" ref="H69:H75" si="26">+G69</f>
        <v>0</v>
      </c>
      <c r="I69" s="112">
        <f>+'prev. 2016'!F69</f>
        <v>310</v>
      </c>
      <c r="J69" s="113">
        <f t="shared" ref="J69:J75" si="27">+I69</f>
        <v>310</v>
      </c>
      <c r="K69" s="112">
        <f>+'prev. 2016'!G69</f>
        <v>0</v>
      </c>
      <c r="L69" s="122">
        <f t="shared" ref="L69:L75" si="28">+K69</f>
        <v>0</v>
      </c>
      <c r="M69" s="112">
        <f>+'prev. 2016'!H69</f>
        <v>0</v>
      </c>
      <c r="N69" s="122">
        <f t="shared" ref="N69:N75" si="29">+M69</f>
        <v>0</v>
      </c>
      <c r="O69" s="112">
        <f>+'prev. 2016'!I69</f>
        <v>0</v>
      </c>
      <c r="P69" s="122">
        <f t="shared" ref="P69:P75" si="30">+O69</f>
        <v>0</v>
      </c>
      <c r="Q69" s="112">
        <f>+'prev. 2016'!J69</f>
        <v>120</v>
      </c>
      <c r="R69" s="113">
        <f t="shared" ref="R69:R75" si="31">+Q69</f>
        <v>120</v>
      </c>
      <c r="S69" s="112">
        <f>+'prev. 2016'!K69</f>
        <v>0</v>
      </c>
      <c r="T69" s="122">
        <f t="shared" ref="T69:T75" si="32">+S69</f>
        <v>0</v>
      </c>
      <c r="U69" s="112">
        <f>+'prev. 2016'!L69</f>
        <v>64</v>
      </c>
      <c r="V69" s="113">
        <f t="shared" ref="V69:V75" si="33">+U69</f>
        <v>64</v>
      </c>
      <c r="W69" s="112">
        <f>+'prev. 2016'!M69</f>
        <v>12</v>
      </c>
      <c r="X69" s="113">
        <f t="shared" ref="X69:X75" si="34">+W69</f>
        <v>12</v>
      </c>
      <c r="Y69" s="116">
        <f t="shared" si="23"/>
        <v>518</v>
      </c>
      <c r="Z69" s="116">
        <f t="shared" si="24"/>
        <v>518</v>
      </c>
    </row>
    <row r="70" spans="1:26" s="110" customFormat="1" ht="25.5" x14ac:dyDescent="0.2">
      <c r="A70" s="142" t="s">
        <v>1690</v>
      </c>
      <c r="B70" s="132" t="s">
        <v>1800</v>
      </c>
      <c r="C70" s="112">
        <f>+'prev. 2016'!C70</f>
        <v>854</v>
      </c>
      <c r="D70" s="113">
        <f t="shared" si="25"/>
        <v>854</v>
      </c>
      <c r="E70" s="112">
        <f>+'prev. 2016'!D70</f>
        <v>879</v>
      </c>
      <c r="F70" s="113">
        <f t="shared" si="25"/>
        <v>879</v>
      </c>
      <c r="G70" s="112">
        <f>+'prev. 2016'!E70</f>
        <v>277</v>
      </c>
      <c r="H70" s="113">
        <f t="shared" si="26"/>
        <v>277</v>
      </c>
      <c r="I70" s="112">
        <f>+'prev. 2016'!F70</f>
        <v>5</v>
      </c>
      <c r="J70" s="113">
        <f t="shared" si="27"/>
        <v>5</v>
      </c>
      <c r="K70" s="112">
        <f>+'prev. 2016'!G70</f>
        <v>850</v>
      </c>
      <c r="L70" s="122">
        <f t="shared" si="28"/>
        <v>850</v>
      </c>
      <c r="M70" s="112">
        <f>+'prev. 2016'!H70</f>
        <v>188</v>
      </c>
      <c r="N70" s="122">
        <f t="shared" si="29"/>
        <v>188</v>
      </c>
      <c r="O70" s="112">
        <f>+'prev. 2016'!I70</f>
        <v>440</v>
      </c>
      <c r="P70" s="122">
        <f t="shared" si="30"/>
        <v>440</v>
      </c>
      <c r="Q70" s="112">
        <f>+'prev. 2016'!J70</f>
        <v>2600</v>
      </c>
      <c r="R70" s="113">
        <f t="shared" si="31"/>
        <v>2600</v>
      </c>
      <c r="S70" s="112">
        <f>+'prev. 2016'!K70</f>
        <v>2185</v>
      </c>
      <c r="T70" s="122">
        <f t="shared" si="32"/>
        <v>2185</v>
      </c>
      <c r="U70" s="112">
        <f>+'prev. 2016'!L70</f>
        <v>1900</v>
      </c>
      <c r="V70" s="113">
        <f t="shared" si="33"/>
        <v>1900</v>
      </c>
      <c r="W70" s="112">
        <f>+'prev. 2016'!M70</f>
        <v>1089</v>
      </c>
      <c r="X70" s="113">
        <f t="shared" si="34"/>
        <v>1089</v>
      </c>
      <c r="Y70" s="116">
        <f t="shared" si="23"/>
        <v>11267</v>
      </c>
      <c r="Z70" s="116">
        <f t="shared" si="24"/>
        <v>11267</v>
      </c>
    </row>
    <row r="71" spans="1:26" s="110" customFormat="1" ht="25.5" x14ac:dyDescent="0.2">
      <c r="A71" s="142" t="s">
        <v>1691</v>
      </c>
      <c r="B71" s="132" t="s">
        <v>1801</v>
      </c>
      <c r="C71" s="112">
        <f>+'prev. 2016'!C71</f>
        <v>0</v>
      </c>
      <c r="D71" s="113">
        <f t="shared" si="25"/>
        <v>0</v>
      </c>
      <c r="E71" s="112">
        <f>+'prev. 2016'!D71</f>
        <v>0</v>
      </c>
      <c r="F71" s="113">
        <f t="shared" si="25"/>
        <v>0</v>
      </c>
      <c r="G71" s="112">
        <f>+'prev. 2016'!E71</f>
        <v>0</v>
      </c>
      <c r="H71" s="113">
        <f t="shared" si="26"/>
        <v>0</v>
      </c>
      <c r="I71" s="112">
        <f>+'prev. 2016'!F71</f>
        <v>7</v>
      </c>
      <c r="J71" s="113">
        <f t="shared" si="27"/>
        <v>7</v>
      </c>
      <c r="K71" s="112">
        <f>+'prev. 2016'!G71</f>
        <v>0</v>
      </c>
      <c r="L71" s="122">
        <f t="shared" si="28"/>
        <v>0</v>
      </c>
      <c r="M71" s="112">
        <f>+'prev. 2016'!H71</f>
        <v>0</v>
      </c>
      <c r="N71" s="122">
        <f t="shared" si="29"/>
        <v>0</v>
      </c>
      <c r="O71" s="112">
        <f>+'prev. 2016'!I71</f>
        <v>14</v>
      </c>
      <c r="P71" s="122">
        <f t="shared" si="30"/>
        <v>14</v>
      </c>
      <c r="Q71" s="112">
        <f>+'prev. 2016'!J71</f>
        <v>0</v>
      </c>
      <c r="R71" s="113">
        <f t="shared" si="31"/>
        <v>0</v>
      </c>
      <c r="S71" s="112">
        <f>+'prev. 2016'!K71</f>
        <v>0</v>
      </c>
      <c r="T71" s="122">
        <f t="shared" si="32"/>
        <v>0</v>
      </c>
      <c r="U71" s="112">
        <f>+'prev. 2016'!L71</f>
        <v>0</v>
      </c>
      <c r="V71" s="113">
        <f t="shared" si="33"/>
        <v>0</v>
      </c>
      <c r="W71" s="112">
        <f>+'prev. 2016'!M71</f>
        <v>0</v>
      </c>
      <c r="X71" s="113">
        <f t="shared" si="34"/>
        <v>0</v>
      </c>
      <c r="Y71" s="116">
        <f t="shared" si="23"/>
        <v>21</v>
      </c>
      <c r="Z71" s="116">
        <f t="shared" si="24"/>
        <v>21</v>
      </c>
    </row>
    <row r="72" spans="1:26" ht="38.25" x14ac:dyDescent="0.2">
      <c r="A72" s="142" t="s">
        <v>1692</v>
      </c>
      <c r="B72" s="132" t="s">
        <v>1802</v>
      </c>
      <c r="C72" s="112">
        <f>+'prev. 2016'!C72</f>
        <v>8</v>
      </c>
      <c r="D72" s="113">
        <f t="shared" si="25"/>
        <v>8</v>
      </c>
      <c r="E72" s="112">
        <f>+'prev. 2016'!D72</f>
        <v>0</v>
      </c>
      <c r="F72" s="113">
        <f t="shared" si="25"/>
        <v>0</v>
      </c>
      <c r="G72" s="112">
        <f>+'prev. 2016'!E72</f>
        <v>10</v>
      </c>
      <c r="H72" s="113">
        <f t="shared" si="26"/>
        <v>10</v>
      </c>
      <c r="I72" s="112">
        <f>+'prev. 2016'!F72</f>
        <v>0</v>
      </c>
      <c r="J72" s="113">
        <f t="shared" si="27"/>
        <v>0</v>
      </c>
      <c r="K72" s="112">
        <f>+'prev. 2016'!G72</f>
        <v>0</v>
      </c>
      <c r="L72" s="122">
        <f t="shared" si="28"/>
        <v>0</v>
      </c>
      <c r="M72" s="112">
        <f>+'prev. 2016'!H72</f>
        <v>0</v>
      </c>
      <c r="N72" s="122">
        <f t="shared" si="29"/>
        <v>0</v>
      </c>
      <c r="O72" s="112">
        <f>+'prev. 2016'!I72</f>
        <v>88</v>
      </c>
      <c r="P72" s="122">
        <f t="shared" si="30"/>
        <v>88</v>
      </c>
      <c r="Q72" s="112">
        <f>+'prev. 2016'!J72</f>
        <v>60</v>
      </c>
      <c r="R72" s="113">
        <f t="shared" si="31"/>
        <v>60</v>
      </c>
      <c r="S72" s="112">
        <f>+'prev. 2016'!K72</f>
        <v>169</v>
      </c>
      <c r="T72" s="122">
        <f t="shared" si="32"/>
        <v>169</v>
      </c>
      <c r="U72" s="112">
        <f>+'prev. 2016'!L72</f>
        <v>0</v>
      </c>
      <c r="V72" s="113">
        <f t="shared" si="33"/>
        <v>0</v>
      </c>
      <c r="W72" s="112">
        <f>+'prev. 2016'!M72</f>
        <v>45</v>
      </c>
      <c r="X72" s="113">
        <f t="shared" si="34"/>
        <v>45</v>
      </c>
      <c r="Y72" s="116">
        <f t="shared" si="23"/>
        <v>380</v>
      </c>
      <c r="Z72" s="116">
        <f t="shared" si="24"/>
        <v>380</v>
      </c>
    </row>
    <row r="73" spans="1:26" ht="38.25" x14ac:dyDescent="0.2">
      <c r="A73" s="142" t="s">
        <v>1693</v>
      </c>
      <c r="B73" s="132" t="s">
        <v>1803</v>
      </c>
      <c r="C73" s="112">
        <f>+'prev. 2016'!C73</f>
        <v>88</v>
      </c>
      <c r="D73" s="113">
        <f t="shared" si="25"/>
        <v>88</v>
      </c>
      <c r="E73" s="112">
        <f>+'prev. 2016'!D73</f>
        <v>0</v>
      </c>
      <c r="F73" s="113">
        <f t="shared" si="25"/>
        <v>0</v>
      </c>
      <c r="G73" s="112">
        <f>+'prev. 2016'!E73</f>
        <v>130</v>
      </c>
      <c r="H73" s="113">
        <f t="shared" si="26"/>
        <v>130</v>
      </c>
      <c r="I73" s="112">
        <f>+'prev. 2016'!F73</f>
        <v>0</v>
      </c>
      <c r="J73" s="113">
        <f t="shared" si="27"/>
        <v>0</v>
      </c>
      <c r="K73" s="112">
        <f>+'prev. 2016'!G73</f>
        <v>0</v>
      </c>
      <c r="L73" s="122">
        <f t="shared" si="28"/>
        <v>0</v>
      </c>
      <c r="M73" s="112">
        <f>+'prev. 2016'!H73</f>
        <v>0</v>
      </c>
      <c r="N73" s="122">
        <f t="shared" si="29"/>
        <v>0</v>
      </c>
      <c r="O73" s="112">
        <f>+'prev. 2016'!I73</f>
        <v>8</v>
      </c>
      <c r="P73" s="122">
        <f t="shared" si="30"/>
        <v>8</v>
      </c>
      <c r="Q73" s="112">
        <f>+'prev. 2016'!J73</f>
        <v>0</v>
      </c>
      <c r="R73" s="113">
        <f t="shared" si="31"/>
        <v>0</v>
      </c>
      <c r="S73" s="112">
        <f>+'prev. 2016'!K73</f>
        <v>683</v>
      </c>
      <c r="T73" s="122">
        <f t="shared" si="32"/>
        <v>683</v>
      </c>
      <c r="U73" s="112">
        <f>+'prev. 2016'!L73</f>
        <v>0</v>
      </c>
      <c r="V73" s="113">
        <f t="shared" si="33"/>
        <v>0</v>
      </c>
      <c r="W73" s="112">
        <f>+'prev. 2016'!M73</f>
        <v>0</v>
      </c>
      <c r="X73" s="113">
        <f t="shared" si="34"/>
        <v>0</v>
      </c>
      <c r="Y73" s="116">
        <f t="shared" si="23"/>
        <v>909</v>
      </c>
      <c r="Z73" s="116">
        <f t="shared" si="24"/>
        <v>909</v>
      </c>
    </row>
    <row r="74" spans="1:26" ht="25.5" x14ac:dyDescent="0.2">
      <c r="A74" s="142" t="s">
        <v>1694</v>
      </c>
      <c r="B74" s="132" t="s">
        <v>1797</v>
      </c>
      <c r="C74" s="112">
        <f>+'prev. 2016'!C74</f>
        <v>9</v>
      </c>
      <c r="D74" s="113">
        <f t="shared" si="25"/>
        <v>9</v>
      </c>
      <c r="E74" s="112">
        <f>+'prev. 2016'!D74</f>
        <v>0</v>
      </c>
      <c r="F74" s="113">
        <f t="shared" si="25"/>
        <v>0</v>
      </c>
      <c r="G74" s="112">
        <f>+'prev. 2016'!E74</f>
        <v>283</v>
      </c>
      <c r="H74" s="113">
        <f t="shared" si="26"/>
        <v>283</v>
      </c>
      <c r="I74" s="112">
        <f>+'prev. 2016'!F74</f>
        <v>0</v>
      </c>
      <c r="J74" s="113">
        <f t="shared" si="27"/>
        <v>0</v>
      </c>
      <c r="K74" s="112">
        <f>+'prev. 2016'!G74</f>
        <v>0</v>
      </c>
      <c r="L74" s="122">
        <f t="shared" si="28"/>
        <v>0</v>
      </c>
      <c r="M74" s="112">
        <f>+'prev. 2016'!H74</f>
        <v>22</v>
      </c>
      <c r="N74" s="122">
        <f t="shared" si="29"/>
        <v>22</v>
      </c>
      <c r="O74" s="112">
        <f>+'prev. 2016'!I74</f>
        <v>27</v>
      </c>
      <c r="P74" s="122">
        <f t="shared" si="30"/>
        <v>27</v>
      </c>
      <c r="Q74" s="112">
        <f>+'prev. 2016'!J74</f>
        <v>12</v>
      </c>
      <c r="R74" s="113">
        <f t="shared" si="31"/>
        <v>12</v>
      </c>
      <c r="S74" s="112">
        <f>+'prev. 2016'!K74</f>
        <v>0</v>
      </c>
      <c r="T74" s="122">
        <f t="shared" si="32"/>
        <v>0</v>
      </c>
      <c r="U74" s="112">
        <f>+'prev. 2016'!L74</f>
        <v>0</v>
      </c>
      <c r="V74" s="113">
        <f t="shared" si="33"/>
        <v>0</v>
      </c>
      <c r="W74" s="112">
        <f>+'prev. 2016'!M74</f>
        <v>1336</v>
      </c>
      <c r="X74" s="113">
        <f t="shared" si="34"/>
        <v>1336</v>
      </c>
      <c r="Y74" s="116">
        <f t="shared" si="23"/>
        <v>1689</v>
      </c>
      <c r="Z74" s="116">
        <f t="shared" si="24"/>
        <v>1689</v>
      </c>
    </row>
    <row r="75" spans="1:26" s="110" customFormat="1" ht="25.5" x14ac:dyDescent="0.2">
      <c r="A75" s="142" t="s">
        <v>1695</v>
      </c>
      <c r="B75" s="132" t="s">
        <v>1804</v>
      </c>
      <c r="C75" s="112">
        <f>+'prev. 2016'!C75</f>
        <v>0</v>
      </c>
      <c r="D75" s="113">
        <f t="shared" si="25"/>
        <v>0</v>
      </c>
      <c r="E75" s="112">
        <f>+'prev. 2016'!D75</f>
        <v>0</v>
      </c>
      <c r="F75" s="113">
        <f t="shared" si="25"/>
        <v>0</v>
      </c>
      <c r="G75" s="112">
        <f>+'prev. 2016'!E75</f>
        <v>0</v>
      </c>
      <c r="H75" s="113">
        <f t="shared" si="26"/>
        <v>0</v>
      </c>
      <c r="I75" s="112">
        <f>+'prev. 2016'!F75</f>
        <v>0</v>
      </c>
      <c r="J75" s="113">
        <f t="shared" si="27"/>
        <v>0</v>
      </c>
      <c r="K75" s="112">
        <f>+'prev. 2016'!G75</f>
        <v>0</v>
      </c>
      <c r="L75" s="122">
        <f t="shared" si="28"/>
        <v>0</v>
      </c>
      <c r="M75" s="112">
        <f>+'prev. 2016'!H75</f>
        <v>0</v>
      </c>
      <c r="N75" s="122">
        <f t="shared" si="29"/>
        <v>0</v>
      </c>
      <c r="O75" s="112">
        <f>+'prev. 2016'!I75</f>
        <v>0</v>
      </c>
      <c r="P75" s="122">
        <f t="shared" si="30"/>
        <v>0</v>
      </c>
      <c r="Q75" s="112">
        <f>+'prev. 2016'!J75</f>
        <v>0</v>
      </c>
      <c r="R75" s="113">
        <f t="shared" si="31"/>
        <v>0</v>
      </c>
      <c r="S75" s="112">
        <f>+'prev. 2016'!K75</f>
        <v>0</v>
      </c>
      <c r="T75" s="122">
        <f t="shared" si="32"/>
        <v>0</v>
      </c>
      <c r="U75" s="112">
        <f>+'prev. 2016'!L75</f>
        <v>0</v>
      </c>
      <c r="V75" s="113">
        <f t="shared" si="33"/>
        <v>0</v>
      </c>
      <c r="W75" s="112">
        <f>+'prev. 2016'!M75</f>
        <v>0</v>
      </c>
      <c r="X75" s="113">
        <f t="shared" si="34"/>
        <v>0</v>
      </c>
      <c r="Y75" s="116">
        <f t="shared" si="23"/>
        <v>0</v>
      </c>
      <c r="Z75" s="116">
        <f t="shared" si="24"/>
        <v>0</v>
      </c>
    </row>
    <row r="76" spans="1:26" x14ac:dyDescent="0.2">
      <c r="A76" s="131" t="s">
        <v>1696</v>
      </c>
      <c r="B76" s="132" t="s">
        <v>33</v>
      </c>
      <c r="C76" s="112">
        <f>+'prev. 2016'!C76</f>
        <v>4211</v>
      </c>
      <c r="D76" s="112">
        <f>D77+D78+D81+D85+D89</f>
        <v>4211</v>
      </c>
      <c r="E76" s="112">
        <f>+'prev. 2016'!D76</f>
        <v>359</v>
      </c>
      <c r="F76" s="112">
        <f>F77+F78+F81+F85+F89</f>
        <v>359</v>
      </c>
      <c r="G76" s="112">
        <f>+'prev. 2016'!E76</f>
        <v>592</v>
      </c>
      <c r="H76" s="112">
        <f>H77+H78+H81+H85+H89</f>
        <v>592</v>
      </c>
      <c r="I76" s="112">
        <f>+'prev. 2016'!F76</f>
        <v>166</v>
      </c>
      <c r="J76" s="112">
        <f>J77+J78+J81+J85+J89</f>
        <v>166</v>
      </c>
      <c r="K76" s="112">
        <f>+'prev. 2016'!G76</f>
        <v>190</v>
      </c>
      <c r="L76" s="121">
        <f>L77+L78+L81+L85+L89</f>
        <v>190</v>
      </c>
      <c r="M76" s="112">
        <f>+'prev. 2016'!H76</f>
        <v>156</v>
      </c>
      <c r="N76" s="121">
        <f>N77+N78+N81+N85+N89</f>
        <v>156</v>
      </c>
      <c r="O76" s="112">
        <f>+'prev. 2016'!I76</f>
        <v>2728</v>
      </c>
      <c r="P76" s="121">
        <f>P77+P78+P81+P85+P89</f>
        <v>2728</v>
      </c>
      <c r="Q76" s="112">
        <f>+'prev. 2016'!J76</f>
        <v>1411</v>
      </c>
      <c r="R76" s="112">
        <f>R77+R78+R81+R85+R89</f>
        <v>1411</v>
      </c>
      <c r="S76" s="112">
        <f>+'prev. 2016'!K76</f>
        <v>733</v>
      </c>
      <c r="T76" s="121">
        <f>T77+T78+T81+T85+T89</f>
        <v>733</v>
      </c>
      <c r="U76" s="112">
        <f>+'prev. 2016'!L76</f>
        <v>5473</v>
      </c>
      <c r="V76" s="112">
        <f>V77+V78+V81+V85+V89</f>
        <v>5473</v>
      </c>
      <c r="W76" s="112">
        <f>+'prev. 2016'!M76</f>
        <v>2528</v>
      </c>
      <c r="X76" s="112">
        <f>X77+X78+X81+X85+X89</f>
        <v>2528</v>
      </c>
      <c r="Y76" s="116">
        <f t="shared" si="23"/>
        <v>18547</v>
      </c>
      <c r="Z76" s="116">
        <f t="shared" si="24"/>
        <v>18547</v>
      </c>
    </row>
    <row r="77" spans="1:26" x14ac:dyDescent="0.2">
      <c r="A77" s="142" t="s">
        <v>1697</v>
      </c>
      <c r="B77" s="132" t="s">
        <v>683</v>
      </c>
      <c r="C77" s="112">
        <f>+'prev. 2016'!C77</f>
        <v>144</v>
      </c>
      <c r="D77" s="113">
        <f>+C77</f>
        <v>144</v>
      </c>
      <c r="E77" s="112">
        <f>+'prev. 2016'!D77</f>
        <v>25</v>
      </c>
      <c r="F77" s="113">
        <f>+E77</f>
        <v>25</v>
      </c>
      <c r="G77" s="112">
        <f>+'prev. 2016'!E77</f>
        <v>90</v>
      </c>
      <c r="H77" s="113">
        <f>+G77</f>
        <v>90</v>
      </c>
      <c r="I77" s="112">
        <f>+'prev. 2016'!F77</f>
        <v>36</v>
      </c>
      <c r="J77" s="113">
        <f>+I77</f>
        <v>36</v>
      </c>
      <c r="K77" s="112">
        <f>+'prev. 2016'!G77</f>
        <v>0</v>
      </c>
      <c r="L77" s="122">
        <f>+K77</f>
        <v>0</v>
      </c>
      <c r="M77" s="112">
        <f>+'prev. 2016'!H77</f>
        <v>19</v>
      </c>
      <c r="N77" s="122">
        <f>+M77</f>
        <v>19</v>
      </c>
      <c r="O77" s="112">
        <f>+'prev. 2016'!I77</f>
        <v>117</v>
      </c>
      <c r="P77" s="122">
        <f>+O77</f>
        <v>117</v>
      </c>
      <c r="Q77" s="112">
        <f>+'prev. 2016'!J77</f>
        <v>388</v>
      </c>
      <c r="R77" s="113">
        <f>+Q77</f>
        <v>388</v>
      </c>
      <c r="S77" s="112">
        <f>+'prev. 2016'!K77</f>
        <v>172</v>
      </c>
      <c r="T77" s="122">
        <f>+S77</f>
        <v>172</v>
      </c>
      <c r="U77" s="112">
        <f>+'prev. 2016'!L77</f>
        <v>52</v>
      </c>
      <c r="V77" s="113">
        <f>+U77</f>
        <v>52</v>
      </c>
      <c r="W77" s="112">
        <f>+'prev. 2016'!M77</f>
        <v>80</v>
      </c>
      <c r="X77" s="113">
        <f>+W77</f>
        <v>80</v>
      </c>
      <c r="Y77" s="116">
        <f t="shared" si="23"/>
        <v>1123</v>
      </c>
      <c r="Z77" s="116">
        <f t="shared" si="24"/>
        <v>1123</v>
      </c>
    </row>
    <row r="78" spans="1:26" x14ac:dyDescent="0.2">
      <c r="A78" s="142" t="s">
        <v>1698</v>
      </c>
      <c r="B78" s="132" t="s">
        <v>684</v>
      </c>
      <c r="C78" s="112">
        <f>+'prev. 2016'!C78</f>
        <v>31</v>
      </c>
      <c r="D78" s="112">
        <f>SUM(D79:D80)</f>
        <v>31</v>
      </c>
      <c r="E78" s="112">
        <f>+'prev. 2016'!D78</f>
        <v>0</v>
      </c>
      <c r="F78" s="112">
        <f>SUM(F79:F80)</f>
        <v>0</v>
      </c>
      <c r="G78" s="112">
        <f>+'prev. 2016'!E78</f>
        <v>260</v>
      </c>
      <c r="H78" s="112">
        <f>SUM(H79:H80)</f>
        <v>260</v>
      </c>
      <c r="I78" s="112">
        <f>+'prev. 2016'!F78</f>
        <v>5</v>
      </c>
      <c r="J78" s="112">
        <f>SUM(J79:J80)</f>
        <v>5</v>
      </c>
      <c r="K78" s="112">
        <f>+'prev. 2016'!G78</f>
        <v>100</v>
      </c>
      <c r="L78" s="121">
        <f>SUM(L79:L80)</f>
        <v>100</v>
      </c>
      <c r="M78" s="112">
        <f>+'prev. 2016'!H78</f>
        <v>0</v>
      </c>
      <c r="N78" s="121">
        <f>SUM(N79:N80)</f>
        <v>0</v>
      </c>
      <c r="O78" s="112">
        <f>+'prev. 2016'!I78</f>
        <v>0</v>
      </c>
      <c r="P78" s="121">
        <f>SUM(P79:P80)</f>
        <v>0</v>
      </c>
      <c r="Q78" s="112">
        <f>+'prev. 2016'!J78</f>
        <v>0</v>
      </c>
      <c r="R78" s="112">
        <f>SUM(R79:R80)</f>
        <v>0</v>
      </c>
      <c r="S78" s="112">
        <f>+'prev. 2016'!K78</f>
        <v>172</v>
      </c>
      <c r="T78" s="121">
        <f>SUM(T79:T80)</f>
        <v>172</v>
      </c>
      <c r="U78" s="112">
        <f>+'prev. 2016'!L78</f>
        <v>196</v>
      </c>
      <c r="V78" s="112">
        <f>SUM(V79:V80)</f>
        <v>196</v>
      </c>
      <c r="W78" s="112">
        <f>+'prev. 2016'!M78</f>
        <v>0</v>
      </c>
      <c r="X78" s="112">
        <f>SUM(X79:X80)</f>
        <v>0</v>
      </c>
      <c r="Y78" s="116">
        <f t="shared" si="23"/>
        <v>764</v>
      </c>
      <c r="Z78" s="116">
        <f t="shared" si="24"/>
        <v>764</v>
      </c>
    </row>
    <row r="79" spans="1:26" s="110" customFormat="1" ht="38.25" x14ac:dyDescent="0.2">
      <c r="A79" s="142" t="s">
        <v>1699</v>
      </c>
      <c r="B79" s="132" t="s">
        <v>685</v>
      </c>
      <c r="C79" s="112">
        <f>+'prev. 2016'!C79</f>
        <v>31</v>
      </c>
      <c r="D79" s="113">
        <f>+C79</f>
        <v>31</v>
      </c>
      <c r="E79" s="112">
        <f>+'prev. 2016'!D79</f>
        <v>0</v>
      </c>
      <c r="F79" s="113">
        <f>+E79</f>
        <v>0</v>
      </c>
      <c r="G79" s="112">
        <f>+'prev. 2016'!E79</f>
        <v>260</v>
      </c>
      <c r="H79" s="113">
        <f>+G79</f>
        <v>260</v>
      </c>
      <c r="I79" s="112">
        <f>+'prev. 2016'!F79</f>
        <v>5</v>
      </c>
      <c r="J79" s="113">
        <f>+I79</f>
        <v>5</v>
      </c>
      <c r="K79" s="112">
        <f>+'prev. 2016'!G79</f>
        <v>100</v>
      </c>
      <c r="L79" s="122">
        <f>+K79</f>
        <v>100</v>
      </c>
      <c r="M79" s="112">
        <f>+'prev. 2016'!H79</f>
        <v>0</v>
      </c>
      <c r="N79" s="122">
        <f>+M79</f>
        <v>0</v>
      </c>
      <c r="O79" s="112">
        <f>+'prev. 2016'!I79</f>
        <v>0</v>
      </c>
      <c r="P79" s="122">
        <f>+O79</f>
        <v>0</v>
      </c>
      <c r="Q79" s="112">
        <f>+'prev. 2016'!J79</f>
        <v>0</v>
      </c>
      <c r="R79" s="113">
        <f>+Q79</f>
        <v>0</v>
      </c>
      <c r="S79" s="112">
        <f>+'prev. 2016'!K79</f>
        <v>172</v>
      </c>
      <c r="T79" s="122">
        <f>+S79</f>
        <v>172</v>
      </c>
      <c r="U79" s="112">
        <f>+'prev. 2016'!L79</f>
        <v>196</v>
      </c>
      <c r="V79" s="113">
        <f>+U79</f>
        <v>196</v>
      </c>
      <c r="W79" s="112">
        <f>+'prev. 2016'!M79</f>
        <v>0</v>
      </c>
      <c r="X79" s="113">
        <f>+W79</f>
        <v>0</v>
      </c>
      <c r="Y79" s="116">
        <f t="shared" si="23"/>
        <v>764</v>
      </c>
      <c r="Z79" s="116">
        <f t="shared" si="24"/>
        <v>764</v>
      </c>
    </row>
    <row r="80" spans="1:26" ht="25.5" x14ac:dyDescent="0.2">
      <c r="A80" s="142" t="s">
        <v>1700</v>
      </c>
      <c r="B80" s="132" t="s">
        <v>73</v>
      </c>
      <c r="C80" s="112">
        <f>+'prev. 2016'!C80</f>
        <v>0</v>
      </c>
      <c r="D80" s="113">
        <f>+C80</f>
        <v>0</v>
      </c>
      <c r="E80" s="112">
        <f>+'prev. 2016'!D80</f>
        <v>0</v>
      </c>
      <c r="F80" s="113">
        <f>+E80</f>
        <v>0</v>
      </c>
      <c r="G80" s="112">
        <f>+'prev. 2016'!E80</f>
        <v>0</v>
      </c>
      <c r="H80" s="113">
        <f>+G80</f>
        <v>0</v>
      </c>
      <c r="I80" s="112">
        <f>+'prev. 2016'!F80</f>
        <v>0</v>
      </c>
      <c r="J80" s="113">
        <f>+I80</f>
        <v>0</v>
      </c>
      <c r="K80" s="112">
        <f>+'prev. 2016'!G80</f>
        <v>0</v>
      </c>
      <c r="L80" s="122">
        <f>+K80</f>
        <v>0</v>
      </c>
      <c r="M80" s="112">
        <f>+'prev. 2016'!H80</f>
        <v>0</v>
      </c>
      <c r="N80" s="122">
        <f>+M80</f>
        <v>0</v>
      </c>
      <c r="O80" s="112">
        <f>+'prev. 2016'!I80</f>
        <v>0</v>
      </c>
      <c r="P80" s="122">
        <f>+O80</f>
        <v>0</v>
      </c>
      <c r="Q80" s="112">
        <f>+'prev. 2016'!J80</f>
        <v>0</v>
      </c>
      <c r="R80" s="113">
        <f>+Q80</f>
        <v>0</v>
      </c>
      <c r="S80" s="112">
        <f>+'prev. 2016'!K80</f>
        <v>0</v>
      </c>
      <c r="T80" s="122">
        <f>+S80</f>
        <v>0</v>
      </c>
      <c r="U80" s="112">
        <f>+'prev. 2016'!L80</f>
        <v>0</v>
      </c>
      <c r="V80" s="113">
        <f>+U80</f>
        <v>0</v>
      </c>
      <c r="W80" s="112">
        <f>+'prev. 2016'!M80</f>
        <v>0</v>
      </c>
      <c r="X80" s="113">
        <f>+W80</f>
        <v>0</v>
      </c>
      <c r="Y80" s="116">
        <f t="shared" si="23"/>
        <v>0</v>
      </c>
      <c r="Z80" s="116">
        <f t="shared" si="24"/>
        <v>0</v>
      </c>
    </row>
    <row r="81" spans="1:26" ht="25.5" x14ac:dyDescent="0.2">
      <c r="A81" s="142" t="s">
        <v>1701</v>
      </c>
      <c r="B81" s="132" t="s">
        <v>74</v>
      </c>
      <c r="C81" s="112">
        <f>+'prev. 2016'!C81</f>
        <v>647</v>
      </c>
      <c r="D81" s="112">
        <f>SUM(D82:D84)</f>
        <v>647</v>
      </c>
      <c r="E81" s="112">
        <f>+'prev. 2016'!D81</f>
        <v>172</v>
      </c>
      <c r="F81" s="112">
        <f>SUM(F82:F84)</f>
        <v>172</v>
      </c>
      <c r="G81" s="112">
        <f>+'prev. 2016'!E81</f>
        <v>242</v>
      </c>
      <c r="H81" s="112">
        <f>SUM(H82:H84)</f>
        <v>242</v>
      </c>
      <c r="I81" s="112">
        <f>+'prev. 2016'!F81</f>
        <v>118</v>
      </c>
      <c r="J81" s="112">
        <f>SUM(J82:J84)</f>
        <v>118</v>
      </c>
      <c r="K81" s="112">
        <f>+'prev. 2016'!G81</f>
        <v>0</v>
      </c>
      <c r="L81" s="121">
        <f>SUM(L82:L84)</f>
        <v>0</v>
      </c>
      <c r="M81" s="112">
        <f>+'prev. 2016'!H81</f>
        <v>0</v>
      </c>
      <c r="N81" s="121">
        <f>SUM(N82:N84)</f>
        <v>0</v>
      </c>
      <c r="O81" s="112">
        <f>+'prev. 2016'!I81</f>
        <v>0</v>
      </c>
      <c r="P81" s="121">
        <f>SUM(P82:P84)</f>
        <v>0</v>
      </c>
      <c r="Q81" s="112">
        <f>+'prev. 2016'!J81</f>
        <v>630</v>
      </c>
      <c r="R81" s="112">
        <f>SUM(R82:R84)</f>
        <v>630</v>
      </c>
      <c r="S81" s="112">
        <f>+'prev. 2016'!K81</f>
        <v>69</v>
      </c>
      <c r="T81" s="121">
        <f>SUM(T82:T84)</f>
        <v>69</v>
      </c>
      <c r="U81" s="112">
        <f>+'prev. 2016'!L81</f>
        <v>0</v>
      </c>
      <c r="V81" s="112">
        <f>SUM(V82:V84)</f>
        <v>0</v>
      </c>
      <c r="W81" s="112">
        <f>+'prev. 2016'!M81</f>
        <v>0</v>
      </c>
      <c r="X81" s="112">
        <f>SUM(X82:X84)</f>
        <v>0</v>
      </c>
      <c r="Y81" s="116">
        <f t="shared" si="23"/>
        <v>1878</v>
      </c>
      <c r="Z81" s="116">
        <f t="shared" si="24"/>
        <v>1878</v>
      </c>
    </row>
    <row r="82" spans="1:26" s="110" customFormat="1" ht="51" x14ac:dyDescent="0.2">
      <c r="A82" s="142" t="s">
        <v>1702</v>
      </c>
      <c r="B82" s="132" t="s">
        <v>75</v>
      </c>
      <c r="C82" s="112">
        <f>+'prev. 2016'!C82</f>
        <v>247</v>
      </c>
      <c r="D82" s="113">
        <f>+C82</f>
        <v>247</v>
      </c>
      <c r="E82" s="112">
        <f>+'prev. 2016'!D82</f>
        <v>172</v>
      </c>
      <c r="F82" s="113">
        <f>+E82</f>
        <v>172</v>
      </c>
      <c r="G82" s="112">
        <f>+'prev. 2016'!E82</f>
        <v>122</v>
      </c>
      <c r="H82" s="113">
        <f>+G82</f>
        <v>122</v>
      </c>
      <c r="I82" s="112">
        <f>+'prev. 2016'!F82</f>
        <v>118</v>
      </c>
      <c r="J82" s="113">
        <f>+I82</f>
        <v>118</v>
      </c>
      <c r="K82" s="112">
        <f>+'prev. 2016'!G82</f>
        <v>0</v>
      </c>
      <c r="L82" s="122">
        <f>+K82</f>
        <v>0</v>
      </c>
      <c r="M82" s="112">
        <f>+'prev. 2016'!H82</f>
        <v>0</v>
      </c>
      <c r="N82" s="122">
        <f>+M82</f>
        <v>0</v>
      </c>
      <c r="O82" s="112">
        <f>+'prev. 2016'!I82</f>
        <v>0</v>
      </c>
      <c r="P82" s="122">
        <f>+O82</f>
        <v>0</v>
      </c>
      <c r="Q82" s="112">
        <f>+'prev. 2016'!J82</f>
        <v>630</v>
      </c>
      <c r="R82" s="113">
        <f>+Q82</f>
        <v>630</v>
      </c>
      <c r="S82" s="112">
        <f>+'prev. 2016'!K82</f>
        <v>49</v>
      </c>
      <c r="T82" s="122">
        <f>+S82</f>
        <v>49</v>
      </c>
      <c r="U82" s="112">
        <f>+'prev. 2016'!L82</f>
        <v>0</v>
      </c>
      <c r="V82" s="113">
        <f>+U82</f>
        <v>0</v>
      </c>
      <c r="W82" s="112">
        <f>+'prev. 2016'!M82</f>
        <v>0</v>
      </c>
      <c r="X82" s="113">
        <f>+W82</f>
        <v>0</v>
      </c>
      <c r="Y82" s="116">
        <f t="shared" si="23"/>
        <v>1338</v>
      </c>
      <c r="Z82" s="116">
        <f t="shared" si="24"/>
        <v>1338</v>
      </c>
    </row>
    <row r="83" spans="1:26" ht="25.5" x14ac:dyDescent="0.2">
      <c r="A83" s="142" t="s">
        <v>1703</v>
      </c>
      <c r="B83" s="132" t="s">
        <v>76</v>
      </c>
      <c r="C83" s="112">
        <f>+'prev. 2016'!C83</f>
        <v>348</v>
      </c>
      <c r="D83" s="113">
        <f>+C83</f>
        <v>348</v>
      </c>
      <c r="E83" s="112">
        <f>+'prev. 2016'!D83</f>
        <v>0</v>
      </c>
      <c r="F83" s="113">
        <f>+E83</f>
        <v>0</v>
      </c>
      <c r="G83" s="112">
        <f>+'prev. 2016'!E83</f>
        <v>0</v>
      </c>
      <c r="H83" s="113">
        <f>+G83</f>
        <v>0</v>
      </c>
      <c r="I83" s="112">
        <f>+'prev. 2016'!F83</f>
        <v>0</v>
      </c>
      <c r="J83" s="113">
        <f>+I83</f>
        <v>0</v>
      </c>
      <c r="K83" s="112">
        <f>+'prev. 2016'!G83</f>
        <v>0</v>
      </c>
      <c r="L83" s="122">
        <f>+K83</f>
        <v>0</v>
      </c>
      <c r="M83" s="112">
        <f>+'prev. 2016'!H83</f>
        <v>0</v>
      </c>
      <c r="N83" s="122">
        <f>+M83</f>
        <v>0</v>
      </c>
      <c r="O83" s="112">
        <f>+'prev. 2016'!I83</f>
        <v>0</v>
      </c>
      <c r="P83" s="122">
        <f>+O83</f>
        <v>0</v>
      </c>
      <c r="Q83" s="112">
        <f>+'prev. 2016'!J83</f>
        <v>0</v>
      </c>
      <c r="R83" s="113">
        <f>+Q83</f>
        <v>0</v>
      </c>
      <c r="S83" s="112">
        <f>+'prev. 2016'!K83</f>
        <v>0</v>
      </c>
      <c r="T83" s="122">
        <f>+S83</f>
        <v>0</v>
      </c>
      <c r="U83" s="112">
        <f>+'prev. 2016'!L83</f>
        <v>0</v>
      </c>
      <c r="V83" s="113">
        <f>+U83</f>
        <v>0</v>
      </c>
      <c r="W83" s="112">
        <f>+'prev. 2016'!M83</f>
        <v>0</v>
      </c>
      <c r="X83" s="113">
        <f>+W83</f>
        <v>0</v>
      </c>
      <c r="Y83" s="116">
        <f t="shared" si="23"/>
        <v>348</v>
      </c>
      <c r="Z83" s="116">
        <f t="shared" si="24"/>
        <v>348</v>
      </c>
    </row>
    <row r="84" spans="1:26" ht="25.5" x14ac:dyDescent="0.2">
      <c r="A84" s="142" t="s">
        <v>1704</v>
      </c>
      <c r="B84" s="132" t="s">
        <v>77</v>
      </c>
      <c r="C84" s="112">
        <f>+'prev. 2016'!C84</f>
        <v>52</v>
      </c>
      <c r="D84" s="113">
        <f>+C84</f>
        <v>52</v>
      </c>
      <c r="E84" s="112">
        <f>+'prev. 2016'!D84</f>
        <v>0</v>
      </c>
      <c r="F84" s="113">
        <f>+E84</f>
        <v>0</v>
      </c>
      <c r="G84" s="112">
        <f>+'prev. 2016'!E84</f>
        <v>120</v>
      </c>
      <c r="H84" s="113">
        <f>+G84</f>
        <v>120</v>
      </c>
      <c r="I84" s="112">
        <f>+'prev. 2016'!F84</f>
        <v>0</v>
      </c>
      <c r="J84" s="113">
        <f>+I84</f>
        <v>0</v>
      </c>
      <c r="K84" s="112">
        <f>+'prev. 2016'!G84</f>
        <v>0</v>
      </c>
      <c r="L84" s="122">
        <f>+K84</f>
        <v>0</v>
      </c>
      <c r="M84" s="112">
        <f>+'prev. 2016'!H84</f>
        <v>0</v>
      </c>
      <c r="N84" s="122">
        <f>+M84</f>
        <v>0</v>
      </c>
      <c r="O84" s="112">
        <f>+'prev. 2016'!I84</f>
        <v>0</v>
      </c>
      <c r="P84" s="122">
        <f>+O84</f>
        <v>0</v>
      </c>
      <c r="Q84" s="112">
        <f>+'prev. 2016'!J84</f>
        <v>0</v>
      </c>
      <c r="R84" s="113">
        <f>+Q84</f>
        <v>0</v>
      </c>
      <c r="S84" s="112">
        <f>+'prev. 2016'!K84</f>
        <v>20</v>
      </c>
      <c r="T84" s="122">
        <f>+S84</f>
        <v>20</v>
      </c>
      <c r="U84" s="112">
        <f>+'prev. 2016'!L84</f>
        <v>0</v>
      </c>
      <c r="V84" s="113">
        <f>+U84</f>
        <v>0</v>
      </c>
      <c r="W84" s="112">
        <f>+'prev. 2016'!M84</f>
        <v>0</v>
      </c>
      <c r="X84" s="113">
        <f>+W84</f>
        <v>0</v>
      </c>
      <c r="Y84" s="116">
        <f t="shared" si="23"/>
        <v>192</v>
      </c>
      <c r="Z84" s="116">
        <f t="shared" si="24"/>
        <v>192</v>
      </c>
    </row>
    <row r="85" spans="1:26" s="110" customFormat="1" ht="25.5" x14ac:dyDescent="0.2">
      <c r="A85" s="142" t="s">
        <v>1705</v>
      </c>
      <c r="B85" s="132" t="s">
        <v>1362</v>
      </c>
      <c r="C85" s="112">
        <f>+'prev. 2016'!C85</f>
        <v>110</v>
      </c>
      <c r="D85" s="112">
        <f>SUM(D86:D88)</f>
        <v>110</v>
      </c>
      <c r="E85" s="112">
        <f>+'prev. 2016'!D85</f>
        <v>102</v>
      </c>
      <c r="F85" s="112">
        <f>SUM(F86:F88)</f>
        <v>102</v>
      </c>
      <c r="G85" s="112">
        <f>+'prev. 2016'!E85</f>
        <v>0</v>
      </c>
      <c r="H85" s="112">
        <f>SUM(H86:H88)</f>
        <v>0</v>
      </c>
      <c r="I85" s="112">
        <f>+'prev. 2016'!F85</f>
        <v>0</v>
      </c>
      <c r="J85" s="112">
        <f>SUM(J86:J88)</f>
        <v>0</v>
      </c>
      <c r="K85" s="112">
        <f>+'prev. 2016'!G85</f>
        <v>90</v>
      </c>
      <c r="L85" s="121">
        <f>SUM(L86:L88)</f>
        <v>90</v>
      </c>
      <c r="M85" s="112">
        <f>+'prev. 2016'!H85</f>
        <v>0</v>
      </c>
      <c r="N85" s="121">
        <f>SUM(N86:N88)</f>
        <v>0</v>
      </c>
      <c r="O85" s="112">
        <f>+'prev. 2016'!I85</f>
        <v>0</v>
      </c>
      <c r="P85" s="121">
        <f>SUM(P86:P88)</f>
        <v>0</v>
      </c>
      <c r="Q85" s="112">
        <f>+'prev. 2016'!J85</f>
        <v>0</v>
      </c>
      <c r="R85" s="112">
        <f>SUM(R86:R88)</f>
        <v>0</v>
      </c>
      <c r="S85" s="112">
        <f>+'prev. 2016'!K85</f>
        <v>0</v>
      </c>
      <c r="T85" s="121">
        <f>SUM(T86:T88)</f>
        <v>0</v>
      </c>
      <c r="U85" s="112">
        <f>+'prev. 2016'!L85</f>
        <v>5200</v>
      </c>
      <c r="V85" s="112">
        <f>SUM(V86:V88)</f>
        <v>5200</v>
      </c>
      <c r="W85" s="112">
        <f>+'prev. 2016'!M85</f>
        <v>0</v>
      </c>
      <c r="X85" s="112">
        <f>SUM(X86:X88)</f>
        <v>0</v>
      </c>
      <c r="Y85" s="116">
        <f t="shared" si="23"/>
        <v>5502</v>
      </c>
      <c r="Z85" s="116">
        <f t="shared" si="24"/>
        <v>5502</v>
      </c>
    </row>
    <row r="86" spans="1:26" ht="38.25" x14ac:dyDescent="0.2">
      <c r="A86" s="142" t="s">
        <v>1706</v>
      </c>
      <c r="B86" s="132" t="s">
        <v>27</v>
      </c>
      <c r="C86" s="112">
        <f>+'prev. 2016'!C86</f>
        <v>37</v>
      </c>
      <c r="D86" s="113">
        <f>+C86</f>
        <v>37</v>
      </c>
      <c r="E86" s="112">
        <f>+'prev. 2016'!D86</f>
        <v>102</v>
      </c>
      <c r="F86" s="113">
        <f>+E86</f>
        <v>102</v>
      </c>
      <c r="G86" s="112">
        <f>+'prev. 2016'!E86</f>
        <v>0</v>
      </c>
      <c r="H86" s="113">
        <f>+G86</f>
        <v>0</v>
      </c>
      <c r="I86" s="112">
        <f>+'prev. 2016'!F86</f>
        <v>0</v>
      </c>
      <c r="J86" s="113">
        <f>+I86</f>
        <v>0</v>
      </c>
      <c r="K86" s="112">
        <f>+'prev. 2016'!G86</f>
        <v>0</v>
      </c>
      <c r="L86" s="122">
        <f>+K86</f>
        <v>0</v>
      </c>
      <c r="M86" s="112">
        <f>+'prev. 2016'!H86</f>
        <v>0</v>
      </c>
      <c r="N86" s="122">
        <f>+M86</f>
        <v>0</v>
      </c>
      <c r="O86" s="112">
        <f>+'prev. 2016'!I86</f>
        <v>0</v>
      </c>
      <c r="P86" s="122">
        <f>+O86</f>
        <v>0</v>
      </c>
      <c r="Q86" s="112">
        <f>+'prev. 2016'!J86</f>
        <v>0</v>
      </c>
      <c r="R86" s="113">
        <f>+Q86</f>
        <v>0</v>
      </c>
      <c r="S86" s="112">
        <f>+'prev. 2016'!K86</f>
        <v>0</v>
      </c>
      <c r="T86" s="122">
        <f>+S86</f>
        <v>0</v>
      </c>
      <c r="U86" s="112">
        <f>+'prev. 2016'!L86</f>
        <v>0</v>
      </c>
      <c r="V86" s="113">
        <f>+U86</f>
        <v>0</v>
      </c>
      <c r="W86" s="112">
        <f>+'prev. 2016'!M86</f>
        <v>0</v>
      </c>
      <c r="X86" s="113">
        <f>+W86</f>
        <v>0</v>
      </c>
      <c r="Y86" s="116">
        <f t="shared" si="23"/>
        <v>139</v>
      </c>
      <c r="Z86" s="116">
        <f t="shared" si="24"/>
        <v>139</v>
      </c>
    </row>
    <row r="87" spans="1:26" ht="25.5" x14ac:dyDescent="0.2">
      <c r="A87" s="142" t="s">
        <v>1707</v>
      </c>
      <c r="B87" s="132" t="s">
        <v>28</v>
      </c>
      <c r="C87" s="112">
        <f>+'prev. 2016'!C87</f>
        <v>29</v>
      </c>
      <c r="D87" s="113">
        <f>+C87</f>
        <v>29</v>
      </c>
      <c r="E87" s="112">
        <f>+'prev. 2016'!D87</f>
        <v>0</v>
      </c>
      <c r="F87" s="113">
        <f>+E87</f>
        <v>0</v>
      </c>
      <c r="G87" s="112">
        <f>+'prev. 2016'!E87</f>
        <v>0</v>
      </c>
      <c r="H87" s="113">
        <f>+G87</f>
        <v>0</v>
      </c>
      <c r="I87" s="112">
        <f>+'prev. 2016'!F87</f>
        <v>0</v>
      </c>
      <c r="J87" s="113">
        <f>+I87</f>
        <v>0</v>
      </c>
      <c r="K87" s="112">
        <f>+'prev. 2016'!G87</f>
        <v>0</v>
      </c>
      <c r="L87" s="122">
        <f>+K87</f>
        <v>0</v>
      </c>
      <c r="M87" s="112">
        <f>+'prev. 2016'!H87</f>
        <v>0</v>
      </c>
      <c r="N87" s="122">
        <f>+M87</f>
        <v>0</v>
      </c>
      <c r="O87" s="112">
        <f>+'prev. 2016'!I87</f>
        <v>0</v>
      </c>
      <c r="P87" s="122">
        <f>+O87</f>
        <v>0</v>
      </c>
      <c r="Q87" s="112">
        <f>+'prev. 2016'!J87</f>
        <v>0</v>
      </c>
      <c r="R87" s="113">
        <f>+Q87</f>
        <v>0</v>
      </c>
      <c r="S87" s="112">
        <f>+'prev. 2016'!K87</f>
        <v>0</v>
      </c>
      <c r="T87" s="122">
        <f>+S87</f>
        <v>0</v>
      </c>
      <c r="U87" s="112">
        <f>+'prev. 2016'!L87</f>
        <v>5200</v>
      </c>
      <c r="V87" s="113">
        <f>+U87</f>
        <v>5200</v>
      </c>
      <c r="W87" s="112">
        <f>+'prev. 2016'!M87</f>
        <v>0</v>
      </c>
      <c r="X87" s="113">
        <f>+W87</f>
        <v>0</v>
      </c>
      <c r="Y87" s="116">
        <f t="shared" si="23"/>
        <v>5229</v>
      </c>
      <c r="Z87" s="116">
        <f t="shared" si="24"/>
        <v>5229</v>
      </c>
    </row>
    <row r="88" spans="1:26" ht="25.5" x14ac:dyDescent="0.2">
      <c r="A88" s="142" t="s">
        <v>1708</v>
      </c>
      <c r="B88" s="132" t="s">
        <v>29</v>
      </c>
      <c r="C88" s="112">
        <f>+'prev. 2016'!C88</f>
        <v>44</v>
      </c>
      <c r="D88" s="113">
        <f>+C88</f>
        <v>44</v>
      </c>
      <c r="E88" s="112">
        <f>+'prev. 2016'!D88</f>
        <v>0</v>
      </c>
      <c r="F88" s="113">
        <f>+E88</f>
        <v>0</v>
      </c>
      <c r="G88" s="112">
        <f>+'prev. 2016'!E88</f>
        <v>0</v>
      </c>
      <c r="H88" s="113">
        <f>+G88</f>
        <v>0</v>
      </c>
      <c r="I88" s="112">
        <f>+'prev. 2016'!F88</f>
        <v>0</v>
      </c>
      <c r="J88" s="113">
        <f>+I88</f>
        <v>0</v>
      </c>
      <c r="K88" s="112">
        <f>+'prev. 2016'!G88</f>
        <v>90</v>
      </c>
      <c r="L88" s="122">
        <f>+K88</f>
        <v>90</v>
      </c>
      <c r="M88" s="112">
        <f>+'prev. 2016'!H88</f>
        <v>0</v>
      </c>
      <c r="N88" s="122">
        <f>+M88</f>
        <v>0</v>
      </c>
      <c r="O88" s="112">
        <f>+'prev. 2016'!I88</f>
        <v>0</v>
      </c>
      <c r="P88" s="122">
        <f>+O88</f>
        <v>0</v>
      </c>
      <c r="Q88" s="112">
        <f>+'prev. 2016'!J88</f>
        <v>0</v>
      </c>
      <c r="R88" s="113">
        <f>+Q88</f>
        <v>0</v>
      </c>
      <c r="S88" s="112">
        <f>+'prev. 2016'!K88</f>
        <v>0</v>
      </c>
      <c r="T88" s="122">
        <f>+S88</f>
        <v>0</v>
      </c>
      <c r="U88" s="112">
        <f>+'prev. 2016'!L88</f>
        <v>0</v>
      </c>
      <c r="V88" s="113">
        <f>+U88</f>
        <v>0</v>
      </c>
      <c r="W88" s="112">
        <f>+'prev. 2016'!M88</f>
        <v>0</v>
      </c>
      <c r="X88" s="113">
        <f>+W88</f>
        <v>0</v>
      </c>
      <c r="Y88" s="116">
        <f t="shared" si="23"/>
        <v>134</v>
      </c>
      <c r="Z88" s="116">
        <f t="shared" si="24"/>
        <v>134</v>
      </c>
    </row>
    <row r="89" spans="1:26" s="110" customFormat="1" x14ac:dyDescent="0.2">
      <c r="A89" s="142" t="s">
        <v>1709</v>
      </c>
      <c r="B89" s="132" t="s">
        <v>30</v>
      </c>
      <c r="C89" s="112">
        <f>+'prev. 2016'!C89</f>
        <v>3279</v>
      </c>
      <c r="D89" s="112">
        <f>D90+D94</f>
        <v>3279</v>
      </c>
      <c r="E89" s="112">
        <f>+'prev. 2016'!D89</f>
        <v>60</v>
      </c>
      <c r="F89" s="112">
        <f>F90+F94</f>
        <v>60</v>
      </c>
      <c r="G89" s="112">
        <f>+'prev. 2016'!E89</f>
        <v>0</v>
      </c>
      <c r="H89" s="112">
        <f>H90+H94</f>
        <v>0</v>
      </c>
      <c r="I89" s="112">
        <f>+'prev. 2016'!F89</f>
        <v>7</v>
      </c>
      <c r="J89" s="112">
        <f>J90+J94</f>
        <v>7</v>
      </c>
      <c r="K89" s="112">
        <f>+'prev. 2016'!G89</f>
        <v>0</v>
      </c>
      <c r="L89" s="121">
        <f>L90+L94</f>
        <v>0</v>
      </c>
      <c r="M89" s="112">
        <f>+'prev. 2016'!H89</f>
        <v>137</v>
      </c>
      <c r="N89" s="121">
        <f>N90+N94</f>
        <v>137</v>
      </c>
      <c r="O89" s="112">
        <f>+'prev. 2016'!I89</f>
        <v>2611</v>
      </c>
      <c r="P89" s="121">
        <f>P90+P94</f>
        <v>2611</v>
      </c>
      <c r="Q89" s="112">
        <f>+'prev. 2016'!J89</f>
        <v>393</v>
      </c>
      <c r="R89" s="112">
        <f>R90+R94</f>
        <v>393</v>
      </c>
      <c r="S89" s="112">
        <f>+'prev. 2016'!K89</f>
        <v>320</v>
      </c>
      <c r="T89" s="121">
        <f>T90+T94</f>
        <v>320</v>
      </c>
      <c r="U89" s="112">
        <f>+'prev. 2016'!L89</f>
        <v>25</v>
      </c>
      <c r="V89" s="112">
        <f>V90+V94</f>
        <v>25</v>
      </c>
      <c r="W89" s="112">
        <f>+'prev. 2016'!M89</f>
        <v>2448</v>
      </c>
      <c r="X89" s="112">
        <f>X90+X94</f>
        <v>2448</v>
      </c>
      <c r="Y89" s="116">
        <f t="shared" si="23"/>
        <v>9280</v>
      </c>
      <c r="Z89" s="116">
        <f t="shared" si="24"/>
        <v>9280</v>
      </c>
    </row>
    <row r="90" spans="1:26" s="110" customFormat="1" ht="25.5" x14ac:dyDescent="0.2">
      <c r="A90" s="142" t="s">
        <v>1710</v>
      </c>
      <c r="B90" s="132" t="s">
        <v>31</v>
      </c>
      <c r="C90" s="112">
        <f>+'prev. 2016'!C90</f>
        <v>2428</v>
      </c>
      <c r="D90" s="112">
        <f>SUM(D91:D93)</f>
        <v>2428</v>
      </c>
      <c r="E90" s="112">
        <f>+'prev. 2016'!D90</f>
        <v>0</v>
      </c>
      <c r="F90" s="112">
        <f>SUM(F91:F93)</f>
        <v>0</v>
      </c>
      <c r="G90" s="112">
        <f>+'prev. 2016'!E90</f>
        <v>0</v>
      </c>
      <c r="H90" s="112">
        <f>SUM(H91:H93)</f>
        <v>0</v>
      </c>
      <c r="I90" s="112">
        <f>+'prev. 2016'!F90</f>
        <v>0</v>
      </c>
      <c r="J90" s="112">
        <f>SUM(J91:J93)</f>
        <v>0</v>
      </c>
      <c r="K90" s="112">
        <f>+'prev. 2016'!G90</f>
        <v>0</v>
      </c>
      <c r="L90" s="121">
        <f>SUM(L91:L93)</f>
        <v>0</v>
      </c>
      <c r="M90" s="112">
        <f>+'prev. 2016'!H90</f>
        <v>0</v>
      </c>
      <c r="N90" s="121">
        <f>SUM(N91:N93)</f>
        <v>0</v>
      </c>
      <c r="O90" s="112">
        <f>+'prev. 2016'!I90</f>
        <v>2450</v>
      </c>
      <c r="P90" s="121">
        <f>SUM(P91:P93)</f>
        <v>2450</v>
      </c>
      <c r="Q90" s="112">
        <f>+'prev. 2016'!J90</f>
        <v>0</v>
      </c>
      <c r="R90" s="112">
        <f>SUM(R91:R93)</f>
        <v>0</v>
      </c>
      <c r="S90" s="112">
        <f>+'prev. 2016'!K90</f>
        <v>0</v>
      </c>
      <c r="T90" s="121">
        <f>SUM(T91:T93)</f>
        <v>0</v>
      </c>
      <c r="U90" s="112">
        <f>+'prev. 2016'!L90</f>
        <v>0</v>
      </c>
      <c r="V90" s="112">
        <f>SUM(V91:V93)</f>
        <v>0</v>
      </c>
      <c r="W90" s="112">
        <f>+'prev. 2016'!M90</f>
        <v>1900</v>
      </c>
      <c r="X90" s="112">
        <f>SUM(X91:X93)</f>
        <v>1900</v>
      </c>
      <c r="Y90" s="116">
        <f t="shared" si="23"/>
        <v>6778</v>
      </c>
      <c r="Z90" s="116">
        <f t="shared" si="24"/>
        <v>6778</v>
      </c>
    </row>
    <row r="91" spans="1:26" ht="25.5" x14ac:dyDescent="0.2">
      <c r="A91" s="131" t="s">
        <v>1711</v>
      </c>
      <c r="B91" s="132" t="s">
        <v>1330</v>
      </c>
      <c r="C91" s="112">
        <f>+'prev. 2016'!C91</f>
        <v>441</v>
      </c>
      <c r="D91" s="113">
        <f>+C91</f>
        <v>441</v>
      </c>
      <c r="E91" s="112">
        <f>+'prev. 2016'!D91</f>
        <v>0</v>
      </c>
      <c r="F91" s="113">
        <f>+E91</f>
        <v>0</v>
      </c>
      <c r="G91" s="112">
        <f>+'prev. 2016'!E91</f>
        <v>0</v>
      </c>
      <c r="H91" s="113">
        <f>+G91</f>
        <v>0</v>
      </c>
      <c r="I91" s="112">
        <f>+'prev. 2016'!F91</f>
        <v>0</v>
      </c>
      <c r="J91" s="113">
        <f>+I91</f>
        <v>0</v>
      </c>
      <c r="K91" s="112">
        <f>+'prev. 2016'!G91</f>
        <v>0</v>
      </c>
      <c r="L91" s="122">
        <f>+K91</f>
        <v>0</v>
      </c>
      <c r="M91" s="112">
        <f>+'prev. 2016'!H91</f>
        <v>0</v>
      </c>
      <c r="N91" s="122">
        <f>+M91</f>
        <v>0</v>
      </c>
      <c r="O91" s="112">
        <f>+'prev. 2016'!I91</f>
        <v>175</v>
      </c>
      <c r="P91" s="122">
        <f>+O91</f>
        <v>175</v>
      </c>
      <c r="Q91" s="112">
        <f>+'prev. 2016'!J91</f>
        <v>0</v>
      </c>
      <c r="R91" s="113">
        <f>+Q91</f>
        <v>0</v>
      </c>
      <c r="S91" s="112">
        <f>+'prev. 2016'!K91</f>
        <v>0</v>
      </c>
      <c r="T91" s="122">
        <f>+S91</f>
        <v>0</v>
      </c>
      <c r="U91" s="112">
        <f>+'prev. 2016'!L91</f>
        <v>0</v>
      </c>
      <c r="V91" s="113">
        <f>+U91</f>
        <v>0</v>
      </c>
      <c r="W91" s="112">
        <f>+'prev. 2016'!M91</f>
        <v>1900</v>
      </c>
      <c r="X91" s="113">
        <f>+W91</f>
        <v>1900</v>
      </c>
      <c r="Y91" s="116">
        <f t="shared" si="23"/>
        <v>2516</v>
      </c>
      <c r="Z91" s="116">
        <f t="shared" si="24"/>
        <v>2516</v>
      </c>
    </row>
    <row r="92" spans="1:26" ht="25.5" x14ac:dyDescent="0.2">
      <c r="A92" s="131" t="s">
        <v>1712</v>
      </c>
      <c r="B92" s="132" t="s">
        <v>1331</v>
      </c>
      <c r="C92" s="112">
        <f>+'prev. 2016'!C92</f>
        <v>0</v>
      </c>
      <c r="D92" s="113">
        <f>+C92</f>
        <v>0</v>
      </c>
      <c r="E92" s="112">
        <f>+'prev. 2016'!D92</f>
        <v>0</v>
      </c>
      <c r="F92" s="113">
        <f>+E92</f>
        <v>0</v>
      </c>
      <c r="G92" s="112">
        <f>+'prev. 2016'!E92</f>
        <v>0</v>
      </c>
      <c r="H92" s="113">
        <f>+G92</f>
        <v>0</v>
      </c>
      <c r="I92" s="112">
        <f>+'prev. 2016'!F92</f>
        <v>0</v>
      </c>
      <c r="J92" s="113">
        <f>+I92</f>
        <v>0</v>
      </c>
      <c r="K92" s="112">
        <f>+'prev. 2016'!G92</f>
        <v>0</v>
      </c>
      <c r="L92" s="122">
        <f>+K92</f>
        <v>0</v>
      </c>
      <c r="M92" s="112">
        <f>+'prev. 2016'!H92</f>
        <v>0</v>
      </c>
      <c r="N92" s="122">
        <f>+M92</f>
        <v>0</v>
      </c>
      <c r="O92" s="112">
        <f>+'prev. 2016'!I92</f>
        <v>1561</v>
      </c>
      <c r="P92" s="122">
        <f>+O92</f>
        <v>1561</v>
      </c>
      <c r="Q92" s="112">
        <f>+'prev. 2016'!J92</f>
        <v>0</v>
      </c>
      <c r="R92" s="113">
        <f>+Q92</f>
        <v>0</v>
      </c>
      <c r="S92" s="112">
        <f>+'prev. 2016'!K92</f>
        <v>0</v>
      </c>
      <c r="T92" s="122">
        <f>+S92</f>
        <v>0</v>
      </c>
      <c r="U92" s="112">
        <f>+'prev. 2016'!L92</f>
        <v>0</v>
      </c>
      <c r="V92" s="113">
        <f>+U92</f>
        <v>0</v>
      </c>
      <c r="W92" s="112">
        <f>+'prev. 2016'!M92</f>
        <v>0</v>
      </c>
      <c r="X92" s="113">
        <f>+W92</f>
        <v>0</v>
      </c>
      <c r="Y92" s="116">
        <f t="shared" si="23"/>
        <v>1561</v>
      </c>
      <c r="Z92" s="116">
        <f t="shared" si="24"/>
        <v>1561</v>
      </c>
    </row>
    <row r="93" spans="1:26" x14ac:dyDescent="0.2">
      <c r="A93" s="131" t="s">
        <v>1713</v>
      </c>
      <c r="B93" s="132" t="s">
        <v>1332</v>
      </c>
      <c r="C93" s="112">
        <f>+'prev. 2016'!C93</f>
        <v>1987</v>
      </c>
      <c r="D93" s="113">
        <f>+C93</f>
        <v>1987</v>
      </c>
      <c r="E93" s="112">
        <f>+'prev. 2016'!D93</f>
        <v>0</v>
      </c>
      <c r="F93" s="113">
        <f>+E93</f>
        <v>0</v>
      </c>
      <c r="G93" s="112">
        <f>+'prev. 2016'!E93</f>
        <v>0</v>
      </c>
      <c r="H93" s="113">
        <f>+G93</f>
        <v>0</v>
      </c>
      <c r="I93" s="112">
        <f>+'prev. 2016'!F93</f>
        <v>0</v>
      </c>
      <c r="J93" s="113">
        <f>+I93</f>
        <v>0</v>
      </c>
      <c r="K93" s="112">
        <f>+'prev. 2016'!G93</f>
        <v>0</v>
      </c>
      <c r="L93" s="122">
        <f>+K93</f>
        <v>0</v>
      </c>
      <c r="M93" s="112">
        <f>+'prev. 2016'!H93</f>
        <v>0</v>
      </c>
      <c r="N93" s="122">
        <f>+M93</f>
        <v>0</v>
      </c>
      <c r="O93" s="112">
        <f>+'prev. 2016'!I93</f>
        <v>714</v>
      </c>
      <c r="P93" s="122">
        <f>+O93</f>
        <v>714</v>
      </c>
      <c r="Q93" s="112">
        <f>+'prev. 2016'!J93</f>
        <v>0</v>
      </c>
      <c r="R93" s="113">
        <f>+Q93</f>
        <v>0</v>
      </c>
      <c r="S93" s="112">
        <f>+'prev. 2016'!K93</f>
        <v>0</v>
      </c>
      <c r="T93" s="122">
        <f>+S93</f>
        <v>0</v>
      </c>
      <c r="U93" s="112">
        <f>+'prev. 2016'!L93</f>
        <v>0</v>
      </c>
      <c r="V93" s="113">
        <f>+U93</f>
        <v>0</v>
      </c>
      <c r="W93" s="112">
        <f>+'prev. 2016'!M93</f>
        <v>0</v>
      </c>
      <c r="X93" s="113">
        <f>+W93</f>
        <v>0</v>
      </c>
      <c r="Y93" s="116">
        <f t="shared" si="23"/>
        <v>2701</v>
      </c>
      <c r="Z93" s="116">
        <f t="shared" si="24"/>
        <v>2701</v>
      </c>
    </row>
    <row r="94" spans="1:26" x14ac:dyDescent="0.2">
      <c r="A94" s="142" t="s">
        <v>1714</v>
      </c>
      <c r="B94" s="132" t="s">
        <v>32</v>
      </c>
      <c r="C94" s="112">
        <f>+'prev. 2016'!C94</f>
        <v>851</v>
      </c>
      <c r="D94" s="113">
        <f>+C94</f>
        <v>851</v>
      </c>
      <c r="E94" s="112">
        <f>+'prev. 2016'!D94</f>
        <v>60</v>
      </c>
      <c r="F94" s="113">
        <f>+E94</f>
        <v>60</v>
      </c>
      <c r="G94" s="112">
        <f>+'prev. 2016'!E94</f>
        <v>0</v>
      </c>
      <c r="H94" s="113">
        <f>+G94</f>
        <v>0</v>
      </c>
      <c r="I94" s="112">
        <f>+'prev. 2016'!F94</f>
        <v>7</v>
      </c>
      <c r="J94" s="113">
        <f>+I94</f>
        <v>7</v>
      </c>
      <c r="K94" s="112">
        <f>+'prev. 2016'!G94</f>
        <v>0</v>
      </c>
      <c r="L94" s="122">
        <f>+K94</f>
        <v>0</v>
      </c>
      <c r="M94" s="112">
        <f>+'prev. 2016'!H94</f>
        <v>137</v>
      </c>
      <c r="N94" s="122">
        <f>+M94</f>
        <v>137</v>
      </c>
      <c r="O94" s="112">
        <f>+'prev. 2016'!I94</f>
        <v>161</v>
      </c>
      <c r="P94" s="122">
        <f>+O94</f>
        <v>161</v>
      </c>
      <c r="Q94" s="112">
        <f>+'prev. 2016'!J94</f>
        <v>393</v>
      </c>
      <c r="R94" s="113">
        <f>+Q94</f>
        <v>393</v>
      </c>
      <c r="S94" s="112">
        <f>+'prev. 2016'!K94</f>
        <v>320</v>
      </c>
      <c r="T94" s="122">
        <f>+S94</f>
        <v>320</v>
      </c>
      <c r="U94" s="112">
        <f>+'prev. 2016'!L94</f>
        <v>25</v>
      </c>
      <c r="V94" s="113">
        <f>+U94</f>
        <v>25</v>
      </c>
      <c r="W94" s="112">
        <f>+'prev. 2016'!M94</f>
        <v>548</v>
      </c>
      <c r="X94" s="113">
        <f>+W94</f>
        <v>548</v>
      </c>
      <c r="Y94" s="116">
        <f t="shared" si="23"/>
        <v>2502</v>
      </c>
      <c r="Z94" s="116">
        <f t="shared" si="24"/>
        <v>2502</v>
      </c>
    </row>
    <row r="95" spans="1:26" s="110" customFormat="1" ht="25.5" x14ac:dyDescent="0.2">
      <c r="A95" s="131" t="s">
        <v>1715</v>
      </c>
      <c r="B95" s="132" t="s">
        <v>1167</v>
      </c>
      <c r="C95" s="112">
        <f>+'prev. 2016'!C95</f>
        <v>3400</v>
      </c>
      <c r="D95" s="113">
        <f>SUM(D96:D98)</f>
        <v>3400</v>
      </c>
      <c r="E95" s="112">
        <f>+'prev. 2016'!D95</f>
        <v>2676</v>
      </c>
      <c r="F95" s="113">
        <f>SUM(F96:F98)</f>
        <v>2676</v>
      </c>
      <c r="G95" s="112">
        <f>+'prev. 2016'!E95</f>
        <v>3549</v>
      </c>
      <c r="H95" s="113">
        <f>SUM(H96:H98)</f>
        <v>3549</v>
      </c>
      <c r="I95" s="112">
        <f>+'prev. 2016'!F95</f>
        <v>972</v>
      </c>
      <c r="J95" s="113">
        <f>SUM(J96:J98)</f>
        <v>972</v>
      </c>
      <c r="K95" s="112">
        <f>+'prev. 2016'!G95</f>
        <v>2500</v>
      </c>
      <c r="L95" s="122">
        <f>SUM(L96:L98)</f>
        <v>2500</v>
      </c>
      <c r="M95" s="112">
        <f>+'prev. 2016'!H95</f>
        <v>1134</v>
      </c>
      <c r="N95" s="122">
        <f>SUM(N96:N98)</f>
        <v>1134</v>
      </c>
      <c r="O95" s="112">
        <f>+'prev. 2016'!I95</f>
        <v>1580</v>
      </c>
      <c r="P95" s="122">
        <f>SUM(P96:P98)</f>
        <v>1580</v>
      </c>
      <c r="Q95" s="112">
        <f>+'prev. 2016'!J95</f>
        <v>6216</v>
      </c>
      <c r="R95" s="113">
        <f>SUM(R96:R98)</f>
        <v>6216</v>
      </c>
      <c r="S95" s="112">
        <f>+'prev. 2016'!K95</f>
        <v>2425</v>
      </c>
      <c r="T95" s="122">
        <f>SUM(T96:T98)</f>
        <v>2425</v>
      </c>
      <c r="U95" s="112">
        <f>+'prev. 2016'!L95</f>
        <v>1655</v>
      </c>
      <c r="V95" s="113">
        <f>SUM(V96:V98)</f>
        <v>1655</v>
      </c>
      <c r="W95" s="112">
        <f>+'prev. 2016'!M95</f>
        <v>2870</v>
      </c>
      <c r="X95" s="113">
        <f>SUM(X96:X98)</f>
        <v>2870</v>
      </c>
      <c r="Y95" s="116">
        <f t="shared" si="23"/>
        <v>28977</v>
      </c>
      <c r="Z95" s="116">
        <f t="shared" si="24"/>
        <v>28977</v>
      </c>
    </row>
    <row r="96" spans="1:26" s="110" customFormat="1" ht="38.25" x14ac:dyDescent="0.2">
      <c r="A96" s="142" t="s">
        <v>1716</v>
      </c>
      <c r="B96" s="132" t="s">
        <v>34</v>
      </c>
      <c r="C96" s="112">
        <f>+'prev. 2016'!C96</f>
        <v>3355</v>
      </c>
      <c r="D96" s="113">
        <f>+C96</f>
        <v>3355</v>
      </c>
      <c r="E96" s="112">
        <f>+'prev. 2016'!D96</f>
        <v>2623</v>
      </c>
      <c r="F96" s="113">
        <f>+E96</f>
        <v>2623</v>
      </c>
      <c r="G96" s="112">
        <f>+'prev. 2016'!E96</f>
        <v>3475</v>
      </c>
      <c r="H96" s="113">
        <f>+G96</f>
        <v>3475</v>
      </c>
      <c r="I96" s="112">
        <f>+'prev. 2016'!F96</f>
        <v>930</v>
      </c>
      <c r="J96" s="113">
        <f>+I96</f>
        <v>930</v>
      </c>
      <c r="K96" s="112">
        <f>+'prev. 2016'!G96</f>
        <v>2400</v>
      </c>
      <c r="L96" s="122">
        <f>+K96</f>
        <v>2400</v>
      </c>
      <c r="M96" s="112">
        <f>+'prev. 2016'!H96</f>
        <v>1118</v>
      </c>
      <c r="N96" s="122">
        <f>+M96</f>
        <v>1118</v>
      </c>
      <c r="O96" s="112">
        <f>+'prev. 2016'!I96</f>
        <v>1457</v>
      </c>
      <c r="P96" s="122">
        <f>+O96</f>
        <v>1457</v>
      </c>
      <c r="Q96" s="112">
        <f>+'prev. 2016'!J96</f>
        <v>5900</v>
      </c>
      <c r="R96" s="113">
        <f>+Q96</f>
        <v>5900</v>
      </c>
      <c r="S96" s="112">
        <f>+'prev. 2016'!K96</f>
        <v>2390</v>
      </c>
      <c r="T96" s="122">
        <f>+S96</f>
        <v>2390</v>
      </c>
      <c r="U96" s="112">
        <f>+'prev. 2016'!L96</f>
        <v>1600</v>
      </c>
      <c r="V96" s="113">
        <f>+U96</f>
        <v>1600</v>
      </c>
      <c r="W96" s="112">
        <f>+'prev. 2016'!M96</f>
        <v>2700</v>
      </c>
      <c r="X96" s="113">
        <f>+W96</f>
        <v>2700</v>
      </c>
      <c r="Y96" s="116">
        <f t="shared" si="23"/>
        <v>27948</v>
      </c>
      <c r="Z96" s="116">
        <f t="shared" si="24"/>
        <v>27948</v>
      </c>
    </row>
    <row r="97" spans="1:26" s="110" customFormat="1" ht="25.5" x14ac:dyDescent="0.2">
      <c r="A97" s="142" t="s">
        <v>1717</v>
      </c>
      <c r="B97" s="132" t="s">
        <v>35</v>
      </c>
      <c r="C97" s="112">
        <f>+'prev. 2016'!C97</f>
        <v>45</v>
      </c>
      <c r="D97" s="113">
        <f>+C97</f>
        <v>45</v>
      </c>
      <c r="E97" s="112">
        <f>+'prev. 2016'!D97</f>
        <v>53</v>
      </c>
      <c r="F97" s="113">
        <f>+E97</f>
        <v>53</v>
      </c>
      <c r="G97" s="112">
        <f>+'prev. 2016'!E97</f>
        <v>74</v>
      </c>
      <c r="H97" s="113">
        <f>+G97</f>
        <v>74</v>
      </c>
      <c r="I97" s="112">
        <f>+'prev. 2016'!F97</f>
        <v>42</v>
      </c>
      <c r="J97" s="113">
        <f>+I97</f>
        <v>42</v>
      </c>
      <c r="K97" s="112">
        <f>+'prev. 2016'!G97</f>
        <v>100</v>
      </c>
      <c r="L97" s="122">
        <f>+K97</f>
        <v>100</v>
      </c>
      <c r="M97" s="112">
        <f>+'prev. 2016'!H97</f>
        <v>16</v>
      </c>
      <c r="N97" s="122">
        <f>+M97</f>
        <v>16</v>
      </c>
      <c r="O97" s="112">
        <f>+'prev. 2016'!I97</f>
        <v>65</v>
      </c>
      <c r="P97" s="122">
        <f>+O97</f>
        <v>65</v>
      </c>
      <c r="Q97" s="112">
        <f>+'prev. 2016'!J97</f>
        <v>66</v>
      </c>
      <c r="R97" s="113">
        <f>+Q97</f>
        <v>66</v>
      </c>
      <c r="S97" s="112">
        <f>+'prev. 2016'!K97</f>
        <v>35</v>
      </c>
      <c r="T97" s="122">
        <f>+S97</f>
        <v>35</v>
      </c>
      <c r="U97" s="112">
        <f>+'prev. 2016'!L97</f>
        <v>55</v>
      </c>
      <c r="V97" s="113">
        <f>+U97</f>
        <v>55</v>
      </c>
      <c r="W97" s="112">
        <f>+'prev. 2016'!M97</f>
        <v>170</v>
      </c>
      <c r="X97" s="113">
        <f>+W97</f>
        <v>170</v>
      </c>
      <c r="Y97" s="116">
        <f t="shared" si="23"/>
        <v>721</v>
      </c>
      <c r="Z97" s="116">
        <f t="shared" si="24"/>
        <v>721</v>
      </c>
    </row>
    <row r="98" spans="1:26" ht="25.5" x14ac:dyDescent="0.2">
      <c r="A98" s="142" t="s">
        <v>1718</v>
      </c>
      <c r="B98" s="132" t="s">
        <v>1168</v>
      </c>
      <c r="C98" s="112">
        <f>+'prev. 2016'!C98</f>
        <v>0</v>
      </c>
      <c r="D98" s="113">
        <f>+C98</f>
        <v>0</v>
      </c>
      <c r="E98" s="112">
        <f>+'prev. 2016'!D98</f>
        <v>0</v>
      </c>
      <c r="F98" s="113">
        <f>+E98</f>
        <v>0</v>
      </c>
      <c r="G98" s="112">
        <f>+'prev. 2016'!E98</f>
        <v>0</v>
      </c>
      <c r="H98" s="113">
        <f>+G98</f>
        <v>0</v>
      </c>
      <c r="I98" s="112">
        <f>+'prev. 2016'!F98</f>
        <v>0</v>
      </c>
      <c r="J98" s="113">
        <f>+I98</f>
        <v>0</v>
      </c>
      <c r="K98" s="112">
        <f>+'prev. 2016'!G98</f>
        <v>0</v>
      </c>
      <c r="L98" s="122">
        <f>+K98</f>
        <v>0</v>
      </c>
      <c r="M98" s="112">
        <f>+'prev. 2016'!H98</f>
        <v>0</v>
      </c>
      <c r="N98" s="122">
        <f>+M98</f>
        <v>0</v>
      </c>
      <c r="O98" s="112">
        <f>+'prev. 2016'!I98</f>
        <v>58</v>
      </c>
      <c r="P98" s="122">
        <f>+O98</f>
        <v>58</v>
      </c>
      <c r="Q98" s="112">
        <f>+'prev. 2016'!J98</f>
        <v>250</v>
      </c>
      <c r="R98" s="113">
        <f>+Q98</f>
        <v>250</v>
      </c>
      <c r="S98" s="112">
        <f>+'prev. 2016'!K98</f>
        <v>0</v>
      </c>
      <c r="T98" s="122">
        <f>+S98</f>
        <v>0</v>
      </c>
      <c r="U98" s="112">
        <f>+'prev. 2016'!L98</f>
        <v>0</v>
      </c>
      <c r="V98" s="113">
        <f>+U98</f>
        <v>0</v>
      </c>
      <c r="W98" s="112">
        <f>+'prev. 2016'!M98</f>
        <v>0</v>
      </c>
      <c r="X98" s="113">
        <f>+W98</f>
        <v>0</v>
      </c>
      <c r="Y98" s="116">
        <f t="shared" si="23"/>
        <v>308</v>
      </c>
      <c r="Z98" s="116">
        <f t="shared" si="24"/>
        <v>308</v>
      </c>
    </row>
    <row r="99" spans="1:26" x14ac:dyDescent="0.2">
      <c r="A99" s="131" t="s">
        <v>1719</v>
      </c>
      <c r="B99" s="132" t="s">
        <v>1805</v>
      </c>
      <c r="C99" s="112">
        <f>+'prev. 2016'!C99</f>
        <v>4246</v>
      </c>
      <c r="D99" s="112">
        <f>SUM(D100:D105)</f>
        <v>4246</v>
      </c>
      <c r="E99" s="112">
        <f>+'prev. 2016'!D99</f>
        <v>5225</v>
      </c>
      <c r="F99" s="112">
        <f>SUM(F100:F105)</f>
        <v>5225</v>
      </c>
      <c r="G99" s="112">
        <f>+'prev. 2016'!E99</f>
        <v>650</v>
      </c>
      <c r="H99" s="112">
        <f>SUM(H100:H105)</f>
        <v>650</v>
      </c>
      <c r="I99" s="112">
        <f>+'prev. 2016'!F99</f>
        <v>572</v>
      </c>
      <c r="J99" s="112">
        <f>SUM(J100:J105)</f>
        <v>572</v>
      </c>
      <c r="K99" s="112">
        <f>+'prev. 2016'!G99</f>
        <v>2500</v>
      </c>
      <c r="L99" s="121">
        <f>SUM(L100:L105)</f>
        <v>2500</v>
      </c>
      <c r="M99" s="112">
        <f>+'prev. 2016'!H99</f>
        <v>1500</v>
      </c>
      <c r="N99" s="121">
        <f>SUM(N100:N105)</f>
        <v>1500</v>
      </c>
      <c r="O99" s="112">
        <f>+'prev. 2016'!I99</f>
        <v>3055</v>
      </c>
      <c r="P99" s="121">
        <f>SUM(P100:P105)</f>
        <v>3055</v>
      </c>
      <c r="Q99" s="112">
        <f>+'prev. 2016'!J99</f>
        <v>2250</v>
      </c>
      <c r="R99" s="112">
        <f>SUM(R100:R105)</f>
        <v>2250</v>
      </c>
      <c r="S99" s="112">
        <f>+'prev. 2016'!K99</f>
        <v>3125</v>
      </c>
      <c r="T99" s="121">
        <f>SUM(T100:T105)</f>
        <v>3125</v>
      </c>
      <c r="U99" s="112">
        <f>+'prev. 2016'!L99</f>
        <v>0</v>
      </c>
      <c r="V99" s="112">
        <f>SUM(V100:V105)</f>
        <v>0</v>
      </c>
      <c r="W99" s="112">
        <f>+'prev. 2016'!M99</f>
        <v>1300</v>
      </c>
      <c r="X99" s="112">
        <f>SUM(X100:X105)</f>
        <v>1300</v>
      </c>
      <c r="Y99" s="116">
        <f t="shared" si="23"/>
        <v>24423</v>
      </c>
      <c r="Z99" s="116">
        <f t="shared" si="24"/>
        <v>24423</v>
      </c>
    </row>
    <row r="100" spans="1:26" ht="25.5" x14ac:dyDescent="0.2">
      <c r="A100" s="142" t="s">
        <v>1720</v>
      </c>
      <c r="B100" s="132" t="s">
        <v>1806</v>
      </c>
      <c r="C100" s="112">
        <f>+'prev. 2016'!C100</f>
        <v>0</v>
      </c>
      <c r="D100" s="113">
        <f t="shared" ref="D100:F106" si="35">+C100</f>
        <v>0</v>
      </c>
      <c r="E100" s="112">
        <f>+'prev. 2016'!D100</f>
        <v>0</v>
      </c>
      <c r="F100" s="113">
        <f t="shared" si="35"/>
        <v>0</v>
      </c>
      <c r="G100" s="112">
        <f>+'prev. 2016'!E100</f>
        <v>0</v>
      </c>
      <c r="H100" s="113">
        <f t="shared" ref="H100:H106" si="36">+G100</f>
        <v>0</v>
      </c>
      <c r="I100" s="112">
        <f>+'prev. 2016'!F100</f>
        <v>0</v>
      </c>
      <c r="J100" s="113">
        <f t="shared" ref="J100:J106" si="37">+I100</f>
        <v>0</v>
      </c>
      <c r="K100" s="112">
        <f>+'prev. 2016'!G100</f>
        <v>0</v>
      </c>
      <c r="L100" s="122">
        <f t="shared" ref="L100:L106" si="38">+K100</f>
        <v>0</v>
      </c>
      <c r="M100" s="112">
        <f>+'prev. 2016'!H100</f>
        <v>0</v>
      </c>
      <c r="N100" s="122">
        <f t="shared" ref="N100:N106" si="39">+M100</f>
        <v>0</v>
      </c>
      <c r="O100" s="112">
        <f>+'prev. 2016'!I100</f>
        <v>0</v>
      </c>
      <c r="P100" s="122">
        <f t="shared" ref="P100:P106" si="40">+O100</f>
        <v>0</v>
      </c>
      <c r="Q100" s="112">
        <f>+'prev. 2016'!J100</f>
        <v>0</v>
      </c>
      <c r="R100" s="113">
        <f t="shared" ref="R100:R106" si="41">+Q100</f>
        <v>0</v>
      </c>
      <c r="S100" s="112">
        <f>+'prev. 2016'!K100</f>
        <v>0</v>
      </c>
      <c r="T100" s="122">
        <f t="shared" ref="T100:T106" si="42">+S100</f>
        <v>0</v>
      </c>
      <c r="U100" s="112">
        <f>+'prev. 2016'!L100</f>
        <v>0</v>
      </c>
      <c r="V100" s="113">
        <f t="shared" ref="V100:V106" si="43">+U100</f>
        <v>0</v>
      </c>
      <c r="W100" s="112">
        <f>+'prev. 2016'!M100</f>
        <v>0</v>
      </c>
      <c r="X100" s="113">
        <f t="shared" ref="X100:X106" si="44">+W100</f>
        <v>0</v>
      </c>
      <c r="Y100" s="116">
        <f t="shared" si="23"/>
        <v>0</v>
      </c>
      <c r="Z100" s="116">
        <f t="shared" si="24"/>
        <v>0</v>
      </c>
    </row>
    <row r="101" spans="1:26" ht="25.5" x14ac:dyDescent="0.2">
      <c r="A101" s="142" t="s">
        <v>1721</v>
      </c>
      <c r="B101" s="132" t="s">
        <v>1807</v>
      </c>
      <c r="C101" s="112">
        <f>+'prev. 2016'!C101</f>
        <v>4246</v>
      </c>
      <c r="D101" s="113">
        <f t="shared" si="35"/>
        <v>4246</v>
      </c>
      <c r="E101" s="112">
        <f>+'prev. 2016'!D101</f>
        <v>4560</v>
      </c>
      <c r="F101" s="113">
        <f t="shared" si="35"/>
        <v>4560</v>
      </c>
      <c r="G101" s="112">
        <f>+'prev. 2016'!E101</f>
        <v>650</v>
      </c>
      <c r="H101" s="113">
        <f t="shared" si="36"/>
        <v>650</v>
      </c>
      <c r="I101" s="112">
        <f>+'prev. 2016'!F101</f>
        <v>572</v>
      </c>
      <c r="J101" s="113">
        <f t="shared" si="37"/>
        <v>572</v>
      </c>
      <c r="K101" s="112">
        <f>+'prev. 2016'!G101</f>
        <v>2500</v>
      </c>
      <c r="L101" s="122">
        <f t="shared" si="38"/>
        <v>2500</v>
      </c>
      <c r="M101" s="112">
        <f>+'prev. 2016'!H101</f>
        <v>1500</v>
      </c>
      <c r="N101" s="122">
        <f t="shared" si="39"/>
        <v>1500</v>
      </c>
      <c r="O101" s="112">
        <f>+'prev. 2016'!I101</f>
        <v>3055</v>
      </c>
      <c r="P101" s="122">
        <f t="shared" si="40"/>
        <v>3055</v>
      </c>
      <c r="Q101" s="112">
        <f>+'prev. 2016'!J101</f>
        <v>2250</v>
      </c>
      <c r="R101" s="113">
        <f t="shared" si="41"/>
        <v>2250</v>
      </c>
      <c r="S101" s="112">
        <f>+'prev. 2016'!K101</f>
        <v>3125</v>
      </c>
      <c r="T101" s="122">
        <f t="shared" si="42"/>
        <v>3125</v>
      </c>
      <c r="U101" s="112">
        <f>+'prev. 2016'!L101</f>
        <v>0</v>
      </c>
      <c r="V101" s="113">
        <f t="shared" si="43"/>
        <v>0</v>
      </c>
      <c r="W101" s="112">
        <f>+'prev. 2016'!M101</f>
        <v>1300</v>
      </c>
      <c r="X101" s="113">
        <f t="shared" si="44"/>
        <v>1300</v>
      </c>
      <c r="Y101" s="116">
        <f t="shared" si="23"/>
        <v>23758</v>
      </c>
      <c r="Z101" s="116">
        <f t="shared" si="24"/>
        <v>23758</v>
      </c>
    </row>
    <row r="102" spans="1:26" ht="25.5" x14ac:dyDescent="0.2">
      <c r="A102" s="142" t="s">
        <v>1722</v>
      </c>
      <c r="B102" s="132" t="s">
        <v>1808</v>
      </c>
      <c r="C102" s="112">
        <f>+'prev. 2016'!C102</f>
        <v>0</v>
      </c>
      <c r="D102" s="113">
        <f t="shared" si="35"/>
        <v>0</v>
      </c>
      <c r="E102" s="112">
        <f>+'prev. 2016'!D102</f>
        <v>531</v>
      </c>
      <c r="F102" s="113">
        <f t="shared" si="35"/>
        <v>531</v>
      </c>
      <c r="G102" s="112">
        <f>+'prev. 2016'!E102</f>
        <v>0</v>
      </c>
      <c r="H102" s="113">
        <f t="shared" si="36"/>
        <v>0</v>
      </c>
      <c r="I102" s="112">
        <f>+'prev. 2016'!F102</f>
        <v>0</v>
      </c>
      <c r="J102" s="113">
        <f t="shared" si="37"/>
        <v>0</v>
      </c>
      <c r="K102" s="112">
        <f>+'prev. 2016'!G102</f>
        <v>0</v>
      </c>
      <c r="L102" s="122">
        <f t="shared" si="38"/>
        <v>0</v>
      </c>
      <c r="M102" s="112">
        <f>+'prev. 2016'!H102</f>
        <v>0</v>
      </c>
      <c r="N102" s="122">
        <f t="shared" si="39"/>
        <v>0</v>
      </c>
      <c r="O102" s="112">
        <f>+'prev. 2016'!I102</f>
        <v>0</v>
      </c>
      <c r="P102" s="122">
        <f t="shared" si="40"/>
        <v>0</v>
      </c>
      <c r="Q102" s="112">
        <f>+'prev. 2016'!J102</f>
        <v>0</v>
      </c>
      <c r="R102" s="113">
        <f t="shared" si="41"/>
        <v>0</v>
      </c>
      <c r="S102" s="112">
        <f>+'prev. 2016'!K102</f>
        <v>0</v>
      </c>
      <c r="T102" s="122">
        <f t="shared" si="42"/>
        <v>0</v>
      </c>
      <c r="U102" s="112">
        <f>+'prev. 2016'!L102</f>
        <v>0</v>
      </c>
      <c r="V102" s="113">
        <f t="shared" si="43"/>
        <v>0</v>
      </c>
      <c r="W102" s="112">
        <f>+'prev. 2016'!M102</f>
        <v>0</v>
      </c>
      <c r="X102" s="113">
        <f t="shared" si="44"/>
        <v>0</v>
      </c>
      <c r="Y102" s="116">
        <f t="shared" si="23"/>
        <v>531</v>
      </c>
      <c r="Z102" s="116">
        <f t="shared" si="24"/>
        <v>531</v>
      </c>
    </row>
    <row r="103" spans="1:26" ht="25.5" x14ac:dyDescent="0.2">
      <c r="A103" s="143" t="s">
        <v>1723</v>
      </c>
      <c r="B103" s="132" t="s">
        <v>1585</v>
      </c>
      <c r="C103" s="112">
        <f>+'prev. 2016'!C103</f>
        <v>0</v>
      </c>
      <c r="D103" s="113">
        <f t="shared" si="35"/>
        <v>0</v>
      </c>
      <c r="E103" s="112">
        <f>+'prev. 2016'!D103</f>
        <v>134</v>
      </c>
      <c r="F103" s="113">
        <f t="shared" si="35"/>
        <v>134</v>
      </c>
      <c r="G103" s="112">
        <f>+'prev. 2016'!E103</f>
        <v>0</v>
      </c>
      <c r="H103" s="113">
        <f t="shared" si="36"/>
        <v>0</v>
      </c>
      <c r="I103" s="112">
        <f>+'prev. 2016'!F103</f>
        <v>0</v>
      </c>
      <c r="J103" s="113">
        <f t="shared" si="37"/>
        <v>0</v>
      </c>
      <c r="K103" s="112">
        <f>+'prev. 2016'!G103</f>
        <v>0</v>
      </c>
      <c r="L103" s="122">
        <f t="shared" si="38"/>
        <v>0</v>
      </c>
      <c r="M103" s="112">
        <f>+'prev. 2016'!H103</f>
        <v>0</v>
      </c>
      <c r="N103" s="122">
        <f t="shared" si="39"/>
        <v>0</v>
      </c>
      <c r="O103" s="112">
        <f>+'prev. 2016'!I103</f>
        <v>0</v>
      </c>
      <c r="P103" s="122">
        <f t="shared" si="40"/>
        <v>0</v>
      </c>
      <c r="Q103" s="112">
        <f>+'prev. 2016'!J103</f>
        <v>0</v>
      </c>
      <c r="R103" s="113">
        <f t="shared" si="41"/>
        <v>0</v>
      </c>
      <c r="S103" s="112">
        <f>+'prev. 2016'!K103</f>
        <v>0</v>
      </c>
      <c r="T103" s="122">
        <f t="shared" si="42"/>
        <v>0</v>
      </c>
      <c r="U103" s="112">
        <f>+'prev. 2016'!L103</f>
        <v>0</v>
      </c>
      <c r="V103" s="113">
        <f t="shared" si="43"/>
        <v>0</v>
      </c>
      <c r="W103" s="112">
        <f>+'prev. 2016'!M103</f>
        <v>0</v>
      </c>
      <c r="X103" s="113">
        <f t="shared" si="44"/>
        <v>0</v>
      </c>
      <c r="Y103" s="116">
        <f t="shared" si="23"/>
        <v>134</v>
      </c>
      <c r="Z103" s="116">
        <f t="shared" si="24"/>
        <v>134</v>
      </c>
    </row>
    <row r="104" spans="1:26" ht="25.5" x14ac:dyDescent="0.2">
      <c r="A104" s="142" t="s">
        <v>1724</v>
      </c>
      <c r="B104" s="132" t="s">
        <v>1586</v>
      </c>
      <c r="C104" s="112">
        <f>+'prev. 2016'!C104</f>
        <v>0</v>
      </c>
      <c r="D104" s="113">
        <f t="shared" si="35"/>
        <v>0</v>
      </c>
      <c r="E104" s="112">
        <f>+'prev. 2016'!D104</f>
        <v>0</v>
      </c>
      <c r="F104" s="113">
        <f t="shared" si="35"/>
        <v>0</v>
      </c>
      <c r="G104" s="112">
        <f>+'prev. 2016'!E104</f>
        <v>0</v>
      </c>
      <c r="H104" s="113">
        <f t="shared" si="36"/>
        <v>0</v>
      </c>
      <c r="I104" s="112">
        <f>+'prev. 2016'!F104</f>
        <v>0</v>
      </c>
      <c r="J104" s="113">
        <f t="shared" si="37"/>
        <v>0</v>
      </c>
      <c r="K104" s="112">
        <f>+'prev. 2016'!G104</f>
        <v>0</v>
      </c>
      <c r="L104" s="122">
        <f t="shared" si="38"/>
        <v>0</v>
      </c>
      <c r="M104" s="112">
        <f>+'prev. 2016'!H104</f>
        <v>0</v>
      </c>
      <c r="N104" s="122">
        <f t="shared" si="39"/>
        <v>0</v>
      </c>
      <c r="O104" s="112">
        <f>+'prev. 2016'!I104</f>
        <v>0</v>
      </c>
      <c r="P104" s="122">
        <f t="shared" si="40"/>
        <v>0</v>
      </c>
      <c r="Q104" s="112">
        <f>+'prev. 2016'!J104</f>
        <v>0</v>
      </c>
      <c r="R104" s="113">
        <f t="shared" si="41"/>
        <v>0</v>
      </c>
      <c r="S104" s="112">
        <f>+'prev. 2016'!K104</f>
        <v>0</v>
      </c>
      <c r="T104" s="122">
        <f t="shared" si="42"/>
        <v>0</v>
      </c>
      <c r="U104" s="112">
        <f>+'prev. 2016'!L104</f>
        <v>0</v>
      </c>
      <c r="V104" s="113">
        <f t="shared" si="43"/>
        <v>0</v>
      </c>
      <c r="W104" s="112">
        <f>+'prev. 2016'!M104</f>
        <v>0</v>
      </c>
      <c r="X104" s="113">
        <f t="shared" si="44"/>
        <v>0</v>
      </c>
      <c r="Y104" s="116">
        <f t="shared" si="23"/>
        <v>0</v>
      </c>
      <c r="Z104" s="116">
        <f t="shared" si="24"/>
        <v>0</v>
      </c>
    </row>
    <row r="105" spans="1:26" ht="25.5" x14ac:dyDescent="0.2">
      <c r="A105" s="142" t="s">
        <v>1725</v>
      </c>
      <c r="B105" s="132" t="s">
        <v>1329</v>
      </c>
      <c r="C105" s="112">
        <f>+'prev. 2016'!C105</f>
        <v>0</v>
      </c>
      <c r="D105" s="113">
        <f t="shared" si="35"/>
        <v>0</v>
      </c>
      <c r="E105" s="112">
        <f>+'prev. 2016'!D105</f>
        <v>0</v>
      </c>
      <c r="F105" s="113">
        <f t="shared" si="35"/>
        <v>0</v>
      </c>
      <c r="G105" s="112">
        <f>+'prev. 2016'!E105</f>
        <v>0</v>
      </c>
      <c r="H105" s="113">
        <f t="shared" si="36"/>
        <v>0</v>
      </c>
      <c r="I105" s="112">
        <f>+'prev. 2016'!F105</f>
        <v>0</v>
      </c>
      <c r="J105" s="113">
        <f t="shared" si="37"/>
        <v>0</v>
      </c>
      <c r="K105" s="112">
        <f>+'prev. 2016'!G105</f>
        <v>0</v>
      </c>
      <c r="L105" s="122">
        <f t="shared" si="38"/>
        <v>0</v>
      </c>
      <c r="M105" s="112">
        <f>+'prev. 2016'!H105</f>
        <v>0</v>
      </c>
      <c r="N105" s="122">
        <f t="shared" si="39"/>
        <v>0</v>
      </c>
      <c r="O105" s="112">
        <f>+'prev. 2016'!I105</f>
        <v>0</v>
      </c>
      <c r="P105" s="122">
        <f t="shared" si="40"/>
        <v>0</v>
      </c>
      <c r="Q105" s="112">
        <f>+'prev. 2016'!J105</f>
        <v>0</v>
      </c>
      <c r="R105" s="113">
        <f t="shared" si="41"/>
        <v>0</v>
      </c>
      <c r="S105" s="112">
        <f>+'prev. 2016'!K105</f>
        <v>0</v>
      </c>
      <c r="T105" s="122">
        <f t="shared" si="42"/>
        <v>0</v>
      </c>
      <c r="U105" s="112">
        <f>+'prev. 2016'!L105</f>
        <v>0</v>
      </c>
      <c r="V105" s="113">
        <f t="shared" si="43"/>
        <v>0</v>
      </c>
      <c r="W105" s="112">
        <f>+'prev. 2016'!M105</f>
        <v>0</v>
      </c>
      <c r="X105" s="113">
        <f t="shared" si="44"/>
        <v>0</v>
      </c>
      <c r="Y105" s="116">
        <f t="shared" si="23"/>
        <v>0</v>
      </c>
      <c r="Z105" s="116">
        <f t="shared" si="24"/>
        <v>0</v>
      </c>
    </row>
    <row r="106" spans="1:26" ht="25.5" x14ac:dyDescent="0.2">
      <c r="A106" s="131" t="s">
        <v>1726</v>
      </c>
      <c r="B106" s="132" t="s">
        <v>1809</v>
      </c>
      <c r="C106" s="112">
        <f>+'prev. 2016'!C106</f>
        <v>0</v>
      </c>
      <c r="D106" s="113">
        <f t="shared" si="35"/>
        <v>0</v>
      </c>
      <c r="E106" s="112">
        <f>+'prev. 2016'!D106</f>
        <v>0</v>
      </c>
      <c r="F106" s="113">
        <f t="shared" si="35"/>
        <v>0</v>
      </c>
      <c r="G106" s="112">
        <f>+'prev. 2016'!E106</f>
        <v>0</v>
      </c>
      <c r="H106" s="113">
        <f t="shared" si="36"/>
        <v>0</v>
      </c>
      <c r="I106" s="112">
        <f>+'prev. 2016'!F106</f>
        <v>0</v>
      </c>
      <c r="J106" s="113">
        <f t="shared" si="37"/>
        <v>0</v>
      </c>
      <c r="K106" s="112">
        <f>+'prev. 2016'!G106</f>
        <v>0</v>
      </c>
      <c r="L106" s="122">
        <f t="shared" si="38"/>
        <v>0</v>
      </c>
      <c r="M106" s="112">
        <f>+'prev. 2016'!H106</f>
        <v>0</v>
      </c>
      <c r="N106" s="122">
        <f t="shared" si="39"/>
        <v>0</v>
      </c>
      <c r="O106" s="112">
        <f>+'prev. 2016'!I106</f>
        <v>0</v>
      </c>
      <c r="P106" s="122">
        <f t="shared" si="40"/>
        <v>0</v>
      </c>
      <c r="Q106" s="112">
        <f>+'prev. 2016'!J106</f>
        <v>0</v>
      </c>
      <c r="R106" s="113">
        <f t="shared" si="41"/>
        <v>0</v>
      </c>
      <c r="S106" s="112">
        <f>+'prev. 2016'!K106</f>
        <v>0</v>
      </c>
      <c r="T106" s="122">
        <f t="shared" si="42"/>
        <v>0</v>
      </c>
      <c r="U106" s="112">
        <f>+'prev. 2016'!L106</f>
        <v>0</v>
      </c>
      <c r="V106" s="113">
        <f t="shared" si="43"/>
        <v>0</v>
      </c>
      <c r="W106" s="112">
        <f>+'prev. 2016'!M106</f>
        <v>0</v>
      </c>
      <c r="X106" s="113">
        <f t="shared" si="44"/>
        <v>0</v>
      </c>
      <c r="Y106" s="116">
        <f t="shared" si="23"/>
        <v>0</v>
      </c>
      <c r="Z106" s="116">
        <f t="shared" si="24"/>
        <v>0</v>
      </c>
    </row>
    <row r="107" spans="1:26" x14ac:dyDescent="0.2">
      <c r="A107" s="131" t="s">
        <v>1727</v>
      </c>
      <c r="B107" s="132" t="s">
        <v>1582</v>
      </c>
      <c r="C107" s="112">
        <f>+'prev. 2016'!C107</f>
        <v>587</v>
      </c>
      <c r="D107" s="112">
        <f>SUM(D108:D110)</f>
        <v>587</v>
      </c>
      <c r="E107" s="112">
        <f>+'prev. 2016'!D107</f>
        <v>630</v>
      </c>
      <c r="F107" s="112">
        <f>SUM(F108:F110)</f>
        <v>630</v>
      </c>
      <c r="G107" s="112">
        <f>+'prev. 2016'!E107</f>
        <v>250</v>
      </c>
      <c r="H107" s="112">
        <f>SUM(H108:H110)</f>
        <v>250</v>
      </c>
      <c r="I107" s="112">
        <f>+'prev. 2016'!F107</f>
        <v>222</v>
      </c>
      <c r="J107" s="112">
        <f>SUM(J108:J110)</f>
        <v>222</v>
      </c>
      <c r="K107" s="112">
        <f>+'prev. 2016'!G107</f>
        <v>606</v>
      </c>
      <c r="L107" s="121">
        <f>SUM(L108:L110)</f>
        <v>606</v>
      </c>
      <c r="M107" s="112">
        <f>+'prev. 2016'!H107</f>
        <v>92</v>
      </c>
      <c r="N107" s="121">
        <f>SUM(N108:N110)</f>
        <v>92</v>
      </c>
      <c r="O107" s="112">
        <f>+'prev. 2016'!I107</f>
        <v>407</v>
      </c>
      <c r="P107" s="121">
        <f>SUM(P108:P110)</f>
        <v>407</v>
      </c>
      <c r="Q107" s="112">
        <f>+'prev. 2016'!J107</f>
        <v>1204</v>
      </c>
      <c r="R107" s="112">
        <f>SUM(R108:R110)</f>
        <v>1204</v>
      </c>
      <c r="S107" s="112">
        <f>+'prev. 2016'!K107</f>
        <v>682</v>
      </c>
      <c r="T107" s="121">
        <f>SUM(T108:T110)</f>
        <v>682</v>
      </c>
      <c r="U107" s="112">
        <f>+'prev. 2016'!L107</f>
        <v>210</v>
      </c>
      <c r="V107" s="112">
        <f>SUM(V108:V110)</f>
        <v>210</v>
      </c>
      <c r="W107" s="112">
        <f>+'prev. 2016'!M107</f>
        <v>239</v>
      </c>
      <c r="X107" s="112">
        <f>SUM(X108:X110)</f>
        <v>239</v>
      </c>
      <c r="Y107" s="116">
        <f t="shared" si="23"/>
        <v>5129</v>
      </c>
      <c r="Z107" s="116">
        <f t="shared" si="24"/>
        <v>5129</v>
      </c>
    </row>
    <row r="108" spans="1:26" x14ac:dyDescent="0.2">
      <c r="A108" s="142" t="s">
        <v>1728</v>
      </c>
      <c r="B108" s="132" t="s">
        <v>1583</v>
      </c>
      <c r="C108" s="112">
        <f>+'prev. 2016'!C108</f>
        <v>87</v>
      </c>
      <c r="D108" s="113">
        <f>+C108</f>
        <v>87</v>
      </c>
      <c r="E108" s="112">
        <f>+'prev. 2016'!D108</f>
        <v>37</v>
      </c>
      <c r="F108" s="113">
        <f>+E108</f>
        <v>37</v>
      </c>
      <c r="G108" s="112">
        <f>+'prev. 2016'!E108</f>
        <v>0</v>
      </c>
      <c r="H108" s="113">
        <f>+G108</f>
        <v>0</v>
      </c>
      <c r="I108" s="112">
        <f>+'prev. 2016'!F108</f>
        <v>44</v>
      </c>
      <c r="J108" s="113">
        <f>+I108</f>
        <v>44</v>
      </c>
      <c r="K108" s="112">
        <f>+'prev. 2016'!G108</f>
        <v>531</v>
      </c>
      <c r="L108" s="122">
        <f>+K108</f>
        <v>531</v>
      </c>
      <c r="M108" s="112">
        <f>+'prev. 2016'!H108</f>
        <v>0</v>
      </c>
      <c r="N108" s="122">
        <f>+M108</f>
        <v>0</v>
      </c>
      <c r="O108" s="112">
        <f>+'prev. 2016'!I108</f>
        <v>0</v>
      </c>
      <c r="P108" s="122">
        <f>+O108</f>
        <v>0</v>
      </c>
      <c r="Q108" s="112">
        <f>+'prev. 2016'!J108</f>
        <v>150</v>
      </c>
      <c r="R108" s="113">
        <f>+Q108</f>
        <v>150</v>
      </c>
      <c r="S108" s="112">
        <f>+'prev. 2016'!K108</f>
        <v>25</v>
      </c>
      <c r="T108" s="122">
        <f>+S108</f>
        <v>25</v>
      </c>
      <c r="U108" s="112">
        <f>+'prev. 2016'!L108</f>
        <v>0</v>
      </c>
      <c r="V108" s="113">
        <f>+U108</f>
        <v>0</v>
      </c>
      <c r="W108" s="112">
        <f>+'prev. 2016'!M108</f>
        <v>0</v>
      </c>
      <c r="X108" s="113">
        <f>+W108</f>
        <v>0</v>
      </c>
      <c r="Y108" s="116">
        <f t="shared" si="23"/>
        <v>874</v>
      </c>
      <c r="Z108" s="116">
        <f t="shared" si="24"/>
        <v>874</v>
      </c>
    </row>
    <row r="109" spans="1:26" x14ac:dyDescent="0.2">
      <c r="A109" s="142" t="s">
        <v>1729</v>
      </c>
      <c r="B109" s="132" t="s">
        <v>1060</v>
      </c>
      <c r="C109" s="112">
        <f>+'prev. 2016'!C109</f>
        <v>10</v>
      </c>
      <c r="D109" s="113">
        <f>+C109</f>
        <v>10</v>
      </c>
      <c r="E109" s="112">
        <f>+'prev. 2016'!D109</f>
        <v>134</v>
      </c>
      <c r="F109" s="113">
        <f>+E109</f>
        <v>134</v>
      </c>
      <c r="G109" s="112">
        <f>+'prev. 2016'!E109</f>
        <v>0</v>
      </c>
      <c r="H109" s="113">
        <f>+G109</f>
        <v>0</v>
      </c>
      <c r="I109" s="112">
        <f>+'prev. 2016'!F109</f>
        <v>16</v>
      </c>
      <c r="J109" s="113">
        <f>+I109</f>
        <v>16</v>
      </c>
      <c r="K109" s="112">
        <f>+'prev. 2016'!G109</f>
        <v>75</v>
      </c>
      <c r="L109" s="122">
        <f>+K109</f>
        <v>75</v>
      </c>
      <c r="M109" s="112">
        <f>+'prev. 2016'!H109</f>
        <v>10</v>
      </c>
      <c r="N109" s="122">
        <f>+M109</f>
        <v>10</v>
      </c>
      <c r="O109" s="112">
        <f>+'prev. 2016'!I109</f>
        <v>5</v>
      </c>
      <c r="P109" s="122">
        <f>+O109</f>
        <v>5</v>
      </c>
      <c r="Q109" s="112">
        <f>+'prev. 2016'!J109</f>
        <v>600</v>
      </c>
      <c r="R109" s="113">
        <f>+Q109</f>
        <v>600</v>
      </c>
      <c r="S109" s="112">
        <f>+'prev. 2016'!K109</f>
        <v>168</v>
      </c>
      <c r="T109" s="122">
        <f>+S109</f>
        <v>168</v>
      </c>
      <c r="U109" s="112">
        <f>+'prev. 2016'!L109</f>
        <v>150</v>
      </c>
      <c r="V109" s="113">
        <f>+U109</f>
        <v>150</v>
      </c>
      <c r="W109" s="112">
        <f>+'prev. 2016'!M109</f>
        <v>169</v>
      </c>
      <c r="X109" s="113">
        <f>+W109</f>
        <v>169</v>
      </c>
      <c r="Y109" s="116">
        <f t="shared" si="23"/>
        <v>1337</v>
      </c>
      <c r="Z109" s="116">
        <f t="shared" si="24"/>
        <v>1337</v>
      </c>
    </row>
    <row r="110" spans="1:26" s="110" customFormat="1" x14ac:dyDescent="0.2">
      <c r="A110" s="142" t="s">
        <v>1730</v>
      </c>
      <c r="B110" s="132" t="s">
        <v>1584</v>
      </c>
      <c r="C110" s="112">
        <f>+'prev. 2016'!C110</f>
        <v>490</v>
      </c>
      <c r="D110" s="113">
        <f>+C110</f>
        <v>490</v>
      </c>
      <c r="E110" s="112">
        <f>+'prev. 2016'!D110</f>
        <v>459</v>
      </c>
      <c r="F110" s="113">
        <f>+E110</f>
        <v>459</v>
      </c>
      <c r="G110" s="112">
        <f>+'prev. 2016'!E110</f>
        <v>250</v>
      </c>
      <c r="H110" s="113">
        <f>+G110</f>
        <v>250</v>
      </c>
      <c r="I110" s="112">
        <f>+'prev. 2016'!F110</f>
        <v>162</v>
      </c>
      <c r="J110" s="113">
        <f>+I110</f>
        <v>162</v>
      </c>
      <c r="K110" s="112">
        <f>+'prev. 2016'!G110</f>
        <v>0</v>
      </c>
      <c r="L110" s="122">
        <f>+K110</f>
        <v>0</v>
      </c>
      <c r="M110" s="112">
        <f>+'prev. 2016'!H110</f>
        <v>82</v>
      </c>
      <c r="N110" s="122">
        <f>+M110</f>
        <v>82</v>
      </c>
      <c r="O110" s="112">
        <f>+'prev. 2016'!I110</f>
        <v>402</v>
      </c>
      <c r="P110" s="122">
        <f>+O110</f>
        <v>402</v>
      </c>
      <c r="Q110" s="112">
        <f>+'prev. 2016'!J110</f>
        <v>454</v>
      </c>
      <c r="R110" s="113">
        <f>+Q110</f>
        <v>454</v>
      </c>
      <c r="S110" s="112">
        <f>+'prev. 2016'!K110</f>
        <v>489</v>
      </c>
      <c r="T110" s="122">
        <f>+S110</f>
        <v>489</v>
      </c>
      <c r="U110" s="112">
        <f>+'prev. 2016'!L110</f>
        <v>60</v>
      </c>
      <c r="V110" s="113">
        <f>+U110</f>
        <v>60</v>
      </c>
      <c r="W110" s="112">
        <f>+'prev. 2016'!M110</f>
        <v>70</v>
      </c>
      <c r="X110" s="113">
        <f>+W110</f>
        <v>70</v>
      </c>
      <c r="Y110" s="116">
        <f t="shared" si="23"/>
        <v>2918</v>
      </c>
      <c r="Z110" s="116">
        <f t="shared" si="24"/>
        <v>2918</v>
      </c>
    </row>
    <row r="111" spans="1:26" x14ac:dyDescent="0.2">
      <c r="A111" s="131" t="s">
        <v>1731</v>
      </c>
      <c r="B111" s="132" t="s">
        <v>376</v>
      </c>
      <c r="C111" s="112">
        <f>+'prev. 2016'!C111</f>
        <v>363927</v>
      </c>
      <c r="D111" s="112">
        <f>D2+D25+D28+D33+D76+D95+D99+D106+D107</f>
        <v>355842.62930562842</v>
      </c>
      <c r="E111" s="112">
        <f>+'prev. 2016'!D111</f>
        <v>231097</v>
      </c>
      <c r="F111" s="112">
        <f>F2+F25+F28+F33+F76+F95+F99+F106+F107</f>
        <v>224214.22667377506</v>
      </c>
      <c r="G111" s="112">
        <f>+'prev. 2016'!E111</f>
        <v>286281</v>
      </c>
      <c r="H111" s="112">
        <f>H2+H25+H28+H33+H76+H95+H99+H106+H107</f>
        <v>286280.52795503527</v>
      </c>
      <c r="I111" s="112">
        <f>+'prev. 2016'!F111</f>
        <v>93320</v>
      </c>
      <c r="J111" s="112">
        <f>J2+J25+J28+J33+J76+J95+J99+J106+J107</f>
        <v>93320.030683629884</v>
      </c>
      <c r="K111" s="112">
        <f>+'prev. 2016'!G111</f>
        <v>261968</v>
      </c>
      <c r="L111" s="121">
        <f>L2+L25+L28+L33+L76+L95+L99+L106+L107</f>
        <v>249465.22126660371</v>
      </c>
      <c r="M111" s="112">
        <f>+'prev. 2016'!H111</f>
        <v>112879</v>
      </c>
      <c r="N111" s="121">
        <f>N2+N25+N28+N33+N76+N95+N99+N106+N107</f>
        <v>112878.77225975251</v>
      </c>
      <c r="O111" s="112">
        <f>+'prev. 2016'!I111</f>
        <v>203640</v>
      </c>
      <c r="P111" s="121">
        <f>P2+P25+P28+P33+P76+P95+P99+P106+P107</f>
        <v>203640.00355169206</v>
      </c>
      <c r="Q111" s="112">
        <f>+'prev. 2016'!J111</f>
        <v>740676</v>
      </c>
      <c r="R111" s="112">
        <f>R2+R25+R28+R33+R76+R95+R99+R106+R107</f>
        <v>743644.57292261207</v>
      </c>
      <c r="S111" s="112">
        <f>+'prev. 2016'!K111</f>
        <v>297517</v>
      </c>
      <c r="T111" s="121">
        <f>T2+T25+T28+T33+T76+T95+T99+T106+T107</f>
        <v>297517.39679707907</v>
      </c>
      <c r="U111" s="112">
        <f>+'prev. 2016'!L111</f>
        <v>121706</v>
      </c>
      <c r="V111" s="112">
        <f>V2+V25+V28+V33+V76+V95+V99+V106+V107</f>
        <v>276453.01900949172</v>
      </c>
      <c r="W111" s="112">
        <f>+'prev. 2016'!M111</f>
        <v>148193</v>
      </c>
      <c r="X111" s="112">
        <f>X2+X25+X28+X33+X76+X95+X99+X106+X107</f>
        <v>148193.13938470033</v>
      </c>
      <c r="Y111" s="116">
        <f t="shared" si="23"/>
        <v>2861204</v>
      </c>
      <c r="Z111" s="116">
        <f t="shared" si="24"/>
        <v>2991449.5398100005</v>
      </c>
    </row>
    <row r="112" spans="1:26" x14ac:dyDescent="0.2">
      <c r="A112" s="131" t="s">
        <v>1732</v>
      </c>
      <c r="B112" s="132" t="s">
        <v>380</v>
      </c>
      <c r="C112" s="112">
        <f>+'prev. 2016'!C112</f>
        <v>39970</v>
      </c>
      <c r="D112" s="112">
        <f>D113+D132</f>
        <v>39970</v>
      </c>
      <c r="E112" s="112">
        <f>+'prev. 2016'!D112</f>
        <v>34362</v>
      </c>
      <c r="F112" s="112">
        <f>F113+F132</f>
        <v>34362</v>
      </c>
      <c r="G112" s="112">
        <f>+'prev. 2016'!E112</f>
        <v>60331</v>
      </c>
      <c r="H112" s="112">
        <f>H113+H132</f>
        <v>60331</v>
      </c>
      <c r="I112" s="112">
        <f>+'prev. 2016'!F112</f>
        <v>12847</v>
      </c>
      <c r="J112" s="112">
        <f>J113+J132</f>
        <v>12847</v>
      </c>
      <c r="K112" s="112">
        <f>+'prev. 2016'!G112</f>
        <v>34392</v>
      </c>
      <c r="L112" s="121">
        <f>L113+L132</f>
        <v>34392</v>
      </c>
      <c r="M112" s="112">
        <f>+'prev. 2016'!H112</f>
        <v>18078</v>
      </c>
      <c r="N112" s="121">
        <f>N113+N132</f>
        <v>18078</v>
      </c>
      <c r="O112" s="112">
        <f>+'prev. 2016'!I112</f>
        <v>27961</v>
      </c>
      <c r="P112" s="121">
        <f>P113+P132</f>
        <v>27961</v>
      </c>
      <c r="Q112" s="112">
        <f>+'prev. 2016'!J112</f>
        <v>109161</v>
      </c>
      <c r="R112" s="112">
        <f>R113+R132</f>
        <v>109161</v>
      </c>
      <c r="S112" s="112">
        <f>+'prev. 2016'!K112</f>
        <v>111089</v>
      </c>
      <c r="T112" s="121">
        <f>T113+T132</f>
        <v>111089</v>
      </c>
      <c r="U112" s="112">
        <f>+'prev. 2016'!L112</f>
        <v>51523</v>
      </c>
      <c r="V112" s="112">
        <f>V113+V132</f>
        <v>51523</v>
      </c>
      <c r="W112" s="112">
        <f>+'prev. 2016'!M112</f>
        <v>54685</v>
      </c>
      <c r="X112" s="112">
        <f>X113+X132</f>
        <v>54685</v>
      </c>
      <c r="Y112" s="116">
        <f t="shared" si="23"/>
        <v>554399</v>
      </c>
      <c r="Z112" s="116">
        <f t="shared" si="24"/>
        <v>554399</v>
      </c>
    </row>
    <row r="113" spans="1:26" x14ac:dyDescent="0.2">
      <c r="A113" s="142" t="s">
        <v>1733</v>
      </c>
      <c r="B113" s="132" t="s">
        <v>382</v>
      </c>
      <c r="C113" s="112">
        <f>+'prev. 2016'!C113</f>
        <v>39661</v>
      </c>
      <c r="D113" s="112">
        <f>D114+D118+D122+SUM(D126:D131)</f>
        <v>39661</v>
      </c>
      <c r="E113" s="112">
        <f>+'prev. 2016'!D113</f>
        <v>33124</v>
      </c>
      <c r="F113" s="112">
        <f>F114+F118+F122+SUM(F126:F131)</f>
        <v>33124</v>
      </c>
      <c r="G113" s="112">
        <f>+'prev. 2016'!E113</f>
        <v>59095</v>
      </c>
      <c r="H113" s="112">
        <f>H114+H118+H122+SUM(H126:H131)</f>
        <v>59095</v>
      </c>
      <c r="I113" s="112">
        <f>+'prev. 2016'!F113</f>
        <v>11904</v>
      </c>
      <c r="J113" s="112">
        <f>J114+J118+J122+SUM(J126:J131)</f>
        <v>11904</v>
      </c>
      <c r="K113" s="112">
        <f>+'prev. 2016'!G113</f>
        <v>33432</v>
      </c>
      <c r="L113" s="121">
        <f>L114+L118+L122+SUM(L126:L131)</f>
        <v>33432</v>
      </c>
      <c r="M113" s="112">
        <f>+'prev. 2016'!H113</f>
        <v>17664</v>
      </c>
      <c r="N113" s="121">
        <f>N114+N118+N122+SUM(N126:N131)</f>
        <v>17664</v>
      </c>
      <c r="O113" s="112">
        <f>+'prev. 2016'!I113</f>
        <v>27262</v>
      </c>
      <c r="P113" s="121">
        <f>P114+P118+P122+SUM(P126:P131)</f>
        <v>27262</v>
      </c>
      <c r="Q113" s="112">
        <f>+'prev. 2016'!J113</f>
        <v>106821</v>
      </c>
      <c r="R113" s="112">
        <f>R114+R118+R122+SUM(R126:R131)</f>
        <v>106821</v>
      </c>
      <c r="S113" s="112">
        <f>+'prev. 2016'!K113</f>
        <v>106880</v>
      </c>
      <c r="T113" s="121">
        <f>T114+T118+T122+SUM(T126:T131)</f>
        <v>106880</v>
      </c>
      <c r="U113" s="112">
        <f>+'prev. 2016'!L113</f>
        <v>51316</v>
      </c>
      <c r="V113" s="112">
        <f>V114+V118+V122+SUM(V126:V131)</f>
        <v>51316</v>
      </c>
      <c r="W113" s="112">
        <f>+'prev. 2016'!M113</f>
        <v>53951</v>
      </c>
      <c r="X113" s="112">
        <f>X114+X118+X122+SUM(X126:X131)</f>
        <v>53951</v>
      </c>
      <c r="Y113" s="116">
        <f t="shared" si="23"/>
        <v>541110</v>
      </c>
      <c r="Z113" s="116">
        <f t="shared" si="24"/>
        <v>541110</v>
      </c>
    </row>
    <row r="114" spans="1:26" x14ac:dyDescent="0.2">
      <c r="A114" s="142" t="s">
        <v>1734</v>
      </c>
      <c r="B114" s="132" t="s">
        <v>384</v>
      </c>
      <c r="C114" s="112">
        <f>+'prev. 2016'!C114</f>
        <v>25444</v>
      </c>
      <c r="D114" s="112">
        <f>SUM(D115:D117)</f>
        <v>25444</v>
      </c>
      <c r="E114" s="112">
        <f>+'prev. 2016'!D114</f>
        <v>19329</v>
      </c>
      <c r="F114" s="112">
        <f>SUM(F115:F117)</f>
        <v>19329</v>
      </c>
      <c r="G114" s="112">
        <f>+'prev. 2016'!E114</f>
        <v>32557</v>
      </c>
      <c r="H114" s="112">
        <f>SUM(H115:H117)</f>
        <v>32557</v>
      </c>
      <c r="I114" s="112">
        <f>+'prev. 2016'!F114</f>
        <v>7555</v>
      </c>
      <c r="J114" s="112">
        <f>SUM(J115:J117)</f>
        <v>7555</v>
      </c>
      <c r="K114" s="112">
        <f>+'prev. 2016'!G114</f>
        <v>20020</v>
      </c>
      <c r="L114" s="121">
        <f>SUM(L115:L117)</f>
        <v>20020</v>
      </c>
      <c r="M114" s="112">
        <f>+'prev. 2016'!H114</f>
        <v>11660</v>
      </c>
      <c r="N114" s="121">
        <f>SUM(N115:N117)</f>
        <v>11660</v>
      </c>
      <c r="O114" s="112">
        <f>+'prev. 2016'!I114</f>
        <v>16288</v>
      </c>
      <c r="P114" s="121">
        <f>SUM(P115:P117)</f>
        <v>16288</v>
      </c>
      <c r="Q114" s="112">
        <f>+'prev. 2016'!J114</f>
        <v>69604</v>
      </c>
      <c r="R114" s="112">
        <f>SUM(R115:R117)</f>
        <v>69604</v>
      </c>
      <c r="S114" s="112">
        <f>+'prev. 2016'!K114</f>
        <v>65345</v>
      </c>
      <c r="T114" s="121">
        <f>SUM(T115:T117)</f>
        <v>65345</v>
      </c>
      <c r="U114" s="112">
        <f>+'prev. 2016'!L114</f>
        <v>36757</v>
      </c>
      <c r="V114" s="112">
        <f>SUM(V115:V117)</f>
        <v>36757</v>
      </c>
      <c r="W114" s="112">
        <f>+'prev. 2016'!M114</f>
        <v>40777</v>
      </c>
      <c r="X114" s="112">
        <f>SUM(X115:X117)</f>
        <v>40777</v>
      </c>
      <c r="Y114" s="116">
        <f t="shared" si="23"/>
        <v>345336</v>
      </c>
      <c r="Z114" s="116">
        <f t="shared" si="24"/>
        <v>345336</v>
      </c>
    </row>
    <row r="115" spans="1:26" ht="25.5" x14ac:dyDescent="0.2">
      <c r="A115" s="131" t="s">
        <v>1735</v>
      </c>
      <c r="B115" s="132" t="s">
        <v>460</v>
      </c>
      <c r="C115" s="112">
        <f>+'prev. 2016'!C115</f>
        <v>25210</v>
      </c>
      <c r="D115" s="113">
        <f>+C115</f>
        <v>25210</v>
      </c>
      <c r="E115" s="112">
        <f>+'prev. 2016'!D115</f>
        <v>19315</v>
      </c>
      <c r="F115" s="113">
        <f>+E115</f>
        <v>19315</v>
      </c>
      <c r="G115" s="112">
        <f>+'prev. 2016'!E115</f>
        <v>32470</v>
      </c>
      <c r="H115" s="113">
        <f>+G115</f>
        <v>32470</v>
      </c>
      <c r="I115" s="112">
        <f>+'prev. 2016'!F115</f>
        <v>7546</v>
      </c>
      <c r="J115" s="113">
        <f>+I115</f>
        <v>7546</v>
      </c>
      <c r="K115" s="112">
        <f>+'prev. 2016'!G115</f>
        <v>19800</v>
      </c>
      <c r="L115" s="122">
        <f>+K115</f>
        <v>19800</v>
      </c>
      <c r="M115" s="112">
        <f>+'prev. 2016'!H115</f>
        <v>11462</v>
      </c>
      <c r="N115" s="122">
        <f>+M115</f>
        <v>11462</v>
      </c>
      <c r="O115" s="112">
        <f>+'prev. 2016'!I115</f>
        <v>15831</v>
      </c>
      <c r="P115" s="122">
        <f>+O115</f>
        <v>15831</v>
      </c>
      <c r="Q115" s="112">
        <f>+'prev. 2016'!J115</f>
        <v>67885</v>
      </c>
      <c r="R115" s="113">
        <f>+Q115</f>
        <v>67885</v>
      </c>
      <c r="S115" s="112">
        <f>+'prev. 2016'!K115</f>
        <v>64687</v>
      </c>
      <c r="T115" s="122">
        <f>+S115</f>
        <v>64687</v>
      </c>
      <c r="U115" s="112">
        <f>+'prev. 2016'!L115</f>
        <v>35977</v>
      </c>
      <c r="V115" s="113">
        <f>+U115</f>
        <v>35977</v>
      </c>
      <c r="W115" s="112">
        <f>+'prev. 2016'!M115</f>
        <v>40700</v>
      </c>
      <c r="X115" s="113">
        <f>+W115</f>
        <v>40700</v>
      </c>
      <c r="Y115" s="116">
        <f t="shared" si="23"/>
        <v>340883</v>
      </c>
      <c r="Z115" s="116">
        <f t="shared" si="24"/>
        <v>340883</v>
      </c>
    </row>
    <row r="116" spans="1:26" x14ac:dyDescent="0.2">
      <c r="A116" s="131" t="s">
        <v>1736</v>
      </c>
      <c r="B116" s="132" t="s">
        <v>1057</v>
      </c>
      <c r="C116" s="112">
        <f>+'prev. 2016'!C116</f>
        <v>234</v>
      </c>
      <c r="D116" s="113">
        <f>+C116</f>
        <v>234</v>
      </c>
      <c r="E116" s="112">
        <f>+'prev. 2016'!D116</f>
        <v>14</v>
      </c>
      <c r="F116" s="113">
        <f>+E116</f>
        <v>14</v>
      </c>
      <c r="G116" s="112">
        <f>+'prev. 2016'!E116</f>
        <v>87</v>
      </c>
      <c r="H116" s="113">
        <f>+G116</f>
        <v>87</v>
      </c>
      <c r="I116" s="112">
        <f>+'prev. 2016'!F116</f>
        <v>9</v>
      </c>
      <c r="J116" s="113">
        <f>+I116</f>
        <v>9</v>
      </c>
      <c r="K116" s="112">
        <f>+'prev. 2016'!G116</f>
        <v>220</v>
      </c>
      <c r="L116" s="122">
        <f>+K116</f>
        <v>220</v>
      </c>
      <c r="M116" s="112">
        <f>+'prev. 2016'!H116</f>
        <v>25</v>
      </c>
      <c r="N116" s="122">
        <f>+M116</f>
        <v>25</v>
      </c>
      <c r="O116" s="112">
        <f>+'prev. 2016'!I116</f>
        <v>450</v>
      </c>
      <c r="P116" s="122">
        <f>+O116</f>
        <v>450</v>
      </c>
      <c r="Q116" s="112">
        <f>+'prev. 2016'!J116</f>
        <v>1719</v>
      </c>
      <c r="R116" s="113">
        <f>+Q116</f>
        <v>1719</v>
      </c>
      <c r="S116" s="112">
        <f>+'prev. 2016'!K116</f>
        <v>658</v>
      </c>
      <c r="T116" s="122">
        <f>+S116</f>
        <v>658</v>
      </c>
      <c r="U116" s="112">
        <f>+'prev. 2016'!L116</f>
        <v>780</v>
      </c>
      <c r="V116" s="113">
        <f>+U116</f>
        <v>780</v>
      </c>
      <c r="W116" s="112">
        <f>+'prev. 2016'!M116</f>
        <v>77</v>
      </c>
      <c r="X116" s="113">
        <f>+W116</f>
        <v>77</v>
      </c>
      <c r="Y116" s="116">
        <f t="shared" si="23"/>
        <v>4273</v>
      </c>
      <c r="Z116" s="116">
        <f t="shared" si="24"/>
        <v>4273</v>
      </c>
    </row>
    <row r="117" spans="1:26" x14ac:dyDescent="0.2">
      <c r="A117" s="131" t="s">
        <v>1737</v>
      </c>
      <c r="B117" s="132" t="s">
        <v>459</v>
      </c>
      <c r="C117" s="112">
        <f>+'prev. 2016'!C117</f>
        <v>0</v>
      </c>
      <c r="D117" s="113">
        <f>+C117</f>
        <v>0</v>
      </c>
      <c r="E117" s="112">
        <f>+'prev. 2016'!D117</f>
        <v>0</v>
      </c>
      <c r="F117" s="113">
        <f>+E117</f>
        <v>0</v>
      </c>
      <c r="G117" s="112">
        <f>+'prev. 2016'!E117</f>
        <v>0</v>
      </c>
      <c r="H117" s="113">
        <f>+G117</f>
        <v>0</v>
      </c>
      <c r="I117" s="112">
        <f>+'prev. 2016'!F117</f>
        <v>0</v>
      </c>
      <c r="J117" s="113">
        <f>+I117</f>
        <v>0</v>
      </c>
      <c r="K117" s="112">
        <f>+'prev. 2016'!G117</f>
        <v>0</v>
      </c>
      <c r="L117" s="122">
        <f>+K117</f>
        <v>0</v>
      </c>
      <c r="M117" s="112">
        <f>+'prev. 2016'!H117</f>
        <v>173</v>
      </c>
      <c r="N117" s="122">
        <f>+M117</f>
        <v>173</v>
      </c>
      <c r="O117" s="112">
        <f>+'prev. 2016'!I117</f>
        <v>7</v>
      </c>
      <c r="P117" s="122">
        <f>+O117</f>
        <v>7</v>
      </c>
      <c r="Q117" s="112">
        <f>+'prev. 2016'!J117</f>
        <v>0</v>
      </c>
      <c r="R117" s="113">
        <f>+Q117</f>
        <v>0</v>
      </c>
      <c r="S117" s="112">
        <f>+'prev. 2016'!K117</f>
        <v>0</v>
      </c>
      <c r="T117" s="122">
        <f>+S117</f>
        <v>0</v>
      </c>
      <c r="U117" s="112">
        <f>+'prev. 2016'!L117</f>
        <v>0</v>
      </c>
      <c r="V117" s="113">
        <f>+U117</f>
        <v>0</v>
      </c>
      <c r="W117" s="112">
        <f>+'prev. 2016'!M117</f>
        <v>0</v>
      </c>
      <c r="X117" s="113">
        <f>+W117</f>
        <v>0</v>
      </c>
      <c r="Y117" s="116">
        <f t="shared" si="23"/>
        <v>180</v>
      </c>
      <c r="Z117" s="116">
        <f t="shared" si="24"/>
        <v>180</v>
      </c>
    </row>
    <row r="118" spans="1:26" s="110" customFormat="1" x14ac:dyDescent="0.2">
      <c r="A118" s="142" t="s">
        <v>1738</v>
      </c>
      <c r="B118" s="132" t="s">
        <v>1056</v>
      </c>
      <c r="C118" s="112">
        <f>+'prev. 2016'!C118</f>
        <v>6</v>
      </c>
      <c r="D118" s="113">
        <f>SUM(D119:D121)</f>
        <v>6</v>
      </c>
      <c r="E118" s="112">
        <f>+'prev. 2016'!D118</f>
        <v>0</v>
      </c>
      <c r="F118" s="113">
        <f>SUM(F119:F121)</f>
        <v>0</v>
      </c>
      <c r="G118" s="112">
        <f>+'prev. 2016'!E118</f>
        <v>0</v>
      </c>
      <c r="H118" s="113">
        <f>SUM(H119:H121)</f>
        <v>0</v>
      </c>
      <c r="I118" s="112">
        <f>+'prev. 2016'!F118</f>
        <v>0</v>
      </c>
      <c r="J118" s="113">
        <f>SUM(J119:J121)</f>
        <v>0</v>
      </c>
      <c r="K118" s="112">
        <f>+'prev. 2016'!G118</f>
        <v>0</v>
      </c>
      <c r="L118" s="122">
        <f>SUM(L119:L121)</f>
        <v>0</v>
      </c>
      <c r="M118" s="112">
        <f>+'prev. 2016'!H118</f>
        <v>0</v>
      </c>
      <c r="N118" s="122">
        <f>SUM(N119:N121)</f>
        <v>0</v>
      </c>
      <c r="O118" s="112">
        <f>+'prev. 2016'!I118</f>
        <v>10</v>
      </c>
      <c r="P118" s="122">
        <f>SUM(P119:P121)</f>
        <v>10</v>
      </c>
      <c r="Q118" s="112">
        <f>+'prev. 2016'!J118</f>
        <v>0</v>
      </c>
      <c r="R118" s="113">
        <f>SUM(R119:R121)</f>
        <v>0</v>
      </c>
      <c r="S118" s="112">
        <f>+'prev. 2016'!K118</f>
        <v>1460</v>
      </c>
      <c r="T118" s="122">
        <f>SUM(T119:T121)</f>
        <v>1460</v>
      </c>
      <c r="U118" s="112">
        <f>+'prev. 2016'!L118</f>
        <v>0</v>
      </c>
      <c r="V118" s="113">
        <f>SUM(V119:V121)</f>
        <v>0</v>
      </c>
      <c r="W118" s="112">
        <f>+'prev. 2016'!M118</f>
        <v>0</v>
      </c>
      <c r="X118" s="113">
        <f>SUM(X119:X121)</f>
        <v>0</v>
      </c>
      <c r="Y118" s="116">
        <f t="shared" si="23"/>
        <v>1476</v>
      </c>
      <c r="Z118" s="116">
        <f t="shared" si="24"/>
        <v>1476</v>
      </c>
    </row>
    <row r="119" spans="1:26" s="110" customFormat="1" ht="25.5" x14ac:dyDescent="0.2">
      <c r="A119" s="131" t="s">
        <v>1739</v>
      </c>
      <c r="B119" s="132" t="s">
        <v>6</v>
      </c>
      <c r="C119" s="112">
        <f>+'prev. 2016'!C119</f>
        <v>6</v>
      </c>
      <c r="D119" s="113">
        <f>+C119</f>
        <v>6</v>
      </c>
      <c r="E119" s="112">
        <f>+'prev. 2016'!D119</f>
        <v>0</v>
      </c>
      <c r="F119" s="113">
        <f>+E119</f>
        <v>0</v>
      </c>
      <c r="G119" s="112">
        <f>+'prev. 2016'!E119</f>
        <v>0</v>
      </c>
      <c r="H119" s="113">
        <f>+G119</f>
        <v>0</v>
      </c>
      <c r="I119" s="112">
        <f>+'prev. 2016'!F119</f>
        <v>0</v>
      </c>
      <c r="J119" s="113">
        <f>+I119</f>
        <v>0</v>
      </c>
      <c r="K119" s="112">
        <f>+'prev. 2016'!G119</f>
        <v>0</v>
      </c>
      <c r="L119" s="122">
        <f>+K119</f>
        <v>0</v>
      </c>
      <c r="M119" s="112">
        <f>+'prev. 2016'!H119</f>
        <v>0</v>
      </c>
      <c r="N119" s="122">
        <f>+M119</f>
        <v>0</v>
      </c>
      <c r="O119" s="112">
        <f>+'prev. 2016'!I119</f>
        <v>0</v>
      </c>
      <c r="P119" s="122">
        <f>+O119</f>
        <v>0</v>
      </c>
      <c r="Q119" s="112">
        <f>+'prev. 2016'!J119</f>
        <v>0</v>
      </c>
      <c r="R119" s="113">
        <f>+Q119</f>
        <v>0</v>
      </c>
      <c r="S119" s="112">
        <f>+'prev. 2016'!K119</f>
        <v>0</v>
      </c>
      <c r="T119" s="122">
        <f>+S119</f>
        <v>0</v>
      </c>
      <c r="U119" s="112">
        <f>+'prev. 2016'!L119</f>
        <v>0</v>
      </c>
      <c r="V119" s="113">
        <f>+U119</f>
        <v>0</v>
      </c>
      <c r="W119" s="112">
        <f>+'prev. 2016'!M119</f>
        <v>0</v>
      </c>
      <c r="X119" s="113">
        <f>+W119</f>
        <v>0</v>
      </c>
      <c r="Y119" s="116">
        <f t="shared" si="23"/>
        <v>6</v>
      </c>
      <c r="Z119" s="116">
        <f t="shared" si="24"/>
        <v>6</v>
      </c>
    </row>
    <row r="120" spans="1:26" s="110" customFormat="1" ht="25.5" x14ac:dyDescent="0.2">
      <c r="A120" s="131" t="s">
        <v>1740</v>
      </c>
      <c r="B120" s="132" t="s">
        <v>7</v>
      </c>
      <c r="C120" s="112">
        <f>+'prev. 2016'!C120</f>
        <v>0</v>
      </c>
      <c r="D120" s="113">
        <f>+C120</f>
        <v>0</v>
      </c>
      <c r="E120" s="112">
        <f>+'prev. 2016'!D120</f>
        <v>0</v>
      </c>
      <c r="F120" s="113">
        <f>+E120</f>
        <v>0</v>
      </c>
      <c r="G120" s="112">
        <f>+'prev. 2016'!E120</f>
        <v>0</v>
      </c>
      <c r="H120" s="113">
        <f>+G120</f>
        <v>0</v>
      </c>
      <c r="I120" s="112">
        <f>+'prev. 2016'!F120</f>
        <v>0</v>
      </c>
      <c r="J120" s="113">
        <f>+I120</f>
        <v>0</v>
      </c>
      <c r="K120" s="112">
        <f>+'prev. 2016'!G120</f>
        <v>0</v>
      </c>
      <c r="L120" s="122">
        <f>+K120</f>
        <v>0</v>
      </c>
      <c r="M120" s="112">
        <f>+'prev. 2016'!H120</f>
        <v>0</v>
      </c>
      <c r="N120" s="122">
        <f>+M120</f>
        <v>0</v>
      </c>
      <c r="O120" s="112">
        <f>+'prev. 2016'!I120</f>
        <v>0</v>
      </c>
      <c r="P120" s="122">
        <f>+O120</f>
        <v>0</v>
      </c>
      <c r="Q120" s="112">
        <f>+'prev. 2016'!J120</f>
        <v>0</v>
      </c>
      <c r="R120" s="113">
        <f>+Q120</f>
        <v>0</v>
      </c>
      <c r="S120" s="112">
        <f>+'prev. 2016'!K120</f>
        <v>0</v>
      </c>
      <c r="T120" s="122">
        <f>+S120</f>
        <v>0</v>
      </c>
      <c r="U120" s="112">
        <f>+'prev. 2016'!L120</f>
        <v>0</v>
      </c>
      <c r="V120" s="113">
        <f>+U120</f>
        <v>0</v>
      </c>
      <c r="W120" s="112">
        <f>+'prev. 2016'!M120</f>
        <v>0</v>
      </c>
      <c r="X120" s="113">
        <f>+W120</f>
        <v>0</v>
      </c>
      <c r="Y120" s="116">
        <f t="shared" si="23"/>
        <v>0</v>
      </c>
      <c r="Z120" s="116">
        <f t="shared" si="24"/>
        <v>0</v>
      </c>
    </row>
    <row r="121" spans="1:26" s="110" customFormat="1" x14ac:dyDescent="0.2">
      <c r="A121" s="131" t="s">
        <v>1741</v>
      </c>
      <c r="B121" s="132" t="s">
        <v>8</v>
      </c>
      <c r="C121" s="112">
        <f>+'prev. 2016'!C121</f>
        <v>0</v>
      </c>
      <c r="D121" s="113">
        <f>+C121</f>
        <v>0</v>
      </c>
      <c r="E121" s="112">
        <f>+'prev. 2016'!D121</f>
        <v>0</v>
      </c>
      <c r="F121" s="113">
        <f>+E121</f>
        <v>0</v>
      </c>
      <c r="G121" s="112">
        <f>+'prev. 2016'!E121</f>
        <v>0</v>
      </c>
      <c r="H121" s="113">
        <f>+G121</f>
        <v>0</v>
      </c>
      <c r="I121" s="112">
        <f>+'prev. 2016'!F121</f>
        <v>0</v>
      </c>
      <c r="J121" s="113">
        <f>+I121</f>
        <v>0</v>
      </c>
      <c r="K121" s="112">
        <f>+'prev. 2016'!G121</f>
        <v>0</v>
      </c>
      <c r="L121" s="122">
        <f>+K121</f>
        <v>0</v>
      </c>
      <c r="M121" s="112">
        <f>+'prev. 2016'!H121</f>
        <v>0</v>
      </c>
      <c r="N121" s="122">
        <f>+M121</f>
        <v>0</v>
      </c>
      <c r="O121" s="112">
        <f>+'prev. 2016'!I121</f>
        <v>10</v>
      </c>
      <c r="P121" s="122">
        <f>+O121</f>
        <v>10</v>
      </c>
      <c r="Q121" s="112">
        <f>+'prev. 2016'!J121</f>
        <v>0</v>
      </c>
      <c r="R121" s="113">
        <f>+Q121</f>
        <v>0</v>
      </c>
      <c r="S121" s="112">
        <f>+'prev. 2016'!K121</f>
        <v>1460</v>
      </c>
      <c r="T121" s="122">
        <f>+S121</f>
        <v>1460</v>
      </c>
      <c r="U121" s="112">
        <f>+'prev. 2016'!L121</f>
        <v>0</v>
      </c>
      <c r="V121" s="113">
        <f>+U121</f>
        <v>0</v>
      </c>
      <c r="W121" s="112">
        <f>+'prev. 2016'!M121</f>
        <v>0</v>
      </c>
      <c r="X121" s="113">
        <f>+W121</f>
        <v>0</v>
      </c>
      <c r="Y121" s="116">
        <f t="shared" si="23"/>
        <v>1470</v>
      </c>
      <c r="Z121" s="116">
        <f t="shared" si="24"/>
        <v>1470</v>
      </c>
    </row>
    <row r="122" spans="1:26" x14ac:dyDescent="0.2">
      <c r="A122" s="142" t="s">
        <v>1742</v>
      </c>
      <c r="B122" s="132" t="s">
        <v>0</v>
      </c>
      <c r="C122" s="112">
        <f>+'prev. 2016'!C122</f>
        <v>10111</v>
      </c>
      <c r="D122" s="112">
        <f>SUM(D123:D125)</f>
        <v>10111</v>
      </c>
      <c r="E122" s="112">
        <f>+'prev. 2016'!D122</f>
        <v>12178</v>
      </c>
      <c r="F122" s="112">
        <f>SUM(F123:F125)</f>
        <v>12178</v>
      </c>
      <c r="G122" s="112">
        <f>+'prev. 2016'!E122</f>
        <v>25162</v>
      </c>
      <c r="H122" s="112">
        <f>SUM(H123:H125)</f>
        <v>25162</v>
      </c>
      <c r="I122" s="112">
        <f>+'prev. 2016'!F122</f>
        <v>3930</v>
      </c>
      <c r="J122" s="112">
        <f>SUM(J123:J125)</f>
        <v>3930</v>
      </c>
      <c r="K122" s="112">
        <f>+'prev. 2016'!G122</f>
        <v>12272</v>
      </c>
      <c r="L122" s="121">
        <f>SUM(L123:L125)</f>
        <v>12272</v>
      </c>
      <c r="M122" s="112">
        <f>+'prev. 2016'!H122</f>
        <v>4880</v>
      </c>
      <c r="N122" s="121">
        <f>SUM(N123:N125)</f>
        <v>4880</v>
      </c>
      <c r="O122" s="112">
        <f>+'prev. 2016'!I122</f>
        <v>9740</v>
      </c>
      <c r="P122" s="121">
        <f>SUM(P123:P125)</f>
        <v>9740</v>
      </c>
      <c r="Q122" s="112">
        <f>+'prev. 2016'!J122</f>
        <v>28132</v>
      </c>
      <c r="R122" s="112">
        <f>SUM(R123:R125)</f>
        <v>28132</v>
      </c>
      <c r="S122" s="112">
        <f>+'prev. 2016'!K122</f>
        <v>39718</v>
      </c>
      <c r="T122" s="121">
        <f>SUM(T123:T125)</f>
        <v>39718</v>
      </c>
      <c r="U122" s="112">
        <f>+'prev. 2016'!L122</f>
        <v>14300</v>
      </c>
      <c r="V122" s="112">
        <f>SUM(V123:V125)</f>
        <v>14300</v>
      </c>
      <c r="W122" s="112">
        <f>+'prev. 2016'!M122</f>
        <v>13136</v>
      </c>
      <c r="X122" s="112">
        <f>SUM(X123:X125)</f>
        <v>13136</v>
      </c>
      <c r="Y122" s="116">
        <f t="shared" si="23"/>
        <v>173559</v>
      </c>
      <c r="Z122" s="116">
        <f t="shared" si="24"/>
        <v>173559</v>
      </c>
    </row>
    <row r="123" spans="1:26" x14ac:dyDescent="0.2">
      <c r="A123" s="131" t="s">
        <v>1743</v>
      </c>
      <c r="B123" s="132" t="s">
        <v>560</v>
      </c>
      <c r="C123" s="112">
        <f>+'prev. 2016'!C123</f>
        <v>8104</v>
      </c>
      <c r="D123" s="113">
        <f t="shared" ref="D123:F131" si="45">+C123</f>
        <v>8104</v>
      </c>
      <c r="E123" s="112">
        <f>+'prev. 2016'!D123</f>
        <v>8478</v>
      </c>
      <c r="F123" s="113">
        <f t="shared" si="45"/>
        <v>8478</v>
      </c>
      <c r="G123" s="112">
        <f>+'prev. 2016'!E123</f>
        <v>17431</v>
      </c>
      <c r="H123" s="113">
        <f t="shared" ref="H123:H131" si="46">+G123</f>
        <v>17431</v>
      </c>
      <c r="I123" s="112">
        <f>+'prev. 2016'!F123</f>
        <v>2230</v>
      </c>
      <c r="J123" s="113">
        <f t="shared" ref="J123:J131" si="47">+I123</f>
        <v>2230</v>
      </c>
      <c r="K123" s="112">
        <f>+'prev. 2016'!G123</f>
        <v>8112</v>
      </c>
      <c r="L123" s="122">
        <f t="shared" ref="L123:L131" si="48">+K123</f>
        <v>8112</v>
      </c>
      <c r="M123" s="112">
        <f>+'prev. 2016'!H123</f>
        <v>3380</v>
      </c>
      <c r="N123" s="122">
        <f t="shared" ref="N123:N131" si="49">+M123</f>
        <v>3380</v>
      </c>
      <c r="O123" s="112">
        <f>+'prev. 2016'!I123</f>
        <v>6577</v>
      </c>
      <c r="P123" s="122">
        <f t="shared" ref="P123:P131" si="50">+O123</f>
        <v>6577</v>
      </c>
      <c r="Q123" s="112">
        <f>+'prev. 2016'!J123</f>
        <v>20943</v>
      </c>
      <c r="R123" s="113">
        <f t="shared" ref="R123:R131" si="51">+Q123</f>
        <v>20943</v>
      </c>
      <c r="S123" s="112">
        <f>+'prev. 2016'!K123</f>
        <v>25912</v>
      </c>
      <c r="T123" s="122">
        <f t="shared" ref="T123:T131" si="52">+S123</f>
        <v>25912</v>
      </c>
      <c r="U123" s="112">
        <f>+'prev. 2016'!L123</f>
        <v>12000</v>
      </c>
      <c r="V123" s="113">
        <f t="shared" ref="V123:V131" si="53">+U123</f>
        <v>12000</v>
      </c>
      <c r="W123" s="112">
        <f>+'prev. 2016'!M123</f>
        <v>7982</v>
      </c>
      <c r="X123" s="113">
        <f t="shared" ref="X123:X131" si="54">+W123</f>
        <v>7982</v>
      </c>
      <c r="Y123" s="116">
        <f t="shared" si="23"/>
        <v>121149</v>
      </c>
      <c r="Z123" s="116">
        <f t="shared" si="24"/>
        <v>121149</v>
      </c>
    </row>
    <row r="124" spans="1:26" x14ac:dyDescent="0.2">
      <c r="A124" s="131" t="s">
        <v>1744</v>
      </c>
      <c r="B124" s="132" t="s">
        <v>1</v>
      </c>
      <c r="C124" s="112">
        <f>+'prev. 2016'!C124</f>
        <v>607</v>
      </c>
      <c r="D124" s="113">
        <f t="shared" si="45"/>
        <v>607</v>
      </c>
      <c r="E124" s="112">
        <f>+'prev. 2016'!D124</f>
        <v>1165</v>
      </c>
      <c r="F124" s="113">
        <f t="shared" si="45"/>
        <v>1165</v>
      </c>
      <c r="G124" s="112">
        <f>+'prev. 2016'!E124</f>
        <v>2388</v>
      </c>
      <c r="H124" s="113">
        <f t="shared" si="46"/>
        <v>2388</v>
      </c>
      <c r="I124" s="112">
        <f>+'prev. 2016'!F124</f>
        <v>0</v>
      </c>
      <c r="J124" s="113">
        <f t="shared" si="47"/>
        <v>0</v>
      </c>
      <c r="K124" s="112">
        <f>+'prev. 2016'!G124</f>
        <v>1200</v>
      </c>
      <c r="L124" s="122">
        <f t="shared" si="48"/>
        <v>1200</v>
      </c>
      <c r="M124" s="112">
        <f>+'prev. 2016'!H124</f>
        <v>0</v>
      </c>
      <c r="N124" s="122">
        <f t="shared" si="49"/>
        <v>0</v>
      </c>
      <c r="O124" s="112">
        <f>+'prev. 2016'!I124</f>
        <v>671</v>
      </c>
      <c r="P124" s="122">
        <f t="shared" si="50"/>
        <v>671</v>
      </c>
      <c r="Q124" s="112">
        <f>+'prev. 2016'!J124</f>
        <v>1029</v>
      </c>
      <c r="R124" s="113">
        <f t="shared" si="51"/>
        <v>1029</v>
      </c>
      <c r="S124" s="112">
        <f>+'prev. 2016'!K124</f>
        <v>4628</v>
      </c>
      <c r="T124" s="122">
        <f t="shared" si="52"/>
        <v>4628</v>
      </c>
      <c r="U124" s="112">
        <f>+'prev. 2016'!L124</f>
        <v>0</v>
      </c>
      <c r="V124" s="113">
        <f t="shared" si="53"/>
        <v>0</v>
      </c>
      <c r="W124" s="112">
        <f>+'prev. 2016'!M124</f>
        <v>1294</v>
      </c>
      <c r="X124" s="113">
        <f t="shared" si="54"/>
        <v>1294</v>
      </c>
      <c r="Y124" s="116">
        <f t="shared" si="23"/>
        <v>12982</v>
      </c>
      <c r="Z124" s="116">
        <f t="shared" si="24"/>
        <v>12982</v>
      </c>
    </row>
    <row r="125" spans="1:26" x14ac:dyDescent="0.2">
      <c r="A125" s="131" t="s">
        <v>1745</v>
      </c>
      <c r="B125" s="132" t="s">
        <v>561</v>
      </c>
      <c r="C125" s="112">
        <f>+'prev. 2016'!C125</f>
        <v>1400</v>
      </c>
      <c r="D125" s="113">
        <f t="shared" si="45"/>
        <v>1400</v>
      </c>
      <c r="E125" s="112">
        <f>+'prev. 2016'!D125</f>
        <v>2535</v>
      </c>
      <c r="F125" s="113">
        <f t="shared" si="45"/>
        <v>2535</v>
      </c>
      <c r="G125" s="112">
        <f>+'prev. 2016'!E125</f>
        <v>5343</v>
      </c>
      <c r="H125" s="113">
        <f t="shared" si="46"/>
        <v>5343</v>
      </c>
      <c r="I125" s="112">
        <f>+'prev. 2016'!F125</f>
        <v>1700</v>
      </c>
      <c r="J125" s="113">
        <f t="shared" si="47"/>
        <v>1700</v>
      </c>
      <c r="K125" s="112">
        <f>+'prev. 2016'!G125</f>
        <v>2960</v>
      </c>
      <c r="L125" s="122">
        <f t="shared" si="48"/>
        <v>2960</v>
      </c>
      <c r="M125" s="112">
        <f>+'prev. 2016'!H125</f>
        <v>1500</v>
      </c>
      <c r="N125" s="122">
        <f t="shared" si="49"/>
        <v>1500</v>
      </c>
      <c r="O125" s="112">
        <f>+'prev. 2016'!I125</f>
        <v>2492</v>
      </c>
      <c r="P125" s="122">
        <f t="shared" si="50"/>
        <v>2492</v>
      </c>
      <c r="Q125" s="112">
        <f>+'prev. 2016'!J125</f>
        <v>6160</v>
      </c>
      <c r="R125" s="113">
        <f t="shared" si="51"/>
        <v>6160</v>
      </c>
      <c r="S125" s="112">
        <f>+'prev. 2016'!K125</f>
        <v>9178</v>
      </c>
      <c r="T125" s="122">
        <f t="shared" si="52"/>
        <v>9178</v>
      </c>
      <c r="U125" s="112">
        <f>+'prev. 2016'!L125</f>
        <v>2300</v>
      </c>
      <c r="V125" s="113">
        <f t="shared" si="53"/>
        <v>2300</v>
      </c>
      <c r="W125" s="112">
        <f>+'prev. 2016'!M125</f>
        <v>3860</v>
      </c>
      <c r="X125" s="113">
        <f t="shared" si="54"/>
        <v>3860</v>
      </c>
      <c r="Y125" s="116">
        <f t="shared" si="23"/>
        <v>39428</v>
      </c>
      <c r="Z125" s="116">
        <f t="shared" si="24"/>
        <v>39428</v>
      </c>
    </row>
    <row r="126" spans="1:26" x14ac:dyDescent="0.2">
      <c r="A126" s="142" t="s">
        <v>1746</v>
      </c>
      <c r="B126" s="132" t="s">
        <v>1919</v>
      </c>
      <c r="C126" s="112">
        <f>+'prev. 2016'!C126</f>
        <v>414</v>
      </c>
      <c r="D126" s="113">
        <f t="shared" si="45"/>
        <v>414</v>
      </c>
      <c r="E126" s="112">
        <f>+'prev. 2016'!D126</f>
        <v>190</v>
      </c>
      <c r="F126" s="113">
        <f t="shared" si="45"/>
        <v>190</v>
      </c>
      <c r="G126" s="112">
        <f>+'prev. 2016'!E126</f>
        <v>450</v>
      </c>
      <c r="H126" s="113">
        <f t="shared" si="46"/>
        <v>450</v>
      </c>
      <c r="I126" s="112">
        <f>+'prev. 2016'!F126</f>
        <v>147</v>
      </c>
      <c r="J126" s="113">
        <f t="shared" si="47"/>
        <v>147</v>
      </c>
      <c r="K126" s="112">
        <f>+'prev. 2016'!G126</f>
        <v>300</v>
      </c>
      <c r="L126" s="122">
        <f t="shared" si="48"/>
        <v>300</v>
      </c>
      <c r="M126" s="112">
        <f>+'prev. 2016'!H126</f>
        <v>230</v>
      </c>
      <c r="N126" s="122">
        <f t="shared" si="49"/>
        <v>230</v>
      </c>
      <c r="O126" s="112">
        <f>+'prev. 2016'!I126</f>
        <v>225</v>
      </c>
      <c r="P126" s="122">
        <f t="shared" si="50"/>
        <v>225</v>
      </c>
      <c r="Q126" s="112">
        <f>+'prev. 2016'!J126</f>
        <v>1555</v>
      </c>
      <c r="R126" s="113">
        <f t="shared" si="51"/>
        <v>1555</v>
      </c>
      <c r="S126" s="112">
        <f>+'prev. 2016'!K126</f>
        <v>60</v>
      </c>
      <c r="T126" s="122">
        <f t="shared" si="52"/>
        <v>60</v>
      </c>
      <c r="U126" s="112">
        <f>+'prev. 2016'!L126</f>
        <v>15</v>
      </c>
      <c r="V126" s="113">
        <f t="shared" si="53"/>
        <v>15</v>
      </c>
      <c r="W126" s="112">
        <f>+'prev. 2016'!M126</f>
        <v>24</v>
      </c>
      <c r="X126" s="113">
        <f t="shared" si="54"/>
        <v>24</v>
      </c>
      <c r="Y126" s="116">
        <f t="shared" si="23"/>
        <v>3610</v>
      </c>
      <c r="Z126" s="116">
        <f t="shared" si="24"/>
        <v>3610</v>
      </c>
    </row>
    <row r="127" spans="1:26" x14ac:dyDescent="0.2">
      <c r="A127" s="142" t="s">
        <v>1747</v>
      </c>
      <c r="B127" s="132" t="s">
        <v>675</v>
      </c>
      <c r="C127" s="112">
        <f>+'prev. 2016'!C127</f>
        <v>1492</v>
      </c>
      <c r="D127" s="113">
        <f t="shared" si="45"/>
        <v>1492</v>
      </c>
      <c r="E127" s="112">
        <f>+'prev. 2016'!D127</f>
        <v>381</v>
      </c>
      <c r="F127" s="113">
        <f t="shared" si="45"/>
        <v>381</v>
      </c>
      <c r="G127" s="112">
        <f>+'prev. 2016'!E127</f>
        <v>800</v>
      </c>
      <c r="H127" s="113">
        <f t="shared" si="46"/>
        <v>800</v>
      </c>
      <c r="I127" s="112">
        <f>+'prev. 2016'!F127</f>
        <v>223</v>
      </c>
      <c r="J127" s="113">
        <f t="shared" si="47"/>
        <v>223</v>
      </c>
      <c r="K127" s="112">
        <f>+'prev. 2016'!G127</f>
        <v>740</v>
      </c>
      <c r="L127" s="122">
        <f t="shared" si="48"/>
        <v>740</v>
      </c>
      <c r="M127" s="112">
        <f>+'prev. 2016'!H127</f>
        <v>420</v>
      </c>
      <c r="N127" s="122">
        <f t="shared" si="49"/>
        <v>420</v>
      </c>
      <c r="O127" s="112">
        <f>+'prev. 2016'!I127</f>
        <v>542</v>
      </c>
      <c r="P127" s="122">
        <f t="shared" si="50"/>
        <v>542</v>
      </c>
      <c r="Q127" s="112">
        <f>+'prev. 2016'!J127</f>
        <v>3100</v>
      </c>
      <c r="R127" s="113">
        <f t="shared" si="51"/>
        <v>3100</v>
      </c>
      <c r="S127" s="112">
        <f>+'prev. 2016'!K127</f>
        <v>3</v>
      </c>
      <c r="T127" s="122">
        <f t="shared" si="52"/>
        <v>3</v>
      </c>
      <c r="U127" s="112">
        <f>+'prev. 2016'!L127</f>
        <v>0</v>
      </c>
      <c r="V127" s="113">
        <f t="shared" si="53"/>
        <v>0</v>
      </c>
      <c r="W127" s="112">
        <f>+'prev. 2016'!M127</f>
        <v>0</v>
      </c>
      <c r="X127" s="113">
        <f t="shared" si="54"/>
        <v>0</v>
      </c>
      <c r="Y127" s="116">
        <f t="shared" si="23"/>
        <v>7701</v>
      </c>
      <c r="Z127" s="116">
        <f t="shared" si="24"/>
        <v>7701</v>
      </c>
    </row>
    <row r="128" spans="1:26" s="110" customFormat="1" x14ac:dyDescent="0.2">
      <c r="A128" s="142" t="s">
        <v>1748</v>
      </c>
      <c r="B128" s="132" t="s">
        <v>676</v>
      </c>
      <c r="C128" s="112">
        <f>+'prev. 2016'!C128</f>
        <v>647</v>
      </c>
      <c r="D128" s="113">
        <f t="shared" si="45"/>
        <v>647</v>
      </c>
      <c r="E128" s="112">
        <f>+'prev. 2016'!D128</f>
        <v>14</v>
      </c>
      <c r="F128" s="113">
        <f t="shared" si="45"/>
        <v>14</v>
      </c>
      <c r="G128" s="112">
        <f>+'prev. 2016'!E128</f>
        <v>50</v>
      </c>
      <c r="H128" s="113">
        <f t="shared" si="46"/>
        <v>50</v>
      </c>
      <c r="I128" s="112">
        <f>+'prev. 2016'!F128</f>
        <v>2</v>
      </c>
      <c r="J128" s="113">
        <f t="shared" si="47"/>
        <v>2</v>
      </c>
      <c r="K128" s="112">
        <f>+'prev. 2016'!G128</f>
        <v>30</v>
      </c>
      <c r="L128" s="122">
        <f t="shared" si="48"/>
        <v>30</v>
      </c>
      <c r="M128" s="112">
        <f>+'prev. 2016'!H128</f>
        <v>37</v>
      </c>
      <c r="N128" s="122">
        <f t="shared" si="49"/>
        <v>37</v>
      </c>
      <c r="O128" s="112">
        <f>+'prev. 2016'!I128</f>
        <v>348</v>
      </c>
      <c r="P128" s="122">
        <f t="shared" si="50"/>
        <v>348</v>
      </c>
      <c r="Q128" s="112">
        <f>+'prev. 2016'!J128</f>
        <v>200</v>
      </c>
      <c r="R128" s="113">
        <f t="shared" si="51"/>
        <v>200</v>
      </c>
      <c r="S128" s="112">
        <f>+'prev. 2016'!K128</f>
        <v>151</v>
      </c>
      <c r="T128" s="122">
        <f t="shared" si="52"/>
        <v>151</v>
      </c>
      <c r="U128" s="112">
        <f>+'prev. 2016'!L128</f>
        <v>54</v>
      </c>
      <c r="V128" s="113">
        <f t="shared" si="53"/>
        <v>54</v>
      </c>
      <c r="W128" s="112">
        <f>+'prev. 2016'!M128</f>
        <v>0</v>
      </c>
      <c r="X128" s="113">
        <f t="shared" si="54"/>
        <v>0</v>
      </c>
      <c r="Y128" s="116">
        <f t="shared" si="23"/>
        <v>1533</v>
      </c>
      <c r="Z128" s="116">
        <f t="shared" si="24"/>
        <v>1533</v>
      </c>
    </row>
    <row r="129" spans="1:26" x14ac:dyDescent="0.2">
      <c r="A129" s="142" t="s">
        <v>1749</v>
      </c>
      <c r="B129" s="132" t="s">
        <v>1581</v>
      </c>
      <c r="C129" s="112">
        <f>+'prev. 2016'!C129</f>
        <v>1539</v>
      </c>
      <c r="D129" s="113">
        <f t="shared" si="45"/>
        <v>1539</v>
      </c>
      <c r="E129" s="112">
        <f>+'prev. 2016'!D129</f>
        <v>1</v>
      </c>
      <c r="F129" s="113">
        <f t="shared" si="45"/>
        <v>1</v>
      </c>
      <c r="G129" s="112">
        <f>+'prev. 2016'!E129</f>
        <v>18</v>
      </c>
      <c r="H129" s="113">
        <f t="shared" si="46"/>
        <v>18</v>
      </c>
      <c r="I129" s="112">
        <f>+'prev. 2016'!F129</f>
        <v>11</v>
      </c>
      <c r="J129" s="113">
        <f t="shared" si="47"/>
        <v>11</v>
      </c>
      <c r="K129" s="112">
        <f>+'prev. 2016'!G129</f>
        <v>25</v>
      </c>
      <c r="L129" s="122">
        <f t="shared" si="48"/>
        <v>25</v>
      </c>
      <c r="M129" s="112">
        <f>+'prev. 2016'!H129</f>
        <v>4</v>
      </c>
      <c r="N129" s="122">
        <f t="shared" si="49"/>
        <v>4</v>
      </c>
      <c r="O129" s="112">
        <f>+'prev. 2016'!I129</f>
        <v>16</v>
      </c>
      <c r="P129" s="122">
        <f t="shared" si="50"/>
        <v>16</v>
      </c>
      <c r="Q129" s="112">
        <f>+'prev. 2016'!J129</f>
        <v>30</v>
      </c>
      <c r="R129" s="113">
        <f t="shared" si="51"/>
        <v>30</v>
      </c>
      <c r="S129" s="112">
        <f>+'prev. 2016'!K129</f>
        <v>0</v>
      </c>
      <c r="T129" s="122">
        <f t="shared" si="52"/>
        <v>0</v>
      </c>
      <c r="U129" s="112">
        <f>+'prev. 2016'!L129</f>
        <v>0</v>
      </c>
      <c r="V129" s="113">
        <f t="shared" si="53"/>
        <v>0</v>
      </c>
      <c r="W129" s="112">
        <f>+'prev. 2016'!M129</f>
        <v>0</v>
      </c>
      <c r="X129" s="113">
        <f t="shared" si="54"/>
        <v>0</v>
      </c>
      <c r="Y129" s="116">
        <f t="shared" si="23"/>
        <v>1644</v>
      </c>
      <c r="Z129" s="116">
        <f t="shared" si="24"/>
        <v>1644</v>
      </c>
    </row>
    <row r="130" spans="1:26" x14ac:dyDescent="0.2">
      <c r="A130" s="142" t="s">
        <v>1750</v>
      </c>
      <c r="B130" s="132" t="s">
        <v>677</v>
      </c>
      <c r="C130" s="112">
        <f>+'prev. 2016'!C130</f>
        <v>8</v>
      </c>
      <c r="D130" s="113">
        <f t="shared" si="45"/>
        <v>8</v>
      </c>
      <c r="E130" s="112">
        <f>+'prev. 2016'!D130</f>
        <v>1031</v>
      </c>
      <c r="F130" s="113">
        <f t="shared" si="45"/>
        <v>1031</v>
      </c>
      <c r="G130" s="112">
        <f>+'prev. 2016'!E130</f>
        <v>58</v>
      </c>
      <c r="H130" s="113">
        <f t="shared" si="46"/>
        <v>58</v>
      </c>
      <c r="I130" s="112">
        <f>+'prev. 2016'!F130</f>
        <v>36</v>
      </c>
      <c r="J130" s="113">
        <f t="shared" si="47"/>
        <v>36</v>
      </c>
      <c r="K130" s="112">
        <f>+'prev. 2016'!G130</f>
        <v>45</v>
      </c>
      <c r="L130" s="122">
        <f t="shared" si="48"/>
        <v>45</v>
      </c>
      <c r="M130" s="112">
        <f>+'prev. 2016'!H130</f>
        <v>433</v>
      </c>
      <c r="N130" s="122">
        <f t="shared" si="49"/>
        <v>433</v>
      </c>
      <c r="O130" s="112">
        <f>+'prev. 2016'!I130</f>
        <v>93</v>
      </c>
      <c r="P130" s="122">
        <f t="shared" si="50"/>
        <v>93</v>
      </c>
      <c r="Q130" s="112">
        <f>+'prev. 2016'!J130</f>
        <v>1500</v>
      </c>
      <c r="R130" s="113">
        <f t="shared" si="51"/>
        <v>1500</v>
      </c>
      <c r="S130" s="112">
        <f>+'prev. 2016'!K130</f>
        <v>143</v>
      </c>
      <c r="T130" s="122">
        <f t="shared" si="52"/>
        <v>143</v>
      </c>
      <c r="U130" s="112">
        <f>+'prev. 2016'!L130</f>
        <v>190</v>
      </c>
      <c r="V130" s="113">
        <f t="shared" si="53"/>
        <v>190</v>
      </c>
      <c r="W130" s="112">
        <f>+'prev. 2016'!M130</f>
        <v>14</v>
      </c>
      <c r="X130" s="113">
        <f t="shared" si="54"/>
        <v>14</v>
      </c>
      <c r="Y130" s="116">
        <f t="shared" si="23"/>
        <v>3551</v>
      </c>
      <c r="Z130" s="116">
        <f t="shared" si="24"/>
        <v>3551</v>
      </c>
    </row>
    <row r="131" spans="1:26" ht="25.5" x14ac:dyDescent="0.2">
      <c r="A131" s="142" t="s">
        <v>1751</v>
      </c>
      <c r="B131" s="132" t="s">
        <v>678</v>
      </c>
      <c r="C131" s="112">
        <f>+'prev. 2016'!C131</f>
        <v>0</v>
      </c>
      <c r="D131" s="113">
        <f t="shared" si="45"/>
        <v>0</v>
      </c>
      <c r="E131" s="112">
        <f>+'prev. 2016'!D131</f>
        <v>0</v>
      </c>
      <c r="F131" s="113">
        <f t="shared" si="45"/>
        <v>0</v>
      </c>
      <c r="G131" s="112">
        <f>+'prev. 2016'!E131</f>
        <v>0</v>
      </c>
      <c r="H131" s="113">
        <f t="shared" si="46"/>
        <v>0</v>
      </c>
      <c r="I131" s="112">
        <f>+'prev. 2016'!F131</f>
        <v>0</v>
      </c>
      <c r="J131" s="113">
        <f t="shared" si="47"/>
        <v>0</v>
      </c>
      <c r="K131" s="112">
        <f>+'prev. 2016'!G131</f>
        <v>0</v>
      </c>
      <c r="L131" s="122">
        <f t="shared" si="48"/>
        <v>0</v>
      </c>
      <c r="M131" s="112">
        <f>+'prev. 2016'!H131</f>
        <v>0</v>
      </c>
      <c r="N131" s="122">
        <f t="shared" si="49"/>
        <v>0</v>
      </c>
      <c r="O131" s="112">
        <f>+'prev. 2016'!I131</f>
        <v>0</v>
      </c>
      <c r="P131" s="122">
        <f t="shared" si="50"/>
        <v>0</v>
      </c>
      <c r="Q131" s="112">
        <f>+'prev. 2016'!J131</f>
        <v>2700</v>
      </c>
      <c r="R131" s="113">
        <f t="shared" si="51"/>
        <v>2700</v>
      </c>
      <c r="S131" s="112">
        <f>+'prev. 2016'!K131</f>
        <v>0</v>
      </c>
      <c r="T131" s="122">
        <f t="shared" si="52"/>
        <v>0</v>
      </c>
      <c r="U131" s="112">
        <f>+'prev. 2016'!L131</f>
        <v>0</v>
      </c>
      <c r="V131" s="113">
        <f t="shared" si="53"/>
        <v>0</v>
      </c>
      <c r="W131" s="112">
        <f>+'prev. 2016'!M131</f>
        <v>0</v>
      </c>
      <c r="X131" s="113">
        <f t="shared" si="54"/>
        <v>0</v>
      </c>
      <c r="Y131" s="116">
        <f t="shared" ref="Y131:Y194" si="55">+C131+E131+G131+I131+K131+M131+O131+Q131+S131+U131+W131</f>
        <v>2700</v>
      </c>
      <c r="Z131" s="116">
        <f t="shared" ref="Z131:Z194" si="56">+D131+F131+H131+J131+L131+N131+P131+R131+T131+V131+X131</f>
        <v>2700</v>
      </c>
    </row>
    <row r="132" spans="1:26" s="110" customFormat="1" x14ac:dyDescent="0.2">
      <c r="A132" s="142" t="s">
        <v>1752</v>
      </c>
      <c r="B132" s="132" t="s">
        <v>1400</v>
      </c>
      <c r="C132" s="112">
        <f>+'prev. 2016'!C132</f>
        <v>309</v>
      </c>
      <c r="D132" s="112">
        <f>SUM(D133:D139)</f>
        <v>309</v>
      </c>
      <c r="E132" s="112">
        <f>+'prev. 2016'!D132</f>
        <v>1238</v>
      </c>
      <c r="F132" s="112">
        <f>SUM(F133:F139)</f>
        <v>1238</v>
      </c>
      <c r="G132" s="112">
        <f>+'prev. 2016'!E132</f>
        <v>1236</v>
      </c>
      <c r="H132" s="112">
        <f>SUM(H133:H139)</f>
        <v>1236</v>
      </c>
      <c r="I132" s="112">
        <f>+'prev. 2016'!F132</f>
        <v>943</v>
      </c>
      <c r="J132" s="112">
        <f>SUM(J133:J139)</f>
        <v>943</v>
      </c>
      <c r="K132" s="112">
        <f>+'prev. 2016'!G132</f>
        <v>960</v>
      </c>
      <c r="L132" s="121">
        <f>SUM(L133:L139)</f>
        <v>960</v>
      </c>
      <c r="M132" s="112">
        <f>+'prev. 2016'!H132</f>
        <v>414</v>
      </c>
      <c r="N132" s="121">
        <f>SUM(N133:N139)</f>
        <v>414</v>
      </c>
      <c r="O132" s="112">
        <f>+'prev. 2016'!I132</f>
        <v>699</v>
      </c>
      <c r="P132" s="121">
        <f>SUM(P133:P139)</f>
        <v>699</v>
      </c>
      <c r="Q132" s="112">
        <f>+'prev. 2016'!J132</f>
        <v>2340</v>
      </c>
      <c r="R132" s="112">
        <f>SUM(R133:R139)</f>
        <v>2340</v>
      </c>
      <c r="S132" s="112">
        <f>+'prev. 2016'!K132</f>
        <v>4209</v>
      </c>
      <c r="T132" s="121">
        <f>SUM(T133:T139)</f>
        <v>4209</v>
      </c>
      <c r="U132" s="112">
        <f>+'prev. 2016'!L132</f>
        <v>207</v>
      </c>
      <c r="V132" s="112">
        <f>SUM(V133:V139)</f>
        <v>207</v>
      </c>
      <c r="W132" s="112">
        <f>+'prev. 2016'!M132</f>
        <v>734</v>
      </c>
      <c r="X132" s="112">
        <f>SUM(X133:X139)</f>
        <v>734</v>
      </c>
      <c r="Y132" s="116">
        <f t="shared" si="55"/>
        <v>13289</v>
      </c>
      <c r="Z132" s="116">
        <f t="shared" si="56"/>
        <v>13289</v>
      </c>
    </row>
    <row r="133" spans="1:26" x14ac:dyDescent="0.2">
      <c r="A133" s="142" t="s">
        <v>1753</v>
      </c>
      <c r="B133" s="132" t="s">
        <v>1402</v>
      </c>
      <c r="C133" s="112">
        <f>+'prev. 2016'!C133</f>
        <v>3</v>
      </c>
      <c r="D133" s="113">
        <f t="shared" ref="D133:F139" si="57">+C133</f>
        <v>3</v>
      </c>
      <c r="E133" s="112">
        <f>+'prev. 2016'!D133</f>
        <v>11</v>
      </c>
      <c r="F133" s="113">
        <f t="shared" si="57"/>
        <v>11</v>
      </c>
      <c r="G133" s="112">
        <f>+'prev. 2016'!E133</f>
        <v>73</v>
      </c>
      <c r="H133" s="113">
        <f t="shared" ref="H133:H139" si="58">+G133</f>
        <v>73</v>
      </c>
      <c r="I133" s="112">
        <f>+'prev. 2016'!F133</f>
        <v>239</v>
      </c>
      <c r="J133" s="113">
        <f t="shared" ref="J133:J139" si="59">+I133</f>
        <v>239</v>
      </c>
      <c r="K133" s="112">
        <f>+'prev. 2016'!G133</f>
        <v>100</v>
      </c>
      <c r="L133" s="122">
        <f t="shared" ref="L133:L139" si="60">+K133</f>
        <v>100</v>
      </c>
      <c r="M133" s="112">
        <f>+'prev. 2016'!H133</f>
        <v>0</v>
      </c>
      <c r="N133" s="122">
        <f t="shared" ref="N133:N139" si="61">+M133</f>
        <v>0</v>
      </c>
      <c r="O133" s="112">
        <f>+'prev. 2016'!I133</f>
        <v>73</v>
      </c>
      <c r="P133" s="122">
        <f t="shared" ref="P133:P139" si="62">+O133</f>
        <v>73</v>
      </c>
      <c r="Q133" s="112">
        <f>+'prev. 2016'!J133</f>
        <v>3</v>
      </c>
      <c r="R133" s="113">
        <f t="shared" ref="R133:R139" si="63">+Q133</f>
        <v>3</v>
      </c>
      <c r="S133" s="112">
        <f>+'prev. 2016'!K133</f>
        <v>1100</v>
      </c>
      <c r="T133" s="122">
        <f t="shared" ref="T133:T139" si="64">+S133</f>
        <v>1100</v>
      </c>
      <c r="U133" s="112">
        <f>+'prev. 2016'!L133</f>
        <v>1</v>
      </c>
      <c r="V133" s="113">
        <f t="shared" ref="V133:V139" si="65">+U133</f>
        <v>1</v>
      </c>
      <c r="W133" s="112">
        <f>+'prev. 2016'!M133</f>
        <v>50</v>
      </c>
      <c r="X133" s="113">
        <f t="shared" ref="X133:X139" si="66">+W133</f>
        <v>50</v>
      </c>
      <c r="Y133" s="116">
        <f t="shared" si="55"/>
        <v>1653</v>
      </c>
      <c r="Z133" s="116">
        <f t="shared" si="56"/>
        <v>1653</v>
      </c>
    </row>
    <row r="134" spans="1:26" ht="25.5" x14ac:dyDescent="0.2">
      <c r="A134" s="142" t="s">
        <v>1754</v>
      </c>
      <c r="B134" s="132" t="s">
        <v>1404</v>
      </c>
      <c r="C134" s="112">
        <f>+'prev. 2016'!C134</f>
        <v>35</v>
      </c>
      <c r="D134" s="113">
        <f t="shared" si="57"/>
        <v>35</v>
      </c>
      <c r="E134" s="112">
        <f>+'prev. 2016'!D134</f>
        <v>16</v>
      </c>
      <c r="F134" s="113">
        <f t="shared" si="57"/>
        <v>16</v>
      </c>
      <c r="G134" s="112">
        <f>+'prev. 2016'!E134</f>
        <v>313</v>
      </c>
      <c r="H134" s="113">
        <f t="shared" si="58"/>
        <v>313</v>
      </c>
      <c r="I134" s="112">
        <f>+'prev. 2016'!F134</f>
        <v>119</v>
      </c>
      <c r="J134" s="113">
        <f t="shared" si="59"/>
        <v>119</v>
      </c>
      <c r="K134" s="112">
        <f>+'prev. 2016'!G134</f>
        <v>200</v>
      </c>
      <c r="L134" s="122">
        <f t="shared" si="60"/>
        <v>200</v>
      </c>
      <c r="M134" s="112">
        <f>+'prev. 2016'!H134</f>
        <v>60</v>
      </c>
      <c r="N134" s="122">
        <f t="shared" si="61"/>
        <v>60</v>
      </c>
      <c r="O134" s="112">
        <f>+'prev. 2016'!I134</f>
        <v>63</v>
      </c>
      <c r="P134" s="122">
        <f t="shared" si="62"/>
        <v>63</v>
      </c>
      <c r="Q134" s="112">
        <f>+'prev. 2016'!J134</f>
        <v>161</v>
      </c>
      <c r="R134" s="113">
        <f t="shared" si="63"/>
        <v>161</v>
      </c>
      <c r="S134" s="112">
        <f>+'prev. 2016'!K134</f>
        <v>393</v>
      </c>
      <c r="T134" s="122">
        <f t="shared" si="64"/>
        <v>393</v>
      </c>
      <c r="U134" s="112">
        <f>+'prev. 2016'!L134</f>
        <v>46</v>
      </c>
      <c r="V134" s="113">
        <f t="shared" si="65"/>
        <v>46</v>
      </c>
      <c r="W134" s="112">
        <f>+'prev. 2016'!M134</f>
        <v>84</v>
      </c>
      <c r="X134" s="113">
        <f t="shared" si="66"/>
        <v>84</v>
      </c>
      <c r="Y134" s="116">
        <f t="shared" si="55"/>
        <v>1490</v>
      </c>
      <c r="Z134" s="116">
        <f t="shared" si="56"/>
        <v>1490</v>
      </c>
    </row>
    <row r="135" spans="1:26" x14ac:dyDescent="0.2">
      <c r="A135" s="142" t="s">
        <v>1755</v>
      </c>
      <c r="B135" s="132" t="s">
        <v>1406</v>
      </c>
      <c r="C135" s="112">
        <f>+'prev. 2016'!C135</f>
        <v>169</v>
      </c>
      <c r="D135" s="113">
        <f t="shared" si="57"/>
        <v>169</v>
      </c>
      <c r="E135" s="112">
        <f>+'prev. 2016'!D135</f>
        <v>1074</v>
      </c>
      <c r="F135" s="113">
        <f t="shared" si="57"/>
        <v>1074</v>
      </c>
      <c r="G135" s="112">
        <f>+'prev. 2016'!E135</f>
        <v>262</v>
      </c>
      <c r="H135" s="113">
        <f t="shared" si="58"/>
        <v>262</v>
      </c>
      <c r="I135" s="112">
        <f>+'prev. 2016'!F135</f>
        <v>342</v>
      </c>
      <c r="J135" s="113">
        <f t="shared" si="59"/>
        <v>342</v>
      </c>
      <c r="K135" s="112">
        <f>+'prev. 2016'!G135</f>
        <v>270</v>
      </c>
      <c r="L135" s="122">
        <f t="shared" si="60"/>
        <v>270</v>
      </c>
      <c r="M135" s="112">
        <f>+'prev. 2016'!H135</f>
        <v>70</v>
      </c>
      <c r="N135" s="122">
        <f t="shared" si="61"/>
        <v>70</v>
      </c>
      <c r="O135" s="112">
        <f>+'prev. 2016'!I135</f>
        <v>103</v>
      </c>
      <c r="P135" s="122">
        <f t="shared" si="62"/>
        <v>103</v>
      </c>
      <c r="Q135" s="112">
        <f>+'prev. 2016'!J135</f>
        <v>1294</v>
      </c>
      <c r="R135" s="113">
        <f t="shared" si="63"/>
        <v>1294</v>
      </c>
      <c r="S135" s="112">
        <f>+'prev. 2016'!K135</f>
        <v>1910</v>
      </c>
      <c r="T135" s="122">
        <f t="shared" si="64"/>
        <v>1910</v>
      </c>
      <c r="U135" s="112">
        <f>+'prev. 2016'!L135</f>
        <v>24</v>
      </c>
      <c r="V135" s="113">
        <f t="shared" si="65"/>
        <v>24</v>
      </c>
      <c r="W135" s="112">
        <f>+'prev. 2016'!M135</f>
        <v>280</v>
      </c>
      <c r="X135" s="113">
        <f t="shared" si="66"/>
        <v>280</v>
      </c>
      <c r="Y135" s="116">
        <f t="shared" si="55"/>
        <v>5798</v>
      </c>
      <c r="Z135" s="116">
        <f t="shared" si="56"/>
        <v>5798</v>
      </c>
    </row>
    <row r="136" spans="1:26" x14ac:dyDescent="0.2">
      <c r="A136" s="142" t="s">
        <v>1756</v>
      </c>
      <c r="B136" s="132" t="s">
        <v>1408</v>
      </c>
      <c r="C136" s="112">
        <f>+'prev. 2016'!C136</f>
        <v>89</v>
      </c>
      <c r="D136" s="113">
        <f t="shared" si="57"/>
        <v>89</v>
      </c>
      <c r="E136" s="112">
        <f>+'prev. 2016'!D136</f>
        <v>127</v>
      </c>
      <c r="F136" s="113">
        <f t="shared" si="57"/>
        <v>127</v>
      </c>
      <c r="G136" s="112">
        <f>+'prev. 2016'!E136</f>
        <v>478</v>
      </c>
      <c r="H136" s="113">
        <f t="shared" si="58"/>
        <v>478</v>
      </c>
      <c r="I136" s="112">
        <f>+'prev. 2016'!F136</f>
        <v>191</v>
      </c>
      <c r="J136" s="113">
        <f t="shared" si="59"/>
        <v>191</v>
      </c>
      <c r="K136" s="112">
        <f>+'prev. 2016'!G136</f>
        <v>200</v>
      </c>
      <c r="L136" s="122">
        <f t="shared" si="60"/>
        <v>200</v>
      </c>
      <c r="M136" s="112">
        <f>+'prev. 2016'!H136</f>
        <v>189</v>
      </c>
      <c r="N136" s="122">
        <f t="shared" si="61"/>
        <v>189</v>
      </c>
      <c r="O136" s="112">
        <f>+'prev. 2016'!I136</f>
        <v>333</v>
      </c>
      <c r="P136" s="122">
        <f t="shared" si="62"/>
        <v>333</v>
      </c>
      <c r="Q136" s="112">
        <f>+'prev. 2016'!J136</f>
        <v>646</v>
      </c>
      <c r="R136" s="113">
        <f t="shared" si="63"/>
        <v>646</v>
      </c>
      <c r="S136" s="112">
        <f>+'prev. 2016'!K136</f>
        <v>532</v>
      </c>
      <c r="T136" s="122">
        <f t="shared" si="64"/>
        <v>532</v>
      </c>
      <c r="U136" s="112">
        <f>+'prev. 2016'!L136</f>
        <v>50</v>
      </c>
      <c r="V136" s="113">
        <f t="shared" si="65"/>
        <v>50</v>
      </c>
      <c r="W136" s="112">
        <f>+'prev. 2016'!M136</f>
        <v>229</v>
      </c>
      <c r="X136" s="113">
        <f t="shared" si="66"/>
        <v>229</v>
      </c>
      <c r="Y136" s="116">
        <f t="shared" si="55"/>
        <v>3064</v>
      </c>
      <c r="Z136" s="116">
        <f t="shared" si="56"/>
        <v>3064</v>
      </c>
    </row>
    <row r="137" spans="1:26" s="110" customFormat="1" x14ac:dyDescent="0.2">
      <c r="A137" s="142" t="s">
        <v>1757</v>
      </c>
      <c r="B137" s="132" t="s">
        <v>1410</v>
      </c>
      <c r="C137" s="112">
        <f>+'prev. 2016'!C137</f>
        <v>13</v>
      </c>
      <c r="D137" s="113">
        <f t="shared" si="57"/>
        <v>13</v>
      </c>
      <c r="E137" s="112">
        <f>+'prev. 2016'!D137</f>
        <v>9</v>
      </c>
      <c r="F137" s="113">
        <f t="shared" si="57"/>
        <v>9</v>
      </c>
      <c r="G137" s="112">
        <f>+'prev. 2016'!E137</f>
        <v>50</v>
      </c>
      <c r="H137" s="113">
        <f t="shared" si="58"/>
        <v>50</v>
      </c>
      <c r="I137" s="112">
        <f>+'prev. 2016'!F137</f>
        <v>13</v>
      </c>
      <c r="J137" s="113">
        <f t="shared" si="59"/>
        <v>13</v>
      </c>
      <c r="K137" s="112">
        <f>+'prev. 2016'!G137</f>
        <v>150</v>
      </c>
      <c r="L137" s="122">
        <f t="shared" si="60"/>
        <v>150</v>
      </c>
      <c r="M137" s="112">
        <f>+'prev. 2016'!H137</f>
        <v>47</v>
      </c>
      <c r="N137" s="122">
        <f t="shared" si="61"/>
        <v>47</v>
      </c>
      <c r="O137" s="112">
        <f>+'prev. 2016'!I137</f>
        <v>84</v>
      </c>
      <c r="P137" s="122">
        <f t="shared" si="62"/>
        <v>84</v>
      </c>
      <c r="Q137" s="112">
        <f>+'prev. 2016'!J137</f>
        <v>119</v>
      </c>
      <c r="R137" s="113">
        <f t="shared" si="63"/>
        <v>119</v>
      </c>
      <c r="S137" s="112">
        <f>+'prev. 2016'!K137</f>
        <v>120</v>
      </c>
      <c r="T137" s="122">
        <f t="shared" si="64"/>
        <v>120</v>
      </c>
      <c r="U137" s="112">
        <f>+'prev. 2016'!L137</f>
        <v>66</v>
      </c>
      <c r="V137" s="113">
        <f t="shared" si="65"/>
        <v>66</v>
      </c>
      <c r="W137" s="112">
        <f>+'prev. 2016'!M137</f>
        <v>55</v>
      </c>
      <c r="X137" s="113">
        <f t="shared" si="66"/>
        <v>55</v>
      </c>
      <c r="Y137" s="116">
        <f t="shared" si="55"/>
        <v>726</v>
      </c>
      <c r="Z137" s="116">
        <f t="shared" si="56"/>
        <v>726</v>
      </c>
    </row>
    <row r="138" spans="1:26" x14ac:dyDescent="0.2">
      <c r="A138" s="142" t="s">
        <v>1758</v>
      </c>
      <c r="B138" s="132" t="s">
        <v>1169</v>
      </c>
      <c r="C138" s="112">
        <f>+'prev. 2016'!C138</f>
        <v>0</v>
      </c>
      <c r="D138" s="113">
        <f t="shared" si="57"/>
        <v>0</v>
      </c>
      <c r="E138" s="112">
        <f>+'prev. 2016'!D138</f>
        <v>1</v>
      </c>
      <c r="F138" s="113">
        <f t="shared" si="57"/>
        <v>1</v>
      </c>
      <c r="G138" s="112">
        <f>+'prev. 2016'!E138</f>
        <v>60</v>
      </c>
      <c r="H138" s="113">
        <f t="shared" si="58"/>
        <v>60</v>
      </c>
      <c r="I138" s="112">
        <f>+'prev. 2016'!F138</f>
        <v>39</v>
      </c>
      <c r="J138" s="113">
        <f t="shared" si="59"/>
        <v>39</v>
      </c>
      <c r="K138" s="112">
        <f>+'prev. 2016'!G138</f>
        <v>40</v>
      </c>
      <c r="L138" s="122">
        <f t="shared" si="60"/>
        <v>40</v>
      </c>
      <c r="M138" s="112">
        <f>+'prev. 2016'!H138</f>
        <v>48</v>
      </c>
      <c r="N138" s="122">
        <f t="shared" si="61"/>
        <v>48</v>
      </c>
      <c r="O138" s="112">
        <f>+'prev. 2016'!I138</f>
        <v>43</v>
      </c>
      <c r="P138" s="122">
        <f t="shared" si="62"/>
        <v>43</v>
      </c>
      <c r="Q138" s="112">
        <f>+'prev. 2016'!J138</f>
        <v>117</v>
      </c>
      <c r="R138" s="113">
        <f t="shared" si="63"/>
        <v>117</v>
      </c>
      <c r="S138" s="112">
        <f>+'prev. 2016'!K138</f>
        <v>154</v>
      </c>
      <c r="T138" s="122">
        <f t="shared" si="64"/>
        <v>154</v>
      </c>
      <c r="U138" s="112">
        <f>+'prev. 2016'!L138</f>
        <v>20</v>
      </c>
      <c r="V138" s="113">
        <f t="shared" si="65"/>
        <v>20</v>
      </c>
      <c r="W138" s="112">
        <f>+'prev. 2016'!M138</f>
        <v>36</v>
      </c>
      <c r="X138" s="113">
        <f t="shared" si="66"/>
        <v>36</v>
      </c>
      <c r="Y138" s="116">
        <f t="shared" si="55"/>
        <v>558</v>
      </c>
      <c r="Z138" s="116">
        <f t="shared" si="56"/>
        <v>558</v>
      </c>
    </row>
    <row r="139" spans="1:26" ht="25.5" x14ac:dyDescent="0.2">
      <c r="A139" s="142" t="s">
        <v>1759</v>
      </c>
      <c r="B139" s="132" t="s">
        <v>1170</v>
      </c>
      <c r="C139" s="112">
        <f>+'prev. 2016'!C139</f>
        <v>0</v>
      </c>
      <c r="D139" s="113">
        <f t="shared" si="57"/>
        <v>0</v>
      </c>
      <c r="E139" s="112">
        <f>+'prev. 2016'!D139</f>
        <v>0</v>
      </c>
      <c r="F139" s="113">
        <f t="shared" si="57"/>
        <v>0</v>
      </c>
      <c r="G139" s="112">
        <f>+'prev. 2016'!E139</f>
        <v>0</v>
      </c>
      <c r="H139" s="113">
        <f t="shared" si="58"/>
        <v>0</v>
      </c>
      <c r="I139" s="112">
        <f>+'prev. 2016'!F139</f>
        <v>0</v>
      </c>
      <c r="J139" s="113">
        <f t="shared" si="59"/>
        <v>0</v>
      </c>
      <c r="K139" s="112">
        <f>+'prev. 2016'!G139</f>
        <v>0</v>
      </c>
      <c r="L139" s="122">
        <f t="shared" si="60"/>
        <v>0</v>
      </c>
      <c r="M139" s="112">
        <f>+'prev. 2016'!H139</f>
        <v>0</v>
      </c>
      <c r="N139" s="122">
        <f t="shared" si="61"/>
        <v>0</v>
      </c>
      <c r="O139" s="112">
        <f>+'prev. 2016'!I139</f>
        <v>0</v>
      </c>
      <c r="P139" s="122">
        <f t="shared" si="62"/>
        <v>0</v>
      </c>
      <c r="Q139" s="112">
        <f>+'prev. 2016'!J139</f>
        <v>0</v>
      </c>
      <c r="R139" s="113">
        <f t="shared" si="63"/>
        <v>0</v>
      </c>
      <c r="S139" s="112">
        <f>+'prev. 2016'!K139</f>
        <v>0</v>
      </c>
      <c r="T139" s="122">
        <f t="shared" si="64"/>
        <v>0</v>
      </c>
      <c r="U139" s="112">
        <f>+'prev. 2016'!L139</f>
        <v>0</v>
      </c>
      <c r="V139" s="113">
        <f t="shared" si="65"/>
        <v>0</v>
      </c>
      <c r="W139" s="112">
        <f>+'prev. 2016'!M139</f>
        <v>0</v>
      </c>
      <c r="X139" s="113">
        <f t="shared" si="66"/>
        <v>0</v>
      </c>
      <c r="Y139" s="116">
        <f t="shared" si="55"/>
        <v>0</v>
      </c>
      <c r="Z139" s="116">
        <f t="shared" si="56"/>
        <v>0</v>
      </c>
    </row>
    <row r="140" spans="1:26" x14ac:dyDescent="0.2">
      <c r="A140" s="131" t="s">
        <v>1760</v>
      </c>
      <c r="B140" s="132" t="s">
        <v>1416</v>
      </c>
      <c r="C140" s="112">
        <f>+'prev. 2016'!C140</f>
        <v>199287</v>
      </c>
      <c r="D140" s="113">
        <f>D141+D257</f>
        <v>199287</v>
      </c>
      <c r="E140" s="112">
        <f>+'prev. 2016'!D140</f>
        <v>86050</v>
      </c>
      <c r="F140" s="113">
        <f>F141+F257</f>
        <v>86050</v>
      </c>
      <c r="G140" s="112">
        <f>+'prev. 2016'!E140</f>
        <v>111833</v>
      </c>
      <c r="H140" s="113">
        <f>H141+H257</f>
        <v>111833</v>
      </c>
      <c r="I140" s="112">
        <f>+'prev. 2016'!F140</f>
        <v>45816</v>
      </c>
      <c r="J140" s="113">
        <f>J141+J257</f>
        <v>45816</v>
      </c>
      <c r="K140" s="112">
        <f>+'prev. 2016'!G140</f>
        <v>119197</v>
      </c>
      <c r="L140" s="122">
        <f>L141+L257</f>
        <v>119197</v>
      </c>
      <c r="M140" s="112">
        <f>+'prev. 2016'!H140</f>
        <v>66932</v>
      </c>
      <c r="N140" s="122">
        <f>N141+N257</f>
        <v>66932</v>
      </c>
      <c r="O140" s="112">
        <f>+'prev. 2016'!I140</f>
        <v>88240</v>
      </c>
      <c r="P140" s="122">
        <f>P141+P257</f>
        <v>88240</v>
      </c>
      <c r="Q140" s="112">
        <f>+'prev. 2016'!J140</f>
        <v>440973</v>
      </c>
      <c r="R140" s="113">
        <f>R141+R257</f>
        <v>440973</v>
      </c>
      <c r="S140" s="112">
        <f>+'prev. 2016'!K140</f>
        <v>36921</v>
      </c>
      <c r="T140" s="122">
        <f>T141+T257</f>
        <v>36921</v>
      </c>
      <c r="U140" s="112">
        <f>+'prev. 2016'!L140</f>
        <v>26740</v>
      </c>
      <c r="V140" s="113">
        <f>V141+V257</f>
        <v>26740</v>
      </c>
      <c r="W140" s="112">
        <f>+'prev. 2016'!M140</f>
        <v>26206</v>
      </c>
      <c r="X140" s="113">
        <f>X141+X257</f>
        <v>26206</v>
      </c>
      <c r="Y140" s="116">
        <f t="shared" si="55"/>
        <v>1248195</v>
      </c>
      <c r="Z140" s="116">
        <f t="shared" si="56"/>
        <v>1248195</v>
      </c>
    </row>
    <row r="141" spans="1:26" x14ac:dyDescent="0.2">
      <c r="A141" s="131" t="s">
        <v>1761</v>
      </c>
      <c r="B141" s="132" t="s">
        <v>1418</v>
      </c>
      <c r="C141" s="112">
        <f>+'prev. 2016'!C141</f>
        <v>174609</v>
      </c>
      <c r="D141" s="112">
        <f>D142+D150+D154+D165+D171+D176+D181+D191+D197+D204+D210+D215+D221+D229+D236+D250+D256</f>
        <v>174609</v>
      </c>
      <c r="E141" s="112">
        <f>+'prev. 2016'!D141</f>
        <v>66012</v>
      </c>
      <c r="F141" s="112">
        <f>F142+F150+F154+F165+F171+F176+F181+F191+F197+F204+F210+F215+F221+F229+F236+F250+F256</f>
        <v>66012</v>
      </c>
      <c r="G141" s="112">
        <f>+'prev. 2016'!E141</f>
        <v>77072</v>
      </c>
      <c r="H141" s="112">
        <f>H142+H150+H154+H165+H171+H176+H181+H191+H197+H204+H210+H215+H221+H229+H236+H250+H256</f>
        <v>77072</v>
      </c>
      <c r="I141" s="112">
        <f>+'prev. 2016'!F141</f>
        <v>39916</v>
      </c>
      <c r="J141" s="112">
        <f>J142+J150+J154+J165+J171+J176+J181+J191+J197+J204+J210+J215+J221+J229+J236+J250+J256</f>
        <v>39916</v>
      </c>
      <c r="K141" s="112">
        <f>+'prev. 2016'!G141</f>
        <v>98025</v>
      </c>
      <c r="L141" s="121">
        <f>L142+L150+L154+L165+L171+L176+L181+L191+L197+L204+L210+L215+L221+L229+L236+L250+L256</f>
        <v>98025</v>
      </c>
      <c r="M141" s="112">
        <f>+'prev. 2016'!H141</f>
        <v>58673</v>
      </c>
      <c r="N141" s="121">
        <f>N142+N150+N154+N165+N171+N176+N181+N191+N197+N204+N210+N215+N221+N229+N236+N250+N256</f>
        <v>58673</v>
      </c>
      <c r="O141" s="112">
        <f>+'prev. 2016'!I141</f>
        <v>72954</v>
      </c>
      <c r="P141" s="121">
        <f>P142+P150+P154+P165+P171+P176+P181+P191+P197+P204+P210+P215+P221+P229+P236+P250+P256</f>
        <v>72954</v>
      </c>
      <c r="Q141" s="112">
        <f>+'prev. 2016'!J141</f>
        <v>396473</v>
      </c>
      <c r="R141" s="112">
        <f>R142+R150+R154+R165+R171+R176+R181+R191+R197+R204+R210+R215+R221+R229+R236+R250+R256</f>
        <v>396473</v>
      </c>
      <c r="S141" s="112">
        <f>+'prev. 2016'!K141</f>
        <v>10891</v>
      </c>
      <c r="T141" s="121">
        <f>T142+T150+T154+T165+T171+T176+T181+T191+T197+T204+T210+T215+T221+T229+T236+T250+T256</f>
        <v>10891</v>
      </c>
      <c r="U141" s="112">
        <f>+'prev. 2016'!L141</f>
        <v>8746</v>
      </c>
      <c r="V141" s="112">
        <f>V142+V150+V154+V165+V171+V176+V181+V191+V197+V204+V210+V215+V221+V229+V236+V250+V256</f>
        <v>8746</v>
      </c>
      <c r="W141" s="112">
        <f>+'prev. 2016'!M141</f>
        <v>13749</v>
      </c>
      <c r="X141" s="112">
        <f>X142+X150+X154+X165+X171+X176+X181+X191+X197+X204+X210+X215+X221+X229+X236+X250+X256</f>
        <v>13749</v>
      </c>
      <c r="Y141" s="116">
        <f t="shared" si="55"/>
        <v>1017120</v>
      </c>
      <c r="Z141" s="116">
        <f t="shared" si="56"/>
        <v>1017120</v>
      </c>
    </row>
    <row r="142" spans="1:26" ht="25.5" x14ac:dyDescent="0.2">
      <c r="A142" s="142" t="s">
        <v>1762</v>
      </c>
      <c r="B142" s="132" t="s">
        <v>1420</v>
      </c>
      <c r="C142" s="112">
        <f>+'prev. 2016'!C142</f>
        <v>39940</v>
      </c>
      <c r="D142" s="112">
        <f>D143+D148+D149</f>
        <v>39940</v>
      </c>
      <c r="E142" s="112">
        <f>+'prev. 2016'!D142</f>
        <v>18929</v>
      </c>
      <c r="F142" s="112">
        <f>F143+F148+F149</f>
        <v>18929</v>
      </c>
      <c r="G142" s="112">
        <f>+'prev. 2016'!E142</f>
        <v>20566</v>
      </c>
      <c r="H142" s="112">
        <f>H143+H148+H149</f>
        <v>20566</v>
      </c>
      <c r="I142" s="112">
        <f>+'prev. 2016'!F142</f>
        <v>7694</v>
      </c>
      <c r="J142" s="112">
        <f>J143+J148+J149</f>
        <v>7694</v>
      </c>
      <c r="K142" s="112">
        <f>+'prev. 2016'!G142</f>
        <v>22248</v>
      </c>
      <c r="L142" s="121">
        <f>L143+L148+L149</f>
        <v>22248</v>
      </c>
      <c r="M142" s="112">
        <f>+'prev. 2016'!H142</f>
        <v>13342</v>
      </c>
      <c r="N142" s="121">
        <f>N143+N148+N149</f>
        <v>13342</v>
      </c>
      <c r="O142" s="112">
        <f>+'prev. 2016'!I142</f>
        <v>17214</v>
      </c>
      <c r="P142" s="121">
        <f>P143+P148+P149</f>
        <v>17214</v>
      </c>
      <c r="Q142" s="112">
        <f>+'prev. 2016'!J142</f>
        <v>62450</v>
      </c>
      <c r="R142" s="112">
        <f>R143+R148+R149</f>
        <v>62450</v>
      </c>
      <c r="S142" s="112">
        <f>+'prev. 2016'!K142</f>
        <v>0</v>
      </c>
      <c r="T142" s="121">
        <f>T143+T148+T149</f>
        <v>0</v>
      </c>
      <c r="U142" s="112">
        <f>+'prev. 2016'!L142</f>
        <v>0</v>
      </c>
      <c r="V142" s="112">
        <f>V143+V148+V149</f>
        <v>0</v>
      </c>
      <c r="W142" s="112">
        <f>+'prev. 2016'!M142</f>
        <v>0</v>
      </c>
      <c r="X142" s="112">
        <f>X143+X148+X149</f>
        <v>0</v>
      </c>
      <c r="Y142" s="116">
        <f t="shared" si="55"/>
        <v>202383</v>
      </c>
      <c r="Z142" s="116">
        <f t="shared" si="56"/>
        <v>202383</v>
      </c>
    </row>
    <row r="143" spans="1:26" s="110" customFormat="1" x14ac:dyDescent="0.2">
      <c r="A143" s="142" t="s">
        <v>1763</v>
      </c>
      <c r="B143" s="132" t="s">
        <v>1422</v>
      </c>
      <c r="C143" s="112">
        <f>+'prev. 2016'!C143</f>
        <v>39940</v>
      </c>
      <c r="D143" s="112">
        <f>SUM(D144:D147)</f>
        <v>39940</v>
      </c>
      <c r="E143" s="112">
        <f>+'prev. 2016'!D143</f>
        <v>18929</v>
      </c>
      <c r="F143" s="112">
        <f>SUM(F144:F147)</f>
        <v>18929</v>
      </c>
      <c r="G143" s="112">
        <f>+'prev. 2016'!E143</f>
        <v>20566</v>
      </c>
      <c r="H143" s="112">
        <f>SUM(H144:H147)</f>
        <v>20566</v>
      </c>
      <c r="I143" s="112">
        <f>+'prev. 2016'!F143</f>
        <v>7694</v>
      </c>
      <c r="J143" s="112">
        <f>SUM(J144:J147)</f>
        <v>7694</v>
      </c>
      <c r="K143" s="112">
        <f>+'prev. 2016'!G143</f>
        <v>22248</v>
      </c>
      <c r="L143" s="121">
        <f>SUM(L144:L147)</f>
        <v>22248</v>
      </c>
      <c r="M143" s="112">
        <f>+'prev. 2016'!H143</f>
        <v>13342</v>
      </c>
      <c r="N143" s="121">
        <f>SUM(N144:N147)</f>
        <v>13342</v>
      </c>
      <c r="O143" s="112">
        <f>+'prev. 2016'!I143</f>
        <v>17214</v>
      </c>
      <c r="P143" s="121">
        <f>SUM(P144:P147)</f>
        <v>17214</v>
      </c>
      <c r="Q143" s="112">
        <f>+'prev. 2016'!J143</f>
        <v>62450</v>
      </c>
      <c r="R143" s="112">
        <f>SUM(R144:R147)</f>
        <v>62450</v>
      </c>
      <c r="S143" s="112">
        <f>+'prev. 2016'!K143</f>
        <v>0</v>
      </c>
      <c r="T143" s="121">
        <f>SUM(T144:T147)</f>
        <v>0</v>
      </c>
      <c r="U143" s="112">
        <f>+'prev. 2016'!L143</f>
        <v>0</v>
      </c>
      <c r="V143" s="112">
        <f>SUM(V144:V147)</f>
        <v>0</v>
      </c>
      <c r="W143" s="112">
        <f>+'prev. 2016'!M143</f>
        <v>0</v>
      </c>
      <c r="X143" s="112">
        <f>SUM(X144:X147)</f>
        <v>0</v>
      </c>
      <c r="Y143" s="116">
        <f t="shared" si="55"/>
        <v>202383</v>
      </c>
      <c r="Z143" s="116">
        <f t="shared" si="56"/>
        <v>202383</v>
      </c>
    </row>
    <row r="144" spans="1:26" x14ac:dyDescent="0.2">
      <c r="A144" s="142" t="s">
        <v>1764</v>
      </c>
      <c r="B144" s="132" t="s">
        <v>448</v>
      </c>
      <c r="C144" s="112">
        <f>+'prev. 2016'!C144</f>
        <v>25575</v>
      </c>
      <c r="D144" s="113">
        <f t="shared" ref="D144:F149" si="67">+C144</f>
        <v>25575</v>
      </c>
      <c r="E144" s="112">
        <f>+'prev. 2016'!D144</f>
        <v>10627</v>
      </c>
      <c r="F144" s="113">
        <f t="shared" si="67"/>
        <v>10627</v>
      </c>
      <c r="G144" s="112">
        <f>+'prev. 2016'!E144</f>
        <v>11532</v>
      </c>
      <c r="H144" s="113">
        <f t="shared" ref="H144:H149" si="68">+G144</f>
        <v>11532</v>
      </c>
      <c r="I144" s="112">
        <f>+'prev. 2016'!F144</f>
        <v>4610</v>
      </c>
      <c r="J144" s="113">
        <f t="shared" ref="J144:J149" si="69">+I144</f>
        <v>4610</v>
      </c>
      <c r="K144" s="112">
        <f>+'prev. 2016'!G144</f>
        <v>12681</v>
      </c>
      <c r="L144" s="122">
        <f t="shared" ref="L144:L149" si="70">+K144</f>
        <v>12681</v>
      </c>
      <c r="M144" s="112">
        <f>+'prev. 2016'!H144</f>
        <v>8099</v>
      </c>
      <c r="N144" s="122">
        <f t="shared" ref="N144:N149" si="71">+M144</f>
        <v>8099</v>
      </c>
      <c r="O144" s="112">
        <f>+'prev. 2016'!I144</f>
        <v>9566</v>
      </c>
      <c r="P144" s="122">
        <f t="shared" ref="P144:P149" si="72">+O144</f>
        <v>9566</v>
      </c>
      <c r="Q144" s="112">
        <f>+'prev. 2016'!J144</f>
        <v>40400</v>
      </c>
      <c r="R144" s="113">
        <f t="shared" ref="R144:R149" si="73">+Q144</f>
        <v>40400</v>
      </c>
      <c r="S144" s="112">
        <f>+'prev. 2016'!K144</f>
        <v>0</v>
      </c>
      <c r="T144" s="122">
        <f t="shared" ref="T144:T149" si="74">+S144</f>
        <v>0</v>
      </c>
      <c r="U144" s="112">
        <f>+'prev. 2016'!L144</f>
        <v>0</v>
      </c>
      <c r="V144" s="113">
        <f t="shared" ref="V144:V149" si="75">+U144</f>
        <v>0</v>
      </c>
      <c r="W144" s="112">
        <f>+'prev. 2016'!M144</f>
        <v>0</v>
      </c>
      <c r="X144" s="113">
        <f t="shared" ref="X144:X149" si="76">+W144</f>
        <v>0</v>
      </c>
      <c r="Y144" s="116">
        <f t="shared" si="55"/>
        <v>123090</v>
      </c>
      <c r="Z144" s="116">
        <f t="shared" si="56"/>
        <v>123090</v>
      </c>
    </row>
    <row r="145" spans="1:26" x14ac:dyDescent="0.2">
      <c r="A145" s="142" t="s">
        <v>1765</v>
      </c>
      <c r="B145" s="132" t="s">
        <v>449</v>
      </c>
      <c r="C145" s="112">
        <f>+'prev. 2016'!C145</f>
        <v>5313</v>
      </c>
      <c r="D145" s="113">
        <f t="shared" si="67"/>
        <v>5313</v>
      </c>
      <c r="E145" s="112">
        <f>+'prev. 2016'!D145</f>
        <v>2625</v>
      </c>
      <c r="F145" s="113">
        <f t="shared" si="67"/>
        <v>2625</v>
      </c>
      <c r="G145" s="112">
        <f>+'prev. 2016'!E145</f>
        <v>2172</v>
      </c>
      <c r="H145" s="113">
        <f t="shared" si="68"/>
        <v>2172</v>
      </c>
      <c r="I145" s="112">
        <f>+'prev. 2016'!F145</f>
        <v>672</v>
      </c>
      <c r="J145" s="113">
        <f t="shared" si="69"/>
        <v>672</v>
      </c>
      <c r="K145" s="112">
        <f>+'prev. 2016'!G145</f>
        <v>1954</v>
      </c>
      <c r="L145" s="122">
        <f t="shared" si="70"/>
        <v>1954</v>
      </c>
      <c r="M145" s="112">
        <f>+'prev. 2016'!H145</f>
        <v>1356</v>
      </c>
      <c r="N145" s="122">
        <f t="shared" si="71"/>
        <v>1356</v>
      </c>
      <c r="O145" s="112">
        <f>+'prev. 2016'!I145</f>
        <v>1567</v>
      </c>
      <c r="P145" s="122">
        <f t="shared" si="72"/>
        <v>1567</v>
      </c>
      <c r="Q145" s="112">
        <f>+'prev. 2016'!J145</f>
        <v>8700</v>
      </c>
      <c r="R145" s="113">
        <f t="shared" si="73"/>
        <v>8700</v>
      </c>
      <c r="S145" s="112">
        <f>+'prev. 2016'!K145</f>
        <v>0</v>
      </c>
      <c r="T145" s="122">
        <f t="shared" si="74"/>
        <v>0</v>
      </c>
      <c r="U145" s="112">
        <f>+'prev. 2016'!L145</f>
        <v>0</v>
      </c>
      <c r="V145" s="113">
        <f t="shared" si="75"/>
        <v>0</v>
      </c>
      <c r="W145" s="112">
        <f>+'prev. 2016'!M145</f>
        <v>0</v>
      </c>
      <c r="X145" s="113">
        <f t="shared" si="76"/>
        <v>0</v>
      </c>
      <c r="Y145" s="116">
        <f t="shared" si="55"/>
        <v>24359</v>
      </c>
      <c r="Z145" s="116">
        <f t="shared" si="56"/>
        <v>24359</v>
      </c>
    </row>
    <row r="146" spans="1:26" ht="25.5" x14ac:dyDescent="0.2">
      <c r="A146" s="142" t="s">
        <v>1766</v>
      </c>
      <c r="B146" s="132" t="s">
        <v>450</v>
      </c>
      <c r="C146" s="112">
        <f>+'prev. 2016'!C146</f>
        <v>7165</v>
      </c>
      <c r="D146" s="113">
        <f t="shared" si="67"/>
        <v>7165</v>
      </c>
      <c r="E146" s="112">
        <f>+'prev. 2016'!D146</f>
        <v>4566</v>
      </c>
      <c r="F146" s="113">
        <f t="shared" si="67"/>
        <v>4566</v>
      </c>
      <c r="G146" s="112">
        <f>+'prev. 2016'!E146</f>
        <v>5182</v>
      </c>
      <c r="H146" s="113">
        <f t="shared" si="68"/>
        <v>5182</v>
      </c>
      <c r="I146" s="112">
        <f>+'prev. 2016'!F146</f>
        <v>1901</v>
      </c>
      <c r="J146" s="113">
        <f t="shared" si="69"/>
        <v>1901</v>
      </c>
      <c r="K146" s="112">
        <f>+'prev. 2016'!G146</f>
        <v>5493</v>
      </c>
      <c r="L146" s="122">
        <f t="shared" si="70"/>
        <v>5493</v>
      </c>
      <c r="M146" s="112">
        <f>+'prev. 2016'!H146</f>
        <v>3220</v>
      </c>
      <c r="N146" s="122">
        <f t="shared" si="71"/>
        <v>3220</v>
      </c>
      <c r="O146" s="112">
        <f>+'prev. 2016'!I146</f>
        <v>5064</v>
      </c>
      <c r="P146" s="122">
        <f t="shared" si="72"/>
        <v>5064</v>
      </c>
      <c r="Q146" s="112">
        <f>+'prev. 2016'!J146</f>
        <v>9350</v>
      </c>
      <c r="R146" s="113">
        <f t="shared" si="73"/>
        <v>9350</v>
      </c>
      <c r="S146" s="112">
        <f>+'prev. 2016'!K146</f>
        <v>0</v>
      </c>
      <c r="T146" s="122">
        <f t="shared" si="74"/>
        <v>0</v>
      </c>
      <c r="U146" s="112">
        <f>+'prev. 2016'!L146</f>
        <v>0</v>
      </c>
      <c r="V146" s="113">
        <f t="shared" si="75"/>
        <v>0</v>
      </c>
      <c r="W146" s="112">
        <f>+'prev. 2016'!M146</f>
        <v>0</v>
      </c>
      <c r="X146" s="113">
        <f t="shared" si="76"/>
        <v>0</v>
      </c>
      <c r="Y146" s="116">
        <f t="shared" si="55"/>
        <v>41941</v>
      </c>
      <c r="Z146" s="116">
        <f t="shared" si="56"/>
        <v>41941</v>
      </c>
    </row>
    <row r="147" spans="1:26" ht="25.5" x14ac:dyDescent="0.2">
      <c r="A147" s="142" t="s">
        <v>1767</v>
      </c>
      <c r="B147" s="132" t="s">
        <v>1226</v>
      </c>
      <c r="C147" s="112">
        <f>+'prev. 2016'!C147</f>
        <v>1887</v>
      </c>
      <c r="D147" s="113">
        <f t="shared" si="67"/>
        <v>1887</v>
      </c>
      <c r="E147" s="112">
        <f>+'prev. 2016'!D147</f>
        <v>1111</v>
      </c>
      <c r="F147" s="113">
        <f t="shared" si="67"/>
        <v>1111</v>
      </c>
      <c r="G147" s="112">
        <f>+'prev. 2016'!E147</f>
        <v>1680</v>
      </c>
      <c r="H147" s="113">
        <f t="shared" si="68"/>
        <v>1680</v>
      </c>
      <c r="I147" s="112">
        <f>+'prev. 2016'!F147</f>
        <v>511</v>
      </c>
      <c r="J147" s="113">
        <f t="shared" si="69"/>
        <v>511</v>
      </c>
      <c r="K147" s="112">
        <f>+'prev. 2016'!G147</f>
        <v>2120</v>
      </c>
      <c r="L147" s="122">
        <f t="shared" si="70"/>
        <v>2120</v>
      </c>
      <c r="M147" s="112">
        <f>+'prev. 2016'!H147</f>
        <v>667</v>
      </c>
      <c r="N147" s="122">
        <f t="shared" si="71"/>
        <v>667</v>
      </c>
      <c r="O147" s="112">
        <f>+'prev. 2016'!I147</f>
        <v>1017</v>
      </c>
      <c r="P147" s="122">
        <f t="shared" si="72"/>
        <v>1017</v>
      </c>
      <c r="Q147" s="112">
        <f>+'prev. 2016'!J147</f>
        <v>4000</v>
      </c>
      <c r="R147" s="113">
        <f t="shared" si="73"/>
        <v>4000</v>
      </c>
      <c r="S147" s="112">
        <f>+'prev. 2016'!K147</f>
        <v>0</v>
      </c>
      <c r="T147" s="122">
        <f t="shared" si="74"/>
        <v>0</v>
      </c>
      <c r="U147" s="112">
        <f>+'prev. 2016'!L147</f>
        <v>0</v>
      </c>
      <c r="V147" s="113">
        <f t="shared" si="75"/>
        <v>0</v>
      </c>
      <c r="W147" s="112">
        <f>+'prev. 2016'!M147</f>
        <v>0</v>
      </c>
      <c r="X147" s="113">
        <f t="shared" si="76"/>
        <v>0</v>
      </c>
      <c r="Y147" s="116">
        <f t="shared" si="55"/>
        <v>12993</v>
      </c>
      <c r="Z147" s="116">
        <f t="shared" si="56"/>
        <v>12993</v>
      </c>
    </row>
    <row r="148" spans="1:26" s="110" customFormat="1" ht="25.5" x14ac:dyDescent="0.2">
      <c r="A148" s="142" t="s">
        <v>1768</v>
      </c>
      <c r="B148" s="132" t="s">
        <v>819</v>
      </c>
      <c r="C148" s="112">
        <f>+'prev. 2016'!C148</f>
        <v>0</v>
      </c>
      <c r="D148" s="113">
        <f t="shared" si="67"/>
        <v>0</v>
      </c>
      <c r="E148" s="112">
        <f>+'prev. 2016'!D148</f>
        <v>0</v>
      </c>
      <c r="F148" s="113">
        <f t="shared" si="67"/>
        <v>0</v>
      </c>
      <c r="G148" s="112">
        <f>+'prev. 2016'!E148</f>
        <v>0</v>
      </c>
      <c r="H148" s="113">
        <f t="shared" si="68"/>
        <v>0</v>
      </c>
      <c r="I148" s="112">
        <f>+'prev. 2016'!F148</f>
        <v>0</v>
      </c>
      <c r="J148" s="113">
        <f t="shared" si="69"/>
        <v>0</v>
      </c>
      <c r="K148" s="112">
        <f>+'prev. 2016'!G148</f>
        <v>0</v>
      </c>
      <c r="L148" s="122">
        <f t="shared" si="70"/>
        <v>0</v>
      </c>
      <c r="M148" s="112">
        <f>+'prev. 2016'!H148</f>
        <v>0</v>
      </c>
      <c r="N148" s="122">
        <f t="shared" si="71"/>
        <v>0</v>
      </c>
      <c r="O148" s="112">
        <f>+'prev. 2016'!I148</f>
        <v>0</v>
      </c>
      <c r="P148" s="122">
        <f t="shared" si="72"/>
        <v>0</v>
      </c>
      <c r="Q148" s="112">
        <f>+'prev. 2016'!J148</f>
        <v>0</v>
      </c>
      <c r="R148" s="113">
        <f t="shared" si="73"/>
        <v>0</v>
      </c>
      <c r="S148" s="112">
        <f>+'prev. 2016'!K148</f>
        <v>0</v>
      </c>
      <c r="T148" s="122">
        <f t="shared" si="74"/>
        <v>0</v>
      </c>
      <c r="U148" s="112">
        <f>+'prev. 2016'!L148</f>
        <v>0</v>
      </c>
      <c r="V148" s="113">
        <f t="shared" si="75"/>
        <v>0</v>
      </c>
      <c r="W148" s="112">
        <f>+'prev. 2016'!M148</f>
        <v>0</v>
      </c>
      <c r="X148" s="113">
        <f t="shared" si="76"/>
        <v>0</v>
      </c>
      <c r="Y148" s="116">
        <f t="shared" si="55"/>
        <v>0</v>
      </c>
      <c r="Z148" s="116">
        <f t="shared" si="56"/>
        <v>0</v>
      </c>
    </row>
    <row r="149" spans="1:26" ht="25.5" x14ac:dyDescent="0.2">
      <c r="A149" s="142" t="s">
        <v>1769</v>
      </c>
      <c r="B149" s="132" t="s">
        <v>1810</v>
      </c>
      <c r="C149" s="112">
        <f>+'prev. 2016'!C149</f>
        <v>0</v>
      </c>
      <c r="D149" s="113">
        <f t="shared" si="67"/>
        <v>0</v>
      </c>
      <c r="E149" s="112">
        <f>+'prev. 2016'!D149</f>
        <v>0</v>
      </c>
      <c r="F149" s="113">
        <f t="shared" si="67"/>
        <v>0</v>
      </c>
      <c r="G149" s="112">
        <f>+'prev. 2016'!E149</f>
        <v>0</v>
      </c>
      <c r="H149" s="113">
        <f t="shared" si="68"/>
        <v>0</v>
      </c>
      <c r="I149" s="112">
        <f>+'prev. 2016'!F149</f>
        <v>0</v>
      </c>
      <c r="J149" s="113">
        <f t="shared" si="69"/>
        <v>0</v>
      </c>
      <c r="K149" s="112">
        <f>+'prev. 2016'!G149</f>
        <v>0</v>
      </c>
      <c r="L149" s="122">
        <f t="shared" si="70"/>
        <v>0</v>
      </c>
      <c r="M149" s="112">
        <f>+'prev. 2016'!H149</f>
        <v>0</v>
      </c>
      <c r="N149" s="122">
        <f t="shared" si="71"/>
        <v>0</v>
      </c>
      <c r="O149" s="112">
        <f>+'prev. 2016'!I149</f>
        <v>0</v>
      </c>
      <c r="P149" s="122">
        <f t="shared" si="72"/>
        <v>0</v>
      </c>
      <c r="Q149" s="112">
        <f>+'prev. 2016'!J149</f>
        <v>0</v>
      </c>
      <c r="R149" s="113">
        <f t="shared" si="73"/>
        <v>0</v>
      </c>
      <c r="S149" s="112">
        <f>+'prev. 2016'!K149</f>
        <v>0</v>
      </c>
      <c r="T149" s="122">
        <f t="shared" si="74"/>
        <v>0</v>
      </c>
      <c r="U149" s="112">
        <f>+'prev. 2016'!L149</f>
        <v>0</v>
      </c>
      <c r="V149" s="113">
        <f t="shared" si="75"/>
        <v>0</v>
      </c>
      <c r="W149" s="112">
        <f>+'prev. 2016'!M149</f>
        <v>0</v>
      </c>
      <c r="X149" s="113">
        <f t="shared" si="76"/>
        <v>0</v>
      </c>
      <c r="Y149" s="116">
        <f t="shared" si="55"/>
        <v>0</v>
      </c>
      <c r="Z149" s="116">
        <f t="shared" si="56"/>
        <v>0</v>
      </c>
    </row>
    <row r="150" spans="1:26" x14ac:dyDescent="0.2">
      <c r="A150" s="142" t="s">
        <v>1770</v>
      </c>
      <c r="B150" s="132" t="s">
        <v>1232</v>
      </c>
      <c r="C150" s="112">
        <f>+'prev. 2016'!C150</f>
        <v>52866</v>
      </c>
      <c r="D150" s="113">
        <f>SUM(D151:D153)</f>
        <v>52866</v>
      </c>
      <c r="E150" s="112">
        <f>+'prev. 2016'!D150</f>
        <v>23689</v>
      </c>
      <c r="F150" s="113">
        <f>SUM(F151:F153)</f>
        <v>23689</v>
      </c>
      <c r="G150" s="112">
        <f>+'prev. 2016'!E150</f>
        <v>25314</v>
      </c>
      <c r="H150" s="113">
        <f>SUM(H151:H153)</f>
        <v>25314</v>
      </c>
      <c r="I150" s="112">
        <f>+'prev. 2016'!F150</f>
        <v>9459</v>
      </c>
      <c r="J150" s="113">
        <f>SUM(J151:J153)</f>
        <v>9459</v>
      </c>
      <c r="K150" s="112">
        <f>+'prev. 2016'!G150</f>
        <v>29480</v>
      </c>
      <c r="L150" s="122">
        <f>SUM(L151:L153)</f>
        <v>29480</v>
      </c>
      <c r="M150" s="112">
        <f>+'prev. 2016'!H150</f>
        <v>17633</v>
      </c>
      <c r="N150" s="122">
        <f>SUM(N151:N153)</f>
        <v>17633</v>
      </c>
      <c r="O150" s="112">
        <f>+'prev. 2016'!I150</f>
        <v>22311</v>
      </c>
      <c r="P150" s="122">
        <f>SUM(P151:P153)</f>
        <v>22311</v>
      </c>
      <c r="Q150" s="112">
        <f>+'prev. 2016'!J150</f>
        <v>88576</v>
      </c>
      <c r="R150" s="113">
        <f>SUM(R151:R153)</f>
        <v>88576</v>
      </c>
      <c r="S150" s="112">
        <f>+'prev. 2016'!K150</f>
        <v>0</v>
      </c>
      <c r="T150" s="122">
        <f>SUM(T151:T153)</f>
        <v>0</v>
      </c>
      <c r="U150" s="112">
        <f>+'prev. 2016'!L150</f>
        <v>0</v>
      </c>
      <c r="V150" s="113">
        <f>SUM(V151:V153)</f>
        <v>0</v>
      </c>
      <c r="W150" s="112">
        <f>+'prev. 2016'!M150</f>
        <v>0</v>
      </c>
      <c r="X150" s="113">
        <f>SUM(X151:X153)</f>
        <v>0</v>
      </c>
      <c r="Y150" s="116">
        <f t="shared" si="55"/>
        <v>269328</v>
      </c>
      <c r="Z150" s="116">
        <f t="shared" si="56"/>
        <v>269328</v>
      </c>
    </row>
    <row r="151" spans="1:26" x14ac:dyDescent="0.2">
      <c r="A151" s="142" t="s">
        <v>1771</v>
      </c>
      <c r="B151" s="132" t="s">
        <v>1234</v>
      </c>
      <c r="C151" s="112">
        <f>+'prev. 2016'!C151</f>
        <v>52866</v>
      </c>
      <c r="D151" s="113">
        <f>+C151</f>
        <v>52866</v>
      </c>
      <c r="E151" s="112">
        <f>+'prev. 2016'!D151</f>
        <v>23689</v>
      </c>
      <c r="F151" s="113">
        <f>+E151</f>
        <v>23689</v>
      </c>
      <c r="G151" s="112">
        <f>+'prev. 2016'!E151</f>
        <v>25314</v>
      </c>
      <c r="H151" s="113">
        <f>+G151</f>
        <v>25314</v>
      </c>
      <c r="I151" s="112">
        <f>+'prev. 2016'!F151</f>
        <v>9459</v>
      </c>
      <c r="J151" s="113">
        <f>+I151</f>
        <v>9459</v>
      </c>
      <c r="K151" s="112">
        <f>+'prev. 2016'!G151</f>
        <v>29480</v>
      </c>
      <c r="L151" s="122">
        <f>+K151</f>
        <v>29480</v>
      </c>
      <c r="M151" s="112">
        <f>+'prev. 2016'!H151</f>
        <v>17633</v>
      </c>
      <c r="N151" s="122">
        <f>+M151</f>
        <v>17633</v>
      </c>
      <c r="O151" s="112">
        <f>+'prev. 2016'!I151</f>
        <v>22311</v>
      </c>
      <c r="P151" s="122">
        <f>+O151</f>
        <v>22311</v>
      </c>
      <c r="Q151" s="112">
        <f>+'prev. 2016'!J151</f>
        <v>88576</v>
      </c>
      <c r="R151" s="113">
        <f>+Q151</f>
        <v>88576</v>
      </c>
      <c r="S151" s="112">
        <f>+'prev. 2016'!K151</f>
        <v>0</v>
      </c>
      <c r="T151" s="122">
        <f>+S151</f>
        <v>0</v>
      </c>
      <c r="U151" s="112">
        <f>+'prev. 2016'!L151</f>
        <v>0</v>
      </c>
      <c r="V151" s="113">
        <f>+U151</f>
        <v>0</v>
      </c>
      <c r="W151" s="112">
        <f>+'prev. 2016'!M151</f>
        <v>0</v>
      </c>
      <c r="X151" s="113">
        <f>+W151</f>
        <v>0</v>
      </c>
      <c r="Y151" s="116">
        <f t="shared" si="55"/>
        <v>269328</v>
      </c>
      <c r="Z151" s="116">
        <f t="shared" si="56"/>
        <v>269328</v>
      </c>
    </row>
    <row r="152" spans="1:26" ht="25.5" x14ac:dyDescent="0.2">
      <c r="A152" s="142" t="s">
        <v>1772</v>
      </c>
      <c r="B152" s="132" t="s">
        <v>818</v>
      </c>
      <c r="C152" s="112">
        <f>+'prev. 2016'!C152</f>
        <v>0</v>
      </c>
      <c r="D152" s="113">
        <f>+C152</f>
        <v>0</v>
      </c>
      <c r="E152" s="112">
        <f>+'prev. 2016'!D152</f>
        <v>0</v>
      </c>
      <c r="F152" s="113">
        <f>+E152</f>
        <v>0</v>
      </c>
      <c r="G152" s="112">
        <f>+'prev. 2016'!E152</f>
        <v>0</v>
      </c>
      <c r="H152" s="113">
        <f>+G152</f>
        <v>0</v>
      </c>
      <c r="I152" s="112">
        <f>+'prev. 2016'!F152</f>
        <v>0</v>
      </c>
      <c r="J152" s="113">
        <f>+I152</f>
        <v>0</v>
      </c>
      <c r="K152" s="112">
        <f>+'prev. 2016'!G152</f>
        <v>0</v>
      </c>
      <c r="L152" s="122">
        <f>+K152</f>
        <v>0</v>
      </c>
      <c r="M152" s="112">
        <f>+'prev. 2016'!H152</f>
        <v>0</v>
      </c>
      <c r="N152" s="122">
        <f>+M152</f>
        <v>0</v>
      </c>
      <c r="O152" s="112">
        <f>+'prev. 2016'!I152</f>
        <v>0</v>
      </c>
      <c r="P152" s="122">
        <f>+O152</f>
        <v>0</v>
      </c>
      <c r="Q152" s="112">
        <f>+'prev. 2016'!J152</f>
        <v>0</v>
      </c>
      <c r="R152" s="113">
        <f>+Q152</f>
        <v>0</v>
      </c>
      <c r="S152" s="112">
        <f>+'prev. 2016'!K152</f>
        <v>0</v>
      </c>
      <c r="T152" s="122">
        <f>+S152</f>
        <v>0</v>
      </c>
      <c r="U152" s="112">
        <f>+'prev. 2016'!L152</f>
        <v>0</v>
      </c>
      <c r="V152" s="113">
        <f>+U152</f>
        <v>0</v>
      </c>
      <c r="W152" s="112">
        <f>+'prev. 2016'!M152</f>
        <v>0</v>
      </c>
      <c r="X152" s="113">
        <f>+W152</f>
        <v>0</v>
      </c>
      <c r="Y152" s="116">
        <f t="shared" si="55"/>
        <v>0</v>
      </c>
      <c r="Z152" s="116">
        <f t="shared" si="56"/>
        <v>0</v>
      </c>
    </row>
    <row r="153" spans="1:26" s="110" customFormat="1" x14ac:dyDescent="0.2">
      <c r="A153" s="142" t="s">
        <v>1773</v>
      </c>
      <c r="B153" s="132" t="s">
        <v>1811</v>
      </c>
      <c r="C153" s="112">
        <f>+'prev. 2016'!C153</f>
        <v>0</v>
      </c>
      <c r="D153" s="113">
        <f>+C153</f>
        <v>0</v>
      </c>
      <c r="E153" s="112">
        <f>+'prev. 2016'!D153</f>
        <v>0</v>
      </c>
      <c r="F153" s="113">
        <f>+E153</f>
        <v>0</v>
      </c>
      <c r="G153" s="112">
        <f>+'prev. 2016'!E153</f>
        <v>0</v>
      </c>
      <c r="H153" s="113">
        <f>+G153</f>
        <v>0</v>
      </c>
      <c r="I153" s="112">
        <f>+'prev. 2016'!F153</f>
        <v>0</v>
      </c>
      <c r="J153" s="113">
        <f>+I153</f>
        <v>0</v>
      </c>
      <c r="K153" s="112">
        <f>+'prev. 2016'!G153</f>
        <v>0</v>
      </c>
      <c r="L153" s="122">
        <f>+K153</f>
        <v>0</v>
      </c>
      <c r="M153" s="112">
        <f>+'prev. 2016'!H153</f>
        <v>0</v>
      </c>
      <c r="N153" s="122">
        <f>+M153</f>
        <v>0</v>
      </c>
      <c r="O153" s="112">
        <f>+'prev. 2016'!I153</f>
        <v>0</v>
      </c>
      <c r="P153" s="122">
        <f>+O153</f>
        <v>0</v>
      </c>
      <c r="Q153" s="112">
        <f>+'prev. 2016'!J153</f>
        <v>0</v>
      </c>
      <c r="R153" s="113">
        <f>+Q153</f>
        <v>0</v>
      </c>
      <c r="S153" s="112">
        <f>+'prev. 2016'!K153</f>
        <v>0</v>
      </c>
      <c r="T153" s="122">
        <f>+S153</f>
        <v>0</v>
      </c>
      <c r="U153" s="112">
        <f>+'prev. 2016'!L153</f>
        <v>0</v>
      </c>
      <c r="V153" s="113">
        <f>+U153</f>
        <v>0</v>
      </c>
      <c r="W153" s="112">
        <f>+'prev. 2016'!M153</f>
        <v>0</v>
      </c>
      <c r="X153" s="113">
        <f>+W153</f>
        <v>0</v>
      </c>
      <c r="Y153" s="116">
        <f t="shared" si="55"/>
        <v>0</v>
      </c>
      <c r="Z153" s="116">
        <f t="shared" si="56"/>
        <v>0</v>
      </c>
    </row>
    <row r="154" spans="1:26" ht="25.5" x14ac:dyDescent="0.2">
      <c r="A154" s="142" t="s">
        <v>1774</v>
      </c>
      <c r="B154" s="132" t="s">
        <v>1240</v>
      </c>
      <c r="C154" s="112">
        <f>+'prev. 2016'!C154</f>
        <v>15636</v>
      </c>
      <c r="D154" s="113">
        <f>SUM(D155:D159)+D164</f>
        <v>15636</v>
      </c>
      <c r="E154" s="112">
        <f>+'prev. 2016'!D154</f>
        <v>3589</v>
      </c>
      <c r="F154" s="113">
        <f>SUM(F155:F159)+F164</f>
        <v>3589</v>
      </c>
      <c r="G154" s="112">
        <f>+'prev. 2016'!E154</f>
        <v>9327</v>
      </c>
      <c r="H154" s="113">
        <f>SUM(H155:H159)+H164</f>
        <v>9327</v>
      </c>
      <c r="I154" s="112">
        <f>+'prev. 2016'!F154</f>
        <v>4475</v>
      </c>
      <c r="J154" s="113">
        <f>SUM(J155:J159)+J164</f>
        <v>4475</v>
      </c>
      <c r="K154" s="112">
        <f>+'prev. 2016'!G154</f>
        <v>17020</v>
      </c>
      <c r="L154" s="122">
        <f>SUM(L155:L159)+L164</f>
        <v>17020</v>
      </c>
      <c r="M154" s="112">
        <f>+'prev. 2016'!H154</f>
        <v>7457</v>
      </c>
      <c r="N154" s="122">
        <f>SUM(N155:N159)+N164</f>
        <v>7457</v>
      </c>
      <c r="O154" s="112">
        <f>+'prev. 2016'!I154</f>
        <v>6651</v>
      </c>
      <c r="P154" s="122">
        <f>SUM(P155:P159)+P164</f>
        <v>6651</v>
      </c>
      <c r="Q154" s="112">
        <f>+'prev. 2016'!J154</f>
        <v>64938</v>
      </c>
      <c r="R154" s="113">
        <f>SUM(R155:R159)+R164</f>
        <v>64938</v>
      </c>
      <c r="S154" s="112">
        <f>+'prev. 2016'!K154</f>
        <v>40</v>
      </c>
      <c r="T154" s="122">
        <f>SUM(T155:T159)+T164</f>
        <v>40</v>
      </c>
      <c r="U154" s="112">
        <f>+'prev. 2016'!L154</f>
        <v>710</v>
      </c>
      <c r="V154" s="113">
        <f>SUM(V155:V159)+V164</f>
        <v>710</v>
      </c>
      <c r="W154" s="112">
        <f>+'prev. 2016'!M154</f>
        <v>0</v>
      </c>
      <c r="X154" s="113">
        <f>SUM(X155:X159)+X164</f>
        <v>0</v>
      </c>
      <c r="Y154" s="116">
        <f t="shared" si="55"/>
        <v>129843</v>
      </c>
      <c r="Z154" s="116">
        <f t="shared" si="56"/>
        <v>129843</v>
      </c>
    </row>
    <row r="155" spans="1:26" ht="25.5" x14ac:dyDescent="0.2">
      <c r="A155" s="142" t="s">
        <v>1775</v>
      </c>
      <c r="B155" s="132" t="s">
        <v>817</v>
      </c>
      <c r="C155" s="112">
        <f>+'prev. 2016'!C155</f>
        <v>1367</v>
      </c>
      <c r="D155" s="113">
        <f>+C155</f>
        <v>1367</v>
      </c>
      <c r="E155" s="112">
        <f>+'prev. 2016'!D155</f>
        <v>0</v>
      </c>
      <c r="F155" s="113">
        <f>+E155</f>
        <v>0</v>
      </c>
      <c r="G155" s="112">
        <f>+'prev. 2016'!E155</f>
        <v>60</v>
      </c>
      <c r="H155" s="113">
        <f>+G155</f>
        <v>60</v>
      </c>
      <c r="I155" s="112">
        <f>+'prev. 2016'!F155</f>
        <v>0</v>
      </c>
      <c r="J155" s="113">
        <f>+I155</f>
        <v>0</v>
      </c>
      <c r="K155" s="112">
        <f>+'prev. 2016'!G155</f>
        <v>0</v>
      </c>
      <c r="L155" s="122">
        <f>+K155</f>
        <v>0</v>
      </c>
      <c r="M155" s="112">
        <f>+'prev. 2016'!H155</f>
        <v>0</v>
      </c>
      <c r="N155" s="122">
        <f>+M155</f>
        <v>0</v>
      </c>
      <c r="O155" s="112">
        <f>+'prev. 2016'!I155</f>
        <v>0</v>
      </c>
      <c r="P155" s="122">
        <f>+O155</f>
        <v>0</v>
      </c>
      <c r="Q155" s="112">
        <f>+'prev. 2016'!J155</f>
        <v>0</v>
      </c>
      <c r="R155" s="113">
        <f>+Q155</f>
        <v>0</v>
      </c>
      <c r="S155" s="112">
        <f>+'prev. 2016'!K155</f>
        <v>0</v>
      </c>
      <c r="T155" s="122">
        <f>+S155</f>
        <v>0</v>
      </c>
      <c r="U155" s="112">
        <f>+'prev. 2016'!L155</f>
        <v>710</v>
      </c>
      <c r="V155" s="113">
        <f>+U155</f>
        <v>710</v>
      </c>
      <c r="W155" s="112">
        <f>+'prev. 2016'!M155</f>
        <v>0</v>
      </c>
      <c r="X155" s="113">
        <f>+W155</f>
        <v>0</v>
      </c>
      <c r="Y155" s="116">
        <f t="shared" si="55"/>
        <v>2137</v>
      </c>
      <c r="Z155" s="116">
        <f t="shared" si="56"/>
        <v>2137</v>
      </c>
    </row>
    <row r="156" spans="1:26" ht="25.5" x14ac:dyDescent="0.2">
      <c r="A156" s="142" t="s">
        <v>1776</v>
      </c>
      <c r="B156" s="132" t="s">
        <v>816</v>
      </c>
      <c r="C156" s="112">
        <f>+'prev. 2016'!C156</f>
        <v>0</v>
      </c>
      <c r="D156" s="113">
        <f>+C156</f>
        <v>0</v>
      </c>
      <c r="E156" s="112">
        <f>+'prev. 2016'!D156</f>
        <v>0</v>
      </c>
      <c r="F156" s="113">
        <f>+E156</f>
        <v>0</v>
      </c>
      <c r="G156" s="112">
        <f>+'prev. 2016'!E156</f>
        <v>0</v>
      </c>
      <c r="H156" s="113">
        <f>+G156</f>
        <v>0</v>
      </c>
      <c r="I156" s="112">
        <f>+'prev. 2016'!F156</f>
        <v>0</v>
      </c>
      <c r="J156" s="113">
        <f>+I156</f>
        <v>0</v>
      </c>
      <c r="K156" s="112">
        <f>+'prev. 2016'!G156</f>
        <v>0</v>
      </c>
      <c r="L156" s="122">
        <f>+K156</f>
        <v>0</v>
      </c>
      <c r="M156" s="112">
        <f>+'prev. 2016'!H156</f>
        <v>0</v>
      </c>
      <c r="N156" s="122">
        <f>+M156</f>
        <v>0</v>
      </c>
      <c r="O156" s="112">
        <f>+'prev. 2016'!I156</f>
        <v>0</v>
      </c>
      <c r="P156" s="122">
        <f>+O156</f>
        <v>0</v>
      </c>
      <c r="Q156" s="112">
        <f>+'prev. 2016'!J156</f>
        <v>0</v>
      </c>
      <c r="R156" s="113">
        <f>+Q156</f>
        <v>0</v>
      </c>
      <c r="S156" s="112">
        <f>+'prev. 2016'!K156</f>
        <v>0</v>
      </c>
      <c r="T156" s="122">
        <f>+S156</f>
        <v>0</v>
      </c>
      <c r="U156" s="112">
        <f>+'prev. 2016'!L156</f>
        <v>0</v>
      </c>
      <c r="V156" s="113">
        <f>+U156</f>
        <v>0</v>
      </c>
      <c r="W156" s="112">
        <f>+'prev. 2016'!M156</f>
        <v>0</v>
      </c>
      <c r="X156" s="113">
        <f>+W156</f>
        <v>0</v>
      </c>
      <c r="Y156" s="116">
        <f t="shared" si="55"/>
        <v>0</v>
      </c>
      <c r="Z156" s="116">
        <f t="shared" si="56"/>
        <v>0</v>
      </c>
    </row>
    <row r="157" spans="1:26" s="110" customFormat="1" x14ac:dyDescent="0.2">
      <c r="A157" s="142" t="s">
        <v>1517</v>
      </c>
      <c r="B157" s="132" t="s">
        <v>1812</v>
      </c>
      <c r="C157" s="112">
        <f>+'prev. 2016'!C157</f>
        <v>0</v>
      </c>
      <c r="D157" s="113">
        <f>+C157</f>
        <v>0</v>
      </c>
      <c r="E157" s="112">
        <f>+'prev. 2016'!D157</f>
        <v>0</v>
      </c>
      <c r="F157" s="113">
        <f>+E157</f>
        <v>0</v>
      </c>
      <c r="G157" s="112">
        <f>+'prev. 2016'!E157</f>
        <v>70</v>
      </c>
      <c r="H157" s="113">
        <f>+G157</f>
        <v>70</v>
      </c>
      <c r="I157" s="112">
        <f>+'prev. 2016'!F157</f>
        <v>0</v>
      </c>
      <c r="J157" s="113">
        <f>+I157</f>
        <v>0</v>
      </c>
      <c r="K157" s="112">
        <f>+'prev. 2016'!G157</f>
        <v>0</v>
      </c>
      <c r="L157" s="122">
        <f>+K157</f>
        <v>0</v>
      </c>
      <c r="M157" s="112">
        <f>+'prev. 2016'!H157</f>
        <v>0</v>
      </c>
      <c r="N157" s="122">
        <f>+M157</f>
        <v>0</v>
      </c>
      <c r="O157" s="112">
        <f>+'prev. 2016'!I157</f>
        <v>0</v>
      </c>
      <c r="P157" s="122">
        <f>+O157</f>
        <v>0</v>
      </c>
      <c r="Q157" s="112">
        <f>+'prev. 2016'!J157</f>
        <v>99</v>
      </c>
      <c r="R157" s="113">
        <f>+Q157</f>
        <v>99</v>
      </c>
      <c r="S157" s="112">
        <f>+'prev. 2016'!K157</f>
        <v>40</v>
      </c>
      <c r="T157" s="122">
        <f>+S157</f>
        <v>40</v>
      </c>
      <c r="U157" s="112">
        <f>+'prev. 2016'!L157</f>
        <v>0</v>
      </c>
      <c r="V157" s="113">
        <f>+U157</f>
        <v>0</v>
      </c>
      <c r="W157" s="112">
        <f>+'prev. 2016'!M157</f>
        <v>0</v>
      </c>
      <c r="X157" s="113">
        <f>+W157</f>
        <v>0</v>
      </c>
      <c r="Y157" s="116">
        <f t="shared" si="55"/>
        <v>209</v>
      </c>
      <c r="Z157" s="116">
        <f t="shared" si="56"/>
        <v>209</v>
      </c>
    </row>
    <row r="158" spans="1:26" x14ac:dyDescent="0.2">
      <c r="A158" s="142" t="s">
        <v>1518</v>
      </c>
      <c r="B158" s="132" t="s">
        <v>815</v>
      </c>
      <c r="C158" s="112">
        <f>+'prev. 2016'!C158</f>
        <v>8165</v>
      </c>
      <c r="D158" s="113">
        <f>+C158</f>
        <v>8165</v>
      </c>
      <c r="E158" s="112">
        <f>+'prev. 2016'!D158</f>
        <v>2489</v>
      </c>
      <c r="F158" s="113">
        <f>+E158</f>
        <v>2489</v>
      </c>
      <c r="G158" s="112">
        <f>+'prev. 2016'!E158</f>
        <v>5149</v>
      </c>
      <c r="H158" s="113">
        <f>+G158</f>
        <v>5149</v>
      </c>
      <c r="I158" s="112">
        <f>+'prev. 2016'!F158</f>
        <v>2054</v>
      </c>
      <c r="J158" s="113">
        <f>+I158</f>
        <v>2054</v>
      </c>
      <c r="K158" s="112">
        <f>+'prev. 2016'!G158</f>
        <v>6200</v>
      </c>
      <c r="L158" s="122">
        <f>+K158</f>
        <v>6200</v>
      </c>
      <c r="M158" s="112">
        <f>+'prev. 2016'!H158</f>
        <v>4035</v>
      </c>
      <c r="N158" s="122">
        <f>+M158</f>
        <v>4035</v>
      </c>
      <c r="O158" s="112">
        <f>+'prev. 2016'!I158</f>
        <v>2549</v>
      </c>
      <c r="P158" s="122">
        <f>+O158</f>
        <v>2549</v>
      </c>
      <c r="Q158" s="112">
        <f>+'prev. 2016'!J158</f>
        <v>16840</v>
      </c>
      <c r="R158" s="113">
        <f>+Q158</f>
        <v>16840</v>
      </c>
      <c r="S158" s="112">
        <f>+'prev. 2016'!K158</f>
        <v>0</v>
      </c>
      <c r="T158" s="122">
        <f>+S158</f>
        <v>0</v>
      </c>
      <c r="U158" s="112">
        <f>+'prev. 2016'!L158</f>
        <v>0</v>
      </c>
      <c r="V158" s="113">
        <f>+U158</f>
        <v>0</v>
      </c>
      <c r="W158" s="112">
        <f>+'prev. 2016'!M158</f>
        <v>0</v>
      </c>
      <c r="X158" s="113">
        <f>+W158</f>
        <v>0</v>
      </c>
      <c r="Y158" s="116">
        <f t="shared" si="55"/>
        <v>47481</v>
      </c>
      <c r="Z158" s="116">
        <f t="shared" si="56"/>
        <v>47481</v>
      </c>
    </row>
    <row r="159" spans="1:26" x14ac:dyDescent="0.2">
      <c r="A159" s="142" t="s">
        <v>1519</v>
      </c>
      <c r="B159" s="132" t="s">
        <v>814</v>
      </c>
      <c r="C159" s="112">
        <f>+'prev. 2016'!C159</f>
        <v>6104</v>
      </c>
      <c r="D159" s="112">
        <f>SUM(D160:D164)</f>
        <v>6104</v>
      </c>
      <c r="E159" s="112">
        <f>+'prev. 2016'!D159</f>
        <v>1100</v>
      </c>
      <c r="F159" s="112">
        <f>SUM(F160:F164)</f>
        <v>1100</v>
      </c>
      <c r="G159" s="112">
        <f>+'prev. 2016'!E159</f>
        <v>4048</v>
      </c>
      <c r="H159" s="112">
        <f>SUM(H160:H164)</f>
        <v>4048</v>
      </c>
      <c r="I159" s="112">
        <f>+'prev. 2016'!F159</f>
        <v>2421</v>
      </c>
      <c r="J159" s="112">
        <f>SUM(J160:J164)</f>
        <v>2421</v>
      </c>
      <c r="K159" s="112">
        <f>+'prev. 2016'!G159</f>
        <v>10820</v>
      </c>
      <c r="L159" s="121">
        <f>SUM(L160:L164)</f>
        <v>10820</v>
      </c>
      <c r="M159" s="112">
        <f>+'prev. 2016'!H159</f>
        <v>3422</v>
      </c>
      <c r="N159" s="121">
        <f>SUM(N160:N164)</f>
        <v>3422</v>
      </c>
      <c r="O159" s="112">
        <f>+'prev. 2016'!I159</f>
        <v>4102</v>
      </c>
      <c r="P159" s="121">
        <f>SUM(P160:P164)</f>
        <v>4102</v>
      </c>
      <c r="Q159" s="112">
        <f>+'prev. 2016'!J159</f>
        <v>47999</v>
      </c>
      <c r="R159" s="112">
        <f>SUM(R160:R164)</f>
        <v>47999</v>
      </c>
      <c r="S159" s="112">
        <f>+'prev. 2016'!K159</f>
        <v>0</v>
      </c>
      <c r="T159" s="121">
        <f>SUM(T160:T164)</f>
        <v>0</v>
      </c>
      <c r="U159" s="112">
        <f>+'prev. 2016'!L159</f>
        <v>0</v>
      </c>
      <c r="V159" s="112">
        <f>SUM(V160:V164)</f>
        <v>0</v>
      </c>
      <c r="W159" s="112">
        <f>+'prev. 2016'!M159</f>
        <v>0</v>
      </c>
      <c r="X159" s="112">
        <f>SUM(X160:X164)</f>
        <v>0</v>
      </c>
      <c r="Y159" s="116">
        <f t="shared" si="55"/>
        <v>80016</v>
      </c>
      <c r="Z159" s="116">
        <f t="shared" si="56"/>
        <v>80016</v>
      </c>
    </row>
    <row r="160" spans="1:26" ht="25.5" x14ac:dyDescent="0.2">
      <c r="A160" s="131" t="s">
        <v>1520</v>
      </c>
      <c r="B160" s="132" t="s">
        <v>822</v>
      </c>
      <c r="C160" s="112">
        <f>+'prev. 2016'!C160</f>
        <v>0</v>
      </c>
      <c r="D160" s="113">
        <f>+C160</f>
        <v>0</v>
      </c>
      <c r="E160" s="112">
        <f>+'prev. 2016'!D160</f>
        <v>0</v>
      </c>
      <c r="F160" s="113">
        <f>+E160</f>
        <v>0</v>
      </c>
      <c r="G160" s="112">
        <f>+'prev. 2016'!E160</f>
        <v>0</v>
      </c>
      <c r="H160" s="113">
        <f>+G160</f>
        <v>0</v>
      </c>
      <c r="I160" s="112">
        <f>+'prev. 2016'!F160</f>
        <v>0</v>
      </c>
      <c r="J160" s="113">
        <f>+I160</f>
        <v>0</v>
      </c>
      <c r="K160" s="112">
        <f>+'prev. 2016'!G160</f>
        <v>0</v>
      </c>
      <c r="L160" s="122">
        <f>+K160</f>
        <v>0</v>
      </c>
      <c r="M160" s="112">
        <f>+'prev. 2016'!H160</f>
        <v>0</v>
      </c>
      <c r="N160" s="122">
        <f>+M160</f>
        <v>0</v>
      </c>
      <c r="O160" s="112">
        <f>+'prev. 2016'!I160</f>
        <v>0</v>
      </c>
      <c r="P160" s="122">
        <f>+O160</f>
        <v>0</v>
      </c>
      <c r="Q160" s="112">
        <f>+'prev. 2016'!J160</f>
        <v>0</v>
      </c>
      <c r="R160" s="113">
        <f>+Q160</f>
        <v>0</v>
      </c>
      <c r="S160" s="112">
        <f>+'prev. 2016'!K160</f>
        <v>0</v>
      </c>
      <c r="T160" s="122">
        <f>+S160</f>
        <v>0</v>
      </c>
      <c r="U160" s="112">
        <f>+'prev. 2016'!L160</f>
        <v>0</v>
      </c>
      <c r="V160" s="113">
        <f>+U160</f>
        <v>0</v>
      </c>
      <c r="W160" s="112">
        <f>+'prev. 2016'!M160</f>
        <v>0</v>
      </c>
      <c r="X160" s="113">
        <f>+W160</f>
        <v>0</v>
      </c>
      <c r="Y160" s="116">
        <f t="shared" si="55"/>
        <v>0</v>
      </c>
      <c r="Z160" s="116">
        <f t="shared" si="56"/>
        <v>0</v>
      </c>
    </row>
    <row r="161" spans="1:26" ht="25.5" x14ac:dyDescent="0.2">
      <c r="A161" s="131" t="s">
        <v>1521</v>
      </c>
      <c r="B161" s="132" t="s">
        <v>823</v>
      </c>
      <c r="C161" s="112">
        <f>+'prev. 2016'!C161</f>
        <v>0</v>
      </c>
      <c r="D161" s="113">
        <f>+C161</f>
        <v>0</v>
      </c>
      <c r="E161" s="112">
        <f>+'prev. 2016'!D161</f>
        <v>0</v>
      </c>
      <c r="F161" s="113">
        <f>+E161</f>
        <v>0</v>
      </c>
      <c r="G161" s="112">
        <f>+'prev. 2016'!E161</f>
        <v>0</v>
      </c>
      <c r="H161" s="113">
        <f>+G161</f>
        <v>0</v>
      </c>
      <c r="I161" s="112">
        <f>+'prev. 2016'!F161</f>
        <v>0</v>
      </c>
      <c r="J161" s="113">
        <f>+I161</f>
        <v>0</v>
      </c>
      <c r="K161" s="112">
        <f>+'prev. 2016'!G161</f>
        <v>0</v>
      </c>
      <c r="L161" s="122">
        <f>+K161</f>
        <v>0</v>
      </c>
      <c r="M161" s="112">
        <f>+'prev. 2016'!H161</f>
        <v>0</v>
      </c>
      <c r="N161" s="122">
        <f>+M161</f>
        <v>0</v>
      </c>
      <c r="O161" s="112">
        <f>+'prev. 2016'!I161</f>
        <v>0</v>
      </c>
      <c r="P161" s="122">
        <f>+O161</f>
        <v>0</v>
      </c>
      <c r="Q161" s="112">
        <f>+'prev. 2016'!J161</f>
        <v>0</v>
      </c>
      <c r="R161" s="113">
        <f>+Q161</f>
        <v>0</v>
      </c>
      <c r="S161" s="112">
        <f>+'prev. 2016'!K161</f>
        <v>0</v>
      </c>
      <c r="T161" s="122">
        <f>+S161</f>
        <v>0</v>
      </c>
      <c r="U161" s="112">
        <f>+'prev. 2016'!L161</f>
        <v>0</v>
      </c>
      <c r="V161" s="113">
        <f>+U161</f>
        <v>0</v>
      </c>
      <c r="W161" s="112">
        <f>+'prev. 2016'!M161</f>
        <v>0</v>
      </c>
      <c r="X161" s="113">
        <f>+W161</f>
        <v>0</v>
      </c>
      <c r="Y161" s="116">
        <f t="shared" si="55"/>
        <v>0</v>
      </c>
      <c r="Z161" s="116">
        <f t="shared" si="56"/>
        <v>0</v>
      </c>
    </row>
    <row r="162" spans="1:26" ht="25.5" x14ac:dyDescent="0.2">
      <c r="A162" s="131" t="s">
        <v>1522</v>
      </c>
      <c r="B162" s="132" t="s">
        <v>824</v>
      </c>
      <c r="C162" s="112">
        <f>+'prev. 2016'!C162</f>
        <v>2450</v>
      </c>
      <c r="D162" s="113">
        <f>+C162</f>
        <v>2450</v>
      </c>
      <c r="E162" s="112">
        <f>+'prev. 2016'!D162</f>
        <v>0</v>
      </c>
      <c r="F162" s="113">
        <f>+E162</f>
        <v>0</v>
      </c>
      <c r="G162" s="112">
        <f>+'prev. 2016'!E162</f>
        <v>0</v>
      </c>
      <c r="H162" s="113">
        <f>+G162</f>
        <v>0</v>
      </c>
      <c r="I162" s="112">
        <f>+'prev. 2016'!F162</f>
        <v>1443</v>
      </c>
      <c r="J162" s="113">
        <f>+I162</f>
        <v>1443</v>
      </c>
      <c r="K162" s="112">
        <f>+'prev. 2016'!G162</f>
        <v>7542</v>
      </c>
      <c r="L162" s="122">
        <f>+K162</f>
        <v>7542</v>
      </c>
      <c r="M162" s="112">
        <f>+'prev. 2016'!H162</f>
        <v>0</v>
      </c>
      <c r="N162" s="122">
        <f>+M162</f>
        <v>0</v>
      </c>
      <c r="O162" s="112">
        <f>+'prev. 2016'!I162</f>
        <v>0</v>
      </c>
      <c r="P162" s="122">
        <f>+O162</f>
        <v>0</v>
      </c>
      <c r="Q162" s="112">
        <f>+'prev. 2016'!J162</f>
        <v>8950</v>
      </c>
      <c r="R162" s="113">
        <f>+Q162</f>
        <v>8950</v>
      </c>
      <c r="S162" s="112">
        <f>+'prev. 2016'!K162</f>
        <v>0</v>
      </c>
      <c r="T162" s="122">
        <f>+S162</f>
        <v>0</v>
      </c>
      <c r="U162" s="112">
        <f>+'prev. 2016'!L162</f>
        <v>0</v>
      </c>
      <c r="V162" s="113">
        <f>+U162</f>
        <v>0</v>
      </c>
      <c r="W162" s="112">
        <f>+'prev. 2016'!M162</f>
        <v>0</v>
      </c>
      <c r="X162" s="113">
        <f>+W162</f>
        <v>0</v>
      </c>
      <c r="Y162" s="116">
        <f t="shared" si="55"/>
        <v>20385</v>
      </c>
      <c r="Z162" s="116">
        <f t="shared" si="56"/>
        <v>20385</v>
      </c>
    </row>
    <row r="163" spans="1:26" s="110" customFormat="1" ht="25.5" x14ac:dyDescent="0.2">
      <c r="A163" s="139" t="s">
        <v>1523</v>
      </c>
      <c r="B163" s="132" t="s">
        <v>2128</v>
      </c>
      <c r="C163" s="112">
        <f>+'prev. 2016'!C163</f>
        <v>3654</v>
      </c>
      <c r="D163" s="113">
        <f>+C163</f>
        <v>3654</v>
      </c>
      <c r="E163" s="112">
        <f>+'prev. 2016'!D163</f>
        <v>1100</v>
      </c>
      <c r="F163" s="113">
        <f>+E163</f>
        <v>1100</v>
      </c>
      <c r="G163" s="112">
        <f>+'prev. 2016'!E163</f>
        <v>4048</v>
      </c>
      <c r="H163" s="113">
        <f>+G163</f>
        <v>4048</v>
      </c>
      <c r="I163" s="112">
        <f>+'prev. 2016'!F163</f>
        <v>978</v>
      </c>
      <c r="J163" s="113">
        <f>+I163</f>
        <v>978</v>
      </c>
      <c r="K163" s="112">
        <f>+'prev. 2016'!G163</f>
        <v>3278</v>
      </c>
      <c r="L163" s="122">
        <f>+K163</f>
        <v>3278</v>
      </c>
      <c r="M163" s="112">
        <f>+'prev. 2016'!H163</f>
        <v>3422</v>
      </c>
      <c r="N163" s="122">
        <f>+M163</f>
        <v>3422</v>
      </c>
      <c r="O163" s="112">
        <f>+'prev. 2016'!I163</f>
        <v>4102</v>
      </c>
      <c r="P163" s="122">
        <f>+O163</f>
        <v>4102</v>
      </c>
      <c r="Q163" s="112">
        <f>+'prev. 2016'!J163</f>
        <v>39049</v>
      </c>
      <c r="R163" s="113">
        <f>+Q163</f>
        <v>39049</v>
      </c>
      <c r="S163" s="112">
        <f>+'prev. 2016'!K163</f>
        <v>0</v>
      </c>
      <c r="T163" s="122">
        <f>+S163</f>
        <v>0</v>
      </c>
      <c r="U163" s="112">
        <f>+'prev. 2016'!L163</f>
        <v>0</v>
      </c>
      <c r="V163" s="113">
        <f>+U163</f>
        <v>0</v>
      </c>
      <c r="W163" s="112">
        <f>+'prev. 2016'!M163</f>
        <v>0</v>
      </c>
      <c r="X163" s="113">
        <f>+W163</f>
        <v>0</v>
      </c>
      <c r="Y163" s="116">
        <f t="shared" si="55"/>
        <v>59631</v>
      </c>
      <c r="Z163" s="116">
        <f t="shared" si="56"/>
        <v>59631</v>
      </c>
    </row>
    <row r="164" spans="1:26" ht="25.5" x14ac:dyDescent="0.2">
      <c r="A164" s="143" t="s">
        <v>1524</v>
      </c>
      <c r="B164" s="132" t="s">
        <v>1813</v>
      </c>
      <c r="C164" s="112">
        <f>+'prev. 2016'!C164</f>
        <v>0</v>
      </c>
      <c r="D164" s="113">
        <f>+C164</f>
        <v>0</v>
      </c>
      <c r="E164" s="112">
        <f>+'prev. 2016'!D164</f>
        <v>0</v>
      </c>
      <c r="F164" s="113">
        <f>+E164</f>
        <v>0</v>
      </c>
      <c r="G164" s="112">
        <f>+'prev. 2016'!E164</f>
        <v>0</v>
      </c>
      <c r="H164" s="113">
        <f>+G164</f>
        <v>0</v>
      </c>
      <c r="I164" s="112">
        <f>+'prev. 2016'!F164</f>
        <v>0</v>
      </c>
      <c r="J164" s="113">
        <f>+I164</f>
        <v>0</v>
      </c>
      <c r="K164" s="112">
        <f>+'prev. 2016'!G164</f>
        <v>0</v>
      </c>
      <c r="L164" s="122">
        <f>+K164</f>
        <v>0</v>
      </c>
      <c r="M164" s="112">
        <f>+'prev. 2016'!H164</f>
        <v>0</v>
      </c>
      <c r="N164" s="122">
        <f>+M164</f>
        <v>0</v>
      </c>
      <c r="O164" s="112">
        <f>+'prev. 2016'!I164</f>
        <v>0</v>
      </c>
      <c r="P164" s="122">
        <f>+O164</f>
        <v>0</v>
      </c>
      <c r="Q164" s="112">
        <f>+'prev. 2016'!J164</f>
        <v>0</v>
      </c>
      <c r="R164" s="113">
        <f>+Q164</f>
        <v>0</v>
      </c>
      <c r="S164" s="112">
        <f>+'prev. 2016'!K164</f>
        <v>0</v>
      </c>
      <c r="T164" s="122">
        <f>+S164</f>
        <v>0</v>
      </c>
      <c r="U164" s="112">
        <f>+'prev. 2016'!L164</f>
        <v>0</v>
      </c>
      <c r="V164" s="113">
        <f>+U164</f>
        <v>0</v>
      </c>
      <c r="W164" s="112">
        <f>+'prev. 2016'!M164</f>
        <v>0</v>
      </c>
      <c r="X164" s="113">
        <f>+W164</f>
        <v>0</v>
      </c>
      <c r="Y164" s="116">
        <f t="shared" si="55"/>
        <v>0</v>
      </c>
      <c r="Z164" s="116">
        <f t="shared" si="56"/>
        <v>0</v>
      </c>
    </row>
    <row r="165" spans="1:26" ht="25.5" x14ac:dyDescent="0.2">
      <c r="A165" s="143" t="s">
        <v>1525</v>
      </c>
      <c r="B165" s="132" t="s">
        <v>1306</v>
      </c>
      <c r="C165" s="112">
        <f>+'prev. 2016'!C165</f>
        <v>10069</v>
      </c>
      <c r="D165" s="113">
        <f>SUM(D166:D170)</f>
        <v>10069</v>
      </c>
      <c r="E165" s="112">
        <f>+'prev. 2016'!D165</f>
        <v>4000</v>
      </c>
      <c r="F165" s="113">
        <f>SUM(F166:F170)</f>
        <v>4000</v>
      </c>
      <c r="G165" s="112">
        <f>+'prev. 2016'!E165</f>
        <v>3350</v>
      </c>
      <c r="H165" s="113">
        <f>SUM(H166:H170)</f>
        <v>3350</v>
      </c>
      <c r="I165" s="112">
        <f>+'prev. 2016'!F165</f>
        <v>2818</v>
      </c>
      <c r="J165" s="113">
        <f>SUM(J166:J170)</f>
        <v>2818</v>
      </c>
      <c r="K165" s="112">
        <f>+'prev. 2016'!G165</f>
        <v>3523</v>
      </c>
      <c r="L165" s="122">
        <f>SUM(L166:L170)</f>
        <v>3523</v>
      </c>
      <c r="M165" s="112">
        <f>+'prev. 2016'!H165</f>
        <v>3660</v>
      </c>
      <c r="N165" s="122">
        <f>SUM(N166:N170)</f>
        <v>3660</v>
      </c>
      <c r="O165" s="112">
        <f>+'prev. 2016'!I165</f>
        <v>5947</v>
      </c>
      <c r="P165" s="122">
        <f>SUM(P166:P170)</f>
        <v>5947</v>
      </c>
      <c r="Q165" s="112">
        <f>+'prev. 2016'!J165</f>
        <v>22560</v>
      </c>
      <c r="R165" s="113">
        <f>SUM(R166:R170)</f>
        <v>22560</v>
      </c>
      <c r="S165" s="112">
        <f>+'prev. 2016'!K165</f>
        <v>0</v>
      </c>
      <c r="T165" s="122">
        <f>SUM(T166:T170)</f>
        <v>0</v>
      </c>
      <c r="U165" s="112">
        <f>+'prev. 2016'!L165</f>
        <v>0</v>
      </c>
      <c r="V165" s="113">
        <f>SUM(V166:V170)</f>
        <v>0</v>
      </c>
      <c r="W165" s="112">
        <f>+'prev. 2016'!M165</f>
        <v>0</v>
      </c>
      <c r="X165" s="113">
        <f>SUM(X166:X170)</f>
        <v>0</v>
      </c>
      <c r="Y165" s="116">
        <f t="shared" si="55"/>
        <v>55927</v>
      </c>
      <c r="Z165" s="116">
        <f t="shared" si="56"/>
        <v>55927</v>
      </c>
    </row>
    <row r="166" spans="1:26" ht="25.5" x14ac:dyDescent="0.2">
      <c r="A166" s="143" t="s">
        <v>1526</v>
      </c>
      <c r="B166" s="132" t="s">
        <v>813</v>
      </c>
      <c r="C166" s="112">
        <f>+'prev. 2016'!C166</f>
        <v>40</v>
      </c>
      <c r="D166" s="113">
        <f>+C166</f>
        <v>40</v>
      </c>
      <c r="E166" s="112">
        <f>+'prev. 2016'!D166</f>
        <v>0</v>
      </c>
      <c r="F166" s="113">
        <f>+E166</f>
        <v>0</v>
      </c>
      <c r="G166" s="112">
        <f>+'prev. 2016'!E166</f>
        <v>0</v>
      </c>
      <c r="H166" s="113">
        <f>+G166</f>
        <v>0</v>
      </c>
      <c r="I166" s="112">
        <f>+'prev. 2016'!F166</f>
        <v>0</v>
      </c>
      <c r="J166" s="113">
        <f>+I166</f>
        <v>0</v>
      </c>
      <c r="K166" s="112">
        <f>+'prev. 2016'!G166</f>
        <v>0</v>
      </c>
      <c r="L166" s="122">
        <f>+K166</f>
        <v>0</v>
      </c>
      <c r="M166" s="112">
        <f>+'prev. 2016'!H166</f>
        <v>0</v>
      </c>
      <c r="N166" s="122">
        <f>+M166</f>
        <v>0</v>
      </c>
      <c r="O166" s="112">
        <f>+'prev. 2016'!I166</f>
        <v>0</v>
      </c>
      <c r="P166" s="122">
        <f>+O166</f>
        <v>0</v>
      </c>
      <c r="Q166" s="112">
        <f>+'prev. 2016'!J166</f>
        <v>0</v>
      </c>
      <c r="R166" s="113">
        <f>+Q166</f>
        <v>0</v>
      </c>
      <c r="S166" s="112">
        <f>+'prev. 2016'!K166</f>
        <v>0</v>
      </c>
      <c r="T166" s="122">
        <f>+S166</f>
        <v>0</v>
      </c>
      <c r="U166" s="112">
        <f>+'prev. 2016'!L166</f>
        <v>0</v>
      </c>
      <c r="V166" s="113">
        <f>+U166</f>
        <v>0</v>
      </c>
      <c r="W166" s="112">
        <f>+'prev. 2016'!M166</f>
        <v>0</v>
      </c>
      <c r="X166" s="113">
        <f>+W166</f>
        <v>0</v>
      </c>
      <c r="Y166" s="116">
        <f t="shared" si="55"/>
        <v>40</v>
      </c>
      <c r="Z166" s="116">
        <f t="shared" si="56"/>
        <v>40</v>
      </c>
    </row>
    <row r="167" spans="1:26" ht="25.5" x14ac:dyDescent="0.2">
      <c r="A167" s="143" t="s">
        <v>1527</v>
      </c>
      <c r="B167" s="132" t="s">
        <v>812</v>
      </c>
      <c r="C167" s="112">
        <f>+'prev. 2016'!C167</f>
        <v>0</v>
      </c>
      <c r="D167" s="113">
        <f>+C167</f>
        <v>0</v>
      </c>
      <c r="E167" s="112">
        <f>+'prev. 2016'!D167</f>
        <v>0</v>
      </c>
      <c r="F167" s="113">
        <f>+E167</f>
        <v>0</v>
      </c>
      <c r="G167" s="112">
        <f>+'prev. 2016'!E167</f>
        <v>0</v>
      </c>
      <c r="H167" s="113">
        <f>+G167</f>
        <v>0</v>
      </c>
      <c r="I167" s="112">
        <f>+'prev. 2016'!F167</f>
        <v>0</v>
      </c>
      <c r="J167" s="113">
        <f>+I167</f>
        <v>0</v>
      </c>
      <c r="K167" s="112">
        <f>+'prev. 2016'!G167</f>
        <v>0</v>
      </c>
      <c r="L167" s="122">
        <f>+K167</f>
        <v>0</v>
      </c>
      <c r="M167" s="112">
        <f>+'prev. 2016'!H167</f>
        <v>0</v>
      </c>
      <c r="N167" s="122">
        <f>+M167</f>
        <v>0</v>
      </c>
      <c r="O167" s="112">
        <f>+'prev. 2016'!I167</f>
        <v>0</v>
      </c>
      <c r="P167" s="122">
        <f>+O167</f>
        <v>0</v>
      </c>
      <c r="Q167" s="112">
        <f>+'prev. 2016'!J167</f>
        <v>0</v>
      </c>
      <c r="R167" s="113">
        <f>+Q167</f>
        <v>0</v>
      </c>
      <c r="S167" s="112">
        <f>+'prev. 2016'!K167</f>
        <v>0</v>
      </c>
      <c r="T167" s="122">
        <f>+S167</f>
        <v>0</v>
      </c>
      <c r="U167" s="112">
        <f>+'prev. 2016'!L167</f>
        <v>0</v>
      </c>
      <c r="V167" s="113">
        <f>+U167</f>
        <v>0</v>
      </c>
      <c r="W167" s="112">
        <f>+'prev. 2016'!M167</f>
        <v>0</v>
      </c>
      <c r="X167" s="113">
        <f>+W167</f>
        <v>0</v>
      </c>
      <c r="Y167" s="116">
        <f t="shared" si="55"/>
        <v>0</v>
      </c>
      <c r="Z167" s="116">
        <f t="shared" si="56"/>
        <v>0</v>
      </c>
    </row>
    <row r="168" spans="1:26" s="110" customFormat="1" ht="25.5" x14ac:dyDescent="0.2">
      <c r="A168" s="143" t="s">
        <v>1528</v>
      </c>
      <c r="B168" s="132" t="s">
        <v>941</v>
      </c>
      <c r="C168" s="112">
        <f>+'prev. 2016'!C168</f>
        <v>0</v>
      </c>
      <c r="D168" s="113">
        <f>+C168</f>
        <v>0</v>
      </c>
      <c r="E168" s="112">
        <f>+'prev. 2016'!D168</f>
        <v>0</v>
      </c>
      <c r="F168" s="113">
        <f>+E168</f>
        <v>0</v>
      </c>
      <c r="G168" s="112">
        <f>+'prev. 2016'!E168</f>
        <v>0</v>
      </c>
      <c r="H168" s="113">
        <f>+G168</f>
        <v>0</v>
      </c>
      <c r="I168" s="112">
        <f>+'prev. 2016'!F168</f>
        <v>0</v>
      </c>
      <c r="J168" s="113">
        <f>+I168</f>
        <v>0</v>
      </c>
      <c r="K168" s="112">
        <f>+'prev. 2016'!G168</f>
        <v>0</v>
      </c>
      <c r="L168" s="122">
        <f>+K168</f>
        <v>0</v>
      </c>
      <c r="M168" s="112">
        <f>+'prev. 2016'!H168</f>
        <v>0</v>
      </c>
      <c r="N168" s="122">
        <f>+M168</f>
        <v>0</v>
      </c>
      <c r="O168" s="112">
        <f>+'prev. 2016'!I168</f>
        <v>0</v>
      </c>
      <c r="P168" s="122">
        <f>+O168</f>
        <v>0</v>
      </c>
      <c r="Q168" s="112">
        <f>+'prev. 2016'!J168</f>
        <v>0</v>
      </c>
      <c r="R168" s="113">
        <f>+Q168</f>
        <v>0</v>
      </c>
      <c r="S168" s="112">
        <f>+'prev. 2016'!K168</f>
        <v>0</v>
      </c>
      <c r="T168" s="122">
        <f>+S168</f>
        <v>0</v>
      </c>
      <c r="U168" s="112">
        <f>+'prev. 2016'!L168</f>
        <v>0</v>
      </c>
      <c r="V168" s="113">
        <f>+U168</f>
        <v>0</v>
      </c>
      <c r="W168" s="112">
        <f>+'prev. 2016'!M168</f>
        <v>0</v>
      </c>
      <c r="X168" s="113">
        <f>+W168</f>
        <v>0</v>
      </c>
      <c r="Y168" s="116">
        <f t="shared" si="55"/>
        <v>0</v>
      </c>
      <c r="Z168" s="116">
        <f t="shared" si="56"/>
        <v>0</v>
      </c>
    </row>
    <row r="169" spans="1:26" x14ac:dyDescent="0.2">
      <c r="A169" s="143" t="s">
        <v>1529</v>
      </c>
      <c r="B169" s="132" t="s">
        <v>562</v>
      </c>
      <c r="C169" s="112">
        <f>+'prev. 2016'!C169</f>
        <v>10029</v>
      </c>
      <c r="D169" s="113">
        <f>+C169</f>
        <v>10029</v>
      </c>
      <c r="E169" s="112">
        <f>+'prev. 2016'!D169</f>
        <v>4000</v>
      </c>
      <c r="F169" s="113">
        <f>+E169</f>
        <v>4000</v>
      </c>
      <c r="G169" s="112">
        <f>+'prev. 2016'!E169</f>
        <v>3350</v>
      </c>
      <c r="H169" s="113">
        <f>+G169</f>
        <v>3350</v>
      </c>
      <c r="I169" s="112">
        <f>+'prev. 2016'!F169</f>
        <v>2818</v>
      </c>
      <c r="J169" s="113">
        <f>+I169</f>
        <v>2818</v>
      </c>
      <c r="K169" s="112">
        <f>+'prev. 2016'!G169</f>
        <v>3523</v>
      </c>
      <c r="L169" s="122">
        <f>+K169</f>
        <v>3523</v>
      </c>
      <c r="M169" s="112">
        <f>+'prev. 2016'!H169</f>
        <v>3660</v>
      </c>
      <c r="N169" s="122">
        <f>+M169</f>
        <v>3660</v>
      </c>
      <c r="O169" s="112">
        <f>+'prev. 2016'!I169</f>
        <v>5947</v>
      </c>
      <c r="P169" s="122">
        <f>+O169</f>
        <v>5947</v>
      </c>
      <c r="Q169" s="112">
        <f>+'prev. 2016'!J169</f>
        <v>22560</v>
      </c>
      <c r="R169" s="113">
        <f>+Q169</f>
        <v>22560</v>
      </c>
      <c r="S169" s="112">
        <f>+'prev. 2016'!K169</f>
        <v>0</v>
      </c>
      <c r="T169" s="122">
        <f>+S169</f>
        <v>0</v>
      </c>
      <c r="U169" s="112">
        <f>+'prev. 2016'!L169</f>
        <v>0</v>
      </c>
      <c r="V169" s="113">
        <f>+U169</f>
        <v>0</v>
      </c>
      <c r="W169" s="112">
        <f>+'prev. 2016'!M169</f>
        <v>0</v>
      </c>
      <c r="X169" s="113">
        <f>+W169</f>
        <v>0</v>
      </c>
      <c r="Y169" s="116">
        <f t="shared" si="55"/>
        <v>55887</v>
      </c>
      <c r="Z169" s="116">
        <f t="shared" si="56"/>
        <v>55887</v>
      </c>
    </row>
    <row r="170" spans="1:26" x14ac:dyDescent="0.2">
      <c r="A170" s="143" t="s">
        <v>1530</v>
      </c>
      <c r="B170" s="132" t="s">
        <v>1333</v>
      </c>
      <c r="C170" s="112">
        <f>+'prev. 2016'!C170</f>
        <v>0</v>
      </c>
      <c r="D170" s="113">
        <f>+C170</f>
        <v>0</v>
      </c>
      <c r="E170" s="112">
        <f>+'prev. 2016'!D170</f>
        <v>0</v>
      </c>
      <c r="F170" s="113">
        <f>+E170</f>
        <v>0</v>
      </c>
      <c r="G170" s="112">
        <f>+'prev. 2016'!E170</f>
        <v>0</v>
      </c>
      <c r="H170" s="113">
        <f>+G170</f>
        <v>0</v>
      </c>
      <c r="I170" s="112">
        <f>+'prev. 2016'!F170</f>
        <v>0</v>
      </c>
      <c r="J170" s="113">
        <f>+I170</f>
        <v>0</v>
      </c>
      <c r="K170" s="112">
        <f>+'prev. 2016'!G170</f>
        <v>0</v>
      </c>
      <c r="L170" s="122">
        <f>+K170</f>
        <v>0</v>
      </c>
      <c r="M170" s="112">
        <f>+'prev. 2016'!H170</f>
        <v>0</v>
      </c>
      <c r="N170" s="122">
        <f>+M170</f>
        <v>0</v>
      </c>
      <c r="O170" s="112">
        <f>+'prev. 2016'!I170</f>
        <v>0</v>
      </c>
      <c r="P170" s="122">
        <f>+O170</f>
        <v>0</v>
      </c>
      <c r="Q170" s="112">
        <f>+'prev. 2016'!J170</f>
        <v>0</v>
      </c>
      <c r="R170" s="113">
        <f>+Q170</f>
        <v>0</v>
      </c>
      <c r="S170" s="112">
        <f>+'prev. 2016'!K170</f>
        <v>0</v>
      </c>
      <c r="T170" s="122">
        <f>+S170</f>
        <v>0</v>
      </c>
      <c r="U170" s="112">
        <f>+'prev. 2016'!L170</f>
        <v>0</v>
      </c>
      <c r="V170" s="113">
        <f>+U170</f>
        <v>0</v>
      </c>
      <c r="W170" s="112">
        <f>+'prev. 2016'!M170</f>
        <v>0</v>
      </c>
      <c r="X170" s="113">
        <f>+W170</f>
        <v>0</v>
      </c>
      <c r="Y170" s="116">
        <f t="shared" si="55"/>
        <v>0</v>
      </c>
      <c r="Z170" s="116">
        <f t="shared" si="56"/>
        <v>0</v>
      </c>
    </row>
    <row r="171" spans="1:26" ht="25.5" x14ac:dyDescent="0.2">
      <c r="A171" s="143" t="s">
        <v>1531</v>
      </c>
      <c r="B171" s="132" t="s">
        <v>1053</v>
      </c>
      <c r="C171" s="112">
        <f>+'prev. 2016'!C171</f>
        <v>9282</v>
      </c>
      <c r="D171" s="113">
        <f>SUM(D172:D175)</f>
        <v>9282</v>
      </c>
      <c r="E171" s="112">
        <f>+'prev. 2016'!D171</f>
        <v>3730</v>
      </c>
      <c r="F171" s="113">
        <f>SUM(F172:F175)</f>
        <v>3730</v>
      </c>
      <c r="G171" s="112">
        <f>+'prev. 2016'!E171</f>
        <v>3914</v>
      </c>
      <c r="H171" s="113">
        <f>SUM(H172:H175)</f>
        <v>3914</v>
      </c>
      <c r="I171" s="112">
        <f>+'prev. 2016'!F171</f>
        <v>2288</v>
      </c>
      <c r="J171" s="113">
        <f>SUM(J172:J175)</f>
        <v>2288</v>
      </c>
      <c r="K171" s="112">
        <f>+'prev. 2016'!G171</f>
        <v>3003</v>
      </c>
      <c r="L171" s="122">
        <f>SUM(L172:L175)</f>
        <v>3003</v>
      </c>
      <c r="M171" s="112">
        <f>+'prev. 2016'!H171</f>
        <v>2765</v>
      </c>
      <c r="N171" s="122">
        <f>SUM(N172:N175)</f>
        <v>2765</v>
      </c>
      <c r="O171" s="112">
        <f>+'prev. 2016'!I171</f>
        <v>3887</v>
      </c>
      <c r="P171" s="122">
        <f>SUM(P172:P175)</f>
        <v>3887</v>
      </c>
      <c r="Q171" s="112">
        <f>+'prev. 2016'!J171</f>
        <v>10787</v>
      </c>
      <c r="R171" s="113">
        <f>SUM(R172:R175)</f>
        <v>10787</v>
      </c>
      <c r="S171" s="112">
        <f>+'prev. 2016'!K171</f>
        <v>0</v>
      </c>
      <c r="T171" s="122">
        <f>SUM(T172:T175)</f>
        <v>0</v>
      </c>
      <c r="U171" s="112">
        <f>+'prev. 2016'!L171</f>
        <v>0</v>
      </c>
      <c r="V171" s="113">
        <f>SUM(V172:V175)</f>
        <v>0</v>
      </c>
      <c r="W171" s="112">
        <f>+'prev. 2016'!M171</f>
        <v>0</v>
      </c>
      <c r="X171" s="113">
        <f>SUM(X172:X175)</f>
        <v>0</v>
      </c>
      <c r="Y171" s="116">
        <f t="shared" si="55"/>
        <v>39656</v>
      </c>
      <c r="Z171" s="116">
        <f t="shared" si="56"/>
        <v>39656</v>
      </c>
    </row>
    <row r="172" spans="1:26" ht="25.5" x14ac:dyDescent="0.2">
      <c r="A172" s="143" t="s">
        <v>1532</v>
      </c>
      <c r="B172" s="132" t="s">
        <v>811</v>
      </c>
      <c r="C172" s="112">
        <f>+'prev. 2016'!C172</f>
        <v>1</v>
      </c>
      <c r="D172" s="113">
        <f>+C172</f>
        <v>1</v>
      </c>
      <c r="E172" s="112">
        <f>+'prev. 2016'!D172</f>
        <v>0</v>
      </c>
      <c r="F172" s="113">
        <f>+E172</f>
        <v>0</v>
      </c>
      <c r="G172" s="112">
        <f>+'prev. 2016'!E172</f>
        <v>0</v>
      </c>
      <c r="H172" s="113">
        <f>+G172</f>
        <v>0</v>
      </c>
      <c r="I172" s="112">
        <f>+'prev. 2016'!F172</f>
        <v>0</v>
      </c>
      <c r="J172" s="113">
        <f>+I172</f>
        <v>0</v>
      </c>
      <c r="K172" s="112">
        <f>+'prev. 2016'!G172</f>
        <v>0</v>
      </c>
      <c r="L172" s="122">
        <f>+K172</f>
        <v>0</v>
      </c>
      <c r="M172" s="112">
        <f>+'prev. 2016'!H172</f>
        <v>0</v>
      </c>
      <c r="N172" s="122">
        <f>+M172</f>
        <v>0</v>
      </c>
      <c r="O172" s="112">
        <f>+'prev. 2016'!I172</f>
        <v>0</v>
      </c>
      <c r="P172" s="122">
        <f>+O172</f>
        <v>0</v>
      </c>
      <c r="Q172" s="112">
        <f>+'prev. 2016'!J172</f>
        <v>0</v>
      </c>
      <c r="R172" s="113">
        <f>+Q172</f>
        <v>0</v>
      </c>
      <c r="S172" s="112">
        <f>+'prev. 2016'!K172</f>
        <v>0</v>
      </c>
      <c r="T172" s="122">
        <f>+S172</f>
        <v>0</v>
      </c>
      <c r="U172" s="112">
        <f>+'prev. 2016'!L172</f>
        <v>0</v>
      </c>
      <c r="V172" s="113">
        <f>+U172</f>
        <v>0</v>
      </c>
      <c r="W172" s="112">
        <f>+'prev. 2016'!M172</f>
        <v>0</v>
      </c>
      <c r="X172" s="113">
        <f>+W172</f>
        <v>0</v>
      </c>
      <c r="Y172" s="116">
        <f t="shared" si="55"/>
        <v>1</v>
      </c>
      <c r="Z172" s="116">
        <f t="shared" si="56"/>
        <v>1</v>
      </c>
    </row>
    <row r="173" spans="1:26" ht="25.5" x14ac:dyDescent="0.2">
      <c r="A173" s="143" t="s">
        <v>1533</v>
      </c>
      <c r="B173" s="132" t="s">
        <v>810</v>
      </c>
      <c r="C173" s="112">
        <f>+'prev. 2016'!C173</f>
        <v>0</v>
      </c>
      <c r="D173" s="113">
        <f>+C173</f>
        <v>0</v>
      </c>
      <c r="E173" s="112">
        <f>+'prev. 2016'!D173</f>
        <v>0</v>
      </c>
      <c r="F173" s="113">
        <f>+E173</f>
        <v>0</v>
      </c>
      <c r="G173" s="112">
        <f>+'prev. 2016'!E173</f>
        <v>0</v>
      </c>
      <c r="H173" s="113">
        <f>+G173</f>
        <v>0</v>
      </c>
      <c r="I173" s="112">
        <f>+'prev. 2016'!F173</f>
        <v>0</v>
      </c>
      <c r="J173" s="113">
        <f>+I173</f>
        <v>0</v>
      </c>
      <c r="K173" s="112">
        <f>+'prev. 2016'!G173</f>
        <v>0</v>
      </c>
      <c r="L173" s="122">
        <f>+K173</f>
        <v>0</v>
      </c>
      <c r="M173" s="112">
        <f>+'prev. 2016'!H173</f>
        <v>0</v>
      </c>
      <c r="N173" s="122">
        <f>+M173</f>
        <v>0</v>
      </c>
      <c r="O173" s="112">
        <f>+'prev. 2016'!I173</f>
        <v>0</v>
      </c>
      <c r="P173" s="122">
        <f>+O173</f>
        <v>0</v>
      </c>
      <c r="Q173" s="112">
        <f>+'prev. 2016'!J173</f>
        <v>0</v>
      </c>
      <c r="R173" s="113">
        <f>+Q173</f>
        <v>0</v>
      </c>
      <c r="S173" s="112">
        <f>+'prev. 2016'!K173</f>
        <v>0</v>
      </c>
      <c r="T173" s="122">
        <f>+S173</f>
        <v>0</v>
      </c>
      <c r="U173" s="112">
        <f>+'prev. 2016'!L173</f>
        <v>0</v>
      </c>
      <c r="V173" s="113">
        <f>+U173</f>
        <v>0</v>
      </c>
      <c r="W173" s="112">
        <f>+'prev. 2016'!M173</f>
        <v>0</v>
      </c>
      <c r="X173" s="113">
        <f>+W173</f>
        <v>0</v>
      </c>
      <c r="Y173" s="116">
        <f t="shared" si="55"/>
        <v>0</v>
      </c>
      <c r="Z173" s="116">
        <f t="shared" si="56"/>
        <v>0</v>
      </c>
    </row>
    <row r="174" spans="1:26" s="110" customFormat="1" x14ac:dyDescent="0.2">
      <c r="A174" s="143" t="s">
        <v>1534</v>
      </c>
      <c r="B174" s="132" t="s">
        <v>1814</v>
      </c>
      <c r="C174" s="112">
        <f>+'prev. 2016'!C174</f>
        <v>0</v>
      </c>
      <c r="D174" s="113">
        <f>+C174</f>
        <v>0</v>
      </c>
      <c r="E174" s="112">
        <f>+'prev. 2016'!D174</f>
        <v>0</v>
      </c>
      <c r="F174" s="113">
        <f>+E174</f>
        <v>0</v>
      </c>
      <c r="G174" s="112">
        <f>+'prev. 2016'!E174</f>
        <v>0</v>
      </c>
      <c r="H174" s="113">
        <f>+G174</f>
        <v>0</v>
      </c>
      <c r="I174" s="112">
        <f>+'prev. 2016'!F174</f>
        <v>0</v>
      </c>
      <c r="J174" s="113">
        <f>+I174</f>
        <v>0</v>
      </c>
      <c r="K174" s="112">
        <f>+'prev. 2016'!G174</f>
        <v>0</v>
      </c>
      <c r="L174" s="122">
        <f>+K174</f>
        <v>0</v>
      </c>
      <c r="M174" s="112">
        <f>+'prev. 2016'!H174</f>
        <v>0</v>
      </c>
      <c r="N174" s="122">
        <f>+M174</f>
        <v>0</v>
      </c>
      <c r="O174" s="112">
        <f>+'prev. 2016'!I174</f>
        <v>0</v>
      </c>
      <c r="P174" s="122">
        <f>+O174</f>
        <v>0</v>
      </c>
      <c r="Q174" s="112">
        <f>+'prev. 2016'!J174</f>
        <v>0</v>
      </c>
      <c r="R174" s="113">
        <f>+Q174</f>
        <v>0</v>
      </c>
      <c r="S174" s="112">
        <f>+'prev. 2016'!K174</f>
        <v>0</v>
      </c>
      <c r="T174" s="122">
        <f>+S174</f>
        <v>0</v>
      </c>
      <c r="U174" s="112">
        <f>+'prev. 2016'!L174</f>
        <v>0</v>
      </c>
      <c r="V174" s="113">
        <f>+U174</f>
        <v>0</v>
      </c>
      <c r="W174" s="112">
        <f>+'prev. 2016'!M174</f>
        <v>0</v>
      </c>
      <c r="X174" s="113">
        <f>+W174</f>
        <v>0</v>
      </c>
      <c r="Y174" s="116">
        <f t="shared" si="55"/>
        <v>0</v>
      </c>
      <c r="Z174" s="116">
        <f t="shared" si="56"/>
        <v>0</v>
      </c>
    </row>
    <row r="175" spans="1:26" x14ac:dyDescent="0.2">
      <c r="A175" s="143" t="s">
        <v>1535</v>
      </c>
      <c r="B175" s="132" t="s">
        <v>809</v>
      </c>
      <c r="C175" s="112">
        <f>+'prev. 2016'!C175</f>
        <v>9281</v>
      </c>
      <c r="D175" s="113">
        <f>+C175</f>
        <v>9281</v>
      </c>
      <c r="E175" s="112">
        <f>+'prev. 2016'!D175</f>
        <v>3730</v>
      </c>
      <c r="F175" s="113">
        <f>+E175</f>
        <v>3730</v>
      </c>
      <c r="G175" s="112">
        <f>+'prev. 2016'!E175</f>
        <v>3914</v>
      </c>
      <c r="H175" s="113">
        <f>+G175</f>
        <v>3914</v>
      </c>
      <c r="I175" s="112">
        <f>+'prev. 2016'!F175</f>
        <v>2288</v>
      </c>
      <c r="J175" s="113">
        <f>+I175</f>
        <v>2288</v>
      </c>
      <c r="K175" s="112">
        <f>+'prev. 2016'!G175</f>
        <v>3003</v>
      </c>
      <c r="L175" s="122">
        <f>+K175</f>
        <v>3003</v>
      </c>
      <c r="M175" s="112">
        <f>+'prev. 2016'!H175</f>
        <v>2765</v>
      </c>
      <c r="N175" s="122">
        <f>+M175</f>
        <v>2765</v>
      </c>
      <c r="O175" s="112">
        <f>+'prev. 2016'!I175</f>
        <v>3887</v>
      </c>
      <c r="P175" s="122">
        <f>+O175</f>
        <v>3887</v>
      </c>
      <c r="Q175" s="112">
        <f>+'prev. 2016'!J175</f>
        <v>10787</v>
      </c>
      <c r="R175" s="113">
        <f>+Q175</f>
        <v>10787</v>
      </c>
      <c r="S175" s="112">
        <f>+'prev. 2016'!K175</f>
        <v>0</v>
      </c>
      <c r="T175" s="122">
        <f>+S175</f>
        <v>0</v>
      </c>
      <c r="U175" s="112">
        <f>+'prev. 2016'!L175</f>
        <v>0</v>
      </c>
      <c r="V175" s="113">
        <f>+U175</f>
        <v>0</v>
      </c>
      <c r="W175" s="112">
        <f>+'prev. 2016'!M175</f>
        <v>0</v>
      </c>
      <c r="X175" s="113">
        <f>+W175</f>
        <v>0</v>
      </c>
      <c r="Y175" s="116">
        <f t="shared" si="55"/>
        <v>39655</v>
      </c>
      <c r="Z175" s="116">
        <f t="shared" si="56"/>
        <v>39655</v>
      </c>
    </row>
    <row r="176" spans="1:26" ht="25.5" x14ac:dyDescent="0.2">
      <c r="A176" s="143" t="s">
        <v>1536</v>
      </c>
      <c r="B176" s="132" t="s">
        <v>1054</v>
      </c>
      <c r="C176" s="112">
        <f>+'prev. 2016'!C176</f>
        <v>4055</v>
      </c>
      <c r="D176" s="112">
        <f>SUM(D177:D180)</f>
        <v>4055</v>
      </c>
      <c r="E176" s="112">
        <f>+'prev. 2016'!D176</f>
        <v>1400</v>
      </c>
      <c r="F176" s="112">
        <f>SUM(F177:F180)</f>
        <v>1400</v>
      </c>
      <c r="G176" s="112">
        <f>+'prev. 2016'!E176</f>
        <v>4035</v>
      </c>
      <c r="H176" s="112">
        <f>SUM(H177:H180)</f>
        <v>4035</v>
      </c>
      <c r="I176" s="112">
        <f>+'prev. 2016'!F176</f>
        <v>221</v>
      </c>
      <c r="J176" s="112">
        <f>SUM(J177:J180)</f>
        <v>221</v>
      </c>
      <c r="K176" s="112">
        <f>+'prev. 2016'!G176</f>
        <v>3600</v>
      </c>
      <c r="L176" s="121">
        <f>SUM(L177:L180)</f>
        <v>3600</v>
      </c>
      <c r="M176" s="112">
        <f>+'prev. 2016'!H176</f>
        <v>1558</v>
      </c>
      <c r="N176" s="121">
        <f>SUM(N177:N180)</f>
        <v>1558</v>
      </c>
      <c r="O176" s="112">
        <f>+'prev. 2016'!I176</f>
        <v>985</v>
      </c>
      <c r="P176" s="121">
        <f>SUM(P177:P180)</f>
        <v>985</v>
      </c>
      <c r="Q176" s="112">
        <f>+'prev. 2016'!J176</f>
        <v>11757</v>
      </c>
      <c r="R176" s="112">
        <f>SUM(R177:R180)</f>
        <v>11757</v>
      </c>
      <c r="S176" s="112">
        <f>+'prev. 2016'!K176</f>
        <v>0</v>
      </c>
      <c r="T176" s="121">
        <f>SUM(T177:T180)</f>
        <v>0</v>
      </c>
      <c r="U176" s="112">
        <f>+'prev. 2016'!L176</f>
        <v>0</v>
      </c>
      <c r="V176" s="112">
        <f>SUM(V177:V180)</f>
        <v>0</v>
      </c>
      <c r="W176" s="112">
        <f>+'prev. 2016'!M176</f>
        <v>0</v>
      </c>
      <c r="X176" s="112">
        <f>SUM(X177:X180)</f>
        <v>0</v>
      </c>
      <c r="Y176" s="116">
        <f t="shared" si="55"/>
        <v>27611</v>
      </c>
      <c r="Z176" s="116">
        <f t="shared" si="56"/>
        <v>27611</v>
      </c>
    </row>
    <row r="177" spans="1:26" ht="25.5" x14ac:dyDescent="0.2">
      <c r="A177" s="143" t="s">
        <v>1537</v>
      </c>
      <c r="B177" s="132" t="s">
        <v>808</v>
      </c>
      <c r="C177" s="112">
        <f>+'prev. 2016'!C177</f>
        <v>32</v>
      </c>
      <c r="D177" s="113">
        <f>+C177</f>
        <v>32</v>
      </c>
      <c r="E177" s="112">
        <f>+'prev. 2016'!D177</f>
        <v>0</v>
      </c>
      <c r="F177" s="113">
        <f>+E177</f>
        <v>0</v>
      </c>
      <c r="G177" s="112">
        <f>+'prev. 2016'!E177</f>
        <v>0</v>
      </c>
      <c r="H177" s="113">
        <f>+G177</f>
        <v>0</v>
      </c>
      <c r="I177" s="112">
        <f>+'prev. 2016'!F177</f>
        <v>0</v>
      </c>
      <c r="J177" s="113">
        <f>+I177</f>
        <v>0</v>
      </c>
      <c r="K177" s="112">
        <f>+'prev. 2016'!G177</f>
        <v>0</v>
      </c>
      <c r="L177" s="122">
        <f>+K177</f>
        <v>0</v>
      </c>
      <c r="M177" s="112">
        <f>+'prev. 2016'!H177</f>
        <v>0</v>
      </c>
      <c r="N177" s="122">
        <f>+M177</f>
        <v>0</v>
      </c>
      <c r="O177" s="112">
        <f>+'prev. 2016'!I177</f>
        <v>0</v>
      </c>
      <c r="P177" s="122">
        <f>+O177</f>
        <v>0</v>
      </c>
      <c r="Q177" s="112">
        <f>+'prev. 2016'!J177</f>
        <v>0</v>
      </c>
      <c r="R177" s="113">
        <f>+Q177</f>
        <v>0</v>
      </c>
      <c r="S177" s="112">
        <f>+'prev. 2016'!K177</f>
        <v>0</v>
      </c>
      <c r="T177" s="122">
        <f>+S177</f>
        <v>0</v>
      </c>
      <c r="U177" s="112">
        <f>+'prev. 2016'!L177</f>
        <v>0</v>
      </c>
      <c r="V177" s="113">
        <f>+U177</f>
        <v>0</v>
      </c>
      <c r="W177" s="112">
        <f>+'prev. 2016'!M177</f>
        <v>0</v>
      </c>
      <c r="X177" s="113">
        <f>+W177</f>
        <v>0</v>
      </c>
      <c r="Y177" s="116">
        <f t="shared" si="55"/>
        <v>32</v>
      </c>
      <c r="Z177" s="116">
        <f t="shared" si="56"/>
        <v>32</v>
      </c>
    </row>
    <row r="178" spans="1:26" ht="25.5" x14ac:dyDescent="0.2">
      <c r="A178" s="143" t="s">
        <v>1538</v>
      </c>
      <c r="B178" s="132" t="s">
        <v>807</v>
      </c>
      <c r="C178" s="112">
        <f>+'prev. 2016'!C178</f>
        <v>0</v>
      </c>
      <c r="D178" s="113">
        <f>+C178</f>
        <v>0</v>
      </c>
      <c r="E178" s="112">
        <f>+'prev. 2016'!D178</f>
        <v>0</v>
      </c>
      <c r="F178" s="113">
        <f>+E178</f>
        <v>0</v>
      </c>
      <c r="G178" s="112">
        <f>+'prev. 2016'!E178</f>
        <v>0</v>
      </c>
      <c r="H178" s="113">
        <f>+G178</f>
        <v>0</v>
      </c>
      <c r="I178" s="112">
        <f>+'prev. 2016'!F178</f>
        <v>0</v>
      </c>
      <c r="J178" s="113">
        <f>+I178</f>
        <v>0</v>
      </c>
      <c r="K178" s="112">
        <f>+'prev. 2016'!G178</f>
        <v>0</v>
      </c>
      <c r="L178" s="122">
        <f>+K178</f>
        <v>0</v>
      </c>
      <c r="M178" s="112">
        <f>+'prev. 2016'!H178</f>
        <v>0</v>
      </c>
      <c r="N178" s="122">
        <f>+M178</f>
        <v>0</v>
      </c>
      <c r="O178" s="112">
        <f>+'prev. 2016'!I178</f>
        <v>0</v>
      </c>
      <c r="P178" s="122">
        <f>+O178</f>
        <v>0</v>
      </c>
      <c r="Q178" s="112">
        <f>+'prev. 2016'!J178</f>
        <v>0</v>
      </c>
      <c r="R178" s="113">
        <f>+Q178</f>
        <v>0</v>
      </c>
      <c r="S178" s="112">
        <f>+'prev. 2016'!K178</f>
        <v>0</v>
      </c>
      <c r="T178" s="122">
        <f>+S178</f>
        <v>0</v>
      </c>
      <c r="U178" s="112">
        <f>+'prev. 2016'!L178</f>
        <v>0</v>
      </c>
      <c r="V178" s="113">
        <f>+U178</f>
        <v>0</v>
      </c>
      <c r="W178" s="112">
        <f>+'prev. 2016'!M178</f>
        <v>0</v>
      </c>
      <c r="X178" s="113">
        <f>+W178</f>
        <v>0</v>
      </c>
      <c r="Y178" s="116">
        <f t="shared" si="55"/>
        <v>0</v>
      </c>
      <c r="Z178" s="116">
        <f t="shared" si="56"/>
        <v>0</v>
      </c>
    </row>
    <row r="179" spans="1:26" x14ac:dyDescent="0.2">
      <c r="A179" s="143" t="s">
        <v>1539</v>
      </c>
      <c r="B179" s="132" t="s">
        <v>1815</v>
      </c>
      <c r="C179" s="112">
        <f>+'prev. 2016'!C179</f>
        <v>0</v>
      </c>
      <c r="D179" s="113">
        <f>+C179</f>
        <v>0</v>
      </c>
      <c r="E179" s="112">
        <f>+'prev. 2016'!D179</f>
        <v>0</v>
      </c>
      <c r="F179" s="113">
        <f>+E179</f>
        <v>0</v>
      </c>
      <c r="G179" s="112">
        <f>+'prev. 2016'!E179</f>
        <v>0</v>
      </c>
      <c r="H179" s="113">
        <f>+G179</f>
        <v>0</v>
      </c>
      <c r="I179" s="112">
        <f>+'prev. 2016'!F179</f>
        <v>0</v>
      </c>
      <c r="J179" s="113">
        <f>+I179</f>
        <v>0</v>
      </c>
      <c r="K179" s="112">
        <f>+'prev. 2016'!G179</f>
        <v>0</v>
      </c>
      <c r="L179" s="122">
        <f>+K179</f>
        <v>0</v>
      </c>
      <c r="M179" s="112">
        <f>+'prev. 2016'!H179</f>
        <v>0</v>
      </c>
      <c r="N179" s="122">
        <f>+M179</f>
        <v>0</v>
      </c>
      <c r="O179" s="112">
        <f>+'prev. 2016'!I179</f>
        <v>0</v>
      </c>
      <c r="P179" s="122">
        <f>+O179</f>
        <v>0</v>
      </c>
      <c r="Q179" s="112">
        <f>+'prev. 2016'!J179</f>
        <v>0</v>
      </c>
      <c r="R179" s="113">
        <f>+Q179</f>
        <v>0</v>
      </c>
      <c r="S179" s="112">
        <f>+'prev. 2016'!K179</f>
        <v>0</v>
      </c>
      <c r="T179" s="122">
        <f>+S179</f>
        <v>0</v>
      </c>
      <c r="U179" s="112">
        <f>+'prev. 2016'!L179</f>
        <v>0</v>
      </c>
      <c r="V179" s="113">
        <f>+U179</f>
        <v>0</v>
      </c>
      <c r="W179" s="112">
        <f>+'prev. 2016'!M179</f>
        <v>0</v>
      </c>
      <c r="X179" s="113">
        <f>+W179</f>
        <v>0</v>
      </c>
      <c r="Y179" s="116">
        <f t="shared" si="55"/>
        <v>0</v>
      </c>
      <c r="Z179" s="116">
        <f t="shared" si="56"/>
        <v>0</v>
      </c>
    </row>
    <row r="180" spans="1:26" s="110" customFormat="1" x14ac:dyDescent="0.2">
      <c r="A180" s="143" t="s">
        <v>1540</v>
      </c>
      <c r="B180" s="132" t="s">
        <v>328</v>
      </c>
      <c r="C180" s="112">
        <f>+'prev. 2016'!C180</f>
        <v>4023</v>
      </c>
      <c r="D180" s="113">
        <f>+C180</f>
        <v>4023</v>
      </c>
      <c r="E180" s="112">
        <f>+'prev. 2016'!D180</f>
        <v>1400</v>
      </c>
      <c r="F180" s="113">
        <f>+E180</f>
        <v>1400</v>
      </c>
      <c r="G180" s="112">
        <f>+'prev. 2016'!E180</f>
        <v>4035</v>
      </c>
      <c r="H180" s="113">
        <f>+G180</f>
        <v>4035</v>
      </c>
      <c r="I180" s="112">
        <f>+'prev. 2016'!F180</f>
        <v>221</v>
      </c>
      <c r="J180" s="113">
        <f>+I180</f>
        <v>221</v>
      </c>
      <c r="K180" s="112">
        <f>+'prev. 2016'!G180</f>
        <v>3600</v>
      </c>
      <c r="L180" s="122">
        <f>+K180</f>
        <v>3600</v>
      </c>
      <c r="M180" s="112">
        <f>+'prev. 2016'!H180</f>
        <v>1558</v>
      </c>
      <c r="N180" s="122">
        <f>+M180</f>
        <v>1558</v>
      </c>
      <c r="O180" s="112">
        <f>+'prev. 2016'!I180</f>
        <v>985</v>
      </c>
      <c r="P180" s="122">
        <f>+O180</f>
        <v>985</v>
      </c>
      <c r="Q180" s="112">
        <f>+'prev. 2016'!J180</f>
        <v>11757</v>
      </c>
      <c r="R180" s="113">
        <f>+Q180</f>
        <v>11757</v>
      </c>
      <c r="S180" s="112">
        <f>+'prev. 2016'!K180</f>
        <v>0</v>
      </c>
      <c r="T180" s="122">
        <f>+S180</f>
        <v>0</v>
      </c>
      <c r="U180" s="112">
        <f>+'prev. 2016'!L180</f>
        <v>0</v>
      </c>
      <c r="V180" s="113">
        <f>+U180</f>
        <v>0</v>
      </c>
      <c r="W180" s="112">
        <f>+'prev. 2016'!M180</f>
        <v>0</v>
      </c>
      <c r="X180" s="113">
        <f>+W180</f>
        <v>0</v>
      </c>
      <c r="Y180" s="116">
        <f t="shared" si="55"/>
        <v>27579</v>
      </c>
      <c r="Z180" s="116">
        <f t="shared" si="56"/>
        <v>27579</v>
      </c>
    </row>
    <row r="181" spans="1:26" ht="25.5" x14ac:dyDescent="0.2">
      <c r="A181" s="143" t="s">
        <v>1541</v>
      </c>
      <c r="B181" s="132" t="s">
        <v>679</v>
      </c>
      <c r="C181" s="112">
        <f>+'prev. 2016'!C181</f>
        <v>7641</v>
      </c>
      <c r="D181" s="112">
        <f>SUM(D182:D185)+D190</f>
        <v>7641</v>
      </c>
      <c r="E181" s="112">
        <f>+'prev. 2016'!D181</f>
        <v>0</v>
      </c>
      <c r="F181" s="112">
        <f>SUM(F182:F185)+F190</f>
        <v>0</v>
      </c>
      <c r="G181" s="112">
        <f>+'prev. 2016'!E181</f>
        <v>0</v>
      </c>
      <c r="H181" s="112">
        <f>SUM(H182:H185)+H190</f>
        <v>0</v>
      </c>
      <c r="I181" s="112">
        <f>+'prev. 2016'!F181</f>
        <v>4385</v>
      </c>
      <c r="J181" s="112">
        <f>SUM(J182:J185)+J190</f>
        <v>4385</v>
      </c>
      <c r="K181" s="112">
        <f>+'prev. 2016'!G181</f>
        <v>6017</v>
      </c>
      <c r="L181" s="121">
        <f>SUM(L182:L185)+L190</f>
        <v>6017</v>
      </c>
      <c r="M181" s="112">
        <f>+'prev. 2016'!H181</f>
        <v>0</v>
      </c>
      <c r="N181" s="121">
        <f>SUM(N182:N185)+N190</f>
        <v>0</v>
      </c>
      <c r="O181" s="112">
        <f>+'prev. 2016'!I181</f>
        <v>5</v>
      </c>
      <c r="P181" s="121">
        <f>SUM(P182:P185)+P190</f>
        <v>5</v>
      </c>
      <c r="Q181" s="112">
        <f>+'prev. 2016'!J181</f>
        <v>66057</v>
      </c>
      <c r="R181" s="112">
        <f>SUM(R182:R185)+R190</f>
        <v>66057</v>
      </c>
      <c r="S181" s="112">
        <f>+'prev. 2016'!K181</f>
        <v>0</v>
      </c>
      <c r="T181" s="121">
        <f>SUM(T182:T185)+T190</f>
        <v>0</v>
      </c>
      <c r="U181" s="112">
        <f>+'prev. 2016'!L181</f>
        <v>0</v>
      </c>
      <c r="V181" s="112">
        <f>SUM(V182:V185)+V190</f>
        <v>0</v>
      </c>
      <c r="W181" s="112">
        <f>+'prev. 2016'!M181</f>
        <v>0</v>
      </c>
      <c r="X181" s="112">
        <f>SUM(X182:X185)+X190</f>
        <v>0</v>
      </c>
      <c r="Y181" s="116">
        <f t="shared" si="55"/>
        <v>84105</v>
      </c>
      <c r="Z181" s="116">
        <f t="shared" si="56"/>
        <v>84105</v>
      </c>
    </row>
    <row r="182" spans="1:26" ht="25.5" x14ac:dyDescent="0.2">
      <c r="A182" s="143" t="s">
        <v>1542</v>
      </c>
      <c r="B182" s="132" t="s">
        <v>327</v>
      </c>
      <c r="C182" s="112">
        <f>+'prev. 2016'!C182</f>
        <v>0</v>
      </c>
      <c r="D182" s="113">
        <f>+C182</f>
        <v>0</v>
      </c>
      <c r="E182" s="112">
        <f>+'prev. 2016'!D182</f>
        <v>0</v>
      </c>
      <c r="F182" s="113">
        <f>+E182</f>
        <v>0</v>
      </c>
      <c r="G182" s="112">
        <f>+'prev. 2016'!E182</f>
        <v>0</v>
      </c>
      <c r="H182" s="113">
        <f>+G182</f>
        <v>0</v>
      </c>
      <c r="I182" s="112">
        <f>+'prev. 2016'!F182</f>
        <v>0</v>
      </c>
      <c r="J182" s="113">
        <f>+I182</f>
        <v>0</v>
      </c>
      <c r="K182" s="112">
        <f>+'prev. 2016'!G182</f>
        <v>0</v>
      </c>
      <c r="L182" s="122">
        <f>+K182</f>
        <v>0</v>
      </c>
      <c r="M182" s="112">
        <f>+'prev. 2016'!H182</f>
        <v>0</v>
      </c>
      <c r="N182" s="122">
        <f>+M182</f>
        <v>0</v>
      </c>
      <c r="O182" s="112">
        <f>+'prev. 2016'!I182</f>
        <v>5</v>
      </c>
      <c r="P182" s="122">
        <f>+O182</f>
        <v>5</v>
      </c>
      <c r="Q182" s="112">
        <f>+'prev. 2016'!J182</f>
        <v>0</v>
      </c>
      <c r="R182" s="113">
        <f>+Q182</f>
        <v>0</v>
      </c>
      <c r="S182" s="112">
        <f>+'prev. 2016'!K182</f>
        <v>0</v>
      </c>
      <c r="T182" s="122">
        <f>+S182</f>
        <v>0</v>
      </c>
      <c r="U182" s="112">
        <f>+'prev. 2016'!L182</f>
        <v>0</v>
      </c>
      <c r="V182" s="113">
        <f>+U182</f>
        <v>0</v>
      </c>
      <c r="W182" s="112">
        <f>+'prev. 2016'!M182</f>
        <v>0</v>
      </c>
      <c r="X182" s="113">
        <f>+W182</f>
        <v>0</v>
      </c>
      <c r="Y182" s="116">
        <f t="shared" si="55"/>
        <v>5</v>
      </c>
      <c r="Z182" s="116">
        <f t="shared" si="56"/>
        <v>5</v>
      </c>
    </row>
    <row r="183" spans="1:26" ht="25.5" x14ac:dyDescent="0.2">
      <c r="A183" s="143" t="s">
        <v>1543</v>
      </c>
      <c r="B183" s="132" t="s">
        <v>326</v>
      </c>
      <c r="C183" s="112">
        <f>+'prev. 2016'!C183</f>
        <v>0</v>
      </c>
      <c r="D183" s="113">
        <f>+C183</f>
        <v>0</v>
      </c>
      <c r="E183" s="112">
        <f>+'prev. 2016'!D183</f>
        <v>0</v>
      </c>
      <c r="F183" s="113">
        <f>+E183</f>
        <v>0</v>
      </c>
      <c r="G183" s="112">
        <f>+'prev. 2016'!E183</f>
        <v>0</v>
      </c>
      <c r="H183" s="113">
        <f>+G183</f>
        <v>0</v>
      </c>
      <c r="I183" s="112">
        <f>+'prev. 2016'!F183</f>
        <v>0</v>
      </c>
      <c r="J183" s="113">
        <f>+I183</f>
        <v>0</v>
      </c>
      <c r="K183" s="112">
        <f>+'prev. 2016'!G183</f>
        <v>0</v>
      </c>
      <c r="L183" s="122">
        <f>+K183</f>
        <v>0</v>
      </c>
      <c r="M183" s="112">
        <f>+'prev. 2016'!H183</f>
        <v>0</v>
      </c>
      <c r="N183" s="122">
        <f>+M183</f>
        <v>0</v>
      </c>
      <c r="O183" s="112">
        <f>+'prev. 2016'!I183</f>
        <v>0</v>
      </c>
      <c r="P183" s="122">
        <f>+O183</f>
        <v>0</v>
      </c>
      <c r="Q183" s="112">
        <f>+'prev. 2016'!J183</f>
        <v>0</v>
      </c>
      <c r="R183" s="113">
        <f>+Q183</f>
        <v>0</v>
      </c>
      <c r="S183" s="112">
        <f>+'prev. 2016'!K183</f>
        <v>0</v>
      </c>
      <c r="T183" s="122">
        <f>+S183</f>
        <v>0</v>
      </c>
      <c r="U183" s="112">
        <f>+'prev. 2016'!L183</f>
        <v>0</v>
      </c>
      <c r="V183" s="113">
        <f>+U183</f>
        <v>0</v>
      </c>
      <c r="W183" s="112">
        <f>+'prev. 2016'!M183</f>
        <v>0</v>
      </c>
      <c r="X183" s="113">
        <f>+W183</f>
        <v>0</v>
      </c>
      <c r="Y183" s="116">
        <f t="shared" si="55"/>
        <v>0</v>
      </c>
      <c r="Z183" s="116">
        <f t="shared" si="56"/>
        <v>0</v>
      </c>
    </row>
    <row r="184" spans="1:26" x14ac:dyDescent="0.2">
      <c r="A184" s="143" t="s">
        <v>1544</v>
      </c>
      <c r="B184" s="132" t="s">
        <v>1816</v>
      </c>
      <c r="C184" s="112">
        <f>+'prev. 2016'!C184</f>
        <v>0</v>
      </c>
      <c r="D184" s="113">
        <f>+C184</f>
        <v>0</v>
      </c>
      <c r="E184" s="112">
        <f>+'prev. 2016'!D184</f>
        <v>0</v>
      </c>
      <c r="F184" s="113">
        <f>+E184</f>
        <v>0</v>
      </c>
      <c r="G184" s="112">
        <f>+'prev. 2016'!E184</f>
        <v>0</v>
      </c>
      <c r="H184" s="113">
        <f>+G184</f>
        <v>0</v>
      </c>
      <c r="I184" s="112">
        <f>+'prev. 2016'!F184</f>
        <v>0</v>
      </c>
      <c r="J184" s="113">
        <f>+I184</f>
        <v>0</v>
      </c>
      <c r="K184" s="112">
        <f>+'prev. 2016'!G184</f>
        <v>0</v>
      </c>
      <c r="L184" s="122">
        <f>+K184</f>
        <v>0</v>
      </c>
      <c r="M184" s="112">
        <f>+'prev. 2016'!H184</f>
        <v>0</v>
      </c>
      <c r="N184" s="122">
        <f>+M184</f>
        <v>0</v>
      </c>
      <c r="O184" s="112">
        <f>+'prev. 2016'!I184</f>
        <v>0</v>
      </c>
      <c r="P184" s="122">
        <f>+O184</f>
        <v>0</v>
      </c>
      <c r="Q184" s="112">
        <f>+'prev. 2016'!J184</f>
        <v>0</v>
      </c>
      <c r="R184" s="113">
        <f>+Q184</f>
        <v>0</v>
      </c>
      <c r="S184" s="112">
        <f>+'prev. 2016'!K184</f>
        <v>0</v>
      </c>
      <c r="T184" s="122">
        <f>+S184</f>
        <v>0</v>
      </c>
      <c r="U184" s="112">
        <f>+'prev. 2016'!L184</f>
        <v>0</v>
      </c>
      <c r="V184" s="113">
        <f>+U184</f>
        <v>0</v>
      </c>
      <c r="W184" s="112">
        <f>+'prev. 2016'!M184</f>
        <v>0</v>
      </c>
      <c r="X184" s="113">
        <f>+W184</f>
        <v>0</v>
      </c>
      <c r="Y184" s="116">
        <f t="shared" si="55"/>
        <v>0</v>
      </c>
      <c r="Z184" s="116">
        <f t="shared" si="56"/>
        <v>0</v>
      </c>
    </row>
    <row r="185" spans="1:26" s="110" customFormat="1" x14ac:dyDescent="0.2">
      <c r="A185" s="143" t="s">
        <v>1545</v>
      </c>
      <c r="B185" s="132" t="s">
        <v>325</v>
      </c>
      <c r="C185" s="112">
        <f>+'prev. 2016'!C185</f>
        <v>7641</v>
      </c>
      <c r="D185" s="112">
        <f>SUM(D186:D189)</f>
        <v>7641</v>
      </c>
      <c r="E185" s="112">
        <f>+'prev. 2016'!D185</f>
        <v>0</v>
      </c>
      <c r="F185" s="112">
        <f>SUM(F186:F189)</f>
        <v>0</v>
      </c>
      <c r="G185" s="112">
        <f>+'prev. 2016'!E185</f>
        <v>0</v>
      </c>
      <c r="H185" s="112">
        <f>SUM(H186:H189)</f>
        <v>0</v>
      </c>
      <c r="I185" s="112">
        <f>+'prev. 2016'!F185</f>
        <v>4385</v>
      </c>
      <c r="J185" s="112">
        <f>SUM(J186:J189)</f>
        <v>4385</v>
      </c>
      <c r="K185" s="112">
        <f>+'prev. 2016'!G185</f>
        <v>6017</v>
      </c>
      <c r="L185" s="121">
        <f>SUM(L186:L189)</f>
        <v>6017</v>
      </c>
      <c r="M185" s="112">
        <f>+'prev. 2016'!H185</f>
        <v>0</v>
      </c>
      <c r="N185" s="121">
        <f>SUM(N186:N189)</f>
        <v>0</v>
      </c>
      <c r="O185" s="112">
        <f>+'prev. 2016'!I185</f>
        <v>0</v>
      </c>
      <c r="P185" s="121">
        <f>SUM(P186:P189)</f>
        <v>0</v>
      </c>
      <c r="Q185" s="112">
        <f>+'prev. 2016'!J185</f>
        <v>66057</v>
      </c>
      <c r="R185" s="112">
        <f>SUM(R186:R189)</f>
        <v>66057</v>
      </c>
      <c r="S185" s="112">
        <f>+'prev. 2016'!K185</f>
        <v>0</v>
      </c>
      <c r="T185" s="121">
        <f>SUM(T186:T189)</f>
        <v>0</v>
      </c>
      <c r="U185" s="112">
        <f>+'prev. 2016'!L185</f>
        <v>0</v>
      </c>
      <c r="V185" s="112">
        <f>SUM(V186:V189)</f>
        <v>0</v>
      </c>
      <c r="W185" s="112">
        <f>+'prev. 2016'!M185</f>
        <v>0</v>
      </c>
      <c r="X185" s="112">
        <f>SUM(X186:X189)</f>
        <v>0</v>
      </c>
      <c r="Y185" s="116">
        <f t="shared" si="55"/>
        <v>84100</v>
      </c>
      <c r="Z185" s="116">
        <f t="shared" si="56"/>
        <v>84100</v>
      </c>
    </row>
    <row r="186" spans="1:26" ht="25.5" x14ac:dyDescent="0.2">
      <c r="A186" s="139" t="s">
        <v>1546</v>
      </c>
      <c r="B186" s="132" t="s">
        <v>825</v>
      </c>
      <c r="C186" s="112">
        <f>+'prev. 2016'!C186</f>
        <v>0</v>
      </c>
      <c r="D186" s="113">
        <f>+C186</f>
        <v>0</v>
      </c>
      <c r="E186" s="112">
        <f>+'prev. 2016'!D186</f>
        <v>0</v>
      </c>
      <c r="F186" s="113">
        <f>+E186</f>
        <v>0</v>
      </c>
      <c r="G186" s="112">
        <f>+'prev. 2016'!E186</f>
        <v>0</v>
      </c>
      <c r="H186" s="113">
        <f>+G186</f>
        <v>0</v>
      </c>
      <c r="I186" s="112">
        <f>+'prev. 2016'!F186</f>
        <v>0</v>
      </c>
      <c r="J186" s="113">
        <f>+I186</f>
        <v>0</v>
      </c>
      <c r="K186" s="112">
        <f>+'prev. 2016'!G186</f>
        <v>0</v>
      </c>
      <c r="L186" s="122">
        <f>+K186</f>
        <v>0</v>
      </c>
      <c r="M186" s="112">
        <f>+'prev. 2016'!H186</f>
        <v>0</v>
      </c>
      <c r="N186" s="122">
        <f>+M186</f>
        <v>0</v>
      </c>
      <c r="O186" s="112">
        <f>+'prev. 2016'!I186</f>
        <v>0</v>
      </c>
      <c r="P186" s="122">
        <f>+O186</f>
        <v>0</v>
      </c>
      <c r="Q186" s="112">
        <f>+'prev. 2016'!J186</f>
        <v>0</v>
      </c>
      <c r="R186" s="113">
        <f>+Q186</f>
        <v>0</v>
      </c>
      <c r="S186" s="112">
        <f>+'prev. 2016'!K186</f>
        <v>0</v>
      </c>
      <c r="T186" s="122">
        <f>+S186</f>
        <v>0</v>
      </c>
      <c r="U186" s="112">
        <f>+'prev. 2016'!L186</f>
        <v>0</v>
      </c>
      <c r="V186" s="113">
        <f>+U186</f>
        <v>0</v>
      </c>
      <c r="W186" s="112">
        <f>+'prev. 2016'!M186</f>
        <v>0</v>
      </c>
      <c r="X186" s="113">
        <f>+W186</f>
        <v>0</v>
      </c>
      <c r="Y186" s="116">
        <f t="shared" si="55"/>
        <v>0</v>
      </c>
      <c r="Z186" s="116">
        <f t="shared" si="56"/>
        <v>0</v>
      </c>
    </row>
    <row r="187" spans="1:26" ht="25.5" x14ac:dyDescent="0.2">
      <c r="A187" s="139" t="s">
        <v>1547</v>
      </c>
      <c r="B187" s="132" t="s">
        <v>826</v>
      </c>
      <c r="C187" s="112">
        <f>+'prev. 2016'!C187</f>
        <v>0</v>
      </c>
      <c r="D187" s="113">
        <f>+C187</f>
        <v>0</v>
      </c>
      <c r="E187" s="112">
        <f>+'prev. 2016'!D187</f>
        <v>0</v>
      </c>
      <c r="F187" s="113">
        <f>+E187</f>
        <v>0</v>
      </c>
      <c r="G187" s="112">
        <f>+'prev. 2016'!E187</f>
        <v>0</v>
      </c>
      <c r="H187" s="113">
        <f>+G187</f>
        <v>0</v>
      </c>
      <c r="I187" s="112">
        <f>+'prev. 2016'!F187</f>
        <v>0</v>
      </c>
      <c r="J187" s="113">
        <f>+I187</f>
        <v>0</v>
      </c>
      <c r="K187" s="112">
        <f>+'prev. 2016'!G187</f>
        <v>0</v>
      </c>
      <c r="L187" s="122">
        <f>+K187</f>
        <v>0</v>
      </c>
      <c r="M187" s="112">
        <f>+'prev. 2016'!H187</f>
        <v>0</v>
      </c>
      <c r="N187" s="122">
        <f>+M187</f>
        <v>0</v>
      </c>
      <c r="O187" s="112">
        <f>+'prev. 2016'!I187</f>
        <v>0</v>
      </c>
      <c r="P187" s="122">
        <f>+O187</f>
        <v>0</v>
      </c>
      <c r="Q187" s="112">
        <f>+'prev. 2016'!J187</f>
        <v>0</v>
      </c>
      <c r="R187" s="113">
        <f>+Q187</f>
        <v>0</v>
      </c>
      <c r="S187" s="112">
        <f>+'prev. 2016'!K187</f>
        <v>0</v>
      </c>
      <c r="T187" s="122">
        <f>+S187</f>
        <v>0</v>
      </c>
      <c r="U187" s="112">
        <f>+'prev. 2016'!L187</f>
        <v>0</v>
      </c>
      <c r="V187" s="113">
        <f>+U187</f>
        <v>0</v>
      </c>
      <c r="W187" s="112">
        <f>+'prev. 2016'!M187</f>
        <v>0</v>
      </c>
      <c r="X187" s="113">
        <f>+W187</f>
        <v>0</v>
      </c>
      <c r="Y187" s="116">
        <f t="shared" si="55"/>
        <v>0</v>
      </c>
      <c r="Z187" s="116">
        <f t="shared" si="56"/>
        <v>0</v>
      </c>
    </row>
    <row r="188" spans="1:26" ht="25.5" x14ac:dyDescent="0.2">
      <c r="A188" s="139" t="s">
        <v>1548</v>
      </c>
      <c r="B188" s="132" t="s">
        <v>827</v>
      </c>
      <c r="C188" s="112">
        <f>+'prev. 2016'!C188</f>
        <v>7641</v>
      </c>
      <c r="D188" s="113">
        <f>+C188</f>
        <v>7641</v>
      </c>
      <c r="E188" s="112">
        <f>+'prev. 2016'!D188</f>
        <v>0</v>
      </c>
      <c r="F188" s="113">
        <f>+E188</f>
        <v>0</v>
      </c>
      <c r="G188" s="112">
        <f>+'prev. 2016'!E188</f>
        <v>0</v>
      </c>
      <c r="H188" s="113">
        <f>+G188</f>
        <v>0</v>
      </c>
      <c r="I188" s="112">
        <f>+'prev. 2016'!F188</f>
        <v>4385</v>
      </c>
      <c r="J188" s="113">
        <f>+I188</f>
        <v>4385</v>
      </c>
      <c r="K188" s="112">
        <f>+'prev. 2016'!G188</f>
        <v>6017</v>
      </c>
      <c r="L188" s="122">
        <f>+K188</f>
        <v>6017</v>
      </c>
      <c r="M188" s="112">
        <f>+'prev. 2016'!H188</f>
        <v>0</v>
      </c>
      <c r="N188" s="122">
        <f>+M188</f>
        <v>0</v>
      </c>
      <c r="O188" s="112">
        <f>+'prev. 2016'!I188</f>
        <v>0</v>
      </c>
      <c r="P188" s="122">
        <f>+O188</f>
        <v>0</v>
      </c>
      <c r="Q188" s="112">
        <f>+'prev. 2016'!J188</f>
        <v>66057</v>
      </c>
      <c r="R188" s="113">
        <f>+Q188</f>
        <v>66057</v>
      </c>
      <c r="S188" s="112">
        <f>+'prev. 2016'!K188</f>
        <v>0</v>
      </c>
      <c r="T188" s="122">
        <f>+S188</f>
        <v>0</v>
      </c>
      <c r="U188" s="112">
        <f>+'prev. 2016'!L188</f>
        <v>0</v>
      </c>
      <c r="V188" s="113">
        <f>+U188</f>
        <v>0</v>
      </c>
      <c r="W188" s="112">
        <f>+'prev. 2016'!M188</f>
        <v>0</v>
      </c>
      <c r="X188" s="113">
        <f>+W188</f>
        <v>0</v>
      </c>
      <c r="Y188" s="116">
        <f t="shared" si="55"/>
        <v>84100</v>
      </c>
      <c r="Z188" s="116">
        <f t="shared" si="56"/>
        <v>84100</v>
      </c>
    </row>
    <row r="189" spans="1:26" ht="25.5" x14ac:dyDescent="0.2">
      <c r="A189" s="139" t="s">
        <v>1549</v>
      </c>
      <c r="B189" s="132" t="s">
        <v>1077</v>
      </c>
      <c r="C189" s="112">
        <f>+'prev. 2016'!C189</f>
        <v>0</v>
      </c>
      <c r="D189" s="113">
        <f>+C189</f>
        <v>0</v>
      </c>
      <c r="E189" s="112">
        <f>+'prev. 2016'!D189</f>
        <v>0</v>
      </c>
      <c r="F189" s="113">
        <f>+E189</f>
        <v>0</v>
      </c>
      <c r="G189" s="112">
        <f>+'prev. 2016'!E189</f>
        <v>0</v>
      </c>
      <c r="H189" s="113">
        <f>+G189</f>
        <v>0</v>
      </c>
      <c r="I189" s="112">
        <f>+'prev. 2016'!F189</f>
        <v>0</v>
      </c>
      <c r="J189" s="113">
        <f>+I189</f>
        <v>0</v>
      </c>
      <c r="K189" s="112">
        <f>+'prev. 2016'!G189</f>
        <v>0</v>
      </c>
      <c r="L189" s="122">
        <f>+K189</f>
        <v>0</v>
      </c>
      <c r="M189" s="112">
        <f>+'prev. 2016'!H189</f>
        <v>0</v>
      </c>
      <c r="N189" s="122">
        <f>+M189</f>
        <v>0</v>
      </c>
      <c r="O189" s="112">
        <f>+'prev. 2016'!I189</f>
        <v>0</v>
      </c>
      <c r="P189" s="122">
        <f>+O189</f>
        <v>0</v>
      </c>
      <c r="Q189" s="112">
        <f>+'prev. 2016'!J189</f>
        <v>0</v>
      </c>
      <c r="R189" s="113">
        <f>+Q189</f>
        <v>0</v>
      </c>
      <c r="S189" s="112">
        <f>+'prev. 2016'!K189</f>
        <v>0</v>
      </c>
      <c r="T189" s="122">
        <f>+S189</f>
        <v>0</v>
      </c>
      <c r="U189" s="112">
        <f>+'prev. 2016'!L189</f>
        <v>0</v>
      </c>
      <c r="V189" s="113">
        <f>+U189</f>
        <v>0</v>
      </c>
      <c r="W189" s="112">
        <f>+'prev. 2016'!M189</f>
        <v>0</v>
      </c>
      <c r="X189" s="113">
        <f>+W189</f>
        <v>0</v>
      </c>
      <c r="Y189" s="116">
        <f t="shared" si="55"/>
        <v>0</v>
      </c>
      <c r="Z189" s="116">
        <f t="shared" si="56"/>
        <v>0</v>
      </c>
    </row>
    <row r="190" spans="1:26" ht="25.5" x14ac:dyDescent="0.2">
      <c r="A190" s="143" t="s">
        <v>1550</v>
      </c>
      <c r="B190" s="132" t="s">
        <v>400</v>
      </c>
      <c r="C190" s="112">
        <f>+'prev. 2016'!C190</f>
        <v>0</v>
      </c>
      <c r="D190" s="113">
        <f>+C190</f>
        <v>0</v>
      </c>
      <c r="E190" s="112">
        <f>+'prev. 2016'!D190</f>
        <v>0</v>
      </c>
      <c r="F190" s="113">
        <f>+E190</f>
        <v>0</v>
      </c>
      <c r="G190" s="112">
        <f>+'prev. 2016'!E190</f>
        <v>0</v>
      </c>
      <c r="H190" s="113">
        <f>+G190</f>
        <v>0</v>
      </c>
      <c r="I190" s="112">
        <f>+'prev. 2016'!F190</f>
        <v>0</v>
      </c>
      <c r="J190" s="113">
        <f>+I190</f>
        <v>0</v>
      </c>
      <c r="K190" s="112">
        <f>+'prev. 2016'!G190</f>
        <v>0</v>
      </c>
      <c r="L190" s="122">
        <f>+K190</f>
        <v>0</v>
      </c>
      <c r="M190" s="112">
        <f>+'prev. 2016'!H190</f>
        <v>0</v>
      </c>
      <c r="N190" s="122">
        <f>+M190</f>
        <v>0</v>
      </c>
      <c r="O190" s="112">
        <f>+'prev. 2016'!I190</f>
        <v>0</v>
      </c>
      <c r="P190" s="122">
        <f>+O190</f>
        <v>0</v>
      </c>
      <c r="Q190" s="112">
        <f>+'prev. 2016'!J190</f>
        <v>0</v>
      </c>
      <c r="R190" s="113">
        <f>+Q190</f>
        <v>0</v>
      </c>
      <c r="S190" s="112">
        <f>+'prev. 2016'!K190</f>
        <v>0</v>
      </c>
      <c r="T190" s="122">
        <f>+S190</f>
        <v>0</v>
      </c>
      <c r="U190" s="112">
        <f>+'prev. 2016'!L190</f>
        <v>0</v>
      </c>
      <c r="V190" s="113">
        <f>+U190</f>
        <v>0</v>
      </c>
      <c r="W190" s="112">
        <f>+'prev. 2016'!M190</f>
        <v>0</v>
      </c>
      <c r="X190" s="113">
        <f>+W190</f>
        <v>0</v>
      </c>
      <c r="Y190" s="116">
        <f t="shared" si="55"/>
        <v>0</v>
      </c>
      <c r="Z190" s="116">
        <f t="shared" si="56"/>
        <v>0</v>
      </c>
    </row>
    <row r="191" spans="1:26" s="110" customFormat="1" ht="25.5" x14ac:dyDescent="0.2">
      <c r="A191" s="143" t="s">
        <v>1551</v>
      </c>
      <c r="B191" s="132" t="s">
        <v>1078</v>
      </c>
      <c r="C191" s="112">
        <f>+'prev. 2016'!C191</f>
        <v>3589</v>
      </c>
      <c r="D191" s="112">
        <f>SUM(D192:D196)</f>
        <v>3589</v>
      </c>
      <c r="E191" s="112">
        <f>+'prev. 2016'!D191</f>
        <v>400</v>
      </c>
      <c r="F191" s="112">
        <f>SUM(F192:F196)</f>
        <v>400</v>
      </c>
      <c r="G191" s="112">
        <f>+'prev. 2016'!E191</f>
        <v>1082</v>
      </c>
      <c r="H191" s="112">
        <f>SUM(H192:H196)</f>
        <v>1082</v>
      </c>
      <c r="I191" s="112">
        <f>+'prev. 2016'!F191</f>
        <v>507</v>
      </c>
      <c r="J191" s="112">
        <f>SUM(J192:J196)</f>
        <v>507</v>
      </c>
      <c r="K191" s="112">
        <f>+'prev. 2016'!G191</f>
        <v>1941</v>
      </c>
      <c r="L191" s="121">
        <f>SUM(L192:L196)</f>
        <v>1941</v>
      </c>
      <c r="M191" s="112">
        <f>+'prev. 2016'!H191</f>
        <v>2437</v>
      </c>
      <c r="N191" s="121">
        <f>SUM(N192:N196)</f>
        <v>2437</v>
      </c>
      <c r="O191" s="112">
        <f>+'prev. 2016'!I191</f>
        <v>1483</v>
      </c>
      <c r="P191" s="121">
        <f>SUM(P192:P196)</f>
        <v>1483</v>
      </c>
      <c r="Q191" s="112">
        <f>+'prev. 2016'!J191</f>
        <v>8400</v>
      </c>
      <c r="R191" s="112">
        <f>SUM(R192:R196)</f>
        <v>8400</v>
      </c>
      <c r="S191" s="112">
        <f>+'prev. 2016'!K191</f>
        <v>0</v>
      </c>
      <c r="T191" s="121">
        <f>SUM(T192:T196)</f>
        <v>0</v>
      </c>
      <c r="U191" s="112">
        <f>+'prev. 2016'!L191</f>
        <v>0</v>
      </c>
      <c r="V191" s="112">
        <f>SUM(V192:V196)</f>
        <v>0</v>
      </c>
      <c r="W191" s="112">
        <f>+'prev. 2016'!M191</f>
        <v>0</v>
      </c>
      <c r="X191" s="112">
        <f>SUM(X192:X196)</f>
        <v>0</v>
      </c>
      <c r="Y191" s="116">
        <f t="shared" si="55"/>
        <v>19839</v>
      </c>
      <c r="Z191" s="116">
        <f t="shared" si="56"/>
        <v>19839</v>
      </c>
    </row>
    <row r="192" spans="1:26" ht="25.5" x14ac:dyDescent="0.2">
      <c r="A192" s="143" t="s">
        <v>1552</v>
      </c>
      <c r="B192" s="132" t="s">
        <v>1613</v>
      </c>
      <c r="C192" s="112">
        <f>+'prev. 2016'!C192</f>
        <v>0</v>
      </c>
      <c r="D192" s="113">
        <f>+C192</f>
        <v>0</v>
      </c>
      <c r="E192" s="112">
        <f>+'prev. 2016'!D192</f>
        <v>0</v>
      </c>
      <c r="F192" s="113">
        <f>+E192</f>
        <v>0</v>
      </c>
      <c r="G192" s="112">
        <f>+'prev. 2016'!E192</f>
        <v>0</v>
      </c>
      <c r="H192" s="113">
        <f>+G192</f>
        <v>0</v>
      </c>
      <c r="I192" s="112">
        <f>+'prev. 2016'!F192</f>
        <v>0</v>
      </c>
      <c r="J192" s="113">
        <f>+I192</f>
        <v>0</v>
      </c>
      <c r="K192" s="112">
        <f>+'prev. 2016'!G192</f>
        <v>0</v>
      </c>
      <c r="L192" s="122">
        <f>+K192</f>
        <v>0</v>
      </c>
      <c r="M192" s="112">
        <f>+'prev. 2016'!H192</f>
        <v>0</v>
      </c>
      <c r="N192" s="122">
        <f>+M192</f>
        <v>0</v>
      </c>
      <c r="O192" s="112">
        <f>+'prev. 2016'!I192</f>
        <v>0</v>
      </c>
      <c r="P192" s="122">
        <f>+O192</f>
        <v>0</v>
      </c>
      <c r="Q192" s="112">
        <f>+'prev. 2016'!J192</f>
        <v>0</v>
      </c>
      <c r="R192" s="113">
        <f>+Q192</f>
        <v>0</v>
      </c>
      <c r="S192" s="112">
        <f>+'prev. 2016'!K192</f>
        <v>0</v>
      </c>
      <c r="T192" s="122">
        <f>+S192</f>
        <v>0</v>
      </c>
      <c r="U192" s="112">
        <f>+'prev. 2016'!L192</f>
        <v>0</v>
      </c>
      <c r="V192" s="113">
        <f>+U192</f>
        <v>0</v>
      </c>
      <c r="W192" s="112">
        <f>+'prev. 2016'!M192</f>
        <v>0</v>
      </c>
      <c r="X192" s="113">
        <f>+W192</f>
        <v>0</v>
      </c>
      <c r="Y192" s="116">
        <f t="shared" si="55"/>
        <v>0</v>
      </c>
      <c r="Z192" s="116">
        <f t="shared" si="56"/>
        <v>0</v>
      </c>
    </row>
    <row r="193" spans="1:26" ht="25.5" x14ac:dyDescent="0.2">
      <c r="A193" s="143" t="s">
        <v>1553</v>
      </c>
      <c r="B193" s="132" t="s">
        <v>150</v>
      </c>
      <c r="C193" s="112">
        <f>+'prev. 2016'!C193</f>
        <v>0</v>
      </c>
      <c r="D193" s="113">
        <f>+C193</f>
        <v>0</v>
      </c>
      <c r="E193" s="112">
        <f>+'prev. 2016'!D193</f>
        <v>0</v>
      </c>
      <c r="F193" s="113">
        <f>+E193</f>
        <v>0</v>
      </c>
      <c r="G193" s="112">
        <f>+'prev. 2016'!E193</f>
        <v>0</v>
      </c>
      <c r="H193" s="113">
        <f>+G193</f>
        <v>0</v>
      </c>
      <c r="I193" s="112">
        <f>+'prev. 2016'!F193</f>
        <v>0</v>
      </c>
      <c r="J193" s="113">
        <f>+I193</f>
        <v>0</v>
      </c>
      <c r="K193" s="112">
        <f>+'prev. 2016'!G193</f>
        <v>0</v>
      </c>
      <c r="L193" s="122">
        <f>+K193</f>
        <v>0</v>
      </c>
      <c r="M193" s="112">
        <f>+'prev. 2016'!H193</f>
        <v>0</v>
      </c>
      <c r="N193" s="122">
        <f>+M193</f>
        <v>0</v>
      </c>
      <c r="O193" s="112">
        <f>+'prev. 2016'!I193</f>
        <v>0</v>
      </c>
      <c r="P193" s="122">
        <f>+O193</f>
        <v>0</v>
      </c>
      <c r="Q193" s="112">
        <f>+'prev. 2016'!J193</f>
        <v>0</v>
      </c>
      <c r="R193" s="113">
        <f>+Q193</f>
        <v>0</v>
      </c>
      <c r="S193" s="112">
        <f>+'prev. 2016'!K193</f>
        <v>0</v>
      </c>
      <c r="T193" s="122">
        <f>+S193</f>
        <v>0</v>
      </c>
      <c r="U193" s="112">
        <f>+'prev. 2016'!L193</f>
        <v>0</v>
      </c>
      <c r="V193" s="113">
        <f>+U193</f>
        <v>0</v>
      </c>
      <c r="W193" s="112">
        <f>+'prev. 2016'!M193</f>
        <v>0</v>
      </c>
      <c r="X193" s="113">
        <f>+W193</f>
        <v>0</v>
      </c>
      <c r="Y193" s="116">
        <f t="shared" si="55"/>
        <v>0</v>
      </c>
      <c r="Z193" s="116">
        <f t="shared" si="56"/>
        <v>0</v>
      </c>
    </row>
    <row r="194" spans="1:26" ht="25.5" x14ac:dyDescent="0.2">
      <c r="A194" s="143" t="s">
        <v>1554</v>
      </c>
      <c r="B194" s="132" t="s">
        <v>945</v>
      </c>
      <c r="C194" s="112">
        <f>+'prev. 2016'!C194</f>
        <v>0</v>
      </c>
      <c r="D194" s="113">
        <f>+C194</f>
        <v>0</v>
      </c>
      <c r="E194" s="112">
        <f>+'prev. 2016'!D194</f>
        <v>0</v>
      </c>
      <c r="F194" s="113">
        <f>+E194</f>
        <v>0</v>
      </c>
      <c r="G194" s="112">
        <f>+'prev. 2016'!E194</f>
        <v>0</v>
      </c>
      <c r="H194" s="113">
        <f>+G194</f>
        <v>0</v>
      </c>
      <c r="I194" s="112">
        <f>+'prev. 2016'!F194</f>
        <v>0</v>
      </c>
      <c r="J194" s="113">
        <f>+I194</f>
        <v>0</v>
      </c>
      <c r="K194" s="112">
        <f>+'prev. 2016'!G194</f>
        <v>0</v>
      </c>
      <c r="L194" s="122">
        <f>+K194</f>
        <v>0</v>
      </c>
      <c r="M194" s="112">
        <f>+'prev. 2016'!H194</f>
        <v>0</v>
      </c>
      <c r="N194" s="122">
        <f>+M194</f>
        <v>0</v>
      </c>
      <c r="O194" s="112">
        <f>+'prev. 2016'!I194</f>
        <v>0</v>
      </c>
      <c r="P194" s="122">
        <f>+O194</f>
        <v>0</v>
      </c>
      <c r="Q194" s="112">
        <f>+'prev. 2016'!J194</f>
        <v>0</v>
      </c>
      <c r="R194" s="113">
        <f>+Q194</f>
        <v>0</v>
      </c>
      <c r="S194" s="112">
        <f>+'prev. 2016'!K194</f>
        <v>0</v>
      </c>
      <c r="T194" s="122">
        <f>+S194</f>
        <v>0</v>
      </c>
      <c r="U194" s="112">
        <f>+'prev. 2016'!L194</f>
        <v>0</v>
      </c>
      <c r="V194" s="113">
        <f>+U194</f>
        <v>0</v>
      </c>
      <c r="W194" s="112">
        <f>+'prev. 2016'!M194</f>
        <v>0</v>
      </c>
      <c r="X194" s="113">
        <f>+W194</f>
        <v>0</v>
      </c>
      <c r="Y194" s="116">
        <f t="shared" si="55"/>
        <v>0</v>
      </c>
      <c r="Z194" s="116">
        <f t="shared" si="56"/>
        <v>0</v>
      </c>
    </row>
    <row r="195" spans="1:26" x14ac:dyDescent="0.2">
      <c r="A195" s="143" t="s">
        <v>1555</v>
      </c>
      <c r="B195" s="132" t="s">
        <v>942</v>
      </c>
      <c r="C195" s="112">
        <f>+'prev. 2016'!C195</f>
        <v>980</v>
      </c>
      <c r="D195" s="113">
        <f>+C195</f>
        <v>980</v>
      </c>
      <c r="E195" s="112">
        <f>+'prev. 2016'!D195</f>
        <v>400</v>
      </c>
      <c r="F195" s="113">
        <f>+E195</f>
        <v>400</v>
      </c>
      <c r="G195" s="112">
        <f>+'prev. 2016'!E195</f>
        <v>1082</v>
      </c>
      <c r="H195" s="113">
        <f>+G195</f>
        <v>1082</v>
      </c>
      <c r="I195" s="112">
        <f>+'prev. 2016'!F195</f>
        <v>420</v>
      </c>
      <c r="J195" s="113">
        <f>+I195</f>
        <v>420</v>
      </c>
      <c r="K195" s="112">
        <f>+'prev. 2016'!G195</f>
        <v>1941</v>
      </c>
      <c r="L195" s="122">
        <f>+K195</f>
        <v>1941</v>
      </c>
      <c r="M195" s="112">
        <f>+'prev. 2016'!H195</f>
        <v>2437</v>
      </c>
      <c r="N195" s="122">
        <f>+M195</f>
        <v>2437</v>
      </c>
      <c r="O195" s="112">
        <f>+'prev. 2016'!I195</f>
        <v>1483</v>
      </c>
      <c r="P195" s="122">
        <f>+O195</f>
        <v>1483</v>
      </c>
      <c r="Q195" s="112">
        <f>+'prev. 2016'!J195</f>
        <v>8400</v>
      </c>
      <c r="R195" s="113">
        <f>+Q195</f>
        <v>8400</v>
      </c>
      <c r="S195" s="112">
        <f>+'prev. 2016'!K195</f>
        <v>0</v>
      </c>
      <c r="T195" s="122">
        <f>+S195</f>
        <v>0</v>
      </c>
      <c r="U195" s="112">
        <f>+'prev. 2016'!L195</f>
        <v>0</v>
      </c>
      <c r="V195" s="113">
        <f>+U195</f>
        <v>0</v>
      </c>
      <c r="W195" s="112">
        <f>+'prev. 2016'!M195</f>
        <v>0</v>
      </c>
      <c r="X195" s="113">
        <f>+W195</f>
        <v>0</v>
      </c>
      <c r="Y195" s="116">
        <f t="shared" ref="Y195:Y258" si="77">+C195+E195+G195+I195+K195+M195+O195+Q195+S195+U195+W195</f>
        <v>17143</v>
      </c>
      <c r="Z195" s="116">
        <f t="shared" ref="Z195:Z258" si="78">+D195+F195+H195+J195+L195+N195+P195+R195+T195+V195+X195</f>
        <v>17143</v>
      </c>
    </row>
    <row r="196" spans="1:26" x14ac:dyDescent="0.2">
      <c r="A196" s="143" t="s">
        <v>1556</v>
      </c>
      <c r="B196" s="132" t="s">
        <v>1334</v>
      </c>
      <c r="C196" s="112">
        <f>+'prev. 2016'!C196</f>
        <v>2609</v>
      </c>
      <c r="D196" s="113">
        <f>+C196</f>
        <v>2609</v>
      </c>
      <c r="E196" s="112">
        <f>+'prev. 2016'!D196</f>
        <v>0</v>
      </c>
      <c r="F196" s="113">
        <f>+E196</f>
        <v>0</v>
      </c>
      <c r="G196" s="112">
        <f>+'prev. 2016'!E196</f>
        <v>0</v>
      </c>
      <c r="H196" s="113">
        <f>+G196</f>
        <v>0</v>
      </c>
      <c r="I196" s="112">
        <f>+'prev. 2016'!F196</f>
        <v>87</v>
      </c>
      <c r="J196" s="113">
        <f>+I196</f>
        <v>87</v>
      </c>
      <c r="K196" s="112">
        <f>+'prev. 2016'!G196</f>
        <v>0</v>
      </c>
      <c r="L196" s="122">
        <f>+K196</f>
        <v>0</v>
      </c>
      <c r="M196" s="112">
        <f>+'prev. 2016'!H196</f>
        <v>0</v>
      </c>
      <c r="N196" s="122">
        <f>+M196</f>
        <v>0</v>
      </c>
      <c r="O196" s="112">
        <f>+'prev. 2016'!I196</f>
        <v>0</v>
      </c>
      <c r="P196" s="122">
        <f>+O196</f>
        <v>0</v>
      </c>
      <c r="Q196" s="112">
        <f>+'prev. 2016'!J196</f>
        <v>0</v>
      </c>
      <c r="R196" s="113">
        <f>+Q196</f>
        <v>0</v>
      </c>
      <c r="S196" s="112">
        <f>+'prev. 2016'!K196</f>
        <v>0</v>
      </c>
      <c r="T196" s="122">
        <f>+S196</f>
        <v>0</v>
      </c>
      <c r="U196" s="112">
        <f>+'prev. 2016'!L196</f>
        <v>0</v>
      </c>
      <c r="V196" s="113">
        <f>+U196</f>
        <v>0</v>
      </c>
      <c r="W196" s="112">
        <f>+'prev. 2016'!M196</f>
        <v>0</v>
      </c>
      <c r="X196" s="113">
        <f>+W196</f>
        <v>0</v>
      </c>
      <c r="Y196" s="116">
        <f t="shared" si="77"/>
        <v>2696</v>
      </c>
      <c r="Z196" s="116">
        <f t="shared" si="78"/>
        <v>2696</v>
      </c>
    </row>
    <row r="197" spans="1:26" ht="25.5" x14ac:dyDescent="0.2">
      <c r="A197" s="143" t="s">
        <v>1557</v>
      </c>
      <c r="B197" s="132" t="s">
        <v>1079</v>
      </c>
      <c r="C197" s="112">
        <f>+'prev. 2016'!C197</f>
        <v>2076</v>
      </c>
      <c r="D197" s="112">
        <f>SUM(D198:D203)</f>
        <v>2076</v>
      </c>
      <c r="E197" s="112">
        <f>+'prev. 2016'!D197</f>
        <v>855</v>
      </c>
      <c r="F197" s="112">
        <f>SUM(F198:F203)</f>
        <v>855</v>
      </c>
      <c r="G197" s="112">
        <f>+'prev. 2016'!E197</f>
        <v>870</v>
      </c>
      <c r="H197" s="112">
        <f>SUM(H198:H203)</f>
        <v>870</v>
      </c>
      <c r="I197" s="112">
        <f>+'prev. 2016'!F197</f>
        <v>398</v>
      </c>
      <c r="J197" s="112">
        <f>SUM(J198:J203)</f>
        <v>398</v>
      </c>
      <c r="K197" s="112">
        <f>+'prev. 2016'!G197</f>
        <v>0</v>
      </c>
      <c r="L197" s="121">
        <f>SUM(L198:L203)</f>
        <v>0</v>
      </c>
      <c r="M197" s="112">
        <f>+'prev. 2016'!H197</f>
        <v>560</v>
      </c>
      <c r="N197" s="121">
        <f>SUM(N198:N203)</f>
        <v>560</v>
      </c>
      <c r="O197" s="112">
        <f>+'prev. 2016'!I197</f>
        <v>995</v>
      </c>
      <c r="P197" s="121">
        <f>SUM(P198:P203)</f>
        <v>995</v>
      </c>
      <c r="Q197" s="112">
        <f>+'prev. 2016'!J197</f>
        <v>3800</v>
      </c>
      <c r="R197" s="112">
        <f>SUM(R198:R203)</f>
        <v>3800</v>
      </c>
      <c r="S197" s="112">
        <f>+'prev. 2016'!K197</f>
        <v>0</v>
      </c>
      <c r="T197" s="121">
        <f>SUM(T198:T203)</f>
        <v>0</v>
      </c>
      <c r="U197" s="112">
        <f>+'prev. 2016'!L197</f>
        <v>0</v>
      </c>
      <c r="V197" s="112">
        <f>SUM(V198:V203)</f>
        <v>0</v>
      </c>
      <c r="W197" s="112">
        <f>+'prev. 2016'!M197</f>
        <v>0</v>
      </c>
      <c r="X197" s="112">
        <f>SUM(X198:X203)</f>
        <v>0</v>
      </c>
      <c r="Y197" s="116">
        <f t="shared" si="77"/>
        <v>9554</v>
      </c>
      <c r="Z197" s="116">
        <f t="shared" si="78"/>
        <v>9554</v>
      </c>
    </row>
    <row r="198" spans="1:26" ht="25.5" x14ac:dyDescent="0.2">
      <c r="A198" s="143" t="s">
        <v>1558</v>
      </c>
      <c r="B198" s="132" t="s">
        <v>1612</v>
      </c>
      <c r="C198" s="112">
        <f>+'prev. 2016'!C198</f>
        <v>2076</v>
      </c>
      <c r="D198" s="113">
        <f t="shared" ref="D198:F203" si="79">+C198</f>
        <v>2076</v>
      </c>
      <c r="E198" s="112">
        <f>+'prev. 2016'!D198</f>
        <v>0</v>
      </c>
      <c r="F198" s="113">
        <f t="shared" si="79"/>
        <v>0</v>
      </c>
      <c r="G198" s="112">
        <f>+'prev. 2016'!E198</f>
        <v>0</v>
      </c>
      <c r="H198" s="113">
        <f t="shared" ref="H198:H203" si="80">+G198</f>
        <v>0</v>
      </c>
      <c r="I198" s="112">
        <f>+'prev. 2016'!F198</f>
        <v>0</v>
      </c>
      <c r="J198" s="113">
        <f t="shared" ref="J198:J203" si="81">+I198</f>
        <v>0</v>
      </c>
      <c r="K198" s="112">
        <f>+'prev. 2016'!G198</f>
        <v>0</v>
      </c>
      <c r="L198" s="122">
        <f t="shared" ref="L198:L203" si="82">+K198</f>
        <v>0</v>
      </c>
      <c r="M198" s="112">
        <f>+'prev. 2016'!H198</f>
        <v>0</v>
      </c>
      <c r="N198" s="122">
        <f t="shared" ref="N198:N203" si="83">+M198</f>
        <v>0</v>
      </c>
      <c r="O198" s="112">
        <f>+'prev. 2016'!I198</f>
        <v>0</v>
      </c>
      <c r="P198" s="122">
        <f t="shared" ref="P198:P203" si="84">+O198</f>
        <v>0</v>
      </c>
      <c r="Q198" s="112">
        <f>+'prev. 2016'!J198</f>
        <v>0</v>
      </c>
      <c r="R198" s="113">
        <f t="shared" ref="R198:R203" si="85">+Q198</f>
        <v>0</v>
      </c>
      <c r="S198" s="112">
        <f>+'prev. 2016'!K198</f>
        <v>0</v>
      </c>
      <c r="T198" s="122">
        <f t="shared" ref="T198:T203" si="86">+S198</f>
        <v>0</v>
      </c>
      <c r="U198" s="112">
        <f>+'prev. 2016'!L198</f>
        <v>0</v>
      </c>
      <c r="V198" s="113">
        <f t="shared" ref="V198:V203" si="87">+U198</f>
        <v>0</v>
      </c>
      <c r="W198" s="112">
        <f>+'prev. 2016'!M198</f>
        <v>0</v>
      </c>
      <c r="X198" s="113">
        <f t="shared" ref="X198:X203" si="88">+W198</f>
        <v>0</v>
      </c>
      <c r="Y198" s="116">
        <f t="shared" si="77"/>
        <v>2076</v>
      </c>
      <c r="Z198" s="116">
        <f t="shared" si="78"/>
        <v>2076</v>
      </c>
    </row>
    <row r="199" spans="1:26" s="110" customFormat="1" ht="25.5" x14ac:dyDescent="0.2">
      <c r="A199" s="143" t="s">
        <v>1559</v>
      </c>
      <c r="B199" s="132" t="s">
        <v>1140</v>
      </c>
      <c r="C199" s="112">
        <f>+'prev. 2016'!C199</f>
        <v>0</v>
      </c>
      <c r="D199" s="113">
        <f t="shared" si="79"/>
        <v>0</v>
      </c>
      <c r="E199" s="112">
        <f>+'prev. 2016'!D199</f>
        <v>0</v>
      </c>
      <c r="F199" s="113">
        <f t="shared" si="79"/>
        <v>0</v>
      </c>
      <c r="G199" s="112">
        <f>+'prev. 2016'!E199</f>
        <v>0</v>
      </c>
      <c r="H199" s="113">
        <f t="shared" si="80"/>
        <v>0</v>
      </c>
      <c r="I199" s="112">
        <f>+'prev. 2016'!F199</f>
        <v>0</v>
      </c>
      <c r="J199" s="113">
        <f t="shared" si="81"/>
        <v>0</v>
      </c>
      <c r="K199" s="112">
        <f>+'prev. 2016'!G199</f>
        <v>0</v>
      </c>
      <c r="L199" s="122">
        <f t="shared" si="82"/>
        <v>0</v>
      </c>
      <c r="M199" s="112">
        <f>+'prev. 2016'!H199</f>
        <v>0</v>
      </c>
      <c r="N199" s="122">
        <f t="shared" si="83"/>
        <v>0</v>
      </c>
      <c r="O199" s="112">
        <f>+'prev. 2016'!I199</f>
        <v>0</v>
      </c>
      <c r="P199" s="122">
        <f t="shared" si="84"/>
        <v>0</v>
      </c>
      <c r="Q199" s="112">
        <f>+'prev. 2016'!J199</f>
        <v>0</v>
      </c>
      <c r="R199" s="113">
        <f t="shared" si="85"/>
        <v>0</v>
      </c>
      <c r="S199" s="112">
        <f>+'prev. 2016'!K199</f>
        <v>0</v>
      </c>
      <c r="T199" s="122">
        <f t="shared" si="86"/>
        <v>0</v>
      </c>
      <c r="U199" s="112">
        <f>+'prev. 2016'!L199</f>
        <v>0</v>
      </c>
      <c r="V199" s="113">
        <f t="shared" si="87"/>
        <v>0</v>
      </c>
      <c r="W199" s="112">
        <f>+'prev. 2016'!M199</f>
        <v>0</v>
      </c>
      <c r="X199" s="113">
        <f t="shared" si="88"/>
        <v>0</v>
      </c>
      <c r="Y199" s="116">
        <f t="shared" si="77"/>
        <v>0</v>
      </c>
      <c r="Z199" s="116">
        <f t="shared" si="78"/>
        <v>0</v>
      </c>
    </row>
    <row r="200" spans="1:26" x14ac:dyDescent="0.2">
      <c r="A200" s="143" t="s">
        <v>1560</v>
      </c>
      <c r="B200" s="132" t="s">
        <v>946</v>
      </c>
      <c r="C200" s="112">
        <f>+'prev. 2016'!C200</f>
        <v>0</v>
      </c>
      <c r="D200" s="113">
        <f t="shared" si="79"/>
        <v>0</v>
      </c>
      <c r="E200" s="112">
        <f>+'prev. 2016'!D200</f>
        <v>0</v>
      </c>
      <c r="F200" s="113">
        <f t="shared" si="79"/>
        <v>0</v>
      </c>
      <c r="G200" s="112">
        <f>+'prev. 2016'!E200</f>
        <v>0</v>
      </c>
      <c r="H200" s="113">
        <f t="shared" si="80"/>
        <v>0</v>
      </c>
      <c r="I200" s="112">
        <f>+'prev. 2016'!F200</f>
        <v>0</v>
      </c>
      <c r="J200" s="113">
        <f t="shared" si="81"/>
        <v>0</v>
      </c>
      <c r="K200" s="112">
        <f>+'prev. 2016'!G200</f>
        <v>0</v>
      </c>
      <c r="L200" s="122">
        <f t="shared" si="82"/>
        <v>0</v>
      </c>
      <c r="M200" s="112">
        <f>+'prev. 2016'!H200</f>
        <v>0</v>
      </c>
      <c r="N200" s="122">
        <f t="shared" si="83"/>
        <v>0</v>
      </c>
      <c r="O200" s="112">
        <f>+'prev. 2016'!I200</f>
        <v>0</v>
      </c>
      <c r="P200" s="122">
        <f t="shared" si="84"/>
        <v>0</v>
      </c>
      <c r="Q200" s="112">
        <f>+'prev. 2016'!J200</f>
        <v>0</v>
      </c>
      <c r="R200" s="113">
        <f t="shared" si="85"/>
        <v>0</v>
      </c>
      <c r="S200" s="112">
        <f>+'prev. 2016'!K200</f>
        <v>0</v>
      </c>
      <c r="T200" s="122">
        <f t="shared" si="86"/>
        <v>0</v>
      </c>
      <c r="U200" s="112">
        <f>+'prev. 2016'!L200</f>
        <v>0</v>
      </c>
      <c r="V200" s="113">
        <f t="shared" si="87"/>
        <v>0</v>
      </c>
      <c r="W200" s="112">
        <f>+'prev. 2016'!M200</f>
        <v>0</v>
      </c>
      <c r="X200" s="113">
        <f t="shared" si="88"/>
        <v>0</v>
      </c>
      <c r="Y200" s="116">
        <f t="shared" si="77"/>
        <v>0</v>
      </c>
      <c r="Z200" s="116">
        <f t="shared" si="78"/>
        <v>0</v>
      </c>
    </row>
    <row r="201" spans="1:26" x14ac:dyDescent="0.2">
      <c r="A201" s="143" t="s">
        <v>1561</v>
      </c>
      <c r="B201" s="132" t="s">
        <v>943</v>
      </c>
      <c r="C201" s="112">
        <f>+'prev. 2016'!C201</f>
        <v>0</v>
      </c>
      <c r="D201" s="113">
        <f t="shared" si="79"/>
        <v>0</v>
      </c>
      <c r="E201" s="112">
        <f>+'prev. 2016'!D201</f>
        <v>855</v>
      </c>
      <c r="F201" s="113">
        <f t="shared" si="79"/>
        <v>855</v>
      </c>
      <c r="G201" s="112">
        <f>+'prev. 2016'!E201</f>
        <v>870</v>
      </c>
      <c r="H201" s="113">
        <f t="shared" si="80"/>
        <v>870</v>
      </c>
      <c r="I201" s="112">
        <f>+'prev. 2016'!F201</f>
        <v>398</v>
      </c>
      <c r="J201" s="113">
        <f t="shared" si="81"/>
        <v>398</v>
      </c>
      <c r="K201" s="112">
        <f>+'prev. 2016'!G201</f>
        <v>0</v>
      </c>
      <c r="L201" s="122">
        <f t="shared" si="82"/>
        <v>0</v>
      </c>
      <c r="M201" s="112">
        <f>+'prev. 2016'!H201</f>
        <v>560</v>
      </c>
      <c r="N201" s="122">
        <f t="shared" si="83"/>
        <v>560</v>
      </c>
      <c r="O201" s="112">
        <f>+'prev. 2016'!I201</f>
        <v>995</v>
      </c>
      <c r="P201" s="122">
        <f t="shared" si="84"/>
        <v>995</v>
      </c>
      <c r="Q201" s="112">
        <f>+'prev. 2016'!J201</f>
        <v>3800</v>
      </c>
      <c r="R201" s="113">
        <f t="shared" si="85"/>
        <v>3800</v>
      </c>
      <c r="S201" s="112">
        <f>+'prev. 2016'!K201</f>
        <v>0</v>
      </c>
      <c r="T201" s="122">
        <f t="shared" si="86"/>
        <v>0</v>
      </c>
      <c r="U201" s="112">
        <f>+'prev. 2016'!L201</f>
        <v>0</v>
      </c>
      <c r="V201" s="113">
        <f t="shared" si="87"/>
        <v>0</v>
      </c>
      <c r="W201" s="112">
        <f>+'prev. 2016'!M201</f>
        <v>0</v>
      </c>
      <c r="X201" s="113">
        <f t="shared" si="88"/>
        <v>0</v>
      </c>
      <c r="Y201" s="116">
        <f t="shared" si="77"/>
        <v>7478</v>
      </c>
      <c r="Z201" s="116">
        <f t="shared" si="78"/>
        <v>7478</v>
      </c>
    </row>
    <row r="202" spans="1:26" s="110" customFormat="1" x14ac:dyDescent="0.2">
      <c r="A202" s="143" t="s">
        <v>1562</v>
      </c>
      <c r="B202" s="132" t="s">
        <v>1335</v>
      </c>
      <c r="C202" s="112">
        <f>+'prev. 2016'!C202</f>
        <v>0</v>
      </c>
      <c r="D202" s="113">
        <f t="shared" si="79"/>
        <v>0</v>
      </c>
      <c r="E202" s="112">
        <f>+'prev. 2016'!D202</f>
        <v>0</v>
      </c>
      <c r="F202" s="113">
        <f t="shared" si="79"/>
        <v>0</v>
      </c>
      <c r="G202" s="112">
        <f>+'prev. 2016'!E202</f>
        <v>0</v>
      </c>
      <c r="H202" s="113">
        <f t="shared" si="80"/>
        <v>0</v>
      </c>
      <c r="I202" s="112">
        <f>+'prev. 2016'!F202</f>
        <v>0</v>
      </c>
      <c r="J202" s="113">
        <f t="shared" si="81"/>
        <v>0</v>
      </c>
      <c r="K202" s="112">
        <f>+'prev. 2016'!G202</f>
        <v>0</v>
      </c>
      <c r="L202" s="122">
        <f t="shared" si="82"/>
        <v>0</v>
      </c>
      <c r="M202" s="112">
        <f>+'prev. 2016'!H202</f>
        <v>0</v>
      </c>
      <c r="N202" s="122">
        <f t="shared" si="83"/>
        <v>0</v>
      </c>
      <c r="O202" s="112">
        <f>+'prev. 2016'!I202</f>
        <v>0</v>
      </c>
      <c r="P202" s="122">
        <f t="shared" si="84"/>
        <v>0</v>
      </c>
      <c r="Q202" s="112">
        <f>+'prev. 2016'!J202</f>
        <v>0</v>
      </c>
      <c r="R202" s="113">
        <f t="shared" si="85"/>
        <v>0</v>
      </c>
      <c r="S202" s="112">
        <f>+'prev. 2016'!K202</f>
        <v>0</v>
      </c>
      <c r="T202" s="122">
        <f t="shared" si="86"/>
        <v>0</v>
      </c>
      <c r="U202" s="112">
        <f>+'prev. 2016'!L202</f>
        <v>0</v>
      </c>
      <c r="V202" s="113">
        <f t="shared" si="87"/>
        <v>0</v>
      </c>
      <c r="W202" s="112">
        <f>+'prev. 2016'!M202</f>
        <v>0</v>
      </c>
      <c r="X202" s="113">
        <f t="shared" si="88"/>
        <v>0</v>
      </c>
      <c r="Y202" s="116">
        <f t="shared" si="77"/>
        <v>0</v>
      </c>
      <c r="Z202" s="116">
        <f t="shared" si="78"/>
        <v>0</v>
      </c>
    </row>
    <row r="203" spans="1:26" ht="25.5" x14ac:dyDescent="0.2">
      <c r="A203" s="143" t="s">
        <v>1563</v>
      </c>
      <c r="B203" s="132" t="s">
        <v>1629</v>
      </c>
      <c r="C203" s="112">
        <f>+'prev. 2016'!C203</f>
        <v>0</v>
      </c>
      <c r="D203" s="113">
        <f t="shared" si="79"/>
        <v>0</v>
      </c>
      <c r="E203" s="112">
        <f>+'prev. 2016'!D203</f>
        <v>0</v>
      </c>
      <c r="F203" s="113">
        <f t="shared" si="79"/>
        <v>0</v>
      </c>
      <c r="G203" s="112">
        <f>+'prev. 2016'!E203</f>
        <v>0</v>
      </c>
      <c r="H203" s="113">
        <f t="shared" si="80"/>
        <v>0</v>
      </c>
      <c r="I203" s="112">
        <f>+'prev. 2016'!F203</f>
        <v>0</v>
      </c>
      <c r="J203" s="113">
        <f t="shared" si="81"/>
        <v>0</v>
      </c>
      <c r="K203" s="112">
        <f>+'prev. 2016'!G203</f>
        <v>0</v>
      </c>
      <c r="L203" s="122">
        <f t="shared" si="82"/>
        <v>0</v>
      </c>
      <c r="M203" s="112">
        <f>+'prev. 2016'!H203</f>
        <v>0</v>
      </c>
      <c r="N203" s="122">
        <f t="shared" si="83"/>
        <v>0</v>
      </c>
      <c r="O203" s="112">
        <f>+'prev. 2016'!I203</f>
        <v>0</v>
      </c>
      <c r="P203" s="122">
        <f t="shared" si="84"/>
        <v>0</v>
      </c>
      <c r="Q203" s="112">
        <f>+'prev. 2016'!J203</f>
        <v>0</v>
      </c>
      <c r="R203" s="113">
        <f t="shared" si="85"/>
        <v>0</v>
      </c>
      <c r="S203" s="112">
        <f>+'prev. 2016'!K203</f>
        <v>0</v>
      </c>
      <c r="T203" s="122">
        <f t="shared" si="86"/>
        <v>0</v>
      </c>
      <c r="U203" s="112">
        <f>+'prev. 2016'!L203</f>
        <v>0</v>
      </c>
      <c r="V203" s="113">
        <f t="shared" si="87"/>
        <v>0</v>
      </c>
      <c r="W203" s="112">
        <f>+'prev. 2016'!M203</f>
        <v>0</v>
      </c>
      <c r="X203" s="113">
        <f t="shared" si="88"/>
        <v>0</v>
      </c>
      <c r="Y203" s="116">
        <f t="shared" si="77"/>
        <v>0</v>
      </c>
      <c r="Z203" s="116">
        <f t="shared" si="78"/>
        <v>0</v>
      </c>
    </row>
    <row r="204" spans="1:26" ht="25.5" x14ac:dyDescent="0.2">
      <c r="A204" s="143" t="s">
        <v>1564</v>
      </c>
      <c r="B204" s="132" t="s">
        <v>1080</v>
      </c>
      <c r="C204" s="112">
        <f>+'prev. 2016'!C204</f>
        <v>479</v>
      </c>
      <c r="D204" s="112">
        <f>SUM(D205:D209)</f>
        <v>479</v>
      </c>
      <c r="E204" s="112">
        <f>+'prev. 2016'!D204</f>
        <v>0</v>
      </c>
      <c r="F204" s="112">
        <f>SUM(F205:F209)</f>
        <v>0</v>
      </c>
      <c r="G204" s="112">
        <f>+'prev. 2016'!E204</f>
        <v>0</v>
      </c>
      <c r="H204" s="112">
        <f>SUM(H205:H209)</f>
        <v>0</v>
      </c>
      <c r="I204" s="112">
        <f>+'prev. 2016'!F204</f>
        <v>0</v>
      </c>
      <c r="J204" s="112">
        <f>SUM(J205:J209)</f>
        <v>0</v>
      </c>
      <c r="K204" s="112">
        <f>+'prev. 2016'!G204</f>
        <v>419</v>
      </c>
      <c r="L204" s="121">
        <f>SUM(L205:L209)</f>
        <v>419</v>
      </c>
      <c r="M204" s="112">
        <f>+'prev. 2016'!H204</f>
        <v>905</v>
      </c>
      <c r="N204" s="121">
        <f>SUM(N205:N209)</f>
        <v>905</v>
      </c>
      <c r="O204" s="112">
        <f>+'prev. 2016'!I204</f>
        <v>0</v>
      </c>
      <c r="P204" s="121">
        <f>SUM(P205:P209)</f>
        <v>0</v>
      </c>
      <c r="Q204" s="112">
        <f>+'prev. 2016'!J204</f>
        <v>0</v>
      </c>
      <c r="R204" s="112">
        <f>SUM(R205:R209)</f>
        <v>0</v>
      </c>
      <c r="S204" s="112">
        <f>+'prev. 2016'!K204</f>
        <v>0</v>
      </c>
      <c r="T204" s="121">
        <f>SUM(T205:T209)</f>
        <v>0</v>
      </c>
      <c r="U204" s="112">
        <f>+'prev. 2016'!L204</f>
        <v>0</v>
      </c>
      <c r="V204" s="112">
        <f>SUM(V205:V209)</f>
        <v>0</v>
      </c>
      <c r="W204" s="112">
        <f>+'prev. 2016'!M204</f>
        <v>0</v>
      </c>
      <c r="X204" s="112">
        <f>SUM(X205:X209)</f>
        <v>0</v>
      </c>
      <c r="Y204" s="116">
        <f t="shared" si="77"/>
        <v>1803</v>
      </c>
      <c r="Z204" s="116">
        <f t="shared" si="78"/>
        <v>1803</v>
      </c>
    </row>
    <row r="205" spans="1:26" ht="25.5" x14ac:dyDescent="0.2">
      <c r="A205" s="143" t="s">
        <v>1565</v>
      </c>
      <c r="B205" s="132" t="s">
        <v>1611</v>
      </c>
      <c r="C205" s="112">
        <f>+'prev. 2016'!C205</f>
        <v>0</v>
      </c>
      <c r="D205" s="113">
        <f>+C205</f>
        <v>0</v>
      </c>
      <c r="E205" s="112">
        <f>+'prev. 2016'!D205</f>
        <v>0</v>
      </c>
      <c r="F205" s="113">
        <f>+E205</f>
        <v>0</v>
      </c>
      <c r="G205" s="112">
        <f>+'prev. 2016'!E205</f>
        <v>0</v>
      </c>
      <c r="H205" s="113">
        <f>+G205</f>
        <v>0</v>
      </c>
      <c r="I205" s="112">
        <f>+'prev. 2016'!F205</f>
        <v>0</v>
      </c>
      <c r="J205" s="113">
        <f>+I205</f>
        <v>0</v>
      </c>
      <c r="K205" s="112">
        <f>+'prev. 2016'!G205</f>
        <v>0</v>
      </c>
      <c r="L205" s="122">
        <f>+K205</f>
        <v>0</v>
      </c>
      <c r="M205" s="112">
        <f>+'prev. 2016'!H205</f>
        <v>0</v>
      </c>
      <c r="N205" s="122">
        <f>+M205</f>
        <v>0</v>
      </c>
      <c r="O205" s="112">
        <f>+'prev. 2016'!I205</f>
        <v>0</v>
      </c>
      <c r="P205" s="122">
        <f>+O205</f>
        <v>0</v>
      </c>
      <c r="Q205" s="112">
        <f>+'prev. 2016'!J205</f>
        <v>0</v>
      </c>
      <c r="R205" s="113">
        <f>+Q205</f>
        <v>0</v>
      </c>
      <c r="S205" s="112">
        <f>+'prev. 2016'!K205</f>
        <v>0</v>
      </c>
      <c r="T205" s="122">
        <f>+S205</f>
        <v>0</v>
      </c>
      <c r="U205" s="112">
        <f>+'prev. 2016'!L205</f>
        <v>0</v>
      </c>
      <c r="V205" s="113">
        <f>+U205</f>
        <v>0</v>
      </c>
      <c r="W205" s="112">
        <f>+'prev. 2016'!M205</f>
        <v>0</v>
      </c>
      <c r="X205" s="113">
        <f>+W205</f>
        <v>0</v>
      </c>
      <c r="Y205" s="116">
        <f t="shared" si="77"/>
        <v>0</v>
      </c>
      <c r="Z205" s="116">
        <f t="shared" si="78"/>
        <v>0</v>
      </c>
    </row>
    <row r="206" spans="1:26" ht="25.5" x14ac:dyDescent="0.2">
      <c r="A206" s="143" t="s">
        <v>1566</v>
      </c>
      <c r="B206" s="132" t="s">
        <v>746</v>
      </c>
      <c r="C206" s="112">
        <f>+'prev. 2016'!C206</f>
        <v>0</v>
      </c>
      <c r="D206" s="113">
        <f>+C206</f>
        <v>0</v>
      </c>
      <c r="E206" s="112">
        <f>+'prev. 2016'!D206</f>
        <v>0</v>
      </c>
      <c r="F206" s="113">
        <f>+E206</f>
        <v>0</v>
      </c>
      <c r="G206" s="112">
        <f>+'prev. 2016'!E206</f>
        <v>0</v>
      </c>
      <c r="H206" s="113">
        <f>+G206</f>
        <v>0</v>
      </c>
      <c r="I206" s="112">
        <f>+'prev. 2016'!F206</f>
        <v>0</v>
      </c>
      <c r="J206" s="113">
        <f>+I206</f>
        <v>0</v>
      </c>
      <c r="K206" s="112">
        <f>+'prev. 2016'!G206</f>
        <v>0</v>
      </c>
      <c r="L206" s="122">
        <f>+K206</f>
        <v>0</v>
      </c>
      <c r="M206" s="112">
        <f>+'prev. 2016'!H206</f>
        <v>0</v>
      </c>
      <c r="N206" s="122">
        <f>+M206</f>
        <v>0</v>
      </c>
      <c r="O206" s="112">
        <f>+'prev. 2016'!I206</f>
        <v>0</v>
      </c>
      <c r="P206" s="122">
        <f>+O206</f>
        <v>0</v>
      </c>
      <c r="Q206" s="112">
        <f>+'prev. 2016'!J206</f>
        <v>0</v>
      </c>
      <c r="R206" s="113">
        <f>+Q206</f>
        <v>0</v>
      </c>
      <c r="S206" s="112">
        <f>+'prev. 2016'!K206</f>
        <v>0</v>
      </c>
      <c r="T206" s="122">
        <f>+S206</f>
        <v>0</v>
      </c>
      <c r="U206" s="112">
        <f>+'prev. 2016'!L206</f>
        <v>0</v>
      </c>
      <c r="V206" s="113">
        <f>+U206</f>
        <v>0</v>
      </c>
      <c r="W206" s="112">
        <f>+'prev. 2016'!M206</f>
        <v>0</v>
      </c>
      <c r="X206" s="113">
        <f>+W206</f>
        <v>0</v>
      </c>
      <c r="Y206" s="116">
        <f t="shared" si="77"/>
        <v>0</v>
      </c>
      <c r="Z206" s="116">
        <f t="shared" si="78"/>
        <v>0</v>
      </c>
    </row>
    <row r="207" spans="1:26" x14ac:dyDescent="0.2">
      <c r="A207" s="143" t="s">
        <v>1567</v>
      </c>
      <c r="B207" s="132" t="s">
        <v>947</v>
      </c>
      <c r="C207" s="112">
        <f>+'prev. 2016'!C207</f>
        <v>0</v>
      </c>
      <c r="D207" s="113">
        <f>+C207</f>
        <v>0</v>
      </c>
      <c r="E207" s="112">
        <f>+'prev. 2016'!D207</f>
        <v>0</v>
      </c>
      <c r="F207" s="113">
        <f>+E207</f>
        <v>0</v>
      </c>
      <c r="G207" s="112">
        <f>+'prev. 2016'!E207</f>
        <v>0</v>
      </c>
      <c r="H207" s="113">
        <f>+G207</f>
        <v>0</v>
      </c>
      <c r="I207" s="112">
        <f>+'prev. 2016'!F207</f>
        <v>0</v>
      </c>
      <c r="J207" s="113">
        <f>+I207</f>
        <v>0</v>
      </c>
      <c r="K207" s="112">
        <f>+'prev. 2016'!G207</f>
        <v>0</v>
      </c>
      <c r="L207" s="122">
        <f>+K207</f>
        <v>0</v>
      </c>
      <c r="M207" s="112">
        <f>+'prev. 2016'!H207</f>
        <v>0</v>
      </c>
      <c r="N207" s="122">
        <f>+M207</f>
        <v>0</v>
      </c>
      <c r="O207" s="112">
        <f>+'prev. 2016'!I207</f>
        <v>0</v>
      </c>
      <c r="P207" s="122">
        <f>+O207</f>
        <v>0</v>
      </c>
      <c r="Q207" s="112">
        <f>+'prev. 2016'!J207</f>
        <v>0</v>
      </c>
      <c r="R207" s="113">
        <f>+Q207</f>
        <v>0</v>
      </c>
      <c r="S207" s="112">
        <f>+'prev. 2016'!K207</f>
        <v>0</v>
      </c>
      <c r="T207" s="122">
        <f>+S207</f>
        <v>0</v>
      </c>
      <c r="U207" s="112">
        <f>+'prev. 2016'!L207</f>
        <v>0</v>
      </c>
      <c r="V207" s="113">
        <f>+U207</f>
        <v>0</v>
      </c>
      <c r="W207" s="112">
        <f>+'prev. 2016'!M207</f>
        <v>0</v>
      </c>
      <c r="X207" s="113">
        <f>+W207</f>
        <v>0</v>
      </c>
      <c r="Y207" s="116">
        <f t="shared" si="77"/>
        <v>0</v>
      </c>
      <c r="Z207" s="116">
        <f t="shared" si="78"/>
        <v>0</v>
      </c>
    </row>
    <row r="208" spans="1:26" s="110" customFormat="1" x14ac:dyDescent="0.2">
      <c r="A208" s="143" t="s">
        <v>1568</v>
      </c>
      <c r="B208" s="132" t="s">
        <v>750</v>
      </c>
      <c r="C208" s="112">
        <f>+'prev. 2016'!C208</f>
        <v>479</v>
      </c>
      <c r="D208" s="113">
        <f>+C208</f>
        <v>479</v>
      </c>
      <c r="E208" s="112">
        <f>+'prev. 2016'!D208</f>
        <v>0</v>
      </c>
      <c r="F208" s="113">
        <f>+E208</f>
        <v>0</v>
      </c>
      <c r="G208" s="112">
        <f>+'prev. 2016'!E208</f>
        <v>0</v>
      </c>
      <c r="H208" s="113">
        <f>+G208</f>
        <v>0</v>
      </c>
      <c r="I208" s="112">
        <f>+'prev. 2016'!F208</f>
        <v>0</v>
      </c>
      <c r="J208" s="113">
        <f>+I208</f>
        <v>0</v>
      </c>
      <c r="K208" s="112">
        <f>+'prev. 2016'!G208</f>
        <v>419</v>
      </c>
      <c r="L208" s="122">
        <f>+K208</f>
        <v>419</v>
      </c>
      <c r="M208" s="112">
        <f>+'prev. 2016'!H208</f>
        <v>905</v>
      </c>
      <c r="N208" s="122">
        <f>+M208</f>
        <v>905</v>
      </c>
      <c r="O208" s="112">
        <f>+'prev. 2016'!I208</f>
        <v>0</v>
      </c>
      <c r="P208" s="122">
        <f>+O208</f>
        <v>0</v>
      </c>
      <c r="Q208" s="112">
        <f>+'prev. 2016'!J208</f>
        <v>0</v>
      </c>
      <c r="R208" s="113">
        <f>+Q208</f>
        <v>0</v>
      </c>
      <c r="S208" s="112">
        <f>+'prev. 2016'!K208</f>
        <v>0</v>
      </c>
      <c r="T208" s="122">
        <f>+S208</f>
        <v>0</v>
      </c>
      <c r="U208" s="112">
        <f>+'prev. 2016'!L208</f>
        <v>0</v>
      </c>
      <c r="V208" s="113">
        <f>+U208</f>
        <v>0</v>
      </c>
      <c r="W208" s="112">
        <f>+'prev. 2016'!M208</f>
        <v>0</v>
      </c>
      <c r="X208" s="113">
        <f>+W208</f>
        <v>0</v>
      </c>
      <c r="Y208" s="116">
        <f t="shared" si="77"/>
        <v>1803</v>
      </c>
      <c r="Z208" s="116">
        <f t="shared" si="78"/>
        <v>1803</v>
      </c>
    </row>
    <row r="209" spans="1:26" ht="25.5" x14ac:dyDescent="0.2">
      <c r="A209" s="143" t="s">
        <v>1569</v>
      </c>
      <c r="B209" s="132" t="s">
        <v>948</v>
      </c>
      <c r="C209" s="112">
        <f>+'prev. 2016'!C209</f>
        <v>0</v>
      </c>
      <c r="D209" s="113">
        <f>+C209</f>
        <v>0</v>
      </c>
      <c r="E209" s="112">
        <f>+'prev. 2016'!D209</f>
        <v>0</v>
      </c>
      <c r="F209" s="113">
        <f>+E209</f>
        <v>0</v>
      </c>
      <c r="G209" s="112">
        <f>+'prev. 2016'!E209</f>
        <v>0</v>
      </c>
      <c r="H209" s="113">
        <f>+G209</f>
        <v>0</v>
      </c>
      <c r="I209" s="112">
        <f>+'prev. 2016'!F209</f>
        <v>0</v>
      </c>
      <c r="J209" s="113">
        <f>+I209</f>
        <v>0</v>
      </c>
      <c r="K209" s="112">
        <f>+'prev. 2016'!G209</f>
        <v>0</v>
      </c>
      <c r="L209" s="122">
        <f>+K209</f>
        <v>0</v>
      </c>
      <c r="M209" s="112">
        <f>+'prev. 2016'!H209</f>
        <v>0</v>
      </c>
      <c r="N209" s="122">
        <f>+M209</f>
        <v>0</v>
      </c>
      <c r="O209" s="112">
        <f>+'prev. 2016'!I209</f>
        <v>0</v>
      </c>
      <c r="P209" s="122">
        <f>+O209</f>
        <v>0</v>
      </c>
      <c r="Q209" s="112">
        <f>+'prev. 2016'!J209</f>
        <v>0</v>
      </c>
      <c r="R209" s="113">
        <f>+Q209</f>
        <v>0</v>
      </c>
      <c r="S209" s="112">
        <f>+'prev. 2016'!K209</f>
        <v>0</v>
      </c>
      <c r="T209" s="122">
        <f>+S209</f>
        <v>0</v>
      </c>
      <c r="U209" s="112">
        <f>+'prev. 2016'!L209</f>
        <v>0</v>
      </c>
      <c r="V209" s="113">
        <f>+U209</f>
        <v>0</v>
      </c>
      <c r="W209" s="112">
        <f>+'prev. 2016'!M209</f>
        <v>0</v>
      </c>
      <c r="X209" s="113">
        <f>+W209</f>
        <v>0</v>
      </c>
      <c r="Y209" s="116">
        <f t="shared" si="77"/>
        <v>0</v>
      </c>
      <c r="Z209" s="116">
        <f t="shared" si="78"/>
        <v>0</v>
      </c>
    </row>
    <row r="210" spans="1:26" x14ac:dyDescent="0.2">
      <c r="A210" s="143" t="s">
        <v>1570</v>
      </c>
      <c r="B210" s="132" t="s">
        <v>1081</v>
      </c>
      <c r="C210" s="112">
        <f>+'prev. 2016'!C210</f>
        <v>5901</v>
      </c>
      <c r="D210" s="112">
        <f>SUM(D211:D214)</f>
        <v>5901</v>
      </c>
      <c r="E210" s="112">
        <f>+'prev. 2016'!D210</f>
        <v>2710</v>
      </c>
      <c r="F210" s="112">
        <f>SUM(F211:F214)</f>
        <v>2710</v>
      </c>
      <c r="G210" s="112">
        <f>+'prev. 2016'!E210</f>
        <v>2734</v>
      </c>
      <c r="H210" s="112">
        <f>SUM(H211:H214)</f>
        <v>2734</v>
      </c>
      <c r="I210" s="112">
        <f>+'prev. 2016'!F210</f>
        <v>2730</v>
      </c>
      <c r="J210" s="112">
        <f>SUM(J211:J214)</f>
        <v>2730</v>
      </c>
      <c r="K210" s="112">
        <f>+'prev. 2016'!G210</f>
        <v>1150</v>
      </c>
      <c r="L210" s="121">
        <f>SUM(L211:L214)</f>
        <v>1150</v>
      </c>
      <c r="M210" s="112">
        <f>+'prev. 2016'!H210</f>
        <v>24</v>
      </c>
      <c r="N210" s="121">
        <f>SUM(N211:N214)</f>
        <v>24</v>
      </c>
      <c r="O210" s="112">
        <f>+'prev. 2016'!I210</f>
        <v>1603</v>
      </c>
      <c r="P210" s="121">
        <f>SUM(P211:P214)</f>
        <v>1603</v>
      </c>
      <c r="Q210" s="112">
        <f>+'prev. 2016'!J210</f>
        <v>5992</v>
      </c>
      <c r="R210" s="112">
        <f>SUM(R211:R214)</f>
        <v>5992</v>
      </c>
      <c r="S210" s="112">
        <f>+'prev. 2016'!K210</f>
        <v>467</v>
      </c>
      <c r="T210" s="121">
        <f>SUM(T211:T214)</f>
        <v>467</v>
      </c>
      <c r="U210" s="112">
        <f>+'prev. 2016'!L210</f>
        <v>360</v>
      </c>
      <c r="V210" s="112">
        <f>SUM(V211:V214)</f>
        <v>360</v>
      </c>
      <c r="W210" s="112">
        <f>+'prev. 2016'!M210</f>
        <v>501</v>
      </c>
      <c r="X210" s="112">
        <f>SUM(X211:X214)</f>
        <v>501</v>
      </c>
      <c r="Y210" s="116">
        <f t="shared" si="77"/>
        <v>24172</v>
      </c>
      <c r="Z210" s="116">
        <f t="shared" si="78"/>
        <v>24172</v>
      </c>
    </row>
    <row r="211" spans="1:26" ht="25.5" x14ac:dyDescent="0.2">
      <c r="A211" s="143" t="s">
        <v>1571</v>
      </c>
      <c r="B211" s="132" t="s">
        <v>682</v>
      </c>
      <c r="C211" s="112">
        <f>+'prev. 2016'!C211</f>
        <v>135</v>
      </c>
      <c r="D211" s="113">
        <f>+C211</f>
        <v>135</v>
      </c>
      <c r="E211" s="112">
        <f>+'prev. 2016'!D211</f>
        <v>0</v>
      </c>
      <c r="F211" s="113">
        <f>+E211</f>
        <v>0</v>
      </c>
      <c r="G211" s="112">
        <f>+'prev. 2016'!E211</f>
        <v>0</v>
      </c>
      <c r="H211" s="113">
        <f>+G211</f>
        <v>0</v>
      </c>
      <c r="I211" s="112">
        <f>+'prev. 2016'!F211</f>
        <v>1380</v>
      </c>
      <c r="J211" s="113">
        <f>+I211</f>
        <v>1380</v>
      </c>
      <c r="K211" s="112">
        <f>+'prev. 2016'!G211</f>
        <v>0</v>
      </c>
      <c r="L211" s="122">
        <f>+K211</f>
        <v>0</v>
      </c>
      <c r="M211" s="112">
        <f>+'prev. 2016'!H211</f>
        <v>0</v>
      </c>
      <c r="N211" s="122">
        <f>+M211</f>
        <v>0</v>
      </c>
      <c r="O211" s="112">
        <f>+'prev. 2016'!I211</f>
        <v>0</v>
      </c>
      <c r="P211" s="122">
        <f>+O211</f>
        <v>0</v>
      </c>
      <c r="Q211" s="112">
        <f>+'prev. 2016'!J211</f>
        <v>0</v>
      </c>
      <c r="R211" s="113">
        <f>+Q211</f>
        <v>0</v>
      </c>
      <c r="S211" s="112">
        <f>+'prev. 2016'!K211</f>
        <v>0</v>
      </c>
      <c r="T211" s="122">
        <f>+S211</f>
        <v>0</v>
      </c>
      <c r="U211" s="112">
        <f>+'prev. 2016'!L211</f>
        <v>0</v>
      </c>
      <c r="V211" s="113">
        <f>+U211</f>
        <v>0</v>
      </c>
      <c r="W211" s="112">
        <f>+'prev. 2016'!M211</f>
        <v>0</v>
      </c>
      <c r="X211" s="113">
        <f>+W211</f>
        <v>0</v>
      </c>
      <c r="Y211" s="116">
        <f t="shared" si="77"/>
        <v>1515</v>
      </c>
      <c r="Z211" s="116">
        <f t="shared" si="78"/>
        <v>1515</v>
      </c>
    </row>
    <row r="212" spans="1:26" s="110" customFormat="1" ht="25.5" x14ac:dyDescent="0.2">
      <c r="A212" s="143" t="s">
        <v>1572</v>
      </c>
      <c r="B212" s="132" t="s">
        <v>1082</v>
      </c>
      <c r="C212" s="112">
        <f>+'prev. 2016'!C212</f>
        <v>0</v>
      </c>
      <c r="D212" s="113">
        <f>+C212</f>
        <v>0</v>
      </c>
      <c r="E212" s="112">
        <f>+'prev. 2016'!D212</f>
        <v>0</v>
      </c>
      <c r="F212" s="113">
        <f>+E212</f>
        <v>0</v>
      </c>
      <c r="G212" s="112">
        <f>+'prev. 2016'!E212</f>
        <v>0</v>
      </c>
      <c r="H212" s="113">
        <f>+G212</f>
        <v>0</v>
      </c>
      <c r="I212" s="112">
        <f>+'prev. 2016'!F212</f>
        <v>0</v>
      </c>
      <c r="J212" s="113">
        <f>+I212</f>
        <v>0</v>
      </c>
      <c r="K212" s="112">
        <f>+'prev. 2016'!G212</f>
        <v>0</v>
      </c>
      <c r="L212" s="122">
        <f>+K212</f>
        <v>0</v>
      </c>
      <c r="M212" s="112">
        <f>+'prev. 2016'!H212</f>
        <v>0</v>
      </c>
      <c r="N212" s="122">
        <f>+M212</f>
        <v>0</v>
      </c>
      <c r="O212" s="112">
        <f>+'prev. 2016'!I212</f>
        <v>0</v>
      </c>
      <c r="P212" s="122">
        <f>+O212</f>
        <v>0</v>
      </c>
      <c r="Q212" s="112">
        <f>+'prev. 2016'!J212</f>
        <v>0</v>
      </c>
      <c r="R212" s="113">
        <f>+Q212</f>
        <v>0</v>
      </c>
      <c r="S212" s="112">
        <f>+'prev. 2016'!K212</f>
        <v>0</v>
      </c>
      <c r="T212" s="122">
        <f>+S212</f>
        <v>0</v>
      </c>
      <c r="U212" s="112">
        <f>+'prev. 2016'!L212</f>
        <v>0</v>
      </c>
      <c r="V212" s="113">
        <f>+U212</f>
        <v>0</v>
      </c>
      <c r="W212" s="112">
        <f>+'prev. 2016'!M212</f>
        <v>0</v>
      </c>
      <c r="X212" s="113">
        <f>+W212</f>
        <v>0</v>
      </c>
      <c r="Y212" s="116">
        <f t="shared" si="77"/>
        <v>0</v>
      </c>
      <c r="Z212" s="116">
        <f t="shared" si="78"/>
        <v>0</v>
      </c>
    </row>
    <row r="213" spans="1:26" x14ac:dyDescent="0.2">
      <c r="A213" s="143" t="s">
        <v>1573</v>
      </c>
      <c r="B213" s="132" t="s">
        <v>949</v>
      </c>
      <c r="C213" s="112">
        <f>+'prev. 2016'!C213</f>
        <v>0</v>
      </c>
      <c r="D213" s="113">
        <f>+C213</f>
        <v>0</v>
      </c>
      <c r="E213" s="112">
        <f>+'prev. 2016'!D213</f>
        <v>0</v>
      </c>
      <c r="F213" s="113">
        <f>+E213</f>
        <v>0</v>
      </c>
      <c r="G213" s="112">
        <f>+'prev. 2016'!E213</f>
        <v>0</v>
      </c>
      <c r="H213" s="113">
        <f>+G213</f>
        <v>0</v>
      </c>
      <c r="I213" s="112">
        <f>+'prev. 2016'!F213</f>
        <v>0</v>
      </c>
      <c r="J213" s="113">
        <f>+I213</f>
        <v>0</v>
      </c>
      <c r="K213" s="112">
        <f>+'prev. 2016'!G213</f>
        <v>0</v>
      </c>
      <c r="L213" s="122">
        <f>+K213</f>
        <v>0</v>
      </c>
      <c r="M213" s="112">
        <f>+'prev. 2016'!H213</f>
        <v>0</v>
      </c>
      <c r="N213" s="122">
        <f>+M213</f>
        <v>0</v>
      </c>
      <c r="O213" s="112">
        <f>+'prev. 2016'!I213</f>
        <v>0</v>
      </c>
      <c r="P213" s="122">
        <f>+O213</f>
        <v>0</v>
      </c>
      <c r="Q213" s="112">
        <f>+'prev. 2016'!J213</f>
        <v>0</v>
      </c>
      <c r="R213" s="113">
        <f>+Q213</f>
        <v>0</v>
      </c>
      <c r="S213" s="112">
        <f>+'prev. 2016'!K213</f>
        <v>140</v>
      </c>
      <c r="T213" s="122">
        <f>+S213</f>
        <v>140</v>
      </c>
      <c r="U213" s="112">
        <f>+'prev. 2016'!L213</f>
        <v>0</v>
      </c>
      <c r="V213" s="113">
        <f>+U213</f>
        <v>0</v>
      </c>
      <c r="W213" s="112">
        <f>+'prev. 2016'!M213</f>
        <v>0</v>
      </c>
      <c r="X213" s="113">
        <f>+W213</f>
        <v>0</v>
      </c>
      <c r="Y213" s="116">
        <f t="shared" si="77"/>
        <v>140</v>
      </c>
      <c r="Z213" s="116">
        <f t="shared" si="78"/>
        <v>140</v>
      </c>
    </row>
    <row r="214" spans="1:26" x14ac:dyDescent="0.2">
      <c r="A214" s="143" t="s">
        <v>1574</v>
      </c>
      <c r="B214" s="132" t="s">
        <v>1083</v>
      </c>
      <c r="C214" s="112">
        <f>+'prev. 2016'!C214</f>
        <v>5766</v>
      </c>
      <c r="D214" s="113">
        <f>+C214</f>
        <v>5766</v>
      </c>
      <c r="E214" s="112">
        <f>+'prev. 2016'!D214</f>
        <v>2710</v>
      </c>
      <c r="F214" s="113">
        <f>+E214</f>
        <v>2710</v>
      </c>
      <c r="G214" s="112">
        <f>+'prev. 2016'!E214</f>
        <v>2734</v>
      </c>
      <c r="H214" s="113">
        <f>+G214</f>
        <v>2734</v>
      </c>
      <c r="I214" s="112">
        <f>+'prev. 2016'!F214</f>
        <v>1350</v>
      </c>
      <c r="J214" s="113">
        <f>+I214</f>
        <v>1350</v>
      </c>
      <c r="K214" s="112">
        <f>+'prev. 2016'!G214</f>
        <v>1150</v>
      </c>
      <c r="L214" s="122">
        <f>+K214</f>
        <v>1150</v>
      </c>
      <c r="M214" s="112">
        <f>+'prev. 2016'!H214</f>
        <v>24</v>
      </c>
      <c r="N214" s="122">
        <f>+M214</f>
        <v>24</v>
      </c>
      <c r="O214" s="112">
        <f>+'prev. 2016'!I214</f>
        <v>1603</v>
      </c>
      <c r="P214" s="122">
        <f>+O214</f>
        <v>1603</v>
      </c>
      <c r="Q214" s="112">
        <f>+'prev. 2016'!J214</f>
        <v>5992</v>
      </c>
      <c r="R214" s="113">
        <f>+Q214</f>
        <v>5992</v>
      </c>
      <c r="S214" s="112">
        <f>+'prev. 2016'!K214</f>
        <v>327</v>
      </c>
      <c r="T214" s="122">
        <f>+S214</f>
        <v>327</v>
      </c>
      <c r="U214" s="112">
        <f>+'prev. 2016'!L214</f>
        <v>360</v>
      </c>
      <c r="V214" s="113">
        <f>+U214</f>
        <v>360</v>
      </c>
      <c r="W214" s="112">
        <f>+'prev. 2016'!M214</f>
        <v>501</v>
      </c>
      <c r="X214" s="113">
        <f>+W214</f>
        <v>501</v>
      </c>
      <c r="Y214" s="116">
        <f t="shared" si="77"/>
        <v>22517</v>
      </c>
      <c r="Z214" s="116">
        <f t="shared" si="78"/>
        <v>22517</v>
      </c>
    </row>
    <row r="215" spans="1:26" ht="25.5" x14ac:dyDescent="0.2">
      <c r="A215" s="143" t="s">
        <v>1575</v>
      </c>
      <c r="B215" s="132" t="s">
        <v>9</v>
      </c>
      <c r="C215" s="112">
        <f>+'prev. 2016'!C215</f>
        <v>17886</v>
      </c>
      <c r="D215" s="113">
        <f>SUM(D216:D220)</f>
        <v>17886</v>
      </c>
      <c r="E215" s="112">
        <f>+'prev. 2016'!D215</f>
        <v>3554</v>
      </c>
      <c r="F215" s="113">
        <f>SUM(F216:F220)</f>
        <v>3554</v>
      </c>
      <c r="G215" s="112">
        <f>+'prev. 2016'!E215</f>
        <v>2564</v>
      </c>
      <c r="H215" s="113">
        <f>SUM(H216:H220)</f>
        <v>2564</v>
      </c>
      <c r="I215" s="112">
        <f>+'prev. 2016'!F215</f>
        <v>3728</v>
      </c>
      <c r="J215" s="113">
        <f>SUM(J216:J220)</f>
        <v>3728</v>
      </c>
      <c r="K215" s="112">
        <f>+'prev. 2016'!G215</f>
        <v>3892</v>
      </c>
      <c r="L215" s="122">
        <f>SUM(L216:L220)</f>
        <v>3892</v>
      </c>
      <c r="M215" s="112">
        <f>+'prev. 2016'!H215</f>
        <v>6166</v>
      </c>
      <c r="N215" s="122">
        <f>SUM(N216:N220)</f>
        <v>6166</v>
      </c>
      <c r="O215" s="112">
        <f>+'prev. 2016'!I215</f>
        <v>8747</v>
      </c>
      <c r="P215" s="122">
        <f>SUM(P216:P220)</f>
        <v>8747</v>
      </c>
      <c r="Q215" s="112">
        <f>+'prev. 2016'!J215</f>
        <v>40100</v>
      </c>
      <c r="R215" s="113">
        <f>SUM(R216:R220)</f>
        <v>40100</v>
      </c>
      <c r="S215" s="112">
        <f>+'prev. 2016'!K215</f>
        <v>0</v>
      </c>
      <c r="T215" s="122">
        <f>SUM(T216:T220)</f>
        <v>0</v>
      </c>
      <c r="U215" s="112">
        <f>+'prev. 2016'!L215</f>
        <v>35</v>
      </c>
      <c r="V215" s="113">
        <f>SUM(V216:V220)</f>
        <v>35</v>
      </c>
      <c r="W215" s="112">
        <f>+'prev. 2016'!M215</f>
        <v>22</v>
      </c>
      <c r="X215" s="113">
        <f>SUM(X216:X220)</f>
        <v>22</v>
      </c>
      <c r="Y215" s="116">
        <f t="shared" si="77"/>
        <v>86694</v>
      </c>
      <c r="Z215" s="116">
        <f t="shared" si="78"/>
        <v>86694</v>
      </c>
    </row>
    <row r="216" spans="1:26" ht="25.5" x14ac:dyDescent="0.2">
      <c r="A216" s="143" t="s">
        <v>1576</v>
      </c>
      <c r="B216" s="132" t="s">
        <v>1610</v>
      </c>
      <c r="C216" s="112">
        <f>+'prev. 2016'!C216</f>
        <v>7</v>
      </c>
      <c r="D216" s="113">
        <f>+C216</f>
        <v>7</v>
      </c>
      <c r="E216" s="112">
        <f>+'prev. 2016'!D216</f>
        <v>0</v>
      </c>
      <c r="F216" s="113">
        <f>+E216</f>
        <v>0</v>
      </c>
      <c r="G216" s="112">
        <f>+'prev. 2016'!E216</f>
        <v>0</v>
      </c>
      <c r="H216" s="113">
        <f>+G216</f>
        <v>0</v>
      </c>
      <c r="I216" s="112">
        <f>+'prev. 2016'!F216</f>
        <v>0</v>
      </c>
      <c r="J216" s="113">
        <f>+I216</f>
        <v>0</v>
      </c>
      <c r="K216" s="112">
        <f>+'prev. 2016'!G216</f>
        <v>0</v>
      </c>
      <c r="L216" s="122">
        <f>+K216</f>
        <v>0</v>
      </c>
      <c r="M216" s="112">
        <f>+'prev. 2016'!H216</f>
        <v>0</v>
      </c>
      <c r="N216" s="122">
        <f>+M216</f>
        <v>0</v>
      </c>
      <c r="O216" s="112">
        <f>+'prev. 2016'!I216</f>
        <v>0</v>
      </c>
      <c r="P216" s="122">
        <f>+O216</f>
        <v>0</v>
      </c>
      <c r="Q216" s="112">
        <f>+'prev. 2016'!J216</f>
        <v>0</v>
      </c>
      <c r="R216" s="113">
        <f>+Q216</f>
        <v>0</v>
      </c>
      <c r="S216" s="112">
        <f>+'prev. 2016'!K216</f>
        <v>0</v>
      </c>
      <c r="T216" s="122">
        <f>+S216</f>
        <v>0</v>
      </c>
      <c r="U216" s="112">
        <f>+'prev. 2016'!L216</f>
        <v>0</v>
      </c>
      <c r="V216" s="113">
        <f>+U216</f>
        <v>0</v>
      </c>
      <c r="W216" s="112">
        <f>+'prev. 2016'!M216</f>
        <v>0</v>
      </c>
      <c r="X216" s="113">
        <f>+W216</f>
        <v>0</v>
      </c>
      <c r="Y216" s="116">
        <f t="shared" si="77"/>
        <v>7</v>
      </c>
      <c r="Z216" s="116">
        <f t="shared" si="78"/>
        <v>7</v>
      </c>
    </row>
    <row r="217" spans="1:26" ht="25.5" x14ac:dyDescent="0.2">
      <c r="A217" s="143" t="s">
        <v>1577</v>
      </c>
      <c r="B217" s="132" t="s">
        <v>10</v>
      </c>
      <c r="C217" s="112">
        <f>+'prev. 2016'!C217</f>
        <v>215</v>
      </c>
      <c r="D217" s="113">
        <f>+C217</f>
        <v>215</v>
      </c>
      <c r="E217" s="112">
        <f>+'prev. 2016'!D217</f>
        <v>0</v>
      </c>
      <c r="F217" s="113">
        <f>+E217</f>
        <v>0</v>
      </c>
      <c r="G217" s="112">
        <f>+'prev. 2016'!E217</f>
        <v>0</v>
      </c>
      <c r="H217" s="113">
        <f>+G217</f>
        <v>0</v>
      </c>
      <c r="I217" s="112">
        <f>+'prev. 2016'!F217</f>
        <v>0</v>
      </c>
      <c r="J217" s="113">
        <f>+I217</f>
        <v>0</v>
      </c>
      <c r="K217" s="112">
        <f>+'prev. 2016'!G217</f>
        <v>0</v>
      </c>
      <c r="L217" s="122">
        <f>+K217</f>
        <v>0</v>
      </c>
      <c r="M217" s="112">
        <f>+'prev. 2016'!H217</f>
        <v>0</v>
      </c>
      <c r="N217" s="122">
        <f>+M217</f>
        <v>0</v>
      </c>
      <c r="O217" s="112">
        <f>+'prev. 2016'!I217</f>
        <v>0</v>
      </c>
      <c r="P217" s="122">
        <f>+O217</f>
        <v>0</v>
      </c>
      <c r="Q217" s="112">
        <f>+'prev. 2016'!J217</f>
        <v>0</v>
      </c>
      <c r="R217" s="113">
        <f>+Q217</f>
        <v>0</v>
      </c>
      <c r="S217" s="112">
        <f>+'prev. 2016'!K217</f>
        <v>0</v>
      </c>
      <c r="T217" s="122">
        <f>+S217</f>
        <v>0</v>
      </c>
      <c r="U217" s="112">
        <f>+'prev. 2016'!L217</f>
        <v>35</v>
      </c>
      <c r="V217" s="113">
        <f>+U217</f>
        <v>35</v>
      </c>
      <c r="W217" s="112">
        <f>+'prev. 2016'!M217</f>
        <v>0</v>
      </c>
      <c r="X217" s="113">
        <f>+W217</f>
        <v>0</v>
      </c>
      <c r="Y217" s="116">
        <f t="shared" si="77"/>
        <v>250</v>
      </c>
      <c r="Z217" s="116">
        <f t="shared" si="78"/>
        <v>250</v>
      </c>
    </row>
    <row r="218" spans="1:26" s="110" customFormat="1" ht="25.5" x14ac:dyDescent="0.2">
      <c r="A218" s="143" t="s">
        <v>1578</v>
      </c>
      <c r="B218" s="132" t="s">
        <v>11</v>
      </c>
      <c r="C218" s="112">
        <f>+'prev. 2016'!C218</f>
        <v>0</v>
      </c>
      <c r="D218" s="113">
        <f>+C218</f>
        <v>0</v>
      </c>
      <c r="E218" s="112">
        <f>+'prev. 2016'!D218</f>
        <v>0</v>
      </c>
      <c r="F218" s="113">
        <f>+E218</f>
        <v>0</v>
      </c>
      <c r="G218" s="112">
        <f>+'prev. 2016'!E218</f>
        <v>0</v>
      </c>
      <c r="H218" s="113">
        <f>+G218</f>
        <v>0</v>
      </c>
      <c r="I218" s="112">
        <f>+'prev. 2016'!F218</f>
        <v>0</v>
      </c>
      <c r="J218" s="113">
        <f>+I218</f>
        <v>0</v>
      </c>
      <c r="K218" s="112">
        <f>+'prev. 2016'!G218</f>
        <v>0</v>
      </c>
      <c r="L218" s="122">
        <f>+K218</f>
        <v>0</v>
      </c>
      <c r="M218" s="112">
        <f>+'prev. 2016'!H218</f>
        <v>0</v>
      </c>
      <c r="N218" s="122">
        <f>+M218</f>
        <v>0</v>
      </c>
      <c r="O218" s="112">
        <f>+'prev. 2016'!I218</f>
        <v>0</v>
      </c>
      <c r="P218" s="122">
        <f>+O218</f>
        <v>0</v>
      </c>
      <c r="Q218" s="112">
        <f>+'prev. 2016'!J218</f>
        <v>0</v>
      </c>
      <c r="R218" s="113">
        <f>+Q218</f>
        <v>0</v>
      </c>
      <c r="S218" s="112">
        <f>+'prev. 2016'!K218</f>
        <v>0</v>
      </c>
      <c r="T218" s="122">
        <f>+S218</f>
        <v>0</v>
      </c>
      <c r="U218" s="112">
        <f>+'prev. 2016'!L218</f>
        <v>0</v>
      </c>
      <c r="V218" s="113">
        <f>+U218</f>
        <v>0</v>
      </c>
      <c r="W218" s="112">
        <f>+'prev. 2016'!M218</f>
        <v>0</v>
      </c>
      <c r="X218" s="113">
        <f>+W218</f>
        <v>0</v>
      </c>
      <c r="Y218" s="116">
        <f t="shared" si="77"/>
        <v>0</v>
      </c>
      <c r="Z218" s="116">
        <f t="shared" si="78"/>
        <v>0</v>
      </c>
    </row>
    <row r="219" spans="1:26" s="110" customFormat="1" x14ac:dyDescent="0.2">
      <c r="A219" s="143" t="s">
        <v>228</v>
      </c>
      <c r="B219" s="132" t="s">
        <v>944</v>
      </c>
      <c r="C219" s="112">
        <f>+'prev. 2016'!C219</f>
        <v>13744</v>
      </c>
      <c r="D219" s="113">
        <f>+C219</f>
        <v>13744</v>
      </c>
      <c r="E219" s="112">
        <f>+'prev. 2016'!D219</f>
        <v>3554</v>
      </c>
      <c r="F219" s="113">
        <f>+E219</f>
        <v>3554</v>
      </c>
      <c r="G219" s="112">
        <f>+'prev. 2016'!E219</f>
        <v>2494</v>
      </c>
      <c r="H219" s="113">
        <f>+G219</f>
        <v>2494</v>
      </c>
      <c r="I219" s="112">
        <f>+'prev. 2016'!F219</f>
        <v>3728</v>
      </c>
      <c r="J219" s="113">
        <f>+I219</f>
        <v>3728</v>
      </c>
      <c r="K219" s="112">
        <f>+'prev. 2016'!G219</f>
        <v>3892</v>
      </c>
      <c r="L219" s="122">
        <f>+K219</f>
        <v>3892</v>
      </c>
      <c r="M219" s="112">
        <f>+'prev. 2016'!H219</f>
        <v>6166</v>
      </c>
      <c r="N219" s="122">
        <f>+M219</f>
        <v>6166</v>
      </c>
      <c r="O219" s="112">
        <f>+'prev. 2016'!I219</f>
        <v>8747</v>
      </c>
      <c r="P219" s="122">
        <f>+O219</f>
        <v>8747</v>
      </c>
      <c r="Q219" s="112">
        <f>+'prev. 2016'!J219</f>
        <v>40100</v>
      </c>
      <c r="R219" s="113">
        <f>+Q219</f>
        <v>40100</v>
      </c>
      <c r="S219" s="112">
        <f>+'prev. 2016'!K219</f>
        <v>0</v>
      </c>
      <c r="T219" s="122">
        <f>+S219</f>
        <v>0</v>
      </c>
      <c r="U219" s="112">
        <f>+'prev. 2016'!L219</f>
        <v>0</v>
      </c>
      <c r="V219" s="113">
        <f>+U219</f>
        <v>0</v>
      </c>
      <c r="W219" s="112">
        <f>+'prev. 2016'!M219</f>
        <v>22</v>
      </c>
      <c r="X219" s="113">
        <f>+W219</f>
        <v>22</v>
      </c>
      <c r="Y219" s="116">
        <f t="shared" si="77"/>
        <v>82447</v>
      </c>
      <c r="Z219" s="116">
        <f t="shared" si="78"/>
        <v>82447</v>
      </c>
    </row>
    <row r="220" spans="1:26" x14ac:dyDescent="0.2">
      <c r="A220" s="143" t="s">
        <v>229</v>
      </c>
      <c r="B220" s="132" t="s">
        <v>37</v>
      </c>
      <c r="C220" s="112">
        <f>+'prev. 2016'!C220</f>
        <v>3920</v>
      </c>
      <c r="D220" s="113">
        <f>+C220</f>
        <v>3920</v>
      </c>
      <c r="E220" s="112">
        <f>+'prev. 2016'!D220</f>
        <v>0</v>
      </c>
      <c r="F220" s="113">
        <f>+E220</f>
        <v>0</v>
      </c>
      <c r="G220" s="112">
        <f>+'prev. 2016'!E220</f>
        <v>70</v>
      </c>
      <c r="H220" s="113">
        <f>+G220</f>
        <v>70</v>
      </c>
      <c r="I220" s="112">
        <f>+'prev. 2016'!F220</f>
        <v>0</v>
      </c>
      <c r="J220" s="113">
        <f>+I220</f>
        <v>0</v>
      </c>
      <c r="K220" s="112">
        <f>+'prev. 2016'!G220</f>
        <v>0</v>
      </c>
      <c r="L220" s="122">
        <f>+K220</f>
        <v>0</v>
      </c>
      <c r="M220" s="112">
        <f>+'prev. 2016'!H220</f>
        <v>0</v>
      </c>
      <c r="N220" s="122">
        <f>+M220</f>
        <v>0</v>
      </c>
      <c r="O220" s="112">
        <f>+'prev. 2016'!I220</f>
        <v>0</v>
      </c>
      <c r="P220" s="122">
        <f>+O220</f>
        <v>0</v>
      </c>
      <c r="Q220" s="112">
        <f>+'prev. 2016'!J220</f>
        <v>0</v>
      </c>
      <c r="R220" s="113">
        <f>+Q220</f>
        <v>0</v>
      </c>
      <c r="S220" s="112">
        <f>+'prev. 2016'!K220</f>
        <v>0</v>
      </c>
      <c r="T220" s="122">
        <f>+S220</f>
        <v>0</v>
      </c>
      <c r="U220" s="112">
        <f>+'prev. 2016'!L220</f>
        <v>0</v>
      </c>
      <c r="V220" s="113">
        <f>+U220</f>
        <v>0</v>
      </c>
      <c r="W220" s="112">
        <f>+'prev. 2016'!M220</f>
        <v>0</v>
      </c>
      <c r="X220" s="113">
        <f>+W220</f>
        <v>0</v>
      </c>
      <c r="Y220" s="116">
        <f t="shared" si="77"/>
        <v>3990</v>
      </c>
      <c r="Z220" s="116">
        <f t="shared" si="78"/>
        <v>3990</v>
      </c>
    </row>
    <row r="221" spans="1:26" ht="25.5" x14ac:dyDescent="0.2">
      <c r="A221" s="143" t="s">
        <v>230</v>
      </c>
      <c r="B221" s="132" t="s">
        <v>38</v>
      </c>
      <c r="C221" s="112">
        <f>+'prev. 2016'!C221</f>
        <v>904</v>
      </c>
      <c r="D221" s="112">
        <f>SUM(D222:D228)</f>
        <v>904</v>
      </c>
      <c r="E221" s="112">
        <f>+'prev. 2016'!D221</f>
        <v>774</v>
      </c>
      <c r="F221" s="112">
        <f>SUM(F222:F228)</f>
        <v>774</v>
      </c>
      <c r="G221" s="112">
        <f>+'prev. 2016'!E221</f>
        <v>593</v>
      </c>
      <c r="H221" s="112">
        <f>SUM(H222:H228)</f>
        <v>593</v>
      </c>
      <c r="I221" s="112">
        <f>+'prev. 2016'!F221</f>
        <v>194</v>
      </c>
      <c r="J221" s="112">
        <f>SUM(J222:J228)</f>
        <v>194</v>
      </c>
      <c r="K221" s="112">
        <f>+'prev. 2016'!G221</f>
        <v>500</v>
      </c>
      <c r="L221" s="121">
        <f>SUM(L222:L228)</f>
        <v>500</v>
      </c>
      <c r="M221" s="112">
        <f>+'prev. 2016'!H221</f>
        <v>167</v>
      </c>
      <c r="N221" s="121">
        <f>SUM(N222:N228)</f>
        <v>167</v>
      </c>
      <c r="O221" s="112">
        <f>+'prev. 2016'!I221</f>
        <v>419</v>
      </c>
      <c r="P221" s="121">
        <f>SUM(P222:P228)</f>
        <v>419</v>
      </c>
      <c r="Q221" s="112">
        <f>+'prev. 2016'!J221</f>
        <v>2712</v>
      </c>
      <c r="R221" s="112">
        <f>SUM(R222:R228)</f>
        <v>2712</v>
      </c>
      <c r="S221" s="112">
        <f>+'prev. 2016'!K221</f>
        <v>2703</v>
      </c>
      <c r="T221" s="121">
        <f>SUM(T222:T228)</f>
        <v>2703</v>
      </c>
      <c r="U221" s="112">
        <f>+'prev. 2016'!L221</f>
        <v>1644</v>
      </c>
      <c r="V221" s="112">
        <f>SUM(V222:V228)</f>
        <v>1644</v>
      </c>
      <c r="W221" s="112">
        <f>+'prev. 2016'!M221</f>
        <v>2710</v>
      </c>
      <c r="X221" s="112">
        <f>SUM(X222:X228)</f>
        <v>2710</v>
      </c>
      <c r="Y221" s="116">
        <f t="shared" si="77"/>
        <v>13320</v>
      </c>
      <c r="Z221" s="116">
        <f t="shared" si="78"/>
        <v>13320</v>
      </c>
    </row>
    <row r="222" spans="1:26" ht="25.5" x14ac:dyDescent="0.2">
      <c r="A222" s="143" t="s">
        <v>231</v>
      </c>
      <c r="B222" s="132" t="s">
        <v>39</v>
      </c>
      <c r="C222" s="112">
        <f>+'prev. 2016'!C222</f>
        <v>0</v>
      </c>
      <c r="D222" s="113">
        <f t="shared" ref="D222:F228" si="89">+C222</f>
        <v>0</v>
      </c>
      <c r="E222" s="112">
        <f>+'prev. 2016'!D222</f>
        <v>0</v>
      </c>
      <c r="F222" s="113">
        <f t="shared" si="89"/>
        <v>0</v>
      </c>
      <c r="G222" s="112">
        <f>+'prev. 2016'!E222</f>
        <v>0</v>
      </c>
      <c r="H222" s="113">
        <f t="shared" ref="H222:H228" si="90">+G222</f>
        <v>0</v>
      </c>
      <c r="I222" s="112">
        <f>+'prev. 2016'!F222</f>
        <v>188</v>
      </c>
      <c r="J222" s="113">
        <f t="shared" ref="J222:J228" si="91">+I222</f>
        <v>188</v>
      </c>
      <c r="K222" s="112">
        <f>+'prev. 2016'!G222</f>
        <v>0</v>
      </c>
      <c r="L222" s="122">
        <f t="shared" ref="L222:L228" si="92">+K222</f>
        <v>0</v>
      </c>
      <c r="M222" s="112">
        <f>+'prev. 2016'!H222</f>
        <v>167</v>
      </c>
      <c r="N222" s="122">
        <f t="shared" ref="N222:N228" si="93">+M222</f>
        <v>167</v>
      </c>
      <c r="O222" s="112">
        <f>+'prev. 2016'!I222</f>
        <v>0</v>
      </c>
      <c r="P222" s="122">
        <f t="shared" ref="P222:P228" si="94">+O222</f>
        <v>0</v>
      </c>
      <c r="Q222" s="112">
        <f>+'prev. 2016'!J222</f>
        <v>0</v>
      </c>
      <c r="R222" s="113">
        <f t="shared" ref="R222:R228" si="95">+Q222</f>
        <v>0</v>
      </c>
      <c r="S222" s="112">
        <f>+'prev. 2016'!K222</f>
        <v>0</v>
      </c>
      <c r="T222" s="122">
        <f t="shared" ref="T222:T228" si="96">+S222</f>
        <v>0</v>
      </c>
      <c r="U222" s="112">
        <f>+'prev. 2016'!L222</f>
        <v>17</v>
      </c>
      <c r="V222" s="113">
        <f t="shared" ref="V222:V228" si="97">+U222</f>
        <v>17</v>
      </c>
      <c r="W222" s="112">
        <f>+'prev. 2016'!M222</f>
        <v>2710</v>
      </c>
      <c r="X222" s="113">
        <f t="shared" ref="X222:X228" si="98">+W222</f>
        <v>2710</v>
      </c>
      <c r="Y222" s="116">
        <f t="shared" si="77"/>
        <v>3082</v>
      </c>
      <c r="Z222" s="116">
        <f t="shared" si="78"/>
        <v>3082</v>
      </c>
    </row>
    <row r="223" spans="1:26" ht="25.5" x14ac:dyDescent="0.2">
      <c r="A223" s="143" t="s">
        <v>232</v>
      </c>
      <c r="B223" s="132" t="s">
        <v>1377</v>
      </c>
      <c r="C223" s="112">
        <f>+'prev. 2016'!C223</f>
        <v>904</v>
      </c>
      <c r="D223" s="113">
        <f t="shared" si="89"/>
        <v>904</v>
      </c>
      <c r="E223" s="112">
        <f>+'prev. 2016'!D223</f>
        <v>774</v>
      </c>
      <c r="F223" s="113">
        <f t="shared" si="89"/>
        <v>774</v>
      </c>
      <c r="G223" s="112">
        <f>+'prev. 2016'!E223</f>
        <v>593</v>
      </c>
      <c r="H223" s="113">
        <f t="shared" si="90"/>
        <v>593</v>
      </c>
      <c r="I223" s="112">
        <f>+'prev. 2016'!F223</f>
        <v>6</v>
      </c>
      <c r="J223" s="113">
        <f t="shared" si="91"/>
        <v>6</v>
      </c>
      <c r="K223" s="112">
        <f>+'prev. 2016'!G223</f>
        <v>500</v>
      </c>
      <c r="L223" s="122">
        <f t="shared" si="92"/>
        <v>500</v>
      </c>
      <c r="M223" s="112">
        <f>+'prev. 2016'!H223</f>
        <v>0</v>
      </c>
      <c r="N223" s="122">
        <f t="shared" si="93"/>
        <v>0</v>
      </c>
      <c r="O223" s="112">
        <f>+'prev. 2016'!I223</f>
        <v>419</v>
      </c>
      <c r="P223" s="122">
        <f t="shared" si="94"/>
        <v>419</v>
      </c>
      <c r="Q223" s="112">
        <f>+'prev. 2016'!J223</f>
        <v>1990</v>
      </c>
      <c r="R223" s="113">
        <f t="shared" si="95"/>
        <v>1990</v>
      </c>
      <c r="S223" s="112">
        <f>+'prev. 2016'!K223</f>
        <v>1945</v>
      </c>
      <c r="T223" s="122">
        <f t="shared" si="96"/>
        <v>1945</v>
      </c>
      <c r="U223" s="112">
        <f>+'prev. 2016'!L223</f>
        <v>1627</v>
      </c>
      <c r="V223" s="113">
        <f t="shared" si="97"/>
        <v>1627</v>
      </c>
      <c r="W223" s="112">
        <f>+'prev. 2016'!M223</f>
        <v>0</v>
      </c>
      <c r="X223" s="113">
        <f t="shared" si="98"/>
        <v>0</v>
      </c>
      <c r="Y223" s="116">
        <f t="shared" si="77"/>
        <v>8758</v>
      </c>
      <c r="Z223" s="116">
        <f t="shared" si="78"/>
        <v>8758</v>
      </c>
    </row>
    <row r="224" spans="1:26" ht="38.25" x14ac:dyDescent="0.2">
      <c r="A224" s="143" t="s">
        <v>233</v>
      </c>
      <c r="B224" s="132" t="s">
        <v>1378</v>
      </c>
      <c r="C224" s="112">
        <f>+'prev. 2016'!C224</f>
        <v>0</v>
      </c>
      <c r="D224" s="113">
        <f t="shared" si="89"/>
        <v>0</v>
      </c>
      <c r="E224" s="112">
        <f>+'prev. 2016'!D224</f>
        <v>0</v>
      </c>
      <c r="F224" s="113">
        <f t="shared" si="89"/>
        <v>0</v>
      </c>
      <c r="G224" s="112">
        <f>+'prev. 2016'!E224</f>
        <v>0</v>
      </c>
      <c r="H224" s="113">
        <f t="shared" si="90"/>
        <v>0</v>
      </c>
      <c r="I224" s="112">
        <f>+'prev. 2016'!F224</f>
        <v>0</v>
      </c>
      <c r="J224" s="113">
        <f t="shared" si="91"/>
        <v>0</v>
      </c>
      <c r="K224" s="112">
        <f>+'prev. 2016'!G224</f>
        <v>0</v>
      </c>
      <c r="L224" s="122">
        <f t="shared" si="92"/>
        <v>0</v>
      </c>
      <c r="M224" s="112">
        <f>+'prev. 2016'!H224</f>
        <v>0</v>
      </c>
      <c r="N224" s="122">
        <f t="shared" si="93"/>
        <v>0</v>
      </c>
      <c r="O224" s="112">
        <f>+'prev. 2016'!I224</f>
        <v>0</v>
      </c>
      <c r="P224" s="122">
        <f t="shared" si="94"/>
        <v>0</v>
      </c>
      <c r="Q224" s="112">
        <f>+'prev. 2016'!J224</f>
        <v>0</v>
      </c>
      <c r="R224" s="113">
        <f t="shared" si="95"/>
        <v>0</v>
      </c>
      <c r="S224" s="112">
        <f>+'prev. 2016'!K224</f>
        <v>0</v>
      </c>
      <c r="T224" s="122">
        <f t="shared" si="96"/>
        <v>0</v>
      </c>
      <c r="U224" s="112">
        <f>+'prev. 2016'!L224</f>
        <v>0</v>
      </c>
      <c r="V224" s="113">
        <f t="shared" si="97"/>
        <v>0</v>
      </c>
      <c r="W224" s="112">
        <f>+'prev. 2016'!M224</f>
        <v>0</v>
      </c>
      <c r="X224" s="113">
        <f t="shared" si="98"/>
        <v>0</v>
      </c>
      <c r="Y224" s="116">
        <f t="shared" si="77"/>
        <v>0</v>
      </c>
      <c r="Z224" s="116">
        <f t="shared" si="78"/>
        <v>0</v>
      </c>
    </row>
    <row r="225" spans="1:26" ht="38.25" x14ac:dyDescent="0.2">
      <c r="A225" s="143" t="s">
        <v>234</v>
      </c>
      <c r="B225" s="132" t="s">
        <v>1379</v>
      </c>
      <c r="C225" s="112">
        <f>+'prev. 2016'!C225</f>
        <v>0</v>
      </c>
      <c r="D225" s="113">
        <f t="shared" si="89"/>
        <v>0</v>
      </c>
      <c r="E225" s="112">
        <f>+'prev. 2016'!D225</f>
        <v>0</v>
      </c>
      <c r="F225" s="113">
        <f t="shared" si="89"/>
        <v>0</v>
      </c>
      <c r="G225" s="112">
        <f>+'prev. 2016'!E225</f>
        <v>0</v>
      </c>
      <c r="H225" s="113">
        <f t="shared" si="90"/>
        <v>0</v>
      </c>
      <c r="I225" s="112">
        <f>+'prev. 2016'!F225</f>
        <v>0</v>
      </c>
      <c r="J225" s="113">
        <f t="shared" si="91"/>
        <v>0</v>
      </c>
      <c r="K225" s="112">
        <f>+'prev. 2016'!G225</f>
        <v>0</v>
      </c>
      <c r="L225" s="122">
        <f t="shared" si="92"/>
        <v>0</v>
      </c>
      <c r="M225" s="112">
        <f>+'prev. 2016'!H225</f>
        <v>0</v>
      </c>
      <c r="N225" s="122">
        <f t="shared" si="93"/>
        <v>0</v>
      </c>
      <c r="O225" s="112">
        <f>+'prev. 2016'!I225</f>
        <v>0</v>
      </c>
      <c r="P225" s="122">
        <f t="shared" si="94"/>
        <v>0</v>
      </c>
      <c r="Q225" s="112">
        <f>+'prev. 2016'!J225</f>
        <v>472</v>
      </c>
      <c r="R225" s="113">
        <f t="shared" si="95"/>
        <v>472</v>
      </c>
      <c r="S225" s="112">
        <f>+'prev. 2016'!K225</f>
        <v>758</v>
      </c>
      <c r="T225" s="122">
        <f t="shared" si="96"/>
        <v>758</v>
      </c>
      <c r="U225" s="112">
        <f>+'prev. 2016'!L225</f>
        <v>0</v>
      </c>
      <c r="V225" s="113">
        <f t="shared" si="97"/>
        <v>0</v>
      </c>
      <c r="W225" s="112">
        <f>+'prev. 2016'!M225</f>
        <v>0</v>
      </c>
      <c r="X225" s="113">
        <f t="shared" si="98"/>
        <v>0</v>
      </c>
      <c r="Y225" s="116">
        <f t="shared" si="77"/>
        <v>1230</v>
      </c>
      <c r="Z225" s="116">
        <f t="shared" si="78"/>
        <v>1230</v>
      </c>
    </row>
    <row r="226" spans="1:26" ht="51" x14ac:dyDescent="0.2">
      <c r="A226" s="143" t="s">
        <v>235</v>
      </c>
      <c r="B226" s="132" t="s">
        <v>1380</v>
      </c>
      <c r="C226" s="112">
        <f>+'prev. 2016'!C226</f>
        <v>0</v>
      </c>
      <c r="D226" s="113">
        <f t="shared" si="89"/>
        <v>0</v>
      </c>
      <c r="E226" s="112">
        <f>+'prev. 2016'!D226</f>
        <v>0</v>
      </c>
      <c r="F226" s="113">
        <f t="shared" si="89"/>
        <v>0</v>
      </c>
      <c r="G226" s="112">
        <f>+'prev. 2016'!E226</f>
        <v>0</v>
      </c>
      <c r="H226" s="113">
        <f t="shared" si="90"/>
        <v>0</v>
      </c>
      <c r="I226" s="112">
        <f>+'prev. 2016'!F226</f>
        <v>0</v>
      </c>
      <c r="J226" s="113">
        <f t="shared" si="91"/>
        <v>0</v>
      </c>
      <c r="K226" s="112">
        <f>+'prev. 2016'!G226</f>
        <v>0</v>
      </c>
      <c r="L226" s="122">
        <f t="shared" si="92"/>
        <v>0</v>
      </c>
      <c r="M226" s="112">
        <f>+'prev. 2016'!H226</f>
        <v>0</v>
      </c>
      <c r="N226" s="122">
        <f t="shared" si="93"/>
        <v>0</v>
      </c>
      <c r="O226" s="112">
        <f>+'prev. 2016'!I226</f>
        <v>0</v>
      </c>
      <c r="P226" s="122">
        <f t="shared" si="94"/>
        <v>0</v>
      </c>
      <c r="Q226" s="112">
        <f>+'prev. 2016'!J226</f>
        <v>250</v>
      </c>
      <c r="R226" s="113">
        <f t="shared" si="95"/>
        <v>250</v>
      </c>
      <c r="S226" s="112">
        <f>+'prev. 2016'!K226</f>
        <v>0</v>
      </c>
      <c r="T226" s="122">
        <f t="shared" si="96"/>
        <v>0</v>
      </c>
      <c r="U226" s="112">
        <f>+'prev. 2016'!L226</f>
        <v>0</v>
      </c>
      <c r="V226" s="113">
        <f t="shared" si="97"/>
        <v>0</v>
      </c>
      <c r="W226" s="112">
        <f>+'prev. 2016'!M226</f>
        <v>0</v>
      </c>
      <c r="X226" s="113">
        <f t="shared" si="98"/>
        <v>0</v>
      </c>
      <c r="Y226" s="116">
        <f t="shared" si="77"/>
        <v>250</v>
      </c>
      <c r="Z226" s="116">
        <f t="shared" si="78"/>
        <v>250</v>
      </c>
    </row>
    <row r="227" spans="1:26" ht="25.5" x14ac:dyDescent="0.2">
      <c r="A227" s="143" t="s">
        <v>236</v>
      </c>
      <c r="B227" s="132" t="s">
        <v>1381</v>
      </c>
      <c r="C227" s="112">
        <f>+'prev. 2016'!C227</f>
        <v>0</v>
      </c>
      <c r="D227" s="113">
        <f t="shared" si="89"/>
        <v>0</v>
      </c>
      <c r="E227" s="112">
        <f>+'prev. 2016'!D227</f>
        <v>0</v>
      </c>
      <c r="F227" s="113">
        <f t="shared" si="89"/>
        <v>0</v>
      </c>
      <c r="G227" s="112">
        <f>+'prev. 2016'!E227</f>
        <v>0</v>
      </c>
      <c r="H227" s="113">
        <f t="shared" si="90"/>
        <v>0</v>
      </c>
      <c r="I227" s="112">
        <f>+'prev. 2016'!F227</f>
        <v>0</v>
      </c>
      <c r="J227" s="113">
        <f t="shared" si="91"/>
        <v>0</v>
      </c>
      <c r="K227" s="112">
        <f>+'prev. 2016'!G227</f>
        <v>0</v>
      </c>
      <c r="L227" s="122">
        <f t="shared" si="92"/>
        <v>0</v>
      </c>
      <c r="M227" s="112">
        <f>+'prev. 2016'!H227</f>
        <v>0</v>
      </c>
      <c r="N227" s="122">
        <f t="shared" si="93"/>
        <v>0</v>
      </c>
      <c r="O227" s="112">
        <f>+'prev. 2016'!I227</f>
        <v>0</v>
      </c>
      <c r="P227" s="122">
        <f t="shared" si="94"/>
        <v>0</v>
      </c>
      <c r="Q227" s="112">
        <f>+'prev. 2016'!J227</f>
        <v>0</v>
      </c>
      <c r="R227" s="113">
        <f t="shared" si="95"/>
        <v>0</v>
      </c>
      <c r="S227" s="112">
        <f>+'prev. 2016'!K227</f>
        <v>0</v>
      </c>
      <c r="T227" s="122">
        <f t="shared" si="96"/>
        <v>0</v>
      </c>
      <c r="U227" s="112">
        <f>+'prev. 2016'!L227</f>
        <v>0</v>
      </c>
      <c r="V227" s="113">
        <f t="shared" si="97"/>
        <v>0</v>
      </c>
      <c r="W227" s="112">
        <f>+'prev. 2016'!M227</f>
        <v>0</v>
      </c>
      <c r="X227" s="113">
        <f t="shared" si="98"/>
        <v>0</v>
      </c>
      <c r="Y227" s="116">
        <f t="shared" si="77"/>
        <v>0</v>
      </c>
      <c r="Z227" s="116">
        <f t="shared" si="78"/>
        <v>0</v>
      </c>
    </row>
    <row r="228" spans="1:26" ht="38.25" x14ac:dyDescent="0.2">
      <c r="A228" s="143" t="s">
        <v>237</v>
      </c>
      <c r="B228" s="132" t="s">
        <v>794</v>
      </c>
      <c r="C228" s="112">
        <f>+'prev. 2016'!C228</f>
        <v>0</v>
      </c>
      <c r="D228" s="113">
        <f t="shared" si="89"/>
        <v>0</v>
      </c>
      <c r="E228" s="112">
        <f>+'prev. 2016'!D228</f>
        <v>0</v>
      </c>
      <c r="F228" s="113">
        <f t="shared" si="89"/>
        <v>0</v>
      </c>
      <c r="G228" s="112">
        <f>+'prev. 2016'!E228</f>
        <v>0</v>
      </c>
      <c r="H228" s="113">
        <f t="shared" si="90"/>
        <v>0</v>
      </c>
      <c r="I228" s="112">
        <f>+'prev. 2016'!F228</f>
        <v>0</v>
      </c>
      <c r="J228" s="113">
        <f t="shared" si="91"/>
        <v>0</v>
      </c>
      <c r="K228" s="112">
        <f>+'prev. 2016'!G228</f>
        <v>0</v>
      </c>
      <c r="L228" s="122">
        <f t="shared" si="92"/>
        <v>0</v>
      </c>
      <c r="M228" s="112">
        <f>+'prev. 2016'!H228</f>
        <v>0</v>
      </c>
      <c r="N228" s="122">
        <f t="shared" si="93"/>
        <v>0</v>
      </c>
      <c r="O228" s="112">
        <f>+'prev. 2016'!I228</f>
        <v>0</v>
      </c>
      <c r="P228" s="122">
        <f t="shared" si="94"/>
        <v>0</v>
      </c>
      <c r="Q228" s="112">
        <f>+'prev. 2016'!J228</f>
        <v>0</v>
      </c>
      <c r="R228" s="113">
        <f t="shared" si="95"/>
        <v>0</v>
      </c>
      <c r="S228" s="112">
        <f>+'prev. 2016'!K228</f>
        <v>0</v>
      </c>
      <c r="T228" s="122">
        <f t="shared" si="96"/>
        <v>0</v>
      </c>
      <c r="U228" s="112">
        <f>+'prev. 2016'!L228</f>
        <v>0</v>
      </c>
      <c r="V228" s="113">
        <f t="shared" si="97"/>
        <v>0</v>
      </c>
      <c r="W228" s="112">
        <f>+'prev. 2016'!M228</f>
        <v>0</v>
      </c>
      <c r="X228" s="113">
        <f t="shared" si="98"/>
        <v>0</v>
      </c>
      <c r="Y228" s="116">
        <f t="shared" si="77"/>
        <v>0</v>
      </c>
      <c r="Z228" s="116">
        <f t="shared" si="78"/>
        <v>0</v>
      </c>
    </row>
    <row r="229" spans="1:26" x14ac:dyDescent="0.2">
      <c r="A229" s="143" t="s">
        <v>238</v>
      </c>
      <c r="B229" s="132" t="s">
        <v>795</v>
      </c>
      <c r="C229" s="112">
        <f>+'prev. 2016'!C229</f>
        <v>2684</v>
      </c>
      <c r="D229" s="112">
        <f>SUM(D230:D235)</f>
        <v>2684</v>
      </c>
      <c r="E229" s="112">
        <f>+'prev. 2016'!D229</f>
        <v>769</v>
      </c>
      <c r="F229" s="112">
        <f>SUM(F230:F235)</f>
        <v>769</v>
      </c>
      <c r="G229" s="112">
        <f>+'prev. 2016'!E229</f>
        <v>1082</v>
      </c>
      <c r="H229" s="112">
        <f>SUM(H230:H235)</f>
        <v>1082</v>
      </c>
      <c r="I229" s="112">
        <f>+'prev. 2016'!F229</f>
        <v>206</v>
      </c>
      <c r="J229" s="112">
        <f>SUM(J230:J235)</f>
        <v>206</v>
      </c>
      <c r="K229" s="112">
        <f>+'prev. 2016'!G229</f>
        <v>622</v>
      </c>
      <c r="L229" s="121">
        <f>SUM(L230:L235)</f>
        <v>622</v>
      </c>
      <c r="M229" s="112">
        <f>+'prev. 2016'!H229</f>
        <v>1365</v>
      </c>
      <c r="N229" s="121">
        <f>SUM(N230:N235)</f>
        <v>1365</v>
      </c>
      <c r="O229" s="112">
        <f>+'prev. 2016'!I229</f>
        <v>635</v>
      </c>
      <c r="P229" s="121">
        <f>SUM(P230:P235)</f>
        <v>635</v>
      </c>
      <c r="Q229" s="112">
        <f>+'prev. 2016'!J229</f>
        <v>2840</v>
      </c>
      <c r="R229" s="112">
        <f>SUM(R230:R235)</f>
        <v>2840</v>
      </c>
      <c r="S229" s="112">
        <f>+'prev. 2016'!K229</f>
        <v>25</v>
      </c>
      <c r="T229" s="121">
        <f>SUM(T230:T235)</f>
        <v>25</v>
      </c>
      <c r="U229" s="112">
        <f>+'prev. 2016'!L229</f>
        <v>0</v>
      </c>
      <c r="V229" s="112">
        <f>SUM(V230:V235)</f>
        <v>0</v>
      </c>
      <c r="W229" s="112">
        <f>+'prev. 2016'!M229</f>
        <v>0</v>
      </c>
      <c r="X229" s="112">
        <f>SUM(X230:X235)</f>
        <v>0</v>
      </c>
      <c r="Y229" s="116">
        <f t="shared" si="77"/>
        <v>10228</v>
      </c>
      <c r="Z229" s="116">
        <f t="shared" si="78"/>
        <v>10228</v>
      </c>
    </row>
    <row r="230" spans="1:26" s="110" customFormat="1" x14ac:dyDescent="0.2">
      <c r="A230" s="143" t="s">
        <v>239</v>
      </c>
      <c r="B230" s="132" t="s">
        <v>796</v>
      </c>
      <c r="C230" s="112">
        <f>+'prev. 2016'!C230</f>
        <v>359</v>
      </c>
      <c r="D230" s="113">
        <f t="shared" ref="D230:F235" si="99">+C230</f>
        <v>359</v>
      </c>
      <c r="E230" s="112">
        <f>+'prev. 2016'!D230</f>
        <v>41</v>
      </c>
      <c r="F230" s="113">
        <f t="shared" si="99"/>
        <v>41</v>
      </c>
      <c r="G230" s="112">
        <f>+'prev. 2016'!E230</f>
        <v>190</v>
      </c>
      <c r="H230" s="113">
        <f t="shared" ref="H230:H235" si="100">+G230</f>
        <v>190</v>
      </c>
      <c r="I230" s="112">
        <f>+'prev. 2016'!F230</f>
        <v>3</v>
      </c>
      <c r="J230" s="113">
        <f t="shared" ref="J230:J235" si="101">+I230</f>
        <v>3</v>
      </c>
      <c r="K230" s="112">
        <f>+'prev. 2016'!G230</f>
        <v>0</v>
      </c>
      <c r="L230" s="122">
        <f t="shared" ref="L230:L235" si="102">+K230</f>
        <v>0</v>
      </c>
      <c r="M230" s="112">
        <f>+'prev. 2016'!H230</f>
        <v>0</v>
      </c>
      <c r="N230" s="122">
        <f t="shared" ref="N230:N235" si="103">+M230</f>
        <v>0</v>
      </c>
      <c r="O230" s="112">
        <f>+'prev. 2016'!I230</f>
        <v>0</v>
      </c>
      <c r="P230" s="122">
        <f t="shared" ref="P230:P235" si="104">+O230</f>
        <v>0</v>
      </c>
      <c r="Q230" s="112">
        <f>+'prev. 2016'!J230</f>
        <v>300</v>
      </c>
      <c r="R230" s="113">
        <f t="shared" ref="R230:R235" si="105">+Q230</f>
        <v>300</v>
      </c>
      <c r="S230" s="112">
        <f>+'prev. 2016'!K230</f>
        <v>0</v>
      </c>
      <c r="T230" s="122">
        <f t="shared" ref="T230:T235" si="106">+S230</f>
        <v>0</v>
      </c>
      <c r="U230" s="112">
        <f>+'prev. 2016'!L230</f>
        <v>0</v>
      </c>
      <c r="V230" s="113">
        <f t="shared" ref="V230:V235" si="107">+U230</f>
        <v>0</v>
      </c>
      <c r="W230" s="112">
        <f>+'prev. 2016'!M230</f>
        <v>0</v>
      </c>
      <c r="X230" s="113">
        <f t="shared" ref="X230:X235" si="108">+W230</f>
        <v>0</v>
      </c>
      <c r="Y230" s="116">
        <f t="shared" si="77"/>
        <v>893</v>
      </c>
      <c r="Z230" s="116">
        <f t="shared" si="78"/>
        <v>893</v>
      </c>
    </row>
    <row r="231" spans="1:26" x14ac:dyDescent="0.2">
      <c r="A231" s="143" t="s">
        <v>240</v>
      </c>
      <c r="B231" s="132" t="s">
        <v>797</v>
      </c>
      <c r="C231" s="112">
        <f>+'prev. 2016'!C231</f>
        <v>100</v>
      </c>
      <c r="D231" s="113">
        <f t="shared" si="99"/>
        <v>100</v>
      </c>
      <c r="E231" s="112">
        <f>+'prev. 2016'!D231</f>
        <v>16</v>
      </c>
      <c r="F231" s="113">
        <f t="shared" si="99"/>
        <v>16</v>
      </c>
      <c r="G231" s="112">
        <f>+'prev. 2016'!E231</f>
        <v>0</v>
      </c>
      <c r="H231" s="113">
        <f t="shared" si="100"/>
        <v>0</v>
      </c>
      <c r="I231" s="112">
        <f>+'prev. 2016'!F231</f>
        <v>0</v>
      </c>
      <c r="J231" s="113">
        <f t="shared" si="101"/>
        <v>0</v>
      </c>
      <c r="K231" s="112">
        <f>+'prev. 2016'!G231</f>
        <v>43</v>
      </c>
      <c r="L231" s="122">
        <f t="shared" si="102"/>
        <v>43</v>
      </c>
      <c r="M231" s="112">
        <f>+'prev. 2016'!H231</f>
        <v>64</v>
      </c>
      <c r="N231" s="122">
        <f t="shared" si="103"/>
        <v>64</v>
      </c>
      <c r="O231" s="112">
        <f>+'prev. 2016'!I231</f>
        <v>17</v>
      </c>
      <c r="P231" s="122">
        <f t="shared" si="104"/>
        <v>17</v>
      </c>
      <c r="Q231" s="112">
        <f>+'prev. 2016'!J231</f>
        <v>380</v>
      </c>
      <c r="R231" s="113">
        <f t="shared" si="105"/>
        <v>380</v>
      </c>
      <c r="S231" s="112">
        <f>+'prev. 2016'!K231</f>
        <v>0</v>
      </c>
      <c r="T231" s="122">
        <f t="shared" si="106"/>
        <v>0</v>
      </c>
      <c r="U231" s="112">
        <f>+'prev. 2016'!L231</f>
        <v>0</v>
      </c>
      <c r="V231" s="113">
        <f t="shared" si="107"/>
        <v>0</v>
      </c>
      <c r="W231" s="112">
        <f>+'prev. 2016'!M231</f>
        <v>0</v>
      </c>
      <c r="X231" s="113">
        <f t="shared" si="108"/>
        <v>0</v>
      </c>
      <c r="Y231" s="116">
        <f t="shared" si="77"/>
        <v>620</v>
      </c>
      <c r="Z231" s="116">
        <f t="shared" si="78"/>
        <v>620</v>
      </c>
    </row>
    <row r="232" spans="1:26" ht="25.5" x14ac:dyDescent="0.2">
      <c r="A232" s="143" t="s">
        <v>241</v>
      </c>
      <c r="B232" s="132" t="s">
        <v>798</v>
      </c>
      <c r="C232" s="112">
        <f>+'prev. 2016'!C232</f>
        <v>0</v>
      </c>
      <c r="D232" s="113">
        <f t="shared" si="99"/>
        <v>0</v>
      </c>
      <c r="E232" s="112">
        <f>+'prev. 2016'!D232</f>
        <v>0</v>
      </c>
      <c r="F232" s="113">
        <f t="shared" si="99"/>
        <v>0</v>
      </c>
      <c r="G232" s="112">
        <f>+'prev. 2016'!E232</f>
        <v>0</v>
      </c>
      <c r="H232" s="113">
        <f t="shared" si="100"/>
        <v>0</v>
      </c>
      <c r="I232" s="112">
        <f>+'prev. 2016'!F232</f>
        <v>0</v>
      </c>
      <c r="J232" s="113">
        <f t="shared" si="101"/>
        <v>0</v>
      </c>
      <c r="K232" s="112">
        <f>+'prev. 2016'!G232</f>
        <v>0</v>
      </c>
      <c r="L232" s="122">
        <f t="shared" si="102"/>
        <v>0</v>
      </c>
      <c r="M232" s="112">
        <f>+'prev. 2016'!H232</f>
        <v>0</v>
      </c>
      <c r="N232" s="122">
        <f t="shared" si="103"/>
        <v>0</v>
      </c>
      <c r="O232" s="112">
        <f>+'prev. 2016'!I232</f>
        <v>0</v>
      </c>
      <c r="P232" s="122">
        <f t="shared" si="104"/>
        <v>0</v>
      </c>
      <c r="Q232" s="112">
        <f>+'prev. 2016'!J232</f>
        <v>0</v>
      </c>
      <c r="R232" s="113">
        <f t="shared" si="105"/>
        <v>0</v>
      </c>
      <c r="S232" s="112">
        <f>+'prev. 2016'!K232</f>
        <v>0</v>
      </c>
      <c r="T232" s="122">
        <f t="shared" si="106"/>
        <v>0</v>
      </c>
      <c r="U232" s="112">
        <f>+'prev. 2016'!L232</f>
        <v>0</v>
      </c>
      <c r="V232" s="113">
        <f t="shared" si="107"/>
        <v>0</v>
      </c>
      <c r="W232" s="112">
        <f>+'prev. 2016'!M232</f>
        <v>0</v>
      </c>
      <c r="X232" s="113">
        <f t="shared" si="108"/>
        <v>0</v>
      </c>
      <c r="Y232" s="116">
        <f t="shared" si="77"/>
        <v>0</v>
      </c>
      <c r="Z232" s="116">
        <f t="shared" si="78"/>
        <v>0</v>
      </c>
    </row>
    <row r="233" spans="1:26" s="110" customFormat="1" x14ac:dyDescent="0.2">
      <c r="A233" s="143" t="s">
        <v>242</v>
      </c>
      <c r="B233" s="132" t="s">
        <v>2075</v>
      </c>
      <c r="C233" s="112">
        <f>+'prev. 2016'!C233</f>
        <v>0</v>
      </c>
      <c r="D233" s="113">
        <f t="shared" si="99"/>
        <v>0</v>
      </c>
      <c r="E233" s="112">
        <f>+'prev. 2016'!D233</f>
        <v>57</v>
      </c>
      <c r="F233" s="113">
        <f t="shared" si="99"/>
        <v>57</v>
      </c>
      <c r="G233" s="112">
        <f>+'prev. 2016'!E233</f>
        <v>0</v>
      </c>
      <c r="H233" s="113">
        <f t="shared" si="100"/>
        <v>0</v>
      </c>
      <c r="I233" s="112">
        <f>+'prev. 2016'!F233</f>
        <v>9</v>
      </c>
      <c r="J233" s="113">
        <f t="shared" si="101"/>
        <v>9</v>
      </c>
      <c r="K233" s="112">
        <f>+'prev. 2016'!G233</f>
        <v>40</v>
      </c>
      <c r="L233" s="122">
        <f t="shared" si="102"/>
        <v>40</v>
      </c>
      <c r="M233" s="112">
        <f>+'prev. 2016'!H233</f>
        <v>0</v>
      </c>
      <c r="N233" s="122">
        <f t="shared" si="103"/>
        <v>0</v>
      </c>
      <c r="O233" s="112">
        <f>+'prev. 2016'!I233</f>
        <v>46</v>
      </c>
      <c r="P233" s="122">
        <f t="shared" si="104"/>
        <v>46</v>
      </c>
      <c r="Q233" s="112">
        <f>+'prev. 2016'!J233</f>
        <v>510</v>
      </c>
      <c r="R233" s="113">
        <f t="shared" si="105"/>
        <v>510</v>
      </c>
      <c r="S233" s="112">
        <f>+'prev. 2016'!K233</f>
        <v>0</v>
      </c>
      <c r="T233" s="122">
        <f t="shared" si="106"/>
        <v>0</v>
      </c>
      <c r="U233" s="112">
        <f>+'prev. 2016'!L233</f>
        <v>0</v>
      </c>
      <c r="V233" s="113">
        <f t="shared" si="107"/>
        <v>0</v>
      </c>
      <c r="W233" s="112">
        <f>+'prev. 2016'!M233</f>
        <v>0</v>
      </c>
      <c r="X233" s="113">
        <f t="shared" si="108"/>
        <v>0</v>
      </c>
      <c r="Y233" s="116">
        <f t="shared" si="77"/>
        <v>662</v>
      </c>
      <c r="Z233" s="116">
        <f t="shared" si="78"/>
        <v>662</v>
      </c>
    </row>
    <row r="234" spans="1:26" x14ac:dyDescent="0.2">
      <c r="A234" s="143" t="s">
        <v>243</v>
      </c>
      <c r="B234" s="132" t="s">
        <v>2076</v>
      </c>
      <c r="C234" s="112">
        <f>+'prev. 2016'!C234</f>
        <v>2225</v>
      </c>
      <c r="D234" s="113">
        <f t="shared" si="99"/>
        <v>2225</v>
      </c>
      <c r="E234" s="112">
        <f>+'prev. 2016'!D234</f>
        <v>655</v>
      </c>
      <c r="F234" s="113">
        <f t="shared" si="99"/>
        <v>655</v>
      </c>
      <c r="G234" s="112">
        <f>+'prev. 2016'!E234</f>
        <v>892</v>
      </c>
      <c r="H234" s="113">
        <f t="shared" si="100"/>
        <v>892</v>
      </c>
      <c r="I234" s="112">
        <f>+'prev. 2016'!F234</f>
        <v>194</v>
      </c>
      <c r="J234" s="113">
        <f t="shared" si="101"/>
        <v>194</v>
      </c>
      <c r="K234" s="112">
        <f>+'prev. 2016'!G234</f>
        <v>539</v>
      </c>
      <c r="L234" s="122">
        <f t="shared" si="102"/>
        <v>539</v>
      </c>
      <c r="M234" s="112">
        <f>+'prev. 2016'!H234</f>
        <v>1301</v>
      </c>
      <c r="N234" s="122">
        <f t="shared" si="103"/>
        <v>1301</v>
      </c>
      <c r="O234" s="112">
        <f>+'prev. 2016'!I234</f>
        <v>572</v>
      </c>
      <c r="P234" s="122">
        <f t="shared" si="104"/>
        <v>572</v>
      </c>
      <c r="Q234" s="112">
        <f>+'prev. 2016'!J234</f>
        <v>1650</v>
      </c>
      <c r="R234" s="113">
        <f t="shared" si="105"/>
        <v>1650</v>
      </c>
      <c r="S234" s="112">
        <f>+'prev. 2016'!K234</f>
        <v>25</v>
      </c>
      <c r="T234" s="122">
        <f t="shared" si="106"/>
        <v>25</v>
      </c>
      <c r="U234" s="112">
        <f>+'prev. 2016'!L234</f>
        <v>0</v>
      </c>
      <c r="V234" s="113">
        <f t="shared" si="107"/>
        <v>0</v>
      </c>
      <c r="W234" s="112">
        <f>+'prev. 2016'!M234</f>
        <v>0</v>
      </c>
      <c r="X234" s="113">
        <f t="shared" si="108"/>
        <v>0</v>
      </c>
      <c r="Y234" s="116">
        <f t="shared" si="77"/>
        <v>8053</v>
      </c>
      <c r="Z234" s="116">
        <f t="shared" si="78"/>
        <v>8053</v>
      </c>
    </row>
    <row r="235" spans="1:26" ht="25.5" x14ac:dyDescent="0.2">
      <c r="A235" s="143" t="s">
        <v>244</v>
      </c>
      <c r="B235" s="132" t="s">
        <v>2077</v>
      </c>
      <c r="C235" s="112">
        <f>+'prev. 2016'!C235</f>
        <v>0</v>
      </c>
      <c r="D235" s="113">
        <f t="shared" si="99"/>
        <v>0</v>
      </c>
      <c r="E235" s="112">
        <f>+'prev. 2016'!D235</f>
        <v>0</v>
      </c>
      <c r="F235" s="113">
        <f t="shared" si="99"/>
        <v>0</v>
      </c>
      <c r="G235" s="112">
        <f>+'prev. 2016'!E235</f>
        <v>0</v>
      </c>
      <c r="H235" s="113">
        <f t="shared" si="100"/>
        <v>0</v>
      </c>
      <c r="I235" s="112">
        <f>+'prev. 2016'!F235</f>
        <v>0</v>
      </c>
      <c r="J235" s="113">
        <f t="shared" si="101"/>
        <v>0</v>
      </c>
      <c r="K235" s="112">
        <f>+'prev. 2016'!G235</f>
        <v>0</v>
      </c>
      <c r="L235" s="122">
        <f t="shared" si="102"/>
        <v>0</v>
      </c>
      <c r="M235" s="112">
        <f>+'prev. 2016'!H235</f>
        <v>0</v>
      </c>
      <c r="N235" s="122">
        <f t="shared" si="103"/>
        <v>0</v>
      </c>
      <c r="O235" s="112">
        <f>+'prev. 2016'!I235</f>
        <v>0</v>
      </c>
      <c r="P235" s="122">
        <f t="shared" si="104"/>
        <v>0</v>
      </c>
      <c r="Q235" s="112">
        <f>+'prev. 2016'!J235</f>
        <v>0</v>
      </c>
      <c r="R235" s="113">
        <f t="shared" si="105"/>
        <v>0</v>
      </c>
      <c r="S235" s="112">
        <f>+'prev. 2016'!K235</f>
        <v>0</v>
      </c>
      <c r="T235" s="122">
        <f t="shared" si="106"/>
        <v>0</v>
      </c>
      <c r="U235" s="112">
        <f>+'prev. 2016'!L235</f>
        <v>0</v>
      </c>
      <c r="V235" s="113">
        <f t="shared" si="107"/>
        <v>0</v>
      </c>
      <c r="W235" s="112">
        <f>+'prev. 2016'!M235</f>
        <v>0</v>
      </c>
      <c r="X235" s="113">
        <f t="shared" si="108"/>
        <v>0</v>
      </c>
      <c r="Y235" s="116">
        <f t="shared" si="77"/>
        <v>0</v>
      </c>
      <c r="Z235" s="116">
        <f t="shared" si="78"/>
        <v>0</v>
      </c>
    </row>
    <row r="236" spans="1:26" ht="25.5" x14ac:dyDescent="0.2">
      <c r="A236" s="143" t="s">
        <v>245</v>
      </c>
      <c r="B236" s="132" t="s">
        <v>2078</v>
      </c>
      <c r="C236" s="112">
        <f>+'prev. 2016'!C236</f>
        <v>1232</v>
      </c>
      <c r="D236" s="112">
        <f>SUM(D237:D239)+D246</f>
        <v>1232</v>
      </c>
      <c r="E236" s="112">
        <f>+'prev. 2016'!D236</f>
        <v>303</v>
      </c>
      <c r="F236" s="112">
        <f>SUM(F237:F239)+F246</f>
        <v>303</v>
      </c>
      <c r="G236" s="112">
        <f>+'prev. 2016'!E236</f>
        <v>1641</v>
      </c>
      <c r="H236" s="112">
        <f>SUM(H237:H239)+H246</f>
        <v>1641</v>
      </c>
      <c r="I236" s="112">
        <f>+'prev. 2016'!F236</f>
        <v>808</v>
      </c>
      <c r="J236" s="112">
        <f>SUM(J237:J239)+J246</f>
        <v>808</v>
      </c>
      <c r="K236" s="112">
        <f>+'prev. 2016'!G236</f>
        <v>3460</v>
      </c>
      <c r="L236" s="121">
        <f>SUM(L237:L239)+L246</f>
        <v>3460</v>
      </c>
      <c r="M236" s="112">
        <f>+'prev. 2016'!H236</f>
        <v>634</v>
      </c>
      <c r="N236" s="121">
        <f>SUM(N237:N239)+N246</f>
        <v>634</v>
      </c>
      <c r="O236" s="112">
        <f>+'prev. 2016'!I236</f>
        <v>2072</v>
      </c>
      <c r="P236" s="121">
        <f>SUM(P237:P239)+P246</f>
        <v>2072</v>
      </c>
      <c r="Q236" s="112">
        <f>+'prev. 2016'!J236</f>
        <v>4854</v>
      </c>
      <c r="R236" s="112">
        <f>SUM(R237:R239)+R246</f>
        <v>4854</v>
      </c>
      <c r="S236" s="112">
        <f>+'prev. 2016'!K236</f>
        <v>2267</v>
      </c>
      <c r="T236" s="121">
        <f>SUM(T237:T239)+T246</f>
        <v>2267</v>
      </c>
      <c r="U236" s="112">
        <f>+'prev. 2016'!L236</f>
        <v>5983</v>
      </c>
      <c r="V236" s="112">
        <f>SUM(V237:V239)+V246</f>
        <v>5983</v>
      </c>
      <c r="W236" s="112">
        <f>+'prev. 2016'!M236</f>
        <v>10437</v>
      </c>
      <c r="X236" s="112">
        <f>SUM(X237:X239)+X246</f>
        <v>10437</v>
      </c>
      <c r="Y236" s="116">
        <f t="shared" si="77"/>
        <v>33691</v>
      </c>
      <c r="Z236" s="116">
        <f t="shared" si="78"/>
        <v>33691</v>
      </c>
    </row>
    <row r="237" spans="1:26" s="110" customFormat="1" ht="25.5" x14ac:dyDescent="0.2">
      <c r="A237" s="143" t="s">
        <v>246</v>
      </c>
      <c r="B237" s="132" t="s">
        <v>2079</v>
      </c>
      <c r="C237" s="112">
        <f>+'prev. 2016'!C237</f>
        <v>0</v>
      </c>
      <c r="D237" s="113">
        <f>+C237</f>
        <v>0</v>
      </c>
      <c r="E237" s="112">
        <f>+'prev. 2016'!D237</f>
        <v>0</v>
      </c>
      <c r="F237" s="113">
        <f>+E237</f>
        <v>0</v>
      </c>
      <c r="G237" s="112">
        <f>+'prev. 2016'!E237</f>
        <v>0</v>
      </c>
      <c r="H237" s="113">
        <f>+G237</f>
        <v>0</v>
      </c>
      <c r="I237" s="112">
        <f>+'prev. 2016'!F237</f>
        <v>253</v>
      </c>
      <c r="J237" s="113">
        <f>+I237</f>
        <v>253</v>
      </c>
      <c r="K237" s="112">
        <f>+'prev. 2016'!G237</f>
        <v>0</v>
      </c>
      <c r="L237" s="122">
        <f>+K237</f>
        <v>0</v>
      </c>
      <c r="M237" s="112">
        <f>+'prev. 2016'!H237</f>
        <v>285</v>
      </c>
      <c r="N237" s="122">
        <f>+M237</f>
        <v>285</v>
      </c>
      <c r="O237" s="112">
        <f>+'prev. 2016'!I237</f>
        <v>348</v>
      </c>
      <c r="P237" s="122">
        <f>+O237</f>
        <v>348</v>
      </c>
      <c r="Q237" s="112">
        <f>+'prev. 2016'!J237</f>
        <v>900</v>
      </c>
      <c r="R237" s="113">
        <f>+Q237</f>
        <v>900</v>
      </c>
      <c r="S237" s="112">
        <f>+'prev. 2016'!K237</f>
        <v>0</v>
      </c>
      <c r="T237" s="122">
        <f>+S237</f>
        <v>0</v>
      </c>
      <c r="U237" s="112">
        <f>+'prev. 2016'!L237</f>
        <v>0</v>
      </c>
      <c r="V237" s="113">
        <f>+U237</f>
        <v>0</v>
      </c>
      <c r="W237" s="112">
        <f>+'prev. 2016'!M237</f>
        <v>350</v>
      </c>
      <c r="X237" s="113">
        <f>+W237</f>
        <v>350</v>
      </c>
      <c r="Y237" s="116">
        <f t="shared" si="77"/>
        <v>2136</v>
      </c>
      <c r="Z237" s="116">
        <f t="shared" si="78"/>
        <v>2136</v>
      </c>
    </row>
    <row r="238" spans="1:26" ht="25.5" x14ac:dyDescent="0.2">
      <c r="A238" s="143" t="s">
        <v>247</v>
      </c>
      <c r="B238" s="132" t="s">
        <v>2080</v>
      </c>
      <c r="C238" s="112">
        <f>+'prev. 2016'!C238</f>
        <v>0</v>
      </c>
      <c r="D238" s="113">
        <f>+C238</f>
        <v>0</v>
      </c>
      <c r="E238" s="112">
        <f>+'prev. 2016'!D238</f>
        <v>0</v>
      </c>
      <c r="F238" s="113">
        <f>+E238</f>
        <v>0</v>
      </c>
      <c r="G238" s="112">
        <f>+'prev. 2016'!E238</f>
        <v>0</v>
      </c>
      <c r="H238" s="113">
        <f>+G238</f>
        <v>0</v>
      </c>
      <c r="I238" s="112">
        <f>+'prev. 2016'!F238</f>
        <v>0</v>
      </c>
      <c r="J238" s="113">
        <f>+I238</f>
        <v>0</v>
      </c>
      <c r="K238" s="112">
        <f>+'prev. 2016'!G238</f>
        <v>0</v>
      </c>
      <c r="L238" s="122">
        <f>+K238</f>
        <v>0</v>
      </c>
      <c r="M238" s="112">
        <f>+'prev. 2016'!H238</f>
        <v>0</v>
      </c>
      <c r="N238" s="122">
        <f>+M238</f>
        <v>0</v>
      </c>
      <c r="O238" s="112">
        <f>+'prev. 2016'!I238</f>
        <v>0</v>
      </c>
      <c r="P238" s="122">
        <f>+O238</f>
        <v>0</v>
      </c>
      <c r="Q238" s="112">
        <f>+'prev. 2016'!J238</f>
        <v>0</v>
      </c>
      <c r="R238" s="113">
        <f>+Q238</f>
        <v>0</v>
      </c>
      <c r="S238" s="112">
        <f>+'prev. 2016'!K238</f>
        <v>0</v>
      </c>
      <c r="T238" s="122">
        <f>+S238</f>
        <v>0</v>
      </c>
      <c r="U238" s="112">
        <f>+'prev. 2016'!L238</f>
        <v>0</v>
      </c>
      <c r="V238" s="113">
        <f>+U238</f>
        <v>0</v>
      </c>
      <c r="W238" s="112">
        <f>+'prev. 2016'!M238</f>
        <v>0</v>
      </c>
      <c r="X238" s="113">
        <f>+W238</f>
        <v>0</v>
      </c>
      <c r="Y238" s="116">
        <f t="shared" si="77"/>
        <v>0</v>
      </c>
      <c r="Z238" s="116">
        <f t="shared" si="78"/>
        <v>0</v>
      </c>
    </row>
    <row r="239" spans="1:26" ht="38.25" x14ac:dyDescent="0.2">
      <c r="A239" s="143" t="s">
        <v>248</v>
      </c>
      <c r="B239" s="132" t="s">
        <v>2081</v>
      </c>
      <c r="C239" s="112">
        <f>+'prev. 2016'!C239</f>
        <v>904</v>
      </c>
      <c r="D239" s="112">
        <f>SUM(D240:D245)</f>
        <v>904</v>
      </c>
      <c r="E239" s="112">
        <f>+'prev. 2016'!D239</f>
        <v>296</v>
      </c>
      <c r="F239" s="112">
        <f>SUM(F240:F245)</f>
        <v>296</v>
      </c>
      <c r="G239" s="112">
        <f>+'prev. 2016'!E239</f>
        <v>1621</v>
      </c>
      <c r="H239" s="112">
        <f>SUM(H240:H245)</f>
        <v>1621</v>
      </c>
      <c r="I239" s="112">
        <f>+'prev. 2016'!F239</f>
        <v>555</v>
      </c>
      <c r="J239" s="112">
        <f>SUM(J240:J245)</f>
        <v>555</v>
      </c>
      <c r="K239" s="112">
        <f>+'prev. 2016'!G239</f>
        <v>3460</v>
      </c>
      <c r="L239" s="121">
        <f>SUM(L240:L245)</f>
        <v>3460</v>
      </c>
      <c r="M239" s="112">
        <f>+'prev. 2016'!H239</f>
        <v>349</v>
      </c>
      <c r="N239" s="121">
        <f>SUM(N240:N245)</f>
        <v>349</v>
      </c>
      <c r="O239" s="112">
        <f>+'prev. 2016'!I239</f>
        <v>1724</v>
      </c>
      <c r="P239" s="121">
        <f>SUM(P240:P245)</f>
        <v>1724</v>
      </c>
      <c r="Q239" s="112">
        <f>+'prev. 2016'!J239</f>
        <v>3639</v>
      </c>
      <c r="R239" s="112">
        <f>SUM(R240:R245)</f>
        <v>3639</v>
      </c>
      <c r="S239" s="112">
        <f>+'prev. 2016'!K239</f>
        <v>2187</v>
      </c>
      <c r="T239" s="121">
        <f>SUM(T240:T245)</f>
        <v>2187</v>
      </c>
      <c r="U239" s="112">
        <f>+'prev. 2016'!L239</f>
        <v>5783</v>
      </c>
      <c r="V239" s="112">
        <f>SUM(V240:V245)</f>
        <v>5783</v>
      </c>
      <c r="W239" s="112">
        <f>+'prev. 2016'!M239</f>
        <v>10087</v>
      </c>
      <c r="X239" s="112">
        <f>SUM(X240:X245)</f>
        <v>10087</v>
      </c>
      <c r="Y239" s="116">
        <f t="shared" si="77"/>
        <v>30605</v>
      </c>
      <c r="Z239" s="116">
        <f t="shared" si="78"/>
        <v>30605</v>
      </c>
    </row>
    <row r="240" spans="1:26" s="110" customFormat="1" ht="25.5" x14ac:dyDescent="0.2">
      <c r="A240" s="139" t="s">
        <v>249</v>
      </c>
      <c r="B240" s="132" t="s">
        <v>2082</v>
      </c>
      <c r="C240" s="112">
        <f>+'prev. 2016'!C240</f>
        <v>313</v>
      </c>
      <c r="D240" s="113">
        <f t="shared" ref="D240:F245" si="109">+C240</f>
        <v>313</v>
      </c>
      <c r="E240" s="112">
        <f>+'prev. 2016'!D240</f>
        <v>0</v>
      </c>
      <c r="F240" s="113">
        <f t="shared" si="109"/>
        <v>0</v>
      </c>
      <c r="G240" s="112">
        <f>+'prev. 2016'!E240</f>
        <v>1066</v>
      </c>
      <c r="H240" s="113">
        <f t="shared" ref="H240:H245" si="110">+G240</f>
        <v>1066</v>
      </c>
      <c r="I240" s="112">
        <f>+'prev. 2016'!F240</f>
        <v>0</v>
      </c>
      <c r="J240" s="113">
        <f t="shared" ref="J240:J245" si="111">+I240</f>
        <v>0</v>
      </c>
      <c r="K240" s="112">
        <f>+'prev. 2016'!G240</f>
        <v>0</v>
      </c>
      <c r="L240" s="122">
        <f t="shared" ref="L240:L245" si="112">+K240</f>
        <v>0</v>
      </c>
      <c r="M240" s="112">
        <f>+'prev. 2016'!H240</f>
        <v>157</v>
      </c>
      <c r="N240" s="122">
        <f t="shared" ref="N240:N245" si="113">+M240</f>
        <v>157</v>
      </c>
      <c r="O240" s="112">
        <f>+'prev. 2016'!I240</f>
        <v>176</v>
      </c>
      <c r="P240" s="122">
        <f t="shared" ref="P240:P245" si="114">+O240</f>
        <v>176</v>
      </c>
      <c r="Q240" s="112">
        <f>+'prev. 2016'!J240</f>
        <v>1804</v>
      </c>
      <c r="R240" s="113">
        <f t="shared" ref="R240:R245" si="115">+Q240</f>
        <v>1804</v>
      </c>
      <c r="S240" s="112">
        <f>+'prev. 2016'!K240</f>
        <v>410</v>
      </c>
      <c r="T240" s="122">
        <f t="shared" ref="T240:T245" si="116">+S240</f>
        <v>410</v>
      </c>
      <c r="U240" s="112">
        <f>+'prev. 2016'!L240</f>
        <v>0</v>
      </c>
      <c r="V240" s="113">
        <f t="shared" ref="V240:V245" si="117">+U240</f>
        <v>0</v>
      </c>
      <c r="W240" s="112">
        <f>+'prev. 2016'!M240</f>
        <v>0</v>
      </c>
      <c r="X240" s="113">
        <f t="shared" ref="X240:X245" si="118">+W240</f>
        <v>0</v>
      </c>
      <c r="Y240" s="116">
        <f t="shared" si="77"/>
        <v>3926</v>
      </c>
      <c r="Z240" s="116">
        <f t="shared" si="78"/>
        <v>3926</v>
      </c>
    </row>
    <row r="241" spans="1:26" ht="25.5" x14ac:dyDescent="0.2">
      <c r="A241" s="139" t="s">
        <v>250</v>
      </c>
      <c r="B241" s="132" t="s">
        <v>2083</v>
      </c>
      <c r="C241" s="112">
        <f>+'prev. 2016'!C241</f>
        <v>32</v>
      </c>
      <c r="D241" s="113">
        <f t="shared" si="109"/>
        <v>32</v>
      </c>
      <c r="E241" s="112">
        <f>+'prev. 2016'!D241</f>
        <v>144</v>
      </c>
      <c r="F241" s="113">
        <f t="shared" si="109"/>
        <v>144</v>
      </c>
      <c r="G241" s="112">
        <f>+'prev. 2016'!E241</f>
        <v>335</v>
      </c>
      <c r="H241" s="113">
        <f t="shared" si="110"/>
        <v>335</v>
      </c>
      <c r="I241" s="112">
        <f>+'prev. 2016'!F241</f>
        <v>314</v>
      </c>
      <c r="J241" s="113">
        <f t="shared" si="111"/>
        <v>314</v>
      </c>
      <c r="K241" s="112">
        <f>+'prev. 2016'!G241</f>
        <v>1180</v>
      </c>
      <c r="L241" s="122">
        <f t="shared" si="112"/>
        <v>1180</v>
      </c>
      <c r="M241" s="112">
        <f>+'prev. 2016'!H241</f>
        <v>13</v>
      </c>
      <c r="N241" s="122">
        <f t="shared" si="113"/>
        <v>13</v>
      </c>
      <c r="O241" s="112">
        <f>+'prev. 2016'!I241</f>
        <v>846</v>
      </c>
      <c r="P241" s="122">
        <f t="shared" si="114"/>
        <v>846</v>
      </c>
      <c r="Q241" s="112">
        <f>+'prev. 2016'!J241</f>
        <v>0</v>
      </c>
      <c r="R241" s="113">
        <f t="shared" si="115"/>
        <v>0</v>
      </c>
      <c r="S241" s="112">
        <f>+'prev. 2016'!K241</f>
        <v>1519</v>
      </c>
      <c r="T241" s="122">
        <f t="shared" si="116"/>
        <v>1519</v>
      </c>
      <c r="U241" s="112">
        <f>+'prev. 2016'!L241</f>
        <v>78</v>
      </c>
      <c r="V241" s="113">
        <f t="shared" si="117"/>
        <v>78</v>
      </c>
      <c r="W241" s="112">
        <f>+'prev. 2016'!M241</f>
        <v>200</v>
      </c>
      <c r="X241" s="113">
        <f t="shared" si="118"/>
        <v>200</v>
      </c>
      <c r="Y241" s="116">
        <f t="shared" si="77"/>
        <v>4661</v>
      </c>
      <c r="Z241" s="116">
        <f t="shared" si="78"/>
        <v>4661</v>
      </c>
    </row>
    <row r="242" spans="1:26" ht="25.5" x14ac:dyDescent="0.2">
      <c r="A242" s="139" t="s">
        <v>251</v>
      </c>
      <c r="B242" s="132" t="s">
        <v>2084</v>
      </c>
      <c r="C242" s="112">
        <f>+'prev. 2016'!C242</f>
        <v>281</v>
      </c>
      <c r="D242" s="113">
        <f t="shared" si="109"/>
        <v>281</v>
      </c>
      <c r="E242" s="112">
        <f>+'prev. 2016'!D242</f>
        <v>152</v>
      </c>
      <c r="F242" s="113">
        <f t="shared" si="109"/>
        <v>152</v>
      </c>
      <c r="G242" s="112">
        <f>+'prev. 2016'!E242</f>
        <v>186</v>
      </c>
      <c r="H242" s="113">
        <f t="shared" si="110"/>
        <v>186</v>
      </c>
      <c r="I242" s="112">
        <f>+'prev. 2016'!F242</f>
        <v>70</v>
      </c>
      <c r="J242" s="113">
        <f t="shared" si="111"/>
        <v>70</v>
      </c>
      <c r="K242" s="112">
        <f>+'prev. 2016'!G242</f>
        <v>0</v>
      </c>
      <c r="L242" s="122">
        <f t="shared" si="112"/>
        <v>0</v>
      </c>
      <c r="M242" s="112">
        <f>+'prev. 2016'!H242</f>
        <v>0</v>
      </c>
      <c r="N242" s="122">
        <f t="shared" si="113"/>
        <v>0</v>
      </c>
      <c r="O242" s="112">
        <f>+'prev. 2016'!I242</f>
        <v>33</v>
      </c>
      <c r="P242" s="122">
        <f t="shared" si="114"/>
        <v>33</v>
      </c>
      <c r="Q242" s="112">
        <f>+'prev. 2016'!J242</f>
        <v>432</v>
      </c>
      <c r="R242" s="113">
        <f t="shared" si="115"/>
        <v>432</v>
      </c>
      <c r="S242" s="112">
        <f>+'prev. 2016'!K242</f>
        <v>258</v>
      </c>
      <c r="T242" s="122">
        <f t="shared" si="116"/>
        <v>258</v>
      </c>
      <c r="U242" s="112">
        <f>+'prev. 2016'!L242</f>
        <v>84</v>
      </c>
      <c r="V242" s="113">
        <f t="shared" si="117"/>
        <v>84</v>
      </c>
      <c r="W242" s="112">
        <f>+'prev. 2016'!M242</f>
        <v>120</v>
      </c>
      <c r="X242" s="113">
        <f t="shared" si="118"/>
        <v>120</v>
      </c>
      <c r="Y242" s="116">
        <f t="shared" si="77"/>
        <v>1616</v>
      </c>
      <c r="Z242" s="116">
        <f t="shared" si="78"/>
        <v>1616</v>
      </c>
    </row>
    <row r="243" spans="1:26" ht="25.5" x14ac:dyDescent="0.2">
      <c r="A243" s="139" t="s">
        <v>252</v>
      </c>
      <c r="B243" s="132" t="s">
        <v>2085</v>
      </c>
      <c r="C243" s="112">
        <f>+'prev. 2016'!C243</f>
        <v>0</v>
      </c>
      <c r="D243" s="113">
        <f t="shared" si="109"/>
        <v>0</v>
      </c>
      <c r="E243" s="112">
        <f>+'prev. 2016'!D243</f>
        <v>0</v>
      </c>
      <c r="F243" s="113">
        <f t="shared" si="109"/>
        <v>0</v>
      </c>
      <c r="G243" s="112">
        <f>+'prev. 2016'!E243</f>
        <v>0</v>
      </c>
      <c r="H243" s="113">
        <f t="shared" si="110"/>
        <v>0</v>
      </c>
      <c r="I243" s="112">
        <f>+'prev. 2016'!F243</f>
        <v>0</v>
      </c>
      <c r="J243" s="113">
        <f t="shared" si="111"/>
        <v>0</v>
      </c>
      <c r="K243" s="112">
        <f>+'prev. 2016'!G243</f>
        <v>0</v>
      </c>
      <c r="L243" s="122">
        <f t="shared" si="112"/>
        <v>0</v>
      </c>
      <c r="M243" s="112">
        <f>+'prev. 2016'!H243</f>
        <v>0</v>
      </c>
      <c r="N243" s="122">
        <f t="shared" si="113"/>
        <v>0</v>
      </c>
      <c r="O243" s="112">
        <f>+'prev. 2016'!I243</f>
        <v>0</v>
      </c>
      <c r="P243" s="122">
        <f t="shared" si="114"/>
        <v>0</v>
      </c>
      <c r="Q243" s="112">
        <f>+'prev. 2016'!J243</f>
        <v>648</v>
      </c>
      <c r="R243" s="113">
        <f t="shared" si="115"/>
        <v>648</v>
      </c>
      <c r="S243" s="112">
        <f>+'prev. 2016'!K243</f>
        <v>0</v>
      </c>
      <c r="T243" s="122">
        <f t="shared" si="116"/>
        <v>0</v>
      </c>
      <c r="U243" s="112">
        <f>+'prev. 2016'!L243</f>
        <v>5400</v>
      </c>
      <c r="V243" s="113">
        <f t="shared" si="117"/>
        <v>5400</v>
      </c>
      <c r="W243" s="112">
        <f>+'prev. 2016'!M243</f>
        <v>9155</v>
      </c>
      <c r="X243" s="113">
        <f t="shared" si="118"/>
        <v>9155</v>
      </c>
      <c r="Y243" s="116">
        <f t="shared" si="77"/>
        <v>15203</v>
      </c>
      <c r="Z243" s="116">
        <f t="shared" si="78"/>
        <v>15203</v>
      </c>
    </row>
    <row r="244" spans="1:26" x14ac:dyDescent="0.2">
      <c r="A244" s="139" t="s">
        <v>253</v>
      </c>
      <c r="B244" s="132" t="s">
        <v>2086</v>
      </c>
      <c r="C244" s="112">
        <f>+'prev. 2016'!C244</f>
        <v>135</v>
      </c>
      <c r="D244" s="113">
        <f t="shared" si="109"/>
        <v>135</v>
      </c>
      <c r="E244" s="112">
        <f>+'prev. 2016'!D244</f>
        <v>0</v>
      </c>
      <c r="F244" s="113">
        <f t="shared" si="109"/>
        <v>0</v>
      </c>
      <c r="G244" s="112">
        <f>+'prev. 2016'!E244</f>
        <v>0</v>
      </c>
      <c r="H244" s="113">
        <f t="shared" si="110"/>
        <v>0</v>
      </c>
      <c r="I244" s="112">
        <f>+'prev. 2016'!F244</f>
        <v>171</v>
      </c>
      <c r="J244" s="113">
        <f t="shared" si="111"/>
        <v>171</v>
      </c>
      <c r="K244" s="112">
        <f>+'prev. 2016'!G244</f>
        <v>1600</v>
      </c>
      <c r="L244" s="122">
        <f t="shared" si="112"/>
        <v>1600</v>
      </c>
      <c r="M244" s="112">
        <f>+'prev. 2016'!H244</f>
        <v>179</v>
      </c>
      <c r="N244" s="122">
        <f t="shared" si="113"/>
        <v>179</v>
      </c>
      <c r="O244" s="112">
        <f>+'prev. 2016'!I244</f>
        <v>669</v>
      </c>
      <c r="P244" s="122">
        <f t="shared" si="114"/>
        <v>669</v>
      </c>
      <c r="Q244" s="112">
        <f>+'prev. 2016'!J244</f>
        <v>172</v>
      </c>
      <c r="R244" s="113">
        <f t="shared" si="115"/>
        <v>172</v>
      </c>
      <c r="S244" s="112">
        <f>+'prev. 2016'!K244</f>
        <v>0</v>
      </c>
      <c r="T244" s="122">
        <f t="shared" si="116"/>
        <v>0</v>
      </c>
      <c r="U244" s="112">
        <f>+'prev. 2016'!L244</f>
        <v>30</v>
      </c>
      <c r="V244" s="113">
        <f t="shared" si="117"/>
        <v>30</v>
      </c>
      <c r="W244" s="112">
        <f>+'prev. 2016'!M244</f>
        <v>612</v>
      </c>
      <c r="X244" s="113">
        <f t="shared" si="118"/>
        <v>612</v>
      </c>
      <c r="Y244" s="116">
        <f t="shared" si="77"/>
        <v>3568</v>
      </c>
      <c r="Z244" s="116">
        <f t="shared" si="78"/>
        <v>3568</v>
      </c>
    </row>
    <row r="245" spans="1:26" s="110" customFormat="1" ht="25.5" x14ac:dyDescent="0.2">
      <c r="A245" s="139" t="s">
        <v>254</v>
      </c>
      <c r="B245" s="132" t="s">
        <v>2087</v>
      </c>
      <c r="C245" s="112">
        <f>+'prev. 2016'!C245</f>
        <v>143</v>
      </c>
      <c r="D245" s="113">
        <f t="shared" si="109"/>
        <v>143</v>
      </c>
      <c r="E245" s="112">
        <f>+'prev. 2016'!D245</f>
        <v>0</v>
      </c>
      <c r="F245" s="113">
        <f t="shared" si="109"/>
        <v>0</v>
      </c>
      <c r="G245" s="112">
        <f>+'prev. 2016'!E245</f>
        <v>34</v>
      </c>
      <c r="H245" s="113">
        <f t="shared" si="110"/>
        <v>34</v>
      </c>
      <c r="I245" s="112">
        <f>+'prev. 2016'!F245</f>
        <v>0</v>
      </c>
      <c r="J245" s="113">
        <f t="shared" si="111"/>
        <v>0</v>
      </c>
      <c r="K245" s="112">
        <f>+'prev. 2016'!G245</f>
        <v>680</v>
      </c>
      <c r="L245" s="122">
        <f t="shared" si="112"/>
        <v>680</v>
      </c>
      <c r="M245" s="112">
        <f>+'prev. 2016'!H245</f>
        <v>0</v>
      </c>
      <c r="N245" s="122">
        <f t="shared" si="113"/>
        <v>0</v>
      </c>
      <c r="O245" s="112">
        <f>+'prev. 2016'!I245</f>
        <v>0</v>
      </c>
      <c r="P245" s="122">
        <f t="shared" si="114"/>
        <v>0</v>
      </c>
      <c r="Q245" s="112">
        <f>+'prev. 2016'!J245</f>
        <v>583</v>
      </c>
      <c r="R245" s="113">
        <f t="shared" si="115"/>
        <v>583</v>
      </c>
      <c r="S245" s="112">
        <f>+'prev. 2016'!K245</f>
        <v>0</v>
      </c>
      <c r="T245" s="122">
        <f t="shared" si="116"/>
        <v>0</v>
      </c>
      <c r="U245" s="112">
        <f>+'prev. 2016'!L245</f>
        <v>191</v>
      </c>
      <c r="V245" s="113">
        <f t="shared" si="117"/>
        <v>191</v>
      </c>
      <c r="W245" s="112">
        <f>+'prev. 2016'!M245</f>
        <v>0</v>
      </c>
      <c r="X245" s="113">
        <f t="shared" si="118"/>
        <v>0</v>
      </c>
      <c r="Y245" s="116">
        <f t="shared" si="77"/>
        <v>1631</v>
      </c>
      <c r="Z245" s="116">
        <f t="shared" si="78"/>
        <v>1631</v>
      </c>
    </row>
    <row r="246" spans="1:26" ht="25.5" x14ac:dyDescent="0.2">
      <c r="A246" s="143" t="s">
        <v>255</v>
      </c>
      <c r="B246" s="132" t="s">
        <v>1881</v>
      </c>
      <c r="C246" s="112">
        <f>+'prev. 2016'!C246</f>
        <v>328</v>
      </c>
      <c r="D246" s="113">
        <f>SUM(D247:D249)</f>
        <v>328</v>
      </c>
      <c r="E246" s="112">
        <f>+'prev. 2016'!D246</f>
        <v>7</v>
      </c>
      <c r="F246" s="113">
        <f>SUM(F247:F249)</f>
        <v>7</v>
      </c>
      <c r="G246" s="112">
        <f>+'prev. 2016'!E246</f>
        <v>20</v>
      </c>
      <c r="H246" s="113">
        <f>SUM(H247:H249)</f>
        <v>20</v>
      </c>
      <c r="I246" s="112">
        <f>+'prev. 2016'!F246</f>
        <v>0</v>
      </c>
      <c r="J246" s="113">
        <f>SUM(J247:J249)</f>
        <v>0</v>
      </c>
      <c r="K246" s="112">
        <f>+'prev. 2016'!G246</f>
        <v>0</v>
      </c>
      <c r="L246" s="122">
        <f>SUM(L247:L249)</f>
        <v>0</v>
      </c>
      <c r="M246" s="112">
        <f>+'prev. 2016'!H246</f>
        <v>0</v>
      </c>
      <c r="N246" s="122">
        <f>SUM(N247:N249)</f>
        <v>0</v>
      </c>
      <c r="O246" s="112">
        <f>+'prev. 2016'!I246</f>
        <v>0</v>
      </c>
      <c r="P246" s="122">
        <f>SUM(P247:P249)</f>
        <v>0</v>
      </c>
      <c r="Q246" s="112">
        <f>+'prev. 2016'!J246</f>
        <v>315</v>
      </c>
      <c r="R246" s="113">
        <f>SUM(R247:R249)</f>
        <v>315</v>
      </c>
      <c r="S246" s="112">
        <f>+'prev. 2016'!K246</f>
        <v>80</v>
      </c>
      <c r="T246" s="122">
        <f>SUM(T247:T249)</f>
        <v>80</v>
      </c>
      <c r="U246" s="112">
        <f>+'prev. 2016'!L246</f>
        <v>200</v>
      </c>
      <c r="V246" s="113">
        <f>SUM(V247:V249)</f>
        <v>200</v>
      </c>
      <c r="W246" s="112">
        <f>+'prev. 2016'!M246</f>
        <v>0</v>
      </c>
      <c r="X246" s="113">
        <f>SUM(X247:X249)</f>
        <v>0</v>
      </c>
      <c r="Y246" s="116">
        <f t="shared" si="77"/>
        <v>950</v>
      </c>
      <c r="Z246" s="116">
        <f t="shared" si="78"/>
        <v>950</v>
      </c>
    </row>
    <row r="247" spans="1:26" ht="38.25" x14ac:dyDescent="0.2">
      <c r="A247" s="139" t="s">
        <v>256</v>
      </c>
      <c r="B247" s="132" t="s">
        <v>1882</v>
      </c>
      <c r="C247" s="112">
        <f>+'prev. 2016'!C247</f>
        <v>328</v>
      </c>
      <c r="D247" s="113">
        <f>+C247</f>
        <v>328</v>
      </c>
      <c r="E247" s="112">
        <f>+'prev. 2016'!D247</f>
        <v>7</v>
      </c>
      <c r="F247" s="113">
        <f>+E247</f>
        <v>7</v>
      </c>
      <c r="G247" s="112">
        <f>+'prev. 2016'!E247</f>
        <v>20</v>
      </c>
      <c r="H247" s="113">
        <f>+G247</f>
        <v>20</v>
      </c>
      <c r="I247" s="112">
        <f>+'prev. 2016'!F247</f>
        <v>0</v>
      </c>
      <c r="J247" s="113">
        <f>+I247</f>
        <v>0</v>
      </c>
      <c r="K247" s="112">
        <f>+'prev. 2016'!G247</f>
        <v>0</v>
      </c>
      <c r="L247" s="122">
        <f>+K247</f>
        <v>0</v>
      </c>
      <c r="M247" s="112">
        <f>+'prev. 2016'!H247</f>
        <v>0</v>
      </c>
      <c r="N247" s="122">
        <f>+M247</f>
        <v>0</v>
      </c>
      <c r="O247" s="112">
        <f>+'prev. 2016'!I247</f>
        <v>0</v>
      </c>
      <c r="P247" s="122">
        <f>+O247</f>
        <v>0</v>
      </c>
      <c r="Q247" s="112">
        <f>+'prev. 2016'!J247</f>
        <v>315</v>
      </c>
      <c r="R247" s="113">
        <f>+Q247</f>
        <v>315</v>
      </c>
      <c r="S247" s="112">
        <f>+'prev. 2016'!K247</f>
        <v>80</v>
      </c>
      <c r="T247" s="122">
        <f>+S247</f>
        <v>80</v>
      </c>
      <c r="U247" s="112">
        <f>+'prev. 2016'!L247</f>
        <v>200</v>
      </c>
      <c r="V247" s="113">
        <f>+U247</f>
        <v>200</v>
      </c>
      <c r="W247" s="112">
        <f>+'prev. 2016'!M247</f>
        <v>0</v>
      </c>
      <c r="X247" s="113">
        <f>+W247</f>
        <v>0</v>
      </c>
      <c r="Y247" s="116">
        <f t="shared" si="77"/>
        <v>950</v>
      </c>
      <c r="Z247" s="116">
        <f t="shared" si="78"/>
        <v>950</v>
      </c>
    </row>
    <row r="248" spans="1:26" ht="38.25" x14ac:dyDescent="0.2">
      <c r="A248" s="139" t="s">
        <v>257</v>
      </c>
      <c r="B248" s="132" t="s">
        <v>1883</v>
      </c>
      <c r="C248" s="112">
        <f>+'prev. 2016'!C248</f>
        <v>0</v>
      </c>
      <c r="D248" s="113">
        <f>+C248</f>
        <v>0</v>
      </c>
      <c r="E248" s="112">
        <f>+'prev. 2016'!D248</f>
        <v>0</v>
      </c>
      <c r="F248" s="113">
        <f>+E248</f>
        <v>0</v>
      </c>
      <c r="G248" s="112">
        <f>+'prev. 2016'!E248</f>
        <v>0</v>
      </c>
      <c r="H248" s="113">
        <f>+G248</f>
        <v>0</v>
      </c>
      <c r="I248" s="112">
        <f>+'prev. 2016'!F248</f>
        <v>0</v>
      </c>
      <c r="J248" s="113">
        <f>+I248</f>
        <v>0</v>
      </c>
      <c r="K248" s="112">
        <f>+'prev. 2016'!G248</f>
        <v>0</v>
      </c>
      <c r="L248" s="122">
        <f>+K248</f>
        <v>0</v>
      </c>
      <c r="M248" s="112">
        <f>+'prev. 2016'!H248</f>
        <v>0</v>
      </c>
      <c r="N248" s="122">
        <f>+M248</f>
        <v>0</v>
      </c>
      <c r="O248" s="112">
        <f>+'prev. 2016'!I248</f>
        <v>0</v>
      </c>
      <c r="P248" s="122">
        <f>+O248</f>
        <v>0</v>
      </c>
      <c r="Q248" s="112">
        <f>+'prev. 2016'!J248</f>
        <v>0</v>
      </c>
      <c r="R248" s="113">
        <f>+Q248</f>
        <v>0</v>
      </c>
      <c r="S248" s="112">
        <f>+'prev. 2016'!K248</f>
        <v>0</v>
      </c>
      <c r="T248" s="122">
        <f>+S248</f>
        <v>0</v>
      </c>
      <c r="U248" s="112">
        <f>+'prev. 2016'!L248</f>
        <v>0</v>
      </c>
      <c r="V248" s="113">
        <f>+U248</f>
        <v>0</v>
      </c>
      <c r="W248" s="112">
        <f>+'prev. 2016'!M248</f>
        <v>0</v>
      </c>
      <c r="X248" s="113">
        <f>+W248</f>
        <v>0</v>
      </c>
      <c r="Y248" s="116">
        <f t="shared" si="77"/>
        <v>0</v>
      </c>
      <c r="Z248" s="116">
        <f t="shared" si="78"/>
        <v>0</v>
      </c>
    </row>
    <row r="249" spans="1:26" s="110" customFormat="1" ht="38.25" x14ac:dyDescent="0.2">
      <c r="A249" s="139" t="s">
        <v>258</v>
      </c>
      <c r="B249" s="132" t="s">
        <v>1884</v>
      </c>
      <c r="C249" s="112">
        <f>+'prev. 2016'!C249</f>
        <v>0</v>
      </c>
      <c r="D249" s="113">
        <f>+C249</f>
        <v>0</v>
      </c>
      <c r="E249" s="112">
        <f>+'prev. 2016'!D249</f>
        <v>0</v>
      </c>
      <c r="F249" s="113">
        <f>+E249</f>
        <v>0</v>
      </c>
      <c r="G249" s="112">
        <f>+'prev. 2016'!E249</f>
        <v>0</v>
      </c>
      <c r="H249" s="113">
        <f>+G249</f>
        <v>0</v>
      </c>
      <c r="I249" s="112">
        <f>+'prev. 2016'!F249</f>
        <v>0</v>
      </c>
      <c r="J249" s="113">
        <f>+I249</f>
        <v>0</v>
      </c>
      <c r="K249" s="112">
        <f>+'prev. 2016'!G249</f>
        <v>0</v>
      </c>
      <c r="L249" s="122">
        <f>+K249</f>
        <v>0</v>
      </c>
      <c r="M249" s="112">
        <f>+'prev. 2016'!H249</f>
        <v>0</v>
      </c>
      <c r="N249" s="122">
        <f>+M249</f>
        <v>0</v>
      </c>
      <c r="O249" s="112">
        <f>+'prev. 2016'!I249</f>
        <v>0</v>
      </c>
      <c r="P249" s="122">
        <f>+O249</f>
        <v>0</v>
      </c>
      <c r="Q249" s="112">
        <f>+'prev. 2016'!J249</f>
        <v>0</v>
      </c>
      <c r="R249" s="113">
        <f>+Q249</f>
        <v>0</v>
      </c>
      <c r="S249" s="112">
        <f>+'prev. 2016'!K249</f>
        <v>0</v>
      </c>
      <c r="T249" s="122">
        <f>+S249</f>
        <v>0</v>
      </c>
      <c r="U249" s="112">
        <f>+'prev. 2016'!L249</f>
        <v>0</v>
      </c>
      <c r="V249" s="113">
        <f>+U249</f>
        <v>0</v>
      </c>
      <c r="W249" s="112">
        <f>+'prev. 2016'!M249</f>
        <v>0</v>
      </c>
      <c r="X249" s="113">
        <f>+W249</f>
        <v>0</v>
      </c>
      <c r="Y249" s="116">
        <f t="shared" si="77"/>
        <v>0</v>
      </c>
      <c r="Z249" s="116">
        <f t="shared" si="78"/>
        <v>0</v>
      </c>
    </row>
    <row r="250" spans="1:26" ht="25.5" x14ac:dyDescent="0.2">
      <c r="A250" s="143" t="s">
        <v>259</v>
      </c>
      <c r="B250" s="132" t="s">
        <v>1885</v>
      </c>
      <c r="C250" s="112">
        <f>+'prev. 2016'!C250</f>
        <v>369</v>
      </c>
      <c r="D250" s="112">
        <f>SUM(D251:D255)</f>
        <v>369</v>
      </c>
      <c r="E250" s="112">
        <f>+'prev. 2016'!D250</f>
        <v>1310</v>
      </c>
      <c r="F250" s="112">
        <f>SUM(F251:F255)</f>
        <v>1310</v>
      </c>
      <c r="G250" s="112">
        <f>+'prev. 2016'!E250</f>
        <v>0</v>
      </c>
      <c r="H250" s="112">
        <f>SUM(H251:H255)</f>
        <v>0</v>
      </c>
      <c r="I250" s="112">
        <f>+'prev. 2016'!F250</f>
        <v>5</v>
      </c>
      <c r="J250" s="112">
        <f>SUM(J251:J255)</f>
        <v>5</v>
      </c>
      <c r="K250" s="112">
        <f>+'prev. 2016'!G250</f>
        <v>1150</v>
      </c>
      <c r="L250" s="121">
        <f>SUM(L251:L255)</f>
        <v>1150</v>
      </c>
      <c r="M250" s="112">
        <f>+'prev. 2016'!H250</f>
        <v>0</v>
      </c>
      <c r="N250" s="121">
        <f>SUM(N251:N255)</f>
        <v>0</v>
      </c>
      <c r="O250" s="112">
        <f>+'prev. 2016'!I250</f>
        <v>0</v>
      </c>
      <c r="P250" s="121">
        <f>SUM(P251:P255)</f>
        <v>0</v>
      </c>
      <c r="Q250" s="112">
        <f>+'prev. 2016'!J250</f>
        <v>650</v>
      </c>
      <c r="R250" s="112">
        <f>SUM(R251:R255)</f>
        <v>650</v>
      </c>
      <c r="S250" s="112">
        <f>+'prev. 2016'!K250</f>
        <v>5389</v>
      </c>
      <c r="T250" s="121">
        <f>SUM(T251:T255)</f>
        <v>5389</v>
      </c>
      <c r="U250" s="112">
        <f>+'prev. 2016'!L250</f>
        <v>14</v>
      </c>
      <c r="V250" s="112">
        <f>SUM(V251:V255)</f>
        <v>14</v>
      </c>
      <c r="W250" s="112">
        <f>+'prev. 2016'!M250</f>
        <v>79</v>
      </c>
      <c r="X250" s="112">
        <f>SUM(X251:X255)</f>
        <v>79</v>
      </c>
      <c r="Y250" s="116">
        <f t="shared" si="77"/>
        <v>8966</v>
      </c>
      <c r="Z250" s="116">
        <f t="shared" si="78"/>
        <v>8966</v>
      </c>
    </row>
    <row r="251" spans="1:26" ht="38.25" x14ac:dyDescent="0.2">
      <c r="A251" s="143" t="s">
        <v>260</v>
      </c>
      <c r="B251" s="132" t="s">
        <v>549</v>
      </c>
      <c r="C251" s="112">
        <f>+'prev. 2016'!C251</f>
        <v>0</v>
      </c>
      <c r="D251" s="113">
        <f t="shared" ref="D251:F256" si="119">+C251</f>
        <v>0</v>
      </c>
      <c r="E251" s="112">
        <f>+'prev. 2016'!D251</f>
        <v>430</v>
      </c>
      <c r="F251" s="113">
        <f t="shared" si="119"/>
        <v>430</v>
      </c>
      <c r="G251" s="112">
        <f>+'prev. 2016'!E251</f>
        <v>0</v>
      </c>
      <c r="H251" s="113">
        <f t="shared" ref="H251:H256" si="120">+G251</f>
        <v>0</v>
      </c>
      <c r="I251" s="112">
        <f>+'prev. 2016'!F251</f>
        <v>0</v>
      </c>
      <c r="J251" s="113">
        <f t="shared" ref="J251:J256" si="121">+I251</f>
        <v>0</v>
      </c>
      <c r="K251" s="112">
        <f>+'prev. 2016'!G251</f>
        <v>0</v>
      </c>
      <c r="L251" s="122">
        <f t="shared" ref="L251:L256" si="122">+K251</f>
        <v>0</v>
      </c>
      <c r="M251" s="112">
        <f>+'prev. 2016'!H251</f>
        <v>0</v>
      </c>
      <c r="N251" s="122">
        <f t="shared" ref="N251:N256" si="123">+M251</f>
        <v>0</v>
      </c>
      <c r="O251" s="112">
        <f>+'prev. 2016'!I251</f>
        <v>0</v>
      </c>
      <c r="P251" s="122">
        <f t="shared" ref="P251:P256" si="124">+O251</f>
        <v>0</v>
      </c>
      <c r="Q251" s="112">
        <f>+'prev. 2016'!J251</f>
        <v>0</v>
      </c>
      <c r="R251" s="113">
        <f t="shared" ref="R251:R256" si="125">+Q251</f>
        <v>0</v>
      </c>
      <c r="S251" s="112">
        <f>+'prev. 2016'!K251</f>
        <v>58</v>
      </c>
      <c r="T251" s="122">
        <f t="shared" ref="T251:T256" si="126">+S251</f>
        <v>58</v>
      </c>
      <c r="U251" s="112">
        <f>+'prev. 2016'!L251</f>
        <v>8</v>
      </c>
      <c r="V251" s="113">
        <f t="shared" ref="V251:V256" si="127">+U251</f>
        <v>8</v>
      </c>
      <c r="W251" s="112">
        <f>+'prev. 2016'!M251</f>
        <v>0</v>
      </c>
      <c r="X251" s="113">
        <f t="shared" ref="X251:X256" si="128">+W251</f>
        <v>0</v>
      </c>
      <c r="Y251" s="116">
        <f t="shared" si="77"/>
        <v>496</v>
      </c>
      <c r="Z251" s="116">
        <f t="shared" si="78"/>
        <v>496</v>
      </c>
    </row>
    <row r="252" spans="1:26" s="110" customFormat="1" ht="38.25" x14ac:dyDescent="0.2">
      <c r="A252" s="143" t="s">
        <v>261</v>
      </c>
      <c r="B252" s="132" t="s">
        <v>550</v>
      </c>
      <c r="C252" s="112">
        <f>+'prev. 2016'!C252</f>
        <v>31</v>
      </c>
      <c r="D252" s="112">
        <f t="shared" si="119"/>
        <v>31</v>
      </c>
      <c r="E252" s="112">
        <f>+'prev. 2016'!D252</f>
        <v>0</v>
      </c>
      <c r="F252" s="112">
        <f t="shared" si="119"/>
        <v>0</v>
      </c>
      <c r="G252" s="112">
        <f>+'prev. 2016'!E252</f>
        <v>0</v>
      </c>
      <c r="H252" s="112">
        <f t="shared" si="120"/>
        <v>0</v>
      </c>
      <c r="I252" s="112">
        <f>+'prev. 2016'!F252</f>
        <v>0</v>
      </c>
      <c r="J252" s="112">
        <f t="shared" si="121"/>
        <v>0</v>
      </c>
      <c r="K252" s="112">
        <f>+'prev. 2016'!G252</f>
        <v>0</v>
      </c>
      <c r="L252" s="121">
        <f t="shared" si="122"/>
        <v>0</v>
      </c>
      <c r="M252" s="112">
        <f>+'prev. 2016'!H252</f>
        <v>0</v>
      </c>
      <c r="N252" s="121">
        <f t="shared" si="123"/>
        <v>0</v>
      </c>
      <c r="O252" s="112">
        <f>+'prev. 2016'!I252</f>
        <v>0</v>
      </c>
      <c r="P252" s="121">
        <f t="shared" si="124"/>
        <v>0</v>
      </c>
      <c r="Q252" s="112">
        <f>+'prev. 2016'!J252</f>
        <v>0</v>
      </c>
      <c r="R252" s="112">
        <f t="shared" si="125"/>
        <v>0</v>
      </c>
      <c r="S252" s="112">
        <f>+'prev. 2016'!K252</f>
        <v>0</v>
      </c>
      <c r="T252" s="121">
        <f t="shared" si="126"/>
        <v>0</v>
      </c>
      <c r="U252" s="112">
        <f>+'prev. 2016'!L252</f>
        <v>0</v>
      </c>
      <c r="V252" s="112">
        <f t="shared" si="127"/>
        <v>0</v>
      </c>
      <c r="W252" s="112">
        <f>+'prev. 2016'!M252</f>
        <v>0</v>
      </c>
      <c r="X252" s="112">
        <f t="shared" si="128"/>
        <v>0</v>
      </c>
      <c r="Y252" s="116">
        <f t="shared" si="77"/>
        <v>31</v>
      </c>
      <c r="Z252" s="116">
        <f t="shared" si="78"/>
        <v>31</v>
      </c>
    </row>
    <row r="253" spans="1:26" ht="25.5" x14ac:dyDescent="0.2">
      <c r="A253" s="143" t="s">
        <v>262</v>
      </c>
      <c r="B253" s="132" t="s">
        <v>551</v>
      </c>
      <c r="C253" s="112">
        <f>+'prev. 2016'!C253</f>
        <v>0</v>
      </c>
      <c r="D253" s="113">
        <f t="shared" si="119"/>
        <v>0</v>
      </c>
      <c r="E253" s="112">
        <f>+'prev. 2016'!D253</f>
        <v>0</v>
      </c>
      <c r="F253" s="113">
        <f t="shared" si="119"/>
        <v>0</v>
      </c>
      <c r="G253" s="112">
        <f>+'prev. 2016'!E253</f>
        <v>0</v>
      </c>
      <c r="H253" s="113">
        <f t="shared" si="120"/>
        <v>0</v>
      </c>
      <c r="I253" s="112">
        <f>+'prev. 2016'!F253</f>
        <v>0</v>
      </c>
      <c r="J253" s="113">
        <f t="shared" si="121"/>
        <v>0</v>
      </c>
      <c r="K253" s="112">
        <f>+'prev. 2016'!G253</f>
        <v>0</v>
      </c>
      <c r="L253" s="122">
        <f t="shared" si="122"/>
        <v>0</v>
      </c>
      <c r="M253" s="112">
        <f>+'prev. 2016'!H253</f>
        <v>0</v>
      </c>
      <c r="N253" s="122">
        <f t="shared" si="123"/>
        <v>0</v>
      </c>
      <c r="O253" s="112">
        <f>+'prev. 2016'!I253</f>
        <v>0</v>
      </c>
      <c r="P253" s="122">
        <f t="shared" si="124"/>
        <v>0</v>
      </c>
      <c r="Q253" s="112">
        <f>+'prev. 2016'!J253</f>
        <v>0</v>
      </c>
      <c r="R253" s="113">
        <f t="shared" si="125"/>
        <v>0</v>
      </c>
      <c r="S253" s="112">
        <f>+'prev. 2016'!K253</f>
        <v>0</v>
      </c>
      <c r="T253" s="122">
        <f t="shared" si="126"/>
        <v>0</v>
      </c>
      <c r="U253" s="112">
        <f>+'prev. 2016'!L253</f>
        <v>0</v>
      </c>
      <c r="V253" s="113">
        <f t="shared" si="127"/>
        <v>0</v>
      </c>
      <c r="W253" s="112">
        <f>+'prev. 2016'!M253</f>
        <v>0</v>
      </c>
      <c r="X253" s="113">
        <f t="shared" si="128"/>
        <v>0</v>
      </c>
      <c r="Y253" s="116">
        <f t="shared" si="77"/>
        <v>0</v>
      </c>
      <c r="Z253" s="116">
        <f t="shared" si="78"/>
        <v>0</v>
      </c>
    </row>
    <row r="254" spans="1:26" x14ac:dyDescent="0.2">
      <c r="A254" s="143" t="s">
        <v>263</v>
      </c>
      <c r="B254" s="132" t="s">
        <v>552</v>
      </c>
      <c r="C254" s="112">
        <f>+'prev. 2016'!C254</f>
        <v>338</v>
      </c>
      <c r="D254" s="113">
        <f t="shared" si="119"/>
        <v>338</v>
      </c>
      <c r="E254" s="112">
        <f>+'prev. 2016'!D254</f>
        <v>880</v>
      </c>
      <c r="F254" s="113">
        <f t="shared" si="119"/>
        <v>880</v>
      </c>
      <c r="G254" s="112">
        <f>+'prev. 2016'!E254</f>
        <v>0</v>
      </c>
      <c r="H254" s="113">
        <f t="shared" si="120"/>
        <v>0</v>
      </c>
      <c r="I254" s="112">
        <f>+'prev. 2016'!F254</f>
        <v>5</v>
      </c>
      <c r="J254" s="113">
        <f t="shared" si="121"/>
        <v>5</v>
      </c>
      <c r="K254" s="112">
        <f>+'prev. 2016'!G254</f>
        <v>1150</v>
      </c>
      <c r="L254" s="122">
        <f t="shared" si="122"/>
        <v>1150</v>
      </c>
      <c r="M254" s="112">
        <f>+'prev. 2016'!H254</f>
        <v>0</v>
      </c>
      <c r="N254" s="122">
        <f t="shared" si="123"/>
        <v>0</v>
      </c>
      <c r="O254" s="112">
        <f>+'prev. 2016'!I254</f>
        <v>0</v>
      </c>
      <c r="P254" s="122">
        <f t="shared" si="124"/>
        <v>0</v>
      </c>
      <c r="Q254" s="112">
        <f>+'prev. 2016'!J254</f>
        <v>650</v>
      </c>
      <c r="R254" s="113">
        <f t="shared" si="125"/>
        <v>650</v>
      </c>
      <c r="S254" s="112">
        <f>+'prev. 2016'!K254</f>
        <v>5331</v>
      </c>
      <c r="T254" s="122">
        <f t="shared" si="126"/>
        <v>5331</v>
      </c>
      <c r="U254" s="112">
        <f>+'prev. 2016'!L254</f>
        <v>6</v>
      </c>
      <c r="V254" s="113">
        <f t="shared" si="127"/>
        <v>6</v>
      </c>
      <c r="W254" s="112">
        <f>+'prev. 2016'!M254</f>
        <v>79</v>
      </c>
      <c r="X254" s="113">
        <f t="shared" si="128"/>
        <v>79</v>
      </c>
      <c r="Y254" s="116">
        <f t="shared" si="77"/>
        <v>8439</v>
      </c>
      <c r="Z254" s="116">
        <f t="shared" si="78"/>
        <v>8439</v>
      </c>
    </row>
    <row r="255" spans="1:26" ht="25.5" x14ac:dyDescent="0.2">
      <c r="A255" s="143" t="s">
        <v>264</v>
      </c>
      <c r="B255" s="132" t="s">
        <v>553</v>
      </c>
      <c r="C255" s="112">
        <f>+'prev. 2016'!C255</f>
        <v>0</v>
      </c>
      <c r="D255" s="113">
        <f t="shared" si="119"/>
        <v>0</v>
      </c>
      <c r="E255" s="112">
        <f>+'prev. 2016'!D255</f>
        <v>0</v>
      </c>
      <c r="F255" s="113">
        <f t="shared" si="119"/>
        <v>0</v>
      </c>
      <c r="G255" s="112">
        <f>+'prev. 2016'!E255</f>
        <v>0</v>
      </c>
      <c r="H255" s="113">
        <f t="shared" si="120"/>
        <v>0</v>
      </c>
      <c r="I255" s="112">
        <f>+'prev. 2016'!F255</f>
        <v>0</v>
      </c>
      <c r="J255" s="113">
        <f t="shared" si="121"/>
        <v>0</v>
      </c>
      <c r="K255" s="112">
        <f>+'prev. 2016'!G255</f>
        <v>0</v>
      </c>
      <c r="L255" s="122">
        <f t="shared" si="122"/>
        <v>0</v>
      </c>
      <c r="M255" s="112">
        <f>+'prev. 2016'!H255</f>
        <v>0</v>
      </c>
      <c r="N255" s="122">
        <f t="shared" si="123"/>
        <v>0</v>
      </c>
      <c r="O255" s="112">
        <f>+'prev. 2016'!I255</f>
        <v>0</v>
      </c>
      <c r="P255" s="122">
        <f t="shared" si="124"/>
        <v>0</v>
      </c>
      <c r="Q255" s="112">
        <f>+'prev. 2016'!J255</f>
        <v>0</v>
      </c>
      <c r="R255" s="113">
        <f t="shared" si="125"/>
        <v>0</v>
      </c>
      <c r="S255" s="112">
        <f>+'prev. 2016'!K255</f>
        <v>0</v>
      </c>
      <c r="T255" s="122">
        <f t="shared" si="126"/>
        <v>0</v>
      </c>
      <c r="U255" s="112">
        <f>+'prev. 2016'!L255</f>
        <v>0</v>
      </c>
      <c r="V255" s="113">
        <f t="shared" si="127"/>
        <v>0</v>
      </c>
      <c r="W255" s="112">
        <f>+'prev. 2016'!M255</f>
        <v>0</v>
      </c>
      <c r="X255" s="113">
        <f t="shared" si="128"/>
        <v>0</v>
      </c>
      <c r="Y255" s="116">
        <f t="shared" si="77"/>
        <v>0</v>
      </c>
      <c r="Z255" s="116">
        <f t="shared" si="78"/>
        <v>0</v>
      </c>
    </row>
    <row r="256" spans="1:26" x14ac:dyDescent="0.2">
      <c r="A256" s="143" t="s">
        <v>265</v>
      </c>
      <c r="B256" s="132" t="s">
        <v>1055</v>
      </c>
      <c r="C256" s="112">
        <f>+'prev. 2016'!C256</f>
        <v>0</v>
      </c>
      <c r="D256" s="113">
        <f t="shared" si="119"/>
        <v>0</v>
      </c>
      <c r="E256" s="112">
        <f>+'prev. 2016'!D256</f>
        <v>0</v>
      </c>
      <c r="F256" s="113">
        <f t="shared" si="119"/>
        <v>0</v>
      </c>
      <c r="G256" s="112">
        <f>+'prev. 2016'!E256</f>
        <v>0</v>
      </c>
      <c r="H256" s="113">
        <f t="shared" si="120"/>
        <v>0</v>
      </c>
      <c r="I256" s="112">
        <f>+'prev. 2016'!F256</f>
        <v>0</v>
      </c>
      <c r="J256" s="113">
        <f t="shared" si="121"/>
        <v>0</v>
      </c>
      <c r="K256" s="112">
        <f>+'prev. 2016'!G256</f>
        <v>0</v>
      </c>
      <c r="L256" s="122">
        <f t="shared" si="122"/>
        <v>0</v>
      </c>
      <c r="M256" s="112">
        <f>+'prev. 2016'!H256</f>
        <v>0</v>
      </c>
      <c r="N256" s="122">
        <f t="shared" si="123"/>
        <v>0</v>
      </c>
      <c r="O256" s="112">
        <f>+'prev. 2016'!I256</f>
        <v>0</v>
      </c>
      <c r="P256" s="122">
        <f t="shared" si="124"/>
        <v>0</v>
      </c>
      <c r="Q256" s="112">
        <f>+'prev. 2016'!J256</f>
        <v>0</v>
      </c>
      <c r="R256" s="113">
        <f t="shared" si="125"/>
        <v>0</v>
      </c>
      <c r="S256" s="112">
        <f>+'prev. 2016'!K256</f>
        <v>0</v>
      </c>
      <c r="T256" s="122">
        <f t="shared" si="126"/>
        <v>0</v>
      </c>
      <c r="U256" s="112">
        <f>+'prev. 2016'!L256</f>
        <v>0</v>
      </c>
      <c r="V256" s="113">
        <f t="shared" si="127"/>
        <v>0</v>
      </c>
      <c r="W256" s="112">
        <f>+'prev. 2016'!M256</f>
        <v>0</v>
      </c>
      <c r="X256" s="113">
        <f t="shared" si="128"/>
        <v>0</v>
      </c>
      <c r="Y256" s="116">
        <f t="shared" si="77"/>
        <v>0</v>
      </c>
      <c r="Z256" s="116">
        <f t="shared" si="78"/>
        <v>0</v>
      </c>
    </row>
    <row r="257" spans="1:26" x14ac:dyDescent="0.2">
      <c r="A257" s="139" t="s">
        <v>266</v>
      </c>
      <c r="B257" s="132" t="s">
        <v>1430</v>
      </c>
      <c r="C257" s="112">
        <f>+'prev. 2016'!C257</f>
        <v>24678</v>
      </c>
      <c r="D257" s="112">
        <f>D258+D276+D289</f>
        <v>24678</v>
      </c>
      <c r="E257" s="112">
        <f>+'prev. 2016'!D257</f>
        <v>20038</v>
      </c>
      <c r="F257" s="112">
        <f>F258+F276+F289</f>
        <v>20038</v>
      </c>
      <c r="G257" s="112">
        <f>+'prev. 2016'!E257</f>
        <v>34761</v>
      </c>
      <c r="H257" s="112">
        <f>H258+H276+H289</f>
        <v>34761</v>
      </c>
      <c r="I257" s="112">
        <f>+'prev. 2016'!F257</f>
        <v>5900</v>
      </c>
      <c r="J257" s="112">
        <f>J258+J276+J289</f>
        <v>5900</v>
      </c>
      <c r="K257" s="112">
        <f>+'prev. 2016'!G257</f>
        <v>21172</v>
      </c>
      <c r="L257" s="121">
        <f>L258+L276+L289</f>
        <v>21172</v>
      </c>
      <c r="M257" s="112">
        <f>+'prev. 2016'!H257</f>
        <v>8259</v>
      </c>
      <c r="N257" s="121">
        <f>N258+N276+N289</f>
        <v>8259</v>
      </c>
      <c r="O257" s="112">
        <f>+'prev. 2016'!I257</f>
        <v>15286</v>
      </c>
      <c r="P257" s="121">
        <f>P258+P276+P289</f>
        <v>15286</v>
      </c>
      <c r="Q257" s="112">
        <f>+'prev. 2016'!J257</f>
        <v>44500</v>
      </c>
      <c r="R257" s="112">
        <f>R258+R276+R289</f>
        <v>44500</v>
      </c>
      <c r="S257" s="112">
        <f>+'prev. 2016'!K257</f>
        <v>26030</v>
      </c>
      <c r="T257" s="121">
        <f>T258+T276+T289</f>
        <v>26030</v>
      </c>
      <c r="U257" s="112">
        <f>+'prev. 2016'!L257</f>
        <v>17994</v>
      </c>
      <c r="V257" s="112">
        <f>V258+V276+V289</f>
        <v>17994</v>
      </c>
      <c r="W257" s="112">
        <f>+'prev. 2016'!M257</f>
        <v>12457</v>
      </c>
      <c r="X257" s="112">
        <f>X258+X276+X289</f>
        <v>12457</v>
      </c>
      <c r="Y257" s="116">
        <f t="shared" si="77"/>
        <v>231075</v>
      </c>
      <c r="Z257" s="116">
        <f t="shared" si="78"/>
        <v>231075</v>
      </c>
    </row>
    <row r="258" spans="1:26" x14ac:dyDescent="0.2">
      <c r="A258" s="143" t="s">
        <v>267</v>
      </c>
      <c r="B258" s="132" t="s">
        <v>1432</v>
      </c>
      <c r="C258" s="112">
        <f>+'prev. 2016'!C258</f>
        <v>23510</v>
      </c>
      <c r="D258" s="113">
        <f>SUM(D259:D269)+D272</f>
        <v>23510</v>
      </c>
      <c r="E258" s="112">
        <f>+'prev. 2016'!D258</f>
        <v>19201</v>
      </c>
      <c r="F258" s="113">
        <f>SUM(F259:F269)+F272</f>
        <v>19201</v>
      </c>
      <c r="G258" s="112">
        <f>+'prev. 2016'!E258</f>
        <v>34115</v>
      </c>
      <c r="H258" s="113">
        <f>SUM(H259:H269)+H272</f>
        <v>34115</v>
      </c>
      <c r="I258" s="112">
        <f>+'prev. 2016'!F258</f>
        <v>5020</v>
      </c>
      <c r="J258" s="113">
        <f>SUM(J259:J269)+J272</f>
        <v>5020</v>
      </c>
      <c r="K258" s="112">
        <f>+'prev. 2016'!G258</f>
        <v>19106</v>
      </c>
      <c r="L258" s="122">
        <f>SUM(L259:L269)+L272</f>
        <v>19106</v>
      </c>
      <c r="M258" s="112">
        <f>+'prev. 2016'!H258</f>
        <v>7703</v>
      </c>
      <c r="N258" s="122">
        <f>SUM(N259:N269)+N272</f>
        <v>7703</v>
      </c>
      <c r="O258" s="112">
        <f>+'prev. 2016'!I258</f>
        <v>14519</v>
      </c>
      <c r="P258" s="122">
        <f>SUM(P259:P269)+P272</f>
        <v>14519</v>
      </c>
      <c r="Q258" s="112">
        <f>+'prev. 2016'!J258</f>
        <v>41434</v>
      </c>
      <c r="R258" s="113">
        <f>SUM(R259:R269)+R272</f>
        <v>41434</v>
      </c>
      <c r="S258" s="112">
        <f>+'prev. 2016'!K258</f>
        <v>25363</v>
      </c>
      <c r="T258" s="122">
        <f>SUM(T259:T269)+T272</f>
        <v>25363</v>
      </c>
      <c r="U258" s="112">
        <f>+'prev. 2016'!L258</f>
        <v>17048</v>
      </c>
      <c r="V258" s="113">
        <f>SUM(V259:V269)+V272</f>
        <v>17048</v>
      </c>
      <c r="W258" s="112">
        <f>+'prev. 2016'!M258</f>
        <v>10820</v>
      </c>
      <c r="X258" s="113">
        <f>SUM(X259:X269)+X272</f>
        <v>10820</v>
      </c>
      <c r="Y258" s="116">
        <f t="shared" si="77"/>
        <v>217839</v>
      </c>
      <c r="Z258" s="116">
        <f t="shared" si="78"/>
        <v>217839</v>
      </c>
    </row>
    <row r="259" spans="1:26" s="110" customFormat="1" x14ac:dyDescent="0.2">
      <c r="A259" s="143" t="s">
        <v>268</v>
      </c>
      <c r="B259" s="132" t="s">
        <v>1434</v>
      </c>
      <c r="C259" s="112">
        <f>+'prev. 2016'!C259</f>
        <v>1412</v>
      </c>
      <c r="D259" s="113">
        <f t="shared" ref="D259:F268" si="129">+C259</f>
        <v>1412</v>
      </c>
      <c r="E259" s="112">
        <f>+'prev. 2016'!D259</f>
        <v>1674</v>
      </c>
      <c r="F259" s="113">
        <f t="shared" si="129"/>
        <v>1674</v>
      </c>
      <c r="G259" s="112">
        <f>+'prev. 2016'!E259</f>
        <v>2207</v>
      </c>
      <c r="H259" s="113">
        <f t="shared" ref="H259:H268" si="130">+G259</f>
        <v>2207</v>
      </c>
      <c r="I259" s="112">
        <f>+'prev. 2016'!F259</f>
        <v>320</v>
      </c>
      <c r="J259" s="113">
        <f t="shared" ref="J259:J268" si="131">+I259</f>
        <v>320</v>
      </c>
      <c r="K259" s="112">
        <f>+'prev. 2016'!G259</f>
        <v>1238</v>
      </c>
      <c r="L259" s="122">
        <f t="shared" ref="L259:L268" si="132">+K259</f>
        <v>1238</v>
      </c>
      <c r="M259" s="112">
        <f>+'prev. 2016'!H259</f>
        <v>0</v>
      </c>
      <c r="N259" s="122">
        <f t="shared" ref="N259:N268" si="133">+M259</f>
        <v>0</v>
      </c>
      <c r="O259" s="112">
        <f>+'prev. 2016'!I259</f>
        <v>2353</v>
      </c>
      <c r="P259" s="122">
        <f t="shared" ref="P259:P268" si="134">+O259</f>
        <v>2353</v>
      </c>
      <c r="Q259" s="112">
        <f>+'prev. 2016'!J259</f>
        <v>0</v>
      </c>
      <c r="R259" s="113">
        <f t="shared" ref="R259:R268" si="135">+Q259</f>
        <v>0</v>
      </c>
      <c r="S259" s="112">
        <f>+'prev. 2016'!K259</f>
        <v>1559</v>
      </c>
      <c r="T259" s="122">
        <f t="shared" ref="T259:T268" si="136">+S259</f>
        <v>1559</v>
      </c>
      <c r="U259" s="112">
        <f>+'prev. 2016'!L259</f>
        <v>1000</v>
      </c>
      <c r="V259" s="113">
        <f t="shared" ref="V259:V268" si="137">+U259</f>
        <v>1000</v>
      </c>
      <c r="W259" s="112">
        <f>+'prev. 2016'!M259</f>
        <v>0</v>
      </c>
      <c r="X259" s="113">
        <f t="shared" ref="X259:X268" si="138">+W259</f>
        <v>0</v>
      </c>
      <c r="Y259" s="116">
        <f t="shared" ref="Y259:Y322" si="139">+C259+E259+G259+I259+K259+M259+O259+Q259+S259+U259+W259</f>
        <v>11763</v>
      </c>
      <c r="Z259" s="116">
        <f t="shared" ref="Z259:Z322" si="140">+D259+F259+H259+J259+L259+N259+P259+R259+T259+V259+X259</f>
        <v>11763</v>
      </c>
    </row>
    <row r="260" spans="1:26" x14ac:dyDescent="0.2">
      <c r="A260" s="143" t="s">
        <v>269</v>
      </c>
      <c r="B260" s="132" t="s">
        <v>1436</v>
      </c>
      <c r="C260" s="112">
        <f>+'prev. 2016'!C260</f>
        <v>2682</v>
      </c>
      <c r="D260" s="113">
        <f t="shared" si="129"/>
        <v>2682</v>
      </c>
      <c r="E260" s="112">
        <f>+'prev. 2016'!D260</f>
        <v>5085</v>
      </c>
      <c r="F260" s="113">
        <f t="shared" si="129"/>
        <v>5085</v>
      </c>
      <c r="G260" s="112">
        <f>+'prev. 2016'!E260</f>
        <v>4176</v>
      </c>
      <c r="H260" s="113">
        <f t="shared" si="130"/>
        <v>4176</v>
      </c>
      <c r="I260" s="112">
        <f>+'prev. 2016'!F260</f>
        <v>731</v>
      </c>
      <c r="J260" s="113">
        <f t="shared" si="131"/>
        <v>731</v>
      </c>
      <c r="K260" s="112">
        <f>+'prev. 2016'!G260</f>
        <v>2120</v>
      </c>
      <c r="L260" s="122">
        <f t="shared" si="132"/>
        <v>2120</v>
      </c>
      <c r="M260" s="112">
        <f>+'prev. 2016'!H260</f>
        <v>729</v>
      </c>
      <c r="N260" s="122">
        <f t="shared" si="133"/>
        <v>729</v>
      </c>
      <c r="O260" s="112">
        <f>+'prev. 2016'!I260</f>
        <v>1942</v>
      </c>
      <c r="P260" s="122">
        <f t="shared" si="134"/>
        <v>1942</v>
      </c>
      <c r="Q260" s="112">
        <f>+'prev. 2016'!J260</f>
        <v>7767</v>
      </c>
      <c r="R260" s="113">
        <f t="shared" si="135"/>
        <v>7767</v>
      </c>
      <c r="S260" s="112">
        <f>+'prev. 2016'!K260</f>
        <v>4680</v>
      </c>
      <c r="T260" s="122">
        <f t="shared" si="136"/>
        <v>4680</v>
      </c>
      <c r="U260" s="112">
        <f>+'prev. 2016'!L260</f>
        <v>2000</v>
      </c>
      <c r="V260" s="113">
        <f t="shared" si="137"/>
        <v>2000</v>
      </c>
      <c r="W260" s="112">
        <f>+'prev. 2016'!M260</f>
        <v>2700</v>
      </c>
      <c r="X260" s="113">
        <f t="shared" si="138"/>
        <v>2700</v>
      </c>
      <c r="Y260" s="116">
        <f t="shared" si="139"/>
        <v>34612</v>
      </c>
      <c r="Z260" s="116">
        <f t="shared" si="140"/>
        <v>34612</v>
      </c>
    </row>
    <row r="261" spans="1:26" s="110" customFormat="1" x14ac:dyDescent="0.2">
      <c r="A261" s="143" t="s">
        <v>270</v>
      </c>
      <c r="B261" s="132" t="s">
        <v>1438</v>
      </c>
      <c r="C261" s="112">
        <f>+'prev. 2016'!C261</f>
        <v>1809</v>
      </c>
      <c r="D261" s="113">
        <f t="shared" si="129"/>
        <v>1809</v>
      </c>
      <c r="E261" s="112">
        <f>+'prev. 2016'!D261</f>
        <v>1151</v>
      </c>
      <c r="F261" s="113">
        <f t="shared" si="129"/>
        <v>1151</v>
      </c>
      <c r="G261" s="112">
        <f>+'prev. 2016'!E261</f>
        <v>2423</v>
      </c>
      <c r="H261" s="113">
        <f t="shared" si="130"/>
        <v>2423</v>
      </c>
      <c r="I261" s="112">
        <f>+'prev. 2016'!F261</f>
        <v>27</v>
      </c>
      <c r="J261" s="113">
        <f t="shared" si="131"/>
        <v>27</v>
      </c>
      <c r="K261" s="112">
        <f>+'prev. 2016'!G261</f>
        <v>1575</v>
      </c>
      <c r="L261" s="122">
        <f t="shared" si="132"/>
        <v>1575</v>
      </c>
      <c r="M261" s="112">
        <f>+'prev. 2016'!H261</f>
        <v>940</v>
      </c>
      <c r="N261" s="122">
        <f t="shared" si="133"/>
        <v>940</v>
      </c>
      <c r="O261" s="112">
        <f>+'prev. 2016'!I261</f>
        <v>1564</v>
      </c>
      <c r="P261" s="122">
        <f t="shared" si="134"/>
        <v>1564</v>
      </c>
      <c r="Q261" s="112">
        <f>+'prev. 2016'!J261</f>
        <v>2606</v>
      </c>
      <c r="R261" s="113">
        <f t="shared" si="135"/>
        <v>2606</v>
      </c>
      <c r="S261" s="112">
        <f>+'prev. 2016'!K261</f>
        <v>1249</v>
      </c>
      <c r="T261" s="122">
        <f t="shared" si="136"/>
        <v>1249</v>
      </c>
      <c r="U261" s="112">
        <f>+'prev. 2016'!L261</f>
        <v>1700</v>
      </c>
      <c r="V261" s="113">
        <f t="shared" si="137"/>
        <v>1700</v>
      </c>
      <c r="W261" s="112">
        <f>+'prev. 2016'!M261</f>
        <v>1360</v>
      </c>
      <c r="X261" s="113">
        <f t="shared" si="138"/>
        <v>1360</v>
      </c>
      <c r="Y261" s="116">
        <f t="shared" si="139"/>
        <v>16404</v>
      </c>
      <c r="Z261" s="116">
        <f t="shared" si="140"/>
        <v>16404</v>
      </c>
    </row>
    <row r="262" spans="1:26" x14ac:dyDescent="0.2">
      <c r="A262" s="143" t="s">
        <v>271</v>
      </c>
      <c r="B262" s="132" t="s">
        <v>1440</v>
      </c>
      <c r="C262" s="112">
        <f>+'prev. 2016'!C262</f>
        <v>3095</v>
      </c>
      <c r="D262" s="113">
        <f t="shared" si="129"/>
        <v>3095</v>
      </c>
      <c r="E262" s="112">
        <f>+'prev. 2016'!D262</f>
        <v>0</v>
      </c>
      <c r="F262" s="113">
        <f t="shared" si="129"/>
        <v>0</v>
      </c>
      <c r="G262" s="112">
        <f>+'prev. 2016'!E262</f>
        <v>3815</v>
      </c>
      <c r="H262" s="113">
        <f t="shared" si="130"/>
        <v>3815</v>
      </c>
      <c r="I262" s="112">
        <f>+'prev. 2016'!F262</f>
        <v>0</v>
      </c>
      <c r="J262" s="113">
        <f t="shared" si="131"/>
        <v>0</v>
      </c>
      <c r="K262" s="112">
        <f>+'prev. 2016'!G262</f>
        <v>0</v>
      </c>
      <c r="L262" s="122">
        <f t="shared" si="132"/>
        <v>0</v>
      </c>
      <c r="M262" s="112">
        <f>+'prev. 2016'!H262</f>
        <v>0</v>
      </c>
      <c r="N262" s="122">
        <f t="shared" si="133"/>
        <v>0</v>
      </c>
      <c r="O262" s="112">
        <f>+'prev. 2016'!I262</f>
        <v>1178</v>
      </c>
      <c r="P262" s="122">
        <f t="shared" si="134"/>
        <v>1178</v>
      </c>
      <c r="Q262" s="112">
        <f>+'prev. 2016'!J262</f>
        <v>0</v>
      </c>
      <c r="R262" s="113">
        <f t="shared" si="135"/>
        <v>0</v>
      </c>
      <c r="S262" s="112">
        <f>+'prev. 2016'!K262</f>
        <v>0</v>
      </c>
      <c r="T262" s="122">
        <f t="shared" si="136"/>
        <v>0</v>
      </c>
      <c r="U262" s="112">
        <f>+'prev. 2016'!L262</f>
        <v>1500</v>
      </c>
      <c r="V262" s="113">
        <f t="shared" si="137"/>
        <v>1500</v>
      </c>
      <c r="W262" s="112">
        <f>+'prev. 2016'!M262</f>
        <v>400</v>
      </c>
      <c r="X262" s="113">
        <f t="shared" si="138"/>
        <v>400</v>
      </c>
      <c r="Y262" s="116">
        <f t="shared" si="139"/>
        <v>9988</v>
      </c>
      <c r="Z262" s="116">
        <f t="shared" si="140"/>
        <v>9988</v>
      </c>
    </row>
    <row r="263" spans="1:26" x14ac:dyDescent="0.2">
      <c r="A263" s="143" t="s">
        <v>272</v>
      </c>
      <c r="B263" s="132" t="s">
        <v>1630</v>
      </c>
      <c r="C263" s="112">
        <f>+'prev. 2016'!C263</f>
        <v>993</v>
      </c>
      <c r="D263" s="113">
        <f t="shared" si="129"/>
        <v>993</v>
      </c>
      <c r="E263" s="112">
        <f>+'prev. 2016'!D263</f>
        <v>67</v>
      </c>
      <c r="F263" s="113">
        <f t="shared" si="129"/>
        <v>67</v>
      </c>
      <c r="G263" s="112">
        <f>+'prev. 2016'!E263</f>
        <v>111</v>
      </c>
      <c r="H263" s="113">
        <f t="shared" si="130"/>
        <v>111</v>
      </c>
      <c r="I263" s="112">
        <f>+'prev. 2016'!F263</f>
        <v>84</v>
      </c>
      <c r="J263" s="113">
        <f t="shared" si="131"/>
        <v>84</v>
      </c>
      <c r="K263" s="112">
        <f>+'prev. 2016'!G263</f>
        <v>90</v>
      </c>
      <c r="L263" s="122">
        <f t="shared" si="132"/>
        <v>90</v>
      </c>
      <c r="M263" s="112">
        <f>+'prev. 2016'!H263</f>
        <v>70</v>
      </c>
      <c r="N263" s="122">
        <f t="shared" si="133"/>
        <v>70</v>
      </c>
      <c r="O263" s="112">
        <f>+'prev. 2016'!I263</f>
        <v>125</v>
      </c>
      <c r="P263" s="122">
        <f t="shared" si="134"/>
        <v>125</v>
      </c>
      <c r="Q263" s="112">
        <f>+'prev. 2016'!J263</f>
        <v>457</v>
      </c>
      <c r="R263" s="113">
        <f t="shared" si="135"/>
        <v>457</v>
      </c>
      <c r="S263" s="112">
        <f>+'prev. 2016'!K263</f>
        <v>0</v>
      </c>
      <c r="T263" s="122">
        <f t="shared" si="136"/>
        <v>0</v>
      </c>
      <c r="U263" s="112">
        <f>+'prev. 2016'!L263</f>
        <v>328</v>
      </c>
      <c r="V263" s="113">
        <f t="shared" si="137"/>
        <v>328</v>
      </c>
      <c r="W263" s="112">
        <f>+'prev. 2016'!M263</f>
        <v>0</v>
      </c>
      <c r="X263" s="113">
        <f t="shared" si="138"/>
        <v>0</v>
      </c>
      <c r="Y263" s="116">
        <f t="shared" si="139"/>
        <v>2325</v>
      </c>
      <c r="Z263" s="116">
        <f t="shared" si="140"/>
        <v>2325</v>
      </c>
    </row>
    <row r="264" spans="1:26" s="110" customFormat="1" x14ac:dyDescent="0.2">
      <c r="A264" s="143" t="s">
        <v>273</v>
      </c>
      <c r="B264" s="132" t="s">
        <v>1444</v>
      </c>
      <c r="C264" s="112">
        <f>+'prev. 2016'!C264</f>
        <v>102</v>
      </c>
      <c r="D264" s="113">
        <f t="shared" si="129"/>
        <v>102</v>
      </c>
      <c r="E264" s="112">
        <f>+'prev. 2016'!D264</f>
        <v>98</v>
      </c>
      <c r="F264" s="113">
        <f t="shared" si="129"/>
        <v>98</v>
      </c>
      <c r="G264" s="112">
        <f>+'prev. 2016'!E264</f>
        <v>473</v>
      </c>
      <c r="H264" s="113">
        <f t="shared" si="130"/>
        <v>473</v>
      </c>
      <c r="I264" s="112">
        <f>+'prev. 2016'!F264</f>
        <v>35</v>
      </c>
      <c r="J264" s="113">
        <f t="shared" si="131"/>
        <v>35</v>
      </c>
      <c r="K264" s="112">
        <f>+'prev. 2016'!G264</f>
        <v>62</v>
      </c>
      <c r="L264" s="122">
        <f t="shared" si="132"/>
        <v>62</v>
      </c>
      <c r="M264" s="112">
        <f>+'prev. 2016'!H264</f>
        <v>2</v>
      </c>
      <c r="N264" s="122">
        <f t="shared" si="133"/>
        <v>2</v>
      </c>
      <c r="O264" s="112">
        <f>+'prev. 2016'!I264</f>
        <v>734</v>
      </c>
      <c r="P264" s="122">
        <f t="shared" si="134"/>
        <v>734</v>
      </c>
      <c r="Q264" s="112">
        <f>+'prev. 2016'!J264</f>
        <v>2197</v>
      </c>
      <c r="R264" s="113">
        <f t="shared" si="135"/>
        <v>2197</v>
      </c>
      <c r="S264" s="112">
        <f>+'prev. 2016'!K264</f>
        <v>22</v>
      </c>
      <c r="T264" s="122">
        <f t="shared" si="136"/>
        <v>22</v>
      </c>
      <c r="U264" s="112">
        <f>+'prev. 2016'!L264</f>
        <v>615</v>
      </c>
      <c r="V264" s="113">
        <f t="shared" si="137"/>
        <v>615</v>
      </c>
      <c r="W264" s="112">
        <f>+'prev. 2016'!M264</f>
        <v>525</v>
      </c>
      <c r="X264" s="113">
        <f t="shared" si="138"/>
        <v>525</v>
      </c>
      <c r="Y264" s="116">
        <f t="shared" si="139"/>
        <v>4865</v>
      </c>
      <c r="Z264" s="116">
        <f t="shared" si="140"/>
        <v>4865</v>
      </c>
    </row>
    <row r="265" spans="1:26" x14ac:dyDescent="0.2">
      <c r="A265" s="143" t="s">
        <v>274</v>
      </c>
      <c r="B265" s="132" t="s">
        <v>1001</v>
      </c>
      <c r="C265" s="112">
        <f>+'prev. 2016'!C265</f>
        <v>848</v>
      </c>
      <c r="D265" s="113">
        <f t="shared" si="129"/>
        <v>848</v>
      </c>
      <c r="E265" s="112">
        <f>+'prev. 2016'!D265</f>
        <v>705</v>
      </c>
      <c r="F265" s="113">
        <f t="shared" si="129"/>
        <v>705</v>
      </c>
      <c r="G265" s="112">
        <f>+'prev. 2016'!E265</f>
        <v>2138</v>
      </c>
      <c r="H265" s="113">
        <f t="shared" si="130"/>
        <v>2138</v>
      </c>
      <c r="I265" s="112">
        <f>+'prev. 2016'!F265</f>
        <v>293</v>
      </c>
      <c r="J265" s="113">
        <f t="shared" si="131"/>
        <v>293</v>
      </c>
      <c r="K265" s="112">
        <f>+'prev. 2016'!G265</f>
        <v>602</v>
      </c>
      <c r="L265" s="122">
        <f t="shared" si="132"/>
        <v>602</v>
      </c>
      <c r="M265" s="112">
        <f>+'prev. 2016'!H265</f>
        <v>163</v>
      </c>
      <c r="N265" s="122">
        <f t="shared" si="133"/>
        <v>163</v>
      </c>
      <c r="O265" s="112">
        <f>+'prev. 2016'!I265</f>
        <v>974</v>
      </c>
      <c r="P265" s="122">
        <f t="shared" si="134"/>
        <v>974</v>
      </c>
      <c r="Q265" s="112">
        <f>+'prev. 2016'!J265</f>
        <v>1099</v>
      </c>
      <c r="R265" s="113">
        <f t="shared" si="135"/>
        <v>1099</v>
      </c>
      <c r="S265" s="112">
        <f>+'prev. 2016'!K265</f>
        <v>1314</v>
      </c>
      <c r="T265" s="122">
        <f t="shared" si="136"/>
        <v>1314</v>
      </c>
      <c r="U265" s="112">
        <f>+'prev. 2016'!L265</f>
        <v>706</v>
      </c>
      <c r="V265" s="113">
        <f t="shared" si="137"/>
        <v>706</v>
      </c>
      <c r="W265" s="112">
        <f>+'prev. 2016'!M265</f>
        <v>800</v>
      </c>
      <c r="X265" s="113">
        <f t="shared" si="138"/>
        <v>800</v>
      </c>
      <c r="Y265" s="116">
        <f t="shared" si="139"/>
        <v>9642</v>
      </c>
      <c r="Z265" s="116">
        <f t="shared" si="140"/>
        <v>9642</v>
      </c>
    </row>
    <row r="266" spans="1:26" x14ac:dyDescent="0.2">
      <c r="A266" s="143" t="s">
        <v>275</v>
      </c>
      <c r="B266" s="132" t="s">
        <v>1003</v>
      </c>
      <c r="C266" s="112">
        <f>+'prev. 2016'!C266</f>
        <v>863</v>
      </c>
      <c r="D266" s="113">
        <f t="shared" si="129"/>
        <v>863</v>
      </c>
      <c r="E266" s="112">
        <f>+'prev. 2016'!D266</f>
        <v>337</v>
      </c>
      <c r="F266" s="113">
        <f t="shared" si="129"/>
        <v>337</v>
      </c>
      <c r="G266" s="112">
        <f>+'prev. 2016'!E266</f>
        <v>242</v>
      </c>
      <c r="H266" s="113">
        <f t="shared" si="130"/>
        <v>242</v>
      </c>
      <c r="I266" s="112">
        <f>+'prev. 2016'!F266</f>
        <v>229</v>
      </c>
      <c r="J266" s="113">
        <f t="shared" si="131"/>
        <v>229</v>
      </c>
      <c r="K266" s="112">
        <f>+'prev. 2016'!G266</f>
        <v>400</v>
      </c>
      <c r="L266" s="122">
        <f t="shared" si="132"/>
        <v>400</v>
      </c>
      <c r="M266" s="112">
        <f>+'prev. 2016'!H266</f>
        <v>288</v>
      </c>
      <c r="N266" s="122">
        <f t="shared" si="133"/>
        <v>288</v>
      </c>
      <c r="O266" s="112">
        <f>+'prev. 2016'!I266</f>
        <v>335</v>
      </c>
      <c r="P266" s="122">
        <f t="shared" si="134"/>
        <v>335</v>
      </c>
      <c r="Q266" s="112">
        <f>+'prev. 2016'!J266</f>
        <v>1179</v>
      </c>
      <c r="R266" s="113">
        <f t="shared" si="135"/>
        <v>1179</v>
      </c>
      <c r="S266" s="112">
        <f>+'prev. 2016'!K266</f>
        <v>159</v>
      </c>
      <c r="T266" s="122">
        <f t="shared" si="136"/>
        <v>159</v>
      </c>
      <c r="U266" s="112">
        <f>+'prev. 2016'!L266</f>
        <v>156</v>
      </c>
      <c r="V266" s="113">
        <f t="shared" si="137"/>
        <v>156</v>
      </c>
      <c r="W266" s="112">
        <f>+'prev. 2016'!M266</f>
        <v>180</v>
      </c>
      <c r="X266" s="113">
        <f t="shared" si="138"/>
        <v>180</v>
      </c>
      <c r="Y266" s="116">
        <f t="shared" si="139"/>
        <v>4368</v>
      </c>
      <c r="Z266" s="116">
        <f t="shared" si="140"/>
        <v>4368</v>
      </c>
    </row>
    <row r="267" spans="1:26" x14ac:dyDescent="0.2">
      <c r="A267" s="143" t="s">
        <v>276</v>
      </c>
      <c r="B267" s="132" t="s">
        <v>1005</v>
      </c>
      <c r="C267" s="112">
        <f>+'prev. 2016'!C267</f>
        <v>2419</v>
      </c>
      <c r="D267" s="113">
        <f t="shared" si="129"/>
        <v>2419</v>
      </c>
      <c r="E267" s="112">
        <f>+'prev. 2016'!D267</f>
        <v>2900</v>
      </c>
      <c r="F267" s="113">
        <f t="shared" si="129"/>
        <v>2900</v>
      </c>
      <c r="G267" s="112">
        <f>+'prev. 2016'!E267</f>
        <v>900</v>
      </c>
      <c r="H267" s="113">
        <f t="shared" si="130"/>
        <v>900</v>
      </c>
      <c r="I267" s="112">
        <f>+'prev. 2016'!F267</f>
        <v>619</v>
      </c>
      <c r="J267" s="113">
        <f t="shared" si="131"/>
        <v>619</v>
      </c>
      <c r="K267" s="112">
        <f>+'prev. 2016'!G267</f>
        <v>2185</v>
      </c>
      <c r="L267" s="122">
        <f t="shared" si="132"/>
        <v>2185</v>
      </c>
      <c r="M267" s="112">
        <f>+'prev. 2016'!H267</f>
        <v>773</v>
      </c>
      <c r="N267" s="122">
        <f t="shared" si="133"/>
        <v>773</v>
      </c>
      <c r="O267" s="112">
        <f>+'prev. 2016'!I267</f>
        <v>2288</v>
      </c>
      <c r="P267" s="122">
        <f t="shared" si="134"/>
        <v>2288</v>
      </c>
      <c r="Q267" s="112">
        <f>+'prev. 2016'!J267</f>
        <v>4253</v>
      </c>
      <c r="R267" s="113">
        <f t="shared" si="135"/>
        <v>4253</v>
      </c>
      <c r="S267" s="112">
        <f>+'prev. 2016'!K267</f>
        <v>5049</v>
      </c>
      <c r="T267" s="122">
        <f t="shared" si="136"/>
        <v>5049</v>
      </c>
      <c r="U267" s="112">
        <f>+'prev. 2016'!L267</f>
        <v>2800</v>
      </c>
      <c r="V267" s="113">
        <f t="shared" si="137"/>
        <v>2800</v>
      </c>
      <c r="W267" s="112">
        <f>+'prev. 2016'!M267</f>
        <v>1900</v>
      </c>
      <c r="X267" s="113">
        <f t="shared" si="138"/>
        <v>1900</v>
      </c>
      <c r="Y267" s="116">
        <f t="shared" si="139"/>
        <v>26086</v>
      </c>
      <c r="Z267" s="116">
        <f t="shared" si="140"/>
        <v>26086</v>
      </c>
    </row>
    <row r="268" spans="1:26" s="110" customFormat="1" x14ac:dyDescent="0.2">
      <c r="A268" s="143" t="s">
        <v>277</v>
      </c>
      <c r="B268" s="132" t="s">
        <v>1007</v>
      </c>
      <c r="C268" s="112">
        <f>+'prev. 2016'!C268</f>
        <v>111</v>
      </c>
      <c r="D268" s="113">
        <f t="shared" si="129"/>
        <v>111</v>
      </c>
      <c r="E268" s="112">
        <f>+'prev. 2016'!D268</f>
        <v>332</v>
      </c>
      <c r="F268" s="113">
        <f t="shared" si="129"/>
        <v>332</v>
      </c>
      <c r="G268" s="112">
        <f>+'prev. 2016'!E268</f>
        <v>246</v>
      </c>
      <c r="H268" s="113">
        <f t="shared" si="130"/>
        <v>246</v>
      </c>
      <c r="I268" s="112">
        <f>+'prev. 2016'!F268</f>
        <v>160</v>
      </c>
      <c r="J268" s="113">
        <f t="shared" si="131"/>
        <v>160</v>
      </c>
      <c r="K268" s="112">
        <f>+'prev. 2016'!G268</f>
        <v>50</v>
      </c>
      <c r="L268" s="122">
        <f t="shared" si="132"/>
        <v>50</v>
      </c>
      <c r="M268" s="112">
        <f>+'prev. 2016'!H268</f>
        <v>82</v>
      </c>
      <c r="N268" s="122">
        <f t="shared" si="133"/>
        <v>82</v>
      </c>
      <c r="O268" s="112">
        <f>+'prev. 2016'!I268</f>
        <v>151</v>
      </c>
      <c r="P268" s="122">
        <f t="shared" si="134"/>
        <v>151</v>
      </c>
      <c r="Q268" s="112">
        <f>+'prev. 2016'!J268</f>
        <v>989</v>
      </c>
      <c r="R268" s="113">
        <f t="shared" si="135"/>
        <v>989</v>
      </c>
      <c r="S268" s="112">
        <f>+'prev. 2016'!K268</f>
        <v>532</v>
      </c>
      <c r="T268" s="122">
        <f t="shared" si="136"/>
        <v>532</v>
      </c>
      <c r="U268" s="112">
        <f>+'prev. 2016'!L268</f>
        <v>300</v>
      </c>
      <c r="V268" s="113">
        <f t="shared" si="137"/>
        <v>300</v>
      </c>
      <c r="W268" s="112">
        <f>+'prev. 2016'!M268</f>
        <v>5</v>
      </c>
      <c r="X268" s="113">
        <f t="shared" si="138"/>
        <v>5</v>
      </c>
      <c r="Y268" s="116">
        <f t="shared" si="139"/>
        <v>2958</v>
      </c>
      <c r="Z268" s="116">
        <f t="shared" si="140"/>
        <v>2958</v>
      </c>
    </row>
    <row r="269" spans="1:26" s="110" customFormat="1" x14ac:dyDescent="0.2">
      <c r="A269" s="143" t="s">
        <v>278</v>
      </c>
      <c r="B269" s="132" t="s">
        <v>1009</v>
      </c>
      <c r="C269" s="112">
        <f>+'prev. 2016'!C269</f>
        <v>3110</v>
      </c>
      <c r="D269" s="112">
        <f>SUM(D270:D271)</f>
        <v>3110</v>
      </c>
      <c r="E269" s="112">
        <f>+'prev. 2016'!D269</f>
        <v>2073</v>
      </c>
      <c r="F269" s="112">
        <f>SUM(F270:F271)</f>
        <v>2073</v>
      </c>
      <c r="G269" s="112">
        <f>+'prev. 2016'!E269</f>
        <v>4249</v>
      </c>
      <c r="H269" s="112">
        <f>SUM(H270:H271)</f>
        <v>4249</v>
      </c>
      <c r="I269" s="112">
        <f>+'prev. 2016'!F269</f>
        <v>1042</v>
      </c>
      <c r="J269" s="112">
        <f>SUM(J270:J271)</f>
        <v>1042</v>
      </c>
      <c r="K269" s="112">
        <f>+'prev. 2016'!G269</f>
        <v>3184</v>
      </c>
      <c r="L269" s="121">
        <f>SUM(L270:L271)</f>
        <v>3184</v>
      </c>
      <c r="M269" s="112">
        <f>+'prev. 2016'!H269</f>
        <v>1866</v>
      </c>
      <c r="N269" s="121">
        <f>SUM(N270:N271)</f>
        <v>1866</v>
      </c>
      <c r="O269" s="112">
        <f>+'prev. 2016'!I269</f>
        <v>203</v>
      </c>
      <c r="P269" s="121">
        <f>SUM(P270:P271)</f>
        <v>203</v>
      </c>
      <c r="Q269" s="112">
        <f>+'prev. 2016'!J269</f>
        <v>5777</v>
      </c>
      <c r="R269" s="112">
        <f>SUM(R270:R271)</f>
        <v>5777</v>
      </c>
      <c r="S269" s="112">
        <f>+'prev. 2016'!K269</f>
        <v>4328</v>
      </c>
      <c r="T269" s="121">
        <f>SUM(T270:T271)</f>
        <v>4328</v>
      </c>
      <c r="U269" s="112">
        <f>+'prev. 2016'!L269</f>
        <v>1710</v>
      </c>
      <c r="V269" s="112">
        <f>SUM(V270:V271)</f>
        <v>1710</v>
      </c>
      <c r="W269" s="112">
        <f>+'prev. 2016'!M269</f>
        <v>1090</v>
      </c>
      <c r="X269" s="112">
        <f>SUM(X270:X271)</f>
        <v>1090</v>
      </c>
      <c r="Y269" s="116">
        <f t="shared" si="139"/>
        <v>28632</v>
      </c>
      <c r="Z269" s="116">
        <f t="shared" si="140"/>
        <v>28632</v>
      </c>
    </row>
    <row r="270" spans="1:26" s="110" customFormat="1" ht="25.5" x14ac:dyDescent="0.2">
      <c r="A270" s="139" t="s">
        <v>279</v>
      </c>
      <c r="B270" s="132" t="s">
        <v>1011</v>
      </c>
      <c r="C270" s="112">
        <f>+'prev. 2016'!C270</f>
        <v>699</v>
      </c>
      <c r="D270" s="113">
        <f>+C270</f>
        <v>699</v>
      </c>
      <c r="E270" s="112">
        <f>+'prev. 2016'!D270</f>
        <v>1402</v>
      </c>
      <c r="F270" s="113">
        <f>+E270</f>
        <v>1402</v>
      </c>
      <c r="G270" s="112">
        <f>+'prev. 2016'!E270</f>
        <v>3750</v>
      </c>
      <c r="H270" s="113">
        <f>+G270</f>
        <v>3750</v>
      </c>
      <c r="I270" s="112">
        <f>+'prev. 2016'!F270</f>
        <v>795</v>
      </c>
      <c r="J270" s="113">
        <f>+I270</f>
        <v>795</v>
      </c>
      <c r="K270" s="112">
        <f>+'prev. 2016'!G270</f>
        <v>2934</v>
      </c>
      <c r="L270" s="122">
        <f>+K270</f>
        <v>2934</v>
      </c>
      <c r="M270" s="112">
        <f>+'prev. 2016'!H270</f>
        <v>1050</v>
      </c>
      <c r="N270" s="122">
        <f>+M270</f>
        <v>1050</v>
      </c>
      <c r="O270" s="112">
        <f>+'prev. 2016'!I270</f>
        <v>0</v>
      </c>
      <c r="P270" s="122">
        <f>+O270</f>
        <v>0</v>
      </c>
      <c r="Q270" s="112">
        <f>+'prev. 2016'!J270</f>
        <v>3337</v>
      </c>
      <c r="R270" s="113">
        <f>+Q270</f>
        <v>3337</v>
      </c>
      <c r="S270" s="112">
        <f>+'prev. 2016'!K270</f>
        <v>3277</v>
      </c>
      <c r="T270" s="122">
        <f>+S270</f>
        <v>3277</v>
      </c>
      <c r="U270" s="112">
        <f>+'prev. 2016'!L270</f>
        <v>1300</v>
      </c>
      <c r="V270" s="113">
        <f>+U270</f>
        <v>1300</v>
      </c>
      <c r="W270" s="112">
        <f>+'prev. 2016'!M270</f>
        <v>990</v>
      </c>
      <c r="X270" s="113">
        <f>+W270</f>
        <v>990</v>
      </c>
      <c r="Y270" s="116">
        <f t="shared" si="139"/>
        <v>19534</v>
      </c>
      <c r="Z270" s="116">
        <f t="shared" si="140"/>
        <v>19534</v>
      </c>
    </row>
    <row r="271" spans="1:26" ht="25.5" x14ac:dyDescent="0.2">
      <c r="A271" s="139" t="s">
        <v>280</v>
      </c>
      <c r="B271" s="132" t="s">
        <v>1013</v>
      </c>
      <c r="C271" s="112">
        <f>+'prev. 2016'!C271</f>
        <v>2411</v>
      </c>
      <c r="D271" s="113">
        <f>+C271</f>
        <v>2411</v>
      </c>
      <c r="E271" s="112">
        <f>+'prev. 2016'!D271</f>
        <v>671</v>
      </c>
      <c r="F271" s="113">
        <f>+E271</f>
        <v>671</v>
      </c>
      <c r="G271" s="112">
        <f>+'prev. 2016'!E271</f>
        <v>499</v>
      </c>
      <c r="H271" s="113">
        <f>+G271</f>
        <v>499</v>
      </c>
      <c r="I271" s="112">
        <f>+'prev. 2016'!F271</f>
        <v>247</v>
      </c>
      <c r="J271" s="113">
        <f>+I271</f>
        <v>247</v>
      </c>
      <c r="K271" s="112">
        <f>+'prev. 2016'!G271</f>
        <v>250</v>
      </c>
      <c r="L271" s="122">
        <f>+K271</f>
        <v>250</v>
      </c>
      <c r="M271" s="112">
        <f>+'prev. 2016'!H271</f>
        <v>816</v>
      </c>
      <c r="N271" s="122">
        <f>+M271</f>
        <v>816</v>
      </c>
      <c r="O271" s="112">
        <f>+'prev. 2016'!I271</f>
        <v>203</v>
      </c>
      <c r="P271" s="122">
        <f>+O271</f>
        <v>203</v>
      </c>
      <c r="Q271" s="112">
        <f>+'prev. 2016'!J271</f>
        <v>2440</v>
      </c>
      <c r="R271" s="113">
        <f>+Q271</f>
        <v>2440</v>
      </c>
      <c r="S271" s="112">
        <f>+'prev. 2016'!K271</f>
        <v>1051</v>
      </c>
      <c r="T271" s="122">
        <f>+S271</f>
        <v>1051</v>
      </c>
      <c r="U271" s="112">
        <f>+'prev. 2016'!L271</f>
        <v>410</v>
      </c>
      <c r="V271" s="113">
        <f>+U271</f>
        <v>410</v>
      </c>
      <c r="W271" s="112">
        <f>+'prev. 2016'!M271</f>
        <v>100</v>
      </c>
      <c r="X271" s="113">
        <f>+W271</f>
        <v>100</v>
      </c>
      <c r="Y271" s="116">
        <f t="shared" si="139"/>
        <v>9098</v>
      </c>
      <c r="Z271" s="116">
        <f t="shared" si="140"/>
        <v>9098</v>
      </c>
    </row>
    <row r="272" spans="1:26" x14ac:dyDescent="0.2">
      <c r="A272" s="143" t="s">
        <v>281</v>
      </c>
      <c r="B272" s="132" t="s">
        <v>1015</v>
      </c>
      <c r="C272" s="112">
        <f>+'prev. 2016'!C272</f>
        <v>6066</v>
      </c>
      <c r="D272" s="112">
        <f>SUM(D273:D275)</f>
        <v>6066</v>
      </c>
      <c r="E272" s="112">
        <f>+'prev. 2016'!D272</f>
        <v>4779</v>
      </c>
      <c r="F272" s="112">
        <f>SUM(F273:F275)</f>
        <v>4779</v>
      </c>
      <c r="G272" s="112">
        <f>+'prev. 2016'!E272</f>
        <v>13135</v>
      </c>
      <c r="H272" s="112">
        <f>SUM(H273:H275)</f>
        <v>13135</v>
      </c>
      <c r="I272" s="112">
        <f>+'prev. 2016'!F272</f>
        <v>1480</v>
      </c>
      <c r="J272" s="112">
        <f>SUM(J273:J275)</f>
        <v>1480</v>
      </c>
      <c r="K272" s="112">
        <f>+'prev. 2016'!G272</f>
        <v>7600</v>
      </c>
      <c r="L272" s="121">
        <f>SUM(L273:L275)</f>
        <v>7600</v>
      </c>
      <c r="M272" s="112">
        <f>+'prev. 2016'!H272</f>
        <v>2790</v>
      </c>
      <c r="N272" s="121">
        <f>SUM(N273:N275)</f>
        <v>2790</v>
      </c>
      <c r="O272" s="112">
        <f>+'prev. 2016'!I272</f>
        <v>2672</v>
      </c>
      <c r="P272" s="121">
        <f>SUM(P273:P275)</f>
        <v>2672</v>
      </c>
      <c r="Q272" s="112">
        <f>+'prev. 2016'!J272</f>
        <v>15110</v>
      </c>
      <c r="R272" s="112">
        <f>SUM(R273:R275)</f>
        <v>15110</v>
      </c>
      <c r="S272" s="112">
        <f>+'prev. 2016'!K272</f>
        <v>6471</v>
      </c>
      <c r="T272" s="121">
        <f>SUM(T273:T275)</f>
        <v>6471</v>
      </c>
      <c r="U272" s="112">
        <f>+'prev. 2016'!L272</f>
        <v>4233</v>
      </c>
      <c r="V272" s="112">
        <f>SUM(V273:V275)</f>
        <v>4233</v>
      </c>
      <c r="W272" s="112">
        <f>+'prev. 2016'!M272</f>
        <v>1860</v>
      </c>
      <c r="X272" s="112">
        <f>SUM(X273:X275)</f>
        <v>1860</v>
      </c>
      <c r="Y272" s="116">
        <f t="shared" si="139"/>
        <v>66196</v>
      </c>
      <c r="Z272" s="116">
        <f t="shared" si="140"/>
        <v>66196</v>
      </c>
    </row>
    <row r="273" spans="1:26" ht="25.5" x14ac:dyDescent="0.2">
      <c r="A273" s="139" t="s">
        <v>282</v>
      </c>
      <c r="B273" s="132" t="s">
        <v>1446</v>
      </c>
      <c r="C273" s="112">
        <f>+'prev. 2016'!C273</f>
        <v>5</v>
      </c>
      <c r="D273" s="113">
        <f>+C273</f>
        <v>5</v>
      </c>
      <c r="E273" s="112">
        <f>+'prev. 2016'!D273</f>
        <v>0</v>
      </c>
      <c r="F273" s="113">
        <f>+E273</f>
        <v>0</v>
      </c>
      <c r="G273" s="112">
        <f>+'prev. 2016'!E273</f>
        <v>0</v>
      </c>
      <c r="H273" s="113">
        <f>+G273</f>
        <v>0</v>
      </c>
      <c r="I273" s="112">
        <f>+'prev. 2016'!F273</f>
        <v>0</v>
      </c>
      <c r="J273" s="113">
        <f>+I273</f>
        <v>0</v>
      </c>
      <c r="K273" s="112">
        <f>+'prev. 2016'!G273</f>
        <v>0</v>
      </c>
      <c r="L273" s="122">
        <f>+K273</f>
        <v>0</v>
      </c>
      <c r="M273" s="112">
        <f>+'prev. 2016'!H273</f>
        <v>0</v>
      </c>
      <c r="N273" s="122">
        <f>+M273</f>
        <v>0</v>
      </c>
      <c r="O273" s="112">
        <f>+'prev. 2016'!I273</f>
        <v>0</v>
      </c>
      <c r="P273" s="122">
        <f>+O273</f>
        <v>0</v>
      </c>
      <c r="Q273" s="112">
        <f>+'prev. 2016'!J273</f>
        <v>0</v>
      </c>
      <c r="R273" s="113">
        <f>+Q273</f>
        <v>0</v>
      </c>
      <c r="S273" s="112">
        <f>+'prev. 2016'!K273</f>
        <v>0</v>
      </c>
      <c r="T273" s="122">
        <f>+S273</f>
        <v>0</v>
      </c>
      <c r="U273" s="112">
        <f>+'prev. 2016'!L273</f>
        <v>0</v>
      </c>
      <c r="V273" s="113">
        <f>+U273</f>
        <v>0</v>
      </c>
      <c r="W273" s="112">
        <f>+'prev. 2016'!M273</f>
        <v>0</v>
      </c>
      <c r="X273" s="113">
        <f>+W273</f>
        <v>0</v>
      </c>
      <c r="Y273" s="116">
        <f t="shared" si="139"/>
        <v>5</v>
      </c>
      <c r="Z273" s="116">
        <f t="shared" si="140"/>
        <v>5</v>
      </c>
    </row>
    <row r="274" spans="1:26" s="110" customFormat="1" ht="25.5" x14ac:dyDescent="0.2">
      <c r="A274" s="139" t="s">
        <v>283</v>
      </c>
      <c r="B274" s="132" t="s">
        <v>1052</v>
      </c>
      <c r="C274" s="112">
        <f>+'prev. 2016'!C274</f>
        <v>0</v>
      </c>
      <c r="D274" s="113">
        <f>+C274</f>
        <v>0</v>
      </c>
      <c r="E274" s="112">
        <f>+'prev. 2016'!D274</f>
        <v>0</v>
      </c>
      <c r="F274" s="113">
        <f>+E274</f>
        <v>0</v>
      </c>
      <c r="G274" s="112">
        <f>+'prev. 2016'!E274</f>
        <v>0</v>
      </c>
      <c r="H274" s="113">
        <f>+G274</f>
        <v>0</v>
      </c>
      <c r="I274" s="112">
        <f>+'prev. 2016'!F274</f>
        <v>0</v>
      </c>
      <c r="J274" s="113">
        <f>+I274</f>
        <v>0</v>
      </c>
      <c r="K274" s="112">
        <f>+'prev. 2016'!G274</f>
        <v>0</v>
      </c>
      <c r="L274" s="122">
        <f>+K274</f>
        <v>0</v>
      </c>
      <c r="M274" s="112">
        <f>+'prev. 2016'!H274</f>
        <v>0</v>
      </c>
      <c r="N274" s="122">
        <f>+M274</f>
        <v>0</v>
      </c>
      <c r="O274" s="112">
        <f>+'prev. 2016'!I274</f>
        <v>0</v>
      </c>
      <c r="P274" s="122">
        <f>+O274</f>
        <v>0</v>
      </c>
      <c r="Q274" s="112">
        <f>+'prev. 2016'!J274</f>
        <v>0</v>
      </c>
      <c r="R274" s="113">
        <f>+Q274</f>
        <v>0</v>
      </c>
      <c r="S274" s="112">
        <f>+'prev. 2016'!K274</f>
        <v>9</v>
      </c>
      <c r="T274" s="122">
        <f>+S274</f>
        <v>9</v>
      </c>
      <c r="U274" s="112">
        <f>+'prev. 2016'!L274</f>
        <v>0</v>
      </c>
      <c r="V274" s="113">
        <f>+U274</f>
        <v>0</v>
      </c>
      <c r="W274" s="112">
        <f>+'prev. 2016'!M274</f>
        <v>0</v>
      </c>
      <c r="X274" s="113">
        <f>+W274</f>
        <v>0</v>
      </c>
      <c r="Y274" s="116">
        <f t="shared" si="139"/>
        <v>9</v>
      </c>
      <c r="Z274" s="116">
        <f t="shared" si="140"/>
        <v>9</v>
      </c>
    </row>
    <row r="275" spans="1:26" x14ac:dyDescent="0.2">
      <c r="A275" s="139" t="s">
        <v>284</v>
      </c>
      <c r="B275" s="132" t="s">
        <v>1021</v>
      </c>
      <c r="C275" s="112">
        <f>+'prev. 2016'!C275</f>
        <v>6061</v>
      </c>
      <c r="D275" s="113">
        <f>+C275</f>
        <v>6061</v>
      </c>
      <c r="E275" s="112">
        <f>+'prev. 2016'!D275</f>
        <v>4779</v>
      </c>
      <c r="F275" s="113">
        <f>+E275</f>
        <v>4779</v>
      </c>
      <c r="G275" s="112">
        <f>+'prev. 2016'!E275</f>
        <v>13135</v>
      </c>
      <c r="H275" s="113">
        <f>+G275</f>
        <v>13135</v>
      </c>
      <c r="I275" s="112">
        <f>+'prev. 2016'!F275</f>
        <v>1480</v>
      </c>
      <c r="J275" s="113">
        <f>+I275</f>
        <v>1480</v>
      </c>
      <c r="K275" s="112">
        <f>+'prev. 2016'!G275</f>
        <v>7600</v>
      </c>
      <c r="L275" s="122">
        <f>+K275</f>
        <v>7600</v>
      </c>
      <c r="M275" s="112">
        <f>+'prev. 2016'!H275</f>
        <v>2790</v>
      </c>
      <c r="N275" s="122">
        <f>+M275</f>
        <v>2790</v>
      </c>
      <c r="O275" s="112">
        <f>+'prev. 2016'!I275</f>
        <v>2672</v>
      </c>
      <c r="P275" s="122">
        <f>+O275</f>
        <v>2672</v>
      </c>
      <c r="Q275" s="112">
        <f>+'prev. 2016'!J275</f>
        <v>15110</v>
      </c>
      <c r="R275" s="113">
        <f>+Q275</f>
        <v>15110</v>
      </c>
      <c r="S275" s="112">
        <f>+'prev. 2016'!K275</f>
        <v>6462</v>
      </c>
      <c r="T275" s="122">
        <f>+S275</f>
        <v>6462</v>
      </c>
      <c r="U275" s="112">
        <f>+'prev. 2016'!L275</f>
        <v>4233</v>
      </c>
      <c r="V275" s="113">
        <f>+U275</f>
        <v>4233</v>
      </c>
      <c r="W275" s="112">
        <f>+'prev. 2016'!M275</f>
        <v>1860</v>
      </c>
      <c r="X275" s="113">
        <f>+W275</f>
        <v>1860</v>
      </c>
      <c r="Y275" s="116">
        <f t="shared" si="139"/>
        <v>66182</v>
      </c>
      <c r="Z275" s="116">
        <f t="shared" si="140"/>
        <v>66182</v>
      </c>
    </row>
    <row r="276" spans="1:26" ht="25.5" x14ac:dyDescent="0.2">
      <c r="A276" s="143" t="s">
        <v>285</v>
      </c>
      <c r="B276" s="132" t="s">
        <v>1245</v>
      </c>
      <c r="C276" s="112">
        <f>+'prev. 2016'!C276</f>
        <v>753</v>
      </c>
      <c r="D276" s="112">
        <f>SUM(D277:D279)+D285</f>
        <v>753</v>
      </c>
      <c r="E276" s="112">
        <f>+'prev. 2016'!D276</f>
        <v>644</v>
      </c>
      <c r="F276" s="112">
        <f>SUM(F277:F279)+F285</f>
        <v>644</v>
      </c>
      <c r="G276" s="112">
        <f>+'prev. 2016'!E276</f>
        <v>295</v>
      </c>
      <c r="H276" s="112">
        <f>SUM(H277:H279)+H285</f>
        <v>295</v>
      </c>
      <c r="I276" s="112">
        <f>+'prev. 2016'!F276</f>
        <v>605</v>
      </c>
      <c r="J276" s="112">
        <f>SUM(J277:J279)+J285</f>
        <v>605</v>
      </c>
      <c r="K276" s="112">
        <f>+'prev. 2016'!G276</f>
        <v>1906</v>
      </c>
      <c r="L276" s="121">
        <f>SUM(L277:L279)+L285</f>
        <v>1906</v>
      </c>
      <c r="M276" s="112">
        <f>+'prev. 2016'!H276</f>
        <v>446</v>
      </c>
      <c r="N276" s="121">
        <f>SUM(N277:N279)+N285</f>
        <v>446</v>
      </c>
      <c r="O276" s="112">
        <f>+'prev. 2016'!I276</f>
        <v>523</v>
      </c>
      <c r="P276" s="121">
        <f>SUM(P277:P279)+P285</f>
        <v>523</v>
      </c>
      <c r="Q276" s="112">
        <f>+'prev. 2016'!J276</f>
        <v>2266</v>
      </c>
      <c r="R276" s="112">
        <f>SUM(R277:R279)+R285</f>
        <v>2266</v>
      </c>
      <c r="S276" s="112">
        <f>+'prev. 2016'!K276</f>
        <v>435</v>
      </c>
      <c r="T276" s="121">
        <f>SUM(T277:T279)+T285</f>
        <v>435</v>
      </c>
      <c r="U276" s="112">
        <f>+'prev. 2016'!L276</f>
        <v>466</v>
      </c>
      <c r="V276" s="112">
        <f>SUM(V277:V279)+V285</f>
        <v>466</v>
      </c>
      <c r="W276" s="112">
        <f>+'prev. 2016'!M276</f>
        <v>1437</v>
      </c>
      <c r="X276" s="112">
        <f>SUM(X277:X279)+X285</f>
        <v>1437</v>
      </c>
      <c r="Y276" s="116">
        <f t="shared" si="139"/>
        <v>9776</v>
      </c>
      <c r="Z276" s="116">
        <f t="shared" si="140"/>
        <v>9776</v>
      </c>
    </row>
    <row r="277" spans="1:26" s="110" customFormat="1" ht="25.5" x14ac:dyDescent="0.2">
      <c r="A277" s="143" t="s">
        <v>286</v>
      </c>
      <c r="B277" s="132" t="s">
        <v>1447</v>
      </c>
      <c r="C277" s="112">
        <f>+'prev. 2016'!C277</f>
        <v>47</v>
      </c>
      <c r="D277" s="113">
        <f>+C277</f>
        <v>47</v>
      </c>
      <c r="E277" s="112">
        <f>+'prev. 2016'!D277</f>
        <v>0</v>
      </c>
      <c r="F277" s="113">
        <f>+E277</f>
        <v>0</v>
      </c>
      <c r="G277" s="112">
        <f>+'prev. 2016'!E277</f>
        <v>0</v>
      </c>
      <c r="H277" s="113">
        <f>+G277</f>
        <v>0</v>
      </c>
      <c r="I277" s="112">
        <f>+'prev. 2016'!F277</f>
        <v>0</v>
      </c>
      <c r="J277" s="113">
        <f>+I277</f>
        <v>0</v>
      </c>
      <c r="K277" s="112">
        <f>+'prev. 2016'!G277</f>
        <v>0</v>
      </c>
      <c r="L277" s="122">
        <f>+K277</f>
        <v>0</v>
      </c>
      <c r="M277" s="112">
        <f>+'prev. 2016'!H277</f>
        <v>0</v>
      </c>
      <c r="N277" s="122">
        <f>+M277</f>
        <v>0</v>
      </c>
      <c r="O277" s="112">
        <f>+'prev. 2016'!I277</f>
        <v>0</v>
      </c>
      <c r="P277" s="122">
        <f>+O277</f>
        <v>0</v>
      </c>
      <c r="Q277" s="112">
        <f>+'prev. 2016'!J277</f>
        <v>0</v>
      </c>
      <c r="R277" s="113">
        <f>+Q277</f>
        <v>0</v>
      </c>
      <c r="S277" s="112">
        <f>+'prev. 2016'!K277</f>
        <v>8</v>
      </c>
      <c r="T277" s="122">
        <f>+S277</f>
        <v>8</v>
      </c>
      <c r="U277" s="112">
        <f>+'prev. 2016'!L277</f>
        <v>0</v>
      </c>
      <c r="V277" s="113">
        <f>+U277</f>
        <v>0</v>
      </c>
      <c r="W277" s="112">
        <f>+'prev. 2016'!M277</f>
        <v>0</v>
      </c>
      <c r="X277" s="113">
        <f>+W277</f>
        <v>0</v>
      </c>
      <c r="Y277" s="116">
        <f t="shared" si="139"/>
        <v>55</v>
      </c>
      <c r="Z277" s="116">
        <f t="shared" si="140"/>
        <v>55</v>
      </c>
    </row>
    <row r="278" spans="1:26" ht="25.5" x14ac:dyDescent="0.2">
      <c r="A278" s="143" t="s">
        <v>287</v>
      </c>
      <c r="B278" s="132" t="s">
        <v>1244</v>
      </c>
      <c r="C278" s="112">
        <f>+'prev. 2016'!C278</f>
        <v>0</v>
      </c>
      <c r="D278" s="113">
        <f>+C278</f>
        <v>0</v>
      </c>
      <c r="E278" s="112">
        <f>+'prev. 2016'!D278</f>
        <v>0</v>
      </c>
      <c r="F278" s="113">
        <f>+E278</f>
        <v>0</v>
      </c>
      <c r="G278" s="112">
        <f>+'prev. 2016'!E278</f>
        <v>0</v>
      </c>
      <c r="H278" s="113">
        <f>+G278</f>
        <v>0</v>
      </c>
      <c r="I278" s="112">
        <f>+'prev. 2016'!F278</f>
        <v>0</v>
      </c>
      <c r="J278" s="113">
        <f>+I278</f>
        <v>0</v>
      </c>
      <c r="K278" s="112">
        <f>+'prev. 2016'!G278</f>
        <v>0</v>
      </c>
      <c r="L278" s="122">
        <f>+K278</f>
        <v>0</v>
      </c>
      <c r="M278" s="112">
        <f>+'prev. 2016'!H278</f>
        <v>0</v>
      </c>
      <c r="N278" s="122">
        <f>+M278</f>
        <v>0</v>
      </c>
      <c r="O278" s="112">
        <f>+'prev. 2016'!I278</f>
        <v>0</v>
      </c>
      <c r="P278" s="122">
        <f>+O278</f>
        <v>0</v>
      </c>
      <c r="Q278" s="112">
        <f>+'prev. 2016'!J278</f>
        <v>0</v>
      </c>
      <c r="R278" s="113">
        <f>+Q278</f>
        <v>0</v>
      </c>
      <c r="S278" s="112">
        <f>+'prev. 2016'!K278</f>
        <v>71</v>
      </c>
      <c r="T278" s="122">
        <f>+S278</f>
        <v>71</v>
      </c>
      <c r="U278" s="112">
        <f>+'prev. 2016'!L278</f>
        <v>0</v>
      </c>
      <c r="V278" s="113">
        <f>+U278</f>
        <v>0</v>
      </c>
      <c r="W278" s="112">
        <f>+'prev. 2016'!M278</f>
        <v>0</v>
      </c>
      <c r="X278" s="113">
        <f>+W278</f>
        <v>0</v>
      </c>
      <c r="Y278" s="116">
        <f t="shared" si="139"/>
        <v>71</v>
      </c>
      <c r="Z278" s="116">
        <f t="shared" si="140"/>
        <v>71</v>
      </c>
    </row>
    <row r="279" spans="1:26" ht="25.5" x14ac:dyDescent="0.2">
      <c r="A279" s="143" t="s">
        <v>288</v>
      </c>
      <c r="B279" s="132" t="s">
        <v>1246</v>
      </c>
      <c r="C279" s="112">
        <f>+'prev. 2016'!C279</f>
        <v>627</v>
      </c>
      <c r="D279" s="112">
        <f>SUM(D280:D284)</f>
        <v>627</v>
      </c>
      <c r="E279" s="112">
        <f>+'prev. 2016'!D279</f>
        <v>630</v>
      </c>
      <c r="F279" s="112">
        <f>SUM(F280:F284)</f>
        <v>630</v>
      </c>
      <c r="G279" s="112">
        <f>+'prev. 2016'!E279</f>
        <v>295</v>
      </c>
      <c r="H279" s="112">
        <f>SUM(H280:H284)</f>
        <v>295</v>
      </c>
      <c r="I279" s="112">
        <f>+'prev. 2016'!F279</f>
        <v>605</v>
      </c>
      <c r="J279" s="112">
        <f>SUM(J280:J284)</f>
        <v>605</v>
      </c>
      <c r="K279" s="112">
        <f>+'prev. 2016'!G279</f>
        <v>1906</v>
      </c>
      <c r="L279" s="121">
        <f>SUM(L280:L284)</f>
        <v>1906</v>
      </c>
      <c r="M279" s="112">
        <f>+'prev. 2016'!H279</f>
        <v>446</v>
      </c>
      <c r="N279" s="121">
        <f>SUM(N280:N284)</f>
        <v>446</v>
      </c>
      <c r="O279" s="112">
        <f>+'prev. 2016'!I279</f>
        <v>523</v>
      </c>
      <c r="P279" s="121">
        <f>SUM(P280:P284)</f>
        <v>523</v>
      </c>
      <c r="Q279" s="112">
        <f>+'prev. 2016'!J279</f>
        <v>2266</v>
      </c>
      <c r="R279" s="112">
        <f>SUM(R280:R284)</f>
        <v>2266</v>
      </c>
      <c r="S279" s="112">
        <f>+'prev. 2016'!K279</f>
        <v>356</v>
      </c>
      <c r="T279" s="121">
        <f>SUM(T280:T284)</f>
        <v>356</v>
      </c>
      <c r="U279" s="112">
        <f>+'prev. 2016'!L279</f>
        <v>466</v>
      </c>
      <c r="V279" s="112">
        <f>SUM(V280:V284)</f>
        <v>466</v>
      </c>
      <c r="W279" s="112">
        <f>+'prev. 2016'!M279</f>
        <v>1437</v>
      </c>
      <c r="X279" s="112">
        <f>SUM(X280:X284)</f>
        <v>1437</v>
      </c>
      <c r="Y279" s="116">
        <f t="shared" si="139"/>
        <v>9557</v>
      </c>
      <c r="Z279" s="116">
        <f t="shared" si="140"/>
        <v>9557</v>
      </c>
    </row>
    <row r="280" spans="1:26" s="110" customFormat="1" x14ac:dyDescent="0.2">
      <c r="A280" s="139" t="s">
        <v>289</v>
      </c>
      <c r="B280" s="132" t="s">
        <v>2090</v>
      </c>
      <c r="C280" s="112">
        <f>+'prev. 2016'!C280</f>
        <v>68</v>
      </c>
      <c r="D280" s="113">
        <f>+C280</f>
        <v>68</v>
      </c>
      <c r="E280" s="112">
        <f>+'prev. 2016'!D280</f>
        <v>75</v>
      </c>
      <c r="F280" s="113">
        <f>+E280</f>
        <v>75</v>
      </c>
      <c r="G280" s="112">
        <f>+'prev. 2016'!E280</f>
        <v>129</v>
      </c>
      <c r="H280" s="113">
        <f>+G280</f>
        <v>129</v>
      </c>
      <c r="I280" s="112">
        <f>+'prev. 2016'!F280</f>
        <v>205</v>
      </c>
      <c r="J280" s="113">
        <f>+I280</f>
        <v>205</v>
      </c>
      <c r="K280" s="112">
        <f>+'prev. 2016'!G280</f>
        <v>115</v>
      </c>
      <c r="L280" s="122">
        <f>+K280</f>
        <v>115</v>
      </c>
      <c r="M280" s="112">
        <f>+'prev. 2016'!H280</f>
        <v>142</v>
      </c>
      <c r="N280" s="122">
        <f>+M280</f>
        <v>142</v>
      </c>
      <c r="O280" s="112">
        <f>+'prev. 2016'!I280</f>
        <v>131</v>
      </c>
      <c r="P280" s="122">
        <f>+O280</f>
        <v>131</v>
      </c>
      <c r="Q280" s="112">
        <f>+'prev. 2016'!J280</f>
        <v>48</v>
      </c>
      <c r="R280" s="113">
        <f>+Q280</f>
        <v>48</v>
      </c>
      <c r="S280" s="112">
        <f>+'prev. 2016'!K280</f>
        <v>211</v>
      </c>
      <c r="T280" s="122">
        <f>+S280</f>
        <v>211</v>
      </c>
      <c r="U280" s="112">
        <f>+'prev. 2016'!L280</f>
        <v>0</v>
      </c>
      <c r="V280" s="113">
        <f>+U280</f>
        <v>0</v>
      </c>
      <c r="W280" s="112">
        <f>+'prev. 2016'!M280</f>
        <v>175</v>
      </c>
      <c r="X280" s="113">
        <f>+W280</f>
        <v>175</v>
      </c>
      <c r="Y280" s="116">
        <f t="shared" si="139"/>
        <v>1299</v>
      </c>
      <c r="Z280" s="116">
        <f t="shared" si="140"/>
        <v>1299</v>
      </c>
    </row>
    <row r="281" spans="1:26" ht="25.5" x14ac:dyDescent="0.2">
      <c r="A281" s="139" t="s">
        <v>290</v>
      </c>
      <c r="B281" s="132" t="s">
        <v>2092</v>
      </c>
      <c r="C281" s="112">
        <f>+'prev. 2016'!C281</f>
        <v>300</v>
      </c>
      <c r="D281" s="113">
        <f>+C281</f>
        <v>300</v>
      </c>
      <c r="E281" s="112">
        <f>+'prev. 2016'!D281</f>
        <v>31</v>
      </c>
      <c r="F281" s="113">
        <f>+E281</f>
        <v>31</v>
      </c>
      <c r="G281" s="112">
        <f>+'prev. 2016'!E281</f>
        <v>124</v>
      </c>
      <c r="H281" s="113">
        <f>+G281</f>
        <v>124</v>
      </c>
      <c r="I281" s="112">
        <f>+'prev. 2016'!F281</f>
        <v>31</v>
      </c>
      <c r="J281" s="113">
        <f>+I281</f>
        <v>31</v>
      </c>
      <c r="K281" s="112">
        <f>+'prev. 2016'!G281</f>
        <v>31</v>
      </c>
      <c r="L281" s="122">
        <f>+K281</f>
        <v>31</v>
      </c>
      <c r="M281" s="112">
        <f>+'prev. 2016'!H281</f>
        <v>33</v>
      </c>
      <c r="N281" s="122">
        <f>+M281</f>
        <v>33</v>
      </c>
      <c r="O281" s="112">
        <f>+'prev. 2016'!I281</f>
        <v>72</v>
      </c>
      <c r="P281" s="122">
        <f>+O281</f>
        <v>72</v>
      </c>
      <c r="Q281" s="112">
        <f>+'prev. 2016'!J281</f>
        <v>24</v>
      </c>
      <c r="R281" s="113">
        <f>+Q281</f>
        <v>24</v>
      </c>
      <c r="S281" s="112">
        <f>+'prev. 2016'!K281</f>
        <v>75</v>
      </c>
      <c r="T281" s="122">
        <f>+S281</f>
        <v>75</v>
      </c>
      <c r="U281" s="112">
        <f>+'prev. 2016'!L281</f>
        <v>0</v>
      </c>
      <c r="V281" s="113">
        <f>+U281</f>
        <v>0</v>
      </c>
      <c r="W281" s="112">
        <f>+'prev. 2016'!M281</f>
        <v>69</v>
      </c>
      <c r="X281" s="113">
        <f>+W281</f>
        <v>69</v>
      </c>
      <c r="Y281" s="116">
        <f t="shared" si="139"/>
        <v>790</v>
      </c>
      <c r="Z281" s="116">
        <f t="shared" si="140"/>
        <v>790</v>
      </c>
    </row>
    <row r="282" spans="1:26" ht="25.5" x14ac:dyDescent="0.2">
      <c r="A282" s="139" t="s">
        <v>291</v>
      </c>
      <c r="B282" s="132" t="s">
        <v>1171</v>
      </c>
      <c r="C282" s="112">
        <f>+'prev. 2016'!C282</f>
        <v>0</v>
      </c>
      <c r="D282" s="113">
        <f>+C282</f>
        <v>0</v>
      </c>
      <c r="E282" s="112">
        <f>+'prev. 2016'!D282</f>
        <v>0</v>
      </c>
      <c r="F282" s="113">
        <f>+E282</f>
        <v>0</v>
      </c>
      <c r="G282" s="112">
        <f>+'prev. 2016'!E282</f>
        <v>0</v>
      </c>
      <c r="H282" s="113">
        <f>+G282</f>
        <v>0</v>
      </c>
      <c r="I282" s="112">
        <f>+'prev. 2016'!F282</f>
        <v>0</v>
      </c>
      <c r="J282" s="113">
        <f>+I282</f>
        <v>0</v>
      </c>
      <c r="K282" s="112">
        <f>+'prev. 2016'!G282</f>
        <v>0</v>
      </c>
      <c r="L282" s="122">
        <f>+K282</f>
        <v>0</v>
      </c>
      <c r="M282" s="112">
        <f>+'prev. 2016'!H282</f>
        <v>0</v>
      </c>
      <c r="N282" s="122">
        <f>+M282</f>
        <v>0</v>
      </c>
      <c r="O282" s="112">
        <f>+'prev. 2016'!I282</f>
        <v>0</v>
      </c>
      <c r="P282" s="122">
        <f>+O282</f>
        <v>0</v>
      </c>
      <c r="Q282" s="112">
        <f>+'prev. 2016'!J282</f>
        <v>0</v>
      </c>
      <c r="R282" s="113">
        <f>+Q282</f>
        <v>0</v>
      </c>
      <c r="S282" s="112">
        <f>+'prev. 2016'!K282</f>
        <v>0</v>
      </c>
      <c r="T282" s="122">
        <f>+S282</f>
        <v>0</v>
      </c>
      <c r="U282" s="112">
        <f>+'prev. 2016'!L282</f>
        <v>292</v>
      </c>
      <c r="V282" s="113">
        <f>+U282</f>
        <v>292</v>
      </c>
      <c r="W282" s="112">
        <f>+'prev. 2016'!M282</f>
        <v>858</v>
      </c>
      <c r="X282" s="113">
        <f>+W282</f>
        <v>858</v>
      </c>
      <c r="Y282" s="116">
        <f t="shared" si="139"/>
        <v>1150</v>
      </c>
      <c r="Z282" s="116">
        <f t="shared" si="140"/>
        <v>1150</v>
      </c>
    </row>
    <row r="283" spans="1:26" s="110" customFormat="1" x14ac:dyDescent="0.2">
      <c r="A283" s="139" t="s">
        <v>292</v>
      </c>
      <c r="B283" s="132" t="s">
        <v>1172</v>
      </c>
      <c r="C283" s="112">
        <f>+'prev. 2016'!C283</f>
        <v>257</v>
      </c>
      <c r="D283" s="113">
        <f>+C283</f>
        <v>257</v>
      </c>
      <c r="E283" s="112">
        <f>+'prev. 2016'!D283</f>
        <v>524</v>
      </c>
      <c r="F283" s="113">
        <f>+E283</f>
        <v>524</v>
      </c>
      <c r="G283" s="112">
        <f>+'prev. 2016'!E283</f>
        <v>42</v>
      </c>
      <c r="H283" s="113">
        <f>+G283</f>
        <v>42</v>
      </c>
      <c r="I283" s="112">
        <f>+'prev. 2016'!F283</f>
        <v>311</v>
      </c>
      <c r="J283" s="113">
        <f>+I283</f>
        <v>311</v>
      </c>
      <c r="K283" s="112">
        <f>+'prev. 2016'!G283</f>
        <v>1620</v>
      </c>
      <c r="L283" s="122">
        <f>+K283</f>
        <v>1620</v>
      </c>
      <c r="M283" s="112">
        <f>+'prev. 2016'!H283</f>
        <v>271</v>
      </c>
      <c r="N283" s="122">
        <f>+M283</f>
        <v>271</v>
      </c>
      <c r="O283" s="112">
        <f>+'prev. 2016'!I283</f>
        <v>209</v>
      </c>
      <c r="P283" s="122">
        <f>+O283</f>
        <v>209</v>
      </c>
      <c r="Q283" s="112">
        <f>+'prev. 2016'!J283</f>
        <v>1303</v>
      </c>
      <c r="R283" s="113">
        <f>+Q283</f>
        <v>1303</v>
      </c>
      <c r="S283" s="112">
        <f>+'prev. 2016'!K283</f>
        <v>0</v>
      </c>
      <c r="T283" s="122">
        <f>+S283</f>
        <v>0</v>
      </c>
      <c r="U283" s="112">
        <f>+'prev. 2016'!L283</f>
        <v>0</v>
      </c>
      <c r="V283" s="113">
        <f>+U283</f>
        <v>0</v>
      </c>
      <c r="W283" s="112">
        <f>+'prev. 2016'!M283</f>
        <v>161</v>
      </c>
      <c r="X283" s="113">
        <f>+W283</f>
        <v>161</v>
      </c>
      <c r="Y283" s="116">
        <f t="shared" si="139"/>
        <v>4698</v>
      </c>
      <c r="Z283" s="116">
        <f t="shared" si="140"/>
        <v>4698</v>
      </c>
    </row>
    <row r="284" spans="1:26" ht="25.5" x14ac:dyDescent="0.2">
      <c r="A284" s="139" t="s">
        <v>293</v>
      </c>
      <c r="B284" s="132" t="s">
        <v>1579</v>
      </c>
      <c r="C284" s="112">
        <f>+'prev. 2016'!C284</f>
        <v>2</v>
      </c>
      <c r="D284" s="113">
        <f>+C284</f>
        <v>2</v>
      </c>
      <c r="E284" s="112">
        <f>+'prev. 2016'!D284</f>
        <v>0</v>
      </c>
      <c r="F284" s="113">
        <f>+E284</f>
        <v>0</v>
      </c>
      <c r="G284" s="112">
        <f>+'prev. 2016'!E284</f>
        <v>0</v>
      </c>
      <c r="H284" s="113">
        <f>+G284</f>
        <v>0</v>
      </c>
      <c r="I284" s="112">
        <f>+'prev. 2016'!F284</f>
        <v>58</v>
      </c>
      <c r="J284" s="113">
        <f>+I284</f>
        <v>58</v>
      </c>
      <c r="K284" s="112">
        <f>+'prev. 2016'!G284</f>
        <v>140</v>
      </c>
      <c r="L284" s="122">
        <f>+K284</f>
        <v>140</v>
      </c>
      <c r="M284" s="112">
        <f>+'prev. 2016'!H284</f>
        <v>0</v>
      </c>
      <c r="N284" s="122">
        <f>+M284</f>
        <v>0</v>
      </c>
      <c r="O284" s="112">
        <f>+'prev. 2016'!I284</f>
        <v>111</v>
      </c>
      <c r="P284" s="122">
        <f>+O284</f>
        <v>111</v>
      </c>
      <c r="Q284" s="112">
        <f>+'prev. 2016'!J284</f>
        <v>891</v>
      </c>
      <c r="R284" s="113">
        <f>+Q284</f>
        <v>891</v>
      </c>
      <c r="S284" s="112">
        <f>+'prev. 2016'!K284</f>
        <v>70</v>
      </c>
      <c r="T284" s="122">
        <f>+S284</f>
        <v>70</v>
      </c>
      <c r="U284" s="112">
        <f>+'prev. 2016'!L284</f>
        <v>174</v>
      </c>
      <c r="V284" s="113">
        <f>+U284</f>
        <v>174</v>
      </c>
      <c r="W284" s="112">
        <f>+'prev. 2016'!M284</f>
        <v>174</v>
      </c>
      <c r="X284" s="113">
        <f>+W284</f>
        <v>174</v>
      </c>
      <c r="Y284" s="116">
        <f t="shared" si="139"/>
        <v>1620</v>
      </c>
      <c r="Z284" s="116">
        <f t="shared" si="140"/>
        <v>1620</v>
      </c>
    </row>
    <row r="285" spans="1:26" ht="25.5" x14ac:dyDescent="0.2">
      <c r="A285" s="143" t="s">
        <v>294</v>
      </c>
      <c r="B285" s="132" t="s">
        <v>2098</v>
      </c>
      <c r="C285" s="112">
        <f>+'prev. 2016'!C285</f>
        <v>79</v>
      </c>
      <c r="D285" s="112">
        <f>SUM(D286:D288)</f>
        <v>79</v>
      </c>
      <c r="E285" s="112">
        <f>+'prev. 2016'!D285</f>
        <v>14</v>
      </c>
      <c r="F285" s="112">
        <f>SUM(F286:F288)</f>
        <v>14</v>
      </c>
      <c r="G285" s="112">
        <f>+'prev. 2016'!E285</f>
        <v>0</v>
      </c>
      <c r="H285" s="112">
        <f>SUM(H286:H288)</f>
        <v>0</v>
      </c>
      <c r="I285" s="112">
        <f>+'prev. 2016'!F285</f>
        <v>0</v>
      </c>
      <c r="J285" s="112">
        <f>SUM(J286:J288)</f>
        <v>0</v>
      </c>
      <c r="K285" s="112">
        <f>+'prev. 2016'!G285</f>
        <v>0</v>
      </c>
      <c r="L285" s="121">
        <f>SUM(L286:L288)</f>
        <v>0</v>
      </c>
      <c r="M285" s="112">
        <f>+'prev. 2016'!H285</f>
        <v>0</v>
      </c>
      <c r="N285" s="121">
        <f>SUM(N286:N288)</f>
        <v>0</v>
      </c>
      <c r="O285" s="112">
        <f>+'prev. 2016'!I285</f>
        <v>0</v>
      </c>
      <c r="P285" s="121">
        <f>SUM(P286:P288)</f>
        <v>0</v>
      </c>
      <c r="Q285" s="112">
        <f>+'prev. 2016'!J285</f>
        <v>0</v>
      </c>
      <c r="R285" s="112">
        <f>SUM(R286:R288)</f>
        <v>0</v>
      </c>
      <c r="S285" s="112">
        <f>+'prev. 2016'!K285</f>
        <v>0</v>
      </c>
      <c r="T285" s="121">
        <f>SUM(T286:T288)</f>
        <v>0</v>
      </c>
      <c r="U285" s="112">
        <f>+'prev. 2016'!L285</f>
        <v>0</v>
      </c>
      <c r="V285" s="112">
        <f>SUM(V286:V288)</f>
        <v>0</v>
      </c>
      <c r="W285" s="112">
        <f>+'prev. 2016'!M285</f>
        <v>0</v>
      </c>
      <c r="X285" s="112">
        <f>SUM(X286:X288)</f>
        <v>0</v>
      </c>
      <c r="Y285" s="116">
        <f t="shared" si="139"/>
        <v>93</v>
      </c>
      <c r="Z285" s="116">
        <f t="shared" si="140"/>
        <v>93</v>
      </c>
    </row>
    <row r="286" spans="1:26" s="110" customFormat="1" ht="38.25" x14ac:dyDescent="0.2">
      <c r="A286" s="139" t="s">
        <v>295</v>
      </c>
      <c r="B286" s="132" t="s">
        <v>1448</v>
      </c>
      <c r="C286" s="112">
        <f>+'prev. 2016'!C286</f>
        <v>79</v>
      </c>
      <c r="D286" s="113">
        <f>+C286</f>
        <v>79</v>
      </c>
      <c r="E286" s="112">
        <f>+'prev. 2016'!D286</f>
        <v>14</v>
      </c>
      <c r="F286" s="113">
        <f>+E286</f>
        <v>14</v>
      </c>
      <c r="G286" s="112">
        <f>+'prev. 2016'!E286</f>
        <v>0</v>
      </c>
      <c r="H286" s="113">
        <f>+G286</f>
        <v>0</v>
      </c>
      <c r="I286" s="112">
        <f>+'prev. 2016'!F286</f>
        <v>0</v>
      </c>
      <c r="J286" s="113">
        <f>+I286</f>
        <v>0</v>
      </c>
      <c r="K286" s="112">
        <f>+'prev. 2016'!G286</f>
        <v>0</v>
      </c>
      <c r="L286" s="122">
        <f>+K286</f>
        <v>0</v>
      </c>
      <c r="M286" s="112">
        <f>+'prev. 2016'!H286</f>
        <v>0</v>
      </c>
      <c r="N286" s="122">
        <f>+M286</f>
        <v>0</v>
      </c>
      <c r="O286" s="112">
        <f>+'prev. 2016'!I286</f>
        <v>0</v>
      </c>
      <c r="P286" s="122">
        <f>+O286</f>
        <v>0</v>
      </c>
      <c r="Q286" s="112">
        <f>+'prev. 2016'!J286</f>
        <v>0</v>
      </c>
      <c r="R286" s="113">
        <f>+Q286</f>
        <v>0</v>
      </c>
      <c r="S286" s="112">
        <f>+'prev. 2016'!K286</f>
        <v>0</v>
      </c>
      <c r="T286" s="122">
        <f>+S286</f>
        <v>0</v>
      </c>
      <c r="U286" s="112">
        <f>+'prev. 2016'!L286</f>
        <v>0</v>
      </c>
      <c r="V286" s="113">
        <f>+U286</f>
        <v>0</v>
      </c>
      <c r="W286" s="112">
        <f>+'prev. 2016'!M286</f>
        <v>0</v>
      </c>
      <c r="X286" s="113">
        <f>+W286</f>
        <v>0</v>
      </c>
      <c r="Y286" s="116">
        <f t="shared" si="139"/>
        <v>93</v>
      </c>
      <c r="Z286" s="116">
        <f t="shared" si="140"/>
        <v>93</v>
      </c>
    </row>
    <row r="287" spans="1:26" ht="38.25" x14ac:dyDescent="0.2">
      <c r="A287" s="139" t="s">
        <v>296</v>
      </c>
      <c r="B287" s="132" t="s">
        <v>2127</v>
      </c>
      <c r="C287" s="112">
        <f>+'prev. 2016'!C287</f>
        <v>0</v>
      </c>
      <c r="D287" s="113">
        <f>+C287</f>
        <v>0</v>
      </c>
      <c r="E287" s="112">
        <f>+'prev. 2016'!D287</f>
        <v>0</v>
      </c>
      <c r="F287" s="113">
        <f>+E287</f>
        <v>0</v>
      </c>
      <c r="G287" s="112">
        <f>+'prev. 2016'!E287</f>
        <v>0</v>
      </c>
      <c r="H287" s="113">
        <f>+G287</f>
        <v>0</v>
      </c>
      <c r="I287" s="112">
        <f>+'prev. 2016'!F287</f>
        <v>0</v>
      </c>
      <c r="J287" s="113">
        <f>+I287</f>
        <v>0</v>
      </c>
      <c r="K287" s="112">
        <f>+'prev. 2016'!G287</f>
        <v>0</v>
      </c>
      <c r="L287" s="122">
        <f>+K287</f>
        <v>0</v>
      </c>
      <c r="M287" s="112">
        <f>+'prev. 2016'!H287</f>
        <v>0</v>
      </c>
      <c r="N287" s="122">
        <f>+M287</f>
        <v>0</v>
      </c>
      <c r="O287" s="112">
        <f>+'prev. 2016'!I287</f>
        <v>0</v>
      </c>
      <c r="P287" s="122">
        <f>+O287</f>
        <v>0</v>
      </c>
      <c r="Q287" s="112">
        <f>+'prev. 2016'!J287</f>
        <v>0</v>
      </c>
      <c r="R287" s="113">
        <f>+Q287</f>
        <v>0</v>
      </c>
      <c r="S287" s="112">
        <f>+'prev. 2016'!K287</f>
        <v>0</v>
      </c>
      <c r="T287" s="122">
        <f>+S287</f>
        <v>0</v>
      </c>
      <c r="U287" s="112">
        <f>+'prev. 2016'!L287</f>
        <v>0</v>
      </c>
      <c r="V287" s="113">
        <f>+U287</f>
        <v>0</v>
      </c>
      <c r="W287" s="112">
        <f>+'prev. 2016'!M287</f>
        <v>0</v>
      </c>
      <c r="X287" s="113">
        <f>+W287</f>
        <v>0</v>
      </c>
      <c r="Y287" s="116">
        <f t="shared" si="139"/>
        <v>0</v>
      </c>
      <c r="Z287" s="116">
        <f t="shared" si="140"/>
        <v>0</v>
      </c>
    </row>
    <row r="288" spans="1:26" ht="38.25" x14ac:dyDescent="0.2">
      <c r="A288" s="139" t="s">
        <v>297</v>
      </c>
      <c r="B288" s="132" t="s">
        <v>950</v>
      </c>
      <c r="C288" s="112">
        <f>+'prev. 2016'!C288</f>
        <v>0</v>
      </c>
      <c r="D288" s="113">
        <f>+C288</f>
        <v>0</v>
      </c>
      <c r="E288" s="112">
        <f>+'prev. 2016'!D288</f>
        <v>0</v>
      </c>
      <c r="F288" s="113">
        <f>+E288</f>
        <v>0</v>
      </c>
      <c r="G288" s="112">
        <f>+'prev. 2016'!E288</f>
        <v>0</v>
      </c>
      <c r="H288" s="113">
        <f>+G288</f>
        <v>0</v>
      </c>
      <c r="I288" s="112">
        <f>+'prev. 2016'!F288</f>
        <v>0</v>
      </c>
      <c r="J288" s="113">
        <f>+I288</f>
        <v>0</v>
      </c>
      <c r="K288" s="112">
        <f>+'prev. 2016'!G288</f>
        <v>0</v>
      </c>
      <c r="L288" s="122">
        <f>+K288</f>
        <v>0</v>
      </c>
      <c r="M288" s="112">
        <f>+'prev. 2016'!H288</f>
        <v>0</v>
      </c>
      <c r="N288" s="122">
        <f>+M288</f>
        <v>0</v>
      </c>
      <c r="O288" s="112">
        <f>+'prev. 2016'!I288</f>
        <v>0</v>
      </c>
      <c r="P288" s="122">
        <f>+O288</f>
        <v>0</v>
      </c>
      <c r="Q288" s="112">
        <f>+'prev. 2016'!J288</f>
        <v>0</v>
      </c>
      <c r="R288" s="113">
        <f>+Q288</f>
        <v>0</v>
      </c>
      <c r="S288" s="112">
        <f>+'prev. 2016'!K288</f>
        <v>0</v>
      </c>
      <c r="T288" s="122">
        <f>+S288</f>
        <v>0</v>
      </c>
      <c r="U288" s="112">
        <f>+'prev. 2016'!L288</f>
        <v>0</v>
      </c>
      <c r="V288" s="113">
        <f>+U288</f>
        <v>0</v>
      </c>
      <c r="W288" s="112">
        <f>+'prev. 2016'!M288</f>
        <v>0</v>
      </c>
      <c r="X288" s="113">
        <f>+W288</f>
        <v>0</v>
      </c>
      <c r="Y288" s="116">
        <f t="shared" si="139"/>
        <v>0</v>
      </c>
      <c r="Z288" s="116">
        <f t="shared" si="140"/>
        <v>0</v>
      </c>
    </row>
    <row r="289" spans="1:26" x14ac:dyDescent="0.2">
      <c r="A289" s="143" t="s">
        <v>298</v>
      </c>
      <c r="B289" s="132" t="s">
        <v>1369</v>
      </c>
      <c r="C289" s="112">
        <f>+'prev. 2016'!C289</f>
        <v>415</v>
      </c>
      <c r="D289" s="112">
        <f>SUM(D290:D291)</f>
        <v>415</v>
      </c>
      <c r="E289" s="112">
        <f>+'prev. 2016'!D289</f>
        <v>193</v>
      </c>
      <c r="F289" s="112">
        <f>SUM(F290:F291)</f>
        <v>193</v>
      </c>
      <c r="G289" s="112">
        <f>+'prev. 2016'!E289</f>
        <v>351</v>
      </c>
      <c r="H289" s="112">
        <f>SUM(H290:H291)</f>
        <v>351</v>
      </c>
      <c r="I289" s="112">
        <f>+'prev. 2016'!F289</f>
        <v>275</v>
      </c>
      <c r="J289" s="112">
        <f>SUM(J290:J291)</f>
        <v>275</v>
      </c>
      <c r="K289" s="112">
        <f>+'prev. 2016'!G289</f>
        <v>160</v>
      </c>
      <c r="L289" s="121">
        <f>SUM(L290:L291)</f>
        <v>160</v>
      </c>
      <c r="M289" s="112">
        <f>+'prev. 2016'!H289</f>
        <v>110</v>
      </c>
      <c r="N289" s="121">
        <f>SUM(N290:N291)</f>
        <v>110</v>
      </c>
      <c r="O289" s="112">
        <f>+'prev. 2016'!I289</f>
        <v>244</v>
      </c>
      <c r="P289" s="121">
        <f>SUM(P290:P291)</f>
        <v>244</v>
      </c>
      <c r="Q289" s="112">
        <f>+'prev. 2016'!J289</f>
        <v>800</v>
      </c>
      <c r="R289" s="112">
        <f>SUM(R290:R291)</f>
        <v>800</v>
      </c>
      <c r="S289" s="112">
        <f>+'prev. 2016'!K289</f>
        <v>232</v>
      </c>
      <c r="T289" s="121">
        <f>SUM(T290:T291)</f>
        <v>232</v>
      </c>
      <c r="U289" s="112">
        <f>+'prev. 2016'!L289</f>
        <v>480</v>
      </c>
      <c r="V289" s="112">
        <f>SUM(V290:V291)</f>
        <v>480</v>
      </c>
      <c r="W289" s="112">
        <f>+'prev. 2016'!M289</f>
        <v>200</v>
      </c>
      <c r="X289" s="112">
        <f>SUM(X290:X291)</f>
        <v>200</v>
      </c>
      <c r="Y289" s="116">
        <f t="shared" si="139"/>
        <v>3460</v>
      </c>
      <c r="Z289" s="116">
        <f t="shared" si="140"/>
        <v>3460</v>
      </c>
    </row>
    <row r="290" spans="1:26" s="110" customFormat="1" ht="25.5" x14ac:dyDescent="0.2">
      <c r="A290" s="143" t="s">
        <v>299</v>
      </c>
      <c r="B290" s="132" t="s">
        <v>1371</v>
      </c>
      <c r="C290" s="112">
        <f>+'prev. 2016'!C290</f>
        <v>0</v>
      </c>
      <c r="D290" s="113">
        <f>+C290</f>
        <v>0</v>
      </c>
      <c r="E290" s="112">
        <f>+'prev. 2016'!D290</f>
        <v>0</v>
      </c>
      <c r="F290" s="113">
        <f>+E290</f>
        <v>0</v>
      </c>
      <c r="G290" s="112">
        <f>+'prev. 2016'!E290</f>
        <v>0</v>
      </c>
      <c r="H290" s="113">
        <f>+G290</f>
        <v>0</v>
      </c>
      <c r="I290" s="112">
        <f>+'prev. 2016'!F290</f>
        <v>10</v>
      </c>
      <c r="J290" s="113">
        <f>+I290</f>
        <v>10</v>
      </c>
      <c r="K290" s="112">
        <f>+'prev. 2016'!G290</f>
        <v>160</v>
      </c>
      <c r="L290" s="122">
        <f>+K290</f>
        <v>160</v>
      </c>
      <c r="M290" s="112">
        <f>+'prev. 2016'!H290</f>
        <v>0</v>
      </c>
      <c r="N290" s="122">
        <f>+M290</f>
        <v>0</v>
      </c>
      <c r="O290" s="112">
        <f>+'prev. 2016'!I290</f>
        <v>0</v>
      </c>
      <c r="P290" s="122">
        <f>+O290</f>
        <v>0</v>
      </c>
      <c r="Q290" s="112">
        <f>+'prev. 2016'!J290</f>
        <v>0</v>
      </c>
      <c r="R290" s="113">
        <f>+Q290</f>
        <v>0</v>
      </c>
      <c r="S290" s="112">
        <f>+'prev. 2016'!K290</f>
        <v>0</v>
      </c>
      <c r="T290" s="122">
        <f>+S290</f>
        <v>0</v>
      </c>
      <c r="U290" s="112">
        <f>+'prev. 2016'!L290</f>
        <v>0</v>
      </c>
      <c r="V290" s="113">
        <f>+U290</f>
        <v>0</v>
      </c>
      <c r="W290" s="112">
        <f>+'prev. 2016'!M290</f>
        <v>0</v>
      </c>
      <c r="X290" s="113">
        <f>+W290</f>
        <v>0</v>
      </c>
      <c r="Y290" s="116">
        <f t="shared" si="139"/>
        <v>170</v>
      </c>
      <c r="Z290" s="116">
        <f t="shared" si="140"/>
        <v>170</v>
      </c>
    </row>
    <row r="291" spans="1:26" s="110" customFormat="1" ht="25.5" x14ac:dyDescent="0.2">
      <c r="A291" s="143" t="s">
        <v>300</v>
      </c>
      <c r="B291" s="132" t="s">
        <v>1373</v>
      </c>
      <c r="C291" s="112">
        <f>+'prev. 2016'!C291</f>
        <v>415</v>
      </c>
      <c r="D291" s="113">
        <f>+C291</f>
        <v>415</v>
      </c>
      <c r="E291" s="112">
        <f>+'prev. 2016'!D291</f>
        <v>193</v>
      </c>
      <c r="F291" s="113">
        <f>+E291</f>
        <v>193</v>
      </c>
      <c r="G291" s="112">
        <f>+'prev. 2016'!E291</f>
        <v>351</v>
      </c>
      <c r="H291" s="113">
        <f>+G291</f>
        <v>351</v>
      </c>
      <c r="I291" s="112">
        <f>+'prev. 2016'!F291</f>
        <v>265</v>
      </c>
      <c r="J291" s="113">
        <f>+I291</f>
        <v>265</v>
      </c>
      <c r="K291" s="112">
        <f>+'prev. 2016'!G291</f>
        <v>0</v>
      </c>
      <c r="L291" s="122">
        <f>+K291</f>
        <v>0</v>
      </c>
      <c r="M291" s="112">
        <f>+'prev. 2016'!H291</f>
        <v>110</v>
      </c>
      <c r="N291" s="122">
        <f>+M291</f>
        <v>110</v>
      </c>
      <c r="O291" s="112">
        <f>+'prev. 2016'!I291</f>
        <v>244</v>
      </c>
      <c r="P291" s="122">
        <f>+O291</f>
        <v>244</v>
      </c>
      <c r="Q291" s="112">
        <f>+'prev. 2016'!J291</f>
        <v>800</v>
      </c>
      <c r="R291" s="113">
        <f>+Q291</f>
        <v>800</v>
      </c>
      <c r="S291" s="112">
        <f>+'prev. 2016'!K291</f>
        <v>232</v>
      </c>
      <c r="T291" s="122">
        <f>+S291</f>
        <v>232</v>
      </c>
      <c r="U291" s="112">
        <f>+'prev. 2016'!L291</f>
        <v>480</v>
      </c>
      <c r="V291" s="113">
        <f>+U291</f>
        <v>480</v>
      </c>
      <c r="W291" s="112">
        <f>+'prev. 2016'!M291</f>
        <v>200</v>
      </c>
      <c r="X291" s="113">
        <f>+W291</f>
        <v>200</v>
      </c>
      <c r="Y291" s="116">
        <f t="shared" si="139"/>
        <v>3290</v>
      </c>
      <c r="Z291" s="116">
        <f t="shared" si="140"/>
        <v>3290</v>
      </c>
    </row>
    <row r="292" spans="1:26" ht="25.5" x14ac:dyDescent="0.2">
      <c r="A292" s="139" t="s">
        <v>301</v>
      </c>
      <c r="B292" s="132" t="s">
        <v>1375</v>
      </c>
      <c r="C292" s="112">
        <f>+'prev. 2016'!C292</f>
        <v>3568</v>
      </c>
      <c r="D292" s="112">
        <f>SUM(D293:D299)</f>
        <v>3568</v>
      </c>
      <c r="E292" s="112">
        <f>+'prev. 2016'!D292</f>
        <v>6434</v>
      </c>
      <c r="F292" s="112">
        <f>SUM(F293:F299)</f>
        <v>6434</v>
      </c>
      <c r="G292" s="112">
        <f>+'prev. 2016'!E292</f>
        <v>9344</v>
      </c>
      <c r="H292" s="112">
        <f>SUM(H293:H299)</f>
        <v>9344</v>
      </c>
      <c r="I292" s="112">
        <f>+'prev. 2016'!F292</f>
        <v>2104</v>
      </c>
      <c r="J292" s="112">
        <f>SUM(J293:J299)</f>
        <v>2104</v>
      </c>
      <c r="K292" s="112">
        <f>+'prev. 2016'!G292</f>
        <v>2749</v>
      </c>
      <c r="L292" s="121">
        <f>SUM(L293:L299)</f>
        <v>2749</v>
      </c>
      <c r="M292" s="112">
        <f>+'prev. 2016'!H292</f>
        <v>2028</v>
      </c>
      <c r="N292" s="121">
        <f>SUM(N293:N299)</f>
        <v>2028</v>
      </c>
      <c r="O292" s="112">
        <f>+'prev. 2016'!I292</f>
        <v>4043</v>
      </c>
      <c r="P292" s="121">
        <f>SUM(P293:P299)</f>
        <v>4043</v>
      </c>
      <c r="Q292" s="112">
        <f>+'prev. 2016'!J292</f>
        <v>12523</v>
      </c>
      <c r="R292" s="112">
        <f>SUM(R293:R299)</f>
        <v>12523</v>
      </c>
      <c r="S292" s="112">
        <f>+'prev. 2016'!K292</f>
        <v>10888</v>
      </c>
      <c r="T292" s="121">
        <f>SUM(T293:T299)</f>
        <v>10888</v>
      </c>
      <c r="U292" s="112">
        <f>+'prev. 2016'!L292</f>
        <v>5685</v>
      </c>
      <c r="V292" s="112">
        <f>SUM(V293:V299)</f>
        <v>5685</v>
      </c>
      <c r="W292" s="112">
        <f>+'prev. 2016'!M292</f>
        <v>3551</v>
      </c>
      <c r="X292" s="112">
        <f>SUM(X293:X299)</f>
        <v>3551</v>
      </c>
      <c r="Y292" s="116">
        <f t="shared" si="139"/>
        <v>62917</v>
      </c>
      <c r="Z292" s="116">
        <f t="shared" si="140"/>
        <v>62917</v>
      </c>
    </row>
    <row r="293" spans="1:26" ht="25.5" x14ac:dyDescent="0.2">
      <c r="A293" s="143" t="s">
        <v>522</v>
      </c>
      <c r="B293" s="132" t="s">
        <v>67</v>
      </c>
      <c r="C293" s="112">
        <f>+'prev. 2016'!C293</f>
        <v>2211</v>
      </c>
      <c r="D293" s="113">
        <f t="shared" ref="D293:F299" si="141">+C293</f>
        <v>2211</v>
      </c>
      <c r="E293" s="112">
        <f>+'prev. 2016'!D293</f>
        <v>1259</v>
      </c>
      <c r="F293" s="113">
        <f t="shared" si="141"/>
        <v>1259</v>
      </c>
      <c r="G293" s="112">
        <f>+'prev. 2016'!E293</f>
        <v>4535</v>
      </c>
      <c r="H293" s="113">
        <f t="shared" ref="H293:H299" si="142">+G293</f>
        <v>4535</v>
      </c>
      <c r="I293" s="112">
        <f>+'prev. 2016'!F293</f>
        <v>650</v>
      </c>
      <c r="J293" s="113">
        <f t="shared" ref="J293:J299" si="143">+I293</f>
        <v>650</v>
      </c>
      <c r="K293" s="112">
        <f>+'prev. 2016'!G293</f>
        <v>700</v>
      </c>
      <c r="L293" s="122">
        <f t="shared" ref="L293:L299" si="144">+K293</f>
        <v>700</v>
      </c>
      <c r="M293" s="112">
        <f>+'prev. 2016'!H293</f>
        <v>286</v>
      </c>
      <c r="N293" s="122">
        <f t="shared" ref="N293:N299" si="145">+M293</f>
        <v>286</v>
      </c>
      <c r="O293" s="112">
        <f>+'prev. 2016'!I293</f>
        <v>1856</v>
      </c>
      <c r="P293" s="122">
        <f t="shared" ref="P293:P299" si="146">+O293</f>
        <v>1856</v>
      </c>
      <c r="Q293" s="112">
        <f>+'prev. 2016'!J293</f>
        <v>6440</v>
      </c>
      <c r="R293" s="113">
        <f t="shared" ref="R293:R299" si="147">+Q293</f>
        <v>6440</v>
      </c>
      <c r="S293" s="112">
        <f>+'prev. 2016'!K293</f>
        <v>4499</v>
      </c>
      <c r="T293" s="122">
        <f t="shared" ref="T293:T299" si="148">+S293</f>
        <v>4499</v>
      </c>
      <c r="U293" s="112">
        <f>+'prev. 2016'!L293</f>
        <v>386</v>
      </c>
      <c r="V293" s="113">
        <f t="shared" ref="V293:V299" si="149">+U293</f>
        <v>386</v>
      </c>
      <c r="W293" s="112">
        <f>+'prev. 2016'!M293</f>
        <v>160</v>
      </c>
      <c r="X293" s="113">
        <f t="shared" ref="X293:X299" si="150">+W293</f>
        <v>160</v>
      </c>
      <c r="Y293" s="116">
        <f t="shared" si="139"/>
        <v>22982</v>
      </c>
      <c r="Z293" s="116">
        <f t="shared" si="140"/>
        <v>22982</v>
      </c>
    </row>
    <row r="294" spans="1:26" ht="25.5" x14ac:dyDescent="0.2">
      <c r="A294" s="143" t="s">
        <v>523</v>
      </c>
      <c r="B294" s="132" t="s">
        <v>68</v>
      </c>
      <c r="C294" s="112">
        <f>+'prev. 2016'!C294</f>
        <v>5</v>
      </c>
      <c r="D294" s="113">
        <f t="shared" si="141"/>
        <v>5</v>
      </c>
      <c r="E294" s="112">
        <f>+'prev. 2016'!D294</f>
        <v>2330</v>
      </c>
      <c r="F294" s="113">
        <f t="shared" si="141"/>
        <v>2330</v>
      </c>
      <c r="G294" s="112">
        <f>+'prev. 2016'!E294</f>
        <v>0</v>
      </c>
      <c r="H294" s="113">
        <f t="shared" si="142"/>
        <v>0</v>
      </c>
      <c r="I294" s="112">
        <f>+'prev. 2016'!F294</f>
        <v>220</v>
      </c>
      <c r="J294" s="113">
        <f t="shared" si="143"/>
        <v>220</v>
      </c>
      <c r="K294" s="112">
        <f>+'prev. 2016'!G294</f>
        <v>240</v>
      </c>
      <c r="L294" s="122">
        <f t="shared" si="144"/>
        <v>240</v>
      </c>
      <c r="M294" s="112">
        <f>+'prev. 2016'!H294</f>
        <v>1079</v>
      </c>
      <c r="N294" s="122">
        <f t="shared" si="145"/>
        <v>1079</v>
      </c>
      <c r="O294" s="112">
        <f>+'prev. 2016'!I294</f>
        <v>0</v>
      </c>
      <c r="P294" s="122">
        <f t="shared" si="146"/>
        <v>0</v>
      </c>
      <c r="Q294" s="112">
        <f>+'prev. 2016'!J294</f>
        <v>0</v>
      </c>
      <c r="R294" s="113">
        <f t="shared" si="147"/>
        <v>0</v>
      </c>
      <c r="S294" s="112">
        <f>+'prev. 2016'!K294</f>
        <v>177</v>
      </c>
      <c r="T294" s="122">
        <f t="shared" si="148"/>
        <v>177</v>
      </c>
      <c r="U294" s="112">
        <f>+'prev. 2016'!L294</f>
        <v>1090</v>
      </c>
      <c r="V294" s="113">
        <f t="shared" si="149"/>
        <v>1090</v>
      </c>
      <c r="W294" s="112">
        <f>+'prev. 2016'!M294</f>
        <v>1257</v>
      </c>
      <c r="X294" s="113">
        <f t="shared" si="150"/>
        <v>1257</v>
      </c>
      <c r="Y294" s="116">
        <f t="shared" si="139"/>
        <v>6398</v>
      </c>
      <c r="Z294" s="116">
        <f t="shared" si="140"/>
        <v>6398</v>
      </c>
    </row>
    <row r="295" spans="1:26" ht="25.5" x14ac:dyDescent="0.2">
      <c r="A295" s="143" t="s">
        <v>524</v>
      </c>
      <c r="B295" s="132" t="s">
        <v>69</v>
      </c>
      <c r="C295" s="112">
        <f>+'prev. 2016'!C295</f>
        <v>807</v>
      </c>
      <c r="D295" s="113">
        <f t="shared" si="141"/>
        <v>807</v>
      </c>
      <c r="E295" s="112">
        <f>+'prev. 2016'!D295</f>
        <v>2133</v>
      </c>
      <c r="F295" s="113">
        <f t="shared" si="141"/>
        <v>2133</v>
      </c>
      <c r="G295" s="112">
        <f>+'prev. 2016'!E295</f>
        <v>3249</v>
      </c>
      <c r="H295" s="113">
        <f t="shared" si="142"/>
        <v>3249</v>
      </c>
      <c r="I295" s="112">
        <f>+'prev. 2016'!F295</f>
        <v>989</v>
      </c>
      <c r="J295" s="113">
        <f t="shared" si="143"/>
        <v>989</v>
      </c>
      <c r="K295" s="112">
        <f>+'prev. 2016'!G295</f>
        <v>1564</v>
      </c>
      <c r="L295" s="122">
        <f t="shared" si="144"/>
        <v>1564</v>
      </c>
      <c r="M295" s="112">
        <f>+'prev. 2016'!H295</f>
        <v>591</v>
      </c>
      <c r="N295" s="122">
        <f t="shared" si="145"/>
        <v>591</v>
      </c>
      <c r="O295" s="112">
        <f>+'prev. 2016'!I295</f>
        <v>2027</v>
      </c>
      <c r="P295" s="122">
        <f t="shared" si="146"/>
        <v>2027</v>
      </c>
      <c r="Q295" s="112">
        <f>+'prev. 2016'!J295</f>
        <v>5000</v>
      </c>
      <c r="R295" s="113">
        <f t="shared" si="147"/>
        <v>5000</v>
      </c>
      <c r="S295" s="112">
        <f>+'prev. 2016'!K295</f>
        <v>4270</v>
      </c>
      <c r="T295" s="122">
        <f t="shared" si="148"/>
        <v>4270</v>
      </c>
      <c r="U295" s="112">
        <f>+'prev. 2016'!L295</f>
        <v>3626</v>
      </c>
      <c r="V295" s="113">
        <f t="shared" si="149"/>
        <v>3626</v>
      </c>
      <c r="W295" s="112">
        <f>+'prev. 2016'!M295</f>
        <v>1949</v>
      </c>
      <c r="X295" s="113">
        <f t="shared" si="150"/>
        <v>1949</v>
      </c>
      <c r="Y295" s="116">
        <f t="shared" si="139"/>
        <v>26205</v>
      </c>
      <c r="Z295" s="116">
        <f t="shared" si="140"/>
        <v>26205</v>
      </c>
    </row>
    <row r="296" spans="1:26" s="110" customFormat="1" x14ac:dyDescent="0.2">
      <c r="A296" s="143" t="s">
        <v>525</v>
      </c>
      <c r="B296" s="132" t="s">
        <v>70</v>
      </c>
      <c r="C296" s="112">
        <f>+'prev. 2016'!C296</f>
        <v>0</v>
      </c>
      <c r="D296" s="113">
        <f t="shared" si="141"/>
        <v>0</v>
      </c>
      <c r="E296" s="112">
        <f>+'prev. 2016'!D296</f>
        <v>0</v>
      </c>
      <c r="F296" s="113">
        <f t="shared" si="141"/>
        <v>0</v>
      </c>
      <c r="G296" s="112">
        <f>+'prev. 2016'!E296</f>
        <v>0</v>
      </c>
      <c r="H296" s="113">
        <f t="shared" si="142"/>
        <v>0</v>
      </c>
      <c r="I296" s="112">
        <f>+'prev. 2016'!F296</f>
        <v>0</v>
      </c>
      <c r="J296" s="113">
        <f t="shared" si="143"/>
        <v>0</v>
      </c>
      <c r="K296" s="112">
        <f>+'prev. 2016'!G296</f>
        <v>0</v>
      </c>
      <c r="L296" s="122">
        <f t="shared" si="144"/>
        <v>0</v>
      </c>
      <c r="M296" s="112">
        <f>+'prev. 2016'!H296</f>
        <v>0</v>
      </c>
      <c r="N296" s="122">
        <f t="shared" si="145"/>
        <v>0</v>
      </c>
      <c r="O296" s="112">
        <f>+'prev. 2016'!I296</f>
        <v>0</v>
      </c>
      <c r="P296" s="122">
        <f t="shared" si="146"/>
        <v>0</v>
      </c>
      <c r="Q296" s="112">
        <f>+'prev. 2016'!J296</f>
        <v>580</v>
      </c>
      <c r="R296" s="113">
        <f t="shared" si="147"/>
        <v>580</v>
      </c>
      <c r="S296" s="112">
        <f>+'prev. 2016'!K296</f>
        <v>0</v>
      </c>
      <c r="T296" s="122">
        <f t="shared" si="148"/>
        <v>0</v>
      </c>
      <c r="U296" s="112">
        <f>+'prev. 2016'!L296</f>
        <v>0</v>
      </c>
      <c r="V296" s="113">
        <f t="shared" si="149"/>
        <v>0</v>
      </c>
      <c r="W296" s="112">
        <f>+'prev. 2016'!M296</f>
        <v>0</v>
      </c>
      <c r="X296" s="113">
        <f t="shared" si="150"/>
        <v>0</v>
      </c>
      <c r="Y296" s="116">
        <f t="shared" si="139"/>
        <v>580</v>
      </c>
      <c r="Z296" s="116">
        <f t="shared" si="140"/>
        <v>580</v>
      </c>
    </row>
    <row r="297" spans="1:26" x14ac:dyDescent="0.2">
      <c r="A297" s="143" t="s">
        <v>526</v>
      </c>
      <c r="B297" s="132" t="s">
        <v>451</v>
      </c>
      <c r="C297" s="112">
        <f>+'prev. 2016'!C297</f>
        <v>55</v>
      </c>
      <c r="D297" s="113">
        <f t="shared" si="141"/>
        <v>55</v>
      </c>
      <c r="E297" s="112">
        <f>+'prev. 2016'!D297</f>
        <v>26</v>
      </c>
      <c r="F297" s="113">
        <f t="shared" si="141"/>
        <v>26</v>
      </c>
      <c r="G297" s="112">
        <f>+'prev. 2016'!E297</f>
        <v>132</v>
      </c>
      <c r="H297" s="113">
        <f t="shared" si="142"/>
        <v>132</v>
      </c>
      <c r="I297" s="112">
        <f>+'prev. 2016'!F297</f>
        <v>25</v>
      </c>
      <c r="J297" s="113">
        <f t="shared" si="143"/>
        <v>25</v>
      </c>
      <c r="K297" s="112">
        <f>+'prev. 2016'!G297</f>
        <v>70</v>
      </c>
      <c r="L297" s="122">
        <f t="shared" si="144"/>
        <v>70</v>
      </c>
      <c r="M297" s="112">
        <f>+'prev. 2016'!H297</f>
        <v>32</v>
      </c>
      <c r="N297" s="122">
        <f t="shared" si="145"/>
        <v>32</v>
      </c>
      <c r="O297" s="112">
        <f>+'prev. 2016'!I297</f>
        <v>18</v>
      </c>
      <c r="P297" s="122">
        <f t="shared" si="146"/>
        <v>18</v>
      </c>
      <c r="Q297" s="112">
        <f>+'prev. 2016'!J297</f>
        <v>150</v>
      </c>
      <c r="R297" s="113">
        <f t="shared" si="147"/>
        <v>150</v>
      </c>
      <c r="S297" s="112">
        <f>+'prev. 2016'!K297</f>
        <v>31</v>
      </c>
      <c r="T297" s="122">
        <f t="shared" si="148"/>
        <v>31</v>
      </c>
      <c r="U297" s="112">
        <f>+'prev. 2016'!L297</f>
        <v>0</v>
      </c>
      <c r="V297" s="113">
        <f t="shared" si="149"/>
        <v>0</v>
      </c>
      <c r="W297" s="112">
        <f>+'prev. 2016'!M297</f>
        <v>15</v>
      </c>
      <c r="X297" s="113">
        <f t="shared" si="150"/>
        <v>15</v>
      </c>
      <c r="Y297" s="116">
        <f t="shared" si="139"/>
        <v>554</v>
      </c>
      <c r="Z297" s="116">
        <f t="shared" si="140"/>
        <v>554</v>
      </c>
    </row>
    <row r="298" spans="1:26" x14ac:dyDescent="0.2">
      <c r="A298" s="143" t="s">
        <v>527</v>
      </c>
      <c r="B298" s="132" t="s">
        <v>71</v>
      </c>
      <c r="C298" s="112">
        <f>+'prev. 2016'!C298</f>
        <v>490</v>
      </c>
      <c r="D298" s="113">
        <f t="shared" si="141"/>
        <v>490</v>
      </c>
      <c r="E298" s="112">
        <f>+'prev. 2016'!D298</f>
        <v>686</v>
      </c>
      <c r="F298" s="113">
        <f t="shared" si="141"/>
        <v>686</v>
      </c>
      <c r="G298" s="112">
        <f>+'prev. 2016'!E298</f>
        <v>1428</v>
      </c>
      <c r="H298" s="113">
        <f t="shared" si="142"/>
        <v>1428</v>
      </c>
      <c r="I298" s="112">
        <f>+'prev. 2016'!F298</f>
        <v>220</v>
      </c>
      <c r="J298" s="113">
        <f t="shared" si="143"/>
        <v>220</v>
      </c>
      <c r="K298" s="112">
        <f>+'prev. 2016'!G298</f>
        <v>175</v>
      </c>
      <c r="L298" s="122">
        <f t="shared" si="144"/>
        <v>175</v>
      </c>
      <c r="M298" s="112">
        <f>+'prev. 2016'!H298</f>
        <v>40</v>
      </c>
      <c r="N298" s="122">
        <f t="shared" si="145"/>
        <v>40</v>
      </c>
      <c r="O298" s="112">
        <f>+'prev. 2016'!I298</f>
        <v>142</v>
      </c>
      <c r="P298" s="122">
        <f t="shared" si="146"/>
        <v>142</v>
      </c>
      <c r="Q298" s="112">
        <f>+'prev. 2016'!J298</f>
        <v>353</v>
      </c>
      <c r="R298" s="113">
        <f t="shared" si="147"/>
        <v>353</v>
      </c>
      <c r="S298" s="112">
        <f>+'prev. 2016'!K298</f>
        <v>1911</v>
      </c>
      <c r="T298" s="122">
        <f t="shared" si="148"/>
        <v>1911</v>
      </c>
      <c r="U298" s="112">
        <f>+'prev. 2016'!L298</f>
        <v>583</v>
      </c>
      <c r="V298" s="113">
        <f t="shared" si="149"/>
        <v>583</v>
      </c>
      <c r="W298" s="112">
        <f>+'prev. 2016'!M298</f>
        <v>170</v>
      </c>
      <c r="X298" s="113">
        <f t="shared" si="150"/>
        <v>170</v>
      </c>
      <c r="Y298" s="116">
        <f t="shared" si="139"/>
        <v>6198</v>
      </c>
      <c r="Z298" s="116">
        <f t="shared" si="140"/>
        <v>6198</v>
      </c>
    </row>
    <row r="299" spans="1:26" s="110" customFormat="1" ht="25.5" x14ac:dyDescent="0.2">
      <c r="A299" s="143" t="s">
        <v>528</v>
      </c>
      <c r="B299" s="132" t="s">
        <v>1449</v>
      </c>
      <c r="C299" s="112">
        <f>+'prev. 2016'!C299</f>
        <v>0</v>
      </c>
      <c r="D299" s="113">
        <f t="shared" si="141"/>
        <v>0</v>
      </c>
      <c r="E299" s="112">
        <f>+'prev. 2016'!D299</f>
        <v>0</v>
      </c>
      <c r="F299" s="113">
        <f t="shared" si="141"/>
        <v>0</v>
      </c>
      <c r="G299" s="112">
        <f>+'prev. 2016'!E299</f>
        <v>0</v>
      </c>
      <c r="H299" s="113">
        <f t="shared" si="142"/>
        <v>0</v>
      </c>
      <c r="I299" s="112">
        <f>+'prev. 2016'!F299</f>
        <v>0</v>
      </c>
      <c r="J299" s="113">
        <f t="shared" si="143"/>
        <v>0</v>
      </c>
      <c r="K299" s="112">
        <f>+'prev. 2016'!G299</f>
        <v>0</v>
      </c>
      <c r="L299" s="122">
        <f t="shared" si="144"/>
        <v>0</v>
      </c>
      <c r="M299" s="112">
        <f>+'prev. 2016'!H299</f>
        <v>0</v>
      </c>
      <c r="N299" s="122">
        <f t="shared" si="145"/>
        <v>0</v>
      </c>
      <c r="O299" s="112">
        <f>+'prev. 2016'!I299</f>
        <v>0</v>
      </c>
      <c r="P299" s="122">
        <f t="shared" si="146"/>
        <v>0</v>
      </c>
      <c r="Q299" s="112">
        <f>+'prev. 2016'!J299</f>
        <v>0</v>
      </c>
      <c r="R299" s="113">
        <f t="shared" si="147"/>
        <v>0</v>
      </c>
      <c r="S299" s="112">
        <f>+'prev. 2016'!K299</f>
        <v>0</v>
      </c>
      <c r="T299" s="122">
        <f t="shared" si="148"/>
        <v>0</v>
      </c>
      <c r="U299" s="112">
        <f>+'prev. 2016'!L299</f>
        <v>0</v>
      </c>
      <c r="V299" s="113">
        <f t="shared" si="149"/>
        <v>0</v>
      </c>
      <c r="W299" s="112">
        <f>+'prev. 2016'!M299</f>
        <v>0</v>
      </c>
      <c r="X299" s="113">
        <f t="shared" si="150"/>
        <v>0</v>
      </c>
      <c r="Y299" s="116">
        <f t="shared" si="139"/>
        <v>0</v>
      </c>
      <c r="Z299" s="116">
        <f t="shared" si="140"/>
        <v>0</v>
      </c>
    </row>
    <row r="300" spans="1:26" s="110" customFormat="1" x14ac:dyDescent="0.2">
      <c r="A300" s="139" t="s">
        <v>529</v>
      </c>
      <c r="B300" s="132" t="s">
        <v>304</v>
      </c>
      <c r="C300" s="112">
        <f>+'prev. 2016'!C300</f>
        <v>3121</v>
      </c>
      <c r="D300" s="112">
        <f>D301+D302+D305+D308</f>
        <v>3121</v>
      </c>
      <c r="E300" s="112">
        <f>+'prev. 2016'!D300</f>
        <v>2607</v>
      </c>
      <c r="F300" s="112">
        <f>F301+F302+F305+F308</f>
        <v>2607</v>
      </c>
      <c r="G300" s="112">
        <f>+'prev. 2016'!E300</f>
        <v>3960</v>
      </c>
      <c r="H300" s="112">
        <f>H301+H302+H305+H308</f>
        <v>3960</v>
      </c>
      <c r="I300" s="112">
        <f>+'prev. 2016'!F300</f>
        <v>970</v>
      </c>
      <c r="J300" s="112">
        <f>J301+J302+J305+J308</f>
        <v>970</v>
      </c>
      <c r="K300" s="112">
        <f>+'prev. 2016'!G300</f>
        <v>1940</v>
      </c>
      <c r="L300" s="121">
        <f>L301+L302+L305+L308</f>
        <v>1940</v>
      </c>
      <c r="M300" s="112">
        <f>+'prev. 2016'!H300</f>
        <v>1716</v>
      </c>
      <c r="N300" s="121">
        <f>N301+N302+N305+N308</f>
        <v>1716</v>
      </c>
      <c r="O300" s="112">
        <f>+'prev. 2016'!I300</f>
        <v>2264</v>
      </c>
      <c r="P300" s="121">
        <f>P301+P302+P305+P308</f>
        <v>2264</v>
      </c>
      <c r="Q300" s="112">
        <f>+'prev. 2016'!J300</f>
        <v>9894</v>
      </c>
      <c r="R300" s="112">
        <f>R301+R302+R305+R308</f>
        <v>9894</v>
      </c>
      <c r="S300" s="112">
        <f>+'prev. 2016'!K300</f>
        <v>4884</v>
      </c>
      <c r="T300" s="121">
        <f>T301+T302+T305+T308</f>
        <v>4884</v>
      </c>
      <c r="U300" s="112">
        <f>+'prev. 2016'!L300</f>
        <v>2612</v>
      </c>
      <c r="V300" s="112">
        <f>V301+V302+V305+V308</f>
        <v>2612</v>
      </c>
      <c r="W300" s="112">
        <f>+'prev. 2016'!M300</f>
        <v>3580</v>
      </c>
      <c r="X300" s="112">
        <f>X301+X302+X305+X308</f>
        <v>3580</v>
      </c>
      <c r="Y300" s="116">
        <f t="shared" si="139"/>
        <v>37548</v>
      </c>
      <c r="Z300" s="116">
        <f t="shared" si="140"/>
        <v>37548</v>
      </c>
    </row>
    <row r="301" spans="1:26" x14ac:dyDescent="0.2">
      <c r="A301" s="143" t="s">
        <v>530</v>
      </c>
      <c r="B301" s="132" t="s">
        <v>951</v>
      </c>
      <c r="C301" s="112">
        <f>+'prev. 2016'!C301</f>
        <v>231</v>
      </c>
      <c r="D301" s="113">
        <f>+C301</f>
        <v>231</v>
      </c>
      <c r="E301" s="112">
        <f>+'prev. 2016'!D301</f>
        <v>125</v>
      </c>
      <c r="F301" s="113">
        <f>+E301</f>
        <v>125</v>
      </c>
      <c r="G301" s="112">
        <f>+'prev. 2016'!E301</f>
        <v>274</v>
      </c>
      <c r="H301" s="113">
        <f>+G301</f>
        <v>274</v>
      </c>
      <c r="I301" s="112">
        <f>+'prev. 2016'!F301</f>
        <v>166</v>
      </c>
      <c r="J301" s="113">
        <f>+I301</f>
        <v>166</v>
      </c>
      <c r="K301" s="112">
        <f>+'prev. 2016'!G301</f>
        <v>180</v>
      </c>
      <c r="L301" s="122">
        <f>+K301</f>
        <v>180</v>
      </c>
      <c r="M301" s="112">
        <f>+'prev. 2016'!H301</f>
        <v>64</v>
      </c>
      <c r="N301" s="122">
        <f>+M301</f>
        <v>64</v>
      </c>
      <c r="O301" s="112">
        <f>+'prev. 2016'!I301</f>
        <v>94</v>
      </c>
      <c r="P301" s="122">
        <f>+O301</f>
        <v>94</v>
      </c>
      <c r="Q301" s="112">
        <f>+'prev. 2016'!J301</f>
        <v>1563</v>
      </c>
      <c r="R301" s="113">
        <f>+Q301</f>
        <v>1563</v>
      </c>
      <c r="S301" s="112">
        <f>+'prev. 2016'!K301</f>
        <v>0</v>
      </c>
      <c r="T301" s="122">
        <f>+S301</f>
        <v>0</v>
      </c>
      <c r="U301" s="112">
        <f>+'prev. 2016'!L301</f>
        <v>315</v>
      </c>
      <c r="V301" s="113">
        <f>+U301</f>
        <v>315</v>
      </c>
      <c r="W301" s="112">
        <f>+'prev. 2016'!M301</f>
        <v>98</v>
      </c>
      <c r="X301" s="113">
        <f>+W301</f>
        <v>98</v>
      </c>
      <c r="Y301" s="116">
        <f t="shared" si="139"/>
        <v>3110</v>
      </c>
      <c r="Z301" s="116">
        <f t="shared" si="140"/>
        <v>3110</v>
      </c>
    </row>
    <row r="302" spans="1:26" x14ac:dyDescent="0.2">
      <c r="A302" s="143" t="s">
        <v>531</v>
      </c>
      <c r="B302" s="132" t="s">
        <v>308</v>
      </c>
      <c r="C302" s="112">
        <f>+'prev. 2016'!C302</f>
        <v>2691</v>
      </c>
      <c r="D302" s="113">
        <f>SUM(D303:D304)</f>
        <v>2691</v>
      </c>
      <c r="E302" s="112">
        <f>+'prev. 2016'!D302</f>
        <v>2426</v>
      </c>
      <c r="F302" s="113">
        <f>SUM(F303:F304)</f>
        <v>2426</v>
      </c>
      <c r="G302" s="112">
        <f>+'prev. 2016'!E302</f>
        <v>3686</v>
      </c>
      <c r="H302" s="113">
        <f>SUM(H303:H304)</f>
        <v>3686</v>
      </c>
      <c r="I302" s="112">
        <f>+'prev. 2016'!F302</f>
        <v>804</v>
      </c>
      <c r="J302" s="113">
        <f>SUM(J303:J304)</f>
        <v>804</v>
      </c>
      <c r="K302" s="112">
        <f>+'prev. 2016'!G302</f>
        <v>1760</v>
      </c>
      <c r="L302" s="122">
        <f>SUM(L303:L304)</f>
        <v>1760</v>
      </c>
      <c r="M302" s="112">
        <f>+'prev. 2016'!H302</f>
        <v>1652</v>
      </c>
      <c r="N302" s="122">
        <f>SUM(N303:N304)</f>
        <v>1652</v>
      </c>
      <c r="O302" s="112">
        <f>+'prev. 2016'!I302</f>
        <v>2170</v>
      </c>
      <c r="P302" s="122">
        <f>SUM(P303:P304)</f>
        <v>2170</v>
      </c>
      <c r="Q302" s="112">
        <f>+'prev. 2016'!J302</f>
        <v>8331</v>
      </c>
      <c r="R302" s="113">
        <f>SUM(R303:R304)</f>
        <v>8331</v>
      </c>
      <c r="S302" s="112">
        <f>+'prev. 2016'!K302</f>
        <v>4884</v>
      </c>
      <c r="T302" s="122">
        <f>SUM(T303:T304)</f>
        <v>4884</v>
      </c>
      <c r="U302" s="112">
        <f>+'prev. 2016'!L302</f>
        <v>2297</v>
      </c>
      <c r="V302" s="113">
        <f>SUM(V303:V304)</f>
        <v>2297</v>
      </c>
      <c r="W302" s="112">
        <f>+'prev. 2016'!M302</f>
        <v>3482</v>
      </c>
      <c r="X302" s="113">
        <f>SUM(X303:X304)</f>
        <v>3482</v>
      </c>
      <c r="Y302" s="116">
        <f t="shared" si="139"/>
        <v>34183</v>
      </c>
      <c r="Z302" s="116">
        <f t="shared" si="140"/>
        <v>34183</v>
      </c>
    </row>
    <row r="303" spans="1:26" x14ac:dyDescent="0.2">
      <c r="A303" s="143" t="s">
        <v>532</v>
      </c>
      <c r="B303" s="132" t="s">
        <v>310</v>
      </c>
      <c r="C303" s="112">
        <f>+'prev. 2016'!C303</f>
        <v>1715</v>
      </c>
      <c r="D303" s="113">
        <f>+C303</f>
        <v>1715</v>
      </c>
      <c r="E303" s="112">
        <f>+'prev. 2016'!D303</f>
        <v>1703</v>
      </c>
      <c r="F303" s="113">
        <f>+E303</f>
        <v>1703</v>
      </c>
      <c r="G303" s="112">
        <f>+'prev. 2016'!E303</f>
        <v>3433</v>
      </c>
      <c r="H303" s="113">
        <f>+G303</f>
        <v>3433</v>
      </c>
      <c r="I303" s="112">
        <f>+'prev. 2016'!F303</f>
        <v>572</v>
      </c>
      <c r="J303" s="113">
        <f>+I303</f>
        <v>572</v>
      </c>
      <c r="K303" s="112">
        <f>+'prev. 2016'!G303</f>
        <v>1360</v>
      </c>
      <c r="L303" s="122">
        <f>+K303</f>
        <v>1360</v>
      </c>
      <c r="M303" s="112">
        <f>+'prev. 2016'!H303</f>
        <v>908</v>
      </c>
      <c r="N303" s="122">
        <f>+M303</f>
        <v>908</v>
      </c>
      <c r="O303" s="112">
        <f>+'prev. 2016'!I303</f>
        <v>1798</v>
      </c>
      <c r="P303" s="122">
        <f>+O303</f>
        <v>1798</v>
      </c>
      <c r="Q303" s="112">
        <f>+'prev. 2016'!J303</f>
        <v>2800</v>
      </c>
      <c r="R303" s="113">
        <f>+Q303</f>
        <v>2800</v>
      </c>
      <c r="S303" s="112">
        <f>+'prev. 2016'!K303</f>
        <v>4660</v>
      </c>
      <c r="T303" s="122">
        <f>+S303</f>
        <v>4660</v>
      </c>
      <c r="U303" s="112">
        <f>+'prev. 2016'!L303</f>
        <v>1985</v>
      </c>
      <c r="V303" s="113">
        <f>+U303</f>
        <v>1985</v>
      </c>
      <c r="W303" s="112">
        <f>+'prev. 2016'!M303</f>
        <v>2453</v>
      </c>
      <c r="X303" s="113">
        <f>+W303</f>
        <v>2453</v>
      </c>
      <c r="Y303" s="116">
        <f t="shared" si="139"/>
        <v>23387</v>
      </c>
      <c r="Z303" s="116">
        <f t="shared" si="140"/>
        <v>23387</v>
      </c>
    </row>
    <row r="304" spans="1:26" x14ac:dyDescent="0.2">
      <c r="A304" s="143" t="s">
        <v>533</v>
      </c>
      <c r="B304" s="132" t="s">
        <v>1593</v>
      </c>
      <c r="C304" s="112">
        <f>+'prev. 2016'!C304</f>
        <v>976</v>
      </c>
      <c r="D304" s="113">
        <f>+C304</f>
        <v>976</v>
      </c>
      <c r="E304" s="112">
        <f>+'prev. 2016'!D304</f>
        <v>723</v>
      </c>
      <c r="F304" s="113">
        <f>+E304</f>
        <v>723</v>
      </c>
      <c r="G304" s="112">
        <f>+'prev. 2016'!E304</f>
        <v>253</v>
      </c>
      <c r="H304" s="113">
        <f>+G304</f>
        <v>253</v>
      </c>
      <c r="I304" s="112">
        <f>+'prev. 2016'!F304</f>
        <v>232</v>
      </c>
      <c r="J304" s="113">
        <f>+I304</f>
        <v>232</v>
      </c>
      <c r="K304" s="112">
        <f>+'prev. 2016'!G304</f>
        <v>400</v>
      </c>
      <c r="L304" s="122">
        <f>+K304</f>
        <v>400</v>
      </c>
      <c r="M304" s="112">
        <f>+'prev. 2016'!H304</f>
        <v>744</v>
      </c>
      <c r="N304" s="122">
        <f>+M304</f>
        <v>744</v>
      </c>
      <c r="O304" s="112">
        <f>+'prev. 2016'!I304</f>
        <v>372</v>
      </c>
      <c r="P304" s="122">
        <f>+O304</f>
        <v>372</v>
      </c>
      <c r="Q304" s="112">
        <f>+'prev. 2016'!J304</f>
        <v>5531</v>
      </c>
      <c r="R304" s="113">
        <f>+Q304</f>
        <v>5531</v>
      </c>
      <c r="S304" s="112">
        <f>+'prev. 2016'!K304</f>
        <v>224</v>
      </c>
      <c r="T304" s="122">
        <f>+S304</f>
        <v>224</v>
      </c>
      <c r="U304" s="112">
        <f>+'prev. 2016'!L304</f>
        <v>312</v>
      </c>
      <c r="V304" s="113">
        <f>+U304</f>
        <v>312</v>
      </c>
      <c r="W304" s="112">
        <f>+'prev. 2016'!M304</f>
        <v>1029</v>
      </c>
      <c r="X304" s="113">
        <f>+W304</f>
        <v>1029</v>
      </c>
      <c r="Y304" s="116">
        <f t="shared" si="139"/>
        <v>10796</v>
      </c>
      <c r="Z304" s="116">
        <f t="shared" si="140"/>
        <v>10796</v>
      </c>
    </row>
    <row r="305" spans="1:26" s="110" customFormat="1" x14ac:dyDescent="0.2">
      <c r="A305" s="143" t="s">
        <v>534</v>
      </c>
      <c r="B305" s="132" t="s">
        <v>1595</v>
      </c>
      <c r="C305" s="112">
        <f>+'prev. 2016'!C305</f>
        <v>199</v>
      </c>
      <c r="D305" s="112">
        <f>SUM(D306:D307)</f>
        <v>199</v>
      </c>
      <c r="E305" s="112">
        <f>+'prev. 2016'!D305</f>
        <v>56</v>
      </c>
      <c r="F305" s="112">
        <f>SUM(F306:F307)</f>
        <v>56</v>
      </c>
      <c r="G305" s="112">
        <f>+'prev. 2016'!E305</f>
        <v>0</v>
      </c>
      <c r="H305" s="112">
        <f>SUM(H306:H307)</f>
        <v>0</v>
      </c>
      <c r="I305" s="112">
        <f>+'prev. 2016'!F305</f>
        <v>0</v>
      </c>
      <c r="J305" s="112">
        <f>SUM(J306:J307)</f>
        <v>0</v>
      </c>
      <c r="K305" s="112">
        <f>+'prev. 2016'!G305</f>
        <v>0</v>
      </c>
      <c r="L305" s="121">
        <f>SUM(L306:L307)</f>
        <v>0</v>
      </c>
      <c r="M305" s="112">
        <f>+'prev. 2016'!H305</f>
        <v>0</v>
      </c>
      <c r="N305" s="121">
        <f>SUM(N306:N307)</f>
        <v>0</v>
      </c>
      <c r="O305" s="112">
        <f>+'prev. 2016'!I305</f>
        <v>0</v>
      </c>
      <c r="P305" s="121">
        <f>SUM(P306:P307)</f>
        <v>0</v>
      </c>
      <c r="Q305" s="112">
        <f>+'prev. 2016'!J305</f>
        <v>0</v>
      </c>
      <c r="R305" s="112">
        <f>SUM(R306:R307)</f>
        <v>0</v>
      </c>
      <c r="S305" s="112">
        <f>+'prev. 2016'!K305</f>
        <v>0</v>
      </c>
      <c r="T305" s="121">
        <f>SUM(T306:T307)</f>
        <v>0</v>
      </c>
      <c r="U305" s="112">
        <f>+'prev. 2016'!L305</f>
        <v>0</v>
      </c>
      <c r="V305" s="112">
        <f>SUM(V306:V307)</f>
        <v>0</v>
      </c>
      <c r="W305" s="112">
        <f>+'prev. 2016'!M305</f>
        <v>0</v>
      </c>
      <c r="X305" s="112">
        <f>SUM(X306:X307)</f>
        <v>0</v>
      </c>
      <c r="Y305" s="116">
        <f t="shared" si="139"/>
        <v>255</v>
      </c>
      <c r="Z305" s="116">
        <f t="shared" si="140"/>
        <v>255</v>
      </c>
    </row>
    <row r="306" spans="1:26" x14ac:dyDescent="0.2">
      <c r="A306" s="143" t="s">
        <v>535</v>
      </c>
      <c r="B306" s="132" t="s">
        <v>1597</v>
      </c>
      <c r="C306" s="112">
        <f>+'prev. 2016'!C306</f>
        <v>21</v>
      </c>
      <c r="D306" s="113">
        <f>+C306</f>
        <v>21</v>
      </c>
      <c r="E306" s="112">
        <f>+'prev. 2016'!D306</f>
        <v>35</v>
      </c>
      <c r="F306" s="113">
        <f>+E306</f>
        <v>35</v>
      </c>
      <c r="G306" s="112">
        <f>+'prev. 2016'!E306</f>
        <v>0</v>
      </c>
      <c r="H306" s="113">
        <f>+G306</f>
        <v>0</v>
      </c>
      <c r="I306" s="112">
        <f>+'prev. 2016'!F306</f>
        <v>0</v>
      </c>
      <c r="J306" s="113">
        <f>+I306</f>
        <v>0</v>
      </c>
      <c r="K306" s="112">
        <f>+'prev. 2016'!G306</f>
        <v>0</v>
      </c>
      <c r="L306" s="122">
        <f>+K306</f>
        <v>0</v>
      </c>
      <c r="M306" s="112">
        <f>+'prev. 2016'!H306</f>
        <v>0</v>
      </c>
      <c r="N306" s="122">
        <f>+M306</f>
        <v>0</v>
      </c>
      <c r="O306" s="112">
        <f>+'prev. 2016'!I306</f>
        <v>0</v>
      </c>
      <c r="P306" s="122">
        <f>+O306</f>
        <v>0</v>
      </c>
      <c r="Q306" s="112">
        <f>+'prev. 2016'!J306</f>
        <v>0</v>
      </c>
      <c r="R306" s="113">
        <f>+Q306</f>
        <v>0</v>
      </c>
      <c r="S306" s="112">
        <f>+'prev. 2016'!K306</f>
        <v>0</v>
      </c>
      <c r="T306" s="122">
        <f>+S306</f>
        <v>0</v>
      </c>
      <c r="U306" s="112">
        <f>+'prev. 2016'!L306</f>
        <v>0</v>
      </c>
      <c r="V306" s="113">
        <f>+U306</f>
        <v>0</v>
      </c>
      <c r="W306" s="112">
        <f>+'prev. 2016'!M306</f>
        <v>0</v>
      </c>
      <c r="X306" s="113">
        <f>+W306</f>
        <v>0</v>
      </c>
      <c r="Y306" s="116">
        <f t="shared" si="139"/>
        <v>56</v>
      </c>
      <c r="Z306" s="116">
        <f t="shared" si="140"/>
        <v>56</v>
      </c>
    </row>
    <row r="307" spans="1:26" x14ac:dyDescent="0.2">
      <c r="A307" s="143" t="s">
        <v>536</v>
      </c>
      <c r="B307" s="132" t="s">
        <v>1599</v>
      </c>
      <c r="C307" s="112">
        <f>+'prev. 2016'!C307</f>
        <v>178</v>
      </c>
      <c r="D307" s="113">
        <f>+C307</f>
        <v>178</v>
      </c>
      <c r="E307" s="112">
        <f>+'prev. 2016'!D307</f>
        <v>21</v>
      </c>
      <c r="F307" s="113">
        <f>+E307</f>
        <v>21</v>
      </c>
      <c r="G307" s="112">
        <f>+'prev. 2016'!E307</f>
        <v>0</v>
      </c>
      <c r="H307" s="113">
        <f>+G307</f>
        <v>0</v>
      </c>
      <c r="I307" s="112">
        <f>+'prev. 2016'!F307</f>
        <v>0</v>
      </c>
      <c r="J307" s="113">
        <f>+I307</f>
        <v>0</v>
      </c>
      <c r="K307" s="112">
        <f>+'prev. 2016'!G307</f>
        <v>0</v>
      </c>
      <c r="L307" s="122">
        <f>+K307</f>
        <v>0</v>
      </c>
      <c r="M307" s="112">
        <f>+'prev. 2016'!H307</f>
        <v>0</v>
      </c>
      <c r="N307" s="122">
        <f>+M307</f>
        <v>0</v>
      </c>
      <c r="O307" s="112">
        <f>+'prev. 2016'!I307</f>
        <v>0</v>
      </c>
      <c r="P307" s="122">
        <f>+O307</f>
        <v>0</v>
      </c>
      <c r="Q307" s="112">
        <f>+'prev. 2016'!J307</f>
        <v>0</v>
      </c>
      <c r="R307" s="113">
        <f>+Q307</f>
        <v>0</v>
      </c>
      <c r="S307" s="112">
        <f>+'prev. 2016'!K307</f>
        <v>0</v>
      </c>
      <c r="T307" s="122">
        <f>+S307</f>
        <v>0</v>
      </c>
      <c r="U307" s="112">
        <f>+'prev. 2016'!L307</f>
        <v>0</v>
      </c>
      <c r="V307" s="113">
        <f>+U307</f>
        <v>0</v>
      </c>
      <c r="W307" s="112">
        <f>+'prev. 2016'!M307</f>
        <v>0</v>
      </c>
      <c r="X307" s="113">
        <f>+W307</f>
        <v>0</v>
      </c>
      <c r="Y307" s="116">
        <f t="shared" si="139"/>
        <v>199</v>
      </c>
      <c r="Z307" s="116">
        <f t="shared" si="140"/>
        <v>199</v>
      </c>
    </row>
    <row r="308" spans="1:26" ht="25.5" x14ac:dyDescent="0.2">
      <c r="A308" s="143" t="s">
        <v>537</v>
      </c>
      <c r="B308" s="132" t="s">
        <v>1450</v>
      </c>
      <c r="C308" s="112">
        <f>+'prev. 2016'!C308</f>
        <v>0</v>
      </c>
      <c r="D308" s="113">
        <f>+C308</f>
        <v>0</v>
      </c>
      <c r="E308" s="112">
        <f>+'prev. 2016'!D308</f>
        <v>0</v>
      </c>
      <c r="F308" s="113">
        <f>+E308</f>
        <v>0</v>
      </c>
      <c r="G308" s="112">
        <f>+'prev. 2016'!E308</f>
        <v>0</v>
      </c>
      <c r="H308" s="113">
        <f>+G308</f>
        <v>0</v>
      </c>
      <c r="I308" s="112">
        <f>+'prev. 2016'!F308</f>
        <v>0</v>
      </c>
      <c r="J308" s="113">
        <f>+I308</f>
        <v>0</v>
      </c>
      <c r="K308" s="112">
        <f>+'prev. 2016'!G308</f>
        <v>0</v>
      </c>
      <c r="L308" s="122">
        <f>+K308</f>
        <v>0</v>
      </c>
      <c r="M308" s="112">
        <f>+'prev. 2016'!H308</f>
        <v>0</v>
      </c>
      <c r="N308" s="122">
        <f>+M308</f>
        <v>0</v>
      </c>
      <c r="O308" s="112">
        <f>+'prev. 2016'!I308</f>
        <v>0</v>
      </c>
      <c r="P308" s="122">
        <f>+O308</f>
        <v>0</v>
      </c>
      <c r="Q308" s="112">
        <f>+'prev. 2016'!J308</f>
        <v>0</v>
      </c>
      <c r="R308" s="113">
        <f>+Q308</f>
        <v>0</v>
      </c>
      <c r="S308" s="112">
        <f>+'prev. 2016'!K308</f>
        <v>0</v>
      </c>
      <c r="T308" s="122">
        <f>+S308</f>
        <v>0</v>
      </c>
      <c r="U308" s="112">
        <f>+'prev. 2016'!L308</f>
        <v>0</v>
      </c>
      <c r="V308" s="113">
        <f>+U308</f>
        <v>0</v>
      </c>
      <c r="W308" s="112">
        <f>+'prev. 2016'!M308</f>
        <v>0</v>
      </c>
      <c r="X308" s="113">
        <f>+W308</f>
        <v>0</v>
      </c>
      <c r="Y308" s="116">
        <f t="shared" si="139"/>
        <v>0</v>
      </c>
      <c r="Z308" s="116">
        <f t="shared" si="140"/>
        <v>0</v>
      </c>
    </row>
    <row r="309" spans="1:26" x14ac:dyDescent="0.2">
      <c r="A309" s="144" t="s">
        <v>538</v>
      </c>
      <c r="B309" s="132" t="s">
        <v>1603</v>
      </c>
      <c r="C309" s="112">
        <f>+'prev. 2016'!C309</f>
        <v>135485</v>
      </c>
      <c r="D309" s="113">
        <f>D310+D324+D333+D342</f>
        <v>135485</v>
      </c>
      <c r="E309" s="112">
        <f>+'prev. 2016'!D309</f>
        <v>91576</v>
      </c>
      <c r="F309" s="113">
        <f>F310+F324+F333+F342</f>
        <v>91576</v>
      </c>
      <c r="G309" s="112">
        <f>+'prev. 2016'!E309</f>
        <v>123330</v>
      </c>
      <c r="H309" s="113">
        <f>H310+H324+H333+H342</f>
        <v>123330</v>
      </c>
      <c r="I309" s="112">
        <f>+'prev. 2016'!F309</f>
        <v>34673</v>
      </c>
      <c r="J309" s="113">
        <f>J310+J324+J333+J342</f>
        <v>34673</v>
      </c>
      <c r="K309" s="112">
        <f>+'prev. 2016'!G309</f>
        <v>93832</v>
      </c>
      <c r="L309" s="122">
        <f>L310+L324+L333+L342</f>
        <v>93832</v>
      </c>
      <c r="M309" s="112">
        <f>+'prev. 2016'!H309</f>
        <v>43313</v>
      </c>
      <c r="N309" s="122">
        <f>N310+N324+N333+N342</f>
        <v>43313</v>
      </c>
      <c r="O309" s="112">
        <f>+'prev. 2016'!I309</f>
        <v>85304</v>
      </c>
      <c r="P309" s="122">
        <f>P310+P324+P333+P342</f>
        <v>85304</v>
      </c>
      <c r="Q309" s="112">
        <f>+'prev. 2016'!J309</f>
        <v>214274</v>
      </c>
      <c r="R309" s="113">
        <f>R310+R324+R333+R342</f>
        <v>214274</v>
      </c>
      <c r="S309" s="112">
        <f>+'prev. 2016'!K309</f>
        <v>154087</v>
      </c>
      <c r="T309" s="122">
        <f>T310+T324+T333+T342</f>
        <v>154087</v>
      </c>
      <c r="U309" s="112">
        <f>+'prev. 2016'!L309</f>
        <v>62864</v>
      </c>
      <c r="V309" s="113">
        <f>V310+V324+V333+V342</f>
        <v>62864</v>
      </c>
      <c r="W309" s="112">
        <f>+'prev. 2016'!M309</f>
        <v>66692</v>
      </c>
      <c r="X309" s="113">
        <f>X310+X324+X333+X342</f>
        <v>66692</v>
      </c>
      <c r="Y309" s="116">
        <f t="shared" si="139"/>
        <v>1105430</v>
      </c>
      <c r="Z309" s="116">
        <f t="shared" si="140"/>
        <v>1105430</v>
      </c>
    </row>
    <row r="310" spans="1:26" x14ac:dyDescent="0.2">
      <c r="A310" s="139" t="s">
        <v>539</v>
      </c>
      <c r="B310" s="132" t="s">
        <v>13</v>
      </c>
      <c r="C310" s="112">
        <f>+'prev. 2016'!C310</f>
        <v>110263</v>
      </c>
      <c r="D310" s="113">
        <f>D311+D320</f>
        <v>110263</v>
      </c>
      <c r="E310" s="112">
        <f>+'prev. 2016'!D310</f>
        <v>75973</v>
      </c>
      <c r="F310" s="113">
        <f>F311+F320</f>
        <v>75973</v>
      </c>
      <c r="G310" s="112">
        <f>+'prev. 2016'!E310</f>
        <v>103194</v>
      </c>
      <c r="H310" s="113">
        <f>H311+H320</f>
        <v>103194</v>
      </c>
      <c r="I310" s="112">
        <f>+'prev. 2016'!F310</f>
        <v>28195</v>
      </c>
      <c r="J310" s="113">
        <f>J311+J320</f>
        <v>28195</v>
      </c>
      <c r="K310" s="112">
        <f>+'prev. 2016'!G310</f>
        <v>78341</v>
      </c>
      <c r="L310" s="122">
        <f>L311+L320</f>
        <v>78341</v>
      </c>
      <c r="M310" s="112">
        <f>+'prev. 2016'!H310</f>
        <v>36503</v>
      </c>
      <c r="N310" s="122">
        <f>N311+N320</f>
        <v>36503</v>
      </c>
      <c r="O310" s="112">
        <f>+'prev. 2016'!I310</f>
        <v>70129</v>
      </c>
      <c r="P310" s="122">
        <f>P311+P320</f>
        <v>70129</v>
      </c>
      <c r="Q310" s="112">
        <f>+'prev. 2016'!J310</f>
        <v>178694</v>
      </c>
      <c r="R310" s="113">
        <f>R311+R320</f>
        <v>178694</v>
      </c>
      <c r="S310" s="112">
        <f>+'prev. 2016'!K310</f>
        <v>133196</v>
      </c>
      <c r="T310" s="122">
        <f>T311+T320</f>
        <v>133196</v>
      </c>
      <c r="U310" s="112">
        <f>+'prev. 2016'!L310</f>
        <v>55097</v>
      </c>
      <c r="V310" s="113">
        <f>V311+V320</f>
        <v>55097</v>
      </c>
      <c r="W310" s="112">
        <f>+'prev. 2016'!M310</f>
        <v>54998</v>
      </c>
      <c r="X310" s="113">
        <f>X311+X320</f>
        <v>54998</v>
      </c>
      <c r="Y310" s="116">
        <f t="shared" si="139"/>
        <v>924583</v>
      </c>
      <c r="Z310" s="116">
        <f t="shared" si="140"/>
        <v>924583</v>
      </c>
    </row>
    <row r="311" spans="1:26" x14ac:dyDescent="0.2">
      <c r="A311" s="143" t="s">
        <v>540</v>
      </c>
      <c r="B311" s="132" t="s">
        <v>15</v>
      </c>
      <c r="C311" s="112">
        <f>+'prev. 2016'!C311</f>
        <v>62916</v>
      </c>
      <c r="D311" s="112">
        <f>D312+D316</f>
        <v>62916</v>
      </c>
      <c r="E311" s="112">
        <f>+'prev. 2016'!D311</f>
        <v>45658</v>
      </c>
      <c r="F311" s="112">
        <f>F312+F316</f>
        <v>45658</v>
      </c>
      <c r="G311" s="112">
        <f>+'prev. 2016'!E311</f>
        <v>56816</v>
      </c>
      <c r="H311" s="112">
        <f>H312+H316</f>
        <v>56816</v>
      </c>
      <c r="I311" s="112">
        <f>+'prev. 2016'!F311</f>
        <v>16242</v>
      </c>
      <c r="J311" s="112">
        <f>J312+J316</f>
        <v>16242</v>
      </c>
      <c r="K311" s="112">
        <f>+'prev. 2016'!G311</f>
        <v>43779</v>
      </c>
      <c r="L311" s="121">
        <f>L312+L316</f>
        <v>43779</v>
      </c>
      <c r="M311" s="112">
        <f>+'prev. 2016'!H311</f>
        <v>23431</v>
      </c>
      <c r="N311" s="121">
        <f>N312+N316</f>
        <v>23431</v>
      </c>
      <c r="O311" s="112">
        <f>+'prev. 2016'!I311</f>
        <v>37529</v>
      </c>
      <c r="P311" s="121">
        <f>P312+P316</f>
        <v>37529</v>
      </c>
      <c r="Q311" s="112">
        <f>+'prev. 2016'!J311</f>
        <v>101744</v>
      </c>
      <c r="R311" s="112">
        <f>R312+R316</f>
        <v>101744</v>
      </c>
      <c r="S311" s="112">
        <f>+'prev. 2016'!K311</f>
        <v>71793</v>
      </c>
      <c r="T311" s="121">
        <f>T312+T316</f>
        <v>71793</v>
      </c>
      <c r="U311" s="112">
        <f>+'prev. 2016'!L311</f>
        <v>29000</v>
      </c>
      <c r="V311" s="112">
        <f>V312+V316</f>
        <v>29000</v>
      </c>
      <c r="W311" s="112">
        <f>+'prev. 2016'!M311</f>
        <v>30226</v>
      </c>
      <c r="X311" s="112">
        <f>X312+X316</f>
        <v>30226</v>
      </c>
      <c r="Y311" s="116">
        <f t="shared" si="139"/>
        <v>519134</v>
      </c>
      <c r="Z311" s="116">
        <f t="shared" si="140"/>
        <v>519134</v>
      </c>
    </row>
    <row r="312" spans="1:26" s="110" customFormat="1" x14ac:dyDescent="0.2">
      <c r="A312" s="143" t="s">
        <v>541</v>
      </c>
      <c r="B312" s="132" t="s">
        <v>17</v>
      </c>
      <c r="C312" s="112">
        <f>+'prev. 2016'!C312</f>
        <v>57276</v>
      </c>
      <c r="D312" s="112">
        <f>SUM(D313:D315)</f>
        <v>57276</v>
      </c>
      <c r="E312" s="112">
        <f>+'prev. 2016'!D312</f>
        <v>42815</v>
      </c>
      <c r="F312" s="112">
        <f>SUM(F313:F315)</f>
        <v>42815</v>
      </c>
      <c r="G312" s="112">
        <f>+'prev. 2016'!E312</f>
        <v>51834</v>
      </c>
      <c r="H312" s="112">
        <f>SUM(H313:H315)</f>
        <v>51834</v>
      </c>
      <c r="I312" s="112">
        <f>+'prev. 2016'!F312</f>
        <v>15187</v>
      </c>
      <c r="J312" s="112">
        <f>SUM(J313:J315)</f>
        <v>15187</v>
      </c>
      <c r="K312" s="112">
        <f>+'prev. 2016'!G312</f>
        <v>40435</v>
      </c>
      <c r="L312" s="121">
        <f>SUM(L313:L315)</f>
        <v>40435</v>
      </c>
      <c r="M312" s="112">
        <f>+'prev. 2016'!H312</f>
        <v>20812</v>
      </c>
      <c r="N312" s="121">
        <f>SUM(N313:N315)</f>
        <v>20812</v>
      </c>
      <c r="O312" s="112">
        <f>+'prev. 2016'!I312</f>
        <v>35108</v>
      </c>
      <c r="P312" s="121">
        <f>SUM(P313:P315)</f>
        <v>35108</v>
      </c>
      <c r="Q312" s="112">
        <f>+'prev. 2016'!J312</f>
        <v>87482</v>
      </c>
      <c r="R312" s="112">
        <f>SUM(R313:R315)</f>
        <v>87482</v>
      </c>
      <c r="S312" s="112">
        <f>+'prev. 2016'!K312</f>
        <v>66367</v>
      </c>
      <c r="T312" s="121">
        <f>SUM(T313:T315)</f>
        <v>66367</v>
      </c>
      <c r="U312" s="112">
        <f>+'prev. 2016'!L312</f>
        <v>27285</v>
      </c>
      <c r="V312" s="112">
        <f>SUM(V313:V315)</f>
        <v>27285</v>
      </c>
      <c r="W312" s="112">
        <f>+'prev. 2016'!M312</f>
        <v>28356</v>
      </c>
      <c r="X312" s="112">
        <f>SUM(X313:X315)</f>
        <v>28356</v>
      </c>
      <c r="Y312" s="116">
        <f t="shared" si="139"/>
        <v>472957</v>
      </c>
      <c r="Z312" s="116">
        <f t="shared" si="140"/>
        <v>472957</v>
      </c>
    </row>
    <row r="313" spans="1:26" s="110" customFormat="1" ht="25.5" x14ac:dyDescent="0.2">
      <c r="A313" s="143" t="s">
        <v>542</v>
      </c>
      <c r="B313" s="132" t="s">
        <v>312</v>
      </c>
      <c r="C313" s="112">
        <f>+'prev. 2016'!C313</f>
        <v>53426</v>
      </c>
      <c r="D313" s="113">
        <f>+C313</f>
        <v>53426</v>
      </c>
      <c r="E313" s="112">
        <f>+'prev. 2016'!D313</f>
        <v>37998</v>
      </c>
      <c r="F313" s="113">
        <f>+E313</f>
        <v>37998</v>
      </c>
      <c r="G313" s="112">
        <f>+'prev. 2016'!E313</f>
        <v>48538</v>
      </c>
      <c r="H313" s="113">
        <f>+G313</f>
        <v>48538</v>
      </c>
      <c r="I313" s="112">
        <f>+'prev. 2016'!F313</f>
        <v>13754</v>
      </c>
      <c r="J313" s="113">
        <f>+I313</f>
        <v>13754</v>
      </c>
      <c r="K313" s="112">
        <f>+'prev. 2016'!G313</f>
        <v>37835</v>
      </c>
      <c r="L313" s="122">
        <f>+K313</f>
        <v>37835</v>
      </c>
      <c r="M313" s="112">
        <f>+'prev. 2016'!H313</f>
        <v>19143</v>
      </c>
      <c r="N313" s="122">
        <f>+M313</f>
        <v>19143</v>
      </c>
      <c r="O313" s="112">
        <f>+'prev. 2016'!I313</f>
        <v>32467</v>
      </c>
      <c r="P313" s="122">
        <f>+O313</f>
        <v>32467</v>
      </c>
      <c r="Q313" s="112">
        <f>+'prev. 2016'!J313</f>
        <v>84090</v>
      </c>
      <c r="R313" s="113">
        <f>+Q313</f>
        <v>84090</v>
      </c>
      <c r="S313" s="112">
        <f>+'prev. 2016'!K313</f>
        <v>65599</v>
      </c>
      <c r="T313" s="122">
        <f>+S313</f>
        <v>65599</v>
      </c>
      <c r="U313" s="112">
        <f>+'prev. 2016'!L313</f>
        <v>24583</v>
      </c>
      <c r="V313" s="113">
        <f>+U313</f>
        <v>24583</v>
      </c>
      <c r="W313" s="112">
        <f>+'prev. 2016'!M313</f>
        <v>27046</v>
      </c>
      <c r="X313" s="113">
        <f>+W313</f>
        <v>27046</v>
      </c>
      <c r="Y313" s="116">
        <f t="shared" si="139"/>
        <v>444479</v>
      </c>
      <c r="Z313" s="116">
        <f t="shared" si="140"/>
        <v>444479</v>
      </c>
    </row>
    <row r="314" spans="1:26" ht="25.5" x14ac:dyDescent="0.2">
      <c r="A314" s="143" t="s">
        <v>543</v>
      </c>
      <c r="B314" s="132" t="s">
        <v>313</v>
      </c>
      <c r="C314" s="112">
        <f>+'prev. 2016'!C314</f>
        <v>3850</v>
      </c>
      <c r="D314" s="113">
        <f>+C314</f>
        <v>3850</v>
      </c>
      <c r="E314" s="112">
        <f>+'prev. 2016'!D314</f>
        <v>4817</v>
      </c>
      <c r="F314" s="113">
        <f>+E314</f>
        <v>4817</v>
      </c>
      <c r="G314" s="112">
        <f>+'prev. 2016'!E314</f>
        <v>3296</v>
      </c>
      <c r="H314" s="113">
        <f>+G314</f>
        <v>3296</v>
      </c>
      <c r="I314" s="112">
        <f>+'prev. 2016'!F314</f>
        <v>1433</v>
      </c>
      <c r="J314" s="113">
        <f>+I314</f>
        <v>1433</v>
      </c>
      <c r="K314" s="112">
        <f>+'prev. 2016'!G314</f>
        <v>2600</v>
      </c>
      <c r="L314" s="122">
        <f>+K314</f>
        <v>2600</v>
      </c>
      <c r="M314" s="112">
        <f>+'prev. 2016'!H314</f>
        <v>1669</v>
      </c>
      <c r="N314" s="122">
        <f>+M314</f>
        <v>1669</v>
      </c>
      <c r="O314" s="112">
        <f>+'prev. 2016'!I314</f>
        <v>2641</v>
      </c>
      <c r="P314" s="122">
        <f>+O314</f>
        <v>2641</v>
      </c>
      <c r="Q314" s="112">
        <f>+'prev. 2016'!J314</f>
        <v>3392</v>
      </c>
      <c r="R314" s="113">
        <f>+Q314</f>
        <v>3392</v>
      </c>
      <c r="S314" s="112">
        <f>+'prev. 2016'!K314</f>
        <v>768</v>
      </c>
      <c r="T314" s="122">
        <f>+S314</f>
        <v>768</v>
      </c>
      <c r="U314" s="112">
        <f>+'prev. 2016'!L314</f>
        <v>2702</v>
      </c>
      <c r="V314" s="113">
        <f>+U314</f>
        <v>2702</v>
      </c>
      <c r="W314" s="112">
        <f>+'prev. 2016'!M314</f>
        <v>1310</v>
      </c>
      <c r="X314" s="113">
        <f>+W314</f>
        <v>1310</v>
      </c>
      <c r="Y314" s="116">
        <f t="shared" si="139"/>
        <v>28478</v>
      </c>
      <c r="Z314" s="116">
        <f t="shared" si="140"/>
        <v>28478</v>
      </c>
    </row>
    <row r="315" spans="1:26" ht="25.5" x14ac:dyDescent="0.2">
      <c r="A315" s="143" t="s">
        <v>544</v>
      </c>
      <c r="B315" s="132" t="s">
        <v>314</v>
      </c>
      <c r="C315" s="112">
        <f>+'prev. 2016'!C315</f>
        <v>0</v>
      </c>
      <c r="D315" s="113">
        <f>+C315</f>
        <v>0</v>
      </c>
      <c r="E315" s="112">
        <f>+'prev. 2016'!D315</f>
        <v>0</v>
      </c>
      <c r="F315" s="113">
        <f>+E315</f>
        <v>0</v>
      </c>
      <c r="G315" s="112">
        <f>+'prev. 2016'!E315</f>
        <v>0</v>
      </c>
      <c r="H315" s="113">
        <f>+G315</f>
        <v>0</v>
      </c>
      <c r="I315" s="112">
        <f>+'prev. 2016'!F315</f>
        <v>0</v>
      </c>
      <c r="J315" s="113">
        <f>+I315</f>
        <v>0</v>
      </c>
      <c r="K315" s="112">
        <f>+'prev. 2016'!G315</f>
        <v>0</v>
      </c>
      <c r="L315" s="122">
        <f>+K315</f>
        <v>0</v>
      </c>
      <c r="M315" s="112">
        <f>+'prev. 2016'!H315</f>
        <v>0</v>
      </c>
      <c r="N315" s="122">
        <f>+M315</f>
        <v>0</v>
      </c>
      <c r="O315" s="112">
        <f>+'prev. 2016'!I315</f>
        <v>0</v>
      </c>
      <c r="P315" s="122">
        <f>+O315</f>
        <v>0</v>
      </c>
      <c r="Q315" s="112">
        <f>+'prev. 2016'!J315</f>
        <v>0</v>
      </c>
      <c r="R315" s="113">
        <f>+Q315</f>
        <v>0</v>
      </c>
      <c r="S315" s="112">
        <f>+'prev. 2016'!K315</f>
        <v>0</v>
      </c>
      <c r="T315" s="122">
        <f>+S315</f>
        <v>0</v>
      </c>
      <c r="U315" s="112">
        <f>+'prev. 2016'!L315</f>
        <v>0</v>
      </c>
      <c r="V315" s="113">
        <f>+U315</f>
        <v>0</v>
      </c>
      <c r="W315" s="112">
        <f>+'prev. 2016'!M315</f>
        <v>0</v>
      </c>
      <c r="X315" s="113">
        <f>+W315</f>
        <v>0</v>
      </c>
      <c r="Y315" s="116">
        <f t="shared" si="139"/>
        <v>0</v>
      </c>
      <c r="Z315" s="116">
        <f t="shared" si="140"/>
        <v>0</v>
      </c>
    </row>
    <row r="316" spans="1:26" x14ac:dyDescent="0.2">
      <c r="A316" s="143" t="s">
        <v>545</v>
      </c>
      <c r="B316" s="132" t="s">
        <v>19</v>
      </c>
      <c r="C316" s="112">
        <f>+'prev. 2016'!C316</f>
        <v>5640</v>
      </c>
      <c r="D316" s="112">
        <f>SUM(D317:D319)</f>
        <v>5640</v>
      </c>
      <c r="E316" s="112">
        <f>+'prev. 2016'!D316</f>
        <v>2843</v>
      </c>
      <c r="F316" s="112">
        <f>SUM(F317:F319)</f>
        <v>2843</v>
      </c>
      <c r="G316" s="112">
        <f>+'prev. 2016'!E316</f>
        <v>4982</v>
      </c>
      <c r="H316" s="112">
        <f>SUM(H317:H319)</f>
        <v>4982</v>
      </c>
      <c r="I316" s="112">
        <f>+'prev. 2016'!F316</f>
        <v>1055</v>
      </c>
      <c r="J316" s="112">
        <f>SUM(J317:J319)</f>
        <v>1055</v>
      </c>
      <c r="K316" s="112">
        <f>+'prev. 2016'!G316</f>
        <v>3344</v>
      </c>
      <c r="L316" s="121">
        <f>SUM(L317:L319)</f>
        <v>3344</v>
      </c>
      <c r="M316" s="112">
        <f>+'prev. 2016'!H316</f>
        <v>2619</v>
      </c>
      <c r="N316" s="121">
        <f>SUM(N317:N319)</f>
        <v>2619</v>
      </c>
      <c r="O316" s="112">
        <f>+'prev. 2016'!I316</f>
        <v>2421</v>
      </c>
      <c r="P316" s="121">
        <f>SUM(P317:P319)</f>
        <v>2421</v>
      </c>
      <c r="Q316" s="112">
        <f>+'prev. 2016'!J316</f>
        <v>14262</v>
      </c>
      <c r="R316" s="112">
        <f>SUM(R317:R319)</f>
        <v>14262</v>
      </c>
      <c r="S316" s="112">
        <f>+'prev. 2016'!K316</f>
        <v>5426</v>
      </c>
      <c r="T316" s="121">
        <f>SUM(T317:T319)</f>
        <v>5426</v>
      </c>
      <c r="U316" s="112">
        <f>+'prev. 2016'!L316</f>
        <v>1715</v>
      </c>
      <c r="V316" s="112">
        <f>SUM(V317:V319)</f>
        <v>1715</v>
      </c>
      <c r="W316" s="112">
        <f>+'prev. 2016'!M316</f>
        <v>1870</v>
      </c>
      <c r="X316" s="112">
        <f>SUM(X317:X319)</f>
        <v>1870</v>
      </c>
      <c r="Y316" s="116">
        <f t="shared" si="139"/>
        <v>46177</v>
      </c>
      <c r="Z316" s="116">
        <f t="shared" si="140"/>
        <v>46177</v>
      </c>
    </row>
    <row r="317" spans="1:26" s="110" customFormat="1" ht="25.5" x14ac:dyDescent="0.2">
      <c r="A317" s="143" t="s">
        <v>546</v>
      </c>
      <c r="B317" s="132" t="s">
        <v>2106</v>
      </c>
      <c r="C317" s="112">
        <f>+'prev. 2016'!C317</f>
        <v>5122</v>
      </c>
      <c r="D317" s="113">
        <f>+C317</f>
        <v>5122</v>
      </c>
      <c r="E317" s="112">
        <f>+'prev. 2016'!D317</f>
        <v>2122</v>
      </c>
      <c r="F317" s="113">
        <f>+E317</f>
        <v>2122</v>
      </c>
      <c r="G317" s="112">
        <f>+'prev. 2016'!E317</f>
        <v>4870</v>
      </c>
      <c r="H317" s="113">
        <f>+G317</f>
        <v>4870</v>
      </c>
      <c r="I317" s="112">
        <f>+'prev. 2016'!F317</f>
        <v>1037</v>
      </c>
      <c r="J317" s="113">
        <f>+I317</f>
        <v>1037</v>
      </c>
      <c r="K317" s="112">
        <f>+'prev. 2016'!G317</f>
        <v>3284</v>
      </c>
      <c r="L317" s="122">
        <f>+K317</f>
        <v>3284</v>
      </c>
      <c r="M317" s="112">
        <f>+'prev. 2016'!H317</f>
        <v>2473</v>
      </c>
      <c r="N317" s="122">
        <f>+M317</f>
        <v>2473</v>
      </c>
      <c r="O317" s="112">
        <f>+'prev. 2016'!I317</f>
        <v>2036</v>
      </c>
      <c r="P317" s="122">
        <f>+O317</f>
        <v>2036</v>
      </c>
      <c r="Q317" s="112">
        <f>+'prev. 2016'!J317</f>
        <v>12913</v>
      </c>
      <c r="R317" s="113">
        <f>+Q317</f>
        <v>12913</v>
      </c>
      <c r="S317" s="112">
        <f>+'prev. 2016'!K317</f>
        <v>5391</v>
      </c>
      <c r="T317" s="122">
        <f>+S317</f>
        <v>5391</v>
      </c>
      <c r="U317" s="112">
        <f>+'prev. 2016'!L317</f>
        <v>1456</v>
      </c>
      <c r="V317" s="113">
        <f>+U317</f>
        <v>1456</v>
      </c>
      <c r="W317" s="112">
        <f>+'prev. 2016'!M317</f>
        <v>1870</v>
      </c>
      <c r="X317" s="113">
        <f>+W317</f>
        <v>1870</v>
      </c>
      <c r="Y317" s="116">
        <f t="shared" si="139"/>
        <v>42574</v>
      </c>
      <c r="Z317" s="116">
        <f t="shared" si="140"/>
        <v>42574</v>
      </c>
    </row>
    <row r="318" spans="1:26" ht="25.5" x14ac:dyDescent="0.2">
      <c r="A318" s="143" t="s">
        <v>547</v>
      </c>
      <c r="B318" s="132" t="s">
        <v>2107</v>
      </c>
      <c r="C318" s="112">
        <f>+'prev. 2016'!C318</f>
        <v>518</v>
      </c>
      <c r="D318" s="113">
        <f>+C318</f>
        <v>518</v>
      </c>
      <c r="E318" s="112">
        <f>+'prev. 2016'!D318</f>
        <v>721</v>
      </c>
      <c r="F318" s="113">
        <f>+E318</f>
        <v>721</v>
      </c>
      <c r="G318" s="112">
        <f>+'prev. 2016'!E318</f>
        <v>112</v>
      </c>
      <c r="H318" s="113">
        <f>+G318</f>
        <v>112</v>
      </c>
      <c r="I318" s="112">
        <f>+'prev. 2016'!F318</f>
        <v>18</v>
      </c>
      <c r="J318" s="113">
        <f>+I318</f>
        <v>18</v>
      </c>
      <c r="K318" s="112">
        <f>+'prev. 2016'!G318</f>
        <v>60</v>
      </c>
      <c r="L318" s="122">
        <f>+K318</f>
        <v>60</v>
      </c>
      <c r="M318" s="112">
        <f>+'prev. 2016'!H318</f>
        <v>146</v>
      </c>
      <c r="N318" s="122">
        <f>+M318</f>
        <v>146</v>
      </c>
      <c r="O318" s="112">
        <f>+'prev. 2016'!I318</f>
        <v>385</v>
      </c>
      <c r="P318" s="122">
        <f>+O318</f>
        <v>385</v>
      </c>
      <c r="Q318" s="112">
        <f>+'prev. 2016'!J318</f>
        <v>1349</v>
      </c>
      <c r="R318" s="113">
        <f>+Q318</f>
        <v>1349</v>
      </c>
      <c r="S318" s="112">
        <f>+'prev. 2016'!K318</f>
        <v>35</v>
      </c>
      <c r="T318" s="122">
        <f>+S318</f>
        <v>35</v>
      </c>
      <c r="U318" s="112">
        <f>+'prev. 2016'!L318</f>
        <v>259</v>
      </c>
      <c r="V318" s="113">
        <f>+U318</f>
        <v>259</v>
      </c>
      <c r="W318" s="112">
        <f>+'prev. 2016'!M318</f>
        <v>0</v>
      </c>
      <c r="X318" s="113">
        <f>+W318</f>
        <v>0</v>
      </c>
      <c r="Y318" s="116">
        <f t="shared" si="139"/>
        <v>3603</v>
      </c>
      <c r="Z318" s="116">
        <f t="shared" si="140"/>
        <v>3603</v>
      </c>
    </row>
    <row r="319" spans="1:26" ht="25.5" x14ac:dyDescent="0.2">
      <c r="A319" s="143" t="s">
        <v>548</v>
      </c>
      <c r="B319" s="132" t="s">
        <v>2108</v>
      </c>
      <c r="C319" s="112">
        <f>+'prev. 2016'!C319</f>
        <v>0</v>
      </c>
      <c r="D319" s="113">
        <f>+C319</f>
        <v>0</v>
      </c>
      <c r="E319" s="112">
        <f>+'prev. 2016'!D319</f>
        <v>0</v>
      </c>
      <c r="F319" s="113">
        <f>+E319</f>
        <v>0</v>
      </c>
      <c r="G319" s="112">
        <f>+'prev. 2016'!E319</f>
        <v>0</v>
      </c>
      <c r="H319" s="113">
        <f>+G319</f>
        <v>0</v>
      </c>
      <c r="I319" s="112">
        <f>+'prev. 2016'!F319</f>
        <v>0</v>
      </c>
      <c r="J319" s="113">
        <f>+I319</f>
        <v>0</v>
      </c>
      <c r="K319" s="112">
        <f>+'prev. 2016'!G319</f>
        <v>0</v>
      </c>
      <c r="L319" s="122">
        <f>+K319</f>
        <v>0</v>
      </c>
      <c r="M319" s="112">
        <f>+'prev. 2016'!H319</f>
        <v>0</v>
      </c>
      <c r="N319" s="122">
        <f>+M319</f>
        <v>0</v>
      </c>
      <c r="O319" s="112">
        <f>+'prev. 2016'!I319</f>
        <v>0</v>
      </c>
      <c r="P319" s="122">
        <f>+O319</f>
        <v>0</v>
      </c>
      <c r="Q319" s="112">
        <f>+'prev. 2016'!J319</f>
        <v>0</v>
      </c>
      <c r="R319" s="113">
        <f>+Q319</f>
        <v>0</v>
      </c>
      <c r="S319" s="112">
        <f>+'prev. 2016'!K319</f>
        <v>0</v>
      </c>
      <c r="T319" s="122">
        <f>+S319</f>
        <v>0</v>
      </c>
      <c r="U319" s="112">
        <f>+'prev. 2016'!L319</f>
        <v>0</v>
      </c>
      <c r="V319" s="113">
        <f>+U319</f>
        <v>0</v>
      </c>
      <c r="W319" s="112">
        <f>+'prev. 2016'!M319</f>
        <v>0</v>
      </c>
      <c r="X319" s="113">
        <f>+W319</f>
        <v>0</v>
      </c>
      <c r="Y319" s="116">
        <f t="shared" si="139"/>
        <v>0</v>
      </c>
      <c r="Z319" s="116">
        <f t="shared" si="140"/>
        <v>0</v>
      </c>
    </row>
    <row r="320" spans="1:26" x14ac:dyDescent="0.2">
      <c r="A320" s="143" t="s">
        <v>954</v>
      </c>
      <c r="B320" s="132" t="s">
        <v>21</v>
      </c>
      <c r="C320" s="112">
        <f>+'prev. 2016'!C320</f>
        <v>47347</v>
      </c>
      <c r="D320" s="113">
        <f>SUM(D321:D323)</f>
        <v>47347</v>
      </c>
      <c r="E320" s="112">
        <f>+'prev. 2016'!D320</f>
        <v>30315</v>
      </c>
      <c r="F320" s="113">
        <f>SUM(F321:F323)</f>
        <v>30315</v>
      </c>
      <c r="G320" s="112">
        <f>+'prev. 2016'!E320</f>
        <v>46378</v>
      </c>
      <c r="H320" s="113">
        <f>SUM(H321:H323)</f>
        <v>46378</v>
      </c>
      <c r="I320" s="112">
        <f>+'prev. 2016'!F320</f>
        <v>11953</v>
      </c>
      <c r="J320" s="113">
        <f>SUM(J321:J323)</f>
        <v>11953</v>
      </c>
      <c r="K320" s="112">
        <f>+'prev. 2016'!G320</f>
        <v>34562</v>
      </c>
      <c r="L320" s="122">
        <f>SUM(L321:L323)</f>
        <v>34562</v>
      </c>
      <c r="M320" s="112">
        <f>+'prev. 2016'!H320</f>
        <v>13072</v>
      </c>
      <c r="N320" s="122">
        <f>SUM(N321:N323)</f>
        <v>13072</v>
      </c>
      <c r="O320" s="112">
        <f>+'prev. 2016'!I320</f>
        <v>32600</v>
      </c>
      <c r="P320" s="122">
        <f>SUM(P321:P323)</f>
        <v>32600</v>
      </c>
      <c r="Q320" s="112">
        <f>+'prev. 2016'!J320</f>
        <v>76950</v>
      </c>
      <c r="R320" s="113">
        <f>SUM(R321:R323)</f>
        <v>76950</v>
      </c>
      <c r="S320" s="112">
        <f>+'prev. 2016'!K320</f>
        <v>61403</v>
      </c>
      <c r="T320" s="122">
        <f>SUM(T321:T323)</f>
        <v>61403</v>
      </c>
      <c r="U320" s="112">
        <f>+'prev. 2016'!L320</f>
        <v>26097</v>
      </c>
      <c r="V320" s="113">
        <f>SUM(V321:V323)</f>
        <v>26097</v>
      </c>
      <c r="W320" s="112">
        <f>+'prev. 2016'!M320</f>
        <v>24772</v>
      </c>
      <c r="X320" s="113">
        <f>SUM(X321:X323)</f>
        <v>24772</v>
      </c>
      <c r="Y320" s="116">
        <f t="shared" si="139"/>
        <v>405449</v>
      </c>
      <c r="Z320" s="116">
        <f t="shared" si="140"/>
        <v>405449</v>
      </c>
    </row>
    <row r="321" spans="1:26" ht="25.5" x14ac:dyDescent="0.2">
      <c r="A321" s="143" t="s">
        <v>955</v>
      </c>
      <c r="B321" s="132" t="s">
        <v>315</v>
      </c>
      <c r="C321" s="112">
        <f>+'prev. 2016'!C321</f>
        <v>43831</v>
      </c>
      <c r="D321" s="113">
        <f>+C321</f>
        <v>43831</v>
      </c>
      <c r="E321" s="112">
        <f>+'prev. 2016'!D321</f>
        <v>28795</v>
      </c>
      <c r="F321" s="113">
        <f>+E321</f>
        <v>28795</v>
      </c>
      <c r="G321" s="112">
        <f>+'prev. 2016'!E321</f>
        <v>43138</v>
      </c>
      <c r="H321" s="113">
        <f>+G321</f>
        <v>43138</v>
      </c>
      <c r="I321" s="112">
        <f>+'prev. 2016'!F321</f>
        <v>10920</v>
      </c>
      <c r="J321" s="113">
        <f>+I321</f>
        <v>10920</v>
      </c>
      <c r="K321" s="112">
        <f>+'prev. 2016'!G321</f>
        <v>33687</v>
      </c>
      <c r="L321" s="122">
        <f>+K321</f>
        <v>33687</v>
      </c>
      <c r="M321" s="112">
        <f>+'prev. 2016'!H321</f>
        <v>12852</v>
      </c>
      <c r="N321" s="122">
        <f>+M321</f>
        <v>12852</v>
      </c>
      <c r="O321" s="112">
        <f>+'prev. 2016'!I321</f>
        <v>30884</v>
      </c>
      <c r="P321" s="122">
        <f>+O321</f>
        <v>30884</v>
      </c>
      <c r="Q321" s="112">
        <f>+'prev. 2016'!J321</f>
        <v>72930</v>
      </c>
      <c r="R321" s="113">
        <f>+Q321</f>
        <v>72930</v>
      </c>
      <c r="S321" s="112">
        <f>+'prev. 2016'!K321</f>
        <v>58908</v>
      </c>
      <c r="T321" s="122">
        <f>+S321</f>
        <v>58908</v>
      </c>
      <c r="U321" s="112">
        <f>+'prev. 2016'!L321</f>
        <v>23335</v>
      </c>
      <c r="V321" s="113">
        <f>+U321</f>
        <v>23335</v>
      </c>
      <c r="W321" s="112">
        <f>+'prev. 2016'!M321</f>
        <v>24185</v>
      </c>
      <c r="X321" s="113">
        <f>+W321</f>
        <v>24185</v>
      </c>
      <c r="Y321" s="116">
        <f t="shared" si="139"/>
        <v>383465</v>
      </c>
      <c r="Z321" s="116">
        <f t="shared" si="140"/>
        <v>383465</v>
      </c>
    </row>
    <row r="322" spans="1:26" ht="25.5" x14ac:dyDescent="0.2">
      <c r="A322" s="143" t="s">
        <v>956</v>
      </c>
      <c r="B322" s="132" t="s">
        <v>316</v>
      </c>
      <c r="C322" s="112">
        <f>+'prev. 2016'!C322</f>
        <v>3496</v>
      </c>
      <c r="D322" s="113">
        <f>+C322</f>
        <v>3496</v>
      </c>
      <c r="E322" s="112">
        <f>+'prev. 2016'!D322</f>
        <v>1520</v>
      </c>
      <c r="F322" s="113">
        <f>+E322</f>
        <v>1520</v>
      </c>
      <c r="G322" s="112">
        <f>+'prev. 2016'!E322</f>
        <v>3056</v>
      </c>
      <c r="H322" s="113">
        <f>+G322</f>
        <v>3056</v>
      </c>
      <c r="I322" s="112">
        <f>+'prev. 2016'!F322</f>
        <v>1033</v>
      </c>
      <c r="J322" s="113">
        <f>+I322</f>
        <v>1033</v>
      </c>
      <c r="K322" s="112">
        <f>+'prev. 2016'!G322</f>
        <v>875</v>
      </c>
      <c r="L322" s="122">
        <f>+K322</f>
        <v>875</v>
      </c>
      <c r="M322" s="112">
        <f>+'prev. 2016'!H322</f>
        <v>220</v>
      </c>
      <c r="N322" s="122">
        <f>+M322</f>
        <v>220</v>
      </c>
      <c r="O322" s="112">
        <f>+'prev. 2016'!I322</f>
        <v>1716</v>
      </c>
      <c r="P322" s="122">
        <f>+O322</f>
        <v>1716</v>
      </c>
      <c r="Q322" s="112">
        <f>+'prev. 2016'!J322</f>
        <v>4020</v>
      </c>
      <c r="R322" s="113">
        <f>+Q322</f>
        <v>4020</v>
      </c>
      <c r="S322" s="112">
        <f>+'prev. 2016'!K322</f>
        <v>2495</v>
      </c>
      <c r="T322" s="122">
        <f>+S322</f>
        <v>2495</v>
      </c>
      <c r="U322" s="112">
        <f>+'prev. 2016'!L322</f>
        <v>2762</v>
      </c>
      <c r="V322" s="113">
        <f>+U322</f>
        <v>2762</v>
      </c>
      <c r="W322" s="112">
        <f>+'prev. 2016'!M322</f>
        <v>264</v>
      </c>
      <c r="X322" s="113">
        <f>+W322</f>
        <v>264</v>
      </c>
      <c r="Y322" s="116">
        <f t="shared" si="139"/>
        <v>21457</v>
      </c>
      <c r="Z322" s="116">
        <f t="shared" si="140"/>
        <v>21457</v>
      </c>
    </row>
    <row r="323" spans="1:26" s="110" customFormat="1" ht="25.5" x14ac:dyDescent="0.2">
      <c r="A323" s="143" t="s">
        <v>957</v>
      </c>
      <c r="B323" s="132" t="s">
        <v>317</v>
      </c>
      <c r="C323" s="112">
        <f>+'prev. 2016'!C323</f>
        <v>20</v>
      </c>
      <c r="D323" s="113">
        <f>+C323</f>
        <v>20</v>
      </c>
      <c r="E323" s="112">
        <f>+'prev. 2016'!D323</f>
        <v>0</v>
      </c>
      <c r="F323" s="113">
        <f>+E323</f>
        <v>0</v>
      </c>
      <c r="G323" s="112">
        <f>+'prev. 2016'!E323</f>
        <v>184</v>
      </c>
      <c r="H323" s="113">
        <f>+G323</f>
        <v>184</v>
      </c>
      <c r="I323" s="112">
        <f>+'prev. 2016'!F323</f>
        <v>0</v>
      </c>
      <c r="J323" s="113">
        <f>+I323</f>
        <v>0</v>
      </c>
      <c r="K323" s="112">
        <f>+'prev. 2016'!G323</f>
        <v>0</v>
      </c>
      <c r="L323" s="122">
        <f>+K323</f>
        <v>0</v>
      </c>
      <c r="M323" s="112">
        <f>+'prev. 2016'!H323</f>
        <v>0</v>
      </c>
      <c r="N323" s="122">
        <f>+M323</f>
        <v>0</v>
      </c>
      <c r="O323" s="112">
        <f>+'prev. 2016'!I323</f>
        <v>0</v>
      </c>
      <c r="P323" s="122">
        <f>+O323</f>
        <v>0</v>
      </c>
      <c r="Q323" s="112">
        <f>+'prev. 2016'!J323</f>
        <v>0</v>
      </c>
      <c r="R323" s="113">
        <f>+Q323</f>
        <v>0</v>
      </c>
      <c r="S323" s="112">
        <f>+'prev. 2016'!K323</f>
        <v>0</v>
      </c>
      <c r="T323" s="122">
        <f>+S323</f>
        <v>0</v>
      </c>
      <c r="U323" s="112">
        <f>+'prev. 2016'!L323</f>
        <v>0</v>
      </c>
      <c r="V323" s="113">
        <f>+U323</f>
        <v>0</v>
      </c>
      <c r="W323" s="112">
        <f>+'prev. 2016'!M323</f>
        <v>323</v>
      </c>
      <c r="X323" s="113">
        <f>+W323</f>
        <v>323</v>
      </c>
      <c r="Y323" s="116">
        <f t="shared" ref="Y323:Y386" si="151">+C323+E323+G323+I323+K323+M323+O323+Q323+S323+U323+W323</f>
        <v>527</v>
      </c>
      <c r="Z323" s="116">
        <f t="shared" ref="Z323:Z386" si="152">+D323+F323+H323+J323+L323+N323+P323+R323+T323+V323+X323</f>
        <v>527</v>
      </c>
    </row>
    <row r="324" spans="1:26" x14ac:dyDescent="0.2">
      <c r="A324" s="139" t="s">
        <v>958</v>
      </c>
      <c r="B324" s="132" t="s">
        <v>329</v>
      </c>
      <c r="C324" s="112">
        <f>+'prev. 2016'!C324</f>
        <v>467</v>
      </c>
      <c r="D324" s="113">
        <f>D325+D329</f>
        <v>467</v>
      </c>
      <c r="E324" s="112">
        <f>+'prev. 2016'!D324</f>
        <v>304</v>
      </c>
      <c r="F324" s="113">
        <f>F325+F329</f>
        <v>304</v>
      </c>
      <c r="G324" s="112">
        <f>+'prev. 2016'!E324</f>
        <v>381</v>
      </c>
      <c r="H324" s="113">
        <f>H325+H329</f>
        <v>381</v>
      </c>
      <c r="I324" s="112">
        <f>+'prev. 2016'!F324</f>
        <v>119</v>
      </c>
      <c r="J324" s="113">
        <f>J325+J329</f>
        <v>119</v>
      </c>
      <c r="K324" s="112">
        <f>+'prev. 2016'!G324</f>
        <v>387</v>
      </c>
      <c r="L324" s="122">
        <f>L325+L329</f>
        <v>387</v>
      </c>
      <c r="M324" s="112">
        <f>+'prev. 2016'!H324</f>
        <v>439</v>
      </c>
      <c r="N324" s="122">
        <f>N325+N329</f>
        <v>439</v>
      </c>
      <c r="O324" s="112">
        <f>+'prev. 2016'!I324</f>
        <v>206</v>
      </c>
      <c r="P324" s="122">
        <f>P325+P329</f>
        <v>206</v>
      </c>
      <c r="Q324" s="112">
        <f>+'prev. 2016'!J324</f>
        <v>1031</v>
      </c>
      <c r="R324" s="113">
        <f>R325+R329</f>
        <v>1031</v>
      </c>
      <c r="S324" s="112">
        <f>+'prev. 2016'!K324</f>
        <v>310</v>
      </c>
      <c r="T324" s="122">
        <f>T325+T329</f>
        <v>310</v>
      </c>
      <c r="U324" s="112">
        <f>+'prev. 2016'!L324</f>
        <v>149</v>
      </c>
      <c r="V324" s="113">
        <f>V325+V329</f>
        <v>149</v>
      </c>
      <c r="W324" s="112">
        <f>+'prev. 2016'!M324</f>
        <v>206</v>
      </c>
      <c r="X324" s="113">
        <f>X325+X329</f>
        <v>206</v>
      </c>
      <c r="Y324" s="116">
        <f t="shared" si="151"/>
        <v>3999</v>
      </c>
      <c r="Z324" s="116">
        <f t="shared" si="152"/>
        <v>3999</v>
      </c>
    </row>
    <row r="325" spans="1:26" ht="25.5" x14ac:dyDescent="0.2">
      <c r="A325" s="143" t="s">
        <v>959</v>
      </c>
      <c r="B325" s="132" t="s">
        <v>331</v>
      </c>
      <c r="C325" s="112">
        <f>+'prev. 2016'!C325</f>
        <v>351</v>
      </c>
      <c r="D325" s="112">
        <f>SUM(D326:D328)</f>
        <v>351</v>
      </c>
      <c r="E325" s="112">
        <f>+'prev. 2016'!D325</f>
        <v>204</v>
      </c>
      <c r="F325" s="112">
        <f>SUM(F326:F328)</f>
        <v>204</v>
      </c>
      <c r="G325" s="112">
        <f>+'prev. 2016'!E325</f>
        <v>381</v>
      </c>
      <c r="H325" s="112">
        <f>SUM(H326:H328)</f>
        <v>381</v>
      </c>
      <c r="I325" s="112">
        <f>+'prev. 2016'!F325</f>
        <v>119</v>
      </c>
      <c r="J325" s="112">
        <f>SUM(J326:J328)</f>
        <v>119</v>
      </c>
      <c r="K325" s="112">
        <f>+'prev. 2016'!G325</f>
        <v>387</v>
      </c>
      <c r="L325" s="121">
        <f>SUM(L326:L328)</f>
        <v>387</v>
      </c>
      <c r="M325" s="112">
        <f>+'prev. 2016'!H325</f>
        <v>408</v>
      </c>
      <c r="N325" s="121">
        <f>SUM(N326:N328)</f>
        <v>408</v>
      </c>
      <c r="O325" s="112">
        <f>+'prev. 2016'!I325</f>
        <v>180</v>
      </c>
      <c r="P325" s="121">
        <f>SUM(P326:P328)</f>
        <v>180</v>
      </c>
      <c r="Q325" s="112">
        <f>+'prev. 2016'!J325</f>
        <v>905</v>
      </c>
      <c r="R325" s="112">
        <f>SUM(R326:R328)</f>
        <v>905</v>
      </c>
      <c r="S325" s="112">
        <f>+'prev. 2016'!K325</f>
        <v>244</v>
      </c>
      <c r="T325" s="121">
        <f>SUM(T326:T328)</f>
        <v>244</v>
      </c>
      <c r="U325" s="112">
        <f>+'prev. 2016'!L325</f>
        <v>112</v>
      </c>
      <c r="V325" s="112">
        <f>SUM(V326:V328)</f>
        <v>112</v>
      </c>
      <c r="W325" s="112">
        <f>+'prev. 2016'!M325</f>
        <v>115</v>
      </c>
      <c r="X325" s="112">
        <f>SUM(X326:X328)</f>
        <v>115</v>
      </c>
      <c r="Y325" s="116">
        <f t="shared" si="151"/>
        <v>3406</v>
      </c>
      <c r="Z325" s="116">
        <f t="shared" si="152"/>
        <v>3406</v>
      </c>
    </row>
    <row r="326" spans="1:26" ht="25.5" x14ac:dyDescent="0.2">
      <c r="A326" s="143" t="s">
        <v>960</v>
      </c>
      <c r="B326" s="132" t="s">
        <v>2007</v>
      </c>
      <c r="C326" s="112">
        <f>+'prev. 2016'!C326</f>
        <v>348</v>
      </c>
      <c r="D326" s="113">
        <f>+C326</f>
        <v>348</v>
      </c>
      <c r="E326" s="112">
        <f>+'prev. 2016'!D326</f>
        <v>192</v>
      </c>
      <c r="F326" s="113">
        <f>+E326</f>
        <v>192</v>
      </c>
      <c r="G326" s="112">
        <f>+'prev. 2016'!E326</f>
        <v>310</v>
      </c>
      <c r="H326" s="113">
        <f>+G326</f>
        <v>310</v>
      </c>
      <c r="I326" s="112">
        <f>+'prev. 2016'!F326</f>
        <v>0</v>
      </c>
      <c r="J326" s="113">
        <f>+I326</f>
        <v>0</v>
      </c>
      <c r="K326" s="112">
        <f>+'prev. 2016'!G326</f>
        <v>331</v>
      </c>
      <c r="L326" s="122">
        <f>+K326</f>
        <v>331</v>
      </c>
      <c r="M326" s="112">
        <f>+'prev. 2016'!H326</f>
        <v>368</v>
      </c>
      <c r="N326" s="122">
        <f>+M326</f>
        <v>368</v>
      </c>
      <c r="O326" s="112">
        <f>+'prev. 2016'!I326</f>
        <v>180</v>
      </c>
      <c r="P326" s="122">
        <f>+O326</f>
        <v>180</v>
      </c>
      <c r="Q326" s="112">
        <f>+'prev. 2016'!J326</f>
        <v>858</v>
      </c>
      <c r="R326" s="113">
        <f>+Q326</f>
        <v>858</v>
      </c>
      <c r="S326" s="112">
        <f>+'prev. 2016'!K326</f>
        <v>244</v>
      </c>
      <c r="T326" s="122">
        <f>+S326</f>
        <v>244</v>
      </c>
      <c r="U326" s="112">
        <f>+'prev. 2016'!L326</f>
        <v>112</v>
      </c>
      <c r="V326" s="113">
        <f>+U326</f>
        <v>112</v>
      </c>
      <c r="W326" s="112">
        <f>+'prev. 2016'!M326</f>
        <v>0</v>
      </c>
      <c r="X326" s="113">
        <f>+W326</f>
        <v>0</v>
      </c>
      <c r="Y326" s="116">
        <f t="shared" si="151"/>
        <v>2943</v>
      </c>
      <c r="Z326" s="116">
        <f t="shared" si="152"/>
        <v>2943</v>
      </c>
    </row>
    <row r="327" spans="1:26" s="110" customFormat="1" ht="25.5" x14ac:dyDescent="0.2">
      <c r="A327" s="143" t="s">
        <v>961</v>
      </c>
      <c r="B327" s="132" t="s">
        <v>2008</v>
      </c>
      <c r="C327" s="112">
        <f>+'prev. 2016'!C327</f>
        <v>3</v>
      </c>
      <c r="D327" s="113">
        <f>+C327</f>
        <v>3</v>
      </c>
      <c r="E327" s="112">
        <f>+'prev. 2016'!D327</f>
        <v>12</v>
      </c>
      <c r="F327" s="113">
        <f>+E327</f>
        <v>12</v>
      </c>
      <c r="G327" s="112">
        <f>+'prev. 2016'!E327</f>
        <v>71</v>
      </c>
      <c r="H327" s="113">
        <f>+G327</f>
        <v>71</v>
      </c>
      <c r="I327" s="112">
        <f>+'prev. 2016'!F327</f>
        <v>119</v>
      </c>
      <c r="J327" s="113">
        <f>+I327</f>
        <v>119</v>
      </c>
      <c r="K327" s="112">
        <f>+'prev. 2016'!G327</f>
        <v>56</v>
      </c>
      <c r="L327" s="122">
        <f>+K327</f>
        <v>56</v>
      </c>
      <c r="M327" s="112">
        <f>+'prev. 2016'!H327</f>
        <v>40</v>
      </c>
      <c r="N327" s="122">
        <f>+M327</f>
        <v>40</v>
      </c>
      <c r="O327" s="112">
        <f>+'prev. 2016'!I327</f>
        <v>0</v>
      </c>
      <c r="P327" s="122">
        <f>+O327</f>
        <v>0</v>
      </c>
      <c r="Q327" s="112">
        <f>+'prev. 2016'!J327</f>
        <v>47</v>
      </c>
      <c r="R327" s="113">
        <f>+Q327</f>
        <v>47</v>
      </c>
      <c r="S327" s="112">
        <f>+'prev. 2016'!K327</f>
        <v>0</v>
      </c>
      <c r="T327" s="122">
        <f>+S327</f>
        <v>0</v>
      </c>
      <c r="U327" s="112">
        <f>+'prev. 2016'!L327</f>
        <v>0</v>
      </c>
      <c r="V327" s="113">
        <f>+U327</f>
        <v>0</v>
      </c>
      <c r="W327" s="112">
        <f>+'prev. 2016'!M327</f>
        <v>115</v>
      </c>
      <c r="X327" s="113">
        <f>+W327</f>
        <v>115</v>
      </c>
      <c r="Y327" s="116">
        <f t="shared" si="151"/>
        <v>463</v>
      </c>
      <c r="Z327" s="116">
        <f t="shared" si="152"/>
        <v>463</v>
      </c>
    </row>
    <row r="328" spans="1:26" ht="25.5" x14ac:dyDescent="0.2">
      <c r="A328" s="143" t="s">
        <v>962</v>
      </c>
      <c r="B328" s="132" t="s">
        <v>2009</v>
      </c>
      <c r="C328" s="112">
        <f>+'prev. 2016'!C328</f>
        <v>0</v>
      </c>
      <c r="D328" s="113">
        <f>+C328</f>
        <v>0</v>
      </c>
      <c r="E328" s="112">
        <f>+'prev. 2016'!D328</f>
        <v>0</v>
      </c>
      <c r="F328" s="113">
        <f>+E328</f>
        <v>0</v>
      </c>
      <c r="G328" s="112">
        <f>+'prev. 2016'!E328</f>
        <v>0</v>
      </c>
      <c r="H328" s="113">
        <f>+G328</f>
        <v>0</v>
      </c>
      <c r="I328" s="112">
        <f>+'prev. 2016'!F328</f>
        <v>0</v>
      </c>
      <c r="J328" s="113">
        <f>+I328</f>
        <v>0</v>
      </c>
      <c r="K328" s="112">
        <f>+'prev. 2016'!G328</f>
        <v>0</v>
      </c>
      <c r="L328" s="122">
        <f>+K328</f>
        <v>0</v>
      </c>
      <c r="M328" s="112">
        <f>+'prev. 2016'!H328</f>
        <v>0</v>
      </c>
      <c r="N328" s="122">
        <f>+M328</f>
        <v>0</v>
      </c>
      <c r="O328" s="112">
        <f>+'prev. 2016'!I328</f>
        <v>0</v>
      </c>
      <c r="P328" s="122">
        <f>+O328</f>
        <v>0</v>
      </c>
      <c r="Q328" s="112">
        <f>+'prev. 2016'!J328</f>
        <v>0</v>
      </c>
      <c r="R328" s="113">
        <f>+Q328</f>
        <v>0</v>
      </c>
      <c r="S328" s="112">
        <f>+'prev. 2016'!K328</f>
        <v>0</v>
      </c>
      <c r="T328" s="122">
        <f>+S328</f>
        <v>0</v>
      </c>
      <c r="U328" s="112">
        <f>+'prev. 2016'!L328</f>
        <v>0</v>
      </c>
      <c r="V328" s="113">
        <f>+U328</f>
        <v>0</v>
      </c>
      <c r="W328" s="112">
        <f>+'prev. 2016'!M328</f>
        <v>0</v>
      </c>
      <c r="X328" s="113">
        <f>+W328</f>
        <v>0</v>
      </c>
      <c r="Y328" s="116">
        <f t="shared" si="151"/>
        <v>0</v>
      </c>
      <c r="Z328" s="116">
        <f t="shared" si="152"/>
        <v>0</v>
      </c>
    </row>
    <row r="329" spans="1:26" ht="25.5" x14ac:dyDescent="0.2">
      <c r="A329" s="143" t="s">
        <v>963</v>
      </c>
      <c r="B329" s="132" t="s">
        <v>333</v>
      </c>
      <c r="C329" s="112">
        <f>+'prev. 2016'!C329</f>
        <v>116</v>
      </c>
      <c r="D329" s="112">
        <f>SUM(D330:D332)</f>
        <v>116</v>
      </c>
      <c r="E329" s="112">
        <f>+'prev. 2016'!D329</f>
        <v>100</v>
      </c>
      <c r="F329" s="112">
        <f>SUM(F330:F332)</f>
        <v>100</v>
      </c>
      <c r="G329" s="112">
        <f>+'prev. 2016'!E329</f>
        <v>0</v>
      </c>
      <c r="H329" s="112">
        <f>SUM(H330:H332)</f>
        <v>0</v>
      </c>
      <c r="I329" s="112">
        <f>+'prev. 2016'!F329</f>
        <v>0</v>
      </c>
      <c r="J329" s="112">
        <f>SUM(J330:J332)</f>
        <v>0</v>
      </c>
      <c r="K329" s="112">
        <f>+'prev. 2016'!G329</f>
        <v>0</v>
      </c>
      <c r="L329" s="121">
        <f>SUM(L330:L332)</f>
        <v>0</v>
      </c>
      <c r="M329" s="112">
        <f>+'prev. 2016'!H329</f>
        <v>31</v>
      </c>
      <c r="N329" s="121">
        <f>SUM(N330:N332)</f>
        <v>31</v>
      </c>
      <c r="O329" s="112">
        <f>+'prev. 2016'!I329</f>
        <v>26</v>
      </c>
      <c r="P329" s="121">
        <f>SUM(P330:P332)</f>
        <v>26</v>
      </c>
      <c r="Q329" s="112">
        <f>+'prev. 2016'!J329</f>
        <v>126</v>
      </c>
      <c r="R329" s="112">
        <f>SUM(R330:R332)</f>
        <v>126</v>
      </c>
      <c r="S329" s="112">
        <f>+'prev. 2016'!K329</f>
        <v>66</v>
      </c>
      <c r="T329" s="121">
        <f>SUM(T330:T332)</f>
        <v>66</v>
      </c>
      <c r="U329" s="112">
        <f>+'prev. 2016'!L329</f>
        <v>37</v>
      </c>
      <c r="V329" s="112">
        <f>SUM(V330:V332)</f>
        <v>37</v>
      </c>
      <c r="W329" s="112">
        <f>+'prev. 2016'!M329</f>
        <v>91</v>
      </c>
      <c r="X329" s="112">
        <f>SUM(X330:X332)</f>
        <v>91</v>
      </c>
      <c r="Y329" s="116">
        <f t="shared" si="151"/>
        <v>593</v>
      </c>
      <c r="Z329" s="116">
        <f t="shared" si="152"/>
        <v>593</v>
      </c>
    </row>
    <row r="330" spans="1:26" s="110" customFormat="1" ht="25.5" x14ac:dyDescent="0.2">
      <c r="A330" s="143" t="s">
        <v>964</v>
      </c>
      <c r="B330" s="132" t="s">
        <v>2010</v>
      </c>
      <c r="C330" s="112">
        <f>+'prev. 2016'!C330</f>
        <v>33</v>
      </c>
      <c r="D330" s="113">
        <f>+C330</f>
        <v>33</v>
      </c>
      <c r="E330" s="112">
        <f>+'prev. 2016'!D330</f>
        <v>100</v>
      </c>
      <c r="F330" s="113">
        <f>+E330</f>
        <v>100</v>
      </c>
      <c r="G330" s="112">
        <f>+'prev. 2016'!E330</f>
        <v>0</v>
      </c>
      <c r="H330" s="113">
        <f>+G330</f>
        <v>0</v>
      </c>
      <c r="I330" s="112">
        <f>+'prev. 2016'!F330</f>
        <v>0</v>
      </c>
      <c r="J330" s="113">
        <f>+I330</f>
        <v>0</v>
      </c>
      <c r="K330" s="112">
        <f>+'prev. 2016'!G330</f>
        <v>0</v>
      </c>
      <c r="L330" s="122">
        <f>+K330</f>
        <v>0</v>
      </c>
      <c r="M330" s="112">
        <f>+'prev. 2016'!H330</f>
        <v>31</v>
      </c>
      <c r="N330" s="122">
        <f>+M330</f>
        <v>31</v>
      </c>
      <c r="O330" s="112">
        <f>+'prev. 2016'!I330</f>
        <v>26</v>
      </c>
      <c r="P330" s="122">
        <f>+O330</f>
        <v>26</v>
      </c>
      <c r="Q330" s="112">
        <f>+'prev. 2016'!J330</f>
        <v>126</v>
      </c>
      <c r="R330" s="113">
        <f>+Q330</f>
        <v>126</v>
      </c>
      <c r="S330" s="112">
        <f>+'prev. 2016'!K330</f>
        <v>66</v>
      </c>
      <c r="T330" s="122">
        <f>+S330</f>
        <v>66</v>
      </c>
      <c r="U330" s="112">
        <f>+'prev. 2016'!L330</f>
        <v>37</v>
      </c>
      <c r="V330" s="113">
        <f>+U330</f>
        <v>37</v>
      </c>
      <c r="W330" s="112">
        <f>+'prev. 2016'!M330</f>
        <v>91</v>
      </c>
      <c r="X330" s="113">
        <f>+W330</f>
        <v>91</v>
      </c>
      <c r="Y330" s="116">
        <f t="shared" si="151"/>
        <v>510</v>
      </c>
      <c r="Z330" s="116">
        <f t="shared" si="152"/>
        <v>510</v>
      </c>
    </row>
    <row r="331" spans="1:26" ht="25.5" x14ac:dyDescent="0.2">
      <c r="A331" s="143" t="s">
        <v>965</v>
      </c>
      <c r="B331" s="132" t="s">
        <v>2011</v>
      </c>
      <c r="C331" s="112">
        <f>+'prev. 2016'!C331</f>
        <v>35</v>
      </c>
      <c r="D331" s="113">
        <f>+C331</f>
        <v>35</v>
      </c>
      <c r="E331" s="112">
        <f>+'prev. 2016'!D331</f>
        <v>0</v>
      </c>
      <c r="F331" s="113">
        <f>+E331</f>
        <v>0</v>
      </c>
      <c r="G331" s="112">
        <f>+'prev. 2016'!E331</f>
        <v>0</v>
      </c>
      <c r="H331" s="113">
        <f>+G331</f>
        <v>0</v>
      </c>
      <c r="I331" s="112">
        <f>+'prev. 2016'!F331</f>
        <v>0</v>
      </c>
      <c r="J331" s="113">
        <f>+I331</f>
        <v>0</v>
      </c>
      <c r="K331" s="112">
        <f>+'prev. 2016'!G331</f>
        <v>0</v>
      </c>
      <c r="L331" s="122">
        <f>+K331</f>
        <v>0</v>
      </c>
      <c r="M331" s="112">
        <f>+'prev. 2016'!H331</f>
        <v>0</v>
      </c>
      <c r="N331" s="122">
        <f>+M331</f>
        <v>0</v>
      </c>
      <c r="O331" s="112">
        <f>+'prev. 2016'!I331</f>
        <v>0</v>
      </c>
      <c r="P331" s="122">
        <f>+O331</f>
        <v>0</v>
      </c>
      <c r="Q331" s="112">
        <f>+'prev. 2016'!J331</f>
        <v>0</v>
      </c>
      <c r="R331" s="113">
        <f>+Q331</f>
        <v>0</v>
      </c>
      <c r="S331" s="112">
        <f>+'prev. 2016'!K331</f>
        <v>0</v>
      </c>
      <c r="T331" s="122">
        <f>+S331</f>
        <v>0</v>
      </c>
      <c r="U331" s="112">
        <f>+'prev. 2016'!L331</f>
        <v>0</v>
      </c>
      <c r="V331" s="113">
        <f>+U331</f>
        <v>0</v>
      </c>
      <c r="W331" s="112">
        <f>+'prev. 2016'!M331</f>
        <v>0</v>
      </c>
      <c r="X331" s="113">
        <f>+W331</f>
        <v>0</v>
      </c>
      <c r="Y331" s="116">
        <f t="shared" si="151"/>
        <v>35</v>
      </c>
      <c r="Z331" s="116">
        <f t="shared" si="152"/>
        <v>35</v>
      </c>
    </row>
    <row r="332" spans="1:26" ht="25.5" x14ac:dyDescent="0.2">
      <c r="A332" s="143" t="s">
        <v>966</v>
      </c>
      <c r="B332" s="132" t="s">
        <v>2012</v>
      </c>
      <c r="C332" s="112">
        <f>+'prev. 2016'!C332</f>
        <v>48</v>
      </c>
      <c r="D332" s="113">
        <f>+C332</f>
        <v>48</v>
      </c>
      <c r="E332" s="112">
        <f>+'prev. 2016'!D332</f>
        <v>0</v>
      </c>
      <c r="F332" s="113">
        <f>+E332</f>
        <v>0</v>
      </c>
      <c r="G332" s="112">
        <f>+'prev. 2016'!E332</f>
        <v>0</v>
      </c>
      <c r="H332" s="113">
        <f>+G332</f>
        <v>0</v>
      </c>
      <c r="I332" s="112">
        <f>+'prev. 2016'!F332</f>
        <v>0</v>
      </c>
      <c r="J332" s="113">
        <f>+I332</f>
        <v>0</v>
      </c>
      <c r="K332" s="112">
        <f>+'prev. 2016'!G332</f>
        <v>0</v>
      </c>
      <c r="L332" s="122">
        <f>+K332</f>
        <v>0</v>
      </c>
      <c r="M332" s="112">
        <f>+'prev. 2016'!H332</f>
        <v>0</v>
      </c>
      <c r="N332" s="122">
        <f>+M332</f>
        <v>0</v>
      </c>
      <c r="O332" s="112">
        <f>+'prev. 2016'!I332</f>
        <v>0</v>
      </c>
      <c r="P332" s="122">
        <f>+O332</f>
        <v>0</v>
      </c>
      <c r="Q332" s="112">
        <f>+'prev. 2016'!J332</f>
        <v>0</v>
      </c>
      <c r="R332" s="113">
        <f>+Q332</f>
        <v>0</v>
      </c>
      <c r="S332" s="112">
        <f>+'prev. 2016'!K332</f>
        <v>0</v>
      </c>
      <c r="T332" s="122">
        <f>+S332</f>
        <v>0</v>
      </c>
      <c r="U332" s="112">
        <f>+'prev. 2016'!L332</f>
        <v>0</v>
      </c>
      <c r="V332" s="113">
        <f>+U332</f>
        <v>0</v>
      </c>
      <c r="W332" s="112">
        <f>+'prev. 2016'!M332</f>
        <v>0</v>
      </c>
      <c r="X332" s="113">
        <f>+W332</f>
        <v>0</v>
      </c>
      <c r="Y332" s="116">
        <f t="shared" si="151"/>
        <v>48</v>
      </c>
      <c r="Z332" s="116">
        <f t="shared" si="152"/>
        <v>48</v>
      </c>
    </row>
    <row r="333" spans="1:26" s="110" customFormat="1" x14ac:dyDescent="0.2">
      <c r="A333" s="139" t="s">
        <v>967</v>
      </c>
      <c r="B333" s="132" t="s">
        <v>335</v>
      </c>
      <c r="C333" s="112">
        <f>+'prev. 2016'!C333</f>
        <v>13941</v>
      </c>
      <c r="D333" s="113">
        <f>D334+D338</f>
        <v>13941</v>
      </c>
      <c r="E333" s="112">
        <f>+'prev. 2016'!D333</f>
        <v>8365</v>
      </c>
      <c r="F333" s="113">
        <f>F334+F338</f>
        <v>8365</v>
      </c>
      <c r="G333" s="112">
        <f>+'prev. 2016'!E333</f>
        <v>10682</v>
      </c>
      <c r="H333" s="113">
        <f>H334+H338</f>
        <v>10682</v>
      </c>
      <c r="I333" s="112">
        <f>+'prev. 2016'!F333</f>
        <v>3636</v>
      </c>
      <c r="J333" s="113">
        <f>J334+J338</f>
        <v>3636</v>
      </c>
      <c r="K333" s="112">
        <f>+'prev. 2016'!G333</f>
        <v>9070</v>
      </c>
      <c r="L333" s="122">
        <f>L334+L338</f>
        <v>9070</v>
      </c>
      <c r="M333" s="112">
        <f>+'prev. 2016'!H333</f>
        <v>3085</v>
      </c>
      <c r="N333" s="122">
        <f>N334+N338</f>
        <v>3085</v>
      </c>
      <c r="O333" s="112">
        <f>+'prev. 2016'!I333</f>
        <v>8899</v>
      </c>
      <c r="P333" s="122">
        <f>P334+P338</f>
        <v>8899</v>
      </c>
      <c r="Q333" s="112">
        <f>+'prev. 2016'!J333</f>
        <v>19978</v>
      </c>
      <c r="R333" s="113">
        <f>R334+R338</f>
        <v>19978</v>
      </c>
      <c r="S333" s="112">
        <f>+'prev. 2016'!K333</f>
        <v>16266</v>
      </c>
      <c r="T333" s="122">
        <f>T334+T338</f>
        <v>16266</v>
      </c>
      <c r="U333" s="112">
        <f>+'prev. 2016'!L333</f>
        <v>4097</v>
      </c>
      <c r="V333" s="113">
        <f>V334+V338</f>
        <v>4097</v>
      </c>
      <c r="W333" s="112">
        <f>+'prev. 2016'!M333</f>
        <v>8574</v>
      </c>
      <c r="X333" s="113">
        <f>X334+X338</f>
        <v>8574</v>
      </c>
      <c r="Y333" s="116">
        <f t="shared" si="151"/>
        <v>106593</v>
      </c>
      <c r="Z333" s="116">
        <f t="shared" si="152"/>
        <v>106593</v>
      </c>
    </row>
    <row r="334" spans="1:26" s="110" customFormat="1" x14ac:dyDescent="0.2">
      <c r="A334" s="143" t="s">
        <v>968</v>
      </c>
      <c r="B334" s="132" t="s">
        <v>337</v>
      </c>
      <c r="C334" s="112">
        <f>+'prev. 2016'!C334</f>
        <v>185</v>
      </c>
      <c r="D334" s="112">
        <f>SUM(D335:D337)</f>
        <v>185</v>
      </c>
      <c r="E334" s="112">
        <f>+'prev. 2016'!D334</f>
        <v>57</v>
      </c>
      <c r="F334" s="112">
        <f>SUM(F335:F337)</f>
        <v>57</v>
      </c>
      <c r="G334" s="112">
        <f>+'prev. 2016'!E334</f>
        <v>188</v>
      </c>
      <c r="H334" s="112">
        <f>SUM(H335:H337)</f>
        <v>188</v>
      </c>
      <c r="I334" s="112">
        <f>+'prev. 2016'!F334</f>
        <v>106</v>
      </c>
      <c r="J334" s="112">
        <f>SUM(J335:J337)</f>
        <v>106</v>
      </c>
      <c r="K334" s="112">
        <f>+'prev. 2016'!G334</f>
        <v>47</v>
      </c>
      <c r="L334" s="121">
        <f>SUM(L335:L337)</f>
        <v>47</v>
      </c>
      <c r="M334" s="112">
        <f>+'prev. 2016'!H334</f>
        <v>28</v>
      </c>
      <c r="N334" s="121">
        <f>SUM(N335:N337)</f>
        <v>28</v>
      </c>
      <c r="O334" s="112">
        <f>+'prev. 2016'!I334</f>
        <v>143</v>
      </c>
      <c r="P334" s="121">
        <f>SUM(P335:P337)</f>
        <v>143</v>
      </c>
      <c r="Q334" s="112">
        <f>+'prev. 2016'!J334</f>
        <v>130</v>
      </c>
      <c r="R334" s="112">
        <f>SUM(R335:R337)</f>
        <v>130</v>
      </c>
      <c r="S334" s="112">
        <f>+'prev. 2016'!K334</f>
        <v>68</v>
      </c>
      <c r="T334" s="121">
        <f>SUM(T335:T337)</f>
        <v>68</v>
      </c>
      <c r="U334" s="112">
        <f>+'prev. 2016'!L334</f>
        <v>338</v>
      </c>
      <c r="V334" s="112">
        <f>SUM(V335:V337)</f>
        <v>338</v>
      </c>
      <c r="W334" s="112">
        <f>+'prev. 2016'!M334</f>
        <v>0</v>
      </c>
      <c r="X334" s="112">
        <f>SUM(X335:X337)</f>
        <v>0</v>
      </c>
      <c r="Y334" s="116">
        <f t="shared" si="151"/>
        <v>1290</v>
      </c>
      <c r="Z334" s="116">
        <f t="shared" si="152"/>
        <v>1290</v>
      </c>
    </row>
    <row r="335" spans="1:26" ht="25.5" x14ac:dyDescent="0.2">
      <c r="A335" s="143" t="s">
        <v>969</v>
      </c>
      <c r="B335" s="132" t="s">
        <v>318</v>
      </c>
      <c r="C335" s="112">
        <f>+'prev. 2016'!C335</f>
        <v>185</v>
      </c>
      <c r="D335" s="113">
        <f>+C335</f>
        <v>185</v>
      </c>
      <c r="E335" s="112">
        <f>+'prev. 2016'!D335</f>
        <v>0</v>
      </c>
      <c r="F335" s="113">
        <f>+E335</f>
        <v>0</v>
      </c>
      <c r="G335" s="112">
        <f>+'prev. 2016'!E335</f>
        <v>188</v>
      </c>
      <c r="H335" s="113">
        <f>+G335</f>
        <v>188</v>
      </c>
      <c r="I335" s="112">
        <f>+'prev. 2016'!F335</f>
        <v>106</v>
      </c>
      <c r="J335" s="113">
        <f>+I335</f>
        <v>106</v>
      </c>
      <c r="K335" s="112">
        <f>+'prev. 2016'!G335</f>
        <v>0</v>
      </c>
      <c r="L335" s="122">
        <f>+K335</f>
        <v>0</v>
      </c>
      <c r="M335" s="112">
        <f>+'prev. 2016'!H335</f>
        <v>28</v>
      </c>
      <c r="N335" s="122">
        <f>+M335</f>
        <v>28</v>
      </c>
      <c r="O335" s="112">
        <f>+'prev. 2016'!I335</f>
        <v>143</v>
      </c>
      <c r="P335" s="122">
        <f>+O335</f>
        <v>143</v>
      </c>
      <c r="Q335" s="112">
        <f>+'prev. 2016'!J335</f>
        <v>130</v>
      </c>
      <c r="R335" s="113">
        <f>+Q335</f>
        <v>130</v>
      </c>
      <c r="S335" s="112">
        <f>+'prev. 2016'!K335</f>
        <v>68</v>
      </c>
      <c r="T335" s="122">
        <f>+S335</f>
        <v>68</v>
      </c>
      <c r="U335" s="112">
        <f>+'prev. 2016'!L335</f>
        <v>338</v>
      </c>
      <c r="V335" s="113">
        <f>+U335</f>
        <v>338</v>
      </c>
      <c r="W335" s="112">
        <f>+'prev. 2016'!M335</f>
        <v>0</v>
      </c>
      <c r="X335" s="113">
        <f>+W335</f>
        <v>0</v>
      </c>
      <c r="Y335" s="116">
        <f t="shared" si="151"/>
        <v>1186</v>
      </c>
      <c r="Z335" s="116">
        <f t="shared" si="152"/>
        <v>1186</v>
      </c>
    </row>
    <row r="336" spans="1:26" s="110" customFormat="1" ht="25.5" x14ac:dyDescent="0.2">
      <c r="A336" s="143" t="s">
        <v>970</v>
      </c>
      <c r="B336" s="132" t="s">
        <v>319</v>
      </c>
      <c r="C336" s="112">
        <f>+'prev. 2016'!C336</f>
        <v>0</v>
      </c>
      <c r="D336" s="113">
        <f>+C336</f>
        <v>0</v>
      </c>
      <c r="E336" s="112">
        <f>+'prev. 2016'!D336</f>
        <v>57</v>
      </c>
      <c r="F336" s="113">
        <f>+E336</f>
        <v>57</v>
      </c>
      <c r="G336" s="112">
        <f>+'prev. 2016'!E336</f>
        <v>0</v>
      </c>
      <c r="H336" s="113">
        <f>+G336</f>
        <v>0</v>
      </c>
      <c r="I336" s="112">
        <f>+'prev. 2016'!F336</f>
        <v>0</v>
      </c>
      <c r="J336" s="113">
        <f>+I336</f>
        <v>0</v>
      </c>
      <c r="K336" s="112">
        <f>+'prev. 2016'!G336</f>
        <v>0</v>
      </c>
      <c r="L336" s="122">
        <f>+K336</f>
        <v>0</v>
      </c>
      <c r="M336" s="112">
        <f>+'prev. 2016'!H336</f>
        <v>0</v>
      </c>
      <c r="N336" s="122">
        <f>+M336</f>
        <v>0</v>
      </c>
      <c r="O336" s="112">
        <f>+'prev. 2016'!I336</f>
        <v>0</v>
      </c>
      <c r="P336" s="122">
        <f>+O336</f>
        <v>0</v>
      </c>
      <c r="Q336" s="112">
        <f>+'prev. 2016'!J336</f>
        <v>0</v>
      </c>
      <c r="R336" s="113">
        <f>+Q336</f>
        <v>0</v>
      </c>
      <c r="S336" s="112">
        <f>+'prev. 2016'!K336</f>
        <v>0</v>
      </c>
      <c r="T336" s="122">
        <f>+S336</f>
        <v>0</v>
      </c>
      <c r="U336" s="112">
        <f>+'prev. 2016'!L336</f>
        <v>0</v>
      </c>
      <c r="V336" s="113">
        <f>+U336</f>
        <v>0</v>
      </c>
      <c r="W336" s="112">
        <f>+'prev. 2016'!M336</f>
        <v>0</v>
      </c>
      <c r="X336" s="113">
        <f>+W336</f>
        <v>0</v>
      </c>
      <c r="Y336" s="116">
        <f t="shared" si="151"/>
        <v>57</v>
      </c>
      <c r="Z336" s="116">
        <f t="shared" si="152"/>
        <v>57</v>
      </c>
    </row>
    <row r="337" spans="1:26" ht="25.5" x14ac:dyDescent="0.2">
      <c r="A337" s="143" t="s">
        <v>971</v>
      </c>
      <c r="B337" s="132" t="s">
        <v>320</v>
      </c>
      <c r="C337" s="112">
        <f>+'prev. 2016'!C337</f>
        <v>0</v>
      </c>
      <c r="D337" s="113">
        <f>+C337</f>
        <v>0</v>
      </c>
      <c r="E337" s="112">
        <f>+'prev. 2016'!D337</f>
        <v>0</v>
      </c>
      <c r="F337" s="113">
        <f>+E337</f>
        <v>0</v>
      </c>
      <c r="G337" s="112">
        <f>+'prev. 2016'!E337</f>
        <v>0</v>
      </c>
      <c r="H337" s="113">
        <f>+G337</f>
        <v>0</v>
      </c>
      <c r="I337" s="112">
        <f>+'prev. 2016'!F337</f>
        <v>0</v>
      </c>
      <c r="J337" s="113">
        <f>+I337</f>
        <v>0</v>
      </c>
      <c r="K337" s="112">
        <f>+'prev. 2016'!G337</f>
        <v>47</v>
      </c>
      <c r="L337" s="122">
        <f>+K337</f>
        <v>47</v>
      </c>
      <c r="M337" s="112">
        <f>+'prev. 2016'!H337</f>
        <v>0</v>
      </c>
      <c r="N337" s="122">
        <f>+M337</f>
        <v>0</v>
      </c>
      <c r="O337" s="112">
        <f>+'prev. 2016'!I337</f>
        <v>0</v>
      </c>
      <c r="P337" s="122">
        <f>+O337</f>
        <v>0</v>
      </c>
      <c r="Q337" s="112">
        <f>+'prev. 2016'!J337</f>
        <v>0</v>
      </c>
      <c r="R337" s="113">
        <f>+Q337</f>
        <v>0</v>
      </c>
      <c r="S337" s="112">
        <f>+'prev. 2016'!K337</f>
        <v>0</v>
      </c>
      <c r="T337" s="122">
        <f>+S337</f>
        <v>0</v>
      </c>
      <c r="U337" s="112">
        <f>+'prev. 2016'!L337</f>
        <v>0</v>
      </c>
      <c r="V337" s="113">
        <f>+U337</f>
        <v>0</v>
      </c>
      <c r="W337" s="112">
        <f>+'prev. 2016'!M337</f>
        <v>0</v>
      </c>
      <c r="X337" s="113">
        <f>+W337</f>
        <v>0</v>
      </c>
      <c r="Y337" s="116">
        <f t="shared" si="151"/>
        <v>47</v>
      </c>
      <c r="Z337" s="116">
        <f t="shared" si="152"/>
        <v>47</v>
      </c>
    </row>
    <row r="338" spans="1:26" s="110" customFormat="1" x14ac:dyDescent="0.2">
      <c r="A338" s="143" t="s">
        <v>972</v>
      </c>
      <c r="B338" s="132" t="s">
        <v>339</v>
      </c>
      <c r="C338" s="112">
        <f>+'prev. 2016'!C338</f>
        <v>13756</v>
      </c>
      <c r="D338" s="112">
        <f>SUM(D339:D341)</f>
        <v>13756</v>
      </c>
      <c r="E338" s="112">
        <f>+'prev. 2016'!D338</f>
        <v>8308</v>
      </c>
      <c r="F338" s="112">
        <f>SUM(F339:F341)</f>
        <v>8308</v>
      </c>
      <c r="G338" s="112">
        <f>+'prev. 2016'!E338</f>
        <v>10494</v>
      </c>
      <c r="H338" s="112">
        <f>SUM(H339:H341)</f>
        <v>10494</v>
      </c>
      <c r="I338" s="112">
        <f>+'prev. 2016'!F338</f>
        <v>3530</v>
      </c>
      <c r="J338" s="112">
        <f>SUM(J339:J341)</f>
        <v>3530</v>
      </c>
      <c r="K338" s="112">
        <f>+'prev. 2016'!G338</f>
        <v>9023</v>
      </c>
      <c r="L338" s="121">
        <f>SUM(L339:L341)</f>
        <v>9023</v>
      </c>
      <c r="M338" s="112">
        <f>+'prev. 2016'!H338</f>
        <v>3057</v>
      </c>
      <c r="N338" s="121">
        <f>SUM(N339:N341)</f>
        <v>3057</v>
      </c>
      <c r="O338" s="112">
        <f>+'prev. 2016'!I338</f>
        <v>8756</v>
      </c>
      <c r="P338" s="121">
        <f>SUM(P339:P341)</f>
        <v>8756</v>
      </c>
      <c r="Q338" s="112">
        <f>+'prev. 2016'!J338</f>
        <v>19848</v>
      </c>
      <c r="R338" s="112">
        <f>SUM(R339:R341)</f>
        <v>19848</v>
      </c>
      <c r="S338" s="112">
        <f>+'prev. 2016'!K338</f>
        <v>16198</v>
      </c>
      <c r="T338" s="121">
        <f>SUM(T339:T341)</f>
        <v>16198</v>
      </c>
      <c r="U338" s="112">
        <f>+'prev. 2016'!L338</f>
        <v>3759</v>
      </c>
      <c r="V338" s="112">
        <f>SUM(V339:V341)</f>
        <v>3759</v>
      </c>
      <c r="W338" s="112">
        <f>+'prev. 2016'!M338</f>
        <v>8574</v>
      </c>
      <c r="X338" s="112">
        <f>SUM(X339:X341)</f>
        <v>8574</v>
      </c>
      <c r="Y338" s="116">
        <f t="shared" si="151"/>
        <v>105303</v>
      </c>
      <c r="Z338" s="116">
        <f t="shared" si="152"/>
        <v>105303</v>
      </c>
    </row>
    <row r="339" spans="1:26" ht="25.5" x14ac:dyDescent="0.2">
      <c r="A339" s="143" t="s">
        <v>1105</v>
      </c>
      <c r="B339" s="132" t="s">
        <v>321</v>
      </c>
      <c r="C339" s="112">
        <f>+'prev. 2016'!C339</f>
        <v>12839</v>
      </c>
      <c r="D339" s="113">
        <f>+C339</f>
        <v>12839</v>
      </c>
      <c r="E339" s="112">
        <f>+'prev. 2016'!D339</f>
        <v>7048</v>
      </c>
      <c r="F339" s="113">
        <f>+E339</f>
        <v>7048</v>
      </c>
      <c r="G339" s="112">
        <f>+'prev. 2016'!E339</f>
        <v>10417</v>
      </c>
      <c r="H339" s="113">
        <f>+G339</f>
        <v>10417</v>
      </c>
      <c r="I339" s="112">
        <f>+'prev. 2016'!F339</f>
        <v>3240</v>
      </c>
      <c r="J339" s="113">
        <f>+I339</f>
        <v>3240</v>
      </c>
      <c r="K339" s="112">
        <f>+'prev. 2016'!G339</f>
        <v>8624</v>
      </c>
      <c r="L339" s="122">
        <f>+K339</f>
        <v>8624</v>
      </c>
      <c r="M339" s="112">
        <f>+'prev. 2016'!H339</f>
        <v>3034</v>
      </c>
      <c r="N339" s="122">
        <f>+M339</f>
        <v>3034</v>
      </c>
      <c r="O339" s="112">
        <f>+'prev. 2016'!I339</f>
        <v>8545</v>
      </c>
      <c r="P339" s="122">
        <f>+O339</f>
        <v>8545</v>
      </c>
      <c r="Q339" s="112">
        <f>+'prev. 2016'!J339</f>
        <v>19439</v>
      </c>
      <c r="R339" s="113">
        <f>+Q339</f>
        <v>19439</v>
      </c>
      <c r="S339" s="112">
        <f>+'prev. 2016'!K339</f>
        <v>15908</v>
      </c>
      <c r="T339" s="122">
        <f>+S339</f>
        <v>15908</v>
      </c>
      <c r="U339" s="112">
        <f>+'prev. 2016'!L339</f>
        <v>3043</v>
      </c>
      <c r="V339" s="113">
        <f>+U339</f>
        <v>3043</v>
      </c>
      <c r="W339" s="112">
        <f>+'prev. 2016'!M339</f>
        <v>7010</v>
      </c>
      <c r="X339" s="113">
        <f>+W339</f>
        <v>7010</v>
      </c>
      <c r="Y339" s="116">
        <f t="shared" si="151"/>
        <v>99147</v>
      </c>
      <c r="Z339" s="116">
        <f t="shared" si="152"/>
        <v>99147</v>
      </c>
    </row>
    <row r="340" spans="1:26" s="110" customFormat="1" ht="25.5" x14ac:dyDescent="0.2">
      <c r="A340" s="143" t="s">
        <v>1106</v>
      </c>
      <c r="B340" s="132" t="s">
        <v>916</v>
      </c>
      <c r="C340" s="112">
        <f>+'prev. 2016'!C340</f>
        <v>917</v>
      </c>
      <c r="D340" s="113">
        <f>+C340</f>
        <v>917</v>
      </c>
      <c r="E340" s="112">
        <f>+'prev. 2016'!D340</f>
        <v>1260</v>
      </c>
      <c r="F340" s="113">
        <f>+E340</f>
        <v>1260</v>
      </c>
      <c r="G340" s="112">
        <f>+'prev. 2016'!E340</f>
        <v>21</v>
      </c>
      <c r="H340" s="113">
        <f>+G340</f>
        <v>21</v>
      </c>
      <c r="I340" s="112">
        <f>+'prev. 2016'!F340</f>
        <v>290</v>
      </c>
      <c r="J340" s="113">
        <f>+I340</f>
        <v>290</v>
      </c>
      <c r="K340" s="112">
        <f>+'prev. 2016'!G340</f>
        <v>399</v>
      </c>
      <c r="L340" s="122">
        <f>+K340</f>
        <v>399</v>
      </c>
      <c r="M340" s="112">
        <f>+'prev. 2016'!H340</f>
        <v>23</v>
      </c>
      <c r="N340" s="122">
        <f>+M340</f>
        <v>23</v>
      </c>
      <c r="O340" s="112">
        <f>+'prev. 2016'!I340</f>
        <v>211</v>
      </c>
      <c r="P340" s="122">
        <f>+O340</f>
        <v>211</v>
      </c>
      <c r="Q340" s="112">
        <f>+'prev. 2016'!J340</f>
        <v>409</v>
      </c>
      <c r="R340" s="113">
        <f>+Q340</f>
        <v>409</v>
      </c>
      <c r="S340" s="112">
        <f>+'prev. 2016'!K340</f>
        <v>290</v>
      </c>
      <c r="T340" s="122">
        <f>+S340</f>
        <v>290</v>
      </c>
      <c r="U340" s="112">
        <f>+'prev. 2016'!L340</f>
        <v>716</v>
      </c>
      <c r="V340" s="113">
        <f>+U340</f>
        <v>716</v>
      </c>
      <c r="W340" s="112">
        <f>+'prev. 2016'!M340</f>
        <v>1564</v>
      </c>
      <c r="X340" s="113">
        <f>+W340</f>
        <v>1564</v>
      </c>
      <c r="Y340" s="116">
        <f t="shared" si="151"/>
        <v>6100</v>
      </c>
      <c r="Z340" s="116">
        <f t="shared" si="152"/>
        <v>6100</v>
      </c>
    </row>
    <row r="341" spans="1:26" ht="25.5" x14ac:dyDescent="0.2">
      <c r="A341" s="143" t="s">
        <v>1107</v>
      </c>
      <c r="B341" s="132" t="s">
        <v>917</v>
      </c>
      <c r="C341" s="112">
        <f>+'prev. 2016'!C341</f>
        <v>0</v>
      </c>
      <c r="D341" s="113">
        <f>+C341</f>
        <v>0</v>
      </c>
      <c r="E341" s="112">
        <f>+'prev. 2016'!D341</f>
        <v>0</v>
      </c>
      <c r="F341" s="113">
        <f>+E341</f>
        <v>0</v>
      </c>
      <c r="G341" s="112">
        <f>+'prev. 2016'!E341</f>
        <v>56</v>
      </c>
      <c r="H341" s="113">
        <f>+G341</f>
        <v>56</v>
      </c>
      <c r="I341" s="112">
        <f>+'prev. 2016'!F341</f>
        <v>0</v>
      </c>
      <c r="J341" s="113">
        <f>+I341</f>
        <v>0</v>
      </c>
      <c r="K341" s="112">
        <f>+'prev. 2016'!G341</f>
        <v>0</v>
      </c>
      <c r="L341" s="122">
        <f>+K341</f>
        <v>0</v>
      </c>
      <c r="M341" s="112">
        <f>+'prev. 2016'!H341</f>
        <v>0</v>
      </c>
      <c r="N341" s="122">
        <f>+M341</f>
        <v>0</v>
      </c>
      <c r="O341" s="112">
        <f>+'prev. 2016'!I341</f>
        <v>0</v>
      </c>
      <c r="P341" s="122">
        <f>+O341</f>
        <v>0</v>
      </c>
      <c r="Q341" s="112">
        <f>+'prev. 2016'!J341</f>
        <v>0</v>
      </c>
      <c r="R341" s="113">
        <f>+Q341</f>
        <v>0</v>
      </c>
      <c r="S341" s="112">
        <f>+'prev. 2016'!K341</f>
        <v>0</v>
      </c>
      <c r="T341" s="122">
        <f>+S341</f>
        <v>0</v>
      </c>
      <c r="U341" s="112">
        <f>+'prev. 2016'!L341</f>
        <v>0</v>
      </c>
      <c r="V341" s="113">
        <f>+U341</f>
        <v>0</v>
      </c>
      <c r="W341" s="112">
        <f>+'prev. 2016'!M341</f>
        <v>0</v>
      </c>
      <c r="X341" s="113">
        <f>+W341</f>
        <v>0</v>
      </c>
      <c r="Y341" s="116">
        <f t="shared" si="151"/>
        <v>56</v>
      </c>
      <c r="Z341" s="116">
        <f t="shared" si="152"/>
        <v>56</v>
      </c>
    </row>
    <row r="342" spans="1:26" x14ac:dyDescent="0.2">
      <c r="A342" s="139" t="s">
        <v>1108</v>
      </c>
      <c r="B342" s="132" t="s">
        <v>341</v>
      </c>
      <c r="C342" s="112">
        <f>+'prev. 2016'!C342</f>
        <v>10814</v>
      </c>
      <c r="D342" s="112">
        <f>D343+D347</f>
        <v>10814</v>
      </c>
      <c r="E342" s="112">
        <f>+'prev. 2016'!D342</f>
        <v>6934</v>
      </c>
      <c r="F342" s="112">
        <f>F343+F347</f>
        <v>6934</v>
      </c>
      <c r="G342" s="112">
        <f>+'prev. 2016'!E342</f>
        <v>9073</v>
      </c>
      <c r="H342" s="112">
        <f>H343+H347</f>
        <v>9073</v>
      </c>
      <c r="I342" s="112">
        <f>+'prev. 2016'!F342</f>
        <v>2723</v>
      </c>
      <c r="J342" s="112">
        <f>J343+J347</f>
        <v>2723</v>
      </c>
      <c r="K342" s="112">
        <f>+'prev. 2016'!G342</f>
        <v>6034</v>
      </c>
      <c r="L342" s="121">
        <f>L343+L347</f>
        <v>6034</v>
      </c>
      <c r="M342" s="112">
        <f>+'prev. 2016'!H342</f>
        <v>3286</v>
      </c>
      <c r="N342" s="121">
        <f>N343+N347</f>
        <v>3286</v>
      </c>
      <c r="O342" s="112">
        <f>+'prev. 2016'!I342</f>
        <v>6070</v>
      </c>
      <c r="P342" s="121">
        <f>P343+P347</f>
        <v>6070</v>
      </c>
      <c r="Q342" s="112">
        <f>+'prev. 2016'!J342</f>
        <v>14571</v>
      </c>
      <c r="R342" s="112">
        <f>R343+R347</f>
        <v>14571</v>
      </c>
      <c r="S342" s="112">
        <f>+'prev. 2016'!K342</f>
        <v>4315</v>
      </c>
      <c r="T342" s="121">
        <f>T343+T347</f>
        <v>4315</v>
      </c>
      <c r="U342" s="112">
        <f>+'prev. 2016'!L342</f>
        <v>3521</v>
      </c>
      <c r="V342" s="112">
        <f>V343+V347</f>
        <v>3521</v>
      </c>
      <c r="W342" s="112">
        <f>+'prev. 2016'!M342</f>
        <v>2914</v>
      </c>
      <c r="X342" s="112">
        <f>X343+X347</f>
        <v>2914</v>
      </c>
      <c r="Y342" s="116">
        <f t="shared" si="151"/>
        <v>70255</v>
      </c>
      <c r="Z342" s="116">
        <f t="shared" si="152"/>
        <v>70255</v>
      </c>
    </row>
    <row r="343" spans="1:26" ht="25.5" x14ac:dyDescent="0.2">
      <c r="A343" s="143" t="s">
        <v>1109</v>
      </c>
      <c r="B343" s="132" t="s">
        <v>343</v>
      </c>
      <c r="C343" s="112">
        <f>+'prev. 2016'!C343</f>
        <v>942</v>
      </c>
      <c r="D343" s="112">
        <f>SUM(D344:D346)</f>
        <v>942</v>
      </c>
      <c r="E343" s="112">
        <f>+'prev. 2016'!D343</f>
        <v>825</v>
      </c>
      <c r="F343" s="112">
        <f>SUM(F344:F346)</f>
        <v>825</v>
      </c>
      <c r="G343" s="112">
        <f>+'prev. 2016'!E343</f>
        <v>1026</v>
      </c>
      <c r="H343" s="112">
        <f>SUM(H344:H346)</f>
        <v>1026</v>
      </c>
      <c r="I343" s="112">
        <f>+'prev. 2016'!F343</f>
        <v>585</v>
      </c>
      <c r="J343" s="112">
        <f>SUM(J344:J346)</f>
        <v>585</v>
      </c>
      <c r="K343" s="112">
        <f>+'prev. 2016'!G343</f>
        <v>888</v>
      </c>
      <c r="L343" s="121">
        <f>SUM(L344:L346)</f>
        <v>888</v>
      </c>
      <c r="M343" s="112">
        <f>+'prev. 2016'!H343</f>
        <v>650</v>
      </c>
      <c r="N343" s="121">
        <f>SUM(N344:N346)</f>
        <v>650</v>
      </c>
      <c r="O343" s="112">
        <f>+'prev. 2016'!I343</f>
        <v>450</v>
      </c>
      <c r="P343" s="121">
        <f>SUM(P344:P346)</f>
        <v>450</v>
      </c>
      <c r="Q343" s="112">
        <f>+'prev. 2016'!J343</f>
        <v>1095</v>
      </c>
      <c r="R343" s="112">
        <f>SUM(R344:R346)</f>
        <v>1095</v>
      </c>
      <c r="S343" s="112">
        <f>+'prev. 2016'!K343</f>
        <v>567</v>
      </c>
      <c r="T343" s="121">
        <f>SUM(T344:T346)</f>
        <v>567</v>
      </c>
      <c r="U343" s="112">
        <f>+'prev. 2016'!L343</f>
        <v>335</v>
      </c>
      <c r="V343" s="112">
        <f>SUM(V344:V346)</f>
        <v>335</v>
      </c>
      <c r="W343" s="112">
        <f>+'prev. 2016'!M343</f>
        <v>349</v>
      </c>
      <c r="X343" s="112">
        <f>SUM(X344:X346)</f>
        <v>349</v>
      </c>
      <c r="Y343" s="116">
        <f t="shared" si="151"/>
        <v>7712</v>
      </c>
      <c r="Z343" s="116">
        <f t="shared" si="152"/>
        <v>7712</v>
      </c>
    </row>
    <row r="344" spans="1:26" ht="25.5" x14ac:dyDescent="0.2">
      <c r="A344" s="143" t="s">
        <v>1110</v>
      </c>
      <c r="B344" s="132" t="s">
        <v>918</v>
      </c>
      <c r="C344" s="112">
        <f>+'prev. 2016'!C344</f>
        <v>699</v>
      </c>
      <c r="D344" s="113">
        <f>+C344</f>
        <v>699</v>
      </c>
      <c r="E344" s="112">
        <f>+'prev. 2016'!D344</f>
        <v>777</v>
      </c>
      <c r="F344" s="113">
        <f>+E344</f>
        <v>777</v>
      </c>
      <c r="G344" s="112">
        <f>+'prev. 2016'!E344</f>
        <v>1014</v>
      </c>
      <c r="H344" s="113">
        <f>+G344</f>
        <v>1014</v>
      </c>
      <c r="I344" s="112">
        <f>+'prev. 2016'!F344</f>
        <v>585</v>
      </c>
      <c r="J344" s="113">
        <f>+I344</f>
        <v>585</v>
      </c>
      <c r="K344" s="112">
        <f>+'prev. 2016'!G344</f>
        <v>888</v>
      </c>
      <c r="L344" s="122">
        <f>+K344</f>
        <v>888</v>
      </c>
      <c r="M344" s="112">
        <f>+'prev. 2016'!H344</f>
        <v>650</v>
      </c>
      <c r="N344" s="122">
        <f>+M344</f>
        <v>650</v>
      </c>
      <c r="O344" s="112">
        <f>+'prev. 2016'!I344</f>
        <v>450</v>
      </c>
      <c r="P344" s="122">
        <f>+O344</f>
        <v>450</v>
      </c>
      <c r="Q344" s="112">
        <f>+'prev. 2016'!J344</f>
        <v>1052</v>
      </c>
      <c r="R344" s="113">
        <f>+Q344</f>
        <v>1052</v>
      </c>
      <c r="S344" s="112">
        <f>+'prev. 2016'!K344</f>
        <v>567</v>
      </c>
      <c r="T344" s="122">
        <f>+S344</f>
        <v>567</v>
      </c>
      <c r="U344" s="112">
        <f>+'prev. 2016'!L344</f>
        <v>254</v>
      </c>
      <c r="V344" s="113">
        <f>+U344</f>
        <v>254</v>
      </c>
      <c r="W344" s="112">
        <f>+'prev. 2016'!M344</f>
        <v>349</v>
      </c>
      <c r="X344" s="113">
        <f>+W344</f>
        <v>349</v>
      </c>
      <c r="Y344" s="116">
        <f t="shared" si="151"/>
        <v>7285</v>
      </c>
      <c r="Z344" s="116">
        <f t="shared" si="152"/>
        <v>7285</v>
      </c>
    </row>
    <row r="345" spans="1:26" ht="25.5" x14ac:dyDescent="0.2">
      <c r="A345" s="143" t="s">
        <v>1111</v>
      </c>
      <c r="B345" s="132" t="s">
        <v>520</v>
      </c>
      <c r="C345" s="112">
        <f>+'prev. 2016'!C345</f>
        <v>243</v>
      </c>
      <c r="D345" s="113">
        <f>+C345</f>
        <v>243</v>
      </c>
      <c r="E345" s="112">
        <f>+'prev. 2016'!D345</f>
        <v>48</v>
      </c>
      <c r="F345" s="113">
        <f>+E345</f>
        <v>48</v>
      </c>
      <c r="G345" s="112">
        <f>+'prev. 2016'!E345</f>
        <v>0</v>
      </c>
      <c r="H345" s="113">
        <f>+G345</f>
        <v>0</v>
      </c>
      <c r="I345" s="112">
        <f>+'prev. 2016'!F345</f>
        <v>0</v>
      </c>
      <c r="J345" s="113">
        <f>+I345</f>
        <v>0</v>
      </c>
      <c r="K345" s="112">
        <f>+'prev. 2016'!G345</f>
        <v>0</v>
      </c>
      <c r="L345" s="122">
        <f>+K345</f>
        <v>0</v>
      </c>
      <c r="M345" s="112">
        <f>+'prev. 2016'!H345</f>
        <v>0</v>
      </c>
      <c r="N345" s="122">
        <f>+M345</f>
        <v>0</v>
      </c>
      <c r="O345" s="112">
        <f>+'prev. 2016'!I345</f>
        <v>0</v>
      </c>
      <c r="P345" s="122">
        <f>+O345</f>
        <v>0</v>
      </c>
      <c r="Q345" s="112">
        <f>+'prev. 2016'!J345</f>
        <v>43</v>
      </c>
      <c r="R345" s="113">
        <f>+Q345</f>
        <v>43</v>
      </c>
      <c r="S345" s="112">
        <f>+'prev. 2016'!K345</f>
        <v>0</v>
      </c>
      <c r="T345" s="122">
        <f>+S345</f>
        <v>0</v>
      </c>
      <c r="U345" s="112">
        <f>+'prev. 2016'!L345</f>
        <v>81</v>
      </c>
      <c r="V345" s="113">
        <f>+U345</f>
        <v>81</v>
      </c>
      <c r="W345" s="112">
        <f>+'prev. 2016'!M345</f>
        <v>0</v>
      </c>
      <c r="X345" s="113">
        <f>+W345</f>
        <v>0</v>
      </c>
      <c r="Y345" s="116">
        <f t="shared" si="151"/>
        <v>415</v>
      </c>
      <c r="Z345" s="116">
        <f t="shared" si="152"/>
        <v>415</v>
      </c>
    </row>
    <row r="346" spans="1:26" ht="25.5" x14ac:dyDescent="0.2">
      <c r="A346" s="143" t="s">
        <v>1112</v>
      </c>
      <c r="B346" s="132" t="s">
        <v>521</v>
      </c>
      <c r="C346" s="112">
        <f>+'prev. 2016'!C346</f>
        <v>0</v>
      </c>
      <c r="D346" s="113">
        <f>+C346</f>
        <v>0</v>
      </c>
      <c r="E346" s="112">
        <f>+'prev. 2016'!D346</f>
        <v>0</v>
      </c>
      <c r="F346" s="113">
        <f>+E346</f>
        <v>0</v>
      </c>
      <c r="G346" s="112">
        <f>+'prev. 2016'!E346</f>
        <v>12</v>
      </c>
      <c r="H346" s="113">
        <f>+G346</f>
        <v>12</v>
      </c>
      <c r="I346" s="112">
        <f>+'prev. 2016'!F346</f>
        <v>0</v>
      </c>
      <c r="J346" s="113">
        <f>+I346</f>
        <v>0</v>
      </c>
      <c r="K346" s="112">
        <f>+'prev. 2016'!G346</f>
        <v>0</v>
      </c>
      <c r="L346" s="122">
        <f>+K346</f>
        <v>0</v>
      </c>
      <c r="M346" s="112">
        <f>+'prev. 2016'!H346</f>
        <v>0</v>
      </c>
      <c r="N346" s="122">
        <f>+M346</f>
        <v>0</v>
      </c>
      <c r="O346" s="112">
        <f>+'prev. 2016'!I346</f>
        <v>0</v>
      </c>
      <c r="P346" s="122">
        <f>+O346</f>
        <v>0</v>
      </c>
      <c r="Q346" s="112">
        <f>+'prev. 2016'!J346</f>
        <v>0</v>
      </c>
      <c r="R346" s="113">
        <f>+Q346</f>
        <v>0</v>
      </c>
      <c r="S346" s="112">
        <f>+'prev. 2016'!K346</f>
        <v>0</v>
      </c>
      <c r="T346" s="122">
        <f>+S346</f>
        <v>0</v>
      </c>
      <c r="U346" s="112">
        <f>+'prev. 2016'!L346</f>
        <v>0</v>
      </c>
      <c r="V346" s="113">
        <f>+U346</f>
        <v>0</v>
      </c>
      <c r="W346" s="112">
        <f>+'prev. 2016'!M346</f>
        <v>0</v>
      </c>
      <c r="X346" s="113">
        <f>+W346</f>
        <v>0</v>
      </c>
      <c r="Y346" s="116">
        <f t="shared" si="151"/>
        <v>12</v>
      </c>
      <c r="Z346" s="116">
        <f t="shared" si="152"/>
        <v>12</v>
      </c>
    </row>
    <row r="347" spans="1:26" ht="25.5" x14ac:dyDescent="0.2">
      <c r="A347" s="143" t="s">
        <v>1113</v>
      </c>
      <c r="B347" s="132" t="s">
        <v>345</v>
      </c>
      <c r="C347" s="112">
        <f>+'prev. 2016'!C347</f>
        <v>9872</v>
      </c>
      <c r="D347" s="113">
        <f>SUM(D348:D350)</f>
        <v>9872</v>
      </c>
      <c r="E347" s="112">
        <f>+'prev. 2016'!D347</f>
        <v>6109</v>
      </c>
      <c r="F347" s="113">
        <f>SUM(F348:F350)</f>
        <v>6109</v>
      </c>
      <c r="G347" s="112">
        <f>+'prev. 2016'!E347</f>
        <v>8047</v>
      </c>
      <c r="H347" s="113">
        <f>SUM(H348:H350)</f>
        <v>8047</v>
      </c>
      <c r="I347" s="112">
        <f>+'prev. 2016'!F347</f>
        <v>2138</v>
      </c>
      <c r="J347" s="113">
        <f>SUM(J348:J350)</f>
        <v>2138</v>
      </c>
      <c r="K347" s="112">
        <f>+'prev. 2016'!G347</f>
        <v>5146</v>
      </c>
      <c r="L347" s="122">
        <f>SUM(L348:L350)</f>
        <v>5146</v>
      </c>
      <c r="M347" s="112">
        <f>+'prev. 2016'!H347</f>
        <v>2636</v>
      </c>
      <c r="N347" s="122">
        <f>SUM(N348:N350)</f>
        <v>2636</v>
      </c>
      <c r="O347" s="112">
        <f>+'prev. 2016'!I347</f>
        <v>5620</v>
      </c>
      <c r="P347" s="122">
        <f>SUM(P348:P350)</f>
        <v>5620</v>
      </c>
      <c r="Q347" s="112">
        <f>+'prev. 2016'!J347</f>
        <v>13476</v>
      </c>
      <c r="R347" s="113">
        <f>SUM(R348:R350)</f>
        <v>13476</v>
      </c>
      <c r="S347" s="112">
        <f>+'prev. 2016'!K347</f>
        <v>3748</v>
      </c>
      <c r="T347" s="122">
        <f>SUM(T348:T350)</f>
        <v>3748</v>
      </c>
      <c r="U347" s="112">
        <f>+'prev. 2016'!L347</f>
        <v>3186</v>
      </c>
      <c r="V347" s="113">
        <f>SUM(V348:V350)</f>
        <v>3186</v>
      </c>
      <c r="W347" s="112">
        <f>+'prev. 2016'!M347</f>
        <v>2565</v>
      </c>
      <c r="X347" s="113">
        <f>SUM(X348:X350)</f>
        <v>2565</v>
      </c>
      <c r="Y347" s="116">
        <f t="shared" si="151"/>
        <v>62543</v>
      </c>
      <c r="Z347" s="116">
        <f t="shared" si="152"/>
        <v>62543</v>
      </c>
    </row>
    <row r="348" spans="1:26" s="110" customFormat="1" ht="25.5" x14ac:dyDescent="0.2">
      <c r="A348" s="143" t="s">
        <v>1114</v>
      </c>
      <c r="B348" s="132" t="s">
        <v>2103</v>
      </c>
      <c r="C348" s="112">
        <f>+'prev. 2016'!C348</f>
        <v>9617</v>
      </c>
      <c r="D348" s="113">
        <f>+C348</f>
        <v>9617</v>
      </c>
      <c r="E348" s="112">
        <f>+'prev. 2016'!D348</f>
        <v>5994</v>
      </c>
      <c r="F348" s="113">
        <f>+E348</f>
        <v>5994</v>
      </c>
      <c r="G348" s="112">
        <f>+'prev. 2016'!E348</f>
        <v>7878</v>
      </c>
      <c r="H348" s="113">
        <f>+G348</f>
        <v>7878</v>
      </c>
      <c r="I348" s="112">
        <f>+'prev. 2016'!F348</f>
        <v>1778</v>
      </c>
      <c r="J348" s="113">
        <f>+I348</f>
        <v>1778</v>
      </c>
      <c r="K348" s="112">
        <f>+'prev. 2016'!G348</f>
        <v>5146</v>
      </c>
      <c r="L348" s="122">
        <f>+K348</f>
        <v>5146</v>
      </c>
      <c r="M348" s="112">
        <f>+'prev. 2016'!H348</f>
        <v>2636</v>
      </c>
      <c r="N348" s="122">
        <f>+M348</f>
        <v>2636</v>
      </c>
      <c r="O348" s="112">
        <f>+'prev. 2016'!I348</f>
        <v>5620</v>
      </c>
      <c r="P348" s="122">
        <f>+O348</f>
        <v>5620</v>
      </c>
      <c r="Q348" s="112">
        <f>+'prev. 2016'!J348</f>
        <v>13430</v>
      </c>
      <c r="R348" s="113">
        <f>+Q348</f>
        <v>13430</v>
      </c>
      <c r="S348" s="112">
        <f>+'prev. 2016'!K348</f>
        <v>3748</v>
      </c>
      <c r="T348" s="122">
        <f>+S348</f>
        <v>3748</v>
      </c>
      <c r="U348" s="112">
        <f>+'prev. 2016'!L348</f>
        <v>2782</v>
      </c>
      <c r="V348" s="113">
        <f>+U348</f>
        <v>2782</v>
      </c>
      <c r="W348" s="112">
        <f>+'prev. 2016'!M348</f>
        <v>2565</v>
      </c>
      <c r="X348" s="113">
        <f>+W348</f>
        <v>2565</v>
      </c>
      <c r="Y348" s="116">
        <f t="shared" si="151"/>
        <v>61194</v>
      </c>
      <c r="Z348" s="116">
        <f t="shared" si="152"/>
        <v>61194</v>
      </c>
    </row>
    <row r="349" spans="1:26" ht="25.5" x14ac:dyDescent="0.2">
      <c r="A349" s="143" t="s">
        <v>1115</v>
      </c>
      <c r="B349" s="132" t="s">
        <v>2104</v>
      </c>
      <c r="C349" s="112">
        <f>+'prev. 2016'!C349</f>
        <v>255</v>
      </c>
      <c r="D349" s="113">
        <f>+C349</f>
        <v>255</v>
      </c>
      <c r="E349" s="112">
        <f>+'prev. 2016'!D349</f>
        <v>115</v>
      </c>
      <c r="F349" s="113">
        <f>+E349</f>
        <v>115</v>
      </c>
      <c r="G349" s="112">
        <f>+'prev. 2016'!E349</f>
        <v>148</v>
      </c>
      <c r="H349" s="113">
        <f>+G349</f>
        <v>148</v>
      </c>
      <c r="I349" s="112">
        <f>+'prev. 2016'!F349</f>
        <v>360</v>
      </c>
      <c r="J349" s="113">
        <f>+I349</f>
        <v>360</v>
      </c>
      <c r="K349" s="112">
        <f>+'prev. 2016'!G349</f>
        <v>0</v>
      </c>
      <c r="L349" s="122">
        <f>+K349</f>
        <v>0</v>
      </c>
      <c r="M349" s="112">
        <f>+'prev. 2016'!H349</f>
        <v>0</v>
      </c>
      <c r="N349" s="122">
        <f>+M349</f>
        <v>0</v>
      </c>
      <c r="O349" s="112">
        <f>+'prev. 2016'!I349</f>
        <v>0</v>
      </c>
      <c r="P349" s="122">
        <f>+O349</f>
        <v>0</v>
      </c>
      <c r="Q349" s="112">
        <f>+'prev. 2016'!J349</f>
        <v>46</v>
      </c>
      <c r="R349" s="113">
        <f>+Q349</f>
        <v>46</v>
      </c>
      <c r="S349" s="112">
        <f>+'prev. 2016'!K349</f>
        <v>0</v>
      </c>
      <c r="T349" s="122">
        <f>+S349</f>
        <v>0</v>
      </c>
      <c r="U349" s="112">
        <f>+'prev. 2016'!L349</f>
        <v>404</v>
      </c>
      <c r="V349" s="113">
        <f>+U349</f>
        <v>404</v>
      </c>
      <c r="W349" s="112">
        <f>+'prev. 2016'!M349</f>
        <v>0</v>
      </c>
      <c r="X349" s="113">
        <f>+W349</f>
        <v>0</v>
      </c>
      <c r="Y349" s="116">
        <f t="shared" si="151"/>
        <v>1328</v>
      </c>
      <c r="Z349" s="116">
        <f t="shared" si="152"/>
        <v>1328</v>
      </c>
    </row>
    <row r="350" spans="1:26" s="110" customFormat="1" ht="25.5" x14ac:dyDescent="0.2">
      <c r="A350" s="143" t="s">
        <v>1116</v>
      </c>
      <c r="B350" s="132" t="s">
        <v>2105</v>
      </c>
      <c r="C350" s="112">
        <f>+'prev. 2016'!C350</f>
        <v>0</v>
      </c>
      <c r="D350" s="113">
        <f>+C350</f>
        <v>0</v>
      </c>
      <c r="E350" s="112">
        <f>+'prev. 2016'!D350</f>
        <v>0</v>
      </c>
      <c r="F350" s="113">
        <f>+E350</f>
        <v>0</v>
      </c>
      <c r="G350" s="112">
        <f>+'prev. 2016'!E350</f>
        <v>21</v>
      </c>
      <c r="H350" s="113">
        <f>+G350</f>
        <v>21</v>
      </c>
      <c r="I350" s="112">
        <f>+'prev. 2016'!F350</f>
        <v>0</v>
      </c>
      <c r="J350" s="113">
        <f>+I350</f>
        <v>0</v>
      </c>
      <c r="K350" s="112">
        <f>+'prev. 2016'!G350</f>
        <v>0</v>
      </c>
      <c r="L350" s="122">
        <f>+K350</f>
        <v>0</v>
      </c>
      <c r="M350" s="112">
        <f>+'prev. 2016'!H350</f>
        <v>0</v>
      </c>
      <c r="N350" s="122">
        <f>+M350</f>
        <v>0</v>
      </c>
      <c r="O350" s="112">
        <f>+'prev. 2016'!I350</f>
        <v>0</v>
      </c>
      <c r="P350" s="122">
        <f>+O350</f>
        <v>0</v>
      </c>
      <c r="Q350" s="112">
        <f>+'prev. 2016'!J350</f>
        <v>0</v>
      </c>
      <c r="R350" s="113">
        <f>+Q350</f>
        <v>0</v>
      </c>
      <c r="S350" s="112">
        <f>+'prev. 2016'!K350</f>
        <v>0</v>
      </c>
      <c r="T350" s="122">
        <f>+S350</f>
        <v>0</v>
      </c>
      <c r="U350" s="112">
        <f>+'prev. 2016'!L350</f>
        <v>0</v>
      </c>
      <c r="V350" s="113">
        <f>+U350</f>
        <v>0</v>
      </c>
      <c r="W350" s="112">
        <f>+'prev. 2016'!M350</f>
        <v>0</v>
      </c>
      <c r="X350" s="113">
        <f>+W350</f>
        <v>0</v>
      </c>
      <c r="Y350" s="116">
        <f t="shared" si="151"/>
        <v>21</v>
      </c>
      <c r="Z350" s="116">
        <f t="shared" si="152"/>
        <v>21</v>
      </c>
    </row>
    <row r="351" spans="1:26" x14ac:dyDescent="0.2">
      <c r="A351" s="139" t="s">
        <v>1117</v>
      </c>
      <c r="B351" s="132" t="s">
        <v>348</v>
      </c>
      <c r="C351" s="112">
        <f>+'prev. 2016'!C351</f>
        <v>1116</v>
      </c>
      <c r="D351" s="112">
        <f>SUM(D352:D354)</f>
        <v>1116</v>
      </c>
      <c r="E351" s="112">
        <f>+'prev. 2016'!D351</f>
        <v>1320</v>
      </c>
      <c r="F351" s="112">
        <f>SUM(F352:F354)</f>
        <v>1320</v>
      </c>
      <c r="G351" s="112">
        <f>+'prev. 2016'!E351</f>
        <v>1691</v>
      </c>
      <c r="H351" s="112">
        <f>SUM(H352:H354)</f>
        <v>1691</v>
      </c>
      <c r="I351" s="112">
        <f>+'prev. 2016'!F351</f>
        <v>1142</v>
      </c>
      <c r="J351" s="112">
        <f>SUM(J352:J354)</f>
        <v>1142</v>
      </c>
      <c r="K351" s="112">
        <f>+'prev. 2016'!G351</f>
        <v>1127</v>
      </c>
      <c r="L351" s="121">
        <f>SUM(L352:L354)</f>
        <v>1127</v>
      </c>
      <c r="M351" s="112">
        <f>+'prev. 2016'!H351</f>
        <v>847</v>
      </c>
      <c r="N351" s="121">
        <f>SUM(N352:N354)</f>
        <v>847</v>
      </c>
      <c r="O351" s="112">
        <f>+'prev. 2016'!I351</f>
        <v>1708</v>
      </c>
      <c r="P351" s="121">
        <f>SUM(P352:P354)</f>
        <v>1708</v>
      </c>
      <c r="Q351" s="112">
        <f>+'prev. 2016'!J351</f>
        <v>3157</v>
      </c>
      <c r="R351" s="112">
        <f>SUM(R352:R354)</f>
        <v>3157</v>
      </c>
      <c r="S351" s="112">
        <f>+'prev. 2016'!K351</f>
        <v>2782</v>
      </c>
      <c r="T351" s="121">
        <f>SUM(T352:T354)</f>
        <v>2782</v>
      </c>
      <c r="U351" s="112">
        <f>+'prev. 2016'!L351</f>
        <v>1030</v>
      </c>
      <c r="V351" s="112">
        <f>SUM(V352:V354)</f>
        <v>1030</v>
      </c>
      <c r="W351" s="112">
        <f>+'prev. 2016'!M351</f>
        <v>906</v>
      </c>
      <c r="X351" s="112">
        <f>SUM(X352:X354)</f>
        <v>906</v>
      </c>
      <c r="Y351" s="116">
        <f t="shared" si="151"/>
        <v>16826</v>
      </c>
      <c r="Z351" s="116">
        <f t="shared" si="152"/>
        <v>16826</v>
      </c>
    </row>
    <row r="352" spans="1:26" x14ac:dyDescent="0.2">
      <c r="A352" s="143" t="s">
        <v>1118</v>
      </c>
      <c r="B352" s="132" t="s">
        <v>681</v>
      </c>
      <c r="C352" s="112">
        <f>+'prev. 2016'!C352</f>
        <v>78</v>
      </c>
      <c r="D352" s="113">
        <f>+C352</f>
        <v>78</v>
      </c>
      <c r="E352" s="112">
        <f>+'prev. 2016'!D352</f>
        <v>476</v>
      </c>
      <c r="F352" s="113">
        <f>+E352</f>
        <v>476</v>
      </c>
      <c r="G352" s="112">
        <f>+'prev. 2016'!E352</f>
        <v>120</v>
      </c>
      <c r="H352" s="113">
        <f>+G352</f>
        <v>120</v>
      </c>
      <c r="I352" s="112">
        <f>+'prev. 2016'!F352</f>
        <v>52</v>
      </c>
      <c r="J352" s="113">
        <f>+I352</f>
        <v>52</v>
      </c>
      <c r="K352" s="112">
        <f>+'prev. 2016'!G352</f>
        <v>317</v>
      </c>
      <c r="L352" s="122">
        <f>+K352</f>
        <v>317</v>
      </c>
      <c r="M352" s="112">
        <f>+'prev. 2016'!H352</f>
        <v>17</v>
      </c>
      <c r="N352" s="122">
        <f>+M352</f>
        <v>17</v>
      </c>
      <c r="O352" s="112">
        <f>+'prev. 2016'!I352</f>
        <v>266</v>
      </c>
      <c r="P352" s="122">
        <f>+O352</f>
        <v>266</v>
      </c>
      <c r="Q352" s="112">
        <f>+'prev. 2016'!J352</f>
        <v>810</v>
      </c>
      <c r="R352" s="113">
        <f>+Q352</f>
        <v>810</v>
      </c>
      <c r="S352" s="112">
        <f>+'prev. 2016'!K352</f>
        <v>719</v>
      </c>
      <c r="T352" s="122">
        <f>+S352</f>
        <v>719</v>
      </c>
      <c r="U352" s="112">
        <f>+'prev. 2016'!L352</f>
        <v>354</v>
      </c>
      <c r="V352" s="113">
        <f>+U352</f>
        <v>354</v>
      </c>
      <c r="W352" s="112">
        <f>+'prev. 2016'!M352</f>
        <v>338</v>
      </c>
      <c r="X352" s="113">
        <f>+W352</f>
        <v>338</v>
      </c>
      <c r="Y352" s="116">
        <f t="shared" si="151"/>
        <v>3547</v>
      </c>
      <c r="Z352" s="116">
        <f t="shared" si="152"/>
        <v>3547</v>
      </c>
    </row>
    <row r="353" spans="1:26" x14ac:dyDescent="0.2">
      <c r="A353" s="143" t="s">
        <v>1119</v>
      </c>
      <c r="B353" s="132" t="s">
        <v>80</v>
      </c>
      <c r="C353" s="112">
        <f>+'prev. 2016'!C353</f>
        <v>0</v>
      </c>
      <c r="D353" s="113">
        <f>+C353</f>
        <v>0</v>
      </c>
      <c r="E353" s="112">
        <f>+'prev. 2016'!D353</f>
        <v>0</v>
      </c>
      <c r="F353" s="113">
        <f>+E353</f>
        <v>0</v>
      </c>
      <c r="G353" s="112">
        <f>+'prev. 2016'!E353</f>
        <v>0</v>
      </c>
      <c r="H353" s="113">
        <f>+G353</f>
        <v>0</v>
      </c>
      <c r="I353" s="112">
        <f>+'prev. 2016'!F353</f>
        <v>0</v>
      </c>
      <c r="J353" s="113">
        <f>+I353</f>
        <v>0</v>
      </c>
      <c r="K353" s="112">
        <f>+'prev. 2016'!G353</f>
        <v>0</v>
      </c>
      <c r="L353" s="122">
        <f>+K353</f>
        <v>0</v>
      </c>
      <c r="M353" s="112">
        <f>+'prev. 2016'!H353</f>
        <v>0</v>
      </c>
      <c r="N353" s="122">
        <f>+M353</f>
        <v>0</v>
      </c>
      <c r="O353" s="112">
        <f>+'prev. 2016'!I353</f>
        <v>0</v>
      </c>
      <c r="P353" s="122">
        <f>+O353</f>
        <v>0</v>
      </c>
      <c r="Q353" s="112">
        <f>+'prev. 2016'!J353</f>
        <v>0</v>
      </c>
      <c r="R353" s="113">
        <f>+Q353</f>
        <v>0</v>
      </c>
      <c r="S353" s="112">
        <f>+'prev. 2016'!K353</f>
        <v>0</v>
      </c>
      <c r="T353" s="122">
        <f>+S353</f>
        <v>0</v>
      </c>
      <c r="U353" s="112">
        <f>+'prev. 2016'!L353</f>
        <v>0</v>
      </c>
      <c r="V353" s="113">
        <f>+U353</f>
        <v>0</v>
      </c>
      <c r="W353" s="112">
        <f>+'prev. 2016'!M353</f>
        <v>0</v>
      </c>
      <c r="X353" s="113">
        <f>+W353</f>
        <v>0</v>
      </c>
      <c r="Y353" s="116">
        <f t="shared" si="151"/>
        <v>0</v>
      </c>
      <c r="Z353" s="116">
        <f t="shared" si="152"/>
        <v>0</v>
      </c>
    </row>
    <row r="354" spans="1:26" x14ac:dyDescent="0.2">
      <c r="A354" s="143" t="s">
        <v>1120</v>
      </c>
      <c r="B354" s="132" t="s">
        <v>82</v>
      </c>
      <c r="C354" s="112">
        <f>+'prev. 2016'!C354</f>
        <v>1038</v>
      </c>
      <c r="D354" s="112">
        <f>SUM(D355:D356)</f>
        <v>1038</v>
      </c>
      <c r="E354" s="112">
        <f>+'prev. 2016'!D354</f>
        <v>844</v>
      </c>
      <c r="F354" s="112">
        <f>SUM(F355:F356)</f>
        <v>844</v>
      </c>
      <c r="G354" s="112">
        <f>+'prev. 2016'!E354</f>
        <v>1571</v>
      </c>
      <c r="H354" s="112">
        <f>SUM(H355:H356)</f>
        <v>1571</v>
      </c>
      <c r="I354" s="112">
        <f>+'prev. 2016'!F354</f>
        <v>1090</v>
      </c>
      <c r="J354" s="112">
        <f>SUM(J355:J356)</f>
        <v>1090</v>
      </c>
      <c r="K354" s="112">
        <f>+'prev. 2016'!G354</f>
        <v>810</v>
      </c>
      <c r="L354" s="121">
        <f>SUM(L355:L356)</f>
        <v>810</v>
      </c>
      <c r="M354" s="112">
        <f>+'prev. 2016'!H354</f>
        <v>830</v>
      </c>
      <c r="N354" s="121">
        <f>SUM(N355:N356)</f>
        <v>830</v>
      </c>
      <c r="O354" s="112">
        <f>+'prev. 2016'!I354</f>
        <v>1442</v>
      </c>
      <c r="P354" s="121">
        <f>SUM(P355:P356)</f>
        <v>1442</v>
      </c>
      <c r="Q354" s="112">
        <f>+'prev. 2016'!J354</f>
        <v>2347</v>
      </c>
      <c r="R354" s="112">
        <f>SUM(R355:R356)</f>
        <v>2347</v>
      </c>
      <c r="S354" s="112">
        <f>+'prev. 2016'!K354</f>
        <v>2063</v>
      </c>
      <c r="T354" s="121">
        <f>SUM(T355:T356)</f>
        <v>2063</v>
      </c>
      <c r="U354" s="112">
        <f>+'prev. 2016'!L354</f>
        <v>676</v>
      </c>
      <c r="V354" s="112">
        <f>SUM(V355:V356)</f>
        <v>676</v>
      </c>
      <c r="W354" s="112">
        <f>+'prev. 2016'!M354</f>
        <v>568</v>
      </c>
      <c r="X354" s="112">
        <f>SUM(X355:X356)</f>
        <v>568</v>
      </c>
      <c r="Y354" s="116">
        <f t="shared" si="151"/>
        <v>13279</v>
      </c>
      <c r="Z354" s="116">
        <f t="shared" si="152"/>
        <v>13279</v>
      </c>
    </row>
    <row r="355" spans="1:26" ht="25.5" x14ac:dyDescent="0.2">
      <c r="A355" s="143" t="s">
        <v>1121</v>
      </c>
      <c r="B355" s="132" t="s">
        <v>84</v>
      </c>
      <c r="C355" s="112">
        <f>+'prev. 2016'!C355</f>
        <v>553</v>
      </c>
      <c r="D355" s="113">
        <f>+C355</f>
        <v>553</v>
      </c>
      <c r="E355" s="112">
        <f>+'prev. 2016'!D355</f>
        <v>348</v>
      </c>
      <c r="F355" s="113">
        <f>+E355</f>
        <v>348</v>
      </c>
      <c r="G355" s="112">
        <f>+'prev. 2016'!E355</f>
        <v>358</v>
      </c>
      <c r="H355" s="113">
        <f>+G355</f>
        <v>358</v>
      </c>
      <c r="I355" s="112">
        <f>+'prev. 2016'!F355</f>
        <v>485</v>
      </c>
      <c r="J355" s="113">
        <f>+I355</f>
        <v>485</v>
      </c>
      <c r="K355" s="112">
        <f>+'prev. 2016'!G355</f>
        <v>491</v>
      </c>
      <c r="L355" s="122">
        <f>+K355</f>
        <v>491</v>
      </c>
      <c r="M355" s="112">
        <f>+'prev. 2016'!H355</f>
        <v>513</v>
      </c>
      <c r="N355" s="122">
        <f>+M355</f>
        <v>513</v>
      </c>
      <c r="O355" s="112">
        <f>+'prev. 2016'!I355</f>
        <v>484</v>
      </c>
      <c r="P355" s="122">
        <f>+O355</f>
        <v>484</v>
      </c>
      <c r="Q355" s="112">
        <f>+'prev. 2016'!J355</f>
        <v>467</v>
      </c>
      <c r="R355" s="113">
        <f>+Q355</f>
        <v>467</v>
      </c>
      <c r="S355" s="112">
        <f>+'prev. 2016'!K355</f>
        <v>551</v>
      </c>
      <c r="T355" s="122">
        <f>+S355</f>
        <v>551</v>
      </c>
      <c r="U355" s="112">
        <f>+'prev. 2016'!L355</f>
        <v>561</v>
      </c>
      <c r="V355" s="113">
        <f>+U355</f>
        <v>561</v>
      </c>
      <c r="W355" s="112">
        <f>+'prev. 2016'!M355</f>
        <v>449</v>
      </c>
      <c r="X355" s="113">
        <f>+W355</f>
        <v>449</v>
      </c>
      <c r="Y355" s="116">
        <f t="shared" si="151"/>
        <v>5260</v>
      </c>
      <c r="Z355" s="116">
        <f t="shared" si="152"/>
        <v>5260</v>
      </c>
    </row>
    <row r="356" spans="1:26" x14ac:dyDescent="0.2">
      <c r="A356" s="143" t="s">
        <v>1122</v>
      </c>
      <c r="B356" s="132" t="s">
        <v>87</v>
      </c>
      <c r="C356" s="112">
        <f>+'prev. 2016'!C356</f>
        <v>485</v>
      </c>
      <c r="D356" s="113">
        <f>+C356</f>
        <v>485</v>
      </c>
      <c r="E356" s="112">
        <f>+'prev. 2016'!D356</f>
        <v>496</v>
      </c>
      <c r="F356" s="113">
        <f>+E356</f>
        <v>496</v>
      </c>
      <c r="G356" s="112">
        <f>+'prev. 2016'!E356</f>
        <v>1213</v>
      </c>
      <c r="H356" s="113">
        <f>+G356</f>
        <v>1213</v>
      </c>
      <c r="I356" s="112">
        <f>+'prev. 2016'!F356</f>
        <v>605</v>
      </c>
      <c r="J356" s="113">
        <f>+I356</f>
        <v>605</v>
      </c>
      <c r="K356" s="112">
        <f>+'prev. 2016'!G356</f>
        <v>319</v>
      </c>
      <c r="L356" s="122">
        <f>+K356</f>
        <v>319</v>
      </c>
      <c r="M356" s="112">
        <f>+'prev. 2016'!H356</f>
        <v>317</v>
      </c>
      <c r="N356" s="122">
        <f>+M356</f>
        <v>317</v>
      </c>
      <c r="O356" s="112">
        <f>+'prev. 2016'!I356</f>
        <v>958</v>
      </c>
      <c r="P356" s="122">
        <f>+O356</f>
        <v>958</v>
      </c>
      <c r="Q356" s="112">
        <f>+'prev. 2016'!J356</f>
        <v>1880</v>
      </c>
      <c r="R356" s="113">
        <f>+Q356</f>
        <v>1880</v>
      </c>
      <c r="S356" s="112">
        <f>+'prev. 2016'!K356</f>
        <v>1512</v>
      </c>
      <c r="T356" s="122">
        <f>+S356</f>
        <v>1512</v>
      </c>
      <c r="U356" s="112">
        <f>+'prev. 2016'!L356</f>
        <v>115</v>
      </c>
      <c r="V356" s="113">
        <f>+U356</f>
        <v>115</v>
      </c>
      <c r="W356" s="112">
        <f>+'prev. 2016'!M356</f>
        <v>119</v>
      </c>
      <c r="X356" s="113">
        <f>+W356</f>
        <v>119</v>
      </c>
      <c r="Y356" s="116">
        <f t="shared" si="151"/>
        <v>8019</v>
      </c>
      <c r="Z356" s="116">
        <f t="shared" si="152"/>
        <v>8019</v>
      </c>
    </row>
    <row r="357" spans="1:26" x14ac:dyDescent="0.2">
      <c r="A357" s="144" t="s">
        <v>1123</v>
      </c>
      <c r="B357" s="132" t="s">
        <v>66</v>
      </c>
      <c r="C357" s="112">
        <f>+'prev. 2016'!C357</f>
        <v>5552</v>
      </c>
      <c r="D357" s="112">
        <f>SUM(D358:D359)</f>
        <v>5552</v>
      </c>
      <c r="E357" s="112">
        <f>+'prev. 2016'!D357</f>
        <v>6927</v>
      </c>
      <c r="F357" s="112">
        <f>SUM(F358:F359)</f>
        <v>6927</v>
      </c>
      <c r="G357" s="112">
        <f>+'prev. 2016'!E357</f>
        <v>4520</v>
      </c>
      <c r="H357" s="112">
        <f>SUM(H358:H359)</f>
        <v>4520</v>
      </c>
      <c r="I357" s="112">
        <f>+'prev. 2016'!F357</f>
        <v>2443</v>
      </c>
      <c r="J357" s="112">
        <f>SUM(J358:J359)</f>
        <v>2443</v>
      </c>
      <c r="K357" s="112">
        <f>+'prev. 2016'!G357</f>
        <v>6396</v>
      </c>
      <c r="L357" s="121">
        <f>SUM(L358:L359)</f>
        <v>6396</v>
      </c>
      <c r="M357" s="112">
        <f>+'prev. 2016'!H357</f>
        <v>2102</v>
      </c>
      <c r="N357" s="121">
        <f>SUM(N358:N359)</f>
        <v>2102</v>
      </c>
      <c r="O357" s="112">
        <f>+'prev. 2016'!I357</f>
        <v>5347</v>
      </c>
      <c r="P357" s="121">
        <f>SUM(P358:P359)</f>
        <v>5347</v>
      </c>
      <c r="Q357" s="112">
        <f>+'prev. 2016'!J357</f>
        <v>10770</v>
      </c>
      <c r="R357" s="112">
        <f>SUM(R358:R359)</f>
        <v>10770</v>
      </c>
      <c r="S357" s="112">
        <f>+'prev. 2016'!K357</f>
        <v>8350</v>
      </c>
      <c r="T357" s="121">
        <f>SUM(T358:T359)</f>
        <v>8350</v>
      </c>
      <c r="U357" s="112">
        <f>+'prev. 2016'!L357</f>
        <v>180</v>
      </c>
      <c r="V357" s="112">
        <f>SUM(V358:V359)</f>
        <v>180</v>
      </c>
      <c r="W357" s="112">
        <f>+'prev. 2016'!M357</f>
        <v>2950</v>
      </c>
      <c r="X357" s="112">
        <f>SUM(X358:X359)</f>
        <v>2950</v>
      </c>
      <c r="Y357" s="116">
        <f t="shared" si="151"/>
        <v>55537</v>
      </c>
      <c r="Z357" s="116">
        <f t="shared" si="152"/>
        <v>55537</v>
      </c>
    </row>
    <row r="358" spans="1:26" ht="25.5" x14ac:dyDescent="0.2">
      <c r="A358" s="139" t="s">
        <v>1124</v>
      </c>
      <c r="B358" s="132" t="s">
        <v>90</v>
      </c>
      <c r="C358" s="112">
        <f>+'prev. 2016'!C358</f>
        <v>219</v>
      </c>
      <c r="D358" s="113">
        <f>+C358</f>
        <v>219</v>
      </c>
      <c r="E358" s="112">
        <f>+'prev. 2016'!D358</f>
        <v>114</v>
      </c>
      <c r="F358" s="113">
        <f>+E358</f>
        <v>114</v>
      </c>
      <c r="G358" s="112">
        <f>+'prev. 2016'!E358</f>
        <v>57</v>
      </c>
      <c r="H358" s="113">
        <f>+G358</f>
        <v>57</v>
      </c>
      <c r="I358" s="112">
        <f>+'prev. 2016'!F358</f>
        <v>80</v>
      </c>
      <c r="J358" s="113">
        <f>+I358</f>
        <v>80</v>
      </c>
      <c r="K358" s="112">
        <f>+'prev. 2016'!G358</f>
        <v>83</v>
      </c>
      <c r="L358" s="122">
        <f>+K358</f>
        <v>83</v>
      </c>
      <c r="M358" s="112">
        <f>+'prev. 2016'!H358</f>
        <v>23</v>
      </c>
      <c r="N358" s="122">
        <f>+M358</f>
        <v>23</v>
      </c>
      <c r="O358" s="112">
        <f>+'prev. 2016'!I358</f>
        <v>31</v>
      </c>
      <c r="P358" s="122">
        <f>+O358</f>
        <v>31</v>
      </c>
      <c r="Q358" s="112">
        <f>+'prev. 2016'!J358</f>
        <v>644</v>
      </c>
      <c r="R358" s="113">
        <f>+Q358</f>
        <v>644</v>
      </c>
      <c r="S358" s="112">
        <f>+'prev. 2016'!K358</f>
        <v>270</v>
      </c>
      <c r="T358" s="122">
        <f>+S358</f>
        <v>270</v>
      </c>
      <c r="U358" s="112">
        <f>+'prev. 2016'!L358</f>
        <v>0</v>
      </c>
      <c r="V358" s="113">
        <f>+U358</f>
        <v>0</v>
      </c>
      <c r="W358" s="112">
        <f>+'prev. 2016'!M358</f>
        <v>122</v>
      </c>
      <c r="X358" s="113">
        <f>+W358</f>
        <v>122</v>
      </c>
      <c r="Y358" s="116">
        <f t="shared" si="151"/>
        <v>1643</v>
      </c>
      <c r="Z358" s="116">
        <f t="shared" si="152"/>
        <v>1643</v>
      </c>
    </row>
    <row r="359" spans="1:26" s="110" customFormat="1" x14ac:dyDescent="0.2">
      <c r="A359" s="139" t="s">
        <v>1125</v>
      </c>
      <c r="B359" s="132" t="s">
        <v>2109</v>
      </c>
      <c r="C359" s="112">
        <f>+'prev. 2016'!C359</f>
        <v>5333</v>
      </c>
      <c r="D359" s="112">
        <f>D360+D363</f>
        <v>5333</v>
      </c>
      <c r="E359" s="112">
        <f>+'prev. 2016'!D359</f>
        <v>6813</v>
      </c>
      <c r="F359" s="112">
        <f>F360+F363</f>
        <v>6813</v>
      </c>
      <c r="G359" s="112">
        <f>+'prev. 2016'!E359</f>
        <v>4463</v>
      </c>
      <c r="H359" s="112">
        <f>H360+H363</f>
        <v>4463</v>
      </c>
      <c r="I359" s="112">
        <f>+'prev. 2016'!F359</f>
        <v>2363</v>
      </c>
      <c r="J359" s="112">
        <f>J360+J363</f>
        <v>2363</v>
      </c>
      <c r="K359" s="112">
        <f>+'prev. 2016'!G359</f>
        <v>6313</v>
      </c>
      <c r="L359" s="121">
        <f>L360+L363</f>
        <v>6313</v>
      </c>
      <c r="M359" s="112">
        <f>+'prev. 2016'!H359</f>
        <v>2079</v>
      </c>
      <c r="N359" s="121">
        <f>N360+N363</f>
        <v>2079</v>
      </c>
      <c r="O359" s="112">
        <f>+'prev. 2016'!I359</f>
        <v>5316</v>
      </c>
      <c r="P359" s="121">
        <f>P360+P363</f>
        <v>5316</v>
      </c>
      <c r="Q359" s="112">
        <f>+'prev. 2016'!J359</f>
        <v>10126</v>
      </c>
      <c r="R359" s="112">
        <f>R360+R363</f>
        <v>10126</v>
      </c>
      <c r="S359" s="112">
        <f>+'prev. 2016'!K359</f>
        <v>8080</v>
      </c>
      <c r="T359" s="121">
        <f>T360+T363</f>
        <v>8080</v>
      </c>
      <c r="U359" s="112">
        <f>+'prev. 2016'!L359</f>
        <v>180</v>
      </c>
      <c r="V359" s="112">
        <f>V360+V363</f>
        <v>180</v>
      </c>
      <c r="W359" s="112">
        <f>+'prev. 2016'!M359</f>
        <v>2828</v>
      </c>
      <c r="X359" s="112">
        <f>X360+X363</f>
        <v>2828</v>
      </c>
      <c r="Y359" s="116">
        <f t="shared" si="151"/>
        <v>53894</v>
      </c>
      <c r="Z359" s="116">
        <f t="shared" si="152"/>
        <v>53894</v>
      </c>
    </row>
    <row r="360" spans="1:26" x14ac:dyDescent="0.2">
      <c r="A360" s="139" t="s">
        <v>1126</v>
      </c>
      <c r="B360" s="132" t="s">
        <v>1451</v>
      </c>
      <c r="C360" s="112">
        <f>+'prev. 2016'!C360</f>
        <v>2765</v>
      </c>
      <c r="D360" s="112">
        <f>SUM(D361:D362)</f>
        <v>2765</v>
      </c>
      <c r="E360" s="112">
        <f>+'prev. 2016'!D360</f>
        <v>3893</v>
      </c>
      <c r="F360" s="112">
        <f>SUM(F361:F362)</f>
        <v>3893</v>
      </c>
      <c r="G360" s="112">
        <f>+'prev. 2016'!E360</f>
        <v>2966</v>
      </c>
      <c r="H360" s="112">
        <f>SUM(H361:H362)</f>
        <v>2966</v>
      </c>
      <c r="I360" s="112">
        <f>+'prev. 2016'!F360</f>
        <v>1163</v>
      </c>
      <c r="J360" s="112">
        <f>SUM(J361:J362)</f>
        <v>1163</v>
      </c>
      <c r="K360" s="112">
        <f>+'prev. 2016'!G360</f>
        <v>2223</v>
      </c>
      <c r="L360" s="121">
        <f>SUM(L361:L362)</f>
        <v>2223</v>
      </c>
      <c r="M360" s="112">
        <f>+'prev. 2016'!H360</f>
        <v>1024</v>
      </c>
      <c r="N360" s="121">
        <f>SUM(N361:N362)</f>
        <v>1024</v>
      </c>
      <c r="O360" s="112">
        <f>+'prev. 2016'!I360</f>
        <v>3297</v>
      </c>
      <c r="P360" s="121">
        <f>SUM(P361:P362)</f>
        <v>3297</v>
      </c>
      <c r="Q360" s="112">
        <f>+'prev. 2016'!J360</f>
        <v>2053</v>
      </c>
      <c r="R360" s="112">
        <f>SUM(R361:R362)</f>
        <v>2053</v>
      </c>
      <c r="S360" s="112">
        <f>+'prev. 2016'!K360</f>
        <v>2599</v>
      </c>
      <c r="T360" s="121">
        <f>SUM(T361:T362)</f>
        <v>2599</v>
      </c>
      <c r="U360" s="112">
        <f>+'prev. 2016'!L360</f>
        <v>0</v>
      </c>
      <c r="V360" s="112">
        <f>SUM(V361:V362)</f>
        <v>0</v>
      </c>
      <c r="W360" s="112">
        <f>+'prev. 2016'!M360</f>
        <v>610</v>
      </c>
      <c r="X360" s="112">
        <f>SUM(X361:X362)</f>
        <v>610</v>
      </c>
      <c r="Y360" s="116">
        <f t="shared" si="151"/>
        <v>22593</v>
      </c>
      <c r="Z360" s="116">
        <f t="shared" si="152"/>
        <v>22593</v>
      </c>
    </row>
    <row r="361" spans="1:26" s="110" customFormat="1" ht="25.5" x14ac:dyDescent="0.2">
      <c r="A361" s="143" t="s">
        <v>1127</v>
      </c>
      <c r="B361" s="132" t="s">
        <v>1452</v>
      </c>
      <c r="C361" s="112">
        <f>+'prev. 2016'!C361</f>
        <v>0</v>
      </c>
      <c r="D361" s="113">
        <f>+C361</f>
        <v>0</v>
      </c>
      <c r="E361" s="112">
        <f>+'prev. 2016'!D361</f>
        <v>39</v>
      </c>
      <c r="F361" s="113">
        <f>+E361</f>
        <v>39</v>
      </c>
      <c r="G361" s="112">
        <f>+'prev. 2016'!E361</f>
        <v>0</v>
      </c>
      <c r="H361" s="113">
        <f>+G361</f>
        <v>0</v>
      </c>
      <c r="I361" s="112">
        <f>+'prev. 2016'!F361</f>
        <v>0</v>
      </c>
      <c r="J361" s="113">
        <f>+I361</f>
        <v>0</v>
      </c>
      <c r="K361" s="112">
        <f>+'prev. 2016'!G361</f>
        <v>26</v>
      </c>
      <c r="L361" s="122">
        <f>+K361</f>
        <v>26</v>
      </c>
      <c r="M361" s="112">
        <f>+'prev. 2016'!H361</f>
        <v>28</v>
      </c>
      <c r="N361" s="122">
        <f>+M361</f>
        <v>28</v>
      </c>
      <c r="O361" s="112">
        <f>+'prev. 2016'!I361</f>
        <v>9</v>
      </c>
      <c r="P361" s="122">
        <f>+O361</f>
        <v>9</v>
      </c>
      <c r="Q361" s="112">
        <f>+'prev. 2016'!J361</f>
        <v>592</v>
      </c>
      <c r="R361" s="113">
        <f>+Q361</f>
        <v>592</v>
      </c>
      <c r="S361" s="112">
        <f>+'prev. 2016'!K361</f>
        <v>0</v>
      </c>
      <c r="T361" s="122">
        <f>+S361</f>
        <v>0</v>
      </c>
      <c r="U361" s="112">
        <f>+'prev. 2016'!L361</f>
        <v>0</v>
      </c>
      <c r="V361" s="113">
        <f>+U361</f>
        <v>0</v>
      </c>
      <c r="W361" s="112">
        <f>+'prev. 2016'!M361</f>
        <v>0</v>
      </c>
      <c r="X361" s="113">
        <f>+W361</f>
        <v>0</v>
      </c>
      <c r="Y361" s="116">
        <f t="shared" si="151"/>
        <v>694</v>
      </c>
      <c r="Z361" s="116">
        <f t="shared" si="152"/>
        <v>694</v>
      </c>
    </row>
    <row r="362" spans="1:26" ht="25.5" x14ac:dyDescent="0.2">
      <c r="A362" s="143" t="s">
        <v>1128</v>
      </c>
      <c r="B362" s="132" t="s">
        <v>1453</v>
      </c>
      <c r="C362" s="112">
        <f>+'prev. 2016'!C362</f>
        <v>2765</v>
      </c>
      <c r="D362" s="113">
        <f>+C362</f>
        <v>2765</v>
      </c>
      <c r="E362" s="112">
        <f>+'prev. 2016'!D362</f>
        <v>3854</v>
      </c>
      <c r="F362" s="113">
        <f>+E362</f>
        <v>3854</v>
      </c>
      <c r="G362" s="112">
        <f>+'prev. 2016'!E362</f>
        <v>2966</v>
      </c>
      <c r="H362" s="113">
        <f>+G362</f>
        <v>2966</v>
      </c>
      <c r="I362" s="112">
        <f>+'prev. 2016'!F362</f>
        <v>1163</v>
      </c>
      <c r="J362" s="113">
        <f>+I362</f>
        <v>1163</v>
      </c>
      <c r="K362" s="112">
        <f>+'prev. 2016'!G362</f>
        <v>2197</v>
      </c>
      <c r="L362" s="122">
        <f>+K362</f>
        <v>2197</v>
      </c>
      <c r="M362" s="112">
        <f>+'prev. 2016'!H362</f>
        <v>996</v>
      </c>
      <c r="N362" s="122">
        <f>+M362</f>
        <v>996</v>
      </c>
      <c r="O362" s="112">
        <f>+'prev. 2016'!I362</f>
        <v>3288</v>
      </c>
      <c r="P362" s="122">
        <f>+O362</f>
        <v>3288</v>
      </c>
      <c r="Q362" s="112">
        <f>+'prev. 2016'!J362</f>
        <v>1461</v>
      </c>
      <c r="R362" s="113">
        <f>+Q362</f>
        <v>1461</v>
      </c>
      <c r="S362" s="112">
        <f>+'prev. 2016'!K362</f>
        <v>2599</v>
      </c>
      <c r="T362" s="122">
        <f>+S362</f>
        <v>2599</v>
      </c>
      <c r="U362" s="112">
        <f>+'prev. 2016'!L362</f>
        <v>0</v>
      </c>
      <c r="V362" s="113">
        <f>+U362</f>
        <v>0</v>
      </c>
      <c r="W362" s="112">
        <f>+'prev. 2016'!M362</f>
        <v>610</v>
      </c>
      <c r="X362" s="113">
        <f>+W362</f>
        <v>610</v>
      </c>
      <c r="Y362" s="116">
        <f t="shared" si="151"/>
        <v>21899</v>
      </c>
      <c r="Z362" s="116">
        <f t="shared" si="152"/>
        <v>21899</v>
      </c>
    </row>
    <row r="363" spans="1:26" ht="25.5" x14ac:dyDescent="0.2">
      <c r="A363" s="139" t="s">
        <v>1129</v>
      </c>
      <c r="B363" s="132" t="s">
        <v>1454</v>
      </c>
      <c r="C363" s="112">
        <f>+'prev. 2016'!C363</f>
        <v>2568</v>
      </c>
      <c r="D363" s="113">
        <f>+C363</f>
        <v>2568</v>
      </c>
      <c r="E363" s="112">
        <f>+'prev. 2016'!D363</f>
        <v>2920</v>
      </c>
      <c r="F363" s="113">
        <f>+E363</f>
        <v>2920</v>
      </c>
      <c r="G363" s="112">
        <f>+'prev. 2016'!E363</f>
        <v>1497</v>
      </c>
      <c r="H363" s="113">
        <f>+G363</f>
        <v>1497</v>
      </c>
      <c r="I363" s="112">
        <f>+'prev. 2016'!F363</f>
        <v>1200</v>
      </c>
      <c r="J363" s="113">
        <f>+I363</f>
        <v>1200</v>
      </c>
      <c r="K363" s="112">
        <f>+'prev. 2016'!G363</f>
        <v>4090</v>
      </c>
      <c r="L363" s="122">
        <f>+K363</f>
        <v>4090</v>
      </c>
      <c r="M363" s="112">
        <f>+'prev. 2016'!H363</f>
        <v>1055</v>
      </c>
      <c r="N363" s="122">
        <f>+M363</f>
        <v>1055</v>
      </c>
      <c r="O363" s="112">
        <f>+'prev. 2016'!I363</f>
        <v>2019</v>
      </c>
      <c r="P363" s="122">
        <f>+O363</f>
        <v>2019</v>
      </c>
      <c r="Q363" s="112">
        <f>+'prev. 2016'!J363</f>
        <v>8073</v>
      </c>
      <c r="R363" s="113">
        <f>+Q363</f>
        <v>8073</v>
      </c>
      <c r="S363" s="112">
        <f>+'prev. 2016'!K363</f>
        <v>5481</v>
      </c>
      <c r="T363" s="122">
        <f>+S363</f>
        <v>5481</v>
      </c>
      <c r="U363" s="112">
        <f>+'prev. 2016'!L363</f>
        <v>180</v>
      </c>
      <c r="V363" s="113">
        <f>+U363</f>
        <v>180</v>
      </c>
      <c r="W363" s="112">
        <f>+'prev. 2016'!M363</f>
        <v>2218</v>
      </c>
      <c r="X363" s="113">
        <f>+W363</f>
        <v>2218</v>
      </c>
      <c r="Y363" s="116">
        <f t="shared" si="151"/>
        <v>31301</v>
      </c>
      <c r="Z363" s="116">
        <f t="shared" si="152"/>
        <v>31301</v>
      </c>
    </row>
    <row r="364" spans="1:26" s="110" customFormat="1" x14ac:dyDescent="0.2">
      <c r="A364" s="139" t="s">
        <v>1196</v>
      </c>
      <c r="B364" s="132" t="s">
        <v>1455</v>
      </c>
      <c r="C364" s="112">
        <f>+'prev. 2016'!C364</f>
        <v>0</v>
      </c>
      <c r="D364" s="112">
        <f>SUM(D365:D366)</f>
        <v>0</v>
      </c>
      <c r="E364" s="112">
        <f>+'prev. 2016'!D364</f>
        <v>70</v>
      </c>
      <c r="F364" s="112">
        <f>SUM(F365:F366)</f>
        <v>70</v>
      </c>
      <c r="G364" s="112">
        <f>+'prev. 2016'!E364</f>
        <v>0</v>
      </c>
      <c r="H364" s="112">
        <f>SUM(H365:H366)</f>
        <v>0</v>
      </c>
      <c r="I364" s="112">
        <f>+'prev. 2016'!F364</f>
        <v>0</v>
      </c>
      <c r="J364" s="112">
        <f>SUM(J365:J366)</f>
        <v>0</v>
      </c>
      <c r="K364" s="112">
        <f>+'prev. 2016'!G364</f>
        <v>0</v>
      </c>
      <c r="L364" s="121">
        <f>SUM(L365:L366)</f>
        <v>0</v>
      </c>
      <c r="M364" s="112">
        <f>+'prev. 2016'!H364</f>
        <v>0</v>
      </c>
      <c r="N364" s="121">
        <f>SUM(N365:N366)</f>
        <v>0</v>
      </c>
      <c r="O364" s="112">
        <f>+'prev. 2016'!I364</f>
        <v>0</v>
      </c>
      <c r="P364" s="121">
        <f>SUM(P365:P366)</f>
        <v>0</v>
      </c>
      <c r="Q364" s="112">
        <f>+'prev. 2016'!J364</f>
        <v>0</v>
      </c>
      <c r="R364" s="112">
        <f>SUM(R365:R366)</f>
        <v>0</v>
      </c>
      <c r="S364" s="112">
        <f>+'prev. 2016'!K364</f>
        <v>0</v>
      </c>
      <c r="T364" s="121">
        <f>SUM(T365:T366)</f>
        <v>0</v>
      </c>
      <c r="U364" s="112">
        <f>+'prev. 2016'!L364</f>
        <v>0</v>
      </c>
      <c r="V364" s="112">
        <f>SUM(V365:V366)</f>
        <v>0</v>
      </c>
      <c r="W364" s="112">
        <f>+'prev. 2016'!M364</f>
        <v>0</v>
      </c>
      <c r="X364" s="112">
        <f>SUM(X365:X366)</f>
        <v>0</v>
      </c>
      <c r="Y364" s="116">
        <f t="shared" si="151"/>
        <v>70</v>
      </c>
      <c r="Z364" s="116">
        <f t="shared" si="152"/>
        <v>70</v>
      </c>
    </row>
    <row r="365" spans="1:26" ht="25.5" x14ac:dyDescent="0.2">
      <c r="A365" s="143" t="s">
        <v>1197</v>
      </c>
      <c r="B365" s="132" t="s">
        <v>2110</v>
      </c>
      <c r="C365" s="112">
        <f>+'prev. 2016'!C365</f>
        <v>0</v>
      </c>
      <c r="D365" s="113">
        <f>+C365</f>
        <v>0</v>
      </c>
      <c r="E365" s="112">
        <f>+'prev. 2016'!D365</f>
        <v>0</v>
      </c>
      <c r="F365" s="113">
        <f>+E365</f>
        <v>0</v>
      </c>
      <c r="G365" s="112">
        <f>+'prev. 2016'!E365</f>
        <v>0</v>
      </c>
      <c r="H365" s="113">
        <f>+G365</f>
        <v>0</v>
      </c>
      <c r="I365" s="112">
        <f>+'prev. 2016'!F365</f>
        <v>0</v>
      </c>
      <c r="J365" s="113">
        <f>+I365</f>
        <v>0</v>
      </c>
      <c r="K365" s="112">
        <f>+'prev. 2016'!G365</f>
        <v>0</v>
      </c>
      <c r="L365" s="122">
        <f>+K365</f>
        <v>0</v>
      </c>
      <c r="M365" s="112">
        <f>+'prev. 2016'!H365</f>
        <v>0</v>
      </c>
      <c r="N365" s="122">
        <f>+M365</f>
        <v>0</v>
      </c>
      <c r="O365" s="112">
        <f>+'prev. 2016'!I365</f>
        <v>0</v>
      </c>
      <c r="P365" s="122">
        <f>+O365</f>
        <v>0</v>
      </c>
      <c r="Q365" s="112">
        <f>+'prev. 2016'!J365</f>
        <v>0</v>
      </c>
      <c r="R365" s="113">
        <f>+Q365</f>
        <v>0</v>
      </c>
      <c r="S365" s="112">
        <f>+'prev. 2016'!K365</f>
        <v>0</v>
      </c>
      <c r="T365" s="122">
        <f>+S365</f>
        <v>0</v>
      </c>
      <c r="U365" s="112">
        <f>+'prev. 2016'!L365</f>
        <v>0</v>
      </c>
      <c r="V365" s="113">
        <f>+U365</f>
        <v>0</v>
      </c>
      <c r="W365" s="112">
        <f>+'prev. 2016'!M365</f>
        <v>0</v>
      </c>
      <c r="X365" s="113">
        <f>+W365</f>
        <v>0</v>
      </c>
      <c r="Y365" s="116">
        <f t="shared" si="151"/>
        <v>0</v>
      </c>
      <c r="Z365" s="116">
        <f t="shared" si="152"/>
        <v>0</v>
      </c>
    </row>
    <row r="366" spans="1:26" x14ac:dyDescent="0.2">
      <c r="A366" s="143" t="s">
        <v>1198</v>
      </c>
      <c r="B366" s="132" t="s">
        <v>2111</v>
      </c>
      <c r="C366" s="112">
        <f>+'prev. 2016'!C366</f>
        <v>0</v>
      </c>
      <c r="D366" s="113">
        <f>+C366</f>
        <v>0</v>
      </c>
      <c r="E366" s="112">
        <f>+'prev. 2016'!D366</f>
        <v>70</v>
      </c>
      <c r="F366" s="113">
        <f>+E366</f>
        <v>70</v>
      </c>
      <c r="G366" s="112">
        <f>+'prev. 2016'!E366</f>
        <v>0</v>
      </c>
      <c r="H366" s="113">
        <f>+G366</f>
        <v>0</v>
      </c>
      <c r="I366" s="112">
        <f>+'prev. 2016'!F366</f>
        <v>0</v>
      </c>
      <c r="J366" s="113">
        <f>+I366</f>
        <v>0</v>
      </c>
      <c r="K366" s="112">
        <f>+'prev. 2016'!G366</f>
        <v>0</v>
      </c>
      <c r="L366" s="122">
        <f>+K366</f>
        <v>0</v>
      </c>
      <c r="M366" s="112">
        <f>+'prev. 2016'!H366</f>
        <v>0</v>
      </c>
      <c r="N366" s="122">
        <f>+M366</f>
        <v>0</v>
      </c>
      <c r="O366" s="112">
        <f>+'prev. 2016'!I366</f>
        <v>0</v>
      </c>
      <c r="P366" s="122">
        <f>+O366</f>
        <v>0</v>
      </c>
      <c r="Q366" s="112">
        <f>+'prev. 2016'!J366</f>
        <v>0</v>
      </c>
      <c r="R366" s="113">
        <f>+Q366</f>
        <v>0</v>
      </c>
      <c r="S366" s="112">
        <f>+'prev. 2016'!K366</f>
        <v>0</v>
      </c>
      <c r="T366" s="122">
        <f>+S366</f>
        <v>0</v>
      </c>
      <c r="U366" s="112">
        <f>+'prev. 2016'!L366</f>
        <v>0</v>
      </c>
      <c r="V366" s="113">
        <f>+U366</f>
        <v>0</v>
      </c>
      <c r="W366" s="112">
        <f>+'prev. 2016'!M366</f>
        <v>0</v>
      </c>
      <c r="X366" s="113">
        <f>+W366</f>
        <v>0</v>
      </c>
      <c r="Y366" s="116">
        <f t="shared" si="151"/>
        <v>70</v>
      </c>
      <c r="Z366" s="116">
        <f t="shared" si="152"/>
        <v>70</v>
      </c>
    </row>
    <row r="367" spans="1:26" x14ac:dyDescent="0.2">
      <c r="A367" s="139" t="s">
        <v>1199</v>
      </c>
      <c r="B367" s="132" t="s">
        <v>1456</v>
      </c>
      <c r="C367" s="112">
        <f>+'prev. 2016'!C367</f>
        <v>0</v>
      </c>
      <c r="D367" s="113">
        <f>SUM(D368:D369)</f>
        <v>0</v>
      </c>
      <c r="E367" s="112">
        <f>+'prev. 2016'!D367</f>
        <v>55</v>
      </c>
      <c r="F367" s="113">
        <f>SUM(F368:F369)</f>
        <v>55</v>
      </c>
      <c r="G367" s="112">
        <f>+'prev. 2016'!E367</f>
        <v>0</v>
      </c>
      <c r="H367" s="113">
        <f>SUM(H368:H369)</f>
        <v>0</v>
      </c>
      <c r="I367" s="112">
        <f>+'prev. 2016'!F367</f>
        <v>-332</v>
      </c>
      <c r="J367" s="113">
        <f>SUM(J368:J369)</f>
        <v>-332</v>
      </c>
      <c r="K367" s="112">
        <f>+'prev. 2016'!G367</f>
        <v>-469</v>
      </c>
      <c r="L367" s="122">
        <f>SUM(L368:L369)</f>
        <v>-469</v>
      </c>
      <c r="M367" s="112">
        <f>+'prev. 2016'!H367</f>
        <v>0</v>
      </c>
      <c r="N367" s="122">
        <f>SUM(N368:N369)</f>
        <v>0</v>
      </c>
      <c r="O367" s="112">
        <f>+'prev. 2016'!I367</f>
        <v>253</v>
      </c>
      <c r="P367" s="122">
        <f>SUM(P368:P369)</f>
        <v>253</v>
      </c>
      <c r="Q367" s="112">
        <f>+'prev. 2016'!J367</f>
        <v>0</v>
      </c>
      <c r="R367" s="113">
        <f>SUM(R368:R369)</f>
        <v>0</v>
      </c>
      <c r="S367" s="112">
        <f>+'prev. 2016'!K367</f>
        <v>0</v>
      </c>
      <c r="T367" s="122">
        <f>SUM(T368:T369)</f>
        <v>0</v>
      </c>
      <c r="U367" s="112">
        <f>+'prev. 2016'!L367</f>
        <v>0</v>
      </c>
      <c r="V367" s="113">
        <f>SUM(V368:V369)</f>
        <v>0</v>
      </c>
      <c r="W367" s="112">
        <f>+'prev. 2016'!M367</f>
        <v>0</v>
      </c>
      <c r="X367" s="113">
        <f>SUM(X368:X369)</f>
        <v>0</v>
      </c>
      <c r="Y367" s="116">
        <f t="shared" si="151"/>
        <v>-493</v>
      </c>
      <c r="Z367" s="116">
        <f t="shared" si="152"/>
        <v>-493</v>
      </c>
    </row>
    <row r="368" spans="1:26" s="110" customFormat="1" x14ac:dyDescent="0.2">
      <c r="A368" s="143" t="s">
        <v>1200</v>
      </c>
      <c r="B368" s="132" t="s">
        <v>1457</v>
      </c>
      <c r="C368" s="112">
        <f>+'prev. 2016'!C368</f>
        <v>0</v>
      </c>
      <c r="D368" s="113">
        <f>+C368</f>
        <v>0</v>
      </c>
      <c r="E368" s="112">
        <f>+'prev. 2016'!D368</f>
        <v>50</v>
      </c>
      <c r="F368" s="113">
        <f>+E368</f>
        <v>50</v>
      </c>
      <c r="G368" s="112">
        <f>+'prev. 2016'!E368</f>
        <v>0</v>
      </c>
      <c r="H368" s="113">
        <f>+G368</f>
        <v>0</v>
      </c>
      <c r="I368" s="112">
        <f>+'prev. 2016'!F368</f>
        <v>-336</v>
      </c>
      <c r="J368" s="113">
        <f>+I368</f>
        <v>-336</v>
      </c>
      <c r="K368" s="112">
        <f>+'prev. 2016'!G368</f>
        <v>-456</v>
      </c>
      <c r="L368" s="122">
        <f>+K368</f>
        <v>-456</v>
      </c>
      <c r="M368" s="112">
        <f>+'prev. 2016'!H368</f>
        <v>0</v>
      </c>
      <c r="N368" s="122">
        <f>+M368</f>
        <v>0</v>
      </c>
      <c r="O368" s="112">
        <f>+'prev. 2016'!I368</f>
        <v>273</v>
      </c>
      <c r="P368" s="122">
        <f>+O368</f>
        <v>273</v>
      </c>
      <c r="Q368" s="112">
        <f>+'prev. 2016'!J368</f>
        <v>0</v>
      </c>
      <c r="R368" s="113">
        <f>+Q368</f>
        <v>0</v>
      </c>
      <c r="S368" s="112">
        <f>+'prev. 2016'!K368</f>
        <v>0</v>
      </c>
      <c r="T368" s="122">
        <f>+S368</f>
        <v>0</v>
      </c>
      <c r="U368" s="112">
        <f>+'prev. 2016'!L368</f>
        <v>0</v>
      </c>
      <c r="V368" s="113">
        <f>+U368</f>
        <v>0</v>
      </c>
      <c r="W368" s="112">
        <f>+'prev. 2016'!M368</f>
        <v>0</v>
      </c>
      <c r="X368" s="113">
        <f>+W368</f>
        <v>0</v>
      </c>
      <c r="Y368" s="116">
        <f t="shared" si="151"/>
        <v>-469</v>
      </c>
      <c r="Z368" s="116">
        <f t="shared" si="152"/>
        <v>-469</v>
      </c>
    </row>
    <row r="369" spans="1:26" x14ac:dyDescent="0.2">
      <c r="A369" s="143" t="s">
        <v>1201</v>
      </c>
      <c r="B369" s="132" t="s">
        <v>1458</v>
      </c>
      <c r="C369" s="112">
        <f>+'prev. 2016'!C369</f>
        <v>0</v>
      </c>
      <c r="D369" s="113">
        <f>+C369</f>
        <v>0</v>
      </c>
      <c r="E369" s="112">
        <f>+'prev. 2016'!D369</f>
        <v>5</v>
      </c>
      <c r="F369" s="113">
        <f>+E369</f>
        <v>5</v>
      </c>
      <c r="G369" s="112">
        <f>+'prev. 2016'!E369</f>
        <v>0</v>
      </c>
      <c r="H369" s="113">
        <f>+G369</f>
        <v>0</v>
      </c>
      <c r="I369" s="112">
        <f>+'prev. 2016'!F369</f>
        <v>4</v>
      </c>
      <c r="J369" s="113">
        <f>+I369</f>
        <v>4</v>
      </c>
      <c r="K369" s="112">
        <f>+'prev. 2016'!G369</f>
        <v>-13</v>
      </c>
      <c r="L369" s="122">
        <f>+K369</f>
        <v>-13</v>
      </c>
      <c r="M369" s="112">
        <f>+'prev. 2016'!H369</f>
        <v>0</v>
      </c>
      <c r="N369" s="122">
        <f>+M369</f>
        <v>0</v>
      </c>
      <c r="O369" s="112">
        <f>+'prev. 2016'!I369</f>
        <v>-20</v>
      </c>
      <c r="P369" s="122">
        <f>+O369</f>
        <v>-20</v>
      </c>
      <c r="Q369" s="112">
        <f>+'prev. 2016'!J369</f>
        <v>0</v>
      </c>
      <c r="R369" s="113">
        <f>+Q369</f>
        <v>0</v>
      </c>
      <c r="S369" s="112">
        <f>+'prev. 2016'!K369</f>
        <v>0</v>
      </c>
      <c r="T369" s="122">
        <f>+S369</f>
        <v>0</v>
      </c>
      <c r="U369" s="112">
        <f>+'prev. 2016'!L369</f>
        <v>0</v>
      </c>
      <c r="V369" s="113">
        <f>+U369</f>
        <v>0</v>
      </c>
      <c r="W369" s="112">
        <f>+'prev. 2016'!M369</f>
        <v>0</v>
      </c>
      <c r="X369" s="113">
        <f>+W369</f>
        <v>0</v>
      </c>
      <c r="Y369" s="116">
        <f t="shared" si="151"/>
        <v>-24</v>
      </c>
      <c r="Z369" s="116">
        <f t="shared" si="152"/>
        <v>-24</v>
      </c>
    </row>
    <row r="370" spans="1:26" s="110" customFormat="1" x14ac:dyDescent="0.2">
      <c r="A370" s="139" t="s">
        <v>1202</v>
      </c>
      <c r="B370" s="132" t="s">
        <v>1459</v>
      </c>
      <c r="C370" s="112">
        <f>+'prev. 2016'!C370</f>
        <v>6038</v>
      </c>
      <c r="D370" s="112">
        <f>D371+D377+D378+D383</f>
        <v>6038</v>
      </c>
      <c r="E370" s="112">
        <f>+'prev. 2016'!D370</f>
        <v>347</v>
      </c>
      <c r="F370" s="112">
        <f>F371+F377+F378+F383</f>
        <v>347</v>
      </c>
      <c r="G370" s="112">
        <f>+'prev. 2016'!E370</f>
        <v>1790</v>
      </c>
      <c r="H370" s="112">
        <f>H371+H377+H378+H383</f>
        <v>1790</v>
      </c>
      <c r="I370" s="112">
        <f>+'prev. 2016'!F370</f>
        <v>154</v>
      </c>
      <c r="J370" s="112">
        <f>J371+J377+J378+J383</f>
        <v>154</v>
      </c>
      <c r="K370" s="112">
        <f>+'prev. 2016'!G370</f>
        <v>1911</v>
      </c>
      <c r="L370" s="121">
        <f>L371+L377+L378+L383</f>
        <v>1911</v>
      </c>
      <c r="M370" s="112">
        <f>+'prev. 2016'!H370</f>
        <v>425</v>
      </c>
      <c r="N370" s="121">
        <f>N371+N377+N378+N383</f>
        <v>425</v>
      </c>
      <c r="O370" s="112">
        <f>+'prev. 2016'!I370</f>
        <v>4287</v>
      </c>
      <c r="P370" s="121">
        <f>P371+P377+P378+P383</f>
        <v>4287</v>
      </c>
      <c r="Q370" s="112">
        <f>+'prev. 2016'!J370</f>
        <v>5726</v>
      </c>
      <c r="R370" s="112">
        <f>R371+R377+R378+R383</f>
        <v>5726</v>
      </c>
      <c r="S370" s="112">
        <f>+'prev. 2016'!K370</f>
        <v>3052</v>
      </c>
      <c r="T370" s="121">
        <f>T371+T377+T378+T383</f>
        <v>3052</v>
      </c>
      <c r="U370" s="112">
        <f>+'prev. 2016'!L370</f>
        <v>610</v>
      </c>
      <c r="V370" s="112">
        <f>V371+V377+V378+V383</f>
        <v>610</v>
      </c>
      <c r="W370" s="112">
        <f>+'prev. 2016'!M370</f>
        <v>0</v>
      </c>
      <c r="X370" s="112">
        <f>X371+X377+X378+X383</f>
        <v>0</v>
      </c>
      <c r="Y370" s="116">
        <f t="shared" si="151"/>
        <v>24340</v>
      </c>
      <c r="Z370" s="116">
        <f t="shared" si="152"/>
        <v>24340</v>
      </c>
    </row>
    <row r="371" spans="1:26" x14ac:dyDescent="0.2">
      <c r="A371" s="143" t="s">
        <v>1203</v>
      </c>
      <c r="B371" s="132" t="s">
        <v>1460</v>
      </c>
      <c r="C371" s="112">
        <f>+'prev. 2016'!C371</f>
        <v>1493</v>
      </c>
      <c r="D371" s="112">
        <f>SUM(D372:D376)</f>
        <v>1493</v>
      </c>
      <c r="E371" s="112">
        <f>+'prev. 2016'!D371</f>
        <v>220</v>
      </c>
      <c r="F371" s="112">
        <f>SUM(F372:F376)</f>
        <v>220</v>
      </c>
      <c r="G371" s="112">
        <f>+'prev. 2016'!E371</f>
        <v>1330</v>
      </c>
      <c r="H371" s="112">
        <f>SUM(H372:H376)</f>
        <v>1330</v>
      </c>
      <c r="I371" s="112">
        <f>+'prev. 2016'!F371</f>
        <v>50</v>
      </c>
      <c r="J371" s="112">
        <f>SUM(J372:J376)</f>
        <v>50</v>
      </c>
      <c r="K371" s="112">
        <f>+'prev. 2016'!G371</f>
        <v>1530</v>
      </c>
      <c r="L371" s="121">
        <f>SUM(L372:L376)</f>
        <v>1530</v>
      </c>
      <c r="M371" s="112">
        <f>+'prev. 2016'!H371</f>
        <v>200</v>
      </c>
      <c r="N371" s="121">
        <f>SUM(N372:N376)</f>
        <v>200</v>
      </c>
      <c r="O371" s="112">
        <f>+'prev. 2016'!I371</f>
        <v>1814</v>
      </c>
      <c r="P371" s="121">
        <f>SUM(P372:P376)</f>
        <v>1814</v>
      </c>
      <c r="Q371" s="112">
        <f>+'prev. 2016'!J371</f>
        <v>3900</v>
      </c>
      <c r="R371" s="112">
        <f>SUM(R372:R376)</f>
        <v>3900</v>
      </c>
      <c r="S371" s="112">
        <f>+'prev. 2016'!K371</f>
        <v>2000</v>
      </c>
      <c r="T371" s="121">
        <f>SUM(T372:T376)</f>
        <v>2000</v>
      </c>
      <c r="U371" s="112">
        <f>+'prev. 2016'!L371</f>
        <v>150</v>
      </c>
      <c r="V371" s="112">
        <f>SUM(V372:V376)</f>
        <v>150</v>
      </c>
      <c r="W371" s="112">
        <f>+'prev. 2016'!M371</f>
        <v>0</v>
      </c>
      <c r="X371" s="112">
        <f>SUM(X372:X376)</f>
        <v>0</v>
      </c>
      <c r="Y371" s="116">
        <f t="shared" si="151"/>
        <v>12687</v>
      </c>
      <c r="Z371" s="116">
        <f t="shared" si="152"/>
        <v>12687</v>
      </c>
    </row>
    <row r="372" spans="1:26" ht="25.5" x14ac:dyDescent="0.2">
      <c r="A372" s="143" t="s">
        <v>1204</v>
      </c>
      <c r="B372" s="132" t="s">
        <v>1461</v>
      </c>
      <c r="C372" s="112">
        <f>+'prev. 2016'!C372</f>
        <v>221</v>
      </c>
      <c r="D372" s="113">
        <f t="shared" ref="D372:F377" si="153">+C372</f>
        <v>221</v>
      </c>
      <c r="E372" s="112">
        <f>+'prev. 2016'!D372</f>
        <v>150</v>
      </c>
      <c r="F372" s="113">
        <f t="shared" si="153"/>
        <v>150</v>
      </c>
      <c r="G372" s="112">
        <f>+'prev. 2016'!E372</f>
        <v>1330</v>
      </c>
      <c r="H372" s="113">
        <f t="shared" ref="H372:H377" si="154">+G372</f>
        <v>1330</v>
      </c>
      <c r="I372" s="112">
        <f>+'prev. 2016'!F372</f>
        <v>50</v>
      </c>
      <c r="J372" s="113">
        <f t="shared" ref="J372:J377" si="155">+I372</f>
        <v>50</v>
      </c>
      <c r="K372" s="112">
        <f>+'prev. 2016'!G372</f>
        <v>280</v>
      </c>
      <c r="L372" s="122">
        <f t="shared" ref="L372:L377" si="156">+K372</f>
        <v>280</v>
      </c>
      <c r="M372" s="112">
        <f>+'prev. 2016'!H372</f>
        <v>200</v>
      </c>
      <c r="N372" s="122">
        <f t="shared" ref="N372:N377" si="157">+M372</f>
        <v>200</v>
      </c>
      <c r="O372" s="112">
        <f>+'prev. 2016'!I372</f>
        <v>1813</v>
      </c>
      <c r="P372" s="122">
        <f t="shared" ref="P372:P377" si="158">+O372</f>
        <v>1813</v>
      </c>
      <c r="Q372" s="112">
        <f>+'prev. 2016'!J372</f>
        <v>1250</v>
      </c>
      <c r="R372" s="113">
        <f t="shared" ref="R372:R377" si="159">+Q372</f>
        <v>1250</v>
      </c>
      <c r="S372" s="112">
        <f>+'prev. 2016'!K372</f>
        <v>0</v>
      </c>
      <c r="T372" s="122">
        <f t="shared" ref="T372:T377" si="160">+S372</f>
        <v>0</v>
      </c>
      <c r="U372" s="112">
        <f>+'prev. 2016'!L372</f>
        <v>150</v>
      </c>
      <c r="V372" s="113">
        <f t="shared" ref="V372:V377" si="161">+U372</f>
        <v>150</v>
      </c>
      <c r="W372" s="112">
        <f>+'prev. 2016'!M372</f>
        <v>0</v>
      </c>
      <c r="X372" s="113">
        <f t="shared" ref="X372:X377" si="162">+W372</f>
        <v>0</v>
      </c>
      <c r="Y372" s="116">
        <f t="shared" si="151"/>
        <v>5444</v>
      </c>
      <c r="Z372" s="116">
        <f t="shared" si="152"/>
        <v>5444</v>
      </c>
    </row>
    <row r="373" spans="1:26" ht="25.5" x14ac:dyDescent="0.2">
      <c r="A373" s="143" t="s">
        <v>1205</v>
      </c>
      <c r="B373" s="132" t="s">
        <v>1462</v>
      </c>
      <c r="C373" s="112">
        <f>+'prev. 2016'!C373</f>
        <v>47</v>
      </c>
      <c r="D373" s="113">
        <f t="shared" si="153"/>
        <v>47</v>
      </c>
      <c r="E373" s="112">
        <f>+'prev. 2016'!D373</f>
        <v>70</v>
      </c>
      <c r="F373" s="113">
        <f t="shared" si="153"/>
        <v>70</v>
      </c>
      <c r="G373" s="112">
        <f>+'prev. 2016'!E373</f>
        <v>0</v>
      </c>
      <c r="H373" s="113">
        <f t="shared" si="154"/>
        <v>0</v>
      </c>
      <c r="I373" s="112">
        <f>+'prev. 2016'!F373</f>
        <v>0</v>
      </c>
      <c r="J373" s="113">
        <f t="shared" si="155"/>
        <v>0</v>
      </c>
      <c r="K373" s="112">
        <f>+'prev. 2016'!G373</f>
        <v>0</v>
      </c>
      <c r="L373" s="122">
        <f t="shared" si="156"/>
        <v>0</v>
      </c>
      <c r="M373" s="112">
        <f>+'prev. 2016'!H373</f>
        <v>0</v>
      </c>
      <c r="N373" s="122">
        <f t="shared" si="157"/>
        <v>0</v>
      </c>
      <c r="O373" s="112">
        <f>+'prev. 2016'!I373</f>
        <v>0</v>
      </c>
      <c r="P373" s="122">
        <f t="shared" si="158"/>
        <v>0</v>
      </c>
      <c r="Q373" s="112">
        <f>+'prev. 2016'!J373</f>
        <v>1650</v>
      </c>
      <c r="R373" s="113">
        <f t="shared" si="159"/>
        <v>1650</v>
      </c>
      <c r="S373" s="112">
        <f>+'prev. 2016'!K373</f>
        <v>0</v>
      </c>
      <c r="T373" s="122">
        <f t="shared" si="160"/>
        <v>0</v>
      </c>
      <c r="U373" s="112">
        <f>+'prev. 2016'!L373</f>
        <v>0</v>
      </c>
      <c r="V373" s="113">
        <f t="shared" si="161"/>
        <v>0</v>
      </c>
      <c r="W373" s="112">
        <f>+'prev. 2016'!M373</f>
        <v>0</v>
      </c>
      <c r="X373" s="113">
        <f t="shared" si="162"/>
        <v>0</v>
      </c>
      <c r="Y373" s="116">
        <f t="shared" si="151"/>
        <v>1767</v>
      </c>
      <c r="Z373" s="116">
        <f t="shared" si="152"/>
        <v>1767</v>
      </c>
    </row>
    <row r="374" spans="1:26" ht="25.5" x14ac:dyDescent="0.2">
      <c r="A374" s="143" t="s">
        <v>1206</v>
      </c>
      <c r="B374" s="132" t="s">
        <v>2000</v>
      </c>
      <c r="C374" s="112">
        <f>+'prev. 2016'!C374</f>
        <v>0</v>
      </c>
      <c r="D374" s="113">
        <f t="shared" si="153"/>
        <v>0</v>
      </c>
      <c r="E374" s="112">
        <f>+'prev. 2016'!D374</f>
        <v>0</v>
      </c>
      <c r="F374" s="113">
        <f t="shared" si="153"/>
        <v>0</v>
      </c>
      <c r="G374" s="112">
        <f>+'prev. 2016'!E374</f>
        <v>0</v>
      </c>
      <c r="H374" s="113">
        <f t="shared" si="154"/>
        <v>0</v>
      </c>
      <c r="I374" s="112">
        <f>+'prev. 2016'!F374</f>
        <v>0</v>
      </c>
      <c r="J374" s="113">
        <f t="shared" si="155"/>
        <v>0</v>
      </c>
      <c r="K374" s="112">
        <f>+'prev. 2016'!G374</f>
        <v>0</v>
      </c>
      <c r="L374" s="122">
        <f t="shared" si="156"/>
        <v>0</v>
      </c>
      <c r="M374" s="112">
        <f>+'prev. 2016'!H374</f>
        <v>0</v>
      </c>
      <c r="N374" s="122">
        <f t="shared" si="157"/>
        <v>0</v>
      </c>
      <c r="O374" s="112">
        <f>+'prev. 2016'!I374</f>
        <v>0</v>
      </c>
      <c r="P374" s="122">
        <f t="shared" si="158"/>
        <v>0</v>
      </c>
      <c r="Q374" s="112">
        <f>+'prev. 2016'!J374</f>
        <v>0</v>
      </c>
      <c r="R374" s="113">
        <f t="shared" si="159"/>
        <v>0</v>
      </c>
      <c r="S374" s="112">
        <f>+'prev. 2016'!K374</f>
        <v>0</v>
      </c>
      <c r="T374" s="122">
        <f t="shared" si="160"/>
        <v>0</v>
      </c>
      <c r="U374" s="112">
        <f>+'prev. 2016'!L374</f>
        <v>0</v>
      </c>
      <c r="V374" s="113">
        <f t="shared" si="161"/>
        <v>0</v>
      </c>
      <c r="W374" s="112">
        <f>+'prev. 2016'!M374</f>
        <v>0</v>
      </c>
      <c r="X374" s="113">
        <f t="shared" si="162"/>
        <v>0</v>
      </c>
      <c r="Y374" s="116">
        <f t="shared" si="151"/>
        <v>0</v>
      </c>
      <c r="Z374" s="116">
        <f t="shared" si="152"/>
        <v>0</v>
      </c>
    </row>
    <row r="375" spans="1:26" ht="25.5" x14ac:dyDescent="0.2">
      <c r="A375" s="143" t="s">
        <v>1207</v>
      </c>
      <c r="B375" s="132" t="s">
        <v>1247</v>
      </c>
      <c r="C375" s="112">
        <f>+'prev. 2016'!C375</f>
        <v>869</v>
      </c>
      <c r="D375" s="113">
        <f t="shared" si="153"/>
        <v>869</v>
      </c>
      <c r="E375" s="112">
        <f>+'prev. 2016'!D375</f>
        <v>0</v>
      </c>
      <c r="F375" s="113">
        <f t="shared" si="153"/>
        <v>0</v>
      </c>
      <c r="G375" s="112">
        <f>+'prev. 2016'!E375</f>
        <v>0</v>
      </c>
      <c r="H375" s="113">
        <f t="shared" si="154"/>
        <v>0</v>
      </c>
      <c r="I375" s="112">
        <f>+'prev. 2016'!F375</f>
        <v>0</v>
      </c>
      <c r="J375" s="113">
        <f t="shared" si="155"/>
        <v>0</v>
      </c>
      <c r="K375" s="112">
        <f>+'prev. 2016'!G375</f>
        <v>1250</v>
      </c>
      <c r="L375" s="122">
        <f t="shared" si="156"/>
        <v>1250</v>
      </c>
      <c r="M375" s="112">
        <f>+'prev. 2016'!H375</f>
        <v>0</v>
      </c>
      <c r="N375" s="122">
        <f t="shared" si="157"/>
        <v>0</v>
      </c>
      <c r="O375" s="112">
        <f>+'prev. 2016'!I375</f>
        <v>0</v>
      </c>
      <c r="P375" s="122">
        <f t="shared" si="158"/>
        <v>0</v>
      </c>
      <c r="Q375" s="112">
        <f>+'prev. 2016'!J375</f>
        <v>0</v>
      </c>
      <c r="R375" s="113">
        <f t="shared" si="159"/>
        <v>0</v>
      </c>
      <c r="S375" s="112">
        <f>+'prev. 2016'!K375</f>
        <v>2000</v>
      </c>
      <c r="T375" s="122">
        <f t="shared" si="160"/>
        <v>2000</v>
      </c>
      <c r="U375" s="112">
        <f>+'prev. 2016'!L375</f>
        <v>0</v>
      </c>
      <c r="V375" s="113">
        <f t="shared" si="161"/>
        <v>0</v>
      </c>
      <c r="W375" s="112">
        <f>+'prev. 2016'!M375</f>
        <v>0</v>
      </c>
      <c r="X375" s="113">
        <f t="shared" si="162"/>
        <v>0</v>
      </c>
      <c r="Y375" s="116">
        <f t="shared" si="151"/>
        <v>4119</v>
      </c>
      <c r="Z375" s="116">
        <f t="shared" si="152"/>
        <v>4119</v>
      </c>
    </row>
    <row r="376" spans="1:26" x14ac:dyDescent="0.2">
      <c r="A376" s="143" t="s">
        <v>1208</v>
      </c>
      <c r="B376" s="132" t="s">
        <v>2001</v>
      </c>
      <c r="C376" s="112">
        <f>+'prev. 2016'!C376</f>
        <v>356</v>
      </c>
      <c r="D376" s="113">
        <f t="shared" si="153"/>
        <v>356</v>
      </c>
      <c r="E376" s="112">
        <f>+'prev. 2016'!D376</f>
        <v>0</v>
      </c>
      <c r="F376" s="113">
        <f t="shared" si="153"/>
        <v>0</v>
      </c>
      <c r="G376" s="112">
        <f>+'prev. 2016'!E376</f>
        <v>0</v>
      </c>
      <c r="H376" s="113">
        <f t="shared" si="154"/>
        <v>0</v>
      </c>
      <c r="I376" s="112">
        <f>+'prev. 2016'!F376</f>
        <v>0</v>
      </c>
      <c r="J376" s="113">
        <f t="shared" si="155"/>
        <v>0</v>
      </c>
      <c r="K376" s="112">
        <f>+'prev. 2016'!G376</f>
        <v>0</v>
      </c>
      <c r="L376" s="122">
        <f t="shared" si="156"/>
        <v>0</v>
      </c>
      <c r="M376" s="112">
        <f>+'prev. 2016'!H376</f>
        <v>0</v>
      </c>
      <c r="N376" s="122">
        <f t="shared" si="157"/>
        <v>0</v>
      </c>
      <c r="O376" s="112">
        <f>+'prev. 2016'!I376</f>
        <v>1</v>
      </c>
      <c r="P376" s="122">
        <f t="shared" si="158"/>
        <v>1</v>
      </c>
      <c r="Q376" s="112">
        <f>+'prev. 2016'!J376</f>
        <v>1000</v>
      </c>
      <c r="R376" s="113">
        <f t="shared" si="159"/>
        <v>1000</v>
      </c>
      <c r="S376" s="112">
        <f>+'prev. 2016'!K376</f>
        <v>0</v>
      </c>
      <c r="T376" s="122">
        <f t="shared" si="160"/>
        <v>0</v>
      </c>
      <c r="U376" s="112">
        <f>+'prev. 2016'!L376</f>
        <v>0</v>
      </c>
      <c r="V376" s="113">
        <f t="shared" si="161"/>
        <v>0</v>
      </c>
      <c r="W376" s="112">
        <f>+'prev. 2016'!M376</f>
        <v>0</v>
      </c>
      <c r="X376" s="113">
        <f t="shared" si="162"/>
        <v>0</v>
      </c>
      <c r="Y376" s="116">
        <f t="shared" si="151"/>
        <v>1357</v>
      </c>
      <c r="Z376" s="116">
        <f t="shared" si="152"/>
        <v>1357</v>
      </c>
    </row>
    <row r="377" spans="1:26" ht="25.5" x14ac:dyDescent="0.2">
      <c r="A377" s="143" t="s">
        <v>1209</v>
      </c>
      <c r="B377" s="132" t="s">
        <v>1604</v>
      </c>
      <c r="C377" s="112">
        <f>+'prev. 2016'!C377</f>
        <v>484</v>
      </c>
      <c r="D377" s="113">
        <f t="shared" si="153"/>
        <v>484</v>
      </c>
      <c r="E377" s="112">
        <f>+'prev. 2016'!D377</f>
        <v>127</v>
      </c>
      <c r="F377" s="113">
        <f t="shared" si="153"/>
        <v>127</v>
      </c>
      <c r="G377" s="112">
        <f>+'prev. 2016'!E377</f>
        <v>310</v>
      </c>
      <c r="H377" s="113">
        <f t="shared" si="154"/>
        <v>310</v>
      </c>
      <c r="I377" s="112">
        <f>+'prev. 2016'!F377</f>
        <v>104</v>
      </c>
      <c r="J377" s="113">
        <f t="shared" si="155"/>
        <v>104</v>
      </c>
      <c r="K377" s="112">
        <f>+'prev. 2016'!G377</f>
        <v>344</v>
      </c>
      <c r="L377" s="122">
        <f t="shared" si="156"/>
        <v>344</v>
      </c>
      <c r="M377" s="112">
        <f>+'prev. 2016'!H377</f>
        <v>225</v>
      </c>
      <c r="N377" s="122">
        <f t="shared" si="157"/>
        <v>225</v>
      </c>
      <c r="O377" s="112">
        <f>+'prev. 2016'!I377</f>
        <v>151</v>
      </c>
      <c r="P377" s="122">
        <f t="shared" si="158"/>
        <v>151</v>
      </c>
      <c r="Q377" s="112">
        <f>+'prev. 2016'!J377</f>
        <v>826</v>
      </c>
      <c r="R377" s="113">
        <f t="shared" si="159"/>
        <v>826</v>
      </c>
      <c r="S377" s="112">
        <f>+'prev. 2016'!K377</f>
        <v>0</v>
      </c>
      <c r="T377" s="122">
        <f t="shared" si="160"/>
        <v>0</v>
      </c>
      <c r="U377" s="112">
        <f>+'prev. 2016'!L377</f>
        <v>0</v>
      </c>
      <c r="V377" s="113">
        <f t="shared" si="161"/>
        <v>0</v>
      </c>
      <c r="W377" s="112">
        <f>+'prev. 2016'!M377</f>
        <v>0</v>
      </c>
      <c r="X377" s="113">
        <f t="shared" si="162"/>
        <v>0</v>
      </c>
      <c r="Y377" s="116">
        <f t="shared" si="151"/>
        <v>2571</v>
      </c>
      <c r="Z377" s="116">
        <f t="shared" si="152"/>
        <v>2571</v>
      </c>
    </row>
    <row r="378" spans="1:26" ht="25.5" x14ac:dyDescent="0.2">
      <c r="A378" s="143" t="s">
        <v>1210</v>
      </c>
      <c r="B378" s="132" t="s">
        <v>952</v>
      </c>
      <c r="C378" s="112">
        <f>+'prev. 2016'!C378</f>
        <v>2430</v>
      </c>
      <c r="D378" s="113">
        <f>SUM(D379:D382)</f>
        <v>2430</v>
      </c>
      <c r="E378" s="112">
        <f>+'prev. 2016'!D378</f>
        <v>0</v>
      </c>
      <c r="F378" s="113">
        <f>SUM(F379:F382)</f>
        <v>0</v>
      </c>
      <c r="G378" s="112">
        <f>+'prev. 2016'!E378</f>
        <v>0</v>
      </c>
      <c r="H378" s="113">
        <f>SUM(H379:H382)</f>
        <v>0</v>
      </c>
      <c r="I378" s="112">
        <f>+'prev. 2016'!F378</f>
        <v>0</v>
      </c>
      <c r="J378" s="113">
        <f>SUM(J379:J382)</f>
        <v>0</v>
      </c>
      <c r="K378" s="112">
        <f>+'prev. 2016'!G378</f>
        <v>0</v>
      </c>
      <c r="L378" s="122">
        <f>SUM(L379:L382)</f>
        <v>0</v>
      </c>
      <c r="M378" s="112">
        <f>+'prev. 2016'!H378</f>
        <v>0</v>
      </c>
      <c r="N378" s="122">
        <f>SUM(N379:N382)</f>
        <v>0</v>
      </c>
      <c r="O378" s="112">
        <f>+'prev. 2016'!I378</f>
        <v>0</v>
      </c>
      <c r="P378" s="122">
        <f>SUM(P379:P382)</f>
        <v>0</v>
      </c>
      <c r="Q378" s="112">
        <f>+'prev. 2016'!J378</f>
        <v>0</v>
      </c>
      <c r="R378" s="113">
        <f>SUM(R379:R382)</f>
        <v>0</v>
      </c>
      <c r="S378" s="112">
        <f>+'prev. 2016'!K378</f>
        <v>0</v>
      </c>
      <c r="T378" s="122">
        <f>SUM(T379:T382)</f>
        <v>0</v>
      </c>
      <c r="U378" s="112">
        <f>+'prev. 2016'!L378</f>
        <v>0</v>
      </c>
      <c r="V378" s="113">
        <f>SUM(V379:V382)</f>
        <v>0</v>
      </c>
      <c r="W378" s="112">
        <f>+'prev. 2016'!M378</f>
        <v>0</v>
      </c>
      <c r="X378" s="113">
        <f>SUM(X379:X382)</f>
        <v>0</v>
      </c>
      <c r="Y378" s="116">
        <f t="shared" si="151"/>
        <v>2430</v>
      </c>
      <c r="Z378" s="116">
        <f t="shared" si="152"/>
        <v>2430</v>
      </c>
    </row>
    <row r="379" spans="1:26" s="110" customFormat="1" ht="38.25" x14ac:dyDescent="0.2">
      <c r="A379" s="143" t="s">
        <v>1211</v>
      </c>
      <c r="B379" s="132" t="s">
        <v>1048</v>
      </c>
      <c r="C379" s="112">
        <f>+'prev. 2016'!C379</f>
        <v>0</v>
      </c>
      <c r="D379" s="113">
        <f>+C379</f>
        <v>0</v>
      </c>
      <c r="E379" s="112">
        <f>+'prev. 2016'!D379</f>
        <v>0</v>
      </c>
      <c r="F379" s="113">
        <f>+E379</f>
        <v>0</v>
      </c>
      <c r="G379" s="112">
        <f>+'prev. 2016'!E379</f>
        <v>0</v>
      </c>
      <c r="H379" s="113">
        <f>+G379</f>
        <v>0</v>
      </c>
      <c r="I379" s="112">
        <f>+'prev. 2016'!F379</f>
        <v>0</v>
      </c>
      <c r="J379" s="113">
        <f>+I379</f>
        <v>0</v>
      </c>
      <c r="K379" s="112">
        <f>+'prev. 2016'!G379</f>
        <v>0</v>
      </c>
      <c r="L379" s="122">
        <f>+K379</f>
        <v>0</v>
      </c>
      <c r="M379" s="112">
        <f>+'prev. 2016'!H379</f>
        <v>0</v>
      </c>
      <c r="N379" s="122">
        <f>+M379</f>
        <v>0</v>
      </c>
      <c r="O379" s="112">
        <f>+'prev. 2016'!I379</f>
        <v>0</v>
      </c>
      <c r="P379" s="122">
        <f>+O379</f>
        <v>0</v>
      </c>
      <c r="Q379" s="112">
        <f>+'prev. 2016'!J379</f>
        <v>0</v>
      </c>
      <c r="R379" s="113">
        <f>+Q379</f>
        <v>0</v>
      </c>
      <c r="S379" s="112">
        <f>+'prev. 2016'!K379</f>
        <v>0</v>
      </c>
      <c r="T379" s="122">
        <f>+S379</f>
        <v>0</v>
      </c>
      <c r="U379" s="112">
        <f>+'prev. 2016'!L379</f>
        <v>0</v>
      </c>
      <c r="V379" s="113">
        <f>+U379</f>
        <v>0</v>
      </c>
      <c r="W379" s="112">
        <f>+'prev. 2016'!M379</f>
        <v>0</v>
      </c>
      <c r="X379" s="113">
        <f>+W379</f>
        <v>0</v>
      </c>
      <c r="Y379" s="116">
        <f t="shared" si="151"/>
        <v>0</v>
      </c>
      <c r="Z379" s="116">
        <f t="shared" si="152"/>
        <v>0</v>
      </c>
    </row>
    <row r="380" spans="1:26" ht="25.5" x14ac:dyDescent="0.2">
      <c r="A380" s="143" t="s">
        <v>1212</v>
      </c>
      <c r="B380" s="132" t="s">
        <v>1049</v>
      </c>
      <c r="C380" s="112">
        <f>+'prev. 2016'!C380</f>
        <v>2430</v>
      </c>
      <c r="D380" s="113">
        <f>+C380</f>
        <v>2430</v>
      </c>
      <c r="E380" s="112">
        <f>+'prev. 2016'!D380</f>
        <v>0</v>
      </c>
      <c r="F380" s="113">
        <f>+E380</f>
        <v>0</v>
      </c>
      <c r="G380" s="112">
        <f>+'prev. 2016'!E380</f>
        <v>0</v>
      </c>
      <c r="H380" s="113">
        <f>+G380</f>
        <v>0</v>
      </c>
      <c r="I380" s="112">
        <f>+'prev. 2016'!F380</f>
        <v>0</v>
      </c>
      <c r="J380" s="113">
        <f>+I380</f>
        <v>0</v>
      </c>
      <c r="K380" s="112">
        <f>+'prev. 2016'!G380</f>
        <v>0</v>
      </c>
      <c r="L380" s="122">
        <f>+K380</f>
        <v>0</v>
      </c>
      <c r="M380" s="112">
        <f>+'prev. 2016'!H380</f>
        <v>0</v>
      </c>
      <c r="N380" s="122">
        <f>+M380</f>
        <v>0</v>
      </c>
      <c r="O380" s="112">
        <f>+'prev. 2016'!I380</f>
        <v>0</v>
      </c>
      <c r="P380" s="122">
        <f>+O380</f>
        <v>0</v>
      </c>
      <c r="Q380" s="112">
        <f>+'prev. 2016'!J380</f>
        <v>0</v>
      </c>
      <c r="R380" s="113">
        <f>+Q380</f>
        <v>0</v>
      </c>
      <c r="S380" s="112">
        <f>+'prev. 2016'!K380</f>
        <v>0</v>
      </c>
      <c r="T380" s="122">
        <f>+S380</f>
        <v>0</v>
      </c>
      <c r="U380" s="112">
        <f>+'prev. 2016'!L380</f>
        <v>0</v>
      </c>
      <c r="V380" s="113">
        <f>+U380</f>
        <v>0</v>
      </c>
      <c r="W380" s="112">
        <f>+'prev. 2016'!M380</f>
        <v>0</v>
      </c>
      <c r="X380" s="113">
        <f>+W380</f>
        <v>0</v>
      </c>
      <c r="Y380" s="116">
        <f t="shared" si="151"/>
        <v>2430</v>
      </c>
      <c r="Z380" s="116">
        <f t="shared" si="152"/>
        <v>2430</v>
      </c>
    </row>
    <row r="381" spans="1:26" s="110" customFormat="1" ht="25.5" x14ac:dyDescent="0.2">
      <c r="A381" s="143" t="s">
        <v>1213</v>
      </c>
      <c r="B381" s="132" t="s">
        <v>1050</v>
      </c>
      <c r="C381" s="112">
        <f>+'prev. 2016'!C381</f>
        <v>0</v>
      </c>
      <c r="D381" s="113">
        <f>+C381</f>
        <v>0</v>
      </c>
      <c r="E381" s="112">
        <f>+'prev. 2016'!D381</f>
        <v>0</v>
      </c>
      <c r="F381" s="113">
        <f>+E381</f>
        <v>0</v>
      </c>
      <c r="G381" s="112">
        <f>+'prev. 2016'!E381</f>
        <v>0</v>
      </c>
      <c r="H381" s="113">
        <f>+G381</f>
        <v>0</v>
      </c>
      <c r="I381" s="112">
        <f>+'prev. 2016'!F381</f>
        <v>0</v>
      </c>
      <c r="J381" s="113">
        <f>+I381</f>
        <v>0</v>
      </c>
      <c r="K381" s="112">
        <f>+'prev. 2016'!G381</f>
        <v>0</v>
      </c>
      <c r="L381" s="122">
        <f>+K381</f>
        <v>0</v>
      </c>
      <c r="M381" s="112">
        <f>+'prev. 2016'!H381</f>
        <v>0</v>
      </c>
      <c r="N381" s="122">
        <f>+M381</f>
        <v>0</v>
      </c>
      <c r="O381" s="112">
        <f>+'prev. 2016'!I381</f>
        <v>0</v>
      </c>
      <c r="P381" s="122">
        <f>+O381</f>
        <v>0</v>
      </c>
      <c r="Q381" s="112">
        <f>+'prev. 2016'!J381</f>
        <v>0</v>
      </c>
      <c r="R381" s="113">
        <f>+Q381</f>
        <v>0</v>
      </c>
      <c r="S381" s="112">
        <f>+'prev. 2016'!K381</f>
        <v>0</v>
      </c>
      <c r="T381" s="122">
        <f>+S381</f>
        <v>0</v>
      </c>
      <c r="U381" s="112">
        <f>+'prev. 2016'!L381</f>
        <v>0</v>
      </c>
      <c r="V381" s="113">
        <f>+U381</f>
        <v>0</v>
      </c>
      <c r="W381" s="112">
        <f>+'prev. 2016'!M381</f>
        <v>0</v>
      </c>
      <c r="X381" s="113">
        <f>+W381</f>
        <v>0</v>
      </c>
      <c r="Y381" s="116">
        <f t="shared" si="151"/>
        <v>0</v>
      </c>
      <c r="Z381" s="116">
        <f t="shared" si="152"/>
        <v>0</v>
      </c>
    </row>
    <row r="382" spans="1:26" ht="25.5" x14ac:dyDescent="0.2">
      <c r="A382" s="143" t="s">
        <v>1214</v>
      </c>
      <c r="B382" s="132" t="s">
        <v>953</v>
      </c>
      <c r="C382" s="112">
        <f>+'prev. 2016'!C382</f>
        <v>0</v>
      </c>
      <c r="D382" s="113">
        <f>+C382</f>
        <v>0</v>
      </c>
      <c r="E382" s="112">
        <f>+'prev. 2016'!D382</f>
        <v>0</v>
      </c>
      <c r="F382" s="113">
        <f>+E382</f>
        <v>0</v>
      </c>
      <c r="G382" s="112">
        <f>+'prev. 2016'!E382</f>
        <v>0</v>
      </c>
      <c r="H382" s="113">
        <f>+G382</f>
        <v>0</v>
      </c>
      <c r="I382" s="112">
        <f>+'prev. 2016'!F382</f>
        <v>0</v>
      </c>
      <c r="J382" s="113">
        <f>+I382</f>
        <v>0</v>
      </c>
      <c r="K382" s="112">
        <f>+'prev. 2016'!G382</f>
        <v>0</v>
      </c>
      <c r="L382" s="122">
        <f>+K382</f>
        <v>0</v>
      </c>
      <c r="M382" s="112">
        <f>+'prev. 2016'!H382</f>
        <v>0</v>
      </c>
      <c r="N382" s="122">
        <f>+M382</f>
        <v>0</v>
      </c>
      <c r="O382" s="112">
        <f>+'prev. 2016'!I382</f>
        <v>0</v>
      </c>
      <c r="P382" s="122">
        <f>+O382</f>
        <v>0</v>
      </c>
      <c r="Q382" s="112">
        <f>+'prev. 2016'!J382</f>
        <v>0</v>
      </c>
      <c r="R382" s="113">
        <f>+Q382</f>
        <v>0</v>
      </c>
      <c r="S382" s="112">
        <f>+'prev. 2016'!K382</f>
        <v>0</v>
      </c>
      <c r="T382" s="122">
        <f>+S382</f>
        <v>0</v>
      </c>
      <c r="U382" s="112">
        <f>+'prev. 2016'!L382</f>
        <v>0</v>
      </c>
      <c r="V382" s="113">
        <f>+U382</f>
        <v>0</v>
      </c>
      <c r="W382" s="112">
        <f>+'prev. 2016'!M382</f>
        <v>0</v>
      </c>
      <c r="X382" s="113">
        <f>+W382</f>
        <v>0</v>
      </c>
      <c r="Y382" s="116">
        <f t="shared" si="151"/>
        <v>0</v>
      </c>
      <c r="Z382" s="116">
        <f t="shared" si="152"/>
        <v>0</v>
      </c>
    </row>
    <row r="383" spans="1:26" x14ac:dyDescent="0.2">
      <c r="A383" s="143" t="s">
        <v>1215</v>
      </c>
      <c r="B383" s="132" t="s">
        <v>1605</v>
      </c>
      <c r="C383" s="112">
        <f>+'prev. 2016'!C383</f>
        <v>1631</v>
      </c>
      <c r="D383" s="112">
        <f>SUM(D384:D390)</f>
        <v>1631</v>
      </c>
      <c r="E383" s="112">
        <f>+'prev. 2016'!D383</f>
        <v>0</v>
      </c>
      <c r="F383" s="112">
        <f>SUM(F384:F390)</f>
        <v>0</v>
      </c>
      <c r="G383" s="112">
        <f>+'prev. 2016'!E383</f>
        <v>150</v>
      </c>
      <c r="H383" s="112">
        <f>SUM(H384:H390)</f>
        <v>150</v>
      </c>
      <c r="I383" s="112">
        <f>+'prev. 2016'!F383</f>
        <v>0</v>
      </c>
      <c r="J383" s="112">
        <f>SUM(J384:J390)</f>
        <v>0</v>
      </c>
      <c r="K383" s="112">
        <f>+'prev. 2016'!G383</f>
        <v>37</v>
      </c>
      <c r="L383" s="121">
        <f>SUM(L384:L390)</f>
        <v>37</v>
      </c>
      <c r="M383" s="112">
        <f>+'prev. 2016'!H383</f>
        <v>0</v>
      </c>
      <c r="N383" s="121">
        <f>SUM(N384:N390)</f>
        <v>0</v>
      </c>
      <c r="O383" s="112">
        <f>+'prev. 2016'!I383</f>
        <v>2322</v>
      </c>
      <c r="P383" s="121">
        <f>SUM(P384:P390)</f>
        <v>2322</v>
      </c>
      <c r="Q383" s="112">
        <f>+'prev. 2016'!J383</f>
        <v>1000</v>
      </c>
      <c r="R383" s="112">
        <f>SUM(R384:R390)</f>
        <v>1000</v>
      </c>
      <c r="S383" s="112">
        <f>+'prev. 2016'!K383</f>
        <v>1052</v>
      </c>
      <c r="T383" s="121">
        <f>SUM(T384:T390)</f>
        <v>1052</v>
      </c>
      <c r="U383" s="112">
        <f>+'prev. 2016'!L383</f>
        <v>460</v>
      </c>
      <c r="V383" s="112">
        <f>SUM(V384:V390)</f>
        <v>460</v>
      </c>
      <c r="W383" s="112">
        <f>+'prev. 2016'!M383</f>
        <v>0</v>
      </c>
      <c r="X383" s="112">
        <f>SUM(X384:X390)</f>
        <v>0</v>
      </c>
      <c r="Y383" s="116">
        <f t="shared" si="151"/>
        <v>6652</v>
      </c>
      <c r="Z383" s="116">
        <f t="shared" si="152"/>
        <v>6652</v>
      </c>
    </row>
    <row r="384" spans="1:26" x14ac:dyDescent="0.2">
      <c r="A384" s="143" t="s">
        <v>1216</v>
      </c>
      <c r="B384" s="132" t="s">
        <v>1606</v>
      </c>
      <c r="C384" s="112">
        <f>+'prev. 2016'!C384</f>
        <v>223</v>
      </c>
      <c r="D384" s="113">
        <f t="shared" ref="D384:F390" si="163">+C384</f>
        <v>223</v>
      </c>
      <c r="E384" s="112">
        <f>+'prev. 2016'!D384</f>
        <v>0</v>
      </c>
      <c r="F384" s="113">
        <f t="shared" si="163"/>
        <v>0</v>
      </c>
      <c r="G384" s="112">
        <f>+'prev. 2016'!E384</f>
        <v>0</v>
      </c>
      <c r="H384" s="113">
        <f t="shared" ref="H384:H390" si="164">+G384</f>
        <v>0</v>
      </c>
      <c r="I384" s="112">
        <f>+'prev. 2016'!F384</f>
        <v>0</v>
      </c>
      <c r="J384" s="113">
        <f t="shared" ref="J384:J390" si="165">+I384</f>
        <v>0</v>
      </c>
      <c r="K384" s="112">
        <f>+'prev. 2016'!G384</f>
        <v>0</v>
      </c>
      <c r="L384" s="122">
        <f t="shared" ref="L384:L390" si="166">+K384</f>
        <v>0</v>
      </c>
      <c r="M384" s="112">
        <f>+'prev. 2016'!H384</f>
        <v>0</v>
      </c>
      <c r="N384" s="122">
        <f t="shared" ref="N384:N390" si="167">+M384</f>
        <v>0</v>
      </c>
      <c r="O384" s="112">
        <f>+'prev. 2016'!I384</f>
        <v>200</v>
      </c>
      <c r="P384" s="122">
        <f t="shared" ref="P384:P390" si="168">+O384</f>
        <v>200</v>
      </c>
      <c r="Q384" s="112">
        <f>+'prev. 2016'!J384</f>
        <v>900</v>
      </c>
      <c r="R384" s="113">
        <f t="shared" ref="R384:R390" si="169">+Q384</f>
        <v>900</v>
      </c>
      <c r="S384" s="112">
        <f>+'prev. 2016'!K384</f>
        <v>400</v>
      </c>
      <c r="T384" s="122">
        <f t="shared" ref="T384:T390" si="170">+S384</f>
        <v>400</v>
      </c>
      <c r="U384" s="112">
        <f>+'prev. 2016'!L384</f>
        <v>0</v>
      </c>
      <c r="V384" s="113">
        <f t="shared" ref="V384:V390" si="171">+U384</f>
        <v>0</v>
      </c>
      <c r="W384" s="112">
        <f>+'prev. 2016'!M384</f>
        <v>0</v>
      </c>
      <c r="X384" s="113">
        <f t="shared" ref="X384:X390" si="172">+W384</f>
        <v>0</v>
      </c>
      <c r="Y384" s="116">
        <f t="shared" si="151"/>
        <v>1723</v>
      </c>
      <c r="Z384" s="116">
        <f t="shared" si="152"/>
        <v>1723</v>
      </c>
    </row>
    <row r="385" spans="1:26" x14ac:dyDescent="0.2">
      <c r="A385" s="143" t="s">
        <v>1217</v>
      </c>
      <c r="B385" s="132" t="s">
        <v>1607</v>
      </c>
      <c r="C385" s="112">
        <f>+'prev. 2016'!C385</f>
        <v>0</v>
      </c>
      <c r="D385" s="113">
        <f t="shared" si="163"/>
        <v>0</v>
      </c>
      <c r="E385" s="112">
        <f>+'prev. 2016'!D385</f>
        <v>0</v>
      </c>
      <c r="F385" s="113">
        <f t="shared" si="163"/>
        <v>0</v>
      </c>
      <c r="G385" s="112">
        <f>+'prev. 2016'!E385</f>
        <v>0</v>
      </c>
      <c r="H385" s="113">
        <f t="shared" si="164"/>
        <v>0</v>
      </c>
      <c r="I385" s="112">
        <f>+'prev. 2016'!F385</f>
        <v>0</v>
      </c>
      <c r="J385" s="113">
        <f t="shared" si="165"/>
        <v>0</v>
      </c>
      <c r="K385" s="112">
        <f>+'prev. 2016'!G385</f>
        <v>0</v>
      </c>
      <c r="L385" s="122">
        <f t="shared" si="166"/>
        <v>0</v>
      </c>
      <c r="M385" s="112">
        <f>+'prev. 2016'!H385</f>
        <v>0</v>
      </c>
      <c r="N385" s="122">
        <f t="shared" si="167"/>
        <v>0</v>
      </c>
      <c r="O385" s="112">
        <f>+'prev. 2016'!I385</f>
        <v>0</v>
      </c>
      <c r="P385" s="122">
        <f t="shared" si="168"/>
        <v>0</v>
      </c>
      <c r="Q385" s="112">
        <f>+'prev. 2016'!J385</f>
        <v>0</v>
      </c>
      <c r="R385" s="113">
        <f t="shared" si="169"/>
        <v>0</v>
      </c>
      <c r="S385" s="112">
        <f>+'prev. 2016'!K385</f>
        <v>0</v>
      </c>
      <c r="T385" s="122">
        <f t="shared" si="170"/>
        <v>0</v>
      </c>
      <c r="U385" s="112">
        <f>+'prev. 2016'!L385</f>
        <v>0</v>
      </c>
      <c r="V385" s="113">
        <f t="shared" si="171"/>
        <v>0</v>
      </c>
      <c r="W385" s="112">
        <f>+'prev. 2016'!M385</f>
        <v>0</v>
      </c>
      <c r="X385" s="113">
        <f t="shared" si="172"/>
        <v>0</v>
      </c>
      <c r="Y385" s="116">
        <f t="shared" si="151"/>
        <v>0</v>
      </c>
      <c r="Z385" s="116">
        <f t="shared" si="152"/>
        <v>0</v>
      </c>
    </row>
    <row r="386" spans="1:26" x14ac:dyDescent="0.2">
      <c r="A386" s="143" t="s">
        <v>1218</v>
      </c>
      <c r="B386" s="132" t="s">
        <v>1051</v>
      </c>
      <c r="C386" s="112">
        <f>+'prev. 2016'!C386</f>
        <v>0</v>
      </c>
      <c r="D386" s="113">
        <f t="shared" si="163"/>
        <v>0</v>
      </c>
      <c r="E386" s="112">
        <f>+'prev. 2016'!D386</f>
        <v>0</v>
      </c>
      <c r="F386" s="113">
        <f t="shared" si="163"/>
        <v>0</v>
      </c>
      <c r="G386" s="112">
        <f>+'prev. 2016'!E386</f>
        <v>0</v>
      </c>
      <c r="H386" s="113">
        <f t="shared" si="164"/>
        <v>0</v>
      </c>
      <c r="I386" s="112">
        <f>+'prev. 2016'!F386</f>
        <v>0</v>
      </c>
      <c r="J386" s="113">
        <f t="shared" si="165"/>
        <v>0</v>
      </c>
      <c r="K386" s="112">
        <f>+'prev. 2016'!G386</f>
        <v>0</v>
      </c>
      <c r="L386" s="122">
        <f t="shared" si="166"/>
        <v>0</v>
      </c>
      <c r="M386" s="112">
        <f>+'prev. 2016'!H386</f>
        <v>0</v>
      </c>
      <c r="N386" s="122">
        <f t="shared" si="167"/>
        <v>0</v>
      </c>
      <c r="O386" s="112">
        <f>+'prev. 2016'!I386</f>
        <v>0</v>
      </c>
      <c r="P386" s="122">
        <f t="shared" si="168"/>
        <v>0</v>
      </c>
      <c r="Q386" s="112">
        <f>+'prev. 2016'!J386</f>
        <v>0</v>
      </c>
      <c r="R386" s="113">
        <f t="shared" si="169"/>
        <v>0</v>
      </c>
      <c r="S386" s="112">
        <f>+'prev. 2016'!K386</f>
        <v>0</v>
      </c>
      <c r="T386" s="122">
        <f t="shared" si="170"/>
        <v>0</v>
      </c>
      <c r="U386" s="112">
        <f>+'prev. 2016'!L386</f>
        <v>0</v>
      </c>
      <c r="V386" s="113">
        <f t="shared" si="171"/>
        <v>0</v>
      </c>
      <c r="W386" s="112">
        <f>+'prev. 2016'!M386</f>
        <v>0</v>
      </c>
      <c r="X386" s="113">
        <f t="shared" si="172"/>
        <v>0</v>
      </c>
      <c r="Y386" s="116">
        <f t="shared" si="151"/>
        <v>0</v>
      </c>
      <c r="Z386" s="116">
        <f t="shared" si="152"/>
        <v>0</v>
      </c>
    </row>
    <row r="387" spans="1:26" x14ac:dyDescent="0.2">
      <c r="A387" s="143" t="s">
        <v>799</v>
      </c>
      <c r="B387" s="132" t="s">
        <v>1058</v>
      </c>
      <c r="C387" s="112">
        <f>+'prev. 2016'!C387</f>
        <v>0</v>
      </c>
      <c r="D387" s="113">
        <f t="shared" si="163"/>
        <v>0</v>
      </c>
      <c r="E387" s="112">
        <f>+'prev. 2016'!D387</f>
        <v>0</v>
      </c>
      <c r="F387" s="113">
        <f t="shared" si="163"/>
        <v>0</v>
      </c>
      <c r="G387" s="112">
        <f>+'prev. 2016'!E387</f>
        <v>0</v>
      </c>
      <c r="H387" s="113">
        <f t="shared" si="164"/>
        <v>0</v>
      </c>
      <c r="I387" s="112">
        <f>+'prev. 2016'!F387</f>
        <v>0</v>
      </c>
      <c r="J387" s="113">
        <f t="shared" si="165"/>
        <v>0</v>
      </c>
      <c r="K387" s="112">
        <f>+'prev. 2016'!G387</f>
        <v>0</v>
      </c>
      <c r="L387" s="122">
        <f t="shared" si="166"/>
        <v>0</v>
      </c>
      <c r="M387" s="112">
        <f>+'prev. 2016'!H387</f>
        <v>0</v>
      </c>
      <c r="N387" s="122">
        <f t="shared" si="167"/>
        <v>0</v>
      </c>
      <c r="O387" s="112">
        <f>+'prev. 2016'!I387</f>
        <v>0</v>
      </c>
      <c r="P387" s="122">
        <f t="shared" si="168"/>
        <v>0</v>
      </c>
      <c r="Q387" s="112">
        <f>+'prev. 2016'!J387</f>
        <v>0</v>
      </c>
      <c r="R387" s="113">
        <f t="shared" si="169"/>
        <v>0</v>
      </c>
      <c r="S387" s="112">
        <f>+'prev. 2016'!K387</f>
        <v>172</v>
      </c>
      <c r="T387" s="122">
        <f t="shared" si="170"/>
        <v>172</v>
      </c>
      <c r="U387" s="112">
        <f>+'prev. 2016'!L387</f>
        <v>0</v>
      </c>
      <c r="V387" s="113">
        <f t="shared" si="171"/>
        <v>0</v>
      </c>
      <c r="W387" s="112">
        <f>+'prev. 2016'!M387</f>
        <v>0</v>
      </c>
      <c r="X387" s="113">
        <f t="shared" si="172"/>
        <v>0</v>
      </c>
      <c r="Y387" s="116">
        <f t="shared" ref="Y387:Y450" si="173">+C387+E387+G387+I387+K387+M387+O387+Q387+S387+U387+W387</f>
        <v>172</v>
      </c>
      <c r="Z387" s="116">
        <f t="shared" ref="Z387:Z450" si="174">+D387+F387+H387+J387+L387+N387+P387+R387+T387+V387+X387</f>
        <v>172</v>
      </c>
    </row>
    <row r="388" spans="1:26" ht="25.5" x14ac:dyDescent="0.2">
      <c r="A388" s="143" t="s">
        <v>800</v>
      </c>
      <c r="B388" s="132" t="s">
        <v>1515</v>
      </c>
      <c r="C388" s="112">
        <f>+'prev. 2016'!C388</f>
        <v>0</v>
      </c>
      <c r="D388" s="113">
        <f t="shared" si="163"/>
        <v>0</v>
      </c>
      <c r="E388" s="112">
        <f>+'prev. 2016'!D388</f>
        <v>0</v>
      </c>
      <c r="F388" s="113">
        <f t="shared" si="163"/>
        <v>0</v>
      </c>
      <c r="G388" s="112">
        <f>+'prev. 2016'!E388</f>
        <v>0</v>
      </c>
      <c r="H388" s="113">
        <f t="shared" si="164"/>
        <v>0</v>
      </c>
      <c r="I388" s="112">
        <f>+'prev. 2016'!F388</f>
        <v>0</v>
      </c>
      <c r="J388" s="113">
        <f t="shared" si="165"/>
        <v>0</v>
      </c>
      <c r="K388" s="112">
        <f>+'prev. 2016'!G388</f>
        <v>0</v>
      </c>
      <c r="L388" s="122">
        <f t="shared" si="166"/>
        <v>0</v>
      </c>
      <c r="M388" s="112">
        <f>+'prev. 2016'!H388</f>
        <v>0</v>
      </c>
      <c r="N388" s="122">
        <f t="shared" si="167"/>
        <v>0</v>
      </c>
      <c r="O388" s="112">
        <f>+'prev. 2016'!I388</f>
        <v>0</v>
      </c>
      <c r="P388" s="122">
        <f t="shared" si="168"/>
        <v>0</v>
      </c>
      <c r="Q388" s="112">
        <f>+'prev. 2016'!J388</f>
        <v>0</v>
      </c>
      <c r="R388" s="113">
        <f t="shared" si="169"/>
        <v>0</v>
      </c>
      <c r="S388" s="112">
        <f>+'prev. 2016'!K388</f>
        <v>19</v>
      </c>
      <c r="T388" s="122">
        <f t="shared" si="170"/>
        <v>19</v>
      </c>
      <c r="U388" s="112">
        <f>+'prev. 2016'!L388</f>
        <v>0</v>
      </c>
      <c r="V388" s="113">
        <f t="shared" si="171"/>
        <v>0</v>
      </c>
      <c r="W388" s="112">
        <f>+'prev. 2016'!M388</f>
        <v>0</v>
      </c>
      <c r="X388" s="113">
        <f t="shared" si="172"/>
        <v>0</v>
      </c>
      <c r="Y388" s="116">
        <f t="shared" si="173"/>
        <v>19</v>
      </c>
      <c r="Z388" s="116">
        <f t="shared" si="174"/>
        <v>19</v>
      </c>
    </row>
    <row r="389" spans="1:26" x14ac:dyDescent="0.2">
      <c r="A389" s="143" t="s">
        <v>801</v>
      </c>
      <c r="B389" s="132" t="s">
        <v>1608</v>
      </c>
      <c r="C389" s="112">
        <f>+'prev. 2016'!C389</f>
        <v>0</v>
      </c>
      <c r="D389" s="113">
        <f t="shared" si="163"/>
        <v>0</v>
      </c>
      <c r="E389" s="112">
        <f>+'prev. 2016'!D389</f>
        <v>0</v>
      </c>
      <c r="F389" s="113">
        <f t="shared" si="163"/>
        <v>0</v>
      </c>
      <c r="G389" s="112">
        <f>+'prev. 2016'!E389</f>
        <v>0</v>
      </c>
      <c r="H389" s="113">
        <f t="shared" si="164"/>
        <v>0</v>
      </c>
      <c r="I389" s="112">
        <f>+'prev. 2016'!F389</f>
        <v>0</v>
      </c>
      <c r="J389" s="113">
        <f t="shared" si="165"/>
        <v>0</v>
      </c>
      <c r="K389" s="112">
        <f>+'prev. 2016'!G389</f>
        <v>0</v>
      </c>
      <c r="L389" s="122">
        <f t="shared" si="166"/>
        <v>0</v>
      </c>
      <c r="M389" s="112">
        <f>+'prev. 2016'!H389</f>
        <v>0</v>
      </c>
      <c r="N389" s="122">
        <f t="shared" si="167"/>
        <v>0</v>
      </c>
      <c r="O389" s="112">
        <f>+'prev. 2016'!I389</f>
        <v>0</v>
      </c>
      <c r="P389" s="122">
        <f t="shared" si="168"/>
        <v>0</v>
      </c>
      <c r="Q389" s="112">
        <f>+'prev. 2016'!J389</f>
        <v>0</v>
      </c>
      <c r="R389" s="113">
        <f t="shared" si="169"/>
        <v>0</v>
      </c>
      <c r="S389" s="112">
        <f>+'prev. 2016'!K389</f>
        <v>309</v>
      </c>
      <c r="T389" s="122">
        <f t="shared" si="170"/>
        <v>309</v>
      </c>
      <c r="U389" s="112">
        <f>+'prev. 2016'!L389</f>
        <v>0</v>
      </c>
      <c r="V389" s="113">
        <f t="shared" si="171"/>
        <v>0</v>
      </c>
      <c r="W389" s="112">
        <f>+'prev. 2016'!M389</f>
        <v>0</v>
      </c>
      <c r="X389" s="113">
        <f t="shared" si="172"/>
        <v>0</v>
      </c>
      <c r="Y389" s="116">
        <f t="shared" si="173"/>
        <v>309</v>
      </c>
      <c r="Z389" s="116">
        <f t="shared" si="174"/>
        <v>309</v>
      </c>
    </row>
    <row r="390" spans="1:26" s="110" customFormat="1" x14ac:dyDescent="0.2">
      <c r="A390" s="143" t="s">
        <v>802</v>
      </c>
      <c r="B390" s="132" t="s">
        <v>1580</v>
      </c>
      <c r="C390" s="112">
        <f>+'prev. 2016'!C390</f>
        <v>1408</v>
      </c>
      <c r="D390" s="113">
        <f t="shared" si="163"/>
        <v>1408</v>
      </c>
      <c r="E390" s="112">
        <f>+'prev. 2016'!D390</f>
        <v>0</v>
      </c>
      <c r="F390" s="113">
        <f t="shared" si="163"/>
        <v>0</v>
      </c>
      <c r="G390" s="112">
        <f>+'prev. 2016'!E390</f>
        <v>150</v>
      </c>
      <c r="H390" s="113">
        <f t="shared" si="164"/>
        <v>150</v>
      </c>
      <c r="I390" s="112">
        <f>+'prev. 2016'!F390</f>
        <v>0</v>
      </c>
      <c r="J390" s="113">
        <f t="shared" si="165"/>
        <v>0</v>
      </c>
      <c r="K390" s="112">
        <f>+'prev. 2016'!G390</f>
        <v>37</v>
      </c>
      <c r="L390" s="122">
        <f t="shared" si="166"/>
        <v>37</v>
      </c>
      <c r="M390" s="112">
        <f>+'prev. 2016'!H390</f>
        <v>0</v>
      </c>
      <c r="N390" s="122">
        <f t="shared" si="167"/>
        <v>0</v>
      </c>
      <c r="O390" s="112">
        <f>+'prev. 2016'!I390</f>
        <v>2122</v>
      </c>
      <c r="P390" s="122">
        <f t="shared" si="168"/>
        <v>2122</v>
      </c>
      <c r="Q390" s="112">
        <f>+'prev. 2016'!J390</f>
        <v>100</v>
      </c>
      <c r="R390" s="113">
        <f t="shared" si="169"/>
        <v>100</v>
      </c>
      <c r="S390" s="112">
        <f>+'prev. 2016'!K390</f>
        <v>152</v>
      </c>
      <c r="T390" s="122">
        <f t="shared" si="170"/>
        <v>152</v>
      </c>
      <c r="U390" s="112">
        <f>+'prev. 2016'!L390</f>
        <v>460</v>
      </c>
      <c r="V390" s="113">
        <f t="shared" si="171"/>
        <v>460</v>
      </c>
      <c r="W390" s="112">
        <f>+'prev. 2016'!M390</f>
        <v>0</v>
      </c>
      <c r="X390" s="113">
        <f t="shared" si="172"/>
        <v>0</v>
      </c>
      <c r="Y390" s="116">
        <f t="shared" si="173"/>
        <v>4429</v>
      </c>
      <c r="Z390" s="116">
        <f t="shared" si="174"/>
        <v>4429</v>
      </c>
    </row>
    <row r="391" spans="1:26" s="110" customFormat="1" x14ac:dyDescent="0.2">
      <c r="A391" s="139" t="s">
        <v>803</v>
      </c>
      <c r="B391" s="132" t="s">
        <v>1094</v>
      </c>
      <c r="C391" s="112">
        <f>+'prev. 2016'!C391</f>
        <v>394137</v>
      </c>
      <c r="D391" s="112">
        <f>D112+D140+D292+D300+D309+D351+D357+D364+D367+D370</f>
        <v>394137</v>
      </c>
      <c r="E391" s="112">
        <f>+'prev. 2016'!D391</f>
        <v>229748</v>
      </c>
      <c r="F391" s="112">
        <f>F112+F140+F292+F300+F309+F351+F357+F364+F367+F370</f>
        <v>229748</v>
      </c>
      <c r="G391" s="112">
        <f>+'prev. 2016'!E391</f>
        <v>316799</v>
      </c>
      <c r="H391" s="112">
        <f>H112+H140+H292+H300+H309+H351+H357+H364+H367+H370</f>
        <v>316799</v>
      </c>
      <c r="I391" s="112">
        <f>+'prev. 2016'!F391</f>
        <v>99817</v>
      </c>
      <c r="J391" s="112">
        <f>J112+J140+J292+J300+J309+J351+J357+J364+J367+J370</f>
        <v>99817</v>
      </c>
      <c r="K391" s="112">
        <f>+'prev. 2016'!G391</f>
        <v>261075</v>
      </c>
      <c r="L391" s="121">
        <f>L112+L140+L292+L300+L309+L351+L357+L364+L367+L370</f>
        <v>261075</v>
      </c>
      <c r="M391" s="112">
        <f>+'prev. 2016'!H391</f>
        <v>135441</v>
      </c>
      <c r="N391" s="121">
        <f>N112+N140+N292+N300+N309+N351+N357+N364+N367+N370</f>
        <v>135441</v>
      </c>
      <c r="O391" s="112">
        <f>+'prev. 2016'!I391</f>
        <v>219407</v>
      </c>
      <c r="P391" s="121">
        <f>P112+P140+P292+P300+P309+P351+P357+P364+P367+P370</f>
        <v>219407</v>
      </c>
      <c r="Q391" s="112">
        <f>+'prev. 2016'!J391</f>
        <v>806478</v>
      </c>
      <c r="R391" s="112">
        <f>R112+R140+R292+R300+R309+R351+R357+R364+R367+R370</f>
        <v>806478</v>
      </c>
      <c r="S391" s="112">
        <f>+'prev. 2016'!K391</f>
        <v>332053</v>
      </c>
      <c r="T391" s="121">
        <f>T112+T140+T292+T300+T309+T351+T357+T364+T367+T370</f>
        <v>332053</v>
      </c>
      <c r="U391" s="112">
        <f>+'prev. 2016'!L391</f>
        <v>151244</v>
      </c>
      <c r="V391" s="112">
        <f>V112+V140+V292+V300+V309+V351+V357+V364+V367+V370</f>
        <v>151244</v>
      </c>
      <c r="W391" s="112">
        <f>+'prev. 2016'!M391</f>
        <v>158570</v>
      </c>
      <c r="X391" s="112">
        <f>X112+X140+X292+X300+X309+X351+X357+X364+X367+X370</f>
        <v>158570</v>
      </c>
      <c r="Y391" s="116">
        <f t="shared" si="173"/>
        <v>3104769</v>
      </c>
      <c r="Z391" s="116">
        <f t="shared" si="174"/>
        <v>3104769</v>
      </c>
    </row>
    <row r="392" spans="1:26" s="110" customFormat="1" x14ac:dyDescent="0.2">
      <c r="A392" s="139" t="s">
        <v>804</v>
      </c>
      <c r="B392" s="132" t="s">
        <v>1098</v>
      </c>
      <c r="C392" s="112">
        <f>+'prev. 2016'!C392</f>
        <v>74</v>
      </c>
      <c r="D392" s="112">
        <f>SUM(D393:D395)</f>
        <v>74</v>
      </c>
      <c r="E392" s="112">
        <f>+'prev. 2016'!D392</f>
        <v>2</v>
      </c>
      <c r="F392" s="112">
        <f>SUM(F393:F395)</f>
        <v>2</v>
      </c>
      <c r="G392" s="112">
        <f>+'prev. 2016'!E392</f>
        <v>0</v>
      </c>
      <c r="H392" s="112">
        <f>SUM(H393:H395)</f>
        <v>0</v>
      </c>
      <c r="I392" s="112">
        <f>+'prev. 2016'!F392</f>
        <v>0</v>
      </c>
      <c r="J392" s="112">
        <f>SUM(J393:J395)</f>
        <v>0</v>
      </c>
      <c r="K392" s="112">
        <f>+'prev. 2016'!G392</f>
        <v>0</v>
      </c>
      <c r="L392" s="121">
        <f>SUM(L393:L395)</f>
        <v>0</v>
      </c>
      <c r="M392" s="112">
        <f>+'prev. 2016'!H392</f>
        <v>0</v>
      </c>
      <c r="N392" s="121">
        <f>SUM(N393:N395)</f>
        <v>0</v>
      </c>
      <c r="O392" s="112">
        <f>+'prev. 2016'!I392</f>
        <v>0</v>
      </c>
      <c r="P392" s="121">
        <f>SUM(P393:P395)</f>
        <v>0</v>
      </c>
      <c r="Q392" s="112">
        <f>+'prev. 2016'!J392</f>
        <v>0</v>
      </c>
      <c r="R392" s="112">
        <f>SUM(R393:R395)</f>
        <v>0</v>
      </c>
      <c r="S392" s="112">
        <f>+'prev. 2016'!K392</f>
        <v>0</v>
      </c>
      <c r="T392" s="121">
        <f>SUM(T393:T395)</f>
        <v>0</v>
      </c>
      <c r="U392" s="112">
        <f>+'prev. 2016'!L392</f>
        <v>0</v>
      </c>
      <c r="V392" s="112">
        <f>SUM(V393:V395)</f>
        <v>0</v>
      </c>
      <c r="W392" s="112">
        <f>+'prev. 2016'!M392</f>
        <v>0</v>
      </c>
      <c r="X392" s="112">
        <f>SUM(X393:X395)</f>
        <v>0</v>
      </c>
      <c r="Y392" s="116">
        <f t="shared" si="173"/>
        <v>76</v>
      </c>
      <c r="Z392" s="116">
        <f t="shared" si="174"/>
        <v>76</v>
      </c>
    </row>
    <row r="393" spans="1:26" x14ac:dyDescent="0.2">
      <c r="A393" s="143" t="s">
        <v>805</v>
      </c>
      <c r="B393" s="132" t="s">
        <v>1631</v>
      </c>
      <c r="C393" s="112">
        <f>+'prev. 2016'!C393</f>
        <v>0</v>
      </c>
      <c r="D393" s="113">
        <f>+C393</f>
        <v>0</v>
      </c>
      <c r="E393" s="112">
        <f>+'prev. 2016'!D393</f>
        <v>0</v>
      </c>
      <c r="F393" s="113">
        <f>+E393</f>
        <v>0</v>
      </c>
      <c r="G393" s="112">
        <f>+'prev. 2016'!E393</f>
        <v>0</v>
      </c>
      <c r="H393" s="113">
        <f>+G393</f>
        <v>0</v>
      </c>
      <c r="I393" s="112">
        <f>+'prev. 2016'!F393</f>
        <v>0</v>
      </c>
      <c r="J393" s="113">
        <f>+I393</f>
        <v>0</v>
      </c>
      <c r="K393" s="112">
        <f>+'prev. 2016'!G393</f>
        <v>0</v>
      </c>
      <c r="L393" s="122">
        <f>+K393</f>
        <v>0</v>
      </c>
      <c r="M393" s="112">
        <f>+'prev. 2016'!H393</f>
        <v>0</v>
      </c>
      <c r="N393" s="122">
        <f>+M393</f>
        <v>0</v>
      </c>
      <c r="O393" s="112">
        <f>+'prev. 2016'!I393</f>
        <v>0</v>
      </c>
      <c r="P393" s="122">
        <f>+O393</f>
        <v>0</v>
      </c>
      <c r="Q393" s="112">
        <f>+'prev. 2016'!J393</f>
        <v>0</v>
      </c>
      <c r="R393" s="113">
        <f>+Q393</f>
        <v>0</v>
      </c>
      <c r="S393" s="112">
        <f>+'prev. 2016'!K393</f>
        <v>0</v>
      </c>
      <c r="T393" s="122">
        <f>+S393</f>
        <v>0</v>
      </c>
      <c r="U393" s="112">
        <f>+'prev. 2016'!L393</f>
        <v>0</v>
      </c>
      <c r="V393" s="113">
        <f>+U393</f>
        <v>0</v>
      </c>
      <c r="W393" s="112">
        <f>+'prev. 2016'!M393</f>
        <v>0</v>
      </c>
      <c r="X393" s="113">
        <f>+W393</f>
        <v>0</v>
      </c>
      <c r="Y393" s="116">
        <f t="shared" si="173"/>
        <v>0</v>
      </c>
      <c r="Z393" s="116">
        <f t="shared" si="174"/>
        <v>0</v>
      </c>
    </row>
    <row r="394" spans="1:26" x14ac:dyDescent="0.2">
      <c r="A394" s="143" t="s">
        <v>806</v>
      </c>
      <c r="B394" s="132" t="s">
        <v>1102</v>
      </c>
      <c r="C394" s="112">
        <f>+'prev. 2016'!C394</f>
        <v>0</v>
      </c>
      <c r="D394" s="113">
        <f>+C394</f>
        <v>0</v>
      </c>
      <c r="E394" s="112">
        <f>+'prev. 2016'!D394</f>
        <v>2</v>
      </c>
      <c r="F394" s="113">
        <f>+E394</f>
        <v>2</v>
      </c>
      <c r="G394" s="112">
        <f>+'prev. 2016'!E394</f>
        <v>0</v>
      </c>
      <c r="H394" s="113">
        <f>+G394</f>
        <v>0</v>
      </c>
      <c r="I394" s="112">
        <f>+'prev. 2016'!F394</f>
        <v>0</v>
      </c>
      <c r="J394" s="113">
        <f>+I394</f>
        <v>0</v>
      </c>
      <c r="K394" s="112">
        <f>+'prev. 2016'!G394</f>
        <v>0</v>
      </c>
      <c r="L394" s="122">
        <f>+K394</f>
        <v>0</v>
      </c>
      <c r="M394" s="112">
        <f>+'prev. 2016'!H394</f>
        <v>0</v>
      </c>
      <c r="N394" s="122">
        <f>+M394</f>
        <v>0</v>
      </c>
      <c r="O394" s="112">
        <f>+'prev. 2016'!I394</f>
        <v>0</v>
      </c>
      <c r="P394" s="122">
        <f>+O394</f>
        <v>0</v>
      </c>
      <c r="Q394" s="112">
        <f>+'prev. 2016'!J394</f>
        <v>0</v>
      </c>
      <c r="R394" s="113">
        <f>+Q394</f>
        <v>0</v>
      </c>
      <c r="S394" s="112">
        <f>+'prev. 2016'!K394</f>
        <v>0</v>
      </c>
      <c r="T394" s="122">
        <f>+S394</f>
        <v>0</v>
      </c>
      <c r="U394" s="112">
        <f>+'prev. 2016'!L394</f>
        <v>0</v>
      </c>
      <c r="V394" s="113">
        <f>+U394</f>
        <v>0</v>
      </c>
      <c r="W394" s="112">
        <f>+'prev. 2016'!M394</f>
        <v>0</v>
      </c>
      <c r="X394" s="113">
        <f>+W394</f>
        <v>0</v>
      </c>
      <c r="Y394" s="116">
        <f t="shared" si="173"/>
        <v>2</v>
      </c>
      <c r="Z394" s="116">
        <f t="shared" si="174"/>
        <v>2</v>
      </c>
    </row>
    <row r="395" spans="1:26" x14ac:dyDescent="0.2">
      <c r="A395" s="143" t="s">
        <v>1029</v>
      </c>
      <c r="B395" s="132" t="s">
        <v>1104</v>
      </c>
      <c r="C395" s="112">
        <f>+'prev. 2016'!C395</f>
        <v>74</v>
      </c>
      <c r="D395" s="113">
        <f>+C395</f>
        <v>74</v>
      </c>
      <c r="E395" s="112">
        <f>+'prev. 2016'!D395</f>
        <v>0</v>
      </c>
      <c r="F395" s="113">
        <f>+E395</f>
        <v>0</v>
      </c>
      <c r="G395" s="112">
        <f>+'prev. 2016'!E395</f>
        <v>0</v>
      </c>
      <c r="H395" s="113">
        <f>+G395</f>
        <v>0</v>
      </c>
      <c r="I395" s="112">
        <f>+'prev. 2016'!F395</f>
        <v>0</v>
      </c>
      <c r="J395" s="113">
        <f>+I395</f>
        <v>0</v>
      </c>
      <c r="K395" s="112">
        <f>+'prev. 2016'!G395</f>
        <v>0</v>
      </c>
      <c r="L395" s="122">
        <f>+K395</f>
        <v>0</v>
      </c>
      <c r="M395" s="112">
        <f>+'prev. 2016'!H395</f>
        <v>0</v>
      </c>
      <c r="N395" s="122">
        <f>+M395</f>
        <v>0</v>
      </c>
      <c r="O395" s="112">
        <f>+'prev. 2016'!I395</f>
        <v>0</v>
      </c>
      <c r="P395" s="122">
        <f>+O395</f>
        <v>0</v>
      </c>
      <c r="Q395" s="112">
        <f>+'prev. 2016'!J395</f>
        <v>0</v>
      </c>
      <c r="R395" s="113">
        <f>+Q395</f>
        <v>0</v>
      </c>
      <c r="S395" s="112">
        <f>+'prev. 2016'!K395</f>
        <v>0</v>
      </c>
      <c r="T395" s="122">
        <f>+S395</f>
        <v>0</v>
      </c>
      <c r="U395" s="112">
        <f>+'prev. 2016'!L395</f>
        <v>0</v>
      </c>
      <c r="V395" s="113">
        <f>+U395</f>
        <v>0</v>
      </c>
      <c r="W395" s="112">
        <f>+'prev. 2016'!M395</f>
        <v>0</v>
      </c>
      <c r="X395" s="113">
        <f>+W395</f>
        <v>0</v>
      </c>
      <c r="Y395" s="116">
        <f t="shared" si="173"/>
        <v>74</v>
      </c>
      <c r="Z395" s="116">
        <f t="shared" si="174"/>
        <v>74</v>
      </c>
    </row>
    <row r="396" spans="1:26" x14ac:dyDescent="0.2">
      <c r="A396" s="139" t="s">
        <v>1030</v>
      </c>
      <c r="B396" s="132" t="s">
        <v>1062</v>
      </c>
      <c r="C396" s="112">
        <f>+'prev. 2016'!C396</f>
        <v>7</v>
      </c>
      <c r="D396" s="112">
        <f>SUM(D397:D401)</f>
        <v>7</v>
      </c>
      <c r="E396" s="112">
        <f>+'prev. 2016'!D396</f>
        <v>0</v>
      </c>
      <c r="F396" s="112">
        <f>SUM(F397:F401)</f>
        <v>0</v>
      </c>
      <c r="G396" s="112">
        <f>+'prev. 2016'!E396</f>
        <v>0</v>
      </c>
      <c r="H396" s="112">
        <f>SUM(H397:H401)</f>
        <v>0</v>
      </c>
      <c r="I396" s="112">
        <f>+'prev. 2016'!F396</f>
        <v>0</v>
      </c>
      <c r="J396" s="112">
        <f>SUM(J397:J401)</f>
        <v>0</v>
      </c>
      <c r="K396" s="112">
        <f>+'prev. 2016'!G396</f>
        <v>0</v>
      </c>
      <c r="L396" s="121">
        <f>SUM(L397:L401)</f>
        <v>0</v>
      </c>
      <c r="M396" s="112">
        <f>+'prev. 2016'!H396</f>
        <v>0</v>
      </c>
      <c r="N396" s="121">
        <f>SUM(N397:N401)</f>
        <v>0</v>
      </c>
      <c r="O396" s="112">
        <f>+'prev. 2016'!I396</f>
        <v>0</v>
      </c>
      <c r="P396" s="121">
        <f>SUM(P397:P401)</f>
        <v>0</v>
      </c>
      <c r="Q396" s="112">
        <f>+'prev. 2016'!J396</f>
        <v>0</v>
      </c>
      <c r="R396" s="112">
        <f>SUM(R397:R401)</f>
        <v>0</v>
      </c>
      <c r="S396" s="112">
        <f>+'prev. 2016'!K396</f>
        <v>0</v>
      </c>
      <c r="T396" s="121">
        <f>SUM(T397:T401)</f>
        <v>0</v>
      </c>
      <c r="U396" s="112">
        <f>+'prev. 2016'!L396</f>
        <v>0</v>
      </c>
      <c r="V396" s="112">
        <f>SUM(V397:V401)</f>
        <v>0</v>
      </c>
      <c r="W396" s="112">
        <f>+'prev. 2016'!M396</f>
        <v>0</v>
      </c>
      <c r="X396" s="112">
        <f>SUM(X397:X401)</f>
        <v>0</v>
      </c>
      <c r="Y396" s="116">
        <f t="shared" si="173"/>
        <v>7</v>
      </c>
      <c r="Z396" s="116">
        <f t="shared" si="174"/>
        <v>7</v>
      </c>
    </row>
    <row r="397" spans="1:26" s="110" customFormat="1" x14ac:dyDescent="0.2">
      <c r="A397" s="143" t="s">
        <v>1031</v>
      </c>
      <c r="B397" s="132" t="s">
        <v>1064</v>
      </c>
      <c r="C397" s="112">
        <f>+'prev. 2016'!C397</f>
        <v>0</v>
      </c>
      <c r="D397" s="113">
        <f>+C397</f>
        <v>0</v>
      </c>
      <c r="E397" s="112">
        <f>+'prev. 2016'!D397</f>
        <v>0</v>
      </c>
      <c r="F397" s="113">
        <f>+E397</f>
        <v>0</v>
      </c>
      <c r="G397" s="112">
        <f>+'prev. 2016'!E397</f>
        <v>0</v>
      </c>
      <c r="H397" s="113">
        <f>+G397</f>
        <v>0</v>
      </c>
      <c r="I397" s="112">
        <f>+'prev. 2016'!F397</f>
        <v>0</v>
      </c>
      <c r="J397" s="113">
        <f>+I397</f>
        <v>0</v>
      </c>
      <c r="K397" s="112">
        <f>+'prev. 2016'!G397</f>
        <v>0</v>
      </c>
      <c r="L397" s="122">
        <f>+K397</f>
        <v>0</v>
      </c>
      <c r="M397" s="112">
        <f>+'prev. 2016'!H397</f>
        <v>0</v>
      </c>
      <c r="N397" s="122">
        <f>+M397</f>
        <v>0</v>
      </c>
      <c r="O397" s="112">
        <f>+'prev. 2016'!I397</f>
        <v>0</v>
      </c>
      <c r="P397" s="122">
        <f>+O397</f>
        <v>0</v>
      </c>
      <c r="Q397" s="112">
        <f>+'prev. 2016'!J397</f>
        <v>0</v>
      </c>
      <c r="R397" s="113">
        <f>+Q397</f>
        <v>0</v>
      </c>
      <c r="S397" s="112">
        <f>+'prev. 2016'!K397</f>
        <v>0</v>
      </c>
      <c r="T397" s="122">
        <f>+S397</f>
        <v>0</v>
      </c>
      <c r="U397" s="112">
        <f>+'prev. 2016'!L397</f>
        <v>0</v>
      </c>
      <c r="V397" s="113">
        <f>+U397</f>
        <v>0</v>
      </c>
      <c r="W397" s="112">
        <f>+'prev. 2016'!M397</f>
        <v>0</v>
      </c>
      <c r="X397" s="113">
        <f>+W397</f>
        <v>0</v>
      </c>
      <c r="Y397" s="116">
        <f t="shared" si="173"/>
        <v>0</v>
      </c>
      <c r="Z397" s="116">
        <f t="shared" si="174"/>
        <v>0</v>
      </c>
    </row>
    <row r="398" spans="1:26" ht="25.5" x14ac:dyDescent="0.2">
      <c r="A398" s="143" t="s">
        <v>1032</v>
      </c>
      <c r="B398" s="132" t="s">
        <v>1066</v>
      </c>
      <c r="C398" s="112">
        <f>+'prev. 2016'!C398</f>
        <v>0</v>
      </c>
      <c r="D398" s="113">
        <f>+C398</f>
        <v>0</v>
      </c>
      <c r="E398" s="112">
        <f>+'prev. 2016'!D398</f>
        <v>0</v>
      </c>
      <c r="F398" s="113">
        <f>+E398</f>
        <v>0</v>
      </c>
      <c r="G398" s="112">
        <f>+'prev. 2016'!E398</f>
        <v>0</v>
      </c>
      <c r="H398" s="113">
        <f>+G398</f>
        <v>0</v>
      </c>
      <c r="I398" s="112">
        <f>+'prev. 2016'!F398</f>
        <v>0</v>
      </c>
      <c r="J398" s="113">
        <f>+I398</f>
        <v>0</v>
      </c>
      <c r="K398" s="112">
        <f>+'prev. 2016'!G398</f>
        <v>0</v>
      </c>
      <c r="L398" s="122">
        <f>+K398</f>
        <v>0</v>
      </c>
      <c r="M398" s="112">
        <f>+'prev. 2016'!H398</f>
        <v>0</v>
      </c>
      <c r="N398" s="122">
        <f>+M398</f>
        <v>0</v>
      </c>
      <c r="O398" s="112">
        <f>+'prev. 2016'!I398</f>
        <v>0</v>
      </c>
      <c r="P398" s="122">
        <f>+O398</f>
        <v>0</v>
      </c>
      <c r="Q398" s="112">
        <f>+'prev. 2016'!J398</f>
        <v>0</v>
      </c>
      <c r="R398" s="113">
        <f>+Q398</f>
        <v>0</v>
      </c>
      <c r="S398" s="112">
        <f>+'prev. 2016'!K398</f>
        <v>0</v>
      </c>
      <c r="T398" s="122">
        <f>+S398</f>
        <v>0</v>
      </c>
      <c r="U398" s="112">
        <f>+'prev. 2016'!L398</f>
        <v>0</v>
      </c>
      <c r="V398" s="113">
        <f>+U398</f>
        <v>0</v>
      </c>
      <c r="W398" s="112">
        <f>+'prev. 2016'!M398</f>
        <v>0</v>
      </c>
      <c r="X398" s="113">
        <f>+W398</f>
        <v>0</v>
      </c>
      <c r="Y398" s="116">
        <f t="shared" si="173"/>
        <v>0</v>
      </c>
      <c r="Z398" s="116">
        <f t="shared" si="174"/>
        <v>0</v>
      </c>
    </row>
    <row r="399" spans="1:26" ht="25.5" x14ac:dyDescent="0.2">
      <c r="A399" s="143" t="s">
        <v>1033</v>
      </c>
      <c r="B399" s="132" t="s">
        <v>1068</v>
      </c>
      <c r="C399" s="112">
        <f>+'prev. 2016'!C399</f>
        <v>0</v>
      </c>
      <c r="D399" s="113">
        <f>+C399</f>
        <v>0</v>
      </c>
      <c r="E399" s="112">
        <f>+'prev. 2016'!D399</f>
        <v>0</v>
      </c>
      <c r="F399" s="113">
        <f>+E399</f>
        <v>0</v>
      </c>
      <c r="G399" s="112">
        <f>+'prev. 2016'!E399</f>
        <v>0</v>
      </c>
      <c r="H399" s="113">
        <f>+G399</f>
        <v>0</v>
      </c>
      <c r="I399" s="112">
        <f>+'prev. 2016'!F399</f>
        <v>0</v>
      </c>
      <c r="J399" s="113">
        <f>+I399</f>
        <v>0</v>
      </c>
      <c r="K399" s="112">
        <f>+'prev. 2016'!G399</f>
        <v>0</v>
      </c>
      <c r="L399" s="122">
        <f>+K399</f>
        <v>0</v>
      </c>
      <c r="M399" s="112">
        <f>+'prev. 2016'!H399</f>
        <v>0</v>
      </c>
      <c r="N399" s="122">
        <f>+M399</f>
        <v>0</v>
      </c>
      <c r="O399" s="112">
        <f>+'prev. 2016'!I399</f>
        <v>0</v>
      </c>
      <c r="P399" s="122">
        <f>+O399</f>
        <v>0</v>
      </c>
      <c r="Q399" s="112">
        <f>+'prev. 2016'!J399</f>
        <v>0</v>
      </c>
      <c r="R399" s="113">
        <f>+Q399</f>
        <v>0</v>
      </c>
      <c r="S399" s="112">
        <f>+'prev. 2016'!K399</f>
        <v>0</v>
      </c>
      <c r="T399" s="122">
        <f>+S399</f>
        <v>0</v>
      </c>
      <c r="U399" s="112">
        <f>+'prev. 2016'!L399</f>
        <v>0</v>
      </c>
      <c r="V399" s="113">
        <f>+U399</f>
        <v>0</v>
      </c>
      <c r="W399" s="112">
        <f>+'prev. 2016'!M399</f>
        <v>0</v>
      </c>
      <c r="X399" s="113">
        <f>+W399</f>
        <v>0</v>
      </c>
      <c r="Y399" s="116">
        <f t="shared" si="173"/>
        <v>0</v>
      </c>
      <c r="Z399" s="116">
        <f t="shared" si="174"/>
        <v>0</v>
      </c>
    </row>
    <row r="400" spans="1:26" x14ac:dyDescent="0.2">
      <c r="A400" s="143" t="s">
        <v>1034</v>
      </c>
      <c r="B400" s="132" t="s">
        <v>1070</v>
      </c>
      <c r="C400" s="112">
        <f>+'prev. 2016'!C400</f>
        <v>7</v>
      </c>
      <c r="D400" s="113">
        <f>+C400</f>
        <v>7</v>
      </c>
      <c r="E400" s="112">
        <f>+'prev. 2016'!D400</f>
        <v>0</v>
      </c>
      <c r="F400" s="113">
        <f>+E400</f>
        <v>0</v>
      </c>
      <c r="G400" s="112">
        <f>+'prev. 2016'!E400</f>
        <v>0</v>
      </c>
      <c r="H400" s="113">
        <f>+G400</f>
        <v>0</v>
      </c>
      <c r="I400" s="112">
        <f>+'prev. 2016'!F400</f>
        <v>0</v>
      </c>
      <c r="J400" s="113">
        <f>+I400</f>
        <v>0</v>
      </c>
      <c r="K400" s="112">
        <f>+'prev. 2016'!G400</f>
        <v>0</v>
      </c>
      <c r="L400" s="122">
        <f>+K400</f>
        <v>0</v>
      </c>
      <c r="M400" s="112">
        <f>+'prev. 2016'!H400</f>
        <v>0</v>
      </c>
      <c r="N400" s="122">
        <f>+M400</f>
        <v>0</v>
      </c>
      <c r="O400" s="112">
        <f>+'prev. 2016'!I400</f>
        <v>0</v>
      </c>
      <c r="P400" s="122">
        <f>+O400</f>
        <v>0</v>
      </c>
      <c r="Q400" s="112">
        <f>+'prev. 2016'!J400</f>
        <v>0</v>
      </c>
      <c r="R400" s="113">
        <f>+Q400</f>
        <v>0</v>
      </c>
      <c r="S400" s="112">
        <f>+'prev. 2016'!K400</f>
        <v>0</v>
      </c>
      <c r="T400" s="122">
        <f>+S400</f>
        <v>0</v>
      </c>
      <c r="U400" s="112">
        <f>+'prev. 2016'!L400</f>
        <v>0</v>
      </c>
      <c r="V400" s="113">
        <f>+U400</f>
        <v>0</v>
      </c>
      <c r="W400" s="112">
        <f>+'prev. 2016'!M400</f>
        <v>0</v>
      </c>
      <c r="X400" s="113">
        <f>+W400</f>
        <v>0</v>
      </c>
      <c r="Y400" s="116">
        <f t="shared" si="173"/>
        <v>7</v>
      </c>
      <c r="Z400" s="116">
        <f t="shared" si="174"/>
        <v>7</v>
      </c>
    </row>
    <row r="401" spans="1:26" s="110" customFormat="1" x14ac:dyDescent="0.2">
      <c r="A401" s="143" t="s">
        <v>1035</v>
      </c>
      <c r="B401" s="132" t="s">
        <v>1072</v>
      </c>
      <c r="C401" s="112">
        <f>+'prev. 2016'!C401</f>
        <v>0</v>
      </c>
      <c r="D401" s="113">
        <f>+C401</f>
        <v>0</v>
      </c>
      <c r="E401" s="112">
        <f>+'prev. 2016'!D401</f>
        <v>0</v>
      </c>
      <c r="F401" s="113">
        <f>+E401</f>
        <v>0</v>
      </c>
      <c r="G401" s="112">
        <f>+'prev. 2016'!E401</f>
        <v>0</v>
      </c>
      <c r="H401" s="113">
        <f>+G401</f>
        <v>0</v>
      </c>
      <c r="I401" s="112">
        <f>+'prev. 2016'!F401</f>
        <v>0</v>
      </c>
      <c r="J401" s="113">
        <f>+I401</f>
        <v>0</v>
      </c>
      <c r="K401" s="112">
        <f>+'prev. 2016'!G401</f>
        <v>0</v>
      </c>
      <c r="L401" s="122">
        <f>+K401</f>
        <v>0</v>
      </c>
      <c r="M401" s="112">
        <f>+'prev. 2016'!H401</f>
        <v>0</v>
      </c>
      <c r="N401" s="122">
        <f>+M401</f>
        <v>0</v>
      </c>
      <c r="O401" s="112">
        <f>+'prev. 2016'!I401</f>
        <v>0</v>
      </c>
      <c r="P401" s="122">
        <f>+O401</f>
        <v>0</v>
      </c>
      <c r="Q401" s="112">
        <f>+'prev. 2016'!J401</f>
        <v>0</v>
      </c>
      <c r="R401" s="113">
        <f>+Q401</f>
        <v>0</v>
      </c>
      <c r="S401" s="112">
        <f>+'prev. 2016'!K401</f>
        <v>0</v>
      </c>
      <c r="T401" s="122">
        <f>+S401</f>
        <v>0</v>
      </c>
      <c r="U401" s="112">
        <f>+'prev. 2016'!L401</f>
        <v>0</v>
      </c>
      <c r="V401" s="113">
        <f>+U401</f>
        <v>0</v>
      </c>
      <c r="W401" s="112">
        <f>+'prev. 2016'!M401</f>
        <v>0</v>
      </c>
      <c r="X401" s="113">
        <f>+W401</f>
        <v>0</v>
      </c>
      <c r="Y401" s="116">
        <f t="shared" si="173"/>
        <v>0</v>
      </c>
      <c r="Z401" s="116">
        <f t="shared" si="174"/>
        <v>0</v>
      </c>
    </row>
    <row r="402" spans="1:26" s="110" customFormat="1" x14ac:dyDescent="0.2">
      <c r="A402" s="139" t="s">
        <v>1036</v>
      </c>
      <c r="B402" s="132" t="s">
        <v>1074</v>
      </c>
      <c r="C402" s="112">
        <f>+'prev. 2016'!C402</f>
        <v>409</v>
      </c>
      <c r="D402" s="112">
        <f>SUM(D403:D405)</f>
        <v>409</v>
      </c>
      <c r="E402" s="112">
        <f>+'prev. 2016'!D402</f>
        <v>160</v>
      </c>
      <c r="F402" s="112">
        <f>SUM(F403:F405)</f>
        <v>160</v>
      </c>
      <c r="G402" s="112">
        <f>+'prev. 2016'!E402</f>
        <v>25</v>
      </c>
      <c r="H402" s="112">
        <f>SUM(H403:H405)</f>
        <v>25</v>
      </c>
      <c r="I402" s="112">
        <f>+'prev. 2016'!F402</f>
        <v>16</v>
      </c>
      <c r="J402" s="112">
        <f>SUM(J403:J405)</f>
        <v>16</v>
      </c>
      <c r="K402" s="112">
        <f>+'prev. 2016'!G402</f>
        <v>88</v>
      </c>
      <c r="L402" s="121">
        <f>SUM(L403:L405)</f>
        <v>88</v>
      </c>
      <c r="M402" s="112">
        <f>+'prev. 2016'!H402</f>
        <v>1</v>
      </c>
      <c r="N402" s="121">
        <f>SUM(N403:N405)</f>
        <v>1</v>
      </c>
      <c r="O402" s="112">
        <f>+'prev. 2016'!I402</f>
        <v>218</v>
      </c>
      <c r="P402" s="121">
        <f>SUM(P403:P405)</f>
        <v>218</v>
      </c>
      <c r="Q402" s="112">
        <f>+'prev. 2016'!J402</f>
        <v>0</v>
      </c>
      <c r="R402" s="112">
        <f>SUM(R403:R405)</f>
        <v>0</v>
      </c>
      <c r="S402" s="112">
        <f>+'prev. 2016'!K402</f>
        <v>427</v>
      </c>
      <c r="T402" s="121">
        <f>SUM(T403:T405)</f>
        <v>427</v>
      </c>
      <c r="U402" s="112">
        <f>+'prev. 2016'!L402</f>
        <v>122</v>
      </c>
      <c r="V402" s="112">
        <f>SUM(V403:V405)</f>
        <v>122</v>
      </c>
      <c r="W402" s="112">
        <f>+'prev. 2016'!M402</f>
        <v>0</v>
      </c>
      <c r="X402" s="112">
        <f>SUM(X403:X405)</f>
        <v>0</v>
      </c>
      <c r="Y402" s="116">
        <f t="shared" si="173"/>
        <v>1466</v>
      </c>
      <c r="Z402" s="116">
        <f t="shared" si="174"/>
        <v>1466</v>
      </c>
    </row>
    <row r="403" spans="1:26" x14ac:dyDescent="0.2">
      <c r="A403" s="143" t="s">
        <v>1037</v>
      </c>
      <c r="B403" s="132" t="s">
        <v>1632</v>
      </c>
      <c r="C403" s="112">
        <f>+'prev. 2016'!C403</f>
        <v>0</v>
      </c>
      <c r="D403" s="113">
        <f>+C403</f>
        <v>0</v>
      </c>
      <c r="E403" s="112">
        <f>+'prev. 2016'!D403</f>
        <v>0</v>
      </c>
      <c r="F403" s="113">
        <f>+E403</f>
        <v>0</v>
      </c>
      <c r="G403" s="112">
        <f>+'prev. 2016'!E403</f>
        <v>0</v>
      </c>
      <c r="H403" s="113">
        <f>+G403</f>
        <v>0</v>
      </c>
      <c r="I403" s="112">
        <f>+'prev. 2016'!F403</f>
        <v>0</v>
      </c>
      <c r="J403" s="113">
        <f>+I403</f>
        <v>0</v>
      </c>
      <c r="K403" s="112">
        <f>+'prev. 2016'!G403</f>
        <v>0</v>
      </c>
      <c r="L403" s="122">
        <f>+K403</f>
        <v>0</v>
      </c>
      <c r="M403" s="112">
        <f>+'prev. 2016'!H403</f>
        <v>0</v>
      </c>
      <c r="N403" s="122">
        <f>+M403</f>
        <v>0</v>
      </c>
      <c r="O403" s="112">
        <f>+'prev. 2016'!I403</f>
        <v>0</v>
      </c>
      <c r="P403" s="122">
        <f>+O403</f>
        <v>0</v>
      </c>
      <c r="Q403" s="112">
        <f>+'prev. 2016'!J403</f>
        <v>0</v>
      </c>
      <c r="R403" s="113">
        <f>+Q403</f>
        <v>0</v>
      </c>
      <c r="S403" s="112">
        <f>+'prev. 2016'!K403</f>
        <v>0</v>
      </c>
      <c r="T403" s="122">
        <f>+S403</f>
        <v>0</v>
      </c>
      <c r="U403" s="112">
        <f>+'prev. 2016'!L403</f>
        <v>0</v>
      </c>
      <c r="V403" s="113">
        <f>+U403</f>
        <v>0</v>
      </c>
      <c r="W403" s="112">
        <f>+'prev. 2016'!M403</f>
        <v>0</v>
      </c>
      <c r="X403" s="113">
        <f>+W403</f>
        <v>0</v>
      </c>
      <c r="Y403" s="116">
        <f t="shared" si="173"/>
        <v>0</v>
      </c>
      <c r="Z403" s="116">
        <f t="shared" si="174"/>
        <v>0</v>
      </c>
    </row>
    <row r="404" spans="1:26" x14ac:dyDescent="0.2">
      <c r="A404" s="143" t="s">
        <v>1038</v>
      </c>
      <c r="B404" s="132" t="s">
        <v>186</v>
      </c>
      <c r="C404" s="112">
        <f>+'prev. 2016'!C404</f>
        <v>27</v>
      </c>
      <c r="D404" s="113">
        <f>+C404</f>
        <v>27</v>
      </c>
      <c r="E404" s="112">
        <f>+'prev. 2016'!D404</f>
        <v>0</v>
      </c>
      <c r="F404" s="113">
        <f>+E404</f>
        <v>0</v>
      </c>
      <c r="G404" s="112">
        <f>+'prev. 2016'!E404</f>
        <v>0</v>
      </c>
      <c r="H404" s="113">
        <f>+G404</f>
        <v>0</v>
      </c>
      <c r="I404" s="112">
        <f>+'prev. 2016'!F404</f>
        <v>0</v>
      </c>
      <c r="J404" s="113">
        <f>+I404</f>
        <v>0</v>
      </c>
      <c r="K404" s="112">
        <f>+'prev. 2016'!G404</f>
        <v>88</v>
      </c>
      <c r="L404" s="122">
        <f>+K404</f>
        <v>88</v>
      </c>
      <c r="M404" s="112">
        <f>+'prev. 2016'!H404</f>
        <v>0</v>
      </c>
      <c r="N404" s="122">
        <f>+M404</f>
        <v>0</v>
      </c>
      <c r="O404" s="112">
        <f>+'prev. 2016'!I404</f>
        <v>177</v>
      </c>
      <c r="P404" s="122">
        <f>+O404</f>
        <v>177</v>
      </c>
      <c r="Q404" s="112">
        <f>+'prev. 2016'!J404</f>
        <v>0</v>
      </c>
      <c r="R404" s="113">
        <f>+Q404</f>
        <v>0</v>
      </c>
      <c r="S404" s="112">
        <f>+'prev. 2016'!K404</f>
        <v>0</v>
      </c>
      <c r="T404" s="122">
        <f>+S404</f>
        <v>0</v>
      </c>
      <c r="U404" s="112">
        <f>+'prev. 2016'!L404</f>
        <v>0</v>
      </c>
      <c r="V404" s="113">
        <f>+U404</f>
        <v>0</v>
      </c>
      <c r="W404" s="112">
        <f>+'prev. 2016'!M404</f>
        <v>0</v>
      </c>
      <c r="X404" s="113">
        <f>+W404</f>
        <v>0</v>
      </c>
      <c r="Y404" s="116">
        <f t="shared" si="173"/>
        <v>292</v>
      </c>
      <c r="Z404" s="116">
        <f t="shared" si="174"/>
        <v>292</v>
      </c>
    </row>
    <row r="405" spans="1:26" x14ac:dyDescent="0.2">
      <c r="A405" s="143" t="s">
        <v>1039</v>
      </c>
      <c r="B405" s="132" t="s">
        <v>188</v>
      </c>
      <c r="C405" s="112">
        <f>+'prev. 2016'!C405</f>
        <v>382</v>
      </c>
      <c r="D405" s="113">
        <f>+C405</f>
        <v>382</v>
      </c>
      <c r="E405" s="112">
        <f>+'prev. 2016'!D405</f>
        <v>160</v>
      </c>
      <c r="F405" s="113">
        <f>+E405</f>
        <v>160</v>
      </c>
      <c r="G405" s="112">
        <f>+'prev. 2016'!E405</f>
        <v>25</v>
      </c>
      <c r="H405" s="113">
        <f>+G405</f>
        <v>25</v>
      </c>
      <c r="I405" s="112">
        <f>+'prev. 2016'!F405</f>
        <v>16</v>
      </c>
      <c r="J405" s="113">
        <f>+I405</f>
        <v>16</v>
      </c>
      <c r="K405" s="112">
        <f>+'prev. 2016'!G405</f>
        <v>0</v>
      </c>
      <c r="L405" s="122">
        <f>+K405</f>
        <v>0</v>
      </c>
      <c r="M405" s="112">
        <f>+'prev. 2016'!H405</f>
        <v>1</v>
      </c>
      <c r="N405" s="122">
        <f>+M405</f>
        <v>1</v>
      </c>
      <c r="O405" s="112">
        <f>+'prev. 2016'!I405</f>
        <v>41</v>
      </c>
      <c r="P405" s="122">
        <f>+O405</f>
        <v>41</v>
      </c>
      <c r="Q405" s="112">
        <f>+'prev. 2016'!J405</f>
        <v>0</v>
      </c>
      <c r="R405" s="113">
        <f>+Q405</f>
        <v>0</v>
      </c>
      <c r="S405" s="112">
        <f>+'prev. 2016'!K405</f>
        <v>427</v>
      </c>
      <c r="T405" s="122">
        <f>+S405</f>
        <v>427</v>
      </c>
      <c r="U405" s="112">
        <f>+'prev. 2016'!L405</f>
        <v>122</v>
      </c>
      <c r="V405" s="113">
        <f>+U405</f>
        <v>122</v>
      </c>
      <c r="W405" s="112">
        <f>+'prev. 2016'!M405</f>
        <v>0</v>
      </c>
      <c r="X405" s="113">
        <f>+W405</f>
        <v>0</v>
      </c>
      <c r="Y405" s="116">
        <f t="shared" si="173"/>
        <v>1174</v>
      </c>
      <c r="Z405" s="116">
        <f t="shared" si="174"/>
        <v>1174</v>
      </c>
    </row>
    <row r="406" spans="1:26" x14ac:dyDescent="0.2">
      <c r="A406" s="139" t="s">
        <v>1040</v>
      </c>
      <c r="B406" s="132" t="s">
        <v>190</v>
      </c>
      <c r="C406" s="112">
        <f>+'prev. 2016'!C406</f>
        <v>0</v>
      </c>
      <c r="D406" s="112">
        <f>SUM(D407:D408)</f>
        <v>0</v>
      </c>
      <c r="E406" s="112">
        <f>+'prev. 2016'!D406</f>
        <v>0</v>
      </c>
      <c r="F406" s="112">
        <f>SUM(F407:F408)</f>
        <v>0</v>
      </c>
      <c r="G406" s="112">
        <f>+'prev. 2016'!E406</f>
        <v>0</v>
      </c>
      <c r="H406" s="112">
        <f>SUM(H407:H408)</f>
        <v>0</v>
      </c>
      <c r="I406" s="112">
        <f>+'prev. 2016'!F406</f>
        <v>0</v>
      </c>
      <c r="J406" s="112">
        <f>SUM(J407:J408)</f>
        <v>0</v>
      </c>
      <c r="K406" s="112">
        <f>+'prev. 2016'!G406</f>
        <v>0</v>
      </c>
      <c r="L406" s="121">
        <f>SUM(L407:L408)</f>
        <v>0</v>
      </c>
      <c r="M406" s="112">
        <f>+'prev. 2016'!H406</f>
        <v>0</v>
      </c>
      <c r="N406" s="121">
        <f>SUM(N407:N408)</f>
        <v>0</v>
      </c>
      <c r="O406" s="112">
        <f>+'prev. 2016'!I406</f>
        <v>0</v>
      </c>
      <c r="P406" s="121">
        <f>SUM(P407:P408)</f>
        <v>0</v>
      </c>
      <c r="Q406" s="112">
        <f>+'prev. 2016'!J406</f>
        <v>0</v>
      </c>
      <c r="R406" s="112">
        <f>SUM(R407:R408)</f>
        <v>0</v>
      </c>
      <c r="S406" s="112">
        <f>+'prev. 2016'!K406</f>
        <v>0</v>
      </c>
      <c r="T406" s="121">
        <f>SUM(T407:T408)</f>
        <v>0</v>
      </c>
      <c r="U406" s="112">
        <f>+'prev. 2016'!L406</f>
        <v>0</v>
      </c>
      <c r="V406" s="112">
        <f>SUM(V407:V408)</f>
        <v>0</v>
      </c>
      <c r="W406" s="112">
        <f>+'prev. 2016'!M406</f>
        <v>0</v>
      </c>
      <c r="X406" s="112">
        <f>SUM(X407:X408)</f>
        <v>0</v>
      </c>
      <c r="Y406" s="116">
        <f t="shared" si="173"/>
        <v>0</v>
      </c>
      <c r="Z406" s="116">
        <f t="shared" si="174"/>
        <v>0</v>
      </c>
    </row>
    <row r="407" spans="1:26" x14ac:dyDescent="0.2">
      <c r="A407" s="143" t="s">
        <v>1041</v>
      </c>
      <c r="B407" s="132" t="s">
        <v>192</v>
      </c>
      <c r="C407" s="112">
        <f>+'prev. 2016'!C407</f>
        <v>0</v>
      </c>
      <c r="D407" s="113">
        <f>+C407</f>
        <v>0</v>
      </c>
      <c r="E407" s="112">
        <f>+'prev. 2016'!D407</f>
        <v>0</v>
      </c>
      <c r="F407" s="113">
        <f>+E407</f>
        <v>0</v>
      </c>
      <c r="G407" s="112">
        <f>+'prev. 2016'!E407</f>
        <v>0</v>
      </c>
      <c r="H407" s="113">
        <f>+G407</f>
        <v>0</v>
      </c>
      <c r="I407" s="112">
        <f>+'prev. 2016'!F407</f>
        <v>0</v>
      </c>
      <c r="J407" s="113">
        <f>+I407</f>
        <v>0</v>
      </c>
      <c r="K407" s="112">
        <f>+'prev. 2016'!G407</f>
        <v>0</v>
      </c>
      <c r="L407" s="122">
        <f>+K407</f>
        <v>0</v>
      </c>
      <c r="M407" s="112">
        <f>+'prev. 2016'!H407</f>
        <v>0</v>
      </c>
      <c r="N407" s="122">
        <f>+M407</f>
        <v>0</v>
      </c>
      <c r="O407" s="112">
        <f>+'prev. 2016'!I407</f>
        <v>0</v>
      </c>
      <c r="P407" s="122">
        <f>+O407</f>
        <v>0</v>
      </c>
      <c r="Q407" s="112">
        <f>+'prev. 2016'!J407</f>
        <v>0</v>
      </c>
      <c r="R407" s="113">
        <f>+Q407</f>
        <v>0</v>
      </c>
      <c r="S407" s="112">
        <f>+'prev. 2016'!K407</f>
        <v>0</v>
      </c>
      <c r="T407" s="122">
        <f>+S407</f>
        <v>0</v>
      </c>
      <c r="U407" s="112">
        <f>+'prev. 2016'!L407</f>
        <v>0</v>
      </c>
      <c r="V407" s="113">
        <f>+U407</f>
        <v>0</v>
      </c>
      <c r="W407" s="112">
        <f>+'prev. 2016'!M407</f>
        <v>0</v>
      </c>
      <c r="X407" s="113">
        <f>+W407</f>
        <v>0</v>
      </c>
      <c r="Y407" s="116">
        <f t="shared" si="173"/>
        <v>0</v>
      </c>
      <c r="Z407" s="116">
        <f t="shared" si="174"/>
        <v>0</v>
      </c>
    </row>
    <row r="408" spans="1:26" x14ac:dyDescent="0.2">
      <c r="A408" s="143" t="s">
        <v>601</v>
      </c>
      <c r="B408" s="132" t="s">
        <v>194</v>
      </c>
      <c r="C408" s="112">
        <f>+'prev. 2016'!C408</f>
        <v>0</v>
      </c>
      <c r="D408" s="113">
        <f>+C408</f>
        <v>0</v>
      </c>
      <c r="E408" s="112">
        <f>+'prev. 2016'!D408</f>
        <v>0</v>
      </c>
      <c r="F408" s="113">
        <f>+E408</f>
        <v>0</v>
      </c>
      <c r="G408" s="112">
        <f>+'prev. 2016'!E408</f>
        <v>0</v>
      </c>
      <c r="H408" s="113">
        <f>+G408</f>
        <v>0</v>
      </c>
      <c r="I408" s="112">
        <f>+'prev. 2016'!F408</f>
        <v>0</v>
      </c>
      <c r="J408" s="113">
        <f>+I408</f>
        <v>0</v>
      </c>
      <c r="K408" s="112">
        <f>+'prev. 2016'!G408</f>
        <v>0</v>
      </c>
      <c r="L408" s="122">
        <f>+K408</f>
        <v>0</v>
      </c>
      <c r="M408" s="112">
        <f>+'prev. 2016'!H408</f>
        <v>0</v>
      </c>
      <c r="N408" s="122">
        <f>+M408</f>
        <v>0</v>
      </c>
      <c r="O408" s="112">
        <f>+'prev. 2016'!I408</f>
        <v>0</v>
      </c>
      <c r="P408" s="122">
        <f>+O408</f>
        <v>0</v>
      </c>
      <c r="Q408" s="112">
        <f>+'prev. 2016'!J408</f>
        <v>0</v>
      </c>
      <c r="R408" s="113">
        <f>+Q408</f>
        <v>0</v>
      </c>
      <c r="S408" s="112">
        <f>+'prev. 2016'!K408</f>
        <v>0</v>
      </c>
      <c r="T408" s="122">
        <f>+S408</f>
        <v>0</v>
      </c>
      <c r="U408" s="112">
        <f>+'prev. 2016'!L408</f>
        <v>0</v>
      </c>
      <c r="V408" s="113">
        <f>+U408</f>
        <v>0</v>
      </c>
      <c r="W408" s="112">
        <f>+'prev. 2016'!M408</f>
        <v>0</v>
      </c>
      <c r="X408" s="113">
        <f>+W408</f>
        <v>0</v>
      </c>
      <c r="Y408" s="116">
        <f t="shared" si="173"/>
        <v>0</v>
      </c>
      <c r="Z408" s="116">
        <f t="shared" si="174"/>
        <v>0</v>
      </c>
    </row>
    <row r="409" spans="1:26" x14ac:dyDescent="0.2">
      <c r="A409" s="139" t="s">
        <v>602</v>
      </c>
      <c r="B409" s="132" t="s">
        <v>196</v>
      </c>
      <c r="C409" s="112">
        <f>+'prev. 2016'!C409</f>
        <v>-328</v>
      </c>
      <c r="D409" s="112">
        <f>D392+D396-D402-D406</f>
        <v>-328</v>
      </c>
      <c r="E409" s="112">
        <f>+'prev. 2016'!D409</f>
        <v>-158</v>
      </c>
      <c r="F409" s="112">
        <f>F392+F396-F402-F406</f>
        <v>-158</v>
      </c>
      <c r="G409" s="112">
        <f>+'prev. 2016'!E409</f>
        <v>-25</v>
      </c>
      <c r="H409" s="112">
        <f>H392+H396-H402-H406</f>
        <v>-25</v>
      </c>
      <c r="I409" s="112">
        <f>+'prev. 2016'!F409</f>
        <v>-16</v>
      </c>
      <c r="J409" s="112">
        <f>J392+J396-J402-J406</f>
        <v>-16</v>
      </c>
      <c r="K409" s="112">
        <f>+'prev. 2016'!G409</f>
        <v>-88</v>
      </c>
      <c r="L409" s="121">
        <f>L392+L396-L402-L406</f>
        <v>-88</v>
      </c>
      <c r="M409" s="112">
        <f>+'prev. 2016'!H409</f>
        <v>-1</v>
      </c>
      <c r="N409" s="121">
        <f>N392+N396-N402-N406</f>
        <v>-1</v>
      </c>
      <c r="O409" s="112">
        <f>+'prev. 2016'!I409</f>
        <v>-218</v>
      </c>
      <c r="P409" s="121">
        <f>P392+P396-P402-P406</f>
        <v>-218</v>
      </c>
      <c r="Q409" s="112">
        <f>+'prev. 2016'!J409</f>
        <v>0</v>
      </c>
      <c r="R409" s="112">
        <f>R392+R396-R402-R406</f>
        <v>0</v>
      </c>
      <c r="S409" s="112">
        <f>+'prev. 2016'!K409</f>
        <v>-427</v>
      </c>
      <c r="T409" s="121">
        <f>T392+T396-T402-T406</f>
        <v>-427</v>
      </c>
      <c r="U409" s="112">
        <f>+'prev. 2016'!L409</f>
        <v>-122</v>
      </c>
      <c r="V409" s="112">
        <f>V392+V396-V402-V406</f>
        <v>-122</v>
      </c>
      <c r="W409" s="112">
        <f>+'prev. 2016'!M409</f>
        <v>0</v>
      </c>
      <c r="X409" s="112">
        <f>X392+X396-X402-X406</f>
        <v>0</v>
      </c>
      <c r="Y409" s="116">
        <f t="shared" si="173"/>
        <v>-1383</v>
      </c>
      <c r="Z409" s="116">
        <f t="shared" si="174"/>
        <v>-1383</v>
      </c>
    </row>
    <row r="410" spans="1:26" x14ac:dyDescent="0.2">
      <c r="A410" s="139" t="s">
        <v>603</v>
      </c>
      <c r="B410" s="132" t="s">
        <v>200</v>
      </c>
      <c r="C410" s="112">
        <f>+'prev. 2016'!C410</f>
        <v>0</v>
      </c>
      <c r="D410" s="113">
        <f>+C410</f>
        <v>0</v>
      </c>
      <c r="E410" s="112">
        <f>+'prev. 2016'!D410</f>
        <v>0</v>
      </c>
      <c r="F410" s="113">
        <f>+E410</f>
        <v>0</v>
      </c>
      <c r="G410" s="112">
        <f>+'prev. 2016'!E410</f>
        <v>0</v>
      </c>
      <c r="H410" s="113">
        <f>+G410</f>
        <v>0</v>
      </c>
      <c r="I410" s="112">
        <f>+'prev. 2016'!F410</f>
        <v>0</v>
      </c>
      <c r="J410" s="113">
        <f>+I410</f>
        <v>0</v>
      </c>
      <c r="K410" s="112">
        <f>+'prev. 2016'!G410</f>
        <v>0</v>
      </c>
      <c r="L410" s="122">
        <f>+K410</f>
        <v>0</v>
      </c>
      <c r="M410" s="112">
        <f>+'prev. 2016'!H410</f>
        <v>0</v>
      </c>
      <c r="N410" s="122">
        <f>+M410</f>
        <v>0</v>
      </c>
      <c r="O410" s="112">
        <f>+'prev. 2016'!I410</f>
        <v>0</v>
      </c>
      <c r="P410" s="122">
        <f>+O410</f>
        <v>0</v>
      </c>
      <c r="Q410" s="112">
        <f>+'prev. 2016'!J410</f>
        <v>0</v>
      </c>
      <c r="R410" s="113">
        <f>+Q410</f>
        <v>0</v>
      </c>
      <c r="S410" s="112">
        <f>+'prev. 2016'!K410</f>
        <v>0</v>
      </c>
      <c r="T410" s="122">
        <f>+S410</f>
        <v>0</v>
      </c>
      <c r="U410" s="112">
        <f>+'prev. 2016'!L410</f>
        <v>0</v>
      </c>
      <c r="V410" s="113">
        <f>+U410</f>
        <v>0</v>
      </c>
      <c r="W410" s="112">
        <f>+'prev. 2016'!M410</f>
        <v>0</v>
      </c>
      <c r="X410" s="113">
        <f>+W410</f>
        <v>0</v>
      </c>
      <c r="Y410" s="116">
        <f t="shared" si="173"/>
        <v>0</v>
      </c>
      <c r="Z410" s="116">
        <f t="shared" si="174"/>
        <v>0</v>
      </c>
    </row>
    <row r="411" spans="1:26" x14ac:dyDescent="0.2">
      <c r="A411" s="139" t="s">
        <v>604</v>
      </c>
      <c r="B411" s="132" t="s">
        <v>202</v>
      </c>
      <c r="C411" s="112">
        <f>+'prev. 2016'!C411</f>
        <v>0</v>
      </c>
      <c r="D411" s="113">
        <f>+C411</f>
        <v>0</v>
      </c>
      <c r="E411" s="112">
        <f>+'prev. 2016'!D411</f>
        <v>0</v>
      </c>
      <c r="F411" s="113">
        <f>+E411</f>
        <v>0</v>
      </c>
      <c r="G411" s="112">
        <f>+'prev. 2016'!E411</f>
        <v>0</v>
      </c>
      <c r="H411" s="113">
        <f>+G411</f>
        <v>0</v>
      </c>
      <c r="I411" s="112">
        <f>+'prev. 2016'!F411</f>
        <v>0</v>
      </c>
      <c r="J411" s="113">
        <f>+I411</f>
        <v>0</v>
      </c>
      <c r="K411" s="112">
        <f>+'prev. 2016'!G411</f>
        <v>0</v>
      </c>
      <c r="L411" s="122">
        <f>+K411</f>
        <v>0</v>
      </c>
      <c r="M411" s="112">
        <f>+'prev. 2016'!H411</f>
        <v>0</v>
      </c>
      <c r="N411" s="122">
        <f>+M411</f>
        <v>0</v>
      </c>
      <c r="O411" s="112">
        <f>+'prev. 2016'!I411</f>
        <v>0</v>
      </c>
      <c r="P411" s="122">
        <f>+O411</f>
        <v>0</v>
      </c>
      <c r="Q411" s="112">
        <f>+'prev. 2016'!J411</f>
        <v>0</v>
      </c>
      <c r="R411" s="113">
        <f>+Q411</f>
        <v>0</v>
      </c>
      <c r="S411" s="112">
        <f>+'prev. 2016'!K411</f>
        <v>0</v>
      </c>
      <c r="T411" s="122">
        <f>+S411</f>
        <v>0</v>
      </c>
      <c r="U411" s="112">
        <f>+'prev. 2016'!L411</f>
        <v>0</v>
      </c>
      <c r="V411" s="113">
        <f>+U411</f>
        <v>0</v>
      </c>
      <c r="W411" s="112">
        <f>+'prev. 2016'!M411</f>
        <v>0</v>
      </c>
      <c r="X411" s="113">
        <f>+W411</f>
        <v>0</v>
      </c>
      <c r="Y411" s="116">
        <f t="shared" si="173"/>
        <v>0</v>
      </c>
      <c r="Z411" s="116">
        <f t="shared" si="174"/>
        <v>0</v>
      </c>
    </row>
    <row r="412" spans="1:26" x14ac:dyDescent="0.2">
      <c r="A412" s="139" t="s">
        <v>605</v>
      </c>
      <c r="B412" s="132" t="s">
        <v>204</v>
      </c>
      <c r="C412" s="112">
        <f>+'prev. 2016'!C412</f>
        <v>0</v>
      </c>
      <c r="D412" s="112">
        <f>+D410-D411</f>
        <v>0</v>
      </c>
      <c r="E412" s="112">
        <f>+'prev. 2016'!D412</f>
        <v>0</v>
      </c>
      <c r="F412" s="112">
        <f>+F410-F411</f>
        <v>0</v>
      </c>
      <c r="G412" s="112">
        <f>+'prev. 2016'!E412</f>
        <v>0</v>
      </c>
      <c r="H412" s="112">
        <f>+H410-H411</f>
        <v>0</v>
      </c>
      <c r="I412" s="112">
        <f>+'prev. 2016'!F412</f>
        <v>0</v>
      </c>
      <c r="J412" s="112">
        <f>+J410-J411</f>
        <v>0</v>
      </c>
      <c r="K412" s="112">
        <f>+'prev. 2016'!G412</f>
        <v>0</v>
      </c>
      <c r="L412" s="121">
        <f>+L410-L411</f>
        <v>0</v>
      </c>
      <c r="M412" s="112">
        <f>+'prev. 2016'!H412</f>
        <v>0</v>
      </c>
      <c r="N412" s="121">
        <f>+N410-N411</f>
        <v>0</v>
      </c>
      <c r="O412" s="112">
        <f>+'prev. 2016'!I412</f>
        <v>0</v>
      </c>
      <c r="P412" s="121">
        <f>+P410-P411</f>
        <v>0</v>
      </c>
      <c r="Q412" s="112">
        <f>+'prev. 2016'!J412</f>
        <v>0</v>
      </c>
      <c r="R412" s="112">
        <f>+R410-R411</f>
        <v>0</v>
      </c>
      <c r="S412" s="112">
        <f>+'prev. 2016'!K412</f>
        <v>0</v>
      </c>
      <c r="T412" s="121">
        <f>+T410-T411</f>
        <v>0</v>
      </c>
      <c r="U412" s="112">
        <f>+'prev. 2016'!L412</f>
        <v>0</v>
      </c>
      <c r="V412" s="112">
        <f>+V410-V411</f>
        <v>0</v>
      </c>
      <c r="W412" s="112">
        <f>+'prev. 2016'!M412</f>
        <v>0</v>
      </c>
      <c r="X412" s="112">
        <f>+X410-X411</f>
        <v>0</v>
      </c>
      <c r="Y412" s="116">
        <f t="shared" si="173"/>
        <v>0</v>
      </c>
      <c r="Z412" s="116">
        <f t="shared" si="174"/>
        <v>0</v>
      </c>
    </row>
    <row r="413" spans="1:26" x14ac:dyDescent="0.2">
      <c r="A413" s="139" t="s">
        <v>606</v>
      </c>
      <c r="B413" s="132" t="s">
        <v>208</v>
      </c>
      <c r="C413" s="112">
        <f>+'prev. 2016'!C413</f>
        <v>0</v>
      </c>
      <c r="D413" s="112">
        <f>D414+D415</f>
        <v>0</v>
      </c>
      <c r="E413" s="112">
        <f>+'prev. 2016'!D413</f>
        <v>0</v>
      </c>
      <c r="F413" s="112">
        <f>F414+F415</f>
        <v>0</v>
      </c>
      <c r="G413" s="112">
        <f>+'prev. 2016'!E413</f>
        <v>0</v>
      </c>
      <c r="H413" s="112">
        <f>H414+H415</f>
        <v>0</v>
      </c>
      <c r="I413" s="112">
        <f>+'prev. 2016'!F413</f>
        <v>0</v>
      </c>
      <c r="J413" s="112">
        <f>J414+J415</f>
        <v>0</v>
      </c>
      <c r="K413" s="112">
        <f>+'prev. 2016'!G413</f>
        <v>0</v>
      </c>
      <c r="L413" s="121">
        <f>L414+L415</f>
        <v>0</v>
      </c>
      <c r="M413" s="112">
        <f>+'prev. 2016'!H413</f>
        <v>3</v>
      </c>
      <c r="N413" s="121">
        <f>N414+N415</f>
        <v>3</v>
      </c>
      <c r="O413" s="112">
        <f>+'prev. 2016'!I413</f>
        <v>433</v>
      </c>
      <c r="P413" s="121">
        <f>P414+P415</f>
        <v>433</v>
      </c>
      <c r="Q413" s="112">
        <f>+'prev. 2016'!J413</f>
        <v>0</v>
      </c>
      <c r="R413" s="112">
        <f>R414+R415</f>
        <v>0</v>
      </c>
      <c r="S413" s="112">
        <f>+'prev. 2016'!K413</f>
        <v>0</v>
      </c>
      <c r="T413" s="121">
        <f>T414+T415</f>
        <v>0</v>
      </c>
      <c r="U413" s="112">
        <f>+'prev. 2016'!L413</f>
        <v>0</v>
      </c>
      <c r="V413" s="112">
        <f>V414+V415</f>
        <v>0</v>
      </c>
      <c r="W413" s="112">
        <f>+'prev. 2016'!M413</f>
        <v>0</v>
      </c>
      <c r="X413" s="112">
        <f>X414+X415</f>
        <v>0</v>
      </c>
      <c r="Y413" s="116">
        <f t="shared" si="173"/>
        <v>436</v>
      </c>
      <c r="Z413" s="116">
        <f t="shared" si="174"/>
        <v>436</v>
      </c>
    </row>
    <row r="414" spans="1:26" x14ac:dyDescent="0.2">
      <c r="A414" s="143" t="s">
        <v>607</v>
      </c>
      <c r="B414" s="132" t="s">
        <v>210</v>
      </c>
      <c r="C414" s="112">
        <f>+'prev. 2016'!C414</f>
        <v>0</v>
      </c>
      <c r="D414" s="113">
        <f>+C414</f>
        <v>0</v>
      </c>
      <c r="E414" s="112">
        <f>+'prev. 2016'!D414</f>
        <v>0</v>
      </c>
      <c r="F414" s="113">
        <f>+E414</f>
        <v>0</v>
      </c>
      <c r="G414" s="112">
        <f>+'prev. 2016'!E414</f>
        <v>0</v>
      </c>
      <c r="H414" s="113">
        <f>+G414</f>
        <v>0</v>
      </c>
      <c r="I414" s="112">
        <f>+'prev. 2016'!F414</f>
        <v>0</v>
      </c>
      <c r="J414" s="113">
        <f>+I414</f>
        <v>0</v>
      </c>
      <c r="K414" s="112">
        <f>+'prev. 2016'!G414</f>
        <v>0</v>
      </c>
      <c r="L414" s="122">
        <f>+K414</f>
        <v>0</v>
      </c>
      <c r="M414" s="112">
        <f>+'prev. 2016'!H414</f>
        <v>0</v>
      </c>
      <c r="N414" s="122">
        <f>+M414</f>
        <v>0</v>
      </c>
      <c r="O414" s="112">
        <f>+'prev. 2016'!I414</f>
        <v>0</v>
      </c>
      <c r="P414" s="122">
        <f>+O414</f>
        <v>0</v>
      </c>
      <c r="Q414" s="112">
        <f>+'prev. 2016'!J414</f>
        <v>0</v>
      </c>
      <c r="R414" s="113">
        <f>+Q414</f>
        <v>0</v>
      </c>
      <c r="S414" s="112">
        <f>+'prev. 2016'!K414</f>
        <v>0</v>
      </c>
      <c r="T414" s="122">
        <f>+S414</f>
        <v>0</v>
      </c>
      <c r="U414" s="112">
        <f>+'prev. 2016'!L414</f>
        <v>0</v>
      </c>
      <c r="V414" s="113">
        <f>+U414</f>
        <v>0</v>
      </c>
      <c r="W414" s="112">
        <f>+'prev. 2016'!M414</f>
        <v>0</v>
      </c>
      <c r="X414" s="113">
        <f>+W414</f>
        <v>0</v>
      </c>
      <c r="Y414" s="116">
        <f t="shared" si="173"/>
        <v>0</v>
      </c>
      <c r="Z414" s="116">
        <f t="shared" si="174"/>
        <v>0</v>
      </c>
    </row>
    <row r="415" spans="1:26" x14ac:dyDescent="0.2">
      <c r="A415" s="143" t="s">
        <v>608</v>
      </c>
      <c r="B415" s="132" t="s">
        <v>212</v>
      </c>
      <c r="C415" s="112">
        <f>+'prev. 2016'!C415</f>
        <v>0</v>
      </c>
      <c r="D415" s="112">
        <f>D416+D417+D427+D437</f>
        <v>0</v>
      </c>
      <c r="E415" s="112">
        <f>+'prev. 2016'!D415</f>
        <v>0</v>
      </c>
      <c r="F415" s="112">
        <f>F416+F417+F427+F437</f>
        <v>0</v>
      </c>
      <c r="G415" s="112">
        <f>+'prev. 2016'!E415</f>
        <v>0</v>
      </c>
      <c r="H415" s="112">
        <f>H416+H417+H427+H437</f>
        <v>0</v>
      </c>
      <c r="I415" s="112">
        <f>+'prev. 2016'!F415</f>
        <v>0</v>
      </c>
      <c r="J415" s="112">
        <f>J416+J417+J427+J437</f>
        <v>0</v>
      </c>
      <c r="K415" s="112">
        <f>+'prev. 2016'!G415</f>
        <v>0</v>
      </c>
      <c r="L415" s="121">
        <f>L416+L417+L427+L437</f>
        <v>0</v>
      </c>
      <c r="M415" s="112">
        <f>+'prev. 2016'!H415</f>
        <v>3</v>
      </c>
      <c r="N415" s="121">
        <f>N416+N417+N427+N437</f>
        <v>3</v>
      </c>
      <c r="O415" s="112">
        <f>+'prev. 2016'!I415</f>
        <v>433</v>
      </c>
      <c r="P415" s="121">
        <f>P416+P417+P427+P437</f>
        <v>433</v>
      </c>
      <c r="Q415" s="112">
        <f>+'prev. 2016'!J415</f>
        <v>0</v>
      </c>
      <c r="R415" s="112">
        <f>R416+R417+R427+R437</f>
        <v>0</v>
      </c>
      <c r="S415" s="112">
        <f>+'prev. 2016'!K415</f>
        <v>0</v>
      </c>
      <c r="T415" s="121">
        <f>T416+T417+T427+T437</f>
        <v>0</v>
      </c>
      <c r="U415" s="112">
        <f>+'prev. 2016'!L415</f>
        <v>0</v>
      </c>
      <c r="V415" s="112">
        <f>V416+V417+V427+V437</f>
        <v>0</v>
      </c>
      <c r="W415" s="112">
        <f>+'prev. 2016'!M415</f>
        <v>0</v>
      </c>
      <c r="X415" s="112">
        <f>X416+X417+X427+X437</f>
        <v>0</v>
      </c>
      <c r="Y415" s="116">
        <f t="shared" si="173"/>
        <v>436</v>
      </c>
      <c r="Z415" s="116">
        <f t="shared" si="174"/>
        <v>436</v>
      </c>
    </row>
    <row r="416" spans="1:26" x14ac:dyDescent="0.2">
      <c r="A416" s="143" t="s">
        <v>609</v>
      </c>
      <c r="B416" s="132" t="s">
        <v>214</v>
      </c>
      <c r="C416" s="112">
        <f>+'prev. 2016'!C416</f>
        <v>0</v>
      </c>
      <c r="D416" s="113">
        <f>+C416</f>
        <v>0</v>
      </c>
      <c r="E416" s="112">
        <f>+'prev. 2016'!D416</f>
        <v>0</v>
      </c>
      <c r="F416" s="113">
        <f>+E416</f>
        <v>0</v>
      </c>
      <c r="G416" s="112">
        <f>+'prev. 2016'!E416</f>
        <v>0</v>
      </c>
      <c r="H416" s="113">
        <f>+G416</f>
        <v>0</v>
      </c>
      <c r="I416" s="112">
        <f>+'prev. 2016'!F416</f>
        <v>0</v>
      </c>
      <c r="J416" s="113">
        <f>+I416</f>
        <v>0</v>
      </c>
      <c r="K416" s="112">
        <f>+'prev. 2016'!G416</f>
        <v>0</v>
      </c>
      <c r="L416" s="122">
        <f>+K416</f>
        <v>0</v>
      </c>
      <c r="M416" s="112">
        <f>+'prev. 2016'!H416</f>
        <v>0</v>
      </c>
      <c r="N416" s="122">
        <f>+M416</f>
        <v>0</v>
      </c>
      <c r="O416" s="112">
        <f>+'prev. 2016'!I416</f>
        <v>0</v>
      </c>
      <c r="P416" s="122">
        <f>+O416</f>
        <v>0</v>
      </c>
      <c r="Q416" s="112">
        <f>+'prev. 2016'!J416</f>
        <v>0</v>
      </c>
      <c r="R416" s="113">
        <f>+Q416</f>
        <v>0</v>
      </c>
      <c r="S416" s="112">
        <f>+'prev. 2016'!K416</f>
        <v>0</v>
      </c>
      <c r="T416" s="122">
        <f>+S416</f>
        <v>0</v>
      </c>
      <c r="U416" s="112">
        <f>+'prev. 2016'!L416</f>
        <v>0</v>
      </c>
      <c r="V416" s="113">
        <f>+U416</f>
        <v>0</v>
      </c>
      <c r="W416" s="112">
        <f>+'prev. 2016'!M416</f>
        <v>0</v>
      </c>
      <c r="X416" s="113">
        <f>+W416</f>
        <v>0</v>
      </c>
      <c r="Y416" s="116">
        <f t="shared" si="173"/>
        <v>0</v>
      </c>
      <c r="Z416" s="116">
        <f t="shared" si="174"/>
        <v>0</v>
      </c>
    </row>
    <row r="417" spans="1:26" x14ac:dyDescent="0.2">
      <c r="A417" s="143" t="s">
        <v>610</v>
      </c>
      <c r="B417" s="132" t="s">
        <v>216</v>
      </c>
      <c r="C417" s="112">
        <f>+'prev. 2016'!C417</f>
        <v>0</v>
      </c>
      <c r="D417" s="112">
        <f>D418+D419</f>
        <v>0</v>
      </c>
      <c r="E417" s="112">
        <f>+'prev. 2016'!D417</f>
        <v>0</v>
      </c>
      <c r="F417" s="112">
        <f>F418+F419</f>
        <v>0</v>
      </c>
      <c r="G417" s="112">
        <f>+'prev. 2016'!E417</f>
        <v>0</v>
      </c>
      <c r="H417" s="112">
        <f>H418+H419</f>
        <v>0</v>
      </c>
      <c r="I417" s="112">
        <f>+'prev. 2016'!F417</f>
        <v>0</v>
      </c>
      <c r="J417" s="112">
        <f>J418+J419</f>
        <v>0</v>
      </c>
      <c r="K417" s="112">
        <f>+'prev. 2016'!G417</f>
        <v>0</v>
      </c>
      <c r="L417" s="121">
        <f>L418+L419</f>
        <v>0</v>
      </c>
      <c r="M417" s="112">
        <f>+'prev. 2016'!H417</f>
        <v>0</v>
      </c>
      <c r="N417" s="121">
        <f>N418+N419</f>
        <v>0</v>
      </c>
      <c r="O417" s="112">
        <f>+'prev. 2016'!I417</f>
        <v>432</v>
      </c>
      <c r="P417" s="121">
        <f>P418+P419</f>
        <v>432</v>
      </c>
      <c r="Q417" s="112">
        <f>+'prev. 2016'!J417</f>
        <v>0</v>
      </c>
      <c r="R417" s="112">
        <f>R418+R419</f>
        <v>0</v>
      </c>
      <c r="S417" s="112">
        <f>+'prev. 2016'!K417</f>
        <v>0</v>
      </c>
      <c r="T417" s="121">
        <f>T418+T419</f>
        <v>0</v>
      </c>
      <c r="U417" s="112">
        <f>+'prev. 2016'!L417</f>
        <v>0</v>
      </c>
      <c r="V417" s="112">
        <f>V418+V419</f>
        <v>0</v>
      </c>
      <c r="W417" s="112">
        <f>+'prev. 2016'!M417</f>
        <v>0</v>
      </c>
      <c r="X417" s="112">
        <f>X418+X419</f>
        <v>0</v>
      </c>
      <c r="Y417" s="116">
        <f t="shared" si="173"/>
        <v>432</v>
      </c>
      <c r="Z417" s="116">
        <f t="shared" si="174"/>
        <v>432</v>
      </c>
    </row>
    <row r="418" spans="1:26" ht="25.5" x14ac:dyDescent="0.2">
      <c r="A418" s="145" t="s">
        <v>611</v>
      </c>
      <c r="B418" s="132" t="s">
        <v>1336</v>
      </c>
      <c r="C418" s="112">
        <f>+'prev. 2016'!C418</f>
        <v>0</v>
      </c>
      <c r="D418" s="113">
        <f>+C418</f>
        <v>0</v>
      </c>
      <c r="E418" s="112">
        <f>+'prev. 2016'!D418</f>
        <v>0</v>
      </c>
      <c r="F418" s="113">
        <f>+E418</f>
        <v>0</v>
      </c>
      <c r="G418" s="112">
        <f>+'prev. 2016'!E418</f>
        <v>0</v>
      </c>
      <c r="H418" s="113">
        <f>+G418</f>
        <v>0</v>
      </c>
      <c r="I418" s="112">
        <f>+'prev. 2016'!F418</f>
        <v>0</v>
      </c>
      <c r="J418" s="113">
        <f>+I418</f>
        <v>0</v>
      </c>
      <c r="K418" s="112">
        <f>+'prev. 2016'!G418</f>
        <v>0</v>
      </c>
      <c r="L418" s="122">
        <f>+K418</f>
        <v>0</v>
      </c>
      <c r="M418" s="112">
        <f>+'prev. 2016'!H418</f>
        <v>0</v>
      </c>
      <c r="N418" s="122">
        <f>+M418</f>
        <v>0</v>
      </c>
      <c r="O418" s="112">
        <f>+'prev. 2016'!I418</f>
        <v>0</v>
      </c>
      <c r="P418" s="122">
        <f>+O418</f>
        <v>0</v>
      </c>
      <c r="Q418" s="112">
        <f>+'prev. 2016'!J418</f>
        <v>0</v>
      </c>
      <c r="R418" s="113">
        <f>+Q418</f>
        <v>0</v>
      </c>
      <c r="S418" s="112">
        <f>+'prev. 2016'!K418</f>
        <v>0</v>
      </c>
      <c r="T418" s="122">
        <f>+S418</f>
        <v>0</v>
      </c>
      <c r="U418" s="112">
        <f>+'prev. 2016'!L418</f>
        <v>0</v>
      </c>
      <c r="V418" s="113">
        <f>+U418</f>
        <v>0</v>
      </c>
      <c r="W418" s="112">
        <f>+'prev. 2016'!M418</f>
        <v>0</v>
      </c>
      <c r="X418" s="113">
        <f>+W418</f>
        <v>0</v>
      </c>
      <c r="Y418" s="116">
        <f t="shared" si="173"/>
        <v>0</v>
      </c>
      <c r="Z418" s="116">
        <f t="shared" si="174"/>
        <v>0</v>
      </c>
    </row>
    <row r="419" spans="1:26" x14ac:dyDescent="0.2">
      <c r="A419" s="143" t="s">
        <v>612</v>
      </c>
      <c r="B419" s="132" t="s">
        <v>455</v>
      </c>
      <c r="C419" s="112">
        <f>+'prev. 2016'!C419</f>
        <v>0</v>
      </c>
      <c r="D419" s="112">
        <f>SUM(D420:D426)</f>
        <v>0</v>
      </c>
      <c r="E419" s="112">
        <f>+'prev. 2016'!D419</f>
        <v>0</v>
      </c>
      <c r="F419" s="112">
        <f>SUM(F420:F426)</f>
        <v>0</v>
      </c>
      <c r="G419" s="112">
        <f>+'prev. 2016'!E419</f>
        <v>0</v>
      </c>
      <c r="H419" s="112">
        <f>SUM(H420:H426)</f>
        <v>0</v>
      </c>
      <c r="I419" s="112">
        <f>+'prev. 2016'!F419</f>
        <v>0</v>
      </c>
      <c r="J419" s="112">
        <f>SUM(J420:J426)</f>
        <v>0</v>
      </c>
      <c r="K419" s="112">
        <f>+'prev. 2016'!G419</f>
        <v>0</v>
      </c>
      <c r="L419" s="121">
        <f>SUM(L420:L426)</f>
        <v>0</v>
      </c>
      <c r="M419" s="112">
        <f>+'prev. 2016'!H419</f>
        <v>0</v>
      </c>
      <c r="N419" s="121">
        <f>SUM(N420:N426)</f>
        <v>0</v>
      </c>
      <c r="O419" s="112">
        <f>+'prev. 2016'!I419</f>
        <v>432</v>
      </c>
      <c r="P419" s="121">
        <f>SUM(P420:P426)</f>
        <v>432</v>
      </c>
      <c r="Q419" s="112">
        <f>+'prev. 2016'!J419</f>
        <v>0</v>
      </c>
      <c r="R419" s="112">
        <f>SUM(R420:R426)</f>
        <v>0</v>
      </c>
      <c r="S419" s="112">
        <f>+'prev. 2016'!K419</f>
        <v>0</v>
      </c>
      <c r="T419" s="121">
        <f>SUM(T420:T426)</f>
        <v>0</v>
      </c>
      <c r="U419" s="112">
        <f>+'prev. 2016'!L419</f>
        <v>0</v>
      </c>
      <c r="V419" s="112">
        <f>SUM(V420:V426)</f>
        <v>0</v>
      </c>
      <c r="W419" s="112">
        <f>+'prev. 2016'!M419</f>
        <v>0</v>
      </c>
      <c r="X419" s="112">
        <f>SUM(X420:X426)</f>
        <v>0</v>
      </c>
      <c r="Y419" s="116">
        <f t="shared" si="173"/>
        <v>432</v>
      </c>
      <c r="Z419" s="116">
        <f t="shared" si="174"/>
        <v>432</v>
      </c>
    </row>
    <row r="420" spans="1:26" ht="25.5" x14ac:dyDescent="0.2">
      <c r="A420" s="139" t="s">
        <v>613</v>
      </c>
      <c r="B420" s="132" t="s">
        <v>72</v>
      </c>
      <c r="C420" s="112">
        <f>+'prev. 2016'!C420</f>
        <v>0</v>
      </c>
      <c r="D420" s="113">
        <f t="shared" ref="D420:F426" si="175">+C420</f>
        <v>0</v>
      </c>
      <c r="E420" s="112">
        <f>+'prev. 2016'!D420</f>
        <v>0</v>
      </c>
      <c r="F420" s="113">
        <f t="shared" si="175"/>
        <v>0</v>
      </c>
      <c r="G420" s="112">
        <f>+'prev. 2016'!E420</f>
        <v>0</v>
      </c>
      <c r="H420" s="113">
        <f t="shared" ref="H420:H426" si="176">+G420</f>
        <v>0</v>
      </c>
      <c r="I420" s="112">
        <f>+'prev. 2016'!F420</f>
        <v>0</v>
      </c>
      <c r="J420" s="113">
        <f t="shared" ref="J420:J426" si="177">+I420</f>
        <v>0</v>
      </c>
      <c r="K420" s="112">
        <f>+'prev. 2016'!G420</f>
        <v>0</v>
      </c>
      <c r="L420" s="122">
        <f t="shared" ref="L420:L426" si="178">+K420</f>
        <v>0</v>
      </c>
      <c r="M420" s="112">
        <f>+'prev. 2016'!H420</f>
        <v>0</v>
      </c>
      <c r="N420" s="122">
        <f t="shared" ref="N420:N426" si="179">+M420</f>
        <v>0</v>
      </c>
      <c r="O420" s="112">
        <f>+'prev. 2016'!I420</f>
        <v>0</v>
      </c>
      <c r="P420" s="122">
        <f t="shared" ref="P420:P426" si="180">+O420</f>
        <v>0</v>
      </c>
      <c r="Q420" s="112">
        <f>+'prev. 2016'!J420</f>
        <v>0</v>
      </c>
      <c r="R420" s="113">
        <f t="shared" ref="R420:R426" si="181">+Q420</f>
        <v>0</v>
      </c>
      <c r="S420" s="112">
        <f>+'prev. 2016'!K420</f>
        <v>0</v>
      </c>
      <c r="T420" s="122">
        <f t="shared" ref="T420:T426" si="182">+S420</f>
        <v>0</v>
      </c>
      <c r="U420" s="112">
        <f>+'prev. 2016'!L420</f>
        <v>0</v>
      </c>
      <c r="V420" s="113">
        <f t="shared" ref="V420:V426" si="183">+U420</f>
        <v>0</v>
      </c>
      <c r="W420" s="112">
        <f>+'prev. 2016'!M420</f>
        <v>0</v>
      </c>
      <c r="X420" s="113">
        <f t="shared" ref="X420:X426" si="184">+W420</f>
        <v>0</v>
      </c>
      <c r="Y420" s="116">
        <f t="shared" si="173"/>
        <v>0</v>
      </c>
      <c r="Z420" s="116">
        <f t="shared" si="174"/>
        <v>0</v>
      </c>
    </row>
    <row r="421" spans="1:26" ht="25.5" x14ac:dyDescent="0.2">
      <c r="A421" s="139" t="s">
        <v>614</v>
      </c>
      <c r="B421" s="132" t="s">
        <v>224</v>
      </c>
      <c r="C421" s="112">
        <f>+'prev. 2016'!C421</f>
        <v>0</v>
      </c>
      <c r="D421" s="113">
        <f t="shared" si="175"/>
        <v>0</v>
      </c>
      <c r="E421" s="112">
        <f>+'prev. 2016'!D421</f>
        <v>0</v>
      </c>
      <c r="F421" s="113">
        <f t="shared" si="175"/>
        <v>0</v>
      </c>
      <c r="G421" s="112">
        <f>+'prev. 2016'!E421</f>
        <v>0</v>
      </c>
      <c r="H421" s="113">
        <f t="shared" si="176"/>
        <v>0</v>
      </c>
      <c r="I421" s="112">
        <f>+'prev. 2016'!F421</f>
        <v>0</v>
      </c>
      <c r="J421" s="113">
        <f t="shared" si="177"/>
        <v>0</v>
      </c>
      <c r="K421" s="112">
        <f>+'prev. 2016'!G421</f>
        <v>0</v>
      </c>
      <c r="L421" s="122">
        <f t="shared" si="178"/>
        <v>0</v>
      </c>
      <c r="M421" s="112">
        <f>+'prev. 2016'!H421</f>
        <v>0</v>
      </c>
      <c r="N421" s="122">
        <f t="shared" si="179"/>
        <v>0</v>
      </c>
      <c r="O421" s="112">
        <f>+'prev. 2016'!I421</f>
        <v>15</v>
      </c>
      <c r="P421" s="122">
        <f t="shared" si="180"/>
        <v>15</v>
      </c>
      <c r="Q421" s="112">
        <f>+'prev. 2016'!J421</f>
        <v>0</v>
      </c>
      <c r="R421" s="113">
        <f t="shared" si="181"/>
        <v>0</v>
      </c>
      <c r="S421" s="112">
        <f>+'prev. 2016'!K421</f>
        <v>0</v>
      </c>
      <c r="T421" s="122">
        <f t="shared" si="182"/>
        <v>0</v>
      </c>
      <c r="U421" s="112">
        <f>+'prev. 2016'!L421</f>
        <v>0</v>
      </c>
      <c r="V421" s="113">
        <f t="shared" si="183"/>
        <v>0</v>
      </c>
      <c r="W421" s="112">
        <f>+'prev. 2016'!M421</f>
        <v>0</v>
      </c>
      <c r="X421" s="113">
        <f t="shared" si="184"/>
        <v>0</v>
      </c>
      <c r="Y421" s="116">
        <f t="shared" si="173"/>
        <v>15</v>
      </c>
      <c r="Z421" s="116">
        <f t="shared" si="174"/>
        <v>15</v>
      </c>
    </row>
    <row r="422" spans="1:26" ht="25.5" x14ac:dyDescent="0.2">
      <c r="A422" s="139" t="s">
        <v>615</v>
      </c>
      <c r="B422" s="132" t="s">
        <v>226</v>
      </c>
      <c r="C422" s="112">
        <f>+'prev. 2016'!C422</f>
        <v>0</v>
      </c>
      <c r="D422" s="113">
        <f t="shared" si="175"/>
        <v>0</v>
      </c>
      <c r="E422" s="112">
        <f>+'prev. 2016'!D422</f>
        <v>0</v>
      </c>
      <c r="F422" s="113">
        <f t="shared" si="175"/>
        <v>0</v>
      </c>
      <c r="G422" s="112">
        <f>+'prev. 2016'!E422</f>
        <v>0</v>
      </c>
      <c r="H422" s="113">
        <f t="shared" si="176"/>
        <v>0</v>
      </c>
      <c r="I422" s="112">
        <f>+'prev. 2016'!F422</f>
        <v>0</v>
      </c>
      <c r="J422" s="113">
        <f t="shared" si="177"/>
        <v>0</v>
      </c>
      <c r="K422" s="112">
        <f>+'prev. 2016'!G422</f>
        <v>0</v>
      </c>
      <c r="L422" s="122">
        <f t="shared" si="178"/>
        <v>0</v>
      </c>
      <c r="M422" s="112">
        <f>+'prev. 2016'!H422</f>
        <v>0</v>
      </c>
      <c r="N422" s="122">
        <f t="shared" si="179"/>
        <v>0</v>
      </c>
      <c r="O422" s="112">
        <f>+'prev. 2016'!I422</f>
        <v>6</v>
      </c>
      <c r="P422" s="122">
        <f t="shared" si="180"/>
        <v>6</v>
      </c>
      <c r="Q422" s="112">
        <f>+'prev. 2016'!J422</f>
        <v>0</v>
      </c>
      <c r="R422" s="113">
        <f t="shared" si="181"/>
        <v>0</v>
      </c>
      <c r="S422" s="112">
        <f>+'prev. 2016'!K422</f>
        <v>0</v>
      </c>
      <c r="T422" s="122">
        <f t="shared" si="182"/>
        <v>0</v>
      </c>
      <c r="U422" s="112">
        <f>+'prev. 2016'!L422</f>
        <v>0</v>
      </c>
      <c r="V422" s="113">
        <f t="shared" si="183"/>
        <v>0</v>
      </c>
      <c r="W422" s="112">
        <f>+'prev. 2016'!M422</f>
        <v>0</v>
      </c>
      <c r="X422" s="113">
        <f t="shared" si="184"/>
        <v>0</v>
      </c>
      <c r="Y422" s="116">
        <f t="shared" si="173"/>
        <v>6</v>
      </c>
      <c r="Z422" s="116">
        <f t="shared" si="174"/>
        <v>6</v>
      </c>
    </row>
    <row r="423" spans="1:26" ht="25.5" x14ac:dyDescent="0.2">
      <c r="A423" s="139" t="s">
        <v>616</v>
      </c>
      <c r="B423" s="132" t="s">
        <v>1979</v>
      </c>
      <c r="C423" s="112">
        <f>+'prev. 2016'!C423</f>
        <v>0</v>
      </c>
      <c r="D423" s="113">
        <f t="shared" si="175"/>
        <v>0</v>
      </c>
      <c r="E423" s="112">
        <f>+'prev. 2016'!D423</f>
        <v>0</v>
      </c>
      <c r="F423" s="113">
        <f t="shared" si="175"/>
        <v>0</v>
      </c>
      <c r="G423" s="112">
        <f>+'prev. 2016'!E423</f>
        <v>0</v>
      </c>
      <c r="H423" s="113">
        <f t="shared" si="176"/>
        <v>0</v>
      </c>
      <c r="I423" s="112">
        <f>+'prev. 2016'!F423</f>
        <v>0</v>
      </c>
      <c r="J423" s="113">
        <f t="shared" si="177"/>
        <v>0</v>
      </c>
      <c r="K423" s="112">
        <f>+'prev. 2016'!G423</f>
        <v>0</v>
      </c>
      <c r="L423" s="122">
        <f t="shared" si="178"/>
        <v>0</v>
      </c>
      <c r="M423" s="112">
        <f>+'prev. 2016'!H423</f>
        <v>0</v>
      </c>
      <c r="N423" s="122">
        <f t="shared" si="179"/>
        <v>0</v>
      </c>
      <c r="O423" s="112">
        <f>+'prev. 2016'!I423</f>
        <v>0</v>
      </c>
      <c r="P423" s="122">
        <f t="shared" si="180"/>
        <v>0</v>
      </c>
      <c r="Q423" s="112">
        <f>+'prev. 2016'!J423</f>
        <v>0</v>
      </c>
      <c r="R423" s="113">
        <f t="shared" si="181"/>
        <v>0</v>
      </c>
      <c r="S423" s="112">
        <f>+'prev. 2016'!K423</f>
        <v>0</v>
      </c>
      <c r="T423" s="122">
        <f t="shared" si="182"/>
        <v>0</v>
      </c>
      <c r="U423" s="112">
        <f>+'prev. 2016'!L423</f>
        <v>0</v>
      </c>
      <c r="V423" s="113">
        <f t="shared" si="183"/>
        <v>0</v>
      </c>
      <c r="W423" s="112">
        <f>+'prev. 2016'!M423</f>
        <v>0</v>
      </c>
      <c r="X423" s="113">
        <f t="shared" si="184"/>
        <v>0</v>
      </c>
      <c r="Y423" s="116">
        <f t="shared" si="173"/>
        <v>0</v>
      </c>
      <c r="Z423" s="116">
        <f t="shared" si="174"/>
        <v>0</v>
      </c>
    </row>
    <row r="424" spans="1:26" ht="25.5" x14ac:dyDescent="0.2">
      <c r="A424" s="139" t="s">
        <v>617</v>
      </c>
      <c r="B424" s="132" t="s">
        <v>454</v>
      </c>
      <c r="C424" s="112">
        <f>+'prev. 2016'!C424</f>
        <v>0</v>
      </c>
      <c r="D424" s="113">
        <f t="shared" si="175"/>
        <v>0</v>
      </c>
      <c r="E424" s="112">
        <f>+'prev. 2016'!D424</f>
        <v>0</v>
      </c>
      <c r="F424" s="113">
        <f t="shared" si="175"/>
        <v>0</v>
      </c>
      <c r="G424" s="112">
        <f>+'prev. 2016'!E424</f>
        <v>0</v>
      </c>
      <c r="H424" s="113">
        <f t="shared" si="176"/>
        <v>0</v>
      </c>
      <c r="I424" s="112">
        <f>+'prev. 2016'!F424</f>
        <v>0</v>
      </c>
      <c r="J424" s="113">
        <f t="shared" si="177"/>
        <v>0</v>
      </c>
      <c r="K424" s="112">
        <f>+'prev. 2016'!G424</f>
        <v>0</v>
      </c>
      <c r="L424" s="122">
        <f t="shared" si="178"/>
        <v>0</v>
      </c>
      <c r="M424" s="112">
        <f>+'prev. 2016'!H424</f>
        <v>0</v>
      </c>
      <c r="N424" s="122">
        <f t="shared" si="179"/>
        <v>0</v>
      </c>
      <c r="O424" s="112">
        <f>+'prev. 2016'!I424</f>
        <v>1</v>
      </c>
      <c r="P424" s="122">
        <f t="shared" si="180"/>
        <v>1</v>
      </c>
      <c r="Q424" s="112">
        <f>+'prev. 2016'!J424</f>
        <v>0</v>
      </c>
      <c r="R424" s="113">
        <f t="shared" si="181"/>
        <v>0</v>
      </c>
      <c r="S424" s="112">
        <f>+'prev. 2016'!K424</f>
        <v>0</v>
      </c>
      <c r="T424" s="122">
        <f t="shared" si="182"/>
        <v>0</v>
      </c>
      <c r="U424" s="112">
        <f>+'prev. 2016'!L424</f>
        <v>0</v>
      </c>
      <c r="V424" s="113">
        <f t="shared" si="183"/>
        <v>0</v>
      </c>
      <c r="W424" s="112">
        <f>+'prev. 2016'!M424</f>
        <v>0</v>
      </c>
      <c r="X424" s="113">
        <f t="shared" si="184"/>
        <v>0</v>
      </c>
      <c r="Y424" s="116">
        <f t="shared" si="173"/>
        <v>1</v>
      </c>
      <c r="Z424" s="116">
        <f t="shared" si="174"/>
        <v>1</v>
      </c>
    </row>
    <row r="425" spans="1:26" ht="25.5" x14ac:dyDescent="0.2">
      <c r="A425" s="139" t="s">
        <v>618</v>
      </c>
      <c r="B425" s="132" t="s">
        <v>1983</v>
      </c>
      <c r="C425" s="112">
        <f>+'prev. 2016'!C425</f>
        <v>0</v>
      </c>
      <c r="D425" s="113">
        <f t="shared" si="175"/>
        <v>0</v>
      </c>
      <c r="E425" s="112">
        <f>+'prev. 2016'!D425</f>
        <v>0</v>
      </c>
      <c r="F425" s="113">
        <f t="shared" si="175"/>
        <v>0</v>
      </c>
      <c r="G425" s="112">
        <f>+'prev. 2016'!E425</f>
        <v>0</v>
      </c>
      <c r="H425" s="113">
        <f t="shared" si="176"/>
        <v>0</v>
      </c>
      <c r="I425" s="112">
        <f>+'prev. 2016'!F425</f>
        <v>0</v>
      </c>
      <c r="J425" s="113">
        <f t="shared" si="177"/>
        <v>0</v>
      </c>
      <c r="K425" s="112">
        <f>+'prev. 2016'!G425</f>
        <v>0</v>
      </c>
      <c r="L425" s="122">
        <f t="shared" si="178"/>
        <v>0</v>
      </c>
      <c r="M425" s="112">
        <f>+'prev. 2016'!H425</f>
        <v>0</v>
      </c>
      <c r="N425" s="122">
        <f t="shared" si="179"/>
        <v>0</v>
      </c>
      <c r="O425" s="112">
        <f>+'prev. 2016'!I425</f>
        <v>357</v>
      </c>
      <c r="P425" s="122">
        <f t="shared" si="180"/>
        <v>357</v>
      </c>
      <c r="Q425" s="112">
        <f>+'prev. 2016'!J425</f>
        <v>0</v>
      </c>
      <c r="R425" s="113">
        <f t="shared" si="181"/>
        <v>0</v>
      </c>
      <c r="S425" s="112">
        <f>+'prev. 2016'!K425</f>
        <v>0</v>
      </c>
      <c r="T425" s="122">
        <f t="shared" si="182"/>
        <v>0</v>
      </c>
      <c r="U425" s="112">
        <f>+'prev. 2016'!L425</f>
        <v>0</v>
      </c>
      <c r="V425" s="113">
        <f t="shared" si="183"/>
        <v>0</v>
      </c>
      <c r="W425" s="112">
        <f>+'prev. 2016'!M425</f>
        <v>0</v>
      </c>
      <c r="X425" s="113">
        <f t="shared" si="184"/>
        <v>0</v>
      </c>
      <c r="Y425" s="116">
        <f t="shared" si="173"/>
        <v>357</v>
      </c>
      <c r="Z425" s="116">
        <f t="shared" si="174"/>
        <v>357</v>
      </c>
    </row>
    <row r="426" spans="1:26" x14ac:dyDescent="0.2">
      <c r="A426" s="139" t="s">
        <v>619</v>
      </c>
      <c r="B426" s="132" t="s">
        <v>1986</v>
      </c>
      <c r="C426" s="112">
        <f>+'prev. 2016'!C426</f>
        <v>0</v>
      </c>
      <c r="D426" s="113">
        <f t="shared" si="175"/>
        <v>0</v>
      </c>
      <c r="E426" s="112">
        <f>+'prev. 2016'!D426</f>
        <v>0</v>
      </c>
      <c r="F426" s="113">
        <f t="shared" si="175"/>
        <v>0</v>
      </c>
      <c r="G426" s="112">
        <f>+'prev. 2016'!E426</f>
        <v>0</v>
      </c>
      <c r="H426" s="113">
        <f t="shared" si="176"/>
        <v>0</v>
      </c>
      <c r="I426" s="112">
        <f>+'prev. 2016'!F426</f>
        <v>0</v>
      </c>
      <c r="J426" s="113">
        <f t="shared" si="177"/>
        <v>0</v>
      </c>
      <c r="K426" s="112">
        <f>+'prev. 2016'!G426</f>
        <v>0</v>
      </c>
      <c r="L426" s="122">
        <f t="shared" si="178"/>
        <v>0</v>
      </c>
      <c r="M426" s="112">
        <f>+'prev. 2016'!H426</f>
        <v>0</v>
      </c>
      <c r="N426" s="122">
        <f t="shared" si="179"/>
        <v>0</v>
      </c>
      <c r="O426" s="112">
        <f>+'prev. 2016'!I426</f>
        <v>53</v>
      </c>
      <c r="P426" s="122">
        <f t="shared" si="180"/>
        <v>53</v>
      </c>
      <c r="Q426" s="112">
        <f>+'prev. 2016'!J426</f>
        <v>0</v>
      </c>
      <c r="R426" s="113">
        <f t="shared" si="181"/>
        <v>0</v>
      </c>
      <c r="S426" s="112">
        <f>+'prev. 2016'!K426</f>
        <v>0</v>
      </c>
      <c r="T426" s="122">
        <f t="shared" si="182"/>
        <v>0</v>
      </c>
      <c r="U426" s="112">
        <f>+'prev. 2016'!L426</f>
        <v>0</v>
      </c>
      <c r="V426" s="113">
        <f t="shared" si="183"/>
        <v>0</v>
      </c>
      <c r="W426" s="112">
        <f>+'prev. 2016'!M426</f>
        <v>0</v>
      </c>
      <c r="X426" s="113">
        <f t="shared" si="184"/>
        <v>0</v>
      </c>
      <c r="Y426" s="116">
        <f t="shared" si="173"/>
        <v>53</v>
      </c>
      <c r="Z426" s="116">
        <f t="shared" si="174"/>
        <v>53</v>
      </c>
    </row>
    <row r="427" spans="1:26" x14ac:dyDescent="0.2">
      <c r="A427" s="143" t="s">
        <v>620</v>
      </c>
      <c r="B427" s="132" t="s">
        <v>452</v>
      </c>
      <c r="C427" s="112">
        <f>+'prev. 2016'!C427</f>
        <v>0</v>
      </c>
      <c r="D427" s="112">
        <f>SUM(D428:D429)</f>
        <v>0</v>
      </c>
      <c r="E427" s="112">
        <f>+'prev. 2016'!D427</f>
        <v>0</v>
      </c>
      <c r="F427" s="112">
        <f>SUM(F428:F429)</f>
        <v>0</v>
      </c>
      <c r="G427" s="112">
        <f>+'prev. 2016'!E427</f>
        <v>0</v>
      </c>
      <c r="H427" s="112">
        <f>SUM(H428:H429)</f>
        <v>0</v>
      </c>
      <c r="I427" s="112">
        <f>+'prev. 2016'!F427</f>
        <v>0</v>
      </c>
      <c r="J427" s="112">
        <f>SUM(J428:J429)</f>
        <v>0</v>
      </c>
      <c r="K427" s="112">
        <f>+'prev. 2016'!G427</f>
        <v>0</v>
      </c>
      <c r="L427" s="121">
        <f>SUM(L428:L429)</f>
        <v>0</v>
      </c>
      <c r="M427" s="112">
        <f>+'prev. 2016'!H427</f>
        <v>3</v>
      </c>
      <c r="N427" s="121">
        <f>SUM(N428:N429)</f>
        <v>3</v>
      </c>
      <c r="O427" s="112">
        <f>+'prev. 2016'!I427</f>
        <v>1</v>
      </c>
      <c r="P427" s="121">
        <f>SUM(P428:P429)</f>
        <v>1</v>
      </c>
      <c r="Q427" s="112">
        <f>+'prev. 2016'!J427</f>
        <v>0</v>
      </c>
      <c r="R427" s="112">
        <f>SUM(R428:R429)</f>
        <v>0</v>
      </c>
      <c r="S427" s="112">
        <f>+'prev. 2016'!K427</f>
        <v>0</v>
      </c>
      <c r="T427" s="121">
        <f>SUM(T428:T429)</f>
        <v>0</v>
      </c>
      <c r="U427" s="112">
        <f>+'prev. 2016'!L427</f>
        <v>0</v>
      </c>
      <c r="V427" s="112">
        <f>SUM(V428:V429)</f>
        <v>0</v>
      </c>
      <c r="W427" s="112">
        <f>+'prev. 2016'!M427</f>
        <v>0</v>
      </c>
      <c r="X427" s="112">
        <f>SUM(X428:X429)</f>
        <v>0</v>
      </c>
      <c r="Y427" s="116">
        <f t="shared" si="173"/>
        <v>4</v>
      </c>
      <c r="Z427" s="116">
        <f t="shared" si="174"/>
        <v>4</v>
      </c>
    </row>
    <row r="428" spans="1:26" ht="25.5" x14ac:dyDescent="0.2">
      <c r="A428" s="143" t="s">
        <v>621</v>
      </c>
      <c r="B428" s="132" t="s">
        <v>1337</v>
      </c>
      <c r="C428" s="112">
        <f>+'prev. 2016'!C428</f>
        <v>0</v>
      </c>
      <c r="D428" s="113">
        <f>+C428</f>
        <v>0</v>
      </c>
      <c r="E428" s="112">
        <f>+'prev. 2016'!D428</f>
        <v>0</v>
      </c>
      <c r="F428" s="113">
        <f>+E428</f>
        <v>0</v>
      </c>
      <c r="G428" s="112">
        <f>+'prev. 2016'!E428</f>
        <v>0</v>
      </c>
      <c r="H428" s="113">
        <f>+G428</f>
        <v>0</v>
      </c>
      <c r="I428" s="112">
        <f>+'prev. 2016'!F428</f>
        <v>0</v>
      </c>
      <c r="J428" s="113">
        <f>+I428</f>
        <v>0</v>
      </c>
      <c r="K428" s="112">
        <f>+'prev. 2016'!G428</f>
        <v>0</v>
      </c>
      <c r="L428" s="122">
        <f>+K428</f>
        <v>0</v>
      </c>
      <c r="M428" s="112">
        <f>+'prev. 2016'!H428</f>
        <v>0</v>
      </c>
      <c r="N428" s="122">
        <f>+M428</f>
        <v>0</v>
      </c>
      <c r="O428" s="112">
        <f>+'prev. 2016'!I428</f>
        <v>0</v>
      </c>
      <c r="P428" s="122">
        <f>+O428</f>
        <v>0</v>
      </c>
      <c r="Q428" s="112">
        <f>+'prev. 2016'!J428</f>
        <v>0</v>
      </c>
      <c r="R428" s="113">
        <f>+Q428</f>
        <v>0</v>
      </c>
      <c r="S428" s="112">
        <f>+'prev. 2016'!K428</f>
        <v>0</v>
      </c>
      <c r="T428" s="122">
        <f>+S428</f>
        <v>0</v>
      </c>
      <c r="U428" s="112">
        <f>+'prev. 2016'!L428</f>
        <v>0</v>
      </c>
      <c r="V428" s="113">
        <f>+U428</f>
        <v>0</v>
      </c>
      <c r="W428" s="112">
        <f>+'prev. 2016'!M428</f>
        <v>0</v>
      </c>
      <c r="X428" s="113">
        <f>+W428</f>
        <v>0</v>
      </c>
      <c r="Y428" s="116">
        <f t="shared" si="173"/>
        <v>0</v>
      </c>
      <c r="Z428" s="116">
        <f t="shared" si="174"/>
        <v>0</v>
      </c>
    </row>
    <row r="429" spans="1:26" x14ac:dyDescent="0.2">
      <c r="A429" s="143" t="s">
        <v>622</v>
      </c>
      <c r="B429" s="132" t="s">
        <v>446</v>
      </c>
      <c r="C429" s="112">
        <f>+'prev. 2016'!C429</f>
        <v>0</v>
      </c>
      <c r="D429" s="112">
        <f>SUM(D430:D436)</f>
        <v>0</v>
      </c>
      <c r="E429" s="112">
        <f>+'prev. 2016'!D429</f>
        <v>0</v>
      </c>
      <c r="F429" s="112">
        <f>SUM(F430:F436)</f>
        <v>0</v>
      </c>
      <c r="G429" s="112">
        <f>+'prev. 2016'!E429</f>
        <v>0</v>
      </c>
      <c r="H429" s="112">
        <f>SUM(H430:H436)</f>
        <v>0</v>
      </c>
      <c r="I429" s="112">
        <f>+'prev. 2016'!F429</f>
        <v>0</v>
      </c>
      <c r="J429" s="112">
        <f>SUM(J430:J436)</f>
        <v>0</v>
      </c>
      <c r="K429" s="112">
        <f>+'prev. 2016'!G429</f>
        <v>0</v>
      </c>
      <c r="L429" s="121">
        <f>SUM(L430:L436)</f>
        <v>0</v>
      </c>
      <c r="M429" s="112">
        <f>+'prev. 2016'!H429</f>
        <v>3</v>
      </c>
      <c r="N429" s="121">
        <f>SUM(N430:N436)</f>
        <v>3</v>
      </c>
      <c r="O429" s="112">
        <f>+'prev. 2016'!I429</f>
        <v>1</v>
      </c>
      <c r="P429" s="121">
        <f>SUM(P430:P436)</f>
        <v>1</v>
      </c>
      <c r="Q429" s="112">
        <f>+'prev. 2016'!J429</f>
        <v>0</v>
      </c>
      <c r="R429" s="112">
        <f>SUM(R430:R436)</f>
        <v>0</v>
      </c>
      <c r="S429" s="112">
        <f>+'prev. 2016'!K429</f>
        <v>0</v>
      </c>
      <c r="T429" s="121">
        <f>SUM(T430:T436)</f>
        <v>0</v>
      </c>
      <c r="U429" s="112">
        <f>+'prev. 2016'!L429</f>
        <v>0</v>
      </c>
      <c r="V429" s="112">
        <f>SUM(V430:V436)</f>
        <v>0</v>
      </c>
      <c r="W429" s="112">
        <f>+'prev. 2016'!M429</f>
        <v>0</v>
      </c>
      <c r="X429" s="112">
        <f>SUM(X430:X436)</f>
        <v>0</v>
      </c>
      <c r="Y429" s="116">
        <f t="shared" si="173"/>
        <v>4</v>
      </c>
      <c r="Z429" s="116">
        <f t="shared" si="174"/>
        <v>4</v>
      </c>
    </row>
    <row r="430" spans="1:26" ht="25.5" x14ac:dyDescent="0.2">
      <c r="A430" s="139" t="s">
        <v>623</v>
      </c>
      <c r="B430" s="132" t="s">
        <v>453</v>
      </c>
      <c r="C430" s="112">
        <f>+'prev. 2016'!C430</f>
        <v>0</v>
      </c>
      <c r="D430" s="113">
        <f t="shared" ref="D430:F437" si="185">+C430</f>
        <v>0</v>
      </c>
      <c r="E430" s="112">
        <f>+'prev. 2016'!D430</f>
        <v>0</v>
      </c>
      <c r="F430" s="113">
        <f t="shared" si="185"/>
        <v>0</v>
      </c>
      <c r="G430" s="112">
        <f>+'prev. 2016'!E430</f>
        <v>0</v>
      </c>
      <c r="H430" s="113">
        <f t="shared" ref="H430:H437" si="186">+G430</f>
        <v>0</v>
      </c>
      <c r="I430" s="112">
        <f>+'prev. 2016'!F430</f>
        <v>0</v>
      </c>
      <c r="J430" s="113">
        <f t="shared" ref="J430:J437" si="187">+I430</f>
        <v>0</v>
      </c>
      <c r="K430" s="112">
        <f>+'prev. 2016'!G430</f>
        <v>0</v>
      </c>
      <c r="L430" s="122">
        <f t="shared" ref="L430:L437" si="188">+K430</f>
        <v>0</v>
      </c>
      <c r="M430" s="112">
        <f>+'prev. 2016'!H430</f>
        <v>0</v>
      </c>
      <c r="N430" s="122">
        <f t="shared" ref="N430:N437" si="189">+M430</f>
        <v>0</v>
      </c>
      <c r="O430" s="112">
        <f>+'prev. 2016'!I430</f>
        <v>0</v>
      </c>
      <c r="P430" s="122">
        <f t="shared" ref="P430:P437" si="190">+O430</f>
        <v>0</v>
      </c>
      <c r="Q430" s="112">
        <f>+'prev. 2016'!J430</f>
        <v>0</v>
      </c>
      <c r="R430" s="113">
        <f t="shared" ref="R430:R437" si="191">+Q430</f>
        <v>0</v>
      </c>
      <c r="S430" s="112">
        <f>+'prev. 2016'!K430</f>
        <v>0</v>
      </c>
      <c r="T430" s="122">
        <f t="shared" ref="T430:T437" si="192">+S430</f>
        <v>0</v>
      </c>
      <c r="U430" s="112">
        <f>+'prev. 2016'!L430</f>
        <v>0</v>
      </c>
      <c r="V430" s="113">
        <f t="shared" ref="V430:V437" si="193">+U430</f>
        <v>0</v>
      </c>
      <c r="W430" s="112">
        <f>+'prev. 2016'!M430</f>
        <v>0</v>
      </c>
      <c r="X430" s="113">
        <f t="shared" ref="X430:X437" si="194">+W430</f>
        <v>0</v>
      </c>
      <c r="Y430" s="116">
        <f t="shared" si="173"/>
        <v>0</v>
      </c>
      <c r="Z430" s="116">
        <f t="shared" si="174"/>
        <v>0</v>
      </c>
    </row>
    <row r="431" spans="1:26" ht="25.5" x14ac:dyDescent="0.2">
      <c r="A431" s="139" t="s">
        <v>624</v>
      </c>
      <c r="B431" s="132" t="s">
        <v>1996</v>
      </c>
      <c r="C431" s="112">
        <f>+'prev. 2016'!C431</f>
        <v>0</v>
      </c>
      <c r="D431" s="113">
        <f t="shared" si="185"/>
        <v>0</v>
      </c>
      <c r="E431" s="112">
        <f>+'prev. 2016'!D431</f>
        <v>0</v>
      </c>
      <c r="F431" s="113">
        <f t="shared" si="185"/>
        <v>0</v>
      </c>
      <c r="G431" s="112">
        <f>+'prev. 2016'!E431</f>
        <v>0</v>
      </c>
      <c r="H431" s="113">
        <f t="shared" si="186"/>
        <v>0</v>
      </c>
      <c r="I431" s="112">
        <f>+'prev. 2016'!F431</f>
        <v>0</v>
      </c>
      <c r="J431" s="113">
        <f t="shared" si="187"/>
        <v>0</v>
      </c>
      <c r="K431" s="112">
        <f>+'prev. 2016'!G431</f>
        <v>0</v>
      </c>
      <c r="L431" s="122">
        <f t="shared" si="188"/>
        <v>0</v>
      </c>
      <c r="M431" s="112">
        <f>+'prev. 2016'!H431</f>
        <v>0</v>
      </c>
      <c r="N431" s="122">
        <f t="shared" si="189"/>
        <v>0</v>
      </c>
      <c r="O431" s="112">
        <f>+'prev. 2016'!I431</f>
        <v>0</v>
      </c>
      <c r="P431" s="122">
        <f t="shared" si="190"/>
        <v>0</v>
      </c>
      <c r="Q431" s="112">
        <f>+'prev. 2016'!J431</f>
        <v>0</v>
      </c>
      <c r="R431" s="113">
        <f t="shared" si="191"/>
        <v>0</v>
      </c>
      <c r="S431" s="112">
        <f>+'prev. 2016'!K431</f>
        <v>0</v>
      </c>
      <c r="T431" s="122">
        <f t="shared" si="192"/>
        <v>0</v>
      </c>
      <c r="U431" s="112">
        <f>+'prev. 2016'!L431</f>
        <v>0</v>
      </c>
      <c r="V431" s="113">
        <f t="shared" si="193"/>
        <v>0</v>
      </c>
      <c r="W431" s="112">
        <f>+'prev. 2016'!M431</f>
        <v>0</v>
      </c>
      <c r="X431" s="113">
        <f t="shared" si="194"/>
        <v>0</v>
      </c>
      <c r="Y431" s="116">
        <f t="shared" si="173"/>
        <v>0</v>
      </c>
      <c r="Z431" s="116">
        <f t="shared" si="174"/>
        <v>0</v>
      </c>
    </row>
    <row r="432" spans="1:26" ht="25.5" x14ac:dyDescent="0.2">
      <c r="A432" s="139" t="s">
        <v>625</v>
      </c>
      <c r="B432" s="132" t="s">
        <v>1998</v>
      </c>
      <c r="C432" s="112">
        <f>+'prev. 2016'!C432</f>
        <v>0</v>
      </c>
      <c r="D432" s="113">
        <f t="shared" si="185"/>
        <v>0</v>
      </c>
      <c r="E432" s="112">
        <f>+'prev. 2016'!D432</f>
        <v>0</v>
      </c>
      <c r="F432" s="113">
        <f t="shared" si="185"/>
        <v>0</v>
      </c>
      <c r="G432" s="112">
        <f>+'prev. 2016'!E432</f>
        <v>0</v>
      </c>
      <c r="H432" s="113">
        <f t="shared" si="186"/>
        <v>0</v>
      </c>
      <c r="I432" s="112">
        <f>+'prev. 2016'!F432</f>
        <v>0</v>
      </c>
      <c r="J432" s="113">
        <f t="shared" si="187"/>
        <v>0</v>
      </c>
      <c r="K432" s="112">
        <f>+'prev. 2016'!G432</f>
        <v>0</v>
      </c>
      <c r="L432" s="122">
        <f t="shared" si="188"/>
        <v>0</v>
      </c>
      <c r="M432" s="112">
        <f>+'prev. 2016'!H432</f>
        <v>0</v>
      </c>
      <c r="N432" s="122">
        <f t="shared" si="189"/>
        <v>0</v>
      </c>
      <c r="O432" s="112">
        <f>+'prev. 2016'!I432</f>
        <v>1</v>
      </c>
      <c r="P432" s="122">
        <f t="shared" si="190"/>
        <v>1</v>
      </c>
      <c r="Q432" s="112">
        <f>+'prev. 2016'!J432</f>
        <v>0</v>
      </c>
      <c r="R432" s="113">
        <f t="shared" si="191"/>
        <v>0</v>
      </c>
      <c r="S432" s="112">
        <f>+'prev. 2016'!K432</f>
        <v>0</v>
      </c>
      <c r="T432" s="122">
        <f t="shared" si="192"/>
        <v>0</v>
      </c>
      <c r="U432" s="112">
        <f>+'prev. 2016'!L432</f>
        <v>0</v>
      </c>
      <c r="V432" s="113">
        <f t="shared" si="193"/>
        <v>0</v>
      </c>
      <c r="W432" s="112">
        <f>+'prev. 2016'!M432</f>
        <v>0</v>
      </c>
      <c r="X432" s="113">
        <f t="shared" si="194"/>
        <v>0</v>
      </c>
      <c r="Y432" s="116">
        <f t="shared" si="173"/>
        <v>1</v>
      </c>
      <c r="Z432" s="116">
        <f t="shared" si="174"/>
        <v>1</v>
      </c>
    </row>
    <row r="433" spans="1:26" ht="25.5" x14ac:dyDescent="0.2">
      <c r="A433" s="139" t="s">
        <v>626</v>
      </c>
      <c r="B433" s="132" t="s">
        <v>152</v>
      </c>
      <c r="C433" s="112">
        <f>+'prev. 2016'!C433</f>
        <v>0</v>
      </c>
      <c r="D433" s="113">
        <f t="shared" si="185"/>
        <v>0</v>
      </c>
      <c r="E433" s="112">
        <f>+'prev. 2016'!D433</f>
        <v>0</v>
      </c>
      <c r="F433" s="113">
        <f t="shared" si="185"/>
        <v>0</v>
      </c>
      <c r="G433" s="112">
        <f>+'prev. 2016'!E433</f>
        <v>0</v>
      </c>
      <c r="H433" s="113">
        <f t="shared" si="186"/>
        <v>0</v>
      </c>
      <c r="I433" s="112">
        <f>+'prev. 2016'!F433</f>
        <v>0</v>
      </c>
      <c r="J433" s="113">
        <f t="shared" si="187"/>
        <v>0</v>
      </c>
      <c r="K433" s="112">
        <f>+'prev. 2016'!G433</f>
        <v>0</v>
      </c>
      <c r="L433" s="122">
        <f t="shared" si="188"/>
        <v>0</v>
      </c>
      <c r="M433" s="112">
        <f>+'prev. 2016'!H433</f>
        <v>0</v>
      </c>
      <c r="N433" s="122">
        <f t="shared" si="189"/>
        <v>0</v>
      </c>
      <c r="O433" s="112">
        <f>+'prev. 2016'!I433</f>
        <v>0</v>
      </c>
      <c r="P433" s="122">
        <f t="shared" si="190"/>
        <v>0</v>
      </c>
      <c r="Q433" s="112">
        <f>+'prev. 2016'!J433</f>
        <v>0</v>
      </c>
      <c r="R433" s="113">
        <f t="shared" si="191"/>
        <v>0</v>
      </c>
      <c r="S433" s="112">
        <f>+'prev. 2016'!K433</f>
        <v>0</v>
      </c>
      <c r="T433" s="122">
        <f t="shared" si="192"/>
        <v>0</v>
      </c>
      <c r="U433" s="112">
        <f>+'prev. 2016'!L433</f>
        <v>0</v>
      </c>
      <c r="V433" s="113">
        <f t="shared" si="193"/>
        <v>0</v>
      </c>
      <c r="W433" s="112">
        <f>+'prev. 2016'!M433</f>
        <v>0</v>
      </c>
      <c r="X433" s="113">
        <f t="shared" si="194"/>
        <v>0</v>
      </c>
      <c r="Y433" s="116">
        <f t="shared" si="173"/>
        <v>0</v>
      </c>
      <c r="Z433" s="116">
        <f t="shared" si="174"/>
        <v>0</v>
      </c>
    </row>
    <row r="434" spans="1:26" ht="25.5" x14ac:dyDescent="0.2">
      <c r="A434" s="139" t="s">
        <v>627</v>
      </c>
      <c r="B434" s="132" t="s">
        <v>456</v>
      </c>
      <c r="C434" s="112">
        <f>+'prev. 2016'!C434</f>
        <v>0</v>
      </c>
      <c r="D434" s="113">
        <f t="shared" si="185"/>
        <v>0</v>
      </c>
      <c r="E434" s="112">
        <f>+'prev. 2016'!D434</f>
        <v>0</v>
      </c>
      <c r="F434" s="113">
        <f t="shared" si="185"/>
        <v>0</v>
      </c>
      <c r="G434" s="112">
        <f>+'prev. 2016'!E434</f>
        <v>0</v>
      </c>
      <c r="H434" s="113">
        <f t="shared" si="186"/>
        <v>0</v>
      </c>
      <c r="I434" s="112">
        <f>+'prev. 2016'!F434</f>
        <v>0</v>
      </c>
      <c r="J434" s="113">
        <f t="shared" si="187"/>
        <v>0</v>
      </c>
      <c r="K434" s="112">
        <f>+'prev. 2016'!G434</f>
        <v>0</v>
      </c>
      <c r="L434" s="122">
        <f t="shared" si="188"/>
        <v>0</v>
      </c>
      <c r="M434" s="112">
        <f>+'prev. 2016'!H434</f>
        <v>0</v>
      </c>
      <c r="N434" s="122">
        <f t="shared" si="189"/>
        <v>0</v>
      </c>
      <c r="O434" s="112">
        <f>+'prev. 2016'!I434</f>
        <v>0</v>
      </c>
      <c r="P434" s="122">
        <f t="shared" si="190"/>
        <v>0</v>
      </c>
      <c r="Q434" s="112">
        <f>+'prev. 2016'!J434</f>
        <v>0</v>
      </c>
      <c r="R434" s="113">
        <f t="shared" si="191"/>
        <v>0</v>
      </c>
      <c r="S434" s="112">
        <f>+'prev. 2016'!K434</f>
        <v>0</v>
      </c>
      <c r="T434" s="122">
        <f t="shared" si="192"/>
        <v>0</v>
      </c>
      <c r="U434" s="112">
        <f>+'prev. 2016'!L434</f>
        <v>0</v>
      </c>
      <c r="V434" s="113">
        <f t="shared" si="193"/>
        <v>0</v>
      </c>
      <c r="W434" s="112">
        <f>+'prev. 2016'!M434</f>
        <v>0</v>
      </c>
      <c r="X434" s="113">
        <f t="shared" si="194"/>
        <v>0</v>
      </c>
      <c r="Y434" s="116">
        <f t="shared" si="173"/>
        <v>0</v>
      </c>
      <c r="Z434" s="116">
        <f t="shared" si="174"/>
        <v>0</v>
      </c>
    </row>
    <row r="435" spans="1:26" ht="25.5" x14ac:dyDescent="0.2">
      <c r="A435" s="139" t="s">
        <v>628</v>
      </c>
      <c r="B435" s="132" t="s">
        <v>1483</v>
      </c>
      <c r="C435" s="112">
        <f>+'prev. 2016'!C435</f>
        <v>0</v>
      </c>
      <c r="D435" s="113">
        <f t="shared" si="185"/>
        <v>0</v>
      </c>
      <c r="E435" s="112">
        <f>+'prev. 2016'!D435</f>
        <v>0</v>
      </c>
      <c r="F435" s="113">
        <f t="shared" si="185"/>
        <v>0</v>
      </c>
      <c r="G435" s="112">
        <f>+'prev. 2016'!E435</f>
        <v>0</v>
      </c>
      <c r="H435" s="113">
        <f t="shared" si="186"/>
        <v>0</v>
      </c>
      <c r="I435" s="112">
        <f>+'prev. 2016'!F435</f>
        <v>0</v>
      </c>
      <c r="J435" s="113">
        <f t="shared" si="187"/>
        <v>0</v>
      </c>
      <c r="K435" s="112">
        <f>+'prev. 2016'!G435</f>
        <v>0</v>
      </c>
      <c r="L435" s="122">
        <f t="shared" si="188"/>
        <v>0</v>
      </c>
      <c r="M435" s="112">
        <f>+'prev. 2016'!H435</f>
        <v>3</v>
      </c>
      <c r="N435" s="122">
        <f t="shared" si="189"/>
        <v>3</v>
      </c>
      <c r="O435" s="112">
        <f>+'prev. 2016'!I435</f>
        <v>0</v>
      </c>
      <c r="P435" s="122">
        <f t="shared" si="190"/>
        <v>0</v>
      </c>
      <c r="Q435" s="112">
        <f>+'prev. 2016'!J435</f>
        <v>0</v>
      </c>
      <c r="R435" s="113">
        <f t="shared" si="191"/>
        <v>0</v>
      </c>
      <c r="S435" s="112">
        <f>+'prev. 2016'!K435</f>
        <v>0</v>
      </c>
      <c r="T435" s="122">
        <f t="shared" si="192"/>
        <v>0</v>
      </c>
      <c r="U435" s="112">
        <f>+'prev. 2016'!L435</f>
        <v>0</v>
      </c>
      <c r="V435" s="113">
        <f t="shared" si="193"/>
        <v>0</v>
      </c>
      <c r="W435" s="112">
        <f>+'prev. 2016'!M435</f>
        <v>0</v>
      </c>
      <c r="X435" s="113">
        <f t="shared" si="194"/>
        <v>0</v>
      </c>
      <c r="Y435" s="116">
        <f t="shared" si="173"/>
        <v>3</v>
      </c>
      <c r="Z435" s="116">
        <f t="shared" si="174"/>
        <v>3</v>
      </c>
    </row>
    <row r="436" spans="1:26" x14ac:dyDescent="0.2">
      <c r="A436" s="139" t="s">
        <v>629</v>
      </c>
      <c r="B436" s="132" t="s">
        <v>1248</v>
      </c>
      <c r="C436" s="112">
        <f>+'prev. 2016'!C436</f>
        <v>0</v>
      </c>
      <c r="D436" s="113">
        <f t="shared" si="185"/>
        <v>0</v>
      </c>
      <c r="E436" s="112">
        <f>+'prev. 2016'!D436</f>
        <v>0</v>
      </c>
      <c r="F436" s="113">
        <f t="shared" si="185"/>
        <v>0</v>
      </c>
      <c r="G436" s="112">
        <f>+'prev. 2016'!E436</f>
        <v>0</v>
      </c>
      <c r="H436" s="113">
        <f t="shared" si="186"/>
        <v>0</v>
      </c>
      <c r="I436" s="112">
        <f>+'prev. 2016'!F436</f>
        <v>0</v>
      </c>
      <c r="J436" s="113">
        <f t="shared" si="187"/>
        <v>0</v>
      </c>
      <c r="K436" s="112">
        <f>+'prev. 2016'!G436</f>
        <v>0</v>
      </c>
      <c r="L436" s="122">
        <f t="shared" si="188"/>
        <v>0</v>
      </c>
      <c r="M436" s="112">
        <f>+'prev. 2016'!H436</f>
        <v>0</v>
      </c>
      <c r="N436" s="122">
        <f t="shared" si="189"/>
        <v>0</v>
      </c>
      <c r="O436" s="112">
        <f>+'prev. 2016'!I436</f>
        <v>0</v>
      </c>
      <c r="P436" s="122">
        <f t="shared" si="190"/>
        <v>0</v>
      </c>
      <c r="Q436" s="112">
        <f>+'prev. 2016'!J436</f>
        <v>0</v>
      </c>
      <c r="R436" s="113">
        <f t="shared" si="191"/>
        <v>0</v>
      </c>
      <c r="S436" s="112">
        <f>+'prev. 2016'!K436</f>
        <v>0</v>
      </c>
      <c r="T436" s="122">
        <f t="shared" si="192"/>
        <v>0</v>
      </c>
      <c r="U436" s="112">
        <f>+'prev. 2016'!L436</f>
        <v>0</v>
      </c>
      <c r="V436" s="113">
        <f t="shared" si="193"/>
        <v>0</v>
      </c>
      <c r="W436" s="112">
        <f>+'prev. 2016'!M436</f>
        <v>0</v>
      </c>
      <c r="X436" s="113">
        <f t="shared" si="194"/>
        <v>0</v>
      </c>
      <c r="Y436" s="116">
        <f t="shared" si="173"/>
        <v>0</v>
      </c>
      <c r="Z436" s="116">
        <f t="shared" si="174"/>
        <v>0</v>
      </c>
    </row>
    <row r="437" spans="1:26" x14ac:dyDescent="0.2">
      <c r="A437" s="143" t="s">
        <v>630</v>
      </c>
      <c r="B437" s="132" t="s">
        <v>1487</v>
      </c>
      <c r="C437" s="112">
        <f>+'prev. 2016'!C437</f>
        <v>0</v>
      </c>
      <c r="D437" s="113">
        <f t="shared" si="185"/>
        <v>0</v>
      </c>
      <c r="E437" s="112">
        <f>+'prev. 2016'!D437</f>
        <v>0</v>
      </c>
      <c r="F437" s="113">
        <f t="shared" si="185"/>
        <v>0</v>
      </c>
      <c r="G437" s="112">
        <f>+'prev. 2016'!E437</f>
        <v>0</v>
      </c>
      <c r="H437" s="113">
        <f t="shared" si="186"/>
        <v>0</v>
      </c>
      <c r="I437" s="112">
        <f>+'prev. 2016'!F437</f>
        <v>0</v>
      </c>
      <c r="J437" s="113">
        <f t="shared" si="187"/>
        <v>0</v>
      </c>
      <c r="K437" s="112">
        <f>+'prev. 2016'!G437</f>
        <v>0</v>
      </c>
      <c r="L437" s="122">
        <f t="shared" si="188"/>
        <v>0</v>
      </c>
      <c r="M437" s="112">
        <f>+'prev. 2016'!H437</f>
        <v>0</v>
      </c>
      <c r="N437" s="122">
        <f t="shared" si="189"/>
        <v>0</v>
      </c>
      <c r="O437" s="112">
        <f>+'prev. 2016'!I437</f>
        <v>0</v>
      </c>
      <c r="P437" s="122">
        <f t="shared" si="190"/>
        <v>0</v>
      </c>
      <c r="Q437" s="112">
        <f>+'prev. 2016'!J437</f>
        <v>0</v>
      </c>
      <c r="R437" s="113">
        <f t="shared" si="191"/>
        <v>0</v>
      </c>
      <c r="S437" s="112">
        <f>+'prev. 2016'!K437</f>
        <v>0</v>
      </c>
      <c r="T437" s="122">
        <f t="shared" si="192"/>
        <v>0</v>
      </c>
      <c r="U437" s="112">
        <f>+'prev. 2016'!L437</f>
        <v>0</v>
      </c>
      <c r="V437" s="113">
        <f t="shared" si="193"/>
        <v>0</v>
      </c>
      <c r="W437" s="112">
        <f>+'prev. 2016'!M437</f>
        <v>0</v>
      </c>
      <c r="X437" s="113">
        <f t="shared" si="194"/>
        <v>0</v>
      </c>
      <c r="Y437" s="116">
        <f t="shared" si="173"/>
        <v>0</v>
      </c>
      <c r="Z437" s="116">
        <f t="shared" si="174"/>
        <v>0</v>
      </c>
    </row>
    <row r="438" spans="1:26" x14ac:dyDescent="0.2">
      <c r="A438" s="139" t="s">
        <v>631</v>
      </c>
      <c r="B438" s="132" t="s">
        <v>1489</v>
      </c>
      <c r="C438" s="112">
        <f>+'prev. 2016'!C438</f>
        <v>0</v>
      </c>
      <c r="D438" s="112">
        <f>D439+D440</f>
        <v>0</v>
      </c>
      <c r="E438" s="112">
        <f>+'prev. 2016'!D438</f>
        <v>0</v>
      </c>
      <c r="F438" s="112">
        <f>F439+F440</f>
        <v>0</v>
      </c>
      <c r="G438" s="112">
        <f>+'prev. 2016'!E438</f>
        <v>0</v>
      </c>
      <c r="H438" s="112">
        <f>H439+H440</f>
        <v>0</v>
      </c>
      <c r="I438" s="112">
        <f>+'prev. 2016'!F438</f>
        <v>0</v>
      </c>
      <c r="J438" s="112">
        <f>J439+J440</f>
        <v>0</v>
      </c>
      <c r="K438" s="112">
        <f>+'prev. 2016'!G438</f>
        <v>0</v>
      </c>
      <c r="L438" s="121">
        <f>L439+L440</f>
        <v>0</v>
      </c>
      <c r="M438" s="112">
        <f>+'prev. 2016'!H438</f>
        <v>186</v>
      </c>
      <c r="N438" s="121">
        <f>N439+N440</f>
        <v>186</v>
      </c>
      <c r="O438" s="112">
        <f>+'prev. 2016'!I438</f>
        <v>1448</v>
      </c>
      <c r="P438" s="121">
        <f>P439+P440</f>
        <v>1448</v>
      </c>
      <c r="Q438" s="112">
        <f>+'prev. 2016'!J438</f>
        <v>0</v>
      </c>
      <c r="R438" s="112">
        <f>R439+R440</f>
        <v>0</v>
      </c>
      <c r="S438" s="112">
        <f>+'prev. 2016'!K438</f>
        <v>0</v>
      </c>
      <c r="T438" s="121">
        <f>T439+T440</f>
        <v>0</v>
      </c>
      <c r="U438" s="112">
        <f>+'prev. 2016'!L438</f>
        <v>0</v>
      </c>
      <c r="V438" s="112">
        <f>V439+V440</f>
        <v>0</v>
      </c>
      <c r="W438" s="112">
        <f>+'prev. 2016'!M438</f>
        <v>0</v>
      </c>
      <c r="X438" s="112">
        <f>X439+X440</f>
        <v>0</v>
      </c>
      <c r="Y438" s="116">
        <f t="shared" si="173"/>
        <v>1634</v>
      </c>
      <c r="Z438" s="116">
        <f t="shared" si="174"/>
        <v>1634</v>
      </c>
    </row>
    <row r="439" spans="1:26" x14ac:dyDescent="0.2">
      <c r="A439" s="143" t="s">
        <v>632</v>
      </c>
      <c r="B439" s="132" t="s">
        <v>1491</v>
      </c>
      <c r="C439" s="112">
        <f>+'prev. 2016'!C439</f>
        <v>0</v>
      </c>
      <c r="D439" s="113">
        <f>+C439</f>
        <v>0</v>
      </c>
      <c r="E439" s="112">
        <f>+'prev. 2016'!D439</f>
        <v>0</v>
      </c>
      <c r="F439" s="113">
        <f>+E439</f>
        <v>0</v>
      </c>
      <c r="G439" s="112">
        <f>+'prev. 2016'!E439</f>
        <v>0</v>
      </c>
      <c r="H439" s="113">
        <f>+G439</f>
        <v>0</v>
      </c>
      <c r="I439" s="112">
        <f>+'prev. 2016'!F439</f>
        <v>0</v>
      </c>
      <c r="J439" s="113">
        <f>+I439</f>
        <v>0</v>
      </c>
      <c r="K439" s="112">
        <f>+'prev. 2016'!G439</f>
        <v>0</v>
      </c>
      <c r="L439" s="122">
        <f>+K439</f>
        <v>0</v>
      </c>
      <c r="M439" s="112">
        <f>+'prev. 2016'!H439</f>
        <v>0</v>
      </c>
      <c r="N439" s="122">
        <f>+M439</f>
        <v>0</v>
      </c>
      <c r="O439" s="112">
        <f>+'prev. 2016'!I439</f>
        <v>0</v>
      </c>
      <c r="P439" s="122">
        <f>+O439</f>
        <v>0</v>
      </c>
      <c r="Q439" s="112">
        <f>+'prev. 2016'!J439</f>
        <v>0</v>
      </c>
      <c r="R439" s="113">
        <f>+Q439</f>
        <v>0</v>
      </c>
      <c r="S439" s="112">
        <f>+'prev. 2016'!K439</f>
        <v>0</v>
      </c>
      <c r="T439" s="122">
        <f>+S439</f>
        <v>0</v>
      </c>
      <c r="U439" s="112">
        <f>+'prev. 2016'!L439</f>
        <v>0</v>
      </c>
      <c r="V439" s="113">
        <f>+U439</f>
        <v>0</v>
      </c>
      <c r="W439" s="112">
        <f>+'prev. 2016'!M439</f>
        <v>0</v>
      </c>
      <c r="X439" s="113">
        <f>+W439</f>
        <v>0</v>
      </c>
      <c r="Y439" s="116">
        <f t="shared" si="173"/>
        <v>0</v>
      </c>
      <c r="Z439" s="116">
        <f t="shared" si="174"/>
        <v>0</v>
      </c>
    </row>
    <row r="440" spans="1:26" x14ac:dyDescent="0.2">
      <c r="A440" s="143" t="s">
        <v>633</v>
      </c>
      <c r="B440" s="132" t="s">
        <v>1493</v>
      </c>
      <c r="C440" s="112">
        <f>+'prev. 2016'!C440</f>
        <v>0</v>
      </c>
      <c r="D440" s="112">
        <f>D441+D442+D443+D458+D468</f>
        <v>0</v>
      </c>
      <c r="E440" s="112">
        <f>+'prev. 2016'!D440</f>
        <v>0</v>
      </c>
      <c r="F440" s="112">
        <f>F441+F442+F443+F458+F468</f>
        <v>0</v>
      </c>
      <c r="G440" s="112">
        <f>+'prev. 2016'!E440</f>
        <v>0</v>
      </c>
      <c r="H440" s="112">
        <f>H441+H442+H443+H458+H468</f>
        <v>0</v>
      </c>
      <c r="I440" s="112">
        <f>+'prev. 2016'!F440</f>
        <v>0</v>
      </c>
      <c r="J440" s="112">
        <f>J441+J442+J443+J458+J468</f>
        <v>0</v>
      </c>
      <c r="K440" s="112">
        <f>+'prev. 2016'!G440</f>
        <v>0</v>
      </c>
      <c r="L440" s="121">
        <f>L441+L442+L443+L458+L468</f>
        <v>0</v>
      </c>
      <c r="M440" s="112">
        <f>+'prev. 2016'!H440</f>
        <v>186</v>
      </c>
      <c r="N440" s="121">
        <f>N441+N442+N443+N458+N468</f>
        <v>186</v>
      </c>
      <c r="O440" s="112">
        <f>+'prev. 2016'!I440</f>
        <v>1448</v>
      </c>
      <c r="P440" s="121">
        <f>P441+P442+P443+P458+P468</f>
        <v>1448</v>
      </c>
      <c r="Q440" s="112">
        <f>+'prev. 2016'!J440</f>
        <v>0</v>
      </c>
      <c r="R440" s="112">
        <f>R441+R442+R443+R458+R468</f>
        <v>0</v>
      </c>
      <c r="S440" s="112">
        <f>+'prev. 2016'!K440</f>
        <v>0</v>
      </c>
      <c r="T440" s="121">
        <f>T441+T442+T443+T458+T468</f>
        <v>0</v>
      </c>
      <c r="U440" s="112">
        <f>+'prev. 2016'!L440</f>
        <v>0</v>
      </c>
      <c r="V440" s="112">
        <f>V441+V442+V443+V458+V468</f>
        <v>0</v>
      </c>
      <c r="W440" s="112">
        <f>+'prev. 2016'!M440</f>
        <v>0</v>
      </c>
      <c r="X440" s="112">
        <f>X441+X442+X443+X458+X468</f>
        <v>0</v>
      </c>
      <c r="Y440" s="116">
        <f t="shared" si="173"/>
        <v>1634</v>
      </c>
      <c r="Z440" s="116">
        <f t="shared" si="174"/>
        <v>1634</v>
      </c>
    </row>
    <row r="441" spans="1:26" x14ac:dyDescent="0.2">
      <c r="A441" s="143" t="s">
        <v>634</v>
      </c>
      <c r="B441" s="132" t="s">
        <v>1495</v>
      </c>
      <c r="C441" s="112">
        <f>+'prev. 2016'!C441</f>
        <v>0</v>
      </c>
      <c r="D441" s="113">
        <f>+C441</f>
        <v>0</v>
      </c>
      <c r="E441" s="112">
        <f>+'prev. 2016'!D441</f>
        <v>0</v>
      </c>
      <c r="F441" s="113">
        <f>+E441</f>
        <v>0</v>
      </c>
      <c r="G441" s="112">
        <f>+'prev. 2016'!E441</f>
        <v>0</v>
      </c>
      <c r="H441" s="113">
        <f>+G441</f>
        <v>0</v>
      </c>
      <c r="I441" s="112">
        <f>+'prev. 2016'!F441</f>
        <v>0</v>
      </c>
      <c r="J441" s="113">
        <f>+I441</f>
        <v>0</v>
      </c>
      <c r="K441" s="112">
        <f>+'prev. 2016'!G441</f>
        <v>0</v>
      </c>
      <c r="L441" s="122">
        <f>+K441</f>
        <v>0</v>
      </c>
      <c r="M441" s="112">
        <f>+'prev. 2016'!H441</f>
        <v>0</v>
      </c>
      <c r="N441" s="122">
        <f>+M441</f>
        <v>0</v>
      </c>
      <c r="O441" s="112">
        <f>+'prev. 2016'!I441</f>
        <v>0</v>
      </c>
      <c r="P441" s="122">
        <f>+O441</f>
        <v>0</v>
      </c>
      <c r="Q441" s="112">
        <f>+'prev. 2016'!J441</f>
        <v>0</v>
      </c>
      <c r="R441" s="113">
        <f>+Q441</f>
        <v>0</v>
      </c>
      <c r="S441" s="112">
        <f>+'prev. 2016'!K441</f>
        <v>0</v>
      </c>
      <c r="T441" s="122">
        <f>+S441</f>
        <v>0</v>
      </c>
      <c r="U441" s="112">
        <f>+'prev. 2016'!L441</f>
        <v>0</v>
      </c>
      <c r="V441" s="113">
        <f>+U441</f>
        <v>0</v>
      </c>
      <c r="W441" s="112">
        <f>+'prev. 2016'!M441</f>
        <v>0</v>
      </c>
      <c r="X441" s="113">
        <f>+W441</f>
        <v>0</v>
      </c>
      <c r="Y441" s="116">
        <f t="shared" si="173"/>
        <v>0</v>
      </c>
      <c r="Z441" s="116">
        <f t="shared" si="174"/>
        <v>0</v>
      </c>
    </row>
    <row r="442" spans="1:26" x14ac:dyDescent="0.2">
      <c r="A442" s="143" t="s">
        <v>635</v>
      </c>
      <c r="B442" s="132" t="s">
        <v>461</v>
      </c>
      <c r="C442" s="112">
        <f>+'prev. 2016'!C442</f>
        <v>0</v>
      </c>
      <c r="D442" s="113">
        <f>+C442</f>
        <v>0</v>
      </c>
      <c r="E442" s="112">
        <f>+'prev. 2016'!D442</f>
        <v>0</v>
      </c>
      <c r="F442" s="113">
        <f>+E442</f>
        <v>0</v>
      </c>
      <c r="G442" s="112">
        <f>+'prev. 2016'!E442</f>
        <v>0</v>
      </c>
      <c r="H442" s="113">
        <f>+G442</f>
        <v>0</v>
      </c>
      <c r="I442" s="112">
        <f>+'prev. 2016'!F442</f>
        <v>0</v>
      </c>
      <c r="J442" s="113">
        <f>+I442</f>
        <v>0</v>
      </c>
      <c r="K442" s="112">
        <f>+'prev. 2016'!G442</f>
        <v>0</v>
      </c>
      <c r="L442" s="122">
        <f>+K442</f>
        <v>0</v>
      </c>
      <c r="M442" s="112">
        <f>+'prev. 2016'!H442</f>
        <v>0</v>
      </c>
      <c r="N442" s="122">
        <f>+M442</f>
        <v>0</v>
      </c>
      <c r="O442" s="112">
        <f>+'prev. 2016'!I442</f>
        <v>0</v>
      </c>
      <c r="P442" s="122">
        <f>+O442</f>
        <v>0</v>
      </c>
      <c r="Q442" s="112">
        <f>+'prev. 2016'!J442</f>
        <v>0</v>
      </c>
      <c r="R442" s="113">
        <f>+Q442</f>
        <v>0</v>
      </c>
      <c r="S442" s="112">
        <f>+'prev. 2016'!K442</f>
        <v>0</v>
      </c>
      <c r="T442" s="122">
        <f>+S442</f>
        <v>0</v>
      </c>
      <c r="U442" s="112">
        <f>+'prev. 2016'!L442</f>
        <v>0</v>
      </c>
      <c r="V442" s="113">
        <f>+U442</f>
        <v>0</v>
      </c>
      <c r="W442" s="112">
        <f>+'prev. 2016'!M442</f>
        <v>0</v>
      </c>
      <c r="X442" s="113">
        <f>+W442</f>
        <v>0</v>
      </c>
      <c r="Y442" s="116">
        <f t="shared" si="173"/>
        <v>0</v>
      </c>
      <c r="Z442" s="116">
        <f t="shared" si="174"/>
        <v>0</v>
      </c>
    </row>
    <row r="443" spans="1:26" x14ac:dyDescent="0.2">
      <c r="A443" s="143" t="s">
        <v>636</v>
      </c>
      <c r="B443" s="132" t="s">
        <v>1499</v>
      </c>
      <c r="C443" s="112">
        <f>+'prev. 2016'!C443</f>
        <v>0</v>
      </c>
      <c r="D443" s="112">
        <f>D444+D447</f>
        <v>0</v>
      </c>
      <c r="E443" s="112">
        <f>+'prev. 2016'!D443</f>
        <v>0</v>
      </c>
      <c r="F443" s="112">
        <f>F444+F447</f>
        <v>0</v>
      </c>
      <c r="G443" s="112">
        <f>+'prev. 2016'!E443</f>
        <v>0</v>
      </c>
      <c r="H443" s="112">
        <f>H444+H447</f>
        <v>0</v>
      </c>
      <c r="I443" s="112">
        <f>+'prev. 2016'!F443</f>
        <v>0</v>
      </c>
      <c r="J443" s="112">
        <f>J444+J447</f>
        <v>0</v>
      </c>
      <c r="K443" s="112">
        <f>+'prev. 2016'!G443</f>
        <v>0</v>
      </c>
      <c r="L443" s="121">
        <f>L444+L447</f>
        <v>0</v>
      </c>
      <c r="M443" s="112">
        <f>+'prev. 2016'!H443</f>
        <v>178</v>
      </c>
      <c r="N443" s="121">
        <f>N444+N447</f>
        <v>178</v>
      </c>
      <c r="O443" s="112">
        <f>+'prev. 2016'!I443</f>
        <v>1448</v>
      </c>
      <c r="P443" s="121">
        <f>P444+P447</f>
        <v>1448</v>
      </c>
      <c r="Q443" s="112">
        <f>+'prev. 2016'!J443</f>
        <v>0</v>
      </c>
      <c r="R443" s="112">
        <f>R444+R447</f>
        <v>0</v>
      </c>
      <c r="S443" s="112">
        <f>+'prev. 2016'!K443</f>
        <v>0</v>
      </c>
      <c r="T443" s="121">
        <f>T444+T447</f>
        <v>0</v>
      </c>
      <c r="U443" s="112">
        <f>+'prev. 2016'!L443</f>
        <v>0</v>
      </c>
      <c r="V443" s="112">
        <f>V444+V447</f>
        <v>0</v>
      </c>
      <c r="W443" s="112">
        <f>+'prev. 2016'!M443</f>
        <v>0</v>
      </c>
      <c r="X443" s="112">
        <f>X444+X447</f>
        <v>0</v>
      </c>
      <c r="Y443" s="116">
        <f t="shared" si="173"/>
        <v>1626</v>
      </c>
      <c r="Z443" s="116">
        <f t="shared" si="174"/>
        <v>1626</v>
      </c>
    </row>
    <row r="444" spans="1:26" ht="25.5" x14ac:dyDescent="0.2">
      <c r="A444" s="143" t="s">
        <v>637</v>
      </c>
      <c r="B444" s="132" t="s">
        <v>1338</v>
      </c>
      <c r="C444" s="112">
        <f>+'prev. 2016'!C444</f>
        <v>0</v>
      </c>
      <c r="D444" s="112">
        <f>SUM(D445:D446)</f>
        <v>0</v>
      </c>
      <c r="E444" s="112">
        <f>+'prev. 2016'!D444</f>
        <v>0</v>
      </c>
      <c r="F444" s="112">
        <f>SUM(F445:F446)</f>
        <v>0</v>
      </c>
      <c r="G444" s="112">
        <f>+'prev. 2016'!E444</f>
        <v>0</v>
      </c>
      <c r="H444" s="112">
        <f>SUM(H445:H446)</f>
        <v>0</v>
      </c>
      <c r="I444" s="112">
        <f>+'prev. 2016'!F444</f>
        <v>0</v>
      </c>
      <c r="J444" s="112">
        <f>SUM(J445:J446)</f>
        <v>0</v>
      </c>
      <c r="K444" s="112">
        <f>+'prev. 2016'!G444</f>
        <v>0</v>
      </c>
      <c r="L444" s="121">
        <f>SUM(L445:L446)</f>
        <v>0</v>
      </c>
      <c r="M444" s="112">
        <f>+'prev. 2016'!H444</f>
        <v>0</v>
      </c>
      <c r="N444" s="121">
        <f>SUM(N445:N446)</f>
        <v>0</v>
      </c>
      <c r="O444" s="112">
        <f>+'prev. 2016'!I444</f>
        <v>0</v>
      </c>
      <c r="P444" s="121">
        <f>SUM(P445:P446)</f>
        <v>0</v>
      </c>
      <c r="Q444" s="112">
        <f>+'prev. 2016'!J444</f>
        <v>0</v>
      </c>
      <c r="R444" s="112">
        <f>SUM(R445:R446)</f>
        <v>0</v>
      </c>
      <c r="S444" s="112">
        <f>+'prev. 2016'!K444</f>
        <v>0</v>
      </c>
      <c r="T444" s="121">
        <f>SUM(T445:T446)</f>
        <v>0</v>
      </c>
      <c r="U444" s="112">
        <f>+'prev. 2016'!L444</f>
        <v>0</v>
      </c>
      <c r="V444" s="112">
        <f>SUM(V445:V446)</f>
        <v>0</v>
      </c>
      <c r="W444" s="112">
        <f>+'prev. 2016'!M444</f>
        <v>0</v>
      </c>
      <c r="X444" s="112">
        <f>SUM(X445:X446)</f>
        <v>0</v>
      </c>
      <c r="Y444" s="116">
        <f t="shared" si="173"/>
        <v>0</v>
      </c>
      <c r="Z444" s="116">
        <f t="shared" si="174"/>
        <v>0</v>
      </c>
    </row>
    <row r="445" spans="1:26" ht="25.5" x14ac:dyDescent="0.2">
      <c r="A445" s="139" t="s">
        <v>638</v>
      </c>
      <c r="B445" s="132" t="s">
        <v>1609</v>
      </c>
      <c r="C445" s="112">
        <f>+'prev. 2016'!C445</f>
        <v>0</v>
      </c>
      <c r="D445" s="113">
        <f>+C445</f>
        <v>0</v>
      </c>
      <c r="E445" s="112">
        <f>+'prev. 2016'!D445</f>
        <v>0</v>
      </c>
      <c r="F445" s="113">
        <f>+E445</f>
        <v>0</v>
      </c>
      <c r="G445" s="112">
        <f>+'prev. 2016'!E445</f>
        <v>0</v>
      </c>
      <c r="H445" s="113">
        <f>+G445</f>
        <v>0</v>
      </c>
      <c r="I445" s="112">
        <f>+'prev. 2016'!F445</f>
        <v>0</v>
      </c>
      <c r="J445" s="113">
        <f>+I445</f>
        <v>0</v>
      </c>
      <c r="K445" s="112">
        <f>+'prev. 2016'!G445</f>
        <v>0</v>
      </c>
      <c r="L445" s="122">
        <f>+K445</f>
        <v>0</v>
      </c>
      <c r="M445" s="112">
        <f>+'prev. 2016'!H445</f>
        <v>0</v>
      </c>
      <c r="N445" s="122">
        <f>+M445</f>
        <v>0</v>
      </c>
      <c r="O445" s="112">
        <f>+'prev. 2016'!I445</f>
        <v>0</v>
      </c>
      <c r="P445" s="122">
        <f>+O445</f>
        <v>0</v>
      </c>
      <c r="Q445" s="112">
        <f>+'prev. 2016'!J445</f>
        <v>0</v>
      </c>
      <c r="R445" s="113">
        <f>+Q445</f>
        <v>0</v>
      </c>
      <c r="S445" s="112">
        <f>+'prev. 2016'!K445</f>
        <v>0</v>
      </c>
      <c r="T445" s="122">
        <f>+S445</f>
        <v>0</v>
      </c>
      <c r="U445" s="112">
        <f>+'prev. 2016'!L445</f>
        <v>0</v>
      </c>
      <c r="V445" s="113">
        <f>+U445</f>
        <v>0</v>
      </c>
      <c r="W445" s="112">
        <f>+'prev. 2016'!M445</f>
        <v>0</v>
      </c>
      <c r="X445" s="113">
        <f>+W445</f>
        <v>0</v>
      </c>
      <c r="Y445" s="116">
        <f t="shared" si="173"/>
        <v>0</v>
      </c>
      <c r="Z445" s="116">
        <f t="shared" si="174"/>
        <v>0</v>
      </c>
    </row>
    <row r="446" spans="1:26" ht="25.5" x14ac:dyDescent="0.2">
      <c r="A446" s="139" t="s">
        <v>639</v>
      </c>
      <c r="B446" s="132" t="s">
        <v>1339</v>
      </c>
      <c r="C446" s="112">
        <f>+'prev. 2016'!C446</f>
        <v>0</v>
      </c>
      <c r="D446" s="113">
        <f>+C446</f>
        <v>0</v>
      </c>
      <c r="E446" s="112">
        <f>+'prev. 2016'!D446</f>
        <v>0</v>
      </c>
      <c r="F446" s="113">
        <f>+E446</f>
        <v>0</v>
      </c>
      <c r="G446" s="112">
        <f>+'prev. 2016'!E446</f>
        <v>0</v>
      </c>
      <c r="H446" s="113">
        <f>+G446</f>
        <v>0</v>
      </c>
      <c r="I446" s="112">
        <f>+'prev. 2016'!F446</f>
        <v>0</v>
      </c>
      <c r="J446" s="113">
        <f>+I446</f>
        <v>0</v>
      </c>
      <c r="K446" s="112">
        <f>+'prev. 2016'!G446</f>
        <v>0</v>
      </c>
      <c r="L446" s="122">
        <f>+K446</f>
        <v>0</v>
      </c>
      <c r="M446" s="112">
        <f>+'prev. 2016'!H446</f>
        <v>0</v>
      </c>
      <c r="N446" s="122">
        <f>+M446</f>
        <v>0</v>
      </c>
      <c r="O446" s="112">
        <f>+'prev. 2016'!I446</f>
        <v>0</v>
      </c>
      <c r="P446" s="122">
        <f>+O446</f>
        <v>0</v>
      </c>
      <c r="Q446" s="112">
        <f>+'prev. 2016'!J446</f>
        <v>0</v>
      </c>
      <c r="R446" s="113">
        <f>+Q446</f>
        <v>0</v>
      </c>
      <c r="S446" s="112">
        <f>+'prev. 2016'!K446</f>
        <v>0</v>
      </c>
      <c r="T446" s="122">
        <f>+S446</f>
        <v>0</v>
      </c>
      <c r="U446" s="112">
        <f>+'prev. 2016'!L446</f>
        <v>0</v>
      </c>
      <c r="V446" s="113">
        <f>+U446</f>
        <v>0</v>
      </c>
      <c r="W446" s="112">
        <f>+'prev. 2016'!M446</f>
        <v>0</v>
      </c>
      <c r="X446" s="113">
        <f>+W446</f>
        <v>0</v>
      </c>
      <c r="Y446" s="116">
        <f t="shared" si="173"/>
        <v>0</v>
      </c>
      <c r="Z446" s="116">
        <f t="shared" si="174"/>
        <v>0</v>
      </c>
    </row>
    <row r="447" spans="1:26" x14ac:dyDescent="0.2">
      <c r="A447" s="143" t="s">
        <v>640</v>
      </c>
      <c r="B447" s="132" t="s">
        <v>1508</v>
      </c>
      <c r="C447" s="112">
        <f>+'prev. 2016'!C447</f>
        <v>0</v>
      </c>
      <c r="D447" s="112">
        <f>D448+D449+SUM(D453:D457)</f>
        <v>0</v>
      </c>
      <c r="E447" s="112">
        <f>+'prev. 2016'!D447</f>
        <v>0</v>
      </c>
      <c r="F447" s="112">
        <f>F448+F449+SUM(F453:F457)</f>
        <v>0</v>
      </c>
      <c r="G447" s="112">
        <f>+'prev. 2016'!E447</f>
        <v>0</v>
      </c>
      <c r="H447" s="112">
        <f>H448+H449+SUM(H453:H457)</f>
        <v>0</v>
      </c>
      <c r="I447" s="112">
        <f>+'prev. 2016'!F447</f>
        <v>0</v>
      </c>
      <c r="J447" s="112">
        <f>J448+J449+SUM(J453:J457)</f>
        <v>0</v>
      </c>
      <c r="K447" s="112">
        <f>+'prev. 2016'!G447</f>
        <v>0</v>
      </c>
      <c r="L447" s="121">
        <f>L448+L449+SUM(L453:L457)</f>
        <v>0</v>
      </c>
      <c r="M447" s="112">
        <f>+'prev. 2016'!H447</f>
        <v>178</v>
      </c>
      <c r="N447" s="121">
        <f>N448+N449+SUM(N453:N457)</f>
        <v>178</v>
      </c>
      <c r="O447" s="112">
        <f>+'prev. 2016'!I447</f>
        <v>1448</v>
      </c>
      <c r="P447" s="121">
        <f>P448+P449+SUM(P453:P457)</f>
        <v>1448</v>
      </c>
      <c r="Q447" s="112">
        <f>+'prev. 2016'!J447</f>
        <v>0</v>
      </c>
      <c r="R447" s="112">
        <f>R448+R449+SUM(R453:R457)</f>
        <v>0</v>
      </c>
      <c r="S447" s="112">
        <f>+'prev. 2016'!K447</f>
        <v>0</v>
      </c>
      <c r="T447" s="121">
        <f>T448+T449+SUM(T453:T457)</f>
        <v>0</v>
      </c>
      <c r="U447" s="112">
        <f>+'prev. 2016'!L447</f>
        <v>0</v>
      </c>
      <c r="V447" s="112">
        <f>V448+V449+SUM(V453:V457)</f>
        <v>0</v>
      </c>
      <c r="W447" s="112">
        <f>+'prev. 2016'!M447</f>
        <v>0</v>
      </c>
      <c r="X447" s="112">
        <f>X448+X449+SUM(X453:X457)</f>
        <v>0</v>
      </c>
      <c r="Y447" s="116">
        <f t="shared" si="173"/>
        <v>1626</v>
      </c>
      <c r="Z447" s="116">
        <f t="shared" si="174"/>
        <v>1626</v>
      </c>
    </row>
    <row r="448" spans="1:26" ht="25.5" x14ac:dyDescent="0.2">
      <c r="A448" s="139" t="s">
        <v>641</v>
      </c>
      <c r="B448" s="132" t="s">
        <v>1510</v>
      </c>
      <c r="C448" s="112">
        <f>+'prev. 2016'!C448</f>
        <v>0</v>
      </c>
      <c r="D448" s="113">
        <f>+C448</f>
        <v>0</v>
      </c>
      <c r="E448" s="112">
        <f>+'prev. 2016'!D448</f>
        <v>0</v>
      </c>
      <c r="F448" s="113">
        <f>+E448</f>
        <v>0</v>
      </c>
      <c r="G448" s="112">
        <f>+'prev. 2016'!E448</f>
        <v>0</v>
      </c>
      <c r="H448" s="113">
        <f>+G448</f>
        <v>0</v>
      </c>
      <c r="I448" s="112">
        <f>+'prev. 2016'!F448</f>
        <v>0</v>
      </c>
      <c r="J448" s="113">
        <f>+I448</f>
        <v>0</v>
      </c>
      <c r="K448" s="112">
        <f>+'prev. 2016'!G448</f>
        <v>0</v>
      </c>
      <c r="L448" s="122">
        <f>+K448</f>
        <v>0</v>
      </c>
      <c r="M448" s="112">
        <f>+'prev. 2016'!H448</f>
        <v>0</v>
      </c>
      <c r="N448" s="122">
        <f>+M448</f>
        <v>0</v>
      </c>
      <c r="O448" s="112">
        <f>+'prev. 2016'!I448</f>
        <v>0</v>
      </c>
      <c r="P448" s="122">
        <f>+O448</f>
        <v>0</v>
      </c>
      <c r="Q448" s="112">
        <f>+'prev. 2016'!J448</f>
        <v>0</v>
      </c>
      <c r="R448" s="113">
        <f>+Q448</f>
        <v>0</v>
      </c>
      <c r="S448" s="112">
        <f>+'prev. 2016'!K448</f>
        <v>0</v>
      </c>
      <c r="T448" s="122">
        <f>+S448</f>
        <v>0</v>
      </c>
      <c r="U448" s="112">
        <f>+'prev. 2016'!L448</f>
        <v>0</v>
      </c>
      <c r="V448" s="113">
        <f>+U448</f>
        <v>0</v>
      </c>
      <c r="W448" s="112">
        <f>+'prev. 2016'!M448</f>
        <v>0</v>
      </c>
      <c r="X448" s="113">
        <f>+W448</f>
        <v>0</v>
      </c>
      <c r="Y448" s="116">
        <f t="shared" si="173"/>
        <v>0</v>
      </c>
      <c r="Z448" s="116">
        <f t="shared" si="174"/>
        <v>0</v>
      </c>
    </row>
    <row r="449" spans="1:26" ht="25.5" x14ac:dyDescent="0.2">
      <c r="A449" s="139" t="s">
        <v>642</v>
      </c>
      <c r="B449" s="132" t="s">
        <v>1512</v>
      </c>
      <c r="C449" s="112">
        <f>+'prev. 2016'!C449</f>
        <v>0</v>
      </c>
      <c r="D449" s="112">
        <f>SUM(D450:D452)</f>
        <v>0</v>
      </c>
      <c r="E449" s="112">
        <f>+'prev. 2016'!D449</f>
        <v>0</v>
      </c>
      <c r="F449" s="112">
        <f>SUM(F450:F452)</f>
        <v>0</v>
      </c>
      <c r="G449" s="112">
        <f>+'prev. 2016'!E449</f>
        <v>0</v>
      </c>
      <c r="H449" s="112">
        <f>SUM(H450:H452)</f>
        <v>0</v>
      </c>
      <c r="I449" s="112">
        <f>+'prev. 2016'!F449</f>
        <v>0</v>
      </c>
      <c r="J449" s="112">
        <f>SUM(J450:J452)</f>
        <v>0</v>
      </c>
      <c r="K449" s="112">
        <f>+'prev. 2016'!G449</f>
        <v>0</v>
      </c>
      <c r="L449" s="121">
        <f>SUM(L450:L452)</f>
        <v>0</v>
      </c>
      <c r="M449" s="112">
        <f>+'prev. 2016'!H449</f>
        <v>0</v>
      </c>
      <c r="N449" s="121">
        <f>SUM(N450:N452)</f>
        <v>0</v>
      </c>
      <c r="O449" s="112">
        <f>+'prev. 2016'!I449</f>
        <v>0</v>
      </c>
      <c r="P449" s="121">
        <f>SUM(P450:P452)</f>
        <v>0</v>
      </c>
      <c r="Q449" s="112">
        <f>+'prev. 2016'!J449</f>
        <v>0</v>
      </c>
      <c r="R449" s="112">
        <f>SUM(R450:R452)</f>
        <v>0</v>
      </c>
      <c r="S449" s="112">
        <f>+'prev. 2016'!K449</f>
        <v>0</v>
      </c>
      <c r="T449" s="121">
        <f>SUM(T450:T452)</f>
        <v>0</v>
      </c>
      <c r="U449" s="112">
        <f>+'prev. 2016'!L449</f>
        <v>0</v>
      </c>
      <c r="V449" s="112">
        <f>SUM(V450:V452)</f>
        <v>0</v>
      </c>
      <c r="W449" s="112">
        <f>+'prev. 2016'!M449</f>
        <v>0</v>
      </c>
      <c r="X449" s="112">
        <f>SUM(X450:X452)</f>
        <v>0</v>
      </c>
      <c r="Y449" s="116">
        <f t="shared" si="173"/>
        <v>0</v>
      </c>
      <c r="Z449" s="116">
        <f t="shared" si="174"/>
        <v>0</v>
      </c>
    </row>
    <row r="450" spans="1:26" ht="25.5" x14ac:dyDescent="0.2">
      <c r="A450" s="143" t="s">
        <v>643</v>
      </c>
      <c r="B450" s="132" t="s">
        <v>1514</v>
      </c>
      <c r="C450" s="112">
        <f>+'prev. 2016'!C450</f>
        <v>0</v>
      </c>
      <c r="D450" s="113">
        <f t="shared" ref="D450:F457" si="195">+C450</f>
        <v>0</v>
      </c>
      <c r="E450" s="112">
        <f>+'prev. 2016'!D450</f>
        <v>0</v>
      </c>
      <c r="F450" s="113">
        <f t="shared" si="195"/>
        <v>0</v>
      </c>
      <c r="G450" s="112">
        <f>+'prev. 2016'!E450</f>
        <v>0</v>
      </c>
      <c r="H450" s="113">
        <f t="shared" ref="H450:H457" si="196">+G450</f>
        <v>0</v>
      </c>
      <c r="I450" s="112">
        <f>+'prev. 2016'!F450</f>
        <v>0</v>
      </c>
      <c r="J450" s="113">
        <f t="shared" ref="J450:J457" si="197">+I450</f>
        <v>0</v>
      </c>
      <c r="K450" s="112">
        <f>+'prev. 2016'!G450</f>
        <v>0</v>
      </c>
      <c r="L450" s="122">
        <f t="shared" ref="L450:L457" si="198">+K450</f>
        <v>0</v>
      </c>
      <c r="M450" s="112">
        <f>+'prev. 2016'!H450</f>
        <v>0</v>
      </c>
      <c r="N450" s="122">
        <f t="shared" ref="N450:N457" si="199">+M450</f>
        <v>0</v>
      </c>
      <c r="O450" s="112">
        <f>+'prev. 2016'!I450</f>
        <v>0</v>
      </c>
      <c r="P450" s="122">
        <f t="shared" ref="P450:P457" si="200">+O450</f>
        <v>0</v>
      </c>
      <c r="Q450" s="112">
        <f>+'prev. 2016'!J450</f>
        <v>0</v>
      </c>
      <c r="R450" s="113">
        <f t="shared" ref="R450:R457" si="201">+Q450</f>
        <v>0</v>
      </c>
      <c r="S450" s="112">
        <f>+'prev. 2016'!K450</f>
        <v>0</v>
      </c>
      <c r="T450" s="122">
        <f t="shared" ref="T450:T457" si="202">+S450</f>
        <v>0</v>
      </c>
      <c r="U450" s="112">
        <f>+'prev. 2016'!L450</f>
        <v>0</v>
      </c>
      <c r="V450" s="113">
        <f t="shared" ref="V450:V457" si="203">+U450</f>
        <v>0</v>
      </c>
      <c r="W450" s="112">
        <f>+'prev. 2016'!M450</f>
        <v>0</v>
      </c>
      <c r="X450" s="113">
        <f t="shared" ref="X450:X457" si="204">+W450</f>
        <v>0</v>
      </c>
      <c r="Y450" s="116">
        <f t="shared" si="173"/>
        <v>0</v>
      </c>
      <c r="Z450" s="116">
        <f t="shared" si="174"/>
        <v>0</v>
      </c>
    </row>
    <row r="451" spans="1:26" ht="25.5" x14ac:dyDescent="0.2">
      <c r="A451" s="143" t="s">
        <v>644</v>
      </c>
      <c r="B451" s="132" t="s">
        <v>442</v>
      </c>
      <c r="C451" s="112">
        <f>+'prev. 2016'!C451</f>
        <v>0</v>
      </c>
      <c r="D451" s="113">
        <f t="shared" si="195"/>
        <v>0</v>
      </c>
      <c r="E451" s="112">
        <f>+'prev. 2016'!D451</f>
        <v>0</v>
      </c>
      <c r="F451" s="113">
        <f t="shared" si="195"/>
        <v>0</v>
      </c>
      <c r="G451" s="112">
        <f>+'prev. 2016'!E451</f>
        <v>0</v>
      </c>
      <c r="H451" s="113">
        <f t="shared" si="196"/>
        <v>0</v>
      </c>
      <c r="I451" s="112">
        <f>+'prev. 2016'!F451</f>
        <v>0</v>
      </c>
      <c r="J451" s="113">
        <f t="shared" si="197"/>
        <v>0</v>
      </c>
      <c r="K451" s="112">
        <f>+'prev. 2016'!G451</f>
        <v>0</v>
      </c>
      <c r="L451" s="122">
        <f t="shared" si="198"/>
        <v>0</v>
      </c>
      <c r="M451" s="112">
        <f>+'prev. 2016'!H451</f>
        <v>0</v>
      </c>
      <c r="N451" s="122">
        <f t="shared" si="199"/>
        <v>0</v>
      </c>
      <c r="O451" s="112">
        <f>+'prev. 2016'!I451</f>
        <v>0</v>
      </c>
      <c r="P451" s="122">
        <f t="shared" si="200"/>
        <v>0</v>
      </c>
      <c r="Q451" s="112">
        <f>+'prev. 2016'!J451</f>
        <v>0</v>
      </c>
      <c r="R451" s="113">
        <f t="shared" si="201"/>
        <v>0</v>
      </c>
      <c r="S451" s="112">
        <f>+'prev. 2016'!K451</f>
        <v>0</v>
      </c>
      <c r="T451" s="122">
        <f t="shared" si="202"/>
        <v>0</v>
      </c>
      <c r="U451" s="112">
        <f>+'prev. 2016'!L451</f>
        <v>0</v>
      </c>
      <c r="V451" s="113">
        <f t="shared" si="203"/>
        <v>0</v>
      </c>
      <c r="W451" s="112">
        <f>+'prev. 2016'!M451</f>
        <v>0</v>
      </c>
      <c r="X451" s="113">
        <f t="shared" si="204"/>
        <v>0</v>
      </c>
      <c r="Y451" s="116">
        <f t="shared" ref="Y451:Y481" si="205">+C451+E451+G451+I451+K451+M451+O451+Q451+S451+U451+W451</f>
        <v>0</v>
      </c>
      <c r="Z451" s="116">
        <f t="shared" ref="Z451:Z484" si="206">+D451+F451+H451+J451+L451+N451+P451+R451+T451+V451+X451</f>
        <v>0</v>
      </c>
    </row>
    <row r="452" spans="1:26" ht="25.5" x14ac:dyDescent="0.2">
      <c r="A452" s="143" t="s">
        <v>645</v>
      </c>
      <c r="B452" s="132" t="s">
        <v>445</v>
      </c>
      <c r="C452" s="112">
        <f>+'prev. 2016'!C452</f>
        <v>0</v>
      </c>
      <c r="D452" s="113">
        <f t="shared" si="195"/>
        <v>0</v>
      </c>
      <c r="E452" s="112">
        <f>+'prev. 2016'!D452</f>
        <v>0</v>
      </c>
      <c r="F452" s="113">
        <f t="shared" si="195"/>
        <v>0</v>
      </c>
      <c r="G452" s="112">
        <f>+'prev. 2016'!E452</f>
        <v>0</v>
      </c>
      <c r="H452" s="113">
        <f t="shared" si="196"/>
        <v>0</v>
      </c>
      <c r="I452" s="112">
        <f>+'prev. 2016'!F452</f>
        <v>0</v>
      </c>
      <c r="J452" s="113">
        <f t="shared" si="197"/>
        <v>0</v>
      </c>
      <c r="K452" s="112">
        <f>+'prev. 2016'!G452</f>
        <v>0</v>
      </c>
      <c r="L452" s="122">
        <f t="shared" si="198"/>
        <v>0</v>
      </c>
      <c r="M452" s="112">
        <f>+'prev. 2016'!H452</f>
        <v>0</v>
      </c>
      <c r="N452" s="122">
        <f t="shared" si="199"/>
        <v>0</v>
      </c>
      <c r="O452" s="112">
        <f>+'prev. 2016'!I452</f>
        <v>0</v>
      </c>
      <c r="P452" s="122">
        <f t="shared" si="200"/>
        <v>0</v>
      </c>
      <c r="Q452" s="112">
        <f>+'prev. 2016'!J452</f>
        <v>0</v>
      </c>
      <c r="R452" s="113">
        <f t="shared" si="201"/>
        <v>0</v>
      </c>
      <c r="S452" s="112">
        <f>+'prev. 2016'!K452</f>
        <v>0</v>
      </c>
      <c r="T452" s="122">
        <f t="shared" si="202"/>
        <v>0</v>
      </c>
      <c r="U452" s="112">
        <f>+'prev. 2016'!L452</f>
        <v>0</v>
      </c>
      <c r="V452" s="113">
        <f t="shared" si="203"/>
        <v>0</v>
      </c>
      <c r="W452" s="112">
        <f>+'prev. 2016'!M452</f>
        <v>0</v>
      </c>
      <c r="X452" s="113">
        <f t="shared" si="204"/>
        <v>0</v>
      </c>
      <c r="Y452" s="116">
        <f t="shared" si="205"/>
        <v>0</v>
      </c>
      <c r="Z452" s="116">
        <f t="shared" si="206"/>
        <v>0</v>
      </c>
    </row>
    <row r="453" spans="1:26" ht="25.5" x14ac:dyDescent="0.2">
      <c r="A453" s="139" t="s">
        <v>646</v>
      </c>
      <c r="B453" s="132" t="s">
        <v>1469</v>
      </c>
      <c r="C453" s="112">
        <f>+'prev. 2016'!C453</f>
        <v>0</v>
      </c>
      <c r="D453" s="113">
        <f t="shared" si="195"/>
        <v>0</v>
      </c>
      <c r="E453" s="112">
        <f>+'prev. 2016'!D453</f>
        <v>0</v>
      </c>
      <c r="F453" s="113">
        <f t="shared" si="195"/>
        <v>0</v>
      </c>
      <c r="G453" s="112">
        <f>+'prev. 2016'!E453</f>
        <v>0</v>
      </c>
      <c r="H453" s="113">
        <f t="shared" si="196"/>
        <v>0</v>
      </c>
      <c r="I453" s="112">
        <f>+'prev. 2016'!F453</f>
        <v>0</v>
      </c>
      <c r="J453" s="113">
        <f t="shared" si="197"/>
        <v>0</v>
      </c>
      <c r="K453" s="112">
        <f>+'prev. 2016'!G453</f>
        <v>0</v>
      </c>
      <c r="L453" s="122">
        <f t="shared" si="198"/>
        <v>0</v>
      </c>
      <c r="M453" s="112">
        <f>+'prev. 2016'!H453</f>
        <v>0</v>
      </c>
      <c r="N453" s="122">
        <f t="shared" si="199"/>
        <v>0</v>
      </c>
      <c r="O453" s="112">
        <f>+'prev. 2016'!I453</f>
        <v>165</v>
      </c>
      <c r="P453" s="122">
        <f t="shared" si="200"/>
        <v>165</v>
      </c>
      <c r="Q453" s="112">
        <f>+'prev. 2016'!J453</f>
        <v>0</v>
      </c>
      <c r="R453" s="113">
        <f t="shared" si="201"/>
        <v>0</v>
      </c>
      <c r="S453" s="112">
        <f>+'prev. 2016'!K453</f>
        <v>0</v>
      </c>
      <c r="T453" s="122">
        <f t="shared" si="202"/>
        <v>0</v>
      </c>
      <c r="U453" s="112">
        <f>+'prev. 2016'!L453</f>
        <v>0</v>
      </c>
      <c r="V453" s="113">
        <f t="shared" si="203"/>
        <v>0</v>
      </c>
      <c r="W453" s="112">
        <f>+'prev. 2016'!M453</f>
        <v>0</v>
      </c>
      <c r="X453" s="113">
        <f t="shared" si="204"/>
        <v>0</v>
      </c>
      <c r="Y453" s="116">
        <f t="shared" si="205"/>
        <v>165</v>
      </c>
      <c r="Z453" s="116">
        <f t="shared" si="206"/>
        <v>165</v>
      </c>
    </row>
    <row r="454" spans="1:26" ht="25.5" x14ac:dyDescent="0.2">
      <c r="A454" s="139" t="s">
        <v>647</v>
      </c>
      <c r="B454" s="132" t="s">
        <v>1471</v>
      </c>
      <c r="C454" s="112">
        <f>+'prev. 2016'!C454</f>
        <v>0</v>
      </c>
      <c r="D454" s="113">
        <f t="shared" si="195"/>
        <v>0</v>
      </c>
      <c r="E454" s="112">
        <f>+'prev. 2016'!D454</f>
        <v>0</v>
      </c>
      <c r="F454" s="113">
        <f t="shared" si="195"/>
        <v>0</v>
      </c>
      <c r="G454" s="112">
        <f>+'prev. 2016'!E454</f>
        <v>0</v>
      </c>
      <c r="H454" s="113">
        <f t="shared" si="196"/>
        <v>0</v>
      </c>
      <c r="I454" s="112">
        <f>+'prev. 2016'!F454</f>
        <v>0</v>
      </c>
      <c r="J454" s="113">
        <f t="shared" si="197"/>
        <v>0</v>
      </c>
      <c r="K454" s="112">
        <f>+'prev. 2016'!G454</f>
        <v>0</v>
      </c>
      <c r="L454" s="122">
        <f t="shared" si="198"/>
        <v>0</v>
      </c>
      <c r="M454" s="112">
        <f>+'prev. 2016'!H454</f>
        <v>0</v>
      </c>
      <c r="N454" s="122">
        <f t="shared" si="199"/>
        <v>0</v>
      </c>
      <c r="O454" s="112">
        <f>+'prev. 2016'!I454</f>
        <v>0</v>
      </c>
      <c r="P454" s="122">
        <f t="shared" si="200"/>
        <v>0</v>
      </c>
      <c r="Q454" s="112">
        <f>+'prev. 2016'!J454</f>
        <v>0</v>
      </c>
      <c r="R454" s="113">
        <f t="shared" si="201"/>
        <v>0</v>
      </c>
      <c r="S454" s="112">
        <f>+'prev. 2016'!K454</f>
        <v>0</v>
      </c>
      <c r="T454" s="122">
        <f t="shared" si="202"/>
        <v>0</v>
      </c>
      <c r="U454" s="112">
        <f>+'prev. 2016'!L454</f>
        <v>0</v>
      </c>
      <c r="V454" s="113">
        <f t="shared" si="203"/>
        <v>0</v>
      </c>
      <c r="W454" s="112">
        <f>+'prev. 2016'!M454</f>
        <v>0</v>
      </c>
      <c r="X454" s="113">
        <f t="shared" si="204"/>
        <v>0</v>
      </c>
      <c r="Y454" s="116">
        <f t="shared" si="205"/>
        <v>0</v>
      </c>
      <c r="Z454" s="116">
        <f t="shared" si="206"/>
        <v>0</v>
      </c>
    </row>
    <row r="455" spans="1:26" ht="25.5" x14ac:dyDescent="0.2">
      <c r="A455" s="139" t="s">
        <v>648</v>
      </c>
      <c r="B455" s="132" t="s">
        <v>457</v>
      </c>
      <c r="C455" s="112">
        <f>+'prev. 2016'!C455</f>
        <v>0</v>
      </c>
      <c r="D455" s="113">
        <f t="shared" si="195"/>
        <v>0</v>
      </c>
      <c r="E455" s="112">
        <f>+'prev. 2016'!D455</f>
        <v>0</v>
      </c>
      <c r="F455" s="113">
        <f t="shared" si="195"/>
        <v>0</v>
      </c>
      <c r="G455" s="112">
        <f>+'prev. 2016'!E455</f>
        <v>0</v>
      </c>
      <c r="H455" s="113">
        <f t="shared" si="196"/>
        <v>0</v>
      </c>
      <c r="I455" s="112">
        <f>+'prev. 2016'!F455</f>
        <v>0</v>
      </c>
      <c r="J455" s="113">
        <f t="shared" si="197"/>
        <v>0</v>
      </c>
      <c r="K455" s="112">
        <f>+'prev. 2016'!G455</f>
        <v>0</v>
      </c>
      <c r="L455" s="122">
        <f t="shared" si="198"/>
        <v>0</v>
      </c>
      <c r="M455" s="112">
        <f>+'prev. 2016'!H455</f>
        <v>66</v>
      </c>
      <c r="N455" s="122">
        <f t="shared" si="199"/>
        <v>66</v>
      </c>
      <c r="O455" s="112">
        <f>+'prev. 2016'!I455</f>
        <v>0</v>
      </c>
      <c r="P455" s="122">
        <f t="shared" si="200"/>
        <v>0</v>
      </c>
      <c r="Q455" s="112">
        <f>+'prev. 2016'!J455</f>
        <v>0</v>
      </c>
      <c r="R455" s="113">
        <f t="shared" si="201"/>
        <v>0</v>
      </c>
      <c r="S455" s="112">
        <f>+'prev. 2016'!K455</f>
        <v>0</v>
      </c>
      <c r="T455" s="122">
        <f t="shared" si="202"/>
        <v>0</v>
      </c>
      <c r="U455" s="112">
        <f>+'prev. 2016'!L455</f>
        <v>0</v>
      </c>
      <c r="V455" s="113">
        <f t="shared" si="203"/>
        <v>0</v>
      </c>
      <c r="W455" s="112">
        <f>+'prev. 2016'!M455</f>
        <v>0</v>
      </c>
      <c r="X455" s="113">
        <f t="shared" si="204"/>
        <v>0</v>
      </c>
      <c r="Y455" s="116">
        <f t="shared" si="205"/>
        <v>66</v>
      </c>
      <c r="Z455" s="116">
        <f t="shared" si="206"/>
        <v>66</v>
      </c>
    </row>
    <row r="456" spans="1:26" ht="25.5" x14ac:dyDescent="0.2">
      <c r="A456" s="139" t="s">
        <v>649</v>
      </c>
      <c r="B456" s="132" t="s">
        <v>1475</v>
      </c>
      <c r="C456" s="112">
        <f>+'prev. 2016'!C456</f>
        <v>0</v>
      </c>
      <c r="D456" s="113">
        <f t="shared" si="195"/>
        <v>0</v>
      </c>
      <c r="E456" s="112">
        <f>+'prev. 2016'!D456</f>
        <v>0</v>
      </c>
      <c r="F456" s="113">
        <f t="shared" si="195"/>
        <v>0</v>
      </c>
      <c r="G456" s="112">
        <f>+'prev. 2016'!E456</f>
        <v>0</v>
      </c>
      <c r="H456" s="113">
        <f t="shared" si="196"/>
        <v>0</v>
      </c>
      <c r="I456" s="112">
        <f>+'prev. 2016'!F456</f>
        <v>0</v>
      </c>
      <c r="J456" s="113">
        <f t="shared" si="197"/>
        <v>0</v>
      </c>
      <c r="K456" s="112">
        <f>+'prev. 2016'!G456</f>
        <v>0</v>
      </c>
      <c r="L456" s="122">
        <f t="shared" si="198"/>
        <v>0</v>
      </c>
      <c r="M456" s="112">
        <f>+'prev. 2016'!H456</f>
        <v>85</v>
      </c>
      <c r="N456" s="122">
        <f t="shared" si="199"/>
        <v>85</v>
      </c>
      <c r="O456" s="112">
        <f>+'prev. 2016'!I456</f>
        <v>1165</v>
      </c>
      <c r="P456" s="122">
        <f t="shared" si="200"/>
        <v>1165</v>
      </c>
      <c r="Q456" s="112">
        <f>+'prev. 2016'!J456</f>
        <v>0</v>
      </c>
      <c r="R456" s="113">
        <f t="shared" si="201"/>
        <v>0</v>
      </c>
      <c r="S456" s="112">
        <f>+'prev. 2016'!K456</f>
        <v>0</v>
      </c>
      <c r="T456" s="122">
        <f t="shared" si="202"/>
        <v>0</v>
      </c>
      <c r="U456" s="112">
        <f>+'prev. 2016'!L456</f>
        <v>0</v>
      </c>
      <c r="V456" s="113">
        <f t="shared" si="203"/>
        <v>0</v>
      </c>
      <c r="W456" s="112">
        <f>+'prev. 2016'!M456</f>
        <v>0</v>
      </c>
      <c r="X456" s="113">
        <f t="shared" si="204"/>
        <v>0</v>
      </c>
      <c r="Y456" s="116">
        <f t="shared" si="205"/>
        <v>1250</v>
      </c>
      <c r="Z456" s="116">
        <f t="shared" si="206"/>
        <v>1250</v>
      </c>
    </row>
    <row r="457" spans="1:26" x14ac:dyDescent="0.2">
      <c r="A457" s="139" t="s">
        <v>650</v>
      </c>
      <c r="B457" s="132" t="s">
        <v>1477</v>
      </c>
      <c r="C457" s="112">
        <f>+'prev. 2016'!C457</f>
        <v>0</v>
      </c>
      <c r="D457" s="113">
        <f t="shared" si="195"/>
        <v>0</v>
      </c>
      <c r="E457" s="112">
        <f>+'prev. 2016'!D457</f>
        <v>0</v>
      </c>
      <c r="F457" s="113">
        <f t="shared" si="195"/>
        <v>0</v>
      </c>
      <c r="G457" s="112">
        <f>+'prev. 2016'!E457</f>
        <v>0</v>
      </c>
      <c r="H457" s="113">
        <f t="shared" si="196"/>
        <v>0</v>
      </c>
      <c r="I457" s="112">
        <f>+'prev. 2016'!F457</f>
        <v>0</v>
      </c>
      <c r="J457" s="113">
        <f t="shared" si="197"/>
        <v>0</v>
      </c>
      <c r="K457" s="112">
        <f>+'prev. 2016'!G457</f>
        <v>0</v>
      </c>
      <c r="L457" s="122">
        <f t="shared" si="198"/>
        <v>0</v>
      </c>
      <c r="M457" s="112">
        <f>+'prev. 2016'!H457</f>
        <v>27</v>
      </c>
      <c r="N457" s="122">
        <f t="shared" si="199"/>
        <v>27</v>
      </c>
      <c r="O457" s="112">
        <f>+'prev. 2016'!I457</f>
        <v>118</v>
      </c>
      <c r="P457" s="122">
        <f t="shared" si="200"/>
        <v>118</v>
      </c>
      <c r="Q457" s="112">
        <f>+'prev. 2016'!J457</f>
        <v>0</v>
      </c>
      <c r="R457" s="113">
        <f t="shared" si="201"/>
        <v>0</v>
      </c>
      <c r="S457" s="112">
        <f>+'prev. 2016'!K457</f>
        <v>0</v>
      </c>
      <c r="T457" s="122">
        <f t="shared" si="202"/>
        <v>0</v>
      </c>
      <c r="U457" s="112">
        <f>+'prev. 2016'!L457</f>
        <v>0</v>
      </c>
      <c r="V457" s="113">
        <f t="shared" si="203"/>
        <v>0</v>
      </c>
      <c r="W457" s="112">
        <f>+'prev. 2016'!M457</f>
        <v>0</v>
      </c>
      <c r="X457" s="113">
        <f t="shared" si="204"/>
        <v>0</v>
      </c>
      <c r="Y457" s="116">
        <f t="shared" si="205"/>
        <v>145</v>
      </c>
      <c r="Z457" s="116">
        <f t="shared" si="206"/>
        <v>145</v>
      </c>
    </row>
    <row r="458" spans="1:26" x14ac:dyDescent="0.2">
      <c r="A458" s="143" t="s">
        <v>651</v>
      </c>
      <c r="B458" s="132" t="s">
        <v>1479</v>
      </c>
      <c r="C458" s="112">
        <f>+'prev. 2016'!C458</f>
        <v>0</v>
      </c>
      <c r="D458" s="112">
        <f>SUM(D459:D460)</f>
        <v>0</v>
      </c>
      <c r="E458" s="112">
        <f>+'prev. 2016'!D458</f>
        <v>0</v>
      </c>
      <c r="F458" s="112">
        <f>SUM(F459:F460)</f>
        <v>0</v>
      </c>
      <c r="G458" s="112">
        <f>+'prev. 2016'!E458</f>
        <v>0</v>
      </c>
      <c r="H458" s="112">
        <f>SUM(H459:H460)</f>
        <v>0</v>
      </c>
      <c r="I458" s="112">
        <f>+'prev. 2016'!F458</f>
        <v>0</v>
      </c>
      <c r="J458" s="112">
        <f>SUM(J459:J460)</f>
        <v>0</v>
      </c>
      <c r="K458" s="112">
        <f>+'prev. 2016'!G458</f>
        <v>0</v>
      </c>
      <c r="L458" s="121">
        <f>SUM(L459:L460)</f>
        <v>0</v>
      </c>
      <c r="M458" s="112">
        <f>+'prev. 2016'!H458</f>
        <v>0</v>
      </c>
      <c r="N458" s="121">
        <f>SUM(N459:N460)</f>
        <v>0</v>
      </c>
      <c r="O458" s="112">
        <f>+'prev. 2016'!I458</f>
        <v>0</v>
      </c>
      <c r="P458" s="121">
        <f>SUM(P459:P460)</f>
        <v>0</v>
      </c>
      <c r="Q458" s="112">
        <f>+'prev. 2016'!J458</f>
        <v>0</v>
      </c>
      <c r="R458" s="112">
        <f>SUM(R459:R460)</f>
        <v>0</v>
      </c>
      <c r="S458" s="112">
        <f>+'prev. 2016'!K458</f>
        <v>0</v>
      </c>
      <c r="T458" s="121">
        <f>SUM(T459:T460)</f>
        <v>0</v>
      </c>
      <c r="U458" s="112">
        <f>+'prev. 2016'!L458</f>
        <v>0</v>
      </c>
      <c r="V458" s="112">
        <f>SUM(V459:V460)</f>
        <v>0</v>
      </c>
      <c r="W458" s="112">
        <f>+'prev. 2016'!M458</f>
        <v>0</v>
      </c>
      <c r="X458" s="112">
        <f>SUM(X459:X460)</f>
        <v>0</v>
      </c>
      <c r="Y458" s="116">
        <f t="shared" si="205"/>
        <v>0</v>
      </c>
      <c r="Z458" s="116">
        <f t="shared" si="206"/>
        <v>0</v>
      </c>
    </row>
    <row r="459" spans="1:26" ht="25.5" x14ac:dyDescent="0.2">
      <c r="A459" s="143" t="s">
        <v>652</v>
      </c>
      <c r="B459" s="132" t="s">
        <v>1340</v>
      </c>
      <c r="C459" s="112">
        <f>+'prev. 2016'!C459</f>
        <v>0</v>
      </c>
      <c r="D459" s="113">
        <f>+C459</f>
        <v>0</v>
      </c>
      <c r="E459" s="112">
        <f>+'prev. 2016'!D459</f>
        <v>0</v>
      </c>
      <c r="F459" s="113">
        <f>+E459</f>
        <v>0</v>
      </c>
      <c r="G459" s="112">
        <f>+'prev. 2016'!E459</f>
        <v>0</v>
      </c>
      <c r="H459" s="113">
        <f>+G459</f>
        <v>0</v>
      </c>
      <c r="I459" s="112">
        <f>+'prev. 2016'!F459</f>
        <v>0</v>
      </c>
      <c r="J459" s="113">
        <f>+I459</f>
        <v>0</v>
      </c>
      <c r="K459" s="112">
        <f>+'prev. 2016'!G459</f>
        <v>0</v>
      </c>
      <c r="L459" s="122">
        <f>+K459</f>
        <v>0</v>
      </c>
      <c r="M459" s="112">
        <f>+'prev. 2016'!H459</f>
        <v>0</v>
      </c>
      <c r="N459" s="122">
        <f>+M459</f>
        <v>0</v>
      </c>
      <c r="O459" s="112">
        <f>+'prev. 2016'!I459</f>
        <v>0</v>
      </c>
      <c r="P459" s="122">
        <f>+O459</f>
        <v>0</v>
      </c>
      <c r="Q459" s="112">
        <f>+'prev. 2016'!J459</f>
        <v>0</v>
      </c>
      <c r="R459" s="113">
        <f>+Q459</f>
        <v>0</v>
      </c>
      <c r="S459" s="112">
        <f>+'prev. 2016'!K459</f>
        <v>0</v>
      </c>
      <c r="T459" s="122">
        <f>+S459</f>
        <v>0</v>
      </c>
      <c r="U459" s="112">
        <f>+'prev. 2016'!L459</f>
        <v>0</v>
      </c>
      <c r="V459" s="113">
        <f>+U459</f>
        <v>0</v>
      </c>
      <c r="W459" s="112">
        <f>+'prev. 2016'!M459</f>
        <v>0</v>
      </c>
      <c r="X459" s="113">
        <f>+W459</f>
        <v>0</v>
      </c>
      <c r="Y459" s="116">
        <f t="shared" si="205"/>
        <v>0</v>
      </c>
      <c r="Z459" s="116">
        <f t="shared" si="206"/>
        <v>0</v>
      </c>
    </row>
    <row r="460" spans="1:26" x14ac:dyDescent="0.2">
      <c r="A460" s="143" t="s">
        <v>653</v>
      </c>
      <c r="B460" s="132" t="s">
        <v>1151</v>
      </c>
      <c r="C460" s="112">
        <f>+'prev. 2016'!C460</f>
        <v>0</v>
      </c>
      <c r="D460" s="112">
        <f>SUM(D461:D467)</f>
        <v>0</v>
      </c>
      <c r="E460" s="112">
        <f>+'prev. 2016'!D460</f>
        <v>0</v>
      </c>
      <c r="F460" s="112">
        <f>SUM(F461:F467)</f>
        <v>0</v>
      </c>
      <c r="G460" s="112">
        <f>+'prev. 2016'!E460</f>
        <v>0</v>
      </c>
      <c r="H460" s="112">
        <f>SUM(H461:H467)</f>
        <v>0</v>
      </c>
      <c r="I460" s="112">
        <f>+'prev. 2016'!F460</f>
        <v>0</v>
      </c>
      <c r="J460" s="112">
        <f>SUM(J461:J467)</f>
        <v>0</v>
      </c>
      <c r="K460" s="112">
        <f>+'prev. 2016'!G460</f>
        <v>0</v>
      </c>
      <c r="L460" s="121">
        <f>SUM(L461:L467)</f>
        <v>0</v>
      </c>
      <c r="M460" s="112">
        <f>+'prev. 2016'!H460</f>
        <v>0</v>
      </c>
      <c r="N460" s="121">
        <f>SUM(N461:N467)</f>
        <v>0</v>
      </c>
      <c r="O460" s="112">
        <f>+'prev. 2016'!I460</f>
        <v>0</v>
      </c>
      <c r="P460" s="121">
        <f>SUM(P461:P467)</f>
        <v>0</v>
      </c>
      <c r="Q460" s="112">
        <f>+'prev. 2016'!J460</f>
        <v>0</v>
      </c>
      <c r="R460" s="112">
        <f>SUM(R461:R467)</f>
        <v>0</v>
      </c>
      <c r="S460" s="112">
        <f>+'prev. 2016'!K460</f>
        <v>0</v>
      </c>
      <c r="T460" s="121">
        <f>SUM(T461:T467)</f>
        <v>0</v>
      </c>
      <c r="U460" s="112">
        <f>+'prev. 2016'!L460</f>
        <v>0</v>
      </c>
      <c r="V460" s="112">
        <f>SUM(V461:V467)</f>
        <v>0</v>
      </c>
      <c r="W460" s="112">
        <f>+'prev. 2016'!M460</f>
        <v>0</v>
      </c>
      <c r="X460" s="112">
        <f>SUM(X461:X467)</f>
        <v>0</v>
      </c>
      <c r="Y460" s="116">
        <f t="shared" si="205"/>
        <v>0</v>
      </c>
      <c r="Z460" s="116">
        <f t="shared" si="206"/>
        <v>0</v>
      </c>
    </row>
    <row r="461" spans="1:26" ht="25.5" x14ac:dyDescent="0.2">
      <c r="A461" s="139" t="s">
        <v>654</v>
      </c>
      <c r="B461" s="132" t="s">
        <v>1153</v>
      </c>
      <c r="C461" s="112">
        <f>+'prev. 2016'!C461</f>
        <v>0</v>
      </c>
      <c r="D461" s="113">
        <f t="shared" ref="D461:F468" si="207">+C461</f>
        <v>0</v>
      </c>
      <c r="E461" s="112">
        <f>+'prev. 2016'!D461</f>
        <v>0</v>
      </c>
      <c r="F461" s="113">
        <f t="shared" si="207"/>
        <v>0</v>
      </c>
      <c r="G461" s="112">
        <f>+'prev. 2016'!E461</f>
        <v>0</v>
      </c>
      <c r="H461" s="113">
        <f t="shared" ref="H461:H468" si="208">+G461</f>
        <v>0</v>
      </c>
      <c r="I461" s="112">
        <f>+'prev. 2016'!F461</f>
        <v>0</v>
      </c>
      <c r="J461" s="113">
        <f t="shared" ref="J461:J468" si="209">+I461</f>
        <v>0</v>
      </c>
      <c r="K461" s="112">
        <f>+'prev. 2016'!G461</f>
        <v>0</v>
      </c>
      <c r="L461" s="122">
        <f t="shared" ref="L461:L468" si="210">+K461</f>
        <v>0</v>
      </c>
      <c r="M461" s="112">
        <f>+'prev. 2016'!H461</f>
        <v>0</v>
      </c>
      <c r="N461" s="122">
        <f t="shared" ref="N461:N468" si="211">+M461</f>
        <v>0</v>
      </c>
      <c r="O461" s="112">
        <f>+'prev. 2016'!I461</f>
        <v>0</v>
      </c>
      <c r="P461" s="122">
        <f t="shared" ref="P461:P468" si="212">+O461</f>
        <v>0</v>
      </c>
      <c r="Q461" s="112">
        <f>+'prev. 2016'!J461</f>
        <v>0</v>
      </c>
      <c r="R461" s="113">
        <f t="shared" ref="R461:R468" si="213">+Q461</f>
        <v>0</v>
      </c>
      <c r="S461" s="112">
        <f>+'prev. 2016'!K461</f>
        <v>0</v>
      </c>
      <c r="T461" s="122">
        <f t="shared" ref="T461:T468" si="214">+S461</f>
        <v>0</v>
      </c>
      <c r="U461" s="112">
        <f>+'prev. 2016'!L461</f>
        <v>0</v>
      </c>
      <c r="V461" s="113">
        <f t="shared" ref="V461:V468" si="215">+U461</f>
        <v>0</v>
      </c>
      <c r="W461" s="112">
        <f>+'prev. 2016'!M461</f>
        <v>0</v>
      </c>
      <c r="X461" s="113">
        <f t="shared" ref="X461:X468" si="216">+W461</f>
        <v>0</v>
      </c>
      <c r="Y461" s="116">
        <f t="shared" si="205"/>
        <v>0</v>
      </c>
      <c r="Z461" s="116">
        <f t="shared" si="206"/>
        <v>0</v>
      </c>
    </row>
    <row r="462" spans="1:26" ht="25.5" x14ac:dyDescent="0.2">
      <c r="A462" s="139" t="s">
        <v>655</v>
      </c>
      <c r="B462" s="132" t="s">
        <v>1155</v>
      </c>
      <c r="C462" s="112">
        <f>+'prev. 2016'!C462</f>
        <v>0</v>
      </c>
      <c r="D462" s="113">
        <f t="shared" si="207"/>
        <v>0</v>
      </c>
      <c r="E462" s="112">
        <f>+'prev. 2016'!D462</f>
        <v>0</v>
      </c>
      <c r="F462" s="113">
        <f t="shared" si="207"/>
        <v>0</v>
      </c>
      <c r="G462" s="112">
        <f>+'prev. 2016'!E462</f>
        <v>0</v>
      </c>
      <c r="H462" s="113">
        <f t="shared" si="208"/>
        <v>0</v>
      </c>
      <c r="I462" s="112">
        <f>+'prev. 2016'!F462</f>
        <v>0</v>
      </c>
      <c r="J462" s="113">
        <f t="shared" si="209"/>
        <v>0</v>
      </c>
      <c r="K462" s="112">
        <f>+'prev. 2016'!G462</f>
        <v>0</v>
      </c>
      <c r="L462" s="122">
        <f t="shared" si="210"/>
        <v>0</v>
      </c>
      <c r="M462" s="112">
        <f>+'prev. 2016'!H462</f>
        <v>0</v>
      </c>
      <c r="N462" s="122">
        <f t="shared" si="211"/>
        <v>0</v>
      </c>
      <c r="O462" s="112">
        <f>+'prev. 2016'!I462</f>
        <v>0</v>
      </c>
      <c r="P462" s="122">
        <f t="shared" si="212"/>
        <v>0</v>
      </c>
      <c r="Q462" s="112">
        <f>+'prev. 2016'!J462</f>
        <v>0</v>
      </c>
      <c r="R462" s="113">
        <f t="shared" si="213"/>
        <v>0</v>
      </c>
      <c r="S462" s="112">
        <f>+'prev. 2016'!K462</f>
        <v>0</v>
      </c>
      <c r="T462" s="122">
        <f t="shared" si="214"/>
        <v>0</v>
      </c>
      <c r="U462" s="112">
        <f>+'prev. 2016'!L462</f>
        <v>0</v>
      </c>
      <c r="V462" s="113">
        <f t="shared" si="215"/>
        <v>0</v>
      </c>
      <c r="W462" s="112">
        <f>+'prev. 2016'!M462</f>
        <v>0</v>
      </c>
      <c r="X462" s="113">
        <f t="shared" si="216"/>
        <v>0</v>
      </c>
      <c r="Y462" s="116">
        <f t="shared" si="205"/>
        <v>0</v>
      </c>
      <c r="Z462" s="116">
        <f t="shared" si="206"/>
        <v>0</v>
      </c>
    </row>
    <row r="463" spans="1:26" ht="25.5" x14ac:dyDescent="0.2">
      <c r="A463" s="139" t="s">
        <v>656</v>
      </c>
      <c r="B463" s="132" t="s">
        <v>1157</v>
      </c>
      <c r="C463" s="112">
        <f>+'prev. 2016'!C463</f>
        <v>0</v>
      </c>
      <c r="D463" s="113">
        <f t="shared" si="207"/>
        <v>0</v>
      </c>
      <c r="E463" s="112">
        <f>+'prev. 2016'!D463</f>
        <v>0</v>
      </c>
      <c r="F463" s="113">
        <f t="shared" si="207"/>
        <v>0</v>
      </c>
      <c r="G463" s="112">
        <f>+'prev. 2016'!E463</f>
        <v>0</v>
      </c>
      <c r="H463" s="113">
        <f t="shared" si="208"/>
        <v>0</v>
      </c>
      <c r="I463" s="112">
        <f>+'prev. 2016'!F463</f>
        <v>0</v>
      </c>
      <c r="J463" s="113">
        <f t="shared" si="209"/>
        <v>0</v>
      </c>
      <c r="K463" s="112">
        <f>+'prev. 2016'!G463</f>
        <v>0</v>
      </c>
      <c r="L463" s="122">
        <f t="shared" si="210"/>
        <v>0</v>
      </c>
      <c r="M463" s="112">
        <f>+'prev. 2016'!H463</f>
        <v>0</v>
      </c>
      <c r="N463" s="122">
        <f t="shared" si="211"/>
        <v>0</v>
      </c>
      <c r="O463" s="112">
        <f>+'prev. 2016'!I463</f>
        <v>0</v>
      </c>
      <c r="P463" s="122">
        <f t="shared" si="212"/>
        <v>0</v>
      </c>
      <c r="Q463" s="112">
        <f>+'prev. 2016'!J463</f>
        <v>0</v>
      </c>
      <c r="R463" s="113">
        <f t="shared" si="213"/>
        <v>0</v>
      </c>
      <c r="S463" s="112">
        <f>+'prev. 2016'!K463</f>
        <v>0</v>
      </c>
      <c r="T463" s="122">
        <f t="shared" si="214"/>
        <v>0</v>
      </c>
      <c r="U463" s="112">
        <f>+'prev. 2016'!L463</f>
        <v>0</v>
      </c>
      <c r="V463" s="113">
        <f t="shared" si="215"/>
        <v>0</v>
      </c>
      <c r="W463" s="112">
        <f>+'prev. 2016'!M463</f>
        <v>0</v>
      </c>
      <c r="X463" s="113">
        <f t="shared" si="216"/>
        <v>0</v>
      </c>
      <c r="Y463" s="116">
        <f t="shared" si="205"/>
        <v>0</v>
      </c>
      <c r="Z463" s="116">
        <f t="shared" si="206"/>
        <v>0</v>
      </c>
    </row>
    <row r="464" spans="1:26" ht="25.5" x14ac:dyDescent="0.2">
      <c r="A464" s="139" t="s">
        <v>657</v>
      </c>
      <c r="B464" s="132" t="s">
        <v>1159</v>
      </c>
      <c r="C464" s="112">
        <f>+'prev. 2016'!C464</f>
        <v>0</v>
      </c>
      <c r="D464" s="113">
        <f t="shared" si="207"/>
        <v>0</v>
      </c>
      <c r="E464" s="112">
        <f>+'prev. 2016'!D464</f>
        <v>0</v>
      </c>
      <c r="F464" s="113">
        <f t="shared" si="207"/>
        <v>0</v>
      </c>
      <c r="G464" s="112">
        <f>+'prev. 2016'!E464</f>
        <v>0</v>
      </c>
      <c r="H464" s="113">
        <f t="shared" si="208"/>
        <v>0</v>
      </c>
      <c r="I464" s="112">
        <f>+'prev. 2016'!F464</f>
        <v>0</v>
      </c>
      <c r="J464" s="113">
        <f t="shared" si="209"/>
        <v>0</v>
      </c>
      <c r="K464" s="112">
        <f>+'prev. 2016'!G464</f>
        <v>0</v>
      </c>
      <c r="L464" s="122">
        <f t="shared" si="210"/>
        <v>0</v>
      </c>
      <c r="M464" s="112">
        <f>+'prev. 2016'!H464</f>
        <v>0</v>
      </c>
      <c r="N464" s="122">
        <f t="shared" si="211"/>
        <v>0</v>
      </c>
      <c r="O464" s="112">
        <f>+'prev. 2016'!I464</f>
        <v>0</v>
      </c>
      <c r="P464" s="122">
        <f t="shared" si="212"/>
        <v>0</v>
      </c>
      <c r="Q464" s="112">
        <f>+'prev. 2016'!J464</f>
        <v>0</v>
      </c>
      <c r="R464" s="113">
        <f t="shared" si="213"/>
        <v>0</v>
      </c>
      <c r="S464" s="112">
        <f>+'prev. 2016'!K464</f>
        <v>0</v>
      </c>
      <c r="T464" s="122">
        <f t="shared" si="214"/>
        <v>0</v>
      </c>
      <c r="U464" s="112">
        <f>+'prev. 2016'!L464</f>
        <v>0</v>
      </c>
      <c r="V464" s="113">
        <f t="shared" si="215"/>
        <v>0</v>
      </c>
      <c r="W464" s="112">
        <f>+'prev. 2016'!M464</f>
        <v>0</v>
      </c>
      <c r="X464" s="113">
        <f t="shared" si="216"/>
        <v>0</v>
      </c>
      <c r="Y464" s="116">
        <f t="shared" si="205"/>
        <v>0</v>
      </c>
      <c r="Z464" s="116">
        <f t="shared" si="206"/>
        <v>0</v>
      </c>
    </row>
    <row r="465" spans="1:26" ht="25.5" x14ac:dyDescent="0.2">
      <c r="A465" s="139" t="s">
        <v>658</v>
      </c>
      <c r="B465" s="132" t="s">
        <v>458</v>
      </c>
      <c r="C465" s="112">
        <f>+'prev. 2016'!C465</f>
        <v>0</v>
      </c>
      <c r="D465" s="113">
        <f t="shared" si="207"/>
        <v>0</v>
      </c>
      <c r="E465" s="112">
        <f>+'prev. 2016'!D465</f>
        <v>0</v>
      </c>
      <c r="F465" s="113">
        <f t="shared" si="207"/>
        <v>0</v>
      </c>
      <c r="G465" s="112">
        <f>+'prev. 2016'!E465</f>
        <v>0</v>
      </c>
      <c r="H465" s="113">
        <f t="shared" si="208"/>
        <v>0</v>
      </c>
      <c r="I465" s="112">
        <f>+'prev. 2016'!F465</f>
        <v>0</v>
      </c>
      <c r="J465" s="113">
        <f t="shared" si="209"/>
        <v>0</v>
      </c>
      <c r="K465" s="112">
        <f>+'prev. 2016'!G465</f>
        <v>0</v>
      </c>
      <c r="L465" s="122">
        <f t="shared" si="210"/>
        <v>0</v>
      </c>
      <c r="M465" s="112">
        <f>+'prev. 2016'!H465</f>
        <v>0</v>
      </c>
      <c r="N465" s="122">
        <f t="shared" si="211"/>
        <v>0</v>
      </c>
      <c r="O465" s="112">
        <f>+'prev. 2016'!I465</f>
        <v>0</v>
      </c>
      <c r="P465" s="122">
        <f t="shared" si="212"/>
        <v>0</v>
      </c>
      <c r="Q465" s="112">
        <f>+'prev. 2016'!J465</f>
        <v>0</v>
      </c>
      <c r="R465" s="113">
        <f t="shared" si="213"/>
        <v>0</v>
      </c>
      <c r="S465" s="112">
        <f>+'prev. 2016'!K465</f>
        <v>0</v>
      </c>
      <c r="T465" s="122">
        <f t="shared" si="214"/>
        <v>0</v>
      </c>
      <c r="U465" s="112">
        <f>+'prev. 2016'!L465</f>
        <v>0</v>
      </c>
      <c r="V465" s="113">
        <f t="shared" si="215"/>
        <v>0</v>
      </c>
      <c r="W465" s="112">
        <f>+'prev. 2016'!M465</f>
        <v>0</v>
      </c>
      <c r="X465" s="113">
        <f t="shared" si="216"/>
        <v>0</v>
      </c>
      <c r="Y465" s="116">
        <f t="shared" si="205"/>
        <v>0</v>
      </c>
      <c r="Z465" s="116">
        <f t="shared" si="206"/>
        <v>0</v>
      </c>
    </row>
    <row r="466" spans="1:26" ht="25.5" x14ac:dyDescent="0.2">
      <c r="A466" s="139" t="s">
        <v>659</v>
      </c>
      <c r="B466" s="132" t="s">
        <v>1163</v>
      </c>
      <c r="C466" s="112">
        <f>+'prev. 2016'!C466</f>
        <v>0</v>
      </c>
      <c r="D466" s="113">
        <f t="shared" si="207"/>
        <v>0</v>
      </c>
      <c r="E466" s="112">
        <f>+'prev. 2016'!D466</f>
        <v>0</v>
      </c>
      <c r="F466" s="113">
        <f t="shared" si="207"/>
        <v>0</v>
      </c>
      <c r="G466" s="112">
        <f>+'prev. 2016'!E466</f>
        <v>0</v>
      </c>
      <c r="H466" s="113">
        <f t="shared" si="208"/>
        <v>0</v>
      </c>
      <c r="I466" s="112">
        <f>+'prev. 2016'!F466</f>
        <v>0</v>
      </c>
      <c r="J466" s="113">
        <f t="shared" si="209"/>
        <v>0</v>
      </c>
      <c r="K466" s="112">
        <f>+'prev. 2016'!G466</f>
        <v>0</v>
      </c>
      <c r="L466" s="122">
        <f t="shared" si="210"/>
        <v>0</v>
      </c>
      <c r="M466" s="112">
        <f>+'prev. 2016'!H466</f>
        <v>0</v>
      </c>
      <c r="N466" s="122">
        <f t="shared" si="211"/>
        <v>0</v>
      </c>
      <c r="O466" s="112">
        <f>+'prev. 2016'!I466</f>
        <v>0</v>
      </c>
      <c r="P466" s="122">
        <f t="shared" si="212"/>
        <v>0</v>
      </c>
      <c r="Q466" s="112">
        <f>+'prev. 2016'!J466</f>
        <v>0</v>
      </c>
      <c r="R466" s="113">
        <f t="shared" si="213"/>
        <v>0</v>
      </c>
      <c r="S466" s="112">
        <f>+'prev. 2016'!K466</f>
        <v>0</v>
      </c>
      <c r="T466" s="122">
        <f t="shared" si="214"/>
        <v>0</v>
      </c>
      <c r="U466" s="112">
        <f>+'prev. 2016'!L466</f>
        <v>0</v>
      </c>
      <c r="V466" s="113">
        <f t="shared" si="215"/>
        <v>0</v>
      </c>
      <c r="W466" s="112">
        <f>+'prev. 2016'!M466</f>
        <v>0</v>
      </c>
      <c r="X466" s="113">
        <f t="shared" si="216"/>
        <v>0</v>
      </c>
      <c r="Y466" s="116">
        <f t="shared" si="205"/>
        <v>0</v>
      </c>
      <c r="Z466" s="116">
        <f t="shared" si="206"/>
        <v>0</v>
      </c>
    </row>
    <row r="467" spans="1:26" x14ac:dyDescent="0.2">
      <c r="A467" s="139" t="s">
        <v>660</v>
      </c>
      <c r="B467" s="132" t="s">
        <v>680</v>
      </c>
      <c r="C467" s="112">
        <f>+'prev. 2016'!C467</f>
        <v>0</v>
      </c>
      <c r="D467" s="113">
        <f t="shared" si="207"/>
        <v>0</v>
      </c>
      <c r="E467" s="112">
        <f>+'prev. 2016'!D467</f>
        <v>0</v>
      </c>
      <c r="F467" s="113">
        <f t="shared" si="207"/>
        <v>0</v>
      </c>
      <c r="G467" s="112">
        <f>+'prev. 2016'!E467</f>
        <v>0</v>
      </c>
      <c r="H467" s="113">
        <f t="shared" si="208"/>
        <v>0</v>
      </c>
      <c r="I467" s="112">
        <f>+'prev. 2016'!F467</f>
        <v>0</v>
      </c>
      <c r="J467" s="113">
        <f t="shared" si="209"/>
        <v>0</v>
      </c>
      <c r="K467" s="112">
        <f>+'prev. 2016'!G467</f>
        <v>0</v>
      </c>
      <c r="L467" s="122">
        <f t="shared" si="210"/>
        <v>0</v>
      </c>
      <c r="M467" s="112">
        <f>+'prev. 2016'!H467</f>
        <v>0</v>
      </c>
      <c r="N467" s="122">
        <f t="shared" si="211"/>
        <v>0</v>
      </c>
      <c r="O467" s="112">
        <f>+'prev. 2016'!I467</f>
        <v>0</v>
      </c>
      <c r="P467" s="122">
        <f t="shared" si="212"/>
        <v>0</v>
      </c>
      <c r="Q467" s="112">
        <f>+'prev. 2016'!J467</f>
        <v>0</v>
      </c>
      <c r="R467" s="113">
        <f t="shared" si="213"/>
        <v>0</v>
      </c>
      <c r="S467" s="112">
        <f>+'prev. 2016'!K467</f>
        <v>0</v>
      </c>
      <c r="T467" s="122">
        <f t="shared" si="214"/>
        <v>0</v>
      </c>
      <c r="U467" s="112">
        <f>+'prev. 2016'!L467</f>
        <v>0</v>
      </c>
      <c r="V467" s="113">
        <f t="shared" si="215"/>
        <v>0</v>
      </c>
      <c r="W467" s="112">
        <f>+'prev. 2016'!M467</f>
        <v>0</v>
      </c>
      <c r="X467" s="113">
        <f t="shared" si="216"/>
        <v>0</v>
      </c>
      <c r="Y467" s="116">
        <f t="shared" si="205"/>
        <v>0</v>
      </c>
      <c r="Z467" s="116">
        <f t="shared" si="206"/>
        <v>0</v>
      </c>
    </row>
    <row r="468" spans="1:26" x14ac:dyDescent="0.2">
      <c r="A468" s="143" t="s">
        <v>661</v>
      </c>
      <c r="B468" s="132" t="s">
        <v>23</v>
      </c>
      <c r="C468" s="112">
        <f>+'prev. 2016'!C468</f>
        <v>0</v>
      </c>
      <c r="D468" s="113">
        <f t="shared" si="207"/>
        <v>0</v>
      </c>
      <c r="E468" s="112">
        <f>+'prev. 2016'!D468</f>
        <v>0</v>
      </c>
      <c r="F468" s="113">
        <f t="shared" si="207"/>
        <v>0</v>
      </c>
      <c r="G468" s="112">
        <f>+'prev. 2016'!E468</f>
        <v>0</v>
      </c>
      <c r="H468" s="113">
        <f t="shared" si="208"/>
        <v>0</v>
      </c>
      <c r="I468" s="112">
        <f>+'prev. 2016'!F468</f>
        <v>0</v>
      </c>
      <c r="J468" s="113">
        <f t="shared" si="209"/>
        <v>0</v>
      </c>
      <c r="K468" s="112">
        <f>+'prev. 2016'!G468</f>
        <v>0</v>
      </c>
      <c r="L468" s="122">
        <f t="shared" si="210"/>
        <v>0</v>
      </c>
      <c r="M468" s="112">
        <f>+'prev. 2016'!H468</f>
        <v>8</v>
      </c>
      <c r="N468" s="122">
        <f t="shared" si="211"/>
        <v>8</v>
      </c>
      <c r="O468" s="112">
        <f>+'prev. 2016'!I468</f>
        <v>0</v>
      </c>
      <c r="P468" s="122">
        <f t="shared" si="212"/>
        <v>0</v>
      </c>
      <c r="Q468" s="112">
        <f>+'prev. 2016'!J468</f>
        <v>0</v>
      </c>
      <c r="R468" s="113">
        <f t="shared" si="213"/>
        <v>0</v>
      </c>
      <c r="S468" s="112">
        <f>+'prev. 2016'!K468</f>
        <v>0</v>
      </c>
      <c r="T468" s="122">
        <f t="shared" si="214"/>
        <v>0</v>
      </c>
      <c r="U468" s="112">
        <f>+'prev. 2016'!L468</f>
        <v>0</v>
      </c>
      <c r="V468" s="113">
        <f t="shared" si="215"/>
        <v>0</v>
      </c>
      <c r="W468" s="112">
        <f>+'prev. 2016'!M468</f>
        <v>0</v>
      </c>
      <c r="X468" s="113">
        <f t="shared" si="216"/>
        <v>0</v>
      </c>
      <c r="Y468" s="116">
        <f t="shared" si="205"/>
        <v>8</v>
      </c>
      <c r="Z468" s="116">
        <f t="shared" si="206"/>
        <v>8</v>
      </c>
    </row>
    <row r="469" spans="1:26" x14ac:dyDescent="0.2">
      <c r="A469" s="139" t="s">
        <v>662</v>
      </c>
      <c r="B469" s="132" t="s">
        <v>25</v>
      </c>
      <c r="C469" s="112">
        <f>+'prev. 2016'!C469</f>
        <v>0</v>
      </c>
      <c r="D469" s="112">
        <f>D413-D438</f>
        <v>0</v>
      </c>
      <c r="E469" s="112">
        <f>+'prev. 2016'!D469</f>
        <v>0</v>
      </c>
      <c r="F469" s="112">
        <f>F413-F438</f>
        <v>0</v>
      </c>
      <c r="G469" s="112">
        <f>+'prev. 2016'!E469</f>
        <v>0</v>
      </c>
      <c r="H469" s="112">
        <f>H413-H438</f>
        <v>0</v>
      </c>
      <c r="I469" s="112">
        <f>+'prev. 2016'!F469</f>
        <v>0</v>
      </c>
      <c r="J469" s="112">
        <f>J413-J438</f>
        <v>0</v>
      </c>
      <c r="K469" s="112">
        <f>+'prev. 2016'!G469</f>
        <v>0</v>
      </c>
      <c r="L469" s="121">
        <f>L413-L438</f>
        <v>0</v>
      </c>
      <c r="M469" s="112">
        <f>+'prev. 2016'!H469</f>
        <v>-183</v>
      </c>
      <c r="N469" s="121">
        <f>N413-N438</f>
        <v>-183</v>
      </c>
      <c r="O469" s="112">
        <f>+'prev. 2016'!I469</f>
        <v>-1015</v>
      </c>
      <c r="P469" s="121">
        <f>P413-P438</f>
        <v>-1015</v>
      </c>
      <c r="Q469" s="112">
        <f>+'prev. 2016'!J469</f>
        <v>0</v>
      </c>
      <c r="R469" s="112">
        <f>R413-R438</f>
        <v>0</v>
      </c>
      <c r="S469" s="112">
        <f>+'prev. 2016'!K469</f>
        <v>0</v>
      </c>
      <c r="T469" s="121">
        <f>T413-T438</f>
        <v>0</v>
      </c>
      <c r="U469" s="112">
        <f>+'prev. 2016'!L469</f>
        <v>0</v>
      </c>
      <c r="V469" s="112">
        <f>V413-V438</f>
        <v>0</v>
      </c>
      <c r="W469" s="112">
        <f>+'prev. 2016'!M469</f>
        <v>0</v>
      </c>
      <c r="X469" s="112">
        <f>X413-X438</f>
        <v>0</v>
      </c>
      <c r="Y469" s="116">
        <f t="shared" si="205"/>
        <v>-1198</v>
      </c>
      <c r="Z469" s="116">
        <f t="shared" si="206"/>
        <v>-1198</v>
      </c>
    </row>
    <row r="470" spans="1:26" x14ac:dyDescent="0.2">
      <c r="A470" s="139" t="s">
        <v>663</v>
      </c>
      <c r="B470" s="132" t="s">
        <v>1819</v>
      </c>
      <c r="C470" s="112">
        <f>+'prev. 2016'!C470</f>
        <v>-30538</v>
      </c>
      <c r="D470" s="112">
        <f>D111-D391+D409+D412+D469</f>
        <v>-38622.370694371581</v>
      </c>
      <c r="E470" s="112">
        <f>+'prev. 2016'!D470</f>
        <v>1191</v>
      </c>
      <c r="F470" s="112">
        <f>F111-F391+F409+F412+F469</f>
        <v>-5691.7733262249385</v>
      </c>
      <c r="G470" s="112">
        <f>+'prev. 2016'!E470</f>
        <v>-30543</v>
      </c>
      <c r="H470" s="112">
        <f>H111-H391+H409+H412+H469</f>
        <v>-30543.472044964728</v>
      </c>
      <c r="I470" s="112">
        <f>+'prev. 2016'!F470</f>
        <v>-6513</v>
      </c>
      <c r="J470" s="112">
        <f>J111-J391+J409+J412+J469</f>
        <v>-6512.9693163701158</v>
      </c>
      <c r="K470" s="112">
        <f>+'prev. 2016'!G470</f>
        <v>805</v>
      </c>
      <c r="L470" s="121">
        <f>L111-L391+L409+L412+L469</f>
        <v>-11697.778733396291</v>
      </c>
      <c r="M470" s="112">
        <f>+'prev. 2016'!H470</f>
        <v>-22746</v>
      </c>
      <c r="N470" s="121">
        <f>N111-N391+N409+N412+N469</f>
        <v>-22746.227740247487</v>
      </c>
      <c r="O470" s="112">
        <f>+'prev. 2016'!I470</f>
        <v>-17000</v>
      </c>
      <c r="P470" s="121">
        <f>P111-P391+P409+P412+P469</f>
        <v>-16999.996448307938</v>
      </c>
      <c r="Q470" s="112">
        <f>+'prev. 2016'!J470</f>
        <v>-65802</v>
      </c>
      <c r="R470" s="112">
        <f>R111-R391+R409+R412+R469</f>
        <v>-62833.427077387925</v>
      </c>
      <c r="S470" s="112">
        <f>+'prev. 2016'!K470</f>
        <v>-34963</v>
      </c>
      <c r="T470" s="121">
        <f>T111-T391+T409+T412+T469</f>
        <v>-34962.603202920931</v>
      </c>
      <c r="U470" s="112">
        <f>+'prev. 2016'!L470</f>
        <v>-29660</v>
      </c>
      <c r="V470" s="112">
        <f>V111-V391+V409+V412+V469</f>
        <v>125087.01900949172</v>
      </c>
      <c r="W470" s="112">
        <f>+'prev. 2016'!M470</f>
        <v>-10377</v>
      </c>
      <c r="X470" s="112">
        <f>X111-X391+X409+X412+X469</f>
        <v>-10376.860615299665</v>
      </c>
      <c r="Y470" s="116">
        <f t="shared" si="205"/>
        <v>-246146</v>
      </c>
      <c r="Z470" s="116">
        <f t="shared" si="206"/>
        <v>-115900.4601899999</v>
      </c>
    </row>
    <row r="471" spans="1:26" x14ac:dyDescent="0.2">
      <c r="A471" s="139" t="s">
        <v>664</v>
      </c>
      <c r="B471" s="132" t="s">
        <v>43</v>
      </c>
      <c r="C471" s="112">
        <f>+'prev. 2016'!C471</f>
        <v>10118</v>
      </c>
      <c r="D471" s="112">
        <f>SUM(D472:D475)</f>
        <v>10118</v>
      </c>
      <c r="E471" s="112">
        <f>+'prev. 2016'!D471</f>
        <v>6035</v>
      </c>
      <c r="F471" s="112">
        <f>SUM(F472:F475)</f>
        <v>6035</v>
      </c>
      <c r="G471" s="112">
        <f>+'prev. 2016'!E471</f>
        <v>9523</v>
      </c>
      <c r="H471" s="112">
        <f>SUM(H472:H475)</f>
        <v>9523</v>
      </c>
      <c r="I471" s="112">
        <f>+'prev. 2016'!F471</f>
        <v>2570</v>
      </c>
      <c r="J471" s="112">
        <f>SUM(J472:J475)</f>
        <v>2570</v>
      </c>
      <c r="K471" s="112">
        <f>+'prev. 2016'!G471</f>
        <v>7071</v>
      </c>
      <c r="L471" s="121">
        <f>SUM(L472:L475)</f>
        <v>7071</v>
      </c>
      <c r="M471" s="112">
        <f>+'prev. 2016'!H471</f>
        <v>3260</v>
      </c>
      <c r="N471" s="121">
        <f>SUM(N472:N475)</f>
        <v>3260</v>
      </c>
      <c r="O471" s="112">
        <f>+'prev. 2016'!I471</f>
        <v>6262</v>
      </c>
      <c r="P471" s="121">
        <f>SUM(P472:P475)</f>
        <v>6262</v>
      </c>
      <c r="Q471" s="112">
        <f>+'prev. 2016'!J471</f>
        <v>16576</v>
      </c>
      <c r="R471" s="112">
        <f>SUM(R472:R475)</f>
        <v>16576</v>
      </c>
      <c r="S471" s="112">
        <f>+'prev. 2016'!K471</f>
        <v>10649</v>
      </c>
      <c r="T471" s="121">
        <f>SUM(T472:T475)</f>
        <v>10649</v>
      </c>
      <c r="U471" s="112">
        <f>+'prev. 2016'!L471</f>
        <v>4382</v>
      </c>
      <c r="V471" s="112">
        <f>SUM(V472:V475)</f>
        <v>4382</v>
      </c>
      <c r="W471" s="112">
        <f>+'prev. 2016'!M471</f>
        <v>5037</v>
      </c>
      <c r="X471" s="112">
        <f>SUM(X472:X475)</f>
        <v>5037</v>
      </c>
      <c r="Y471" s="116">
        <f t="shared" si="205"/>
        <v>81483</v>
      </c>
      <c r="Z471" s="116"/>
    </row>
    <row r="472" spans="1:26" x14ac:dyDescent="0.2">
      <c r="A472" s="143" t="s">
        <v>665</v>
      </c>
      <c r="B472" s="132" t="s">
        <v>45</v>
      </c>
      <c r="C472" s="112">
        <f>+'prev. 2016'!C472</f>
        <v>9041</v>
      </c>
      <c r="D472" s="113">
        <f>+C472</f>
        <v>9041</v>
      </c>
      <c r="E472" s="112">
        <f>+'prev. 2016'!D472</f>
        <v>5536</v>
      </c>
      <c r="F472" s="113">
        <f>+E472</f>
        <v>5536</v>
      </c>
      <c r="G472" s="112">
        <f>+'prev. 2016'!E472</f>
        <v>8904</v>
      </c>
      <c r="H472" s="113">
        <f>+G472</f>
        <v>8904</v>
      </c>
      <c r="I472" s="112">
        <f>+'prev. 2016'!F472</f>
        <v>2253</v>
      </c>
      <c r="J472" s="113">
        <f>+I472</f>
        <v>2253</v>
      </c>
      <c r="K472" s="112">
        <f>+'prev. 2016'!G472</f>
        <v>6090</v>
      </c>
      <c r="L472" s="122">
        <f>+K472</f>
        <v>6090</v>
      </c>
      <c r="M472" s="112">
        <f>+'prev. 2016'!H472</f>
        <v>2726</v>
      </c>
      <c r="N472" s="122">
        <f>+M472</f>
        <v>2726</v>
      </c>
      <c r="O472" s="112">
        <f>+'prev. 2016'!I472</f>
        <v>5716</v>
      </c>
      <c r="P472" s="122">
        <f>+O472</f>
        <v>5716</v>
      </c>
      <c r="Q472" s="112">
        <f>+'prev. 2016'!J472</f>
        <v>14628</v>
      </c>
      <c r="R472" s="113">
        <f>+Q472</f>
        <v>14628</v>
      </c>
      <c r="S472" s="112">
        <f>+'prev. 2016'!K472</f>
        <v>10361</v>
      </c>
      <c r="T472" s="122">
        <f>+S472</f>
        <v>10361</v>
      </c>
      <c r="U472" s="112">
        <f>+'prev. 2016'!L472</f>
        <v>4176</v>
      </c>
      <c r="V472" s="113">
        <f>+U472</f>
        <v>4176</v>
      </c>
      <c r="W472" s="112">
        <f>+'prev. 2016'!M472</f>
        <v>4796</v>
      </c>
      <c r="X472" s="113">
        <f>+W472</f>
        <v>4796</v>
      </c>
      <c r="Y472" s="116">
        <f t="shared" si="205"/>
        <v>74227</v>
      </c>
      <c r="Z472" s="116">
        <v>84840</v>
      </c>
    </row>
    <row r="473" spans="1:26" ht="25.5" x14ac:dyDescent="0.2">
      <c r="A473" s="143" t="s">
        <v>666</v>
      </c>
      <c r="B473" s="132" t="s">
        <v>47</v>
      </c>
      <c r="C473" s="112">
        <f>+'prev. 2016'!C473</f>
        <v>1051</v>
      </c>
      <c r="D473" s="113">
        <f>+C473</f>
        <v>1051</v>
      </c>
      <c r="E473" s="112">
        <f>+'prev. 2016'!D473</f>
        <v>456</v>
      </c>
      <c r="F473" s="113">
        <f>+E473</f>
        <v>456</v>
      </c>
      <c r="G473" s="112">
        <f>+'prev. 2016'!E473</f>
        <v>600</v>
      </c>
      <c r="H473" s="113">
        <f>+G473</f>
        <v>600</v>
      </c>
      <c r="I473" s="112">
        <f>+'prev. 2016'!F473</f>
        <v>307</v>
      </c>
      <c r="J473" s="113">
        <f>+I473</f>
        <v>307</v>
      </c>
      <c r="K473" s="112">
        <f>+'prev. 2016'!G473</f>
        <v>981</v>
      </c>
      <c r="L473" s="122">
        <f>+K473</f>
        <v>981</v>
      </c>
      <c r="M473" s="112">
        <f>+'prev. 2016'!H473</f>
        <v>525</v>
      </c>
      <c r="N473" s="122">
        <f>+M473</f>
        <v>525</v>
      </c>
      <c r="O473" s="112">
        <f>+'prev. 2016'!I473</f>
        <v>509</v>
      </c>
      <c r="P473" s="122">
        <f>+O473</f>
        <v>509</v>
      </c>
      <c r="Q473" s="112">
        <f>+'prev. 2016'!J473</f>
        <v>1948</v>
      </c>
      <c r="R473" s="113">
        <f>+Q473</f>
        <v>1948</v>
      </c>
      <c r="S473" s="112">
        <f>+'prev. 2016'!K473</f>
        <v>58</v>
      </c>
      <c r="T473" s="122">
        <f>+S473</f>
        <v>58</v>
      </c>
      <c r="U473" s="112">
        <f>+'prev. 2016'!L473</f>
        <v>66</v>
      </c>
      <c r="V473" s="113">
        <f>+U473</f>
        <v>66</v>
      </c>
      <c r="W473" s="112">
        <f>+'prev. 2016'!M473</f>
        <v>106</v>
      </c>
      <c r="X473" s="113">
        <f>+W473</f>
        <v>106</v>
      </c>
      <c r="Y473" s="116">
        <f t="shared" si="205"/>
        <v>6607</v>
      </c>
      <c r="Z473" s="116"/>
    </row>
    <row r="474" spans="1:26" ht="25.5" x14ac:dyDescent="0.2">
      <c r="A474" s="143" t="s">
        <v>667</v>
      </c>
      <c r="B474" s="132" t="s">
        <v>49</v>
      </c>
      <c r="C474" s="112">
        <f>+'prev. 2016'!C474</f>
        <v>26</v>
      </c>
      <c r="D474" s="113">
        <f>+C474</f>
        <v>26</v>
      </c>
      <c r="E474" s="112">
        <f>+'prev. 2016'!D474</f>
        <v>43</v>
      </c>
      <c r="F474" s="113">
        <f>+E474</f>
        <v>43</v>
      </c>
      <c r="G474" s="112">
        <f>+'prev. 2016'!E474</f>
        <v>19</v>
      </c>
      <c r="H474" s="113">
        <f>+G474</f>
        <v>19</v>
      </c>
      <c r="I474" s="112">
        <f>+'prev. 2016'!F474</f>
        <v>10</v>
      </c>
      <c r="J474" s="113">
        <f>+I474</f>
        <v>10</v>
      </c>
      <c r="K474" s="112">
        <f>+'prev. 2016'!G474</f>
        <v>0</v>
      </c>
      <c r="L474" s="122">
        <f>+K474</f>
        <v>0</v>
      </c>
      <c r="M474" s="112">
        <f>+'prev. 2016'!H474</f>
        <v>9</v>
      </c>
      <c r="N474" s="122">
        <f>+M474</f>
        <v>9</v>
      </c>
      <c r="O474" s="112">
        <f>+'prev. 2016'!I474</f>
        <v>37</v>
      </c>
      <c r="P474" s="122">
        <f>+O474</f>
        <v>37</v>
      </c>
      <c r="Q474" s="112">
        <f>+'prev. 2016'!J474</f>
        <v>0</v>
      </c>
      <c r="R474" s="113">
        <f>+Q474</f>
        <v>0</v>
      </c>
      <c r="S474" s="112">
        <f>+'prev. 2016'!K474</f>
        <v>230</v>
      </c>
      <c r="T474" s="122">
        <f>+S474</f>
        <v>230</v>
      </c>
      <c r="U474" s="112">
        <f>+'prev. 2016'!L474</f>
        <v>140</v>
      </c>
      <c r="V474" s="113">
        <f>+U474</f>
        <v>140</v>
      </c>
      <c r="W474" s="112">
        <f>+'prev. 2016'!M474</f>
        <v>135</v>
      </c>
      <c r="X474" s="113">
        <f>+W474</f>
        <v>135</v>
      </c>
      <c r="Y474" s="116">
        <f t="shared" si="205"/>
        <v>649</v>
      </c>
      <c r="Z474" s="116"/>
    </row>
    <row r="475" spans="1:26" x14ac:dyDescent="0.2">
      <c r="A475" s="143" t="s">
        <v>668</v>
      </c>
      <c r="B475" s="132" t="s">
        <v>447</v>
      </c>
      <c r="C475" s="112">
        <f>+'prev. 2016'!C475</f>
        <v>0</v>
      </c>
      <c r="D475" s="113">
        <f>+C475</f>
        <v>0</v>
      </c>
      <c r="E475" s="112">
        <f>+'prev. 2016'!D475</f>
        <v>0</v>
      </c>
      <c r="F475" s="113">
        <f>+E475</f>
        <v>0</v>
      </c>
      <c r="G475" s="112">
        <f>+'prev. 2016'!E475</f>
        <v>0</v>
      </c>
      <c r="H475" s="113">
        <f>+G475</f>
        <v>0</v>
      </c>
      <c r="I475" s="112">
        <f>+'prev. 2016'!F475</f>
        <v>0</v>
      </c>
      <c r="J475" s="113">
        <f>+I475</f>
        <v>0</v>
      </c>
      <c r="K475" s="112">
        <f>+'prev. 2016'!G475</f>
        <v>0</v>
      </c>
      <c r="L475" s="122">
        <f>+K475</f>
        <v>0</v>
      </c>
      <c r="M475" s="112">
        <f>+'prev. 2016'!H475</f>
        <v>0</v>
      </c>
      <c r="N475" s="122">
        <f>+M475</f>
        <v>0</v>
      </c>
      <c r="O475" s="112">
        <f>+'prev. 2016'!I475</f>
        <v>0</v>
      </c>
      <c r="P475" s="122">
        <f>+O475</f>
        <v>0</v>
      </c>
      <c r="Q475" s="112">
        <f>+'prev. 2016'!J475</f>
        <v>0</v>
      </c>
      <c r="R475" s="113">
        <f>+Q475</f>
        <v>0</v>
      </c>
      <c r="S475" s="112">
        <f>+'prev. 2016'!K475</f>
        <v>0</v>
      </c>
      <c r="T475" s="122">
        <f>+S475</f>
        <v>0</v>
      </c>
      <c r="U475" s="112">
        <f>+'prev. 2016'!L475</f>
        <v>0</v>
      </c>
      <c r="V475" s="113">
        <f>+U475</f>
        <v>0</v>
      </c>
      <c r="W475" s="112">
        <f>+'prev. 2016'!M475</f>
        <v>0</v>
      </c>
      <c r="X475" s="113">
        <f>+W475</f>
        <v>0</v>
      </c>
      <c r="Y475" s="116">
        <f t="shared" si="205"/>
        <v>0</v>
      </c>
      <c r="Z475" s="116"/>
    </row>
    <row r="476" spans="1:26" x14ac:dyDescent="0.2">
      <c r="A476" s="139" t="s">
        <v>669</v>
      </c>
      <c r="B476" s="132" t="s">
        <v>53</v>
      </c>
      <c r="C476" s="112">
        <f>+'prev. 2016'!C476</f>
        <v>50</v>
      </c>
      <c r="D476" s="112">
        <f>SUM(D477:D478)</f>
        <v>50</v>
      </c>
      <c r="E476" s="112">
        <f>+'prev. 2016'!D476</f>
        <v>30</v>
      </c>
      <c r="F476" s="112">
        <f>SUM(F477:F478)</f>
        <v>30</v>
      </c>
      <c r="G476" s="112">
        <f>+'prev. 2016'!E476</f>
        <v>136</v>
      </c>
      <c r="H476" s="112">
        <f>SUM(H477:H478)</f>
        <v>136</v>
      </c>
      <c r="I476" s="112">
        <f>+'prev. 2016'!F476</f>
        <v>25</v>
      </c>
      <c r="J476" s="112">
        <f>SUM(J477:J478)</f>
        <v>25</v>
      </c>
      <c r="K476" s="112">
        <f>+'prev. 2016'!G476</f>
        <v>130</v>
      </c>
      <c r="L476" s="121">
        <f>SUM(L477:L478)</f>
        <v>130</v>
      </c>
      <c r="M476" s="112">
        <f>+'prev. 2016'!H476</f>
        <v>0</v>
      </c>
      <c r="N476" s="121">
        <f>SUM(N477:N478)</f>
        <v>0</v>
      </c>
      <c r="O476" s="112">
        <f>+'prev. 2016'!I476</f>
        <v>0</v>
      </c>
      <c r="P476" s="121">
        <f>SUM(P477:P478)</f>
        <v>0</v>
      </c>
      <c r="Q476" s="112">
        <f>+'prev. 2016'!J476</f>
        <v>259</v>
      </c>
      <c r="R476" s="112">
        <f>SUM(R477:R478)</f>
        <v>259</v>
      </c>
      <c r="S476" s="112">
        <f>+'prev. 2016'!K476</f>
        <v>51</v>
      </c>
      <c r="T476" s="121">
        <f>SUM(T477:T478)</f>
        <v>51</v>
      </c>
      <c r="U476" s="112">
        <f>+'prev. 2016'!L476</f>
        <v>0</v>
      </c>
      <c r="V476" s="112">
        <f>SUM(V477:V478)</f>
        <v>0</v>
      </c>
      <c r="W476" s="112">
        <f>+'prev. 2016'!M476</f>
        <v>0</v>
      </c>
      <c r="X476" s="112">
        <f>SUM(X477:X478)</f>
        <v>0</v>
      </c>
      <c r="Y476" s="116">
        <f t="shared" si="205"/>
        <v>681</v>
      </c>
      <c r="Z476" s="116">
        <f t="shared" si="206"/>
        <v>681</v>
      </c>
    </row>
    <row r="477" spans="1:26" x14ac:dyDescent="0.2">
      <c r="A477" s="143" t="s">
        <v>670</v>
      </c>
      <c r="B477" s="132" t="s">
        <v>55</v>
      </c>
      <c r="C477" s="112">
        <f>+'prev. 2016'!C477</f>
        <v>50</v>
      </c>
      <c r="D477" s="113">
        <f>+C477</f>
        <v>50</v>
      </c>
      <c r="E477" s="112">
        <f>+'prev. 2016'!D477</f>
        <v>30</v>
      </c>
      <c r="F477" s="113">
        <f>+E477</f>
        <v>30</v>
      </c>
      <c r="G477" s="112">
        <f>+'prev. 2016'!E477</f>
        <v>133</v>
      </c>
      <c r="H477" s="113">
        <f>+G477</f>
        <v>133</v>
      </c>
      <c r="I477" s="112">
        <f>+'prev. 2016'!F477</f>
        <v>25</v>
      </c>
      <c r="J477" s="113">
        <f>+I477</f>
        <v>25</v>
      </c>
      <c r="K477" s="112">
        <f>+'prev. 2016'!G477</f>
        <v>130</v>
      </c>
      <c r="L477" s="122">
        <f>+K477</f>
        <v>130</v>
      </c>
      <c r="M477" s="112">
        <f>+'prev. 2016'!H477</f>
        <v>0</v>
      </c>
      <c r="N477" s="122">
        <f>+M477</f>
        <v>0</v>
      </c>
      <c r="O477" s="112">
        <f>+'prev. 2016'!I477</f>
        <v>0</v>
      </c>
      <c r="P477" s="122">
        <f>+O477</f>
        <v>0</v>
      </c>
      <c r="Q477" s="112">
        <f>+'prev. 2016'!J477</f>
        <v>259</v>
      </c>
      <c r="R477" s="113">
        <f>+Q477</f>
        <v>259</v>
      </c>
      <c r="S477" s="112">
        <f>+'prev. 2016'!K477</f>
        <v>51</v>
      </c>
      <c r="T477" s="122">
        <f>+S477</f>
        <v>51</v>
      </c>
      <c r="U477" s="112">
        <f>+'prev. 2016'!L477</f>
        <v>0</v>
      </c>
      <c r="V477" s="113">
        <f>+U477</f>
        <v>0</v>
      </c>
      <c r="W477" s="112">
        <f>+'prev. 2016'!M477</f>
        <v>0</v>
      </c>
      <c r="X477" s="113">
        <f>+W477</f>
        <v>0</v>
      </c>
      <c r="Y477" s="116">
        <f t="shared" si="205"/>
        <v>678</v>
      </c>
      <c r="Z477" s="116">
        <f t="shared" si="206"/>
        <v>678</v>
      </c>
    </row>
    <row r="478" spans="1:26" x14ac:dyDescent="0.2">
      <c r="A478" s="143" t="s">
        <v>671</v>
      </c>
      <c r="B478" s="132" t="s">
        <v>57</v>
      </c>
      <c r="C478" s="112">
        <f>+'prev. 2016'!C478</f>
        <v>0</v>
      </c>
      <c r="D478" s="113">
        <f>+C478</f>
        <v>0</v>
      </c>
      <c r="E478" s="112">
        <f>+'prev. 2016'!D478</f>
        <v>0</v>
      </c>
      <c r="F478" s="113">
        <f>+E478</f>
        <v>0</v>
      </c>
      <c r="G478" s="112">
        <f>+'prev. 2016'!E478</f>
        <v>3</v>
      </c>
      <c r="H478" s="113">
        <f>+G478</f>
        <v>3</v>
      </c>
      <c r="I478" s="112">
        <f>+'prev. 2016'!F478</f>
        <v>0</v>
      </c>
      <c r="J478" s="113">
        <f>+I478</f>
        <v>0</v>
      </c>
      <c r="K478" s="112">
        <f>+'prev. 2016'!G478</f>
        <v>0</v>
      </c>
      <c r="L478" s="122">
        <f>+K478</f>
        <v>0</v>
      </c>
      <c r="M478" s="112">
        <f>+'prev. 2016'!H478</f>
        <v>0</v>
      </c>
      <c r="N478" s="122">
        <f>+M478</f>
        <v>0</v>
      </c>
      <c r="O478" s="112">
        <f>+'prev. 2016'!I478</f>
        <v>0</v>
      </c>
      <c r="P478" s="122">
        <f>+O478</f>
        <v>0</v>
      </c>
      <c r="Q478" s="112">
        <f>+'prev. 2016'!J478</f>
        <v>0</v>
      </c>
      <c r="R478" s="113">
        <f>+Q478</f>
        <v>0</v>
      </c>
      <c r="S478" s="112">
        <f>+'prev. 2016'!K478</f>
        <v>0</v>
      </c>
      <c r="T478" s="122">
        <f>+S478</f>
        <v>0</v>
      </c>
      <c r="U478" s="112">
        <f>+'prev. 2016'!L478</f>
        <v>0</v>
      </c>
      <c r="V478" s="113">
        <f>+U478</f>
        <v>0</v>
      </c>
      <c r="W478" s="112">
        <f>+'prev. 2016'!M478</f>
        <v>0</v>
      </c>
      <c r="X478" s="113">
        <f>+W478</f>
        <v>0</v>
      </c>
      <c r="Y478" s="116">
        <f t="shared" si="205"/>
        <v>3</v>
      </c>
      <c r="Z478" s="116">
        <f t="shared" si="206"/>
        <v>3</v>
      </c>
    </row>
    <row r="479" spans="1:26" ht="25.5" x14ac:dyDescent="0.2">
      <c r="A479" s="139" t="s">
        <v>672</v>
      </c>
      <c r="B479" s="132" t="s">
        <v>59</v>
      </c>
      <c r="C479" s="112">
        <f>+'prev. 2016'!C479</f>
        <v>10</v>
      </c>
      <c r="D479" s="113">
        <f>+C479</f>
        <v>10</v>
      </c>
      <c r="E479" s="112">
        <f>+'prev. 2016'!D479</f>
        <v>0</v>
      </c>
      <c r="F479" s="113">
        <f>+E479</f>
        <v>0</v>
      </c>
      <c r="G479" s="112">
        <f>+'prev. 2016'!E479</f>
        <v>0</v>
      </c>
      <c r="H479" s="113">
        <f>+G479</f>
        <v>0</v>
      </c>
      <c r="I479" s="112">
        <f>+'prev. 2016'!F479</f>
        <v>0</v>
      </c>
      <c r="J479" s="113">
        <f>+I479</f>
        <v>0</v>
      </c>
      <c r="K479" s="112">
        <f>+'prev. 2016'!G479</f>
        <v>0</v>
      </c>
      <c r="L479" s="122">
        <f>+K479</f>
        <v>0</v>
      </c>
      <c r="M479" s="112">
        <f>+'prev. 2016'!H479</f>
        <v>0</v>
      </c>
      <c r="N479" s="122">
        <f>+M479</f>
        <v>0</v>
      </c>
      <c r="O479" s="112">
        <f>+'prev. 2016'!I479</f>
        <v>0</v>
      </c>
      <c r="P479" s="122">
        <f>+O479</f>
        <v>0</v>
      </c>
      <c r="Q479" s="112">
        <f>+'prev. 2016'!J479</f>
        <v>0</v>
      </c>
      <c r="R479" s="113">
        <f>+Q479</f>
        <v>0</v>
      </c>
      <c r="S479" s="112">
        <f>+'prev. 2016'!K479</f>
        <v>0</v>
      </c>
      <c r="T479" s="122">
        <f>+S479</f>
        <v>0</v>
      </c>
      <c r="U479" s="112">
        <f>+'prev. 2016'!L479</f>
        <v>0</v>
      </c>
      <c r="V479" s="113">
        <f>+U479</f>
        <v>0</v>
      </c>
      <c r="W479" s="112">
        <f>+'prev. 2016'!M479</f>
        <v>0</v>
      </c>
      <c r="X479" s="113">
        <f>+W479</f>
        <v>0</v>
      </c>
      <c r="Y479" s="116">
        <f t="shared" si="205"/>
        <v>10</v>
      </c>
      <c r="Z479" s="116">
        <f t="shared" si="206"/>
        <v>10</v>
      </c>
    </row>
    <row r="480" spans="1:26" x14ac:dyDescent="0.2">
      <c r="A480" s="139" t="s">
        <v>673</v>
      </c>
      <c r="B480" s="132" t="s">
        <v>61</v>
      </c>
      <c r="C480" s="112">
        <f>+'prev. 2016'!C480</f>
        <v>10178</v>
      </c>
      <c r="D480" s="112">
        <f>D471+D476+D479</f>
        <v>10178</v>
      </c>
      <c r="E480" s="112">
        <f>+'prev. 2016'!D480</f>
        <v>6065</v>
      </c>
      <c r="F480" s="112">
        <f>F471+F476+F479</f>
        <v>6065</v>
      </c>
      <c r="G480" s="112">
        <f>+'prev. 2016'!E480</f>
        <v>9659</v>
      </c>
      <c r="H480" s="112">
        <f>H471+H476+H479</f>
        <v>9659</v>
      </c>
      <c r="I480" s="112">
        <f>+'prev. 2016'!F480</f>
        <v>2595</v>
      </c>
      <c r="J480" s="112">
        <f>J471+J476+J479</f>
        <v>2595</v>
      </c>
      <c r="K480" s="112">
        <f>+'prev. 2016'!G480</f>
        <v>7201</v>
      </c>
      <c r="L480" s="121">
        <f>L471+L476+L479</f>
        <v>7201</v>
      </c>
      <c r="M480" s="112">
        <f>+'prev. 2016'!H480</f>
        <v>3260</v>
      </c>
      <c r="N480" s="121">
        <f>N471+N476+N479</f>
        <v>3260</v>
      </c>
      <c r="O480" s="112">
        <f>+'prev. 2016'!I480</f>
        <v>6262</v>
      </c>
      <c r="P480" s="121">
        <f>P471+P476+P479</f>
        <v>6262</v>
      </c>
      <c r="Q480" s="112">
        <f>+'prev. 2016'!J480</f>
        <v>16835</v>
      </c>
      <c r="R480" s="112">
        <f>R471+R476+R479</f>
        <v>16835</v>
      </c>
      <c r="S480" s="112">
        <f>+'prev. 2016'!K480</f>
        <v>10700</v>
      </c>
      <c r="T480" s="121">
        <f>T471+T476+T479</f>
        <v>10700</v>
      </c>
      <c r="U480" s="112">
        <f>+'prev. 2016'!L480</f>
        <v>4382</v>
      </c>
      <c r="V480" s="112">
        <f>V471+V476+V479</f>
        <v>4382</v>
      </c>
      <c r="W480" s="112">
        <f>+'prev. 2016'!M480</f>
        <v>5037</v>
      </c>
      <c r="X480" s="112">
        <f>X471+X476+X479</f>
        <v>5037</v>
      </c>
      <c r="Y480" s="116">
        <f t="shared" si="205"/>
        <v>82174</v>
      </c>
      <c r="Z480" s="116">
        <f t="shared" si="206"/>
        <v>82174</v>
      </c>
    </row>
    <row r="481" spans="1:26" x14ac:dyDescent="0.2">
      <c r="A481" s="139" t="s">
        <v>674</v>
      </c>
      <c r="B481" s="132" t="s">
        <v>64</v>
      </c>
      <c r="C481" s="112">
        <f>+'prev. 2016'!C481</f>
        <v>-40716</v>
      </c>
      <c r="D481" s="112">
        <f>D470-D480</f>
        <v>-48800.370694371581</v>
      </c>
      <c r="E481" s="112">
        <f>+'prev. 2016'!D481</f>
        <v>-4874</v>
      </c>
      <c r="F481" s="112">
        <f>F470-F480</f>
        <v>-11756.773326224939</v>
      </c>
      <c r="G481" s="112">
        <f>+'prev. 2016'!E481</f>
        <v>-40202</v>
      </c>
      <c r="H481" s="112">
        <f>H470-H480</f>
        <v>-40202.472044964728</v>
      </c>
      <c r="I481" s="112">
        <f>+'prev. 2016'!F481</f>
        <v>-9108</v>
      </c>
      <c r="J481" s="112">
        <f>J470-J480</f>
        <v>-9107.9693163701158</v>
      </c>
      <c r="K481" s="112">
        <f>+'prev. 2016'!G481</f>
        <v>-6396</v>
      </c>
      <c r="L481" s="121">
        <f>L470-L480</f>
        <v>-18898.778733396291</v>
      </c>
      <c r="M481" s="112">
        <f>+'prev. 2016'!H481</f>
        <v>-26006</v>
      </c>
      <c r="N481" s="121">
        <f>N470-N480</f>
        <v>-26006.227740247487</v>
      </c>
      <c r="O481" s="112">
        <f>+'prev. 2016'!I481</f>
        <v>-23262</v>
      </c>
      <c r="P481" s="121">
        <f>P470-P480</f>
        <v>-23261.996448307938</v>
      </c>
      <c r="Q481" s="112">
        <f>+'prev. 2016'!J481</f>
        <v>-82637</v>
      </c>
      <c r="R481" s="112">
        <f>R470-R480</f>
        <v>-79668.427077387925</v>
      </c>
      <c r="S481" s="112">
        <f>+'prev. 2016'!K481</f>
        <v>-45663</v>
      </c>
      <c r="T481" s="121">
        <f>T470-T480</f>
        <v>-45662.603202920931</v>
      </c>
      <c r="U481" s="112">
        <f>+'prev. 2016'!L481</f>
        <v>-34042</v>
      </c>
      <c r="V481" s="112">
        <f>V470-V480</f>
        <v>120705.01900949172</v>
      </c>
      <c r="W481" s="112">
        <f>+'prev. 2016'!M481</f>
        <v>-15414</v>
      </c>
      <c r="X481" s="112">
        <f>X470-X480</f>
        <v>-15413.860615299665</v>
      </c>
      <c r="Y481" s="116">
        <f t="shared" si="205"/>
        <v>-328320</v>
      </c>
      <c r="Z481" s="116">
        <f t="shared" si="206"/>
        <v>-198074.4601899999</v>
      </c>
    </row>
    <row r="482" spans="1:26" s="119" customFormat="1" x14ac:dyDescent="0.2">
      <c r="A482" s="49"/>
      <c r="B482" s="130" t="s">
        <v>2202</v>
      </c>
      <c r="C482" s="115"/>
      <c r="D482" s="115">
        <v>2418.6397626113612</v>
      </c>
      <c r="E482" s="115"/>
      <c r="F482" s="115">
        <v>-83.18333188269753</v>
      </c>
      <c r="G482" s="115"/>
      <c r="H482" s="115">
        <v>-21312.361946320558</v>
      </c>
      <c r="I482" s="115"/>
      <c r="J482" s="115">
        <v>1106.3530669343368</v>
      </c>
      <c r="K482" s="115"/>
      <c r="L482" s="123">
        <v>3164.560456271613</v>
      </c>
      <c r="M482" s="115"/>
      <c r="N482" s="123">
        <v>1106.3530669343368</v>
      </c>
      <c r="O482" s="115"/>
      <c r="P482" s="123">
        <v>-8051.8722858811016</v>
      </c>
      <c r="Q482" s="115"/>
      <c r="R482" s="115">
        <v>10805.880108104499</v>
      </c>
      <c r="S482" s="115"/>
      <c r="T482" s="123">
        <v>-8960.6334145096662</v>
      </c>
      <c r="U482" s="115"/>
      <c r="V482" s="115">
        <v>-3251.4373759800014</v>
      </c>
      <c r="W482" s="115"/>
      <c r="X482" s="115">
        <v>1675.3889920121542</v>
      </c>
      <c r="Y482" s="115"/>
      <c r="Z482" s="116">
        <f t="shared" si="206"/>
        <v>-21382.312901705722</v>
      </c>
    </row>
    <row r="483" spans="1:26" s="119" customFormat="1" x14ac:dyDescent="0.2">
      <c r="A483" s="49"/>
      <c r="B483" s="130"/>
      <c r="C483" s="115"/>
      <c r="D483" s="115"/>
      <c r="E483" s="115"/>
      <c r="F483" s="115"/>
      <c r="G483" s="115"/>
      <c r="H483" s="115"/>
      <c r="I483" s="115"/>
      <c r="J483" s="115"/>
      <c r="K483" s="115"/>
      <c r="L483" s="123"/>
      <c r="M483" s="115"/>
      <c r="N483" s="123"/>
      <c r="O483" s="115"/>
      <c r="P483" s="123"/>
      <c r="Q483" s="115"/>
      <c r="R483" s="115"/>
      <c r="S483" s="115"/>
      <c r="T483" s="123"/>
      <c r="U483" s="115"/>
      <c r="V483" s="115"/>
      <c r="W483" s="115"/>
      <c r="X483" s="115"/>
      <c r="Y483" s="115"/>
      <c r="Z483" s="116"/>
    </row>
    <row r="484" spans="1:26" s="119" customFormat="1" x14ac:dyDescent="0.2">
      <c r="A484" s="49"/>
      <c r="B484" s="130"/>
      <c r="C484" s="115"/>
      <c r="D484" s="115">
        <f>+D482-D481</f>
        <v>51219.010456982942</v>
      </c>
      <c r="E484" s="115"/>
      <c r="F484" s="115">
        <f>+F482-F481</f>
        <v>11673.589994342241</v>
      </c>
      <c r="G484" s="115"/>
      <c r="H484" s="115">
        <f>+H482-H481</f>
        <v>18890.110098644171</v>
      </c>
      <c r="I484" s="115"/>
      <c r="J484" s="115">
        <f>+J482-J481</f>
        <v>10214.322383304452</v>
      </c>
      <c r="K484" s="115"/>
      <c r="L484" s="123">
        <f>+L482-L481</f>
        <v>22063.339189667906</v>
      </c>
      <c r="M484" s="115"/>
      <c r="N484" s="123">
        <f>+N482-N481</f>
        <v>27112.580807181825</v>
      </c>
      <c r="O484" s="115"/>
      <c r="P484" s="123">
        <f>+P482-P481</f>
        <v>15210.124162426837</v>
      </c>
      <c r="Q484" s="115"/>
      <c r="R484" s="115">
        <f>+R482-R481</f>
        <v>90474.30718549242</v>
      </c>
      <c r="S484" s="115"/>
      <c r="T484" s="123">
        <f>+T482-T481</f>
        <v>36701.969788411268</v>
      </c>
      <c r="U484" s="115"/>
      <c r="V484" s="115">
        <f>+V482-V481</f>
        <v>-123956.45638547173</v>
      </c>
      <c r="W484" s="115"/>
      <c r="X484" s="115">
        <f>+X482-X481</f>
        <v>17089.24960731182</v>
      </c>
      <c r="Y484" s="115"/>
      <c r="Z484" s="116">
        <f t="shared" si="206"/>
        <v>176692.14728829413</v>
      </c>
    </row>
    <row r="485" spans="1:26" s="119" customFormat="1" x14ac:dyDescent="0.2">
      <c r="A485" s="49"/>
      <c r="B485" s="130"/>
      <c r="C485" s="115"/>
      <c r="D485" s="115"/>
      <c r="E485" s="115"/>
      <c r="F485" s="115"/>
      <c r="G485" s="115"/>
      <c r="H485" s="115"/>
      <c r="I485" s="115"/>
      <c r="J485" s="115"/>
      <c r="K485" s="115"/>
      <c r="L485" s="123"/>
      <c r="M485" s="115"/>
      <c r="N485" s="123"/>
      <c r="O485" s="115"/>
      <c r="P485" s="123"/>
      <c r="Q485" s="115"/>
      <c r="R485" s="115"/>
      <c r="S485" s="115"/>
      <c r="T485" s="123"/>
      <c r="U485" s="115"/>
      <c r="V485" s="115"/>
      <c r="W485" s="115"/>
      <c r="X485" s="115"/>
      <c r="Y485" s="115"/>
      <c r="Z485" s="116"/>
    </row>
    <row r="486" spans="1:26" s="119" customFormat="1" x14ac:dyDescent="0.2">
      <c r="A486" s="49"/>
      <c r="B486" s="130"/>
      <c r="C486" s="115"/>
      <c r="D486" s="115"/>
      <c r="E486" s="115"/>
      <c r="F486" s="115"/>
      <c r="G486" s="115"/>
      <c r="H486" s="115"/>
      <c r="I486" s="115"/>
      <c r="J486" s="115"/>
      <c r="K486" s="115"/>
      <c r="L486" s="123"/>
      <c r="M486" s="115"/>
      <c r="N486" s="123"/>
      <c r="O486" s="115"/>
      <c r="P486" s="123"/>
      <c r="Q486" s="115"/>
      <c r="R486" s="115"/>
      <c r="S486" s="115"/>
      <c r="T486" s="123"/>
      <c r="U486" s="115"/>
      <c r="V486" s="115"/>
      <c r="W486" s="115"/>
      <c r="X486" s="115"/>
      <c r="Y486" s="115"/>
      <c r="Z486" s="116"/>
    </row>
    <row r="487" spans="1:26" x14ac:dyDescent="0.2">
      <c r="A487" s="49"/>
    </row>
    <row r="488" spans="1:26" x14ac:dyDescent="0.2">
      <c r="A488" s="49"/>
    </row>
    <row r="489" spans="1:26" x14ac:dyDescent="0.2">
      <c r="A489" s="49"/>
    </row>
    <row r="490" spans="1:26" x14ac:dyDescent="0.2">
      <c r="A490" s="49"/>
    </row>
    <row r="491" spans="1:26" x14ac:dyDescent="0.2">
      <c r="A491" s="49"/>
    </row>
    <row r="492" spans="1:26" x14ac:dyDescent="0.2">
      <c r="A492" s="49"/>
    </row>
    <row r="493" spans="1:26" x14ac:dyDescent="0.2">
      <c r="A493" s="49"/>
    </row>
    <row r="494" spans="1:26" x14ac:dyDescent="0.2">
      <c r="A494" s="49"/>
    </row>
    <row r="495" spans="1:26" x14ac:dyDescent="0.2">
      <c r="A495" s="49"/>
    </row>
    <row r="496" spans="1:26" x14ac:dyDescent="0.2">
      <c r="A496" s="49"/>
    </row>
    <row r="497" spans="1:1" x14ac:dyDescent="0.2">
      <c r="A497" s="49"/>
    </row>
    <row r="498" spans="1:1" x14ac:dyDescent="0.2">
      <c r="A498" s="49"/>
    </row>
    <row r="499" spans="1:1" x14ac:dyDescent="0.2">
      <c r="A499" s="49"/>
    </row>
    <row r="500" spans="1:1" x14ac:dyDescent="0.2">
      <c r="A500" s="49"/>
    </row>
    <row r="501" spans="1:1" x14ac:dyDescent="0.2">
      <c r="A501" s="49"/>
    </row>
    <row r="502" spans="1:1" x14ac:dyDescent="0.2">
      <c r="A502" s="49"/>
    </row>
    <row r="503" spans="1:1" x14ac:dyDescent="0.2">
      <c r="A503" s="49"/>
    </row>
    <row r="504" spans="1:1" x14ac:dyDescent="0.2">
      <c r="A504" s="49"/>
    </row>
    <row r="505" spans="1:1" x14ac:dyDescent="0.2">
      <c r="A505" s="49"/>
    </row>
    <row r="506" spans="1:1" x14ac:dyDescent="0.2">
      <c r="A506" s="49"/>
    </row>
    <row r="507" spans="1:1" x14ac:dyDescent="0.2">
      <c r="A507" s="49"/>
    </row>
    <row r="508" spans="1:1" x14ac:dyDescent="0.2">
      <c r="A508" s="49"/>
    </row>
    <row r="509" spans="1:1" x14ac:dyDescent="0.2">
      <c r="A509" s="49"/>
    </row>
    <row r="510" spans="1:1" x14ac:dyDescent="0.2">
      <c r="A510" s="49"/>
    </row>
    <row r="511" spans="1:1" x14ac:dyDescent="0.2">
      <c r="A511" s="49"/>
    </row>
    <row r="512" spans="1:1" x14ac:dyDescent="0.2">
      <c r="A512" s="49"/>
    </row>
    <row r="513" spans="1:1" x14ac:dyDescent="0.2">
      <c r="A513" s="49"/>
    </row>
    <row r="514" spans="1:1" x14ac:dyDescent="0.2">
      <c r="A514" s="49"/>
    </row>
    <row r="515" spans="1:1" x14ac:dyDescent="0.2">
      <c r="A515" s="49"/>
    </row>
    <row r="516" spans="1:1" x14ac:dyDescent="0.2">
      <c r="A516" s="49"/>
    </row>
    <row r="517" spans="1:1" x14ac:dyDescent="0.2">
      <c r="A517" s="49"/>
    </row>
    <row r="518" spans="1:1" x14ac:dyDescent="0.2">
      <c r="A518" s="49"/>
    </row>
    <row r="519" spans="1:1" x14ac:dyDescent="0.2">
      <c r="A519" s="49"/>
    </row>
    <row r="520" spans="1:1" x14ac:dyDescent="0.2">
      <c r="A520" s="49"/>
    </row>
    <row r="521" spans="1:1" x14ac:dyDescent="0.2">
      <c r="A521" s="49"/>
    </row>
    <row r="522" spans="1:1" x14ac:dyDescent="0.2">
      <c r="A522" s="49"/>
    </row>
    <row r="523" spans="1:1" x14ac:dyDescent="0.2">
      <c r="A523" s="49"/>
    </row>
    <row r="524" spans="1:1" x14ac:dyDescent="0.2">
      <c r="A524" s="49"/>
    </row>
    <row r="525" spans="1:1" x14ac:dyDescent="0.2">
      <c r="A525" s="49"/>
    </row>
    <row r="526" spans="1:1" x14ac:dyDescent="0.2">
      <c r="A526" s="49"/>
    </row>
    <row r="527" spans="1:1" x14ac:dyDescent="0.2">
      <c r="A527" s="49"/>
    </row>
    <row r="528" spans="1:1" x14ac:dyDescent="0.2">
      <c r="A528" s="49"/>
    </row>
    <row r="529" spans="1:1" x14ac:dyDescent="0.2">
      <c r="A529" s="49"/>
    </row>
    <row r="530" spans="1:1" x14ac:dyDescent="0.2">
      <c r="A530" s="49"/>
    </row>
    <row r="531" spans="1:1" x14ac:dyDescent="0.2">
      <c r="A531" s="49"/>
    </row>
    <row r="532" spans="1:1" x14ac:dyDescent="0.2">
      <c r="A532" s="49"/>
    </row>
    <row r="533" spans="1:1" x14ac:dyDescent="0.2">
      <c r="A533" s="49"/>
    </row>
    <row r="534" spans="1:1" x14ac:dyDescent="0.2">
      <c r="A534" s="49"/>
    </row>
    <row r="535" spans="1:1" x14ac:dyDescent="0.2">
      <c r="A535" s="49"/>
    </row>
    <row r="536" spans="1:1" x14ac:dyDescent="0.2">
      <c r="A536" s="49"/>
    </row>
    <row r="537" spans="1:1" x14ac:dyDescent="0.2">
      <c r="A537" s="49"/>
    </row>
    <row r="538" spans="1:1" x14ac:dyDescent="0.2">
      <c r="A538" s="49"/>
    </row>
    <row r="539" spans="1:1" x14ac:dyDescent="0.2">
      <c r="A539" s="49"/>
    </row>
    <row r="540" spans="1:1" x14ac:dyDescent="0.2">
      <c r="A540" s="49"/>
    </row>
    <row r="541" spans="1:1" x14ac:dyDescent="0.2">
      <c r="A541" s="49"/>
    </row>
    <row r="542" spans="1:1" x14ac:dyDescent="0.2">
      <c r="A542" s="49"/>
    </row>
    <row r="543" spans="1:1" x14ac:dyDescent="0.2">
      <c r="A543" s="49"/>
    </row>
    <row r="544" spans="1:1" x14ac:dyDescent="0.2">
      <c r="A544" s="49"/>
    </row>
    <row r="545" spans="1:1" x14ac:dyDescent="0.2">
      <c r="A545" s="49"/>
    </row>
    <row r="546" spans="1:1" x14ac:dyDescent="0.2">
      <c r="A546" s="49"/>
    </row>
    <row r="547" spans="1:1" x14ac:dyDescent="0.2">
      <c r="A547" s="49"/>
    </row>
    <row r="548" spans="1:1" x14ac:dyDescent="0.2">
      <c r="A548" s="49"/>
    </row>
    <row r="549" spans="1:1" x14ac:dyDescent="0.2">
      <c r="A549" s="49"/>
    </row>
    <row r="550" spans="1:1" x14ac:dyDescent="0.2">
      <c r="A550" s="49"/>
    </row>
    <row r="551" spans="1:1" x14ac:dyDescent="0.2">
      <c r="A551" s="49"/>
    </row>
    <row r="552" spans="1:1" x14ac:dyDescent="0.2">
      <c r="A552" s="49"/>
    </row>
    <row r="553" spans="1:1" x14ac:dyDescent="0.2">
      <c r="A553" s="49"/>
    </row>
    <row r="554" spans="1:1" x14ac:dyDescent="0.2">
      <c r="A554" s="49"/>
    </row>
    <row r="555" spans="1:1" x14ac:dyDescent="0.2">
      <c r="A555" s="49"/>
    </row>
    <row r="556" spans="1:1" x14ac:dyDescent="0.2">
      <c r="A556" s="49"/>
    </row>
    <row r="557" spans="1:1" x14ac:dyDescent="0.2">
      <c r="A557" s="49"/>
    </row>
    <row r="558" spans="1:1" x14ac:dyDescent="0.2">
      <c r="A558" s="49"/>
    </row>
    <row r="559" spans="1:1" x14ac:dyDescent="0.2">
      <c r="A559" s="49"/>
    </row>
    <row r="560" spans="1:1" x14ac:dyDescent="0.2">
      <c r="A560" s="49"/>
    </row>
    <row r="561" spans="1:1" x14ac:dyDescent="0.2">
      <c r="A561" s="49"/>
    </row>
    <row r="562" spans="1:1" x14ac:dyDescent="0.2">
      <c r="A562" s="49"/>
    </row>
    <row r="563" spans="1:1" x14ac:dyDescent="0.2">
      <c r="A563" s="49"/>
    </row>
    <row r="564" spans="1:1" x14ac:dyDescent="0.2">
      <c r="A564" s="49"/>
    </row>
    <row r="565" spans="1:1" x14ac:dyDescent="0.2">
      <c r="A565" s="49"/>
    </row>
    <row r="566" spans="1:1" x14ac:dyDescent="0.2">
      <c r="A566" s="49"/>
    </row>
    <row r="567" spans="1:1" x14ac:dyDescent="0.2">
      <c r="A567" s="49"/>
    </row>
    <row r="568" spans="1:1" x14ac:dyDescent="0.2">
      <c r="A568" s="49"/>
    </row>
    <row r="569" spans="1:1" x14ac:dyDescent="0.2">
      <c r="A569" s="49"/>
    </row>
    <row r="570" spans="1:1" x14ac:dyDescent="0.2">
      <c r="A570" s="49"/>
    </row>
    <row r="571" spans="1:1" x14ac:dyDescent="0.2">
      <c r="A571" s="49"/>
    </row>
    <row r="572" spans="1:1" x14ac:dyDescent="0.2">
      <c r="A572" s="49"/>
    </row>
    <row r="573" spans="1:1" x14ac:dyDescent="0.2">
      <c r="A573" s="49"/>
    </row>
    <row r="574" spans="1:1" x14ac:dyDescent="0.2">
      <c r="A574" s="49"/>
    </row>
    <row r="575" spans="1:1" x14ac:dyDescent="0.2">
      <c r="A575" s="49"/>
    </row>
    <row r="576" spans="1:1" x14ac:dyDescent="0.2">
      <c r="A576" s="49"/>
    </row>
  </sheetData>
  <phoneticPr fontId="36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5"/>
  </sheetPr>
  <dimension ref="A1:AB572"/>
  <sheetViews>
    <sheetView topLeftCell="A464" workbookViewId="0">
      <selection activeCell="C2" sqref="C2:X481"/>
    </sheetView>
  </sheetViews>
  <sheetFormatPr defaultRowHeight="12.75" x14ac:dyDescent="0.2"/>
  <cols>
    <col min="1" max="1" width="9" style="134" bestFit="1" customWidth="1"/>
    <col min="2" max="2" width="46.7109375" style="130" customWidth="1"/>
    <col min="3" max="3" width="5.7109375" style="114" bestFit="1" customWidth="1"/>
    <col min="4" max="4" width="6.85546875" style="115" bestFit="1" customWidth="1"/>
    <col min="5" max="5" width="5.7109375" style="114" bestFit="1" customWidth="1"/>
    <col min="6" max="6" width="6.85546875" style="115" bestFit="1" customWidth="1"/>
    <col min="7" max="7" width="6.42578125" style="114" bestFit="1" customWidth="1"/>
    <col min="8" max="8" width="6.85546875" style="115" bestFit="1" customWidth="1"/>
    <col min="9" max="9" width="5.5703125" style="114" bestFit="1" customWidth="1"/>
    <col min="10" max="10" width="6.85546875" style="115" bestFit="1" customWidth="1"/>
    <col min="11" max="11" width="6" style="114" bestFit="1" customWidth="1"/>
    <col min="12" max="12" width="6.85546875" style="115" bestFit="1" customWidth="1"/>
    <col min="13" max="13" width="5.7109375" style="168" bestFit="1" customWidth="1"/>
    <col min="14" max="14" width="6.85546875" style="115" bestFit="1" customWidth="1"/>
    <col min="15" max="15" width="6" style="168" bestFit="1" customWidth="1"/>
    <col min="16" max="16" width="6.85546875" style="115" bestFit="1" customWidth="1"/>
    <col min="17" max="17" width="6" style="168" bestFit="1" customWidth="1"/>
    <col min="18" max="18" width="6.85546875" style="115" bestFit="1" customWidth="1"/>
    <col min="19" max="19" width="5.7109375" style="168" bestFit="1" customWidth="1"/>
    <col min="20" max="20" width="6.85546875" style="115" bestFit="1" customWidth="1"/>
    <col min="21" max="21" width="5.7109375" style="168" bestFit="1" customWidth="1"/>
    <col min="22" max="22" width="6.85546875" style="115" bestFit="1" customWidth="1"/>
    <col min="23" max="23" width="5.42578125" style="114" bestFit="1" customWidth="1"/>
    <col min="24" max="24" width="6.85546875" style="115" bestFit="1" customWidth="1"/>
    <col min="25" max="25" width="9.7109375" style="111" bestFit="1" customWidth="1"/>
    <col min="26" max="26" width="6.85546875" style="115" bestFit="1" customWidth="1"/>
    <col min="27" max="16384" width="9.140625" style="111"/>
  </cols>
  <sheetData>
    <row r="1" spans="1:28" s="109" customFormat="1" ht="27" x14ac:dyDescent="0.15">
      <c r="A1" s="135"/>
      <c r="B1" s="132" t="s">
        <v>2201</v>
      </c>
      <c r="C1" s="107" t="s">
        <v>36</v>
      </c>
      <c r="D1" s="162" t="s">
        <v>154</v>
      </c>
      <c r="E1" s="107" t="s">
        <v>1854</v>
      </c>
      <c r="F1" s="162" t="s">
        <v>155</v>
      </c>
      <c r="G1" s="107" t="s">
        <v>1855</v>
      </c>
      <c r="H1" s="162" t="s">
        <v>156</v>
      </c>
      <c r="I1" s="107" t="s">
        <v>1856</v>
      </c>
      <c r="J1" s="162" t="s">
        <v>157</v>
      </c>
      <c r="K1" s="107" t="s">
        <v>1857</v>
      </c>
      <c r="L1" s="162" t="s">
        <v>158</v>
      </c>
      <c r="M1" s="163" t="s">
        <v>1858</v>
      </c>
      <c r="N1" s="162" t="s">
        <v>159</v>
      </c>
      <c r="O1" s="163" t="s">
        <v>1859</v>
      </c>
      <c r="P1" s="162" t="s">
        <v>160</v>
      </c>
      <c r="Q1" s="163" t="s">
        <v>1860</v>
      </c>
      <c r="R1" s="162" t="s">
        <v>161</v>
      </c>
      <c r="S1" s="163" t="s">
        <v>162</v>
      </c>
      <c r="T1" s="162" t="s">
        <v>163</v>
      </c>
      <c r="U1" s="163" t="s">
        <v>873</v>
      </c>
      <c r="V1" s="162" t="s">
        <v>164</v>
      </c>
      <c r="W1" s="107" t="s">
        <v>874</v>
      </c>
      <c r="X1" s="162" t="s">
        <v>165</v>
      </c>
      <c r="Y1" s="109" t="s">
        <v>166</v>
      </c>
      <c r="Z1" s="162"/>
      <c r="AB1" s="109">
        <v>4</v>
      </c>
    </row>
    <row r="2" spans="1:28" s="110" customFormat="1" x14ac:dyDescent="0.2">
      <c r="A2" s="139" t="s">
        <v>1633</v>
      </c>
      <c r="B2" s="132" t="s">
        <v>1847</v>
      </c>
      <c r="C2" s="112">
        <f>+'1° trim 2016'!C2*$AB$1</f>
        <v>343464</v>
      </c>
      <c r="D2" s="164">
        <f>D3+D6+D19+D24</f>
        <v>343462.62930562842</v>
      </c>
      <c r="E2" s="112">
        <f>+'1° trim 2016'!D2*$AB$1</f>
        <v>214512</v>
      </c>
      <c r="F2" s="164">
        <f>F3+F6+F19+F24</f>
        <v>214513.22667377506</v>
      </c>
      <c r="G2" s="112">
        <f>+'1° trim 2016'!E2*$AB$1</f>
        <v>280280</v>
      </c>
      <c r="H2" s="164">
        <f>H3+H6+H19+H24</f>
        <v>280278.52795503527</v>
      </c>
      <c r="I2" s="112">
        <f>+'1° trim 2016'!F2*$AB$1</f>
        <v>88956</v>
      </c>
      <c r="J2" s="164">
        <f>J3+J6+J19+J24</f>
        <v>88957.030683629884</v>
      </c>
      <c r="K2" s="112">
        <f>+'1° trim 2016'!G2*$AB$1</f>
        <v>241272</v>
      </c>
      <c r="L2" s="164">
        <f>L3+L6+L19+L24</f>
        <v>241271.22126660371</v>
      </c>
      <c r="M2" s="165">
        <f>+'1° trim 2016'!H2*$AB$1</f>
        <v>128168</v>
      </c>
      <c r="N2" s="164">
        <f>N3+N6+N19+N24</f>
        <v>128166.77225975251</v>
      </c>
      <c r="O2" s="165">
        <f>+'1° trim 2016'!I2*$AB$1</f>
        <v>184324</v>
      </c>
      <c r="P2" s="164">
        <f>P3+P6+P19+P24</f>
        <v>184323.00355169206</v>
      </c>
      <c r="Q2" s="165">
        <f>+'1° trim 2016'!J2*$AB$1</f>
        <v>722824</v>
      </c>
      <c r="R2" s="164">
        <f>R3+R6+R19+R24</f>
        <v>722823.57292261207</v>
      </c>
      <c r="S2" s="165">
        <f>+'1° trim 2016'!K2*$AB$1</f>
        <v>284468</v>
      </c>
      <c r="T2" s="164">
        <f>T3+T6+T19+T24</f>
        <v>284469.39679707907</v>
      </c>
      <c r="U2" s="165">
        <f>+'1° trim 2016'!L2*$AB$1</f>
        <v>182400</v>
      </c>
      <c r="V2" s="164">
        <f>V3+V6+V19+V24</f>
        <v>264709.01900949172</v>
      </c>
      <c r="W2" s="112">
        <f>+'1° trim 2016'!M2*$AB$1</f>
        <v>136524</v>
      </c>
      <c r="X2" s="164">
        <f>X3+X6+X19+X24</f>
        <v>136525.13938470033</v>
      </c>
      <c r="Y2" s="116">
        <f>+C2+E2+G2+I2+K2+M2+O2+Q2+S2+U2+W2</f>
        <v>2807192</v>
      </c>
      <c r="Z2" s="164">
        <f>+D2+F2+H2+J2+L2+N2+P2+R2+T2+V2+X2</f>
        <v>2889499.5398100005</v>
      </c>
    </row>
    <row r="3" spans="1:28" s="110" customFormat="1" ht="25.5" x14ac:dyDescent="0.2">
      <c r="A3" s="135" t="s">
        <v>1634</v>
      </c>
      <c r="B3" s="131" t="s">
        <v>1516</v>
      </c>
      <c r="C3" s="112">
        <f>+'1° trim 2016'!C3*$AB$1</f>
        <v>339780</v>
      </c>
      <c r="D3" s="164">
        <f>+D4+D5</f>
        <v>339778.62930562842</v>
      </c>
      <c r="E3" s="112">
        <f>+'1° trim 2016'!D3*$AB$1</f>
        <v>211156</v>
      </c>
      <c r="F3" s="164">
        <f>+F4+F5</f>
        <v>211157.22667377506</v>
      </c>
      <c r="G3" s="112">
        <f>+'1° trim 2016'!E3*$AB$1</f>
        <v>274188</v>
      </c>
      <c r="H3" s="164">
        <f>+H4+H5</f>
        <v>274186.52795503527</v>
      </c>
      <c r="I3" s="112">
        <f>+'1° trim 2016'!F3*$AB$1</f>
        <v>86708</v>
      </c>
      <c r="J3" s="164">
        <f>+J4+J5</f>
        <v>86709.030683629884</v>
      </c>
      <c r="K3" s="112">
        <f>+'1° trim 2016'!G3*$AB$1</f>
        <v>235272</v>
      </c>
      <c r="L3" s="164">
        <f>+L4+L5</f>
        <v>235271.22126660371</v>
      </c>
      <c r="M3" s="165">
        <f>+'1° trim 2016'!H3*$AB$1</f>
        <v>127808</v>
      </c>
      <c r="N3" s="164">
        <f>+N4+N5</f>
        <v>127806.77225975251</v>
      </c>
      <c r="O3" s="165">
        <f>+'1° trim 2016'!I3*$AB$1</f>
        <v>184324</v>
      </c>
      <c r="P3" s="164">
        <f>+P4+P5</f>
        <v>184323.00355169206</v>
      </c>
      <c r="Q3" s="165">
        <f>+'1° trim 2016'!J3*$AB$1</f>
        <v>712824</v>
      </c>
      <c r="R3" s="164">
        <f>+R4+R5</f>
        <v>712823.57292261207</v>
      </c>
      <c r="S3" s="165">
        <f>+'1° trim 2016'!K3*$AB$1</f>
        <v>281532</v>
      </c>
      <c r="T3" s="164">
        <f>+T4+T5</f>
        <v>281533.39679707907</v>
      </c>
      <c r="U3" s="165">
        <f>+'1° trim 2016'!L3*$AB$1</f>
        <v>182400</v>
      </c>
      <c r="V3" s="164">
        <f>+V4+V5</f>
        <v>264709.01900949172</v>
      </c>
      <c r="W3" s="112">
        <f>+'1° trim 2016'!M3*$AB$1</f>
        <v>136444</v>
      </c>
      <c r="X3" s="164">
        <f>+X4+X5</f>
        <v>136445.13938470033</v>
      </c>
      <c r="Y3" s="116">
        <f t="shared" ref="Y3:Z66" si="0">+C3+E3+G3+I3+K3+M3+O3+Q3+S3+U3+W3</f>
        <v>2772436</v>
      </c>
      <c r="Z3" s="164">
        <f t="shared" si="0"/>
        <v>2854743.5398100005</v>
      </c>
    </row>
    <row r="4" spans="1:28" ht="25.5" x14ac:dyDescent="0.2">
      <c r="A4" s="131" t="s">
        <v>1635</v>
      </c>
      <c r="B4" s="132" t="s">
        <v>1915</v>
      </c>
      <c r="C4" s="112">
        <f>+'1° trim 2016'!C4*$AB$1</f>
        <v>336524</v>
      </c>
      <c r="D4" s="164">
        <f>+'[1]ass. teorica 10.02.2016'!F2</f>
        <v>336522.62930562842</v>
      </c>
      <c r="E4" s="112">
        <f>+'1° trim 2016'!D4*$AB$1</f>
        <v>210644</v>
      </c>
      <c r="F4" s="164">
        <f>+'[1]ass. teorica 10.02.2016'!G2</f>
        <v>210645.22667377506</v>
      </c>
      <c r="G4" s="112">
        <f>+'1° trim 2016'!E4*$AB$1</f>
        <v>274188</v>
      </c>
      <c r="H4" s="164">
        <f>+'[1]ass. teorica 10.02.2016'!H2</f>
        <v>274186.52795503527</v>
      </c>
      <c r="I4" s="112">
        <f>+'1° trim 2016'!F4*$AB$1</f>
        <v>86708</v>
      </c>
      <c r="J4" s="164">
        <f>+'[1]ass. teorica 10.02.2016'!I2</f>
        <v>86709.030683629884</v>
      </c>
      <c r="K4" s="112">
        <f>+'1° trim 2016'!G4*$AB$1</f>
        <v>235272</v>
      </c>
      <c r="L4" s="164">
        <f>+'[1]ass. teorica 10.02.2016'!J2</f>
        <v>235271.22126660371</v>
      </c>
      <c r="M4" s="165">
        <f>+'1° trim 2016'!H4*$AB$1</f>
        <v>108072</v>
      </c>
      <c r="N4" s="164">
        <f>+'[1]ass. teorica 10.02.2016'!K2</f>
        <v>108070.77225975251</v>
      </c>
      <c r="O4" s="165">
        <f>+'1° trim 2016'!I4*$AB$1</f>
        <v>184324</v>
      </c>
      <c r="P4" s="164">
        <f>+'[1]ass. teorica 10.02.2016'!L2</f>
        <v>184323.00355169206</v>
      </c>
      <c r="Q4" s="165">
        <f>+'1° trim 2016'!J4*$AB$1</f>
        <v>712824</v>
      </c>
      <c r="R4" s="164">
        <f>+'[1]ass. teorica 10.02.2016'!M2</f>
        <v>712823.57292261207</v>
      </c>
      <c r="S4" s="165">
        <f>+'1° trim 2016'!K4*$AB$1</f>
        <v>281532</v>
      </c>
      <c r="T4" s="164">
        <f>+'[1]ass. teorica 10.02.2016'!N2</f>
        <v>281533.39679707907</v>
      </c>
      <c r="U4" s="165">
        <f>+'1° trim 2016'!L4*$AB$1</f>
        <v>182400</v>
      </c>
      <c r="V4" s="164">
        <f>+'[1]ass. teorica 10.02.2016'!O2</f>
        <v>264709.01900949172</v>
      </c>
      <c r="W4" s="112">
        <f>+'1° trim 2016'!M4*$AB$1</f>
        <v>136444</v>
      </c>
      <c r="X4" s="164">
        <f>+'[1]ass. teorica 10.02.2016'!P2</f>
        <v>136445.13938470033</v>
      </c>
      <c r="Y4" s="116">
        <f t="shared" si="0"/>
        <v>2748932</v>
      </c>
      <c r="Z4" s="164">
        <f t="shared" si="0"/>
        <v>2831239.5398100005</v>
      </c>
    </row>
    <row r="5" spans="1:28" ht="25.5" x14ac:dyDescent="0.2">
      <c r="A5" s="131" t="s">
        <v>1636</v>
      </c>
      <c r="B5" s="132" t="s">
        <v>1916</v>
      </c>
      <c r="C5" s="112">
        <f>+'1° trim 2016'!C5*$AB$1</f>
        <v>3256</v>
      </c>
      <c r="D5" s="164">
        <f t="shared" ref="D5:D34" si="1">+C5</f>
        <v>3256</v>
      </c>
      <c r="E5" s="112">
        <f>+'1° trim 2016'!D5*$AB$1</f>
        <v>512</v>
      </c>
      <c r="F5" s="164">
        <f t="shared" ref="F5:F34" si="2">+E5</f>
        <v>512</v>
      </c>
      <c r="G5" s="112">
        <f>+'1° trim 2016'!E5*$AB$1</f>
        <v>0</v>
      </c>
      <c r="H5" s="164">
        <f t="shared" ref="H5:H34" si="3">+G5</f>
        <v>0</v>
      </c>
      <c r="I5" s="112">
        <f>+'1° trim 2016'!F5*$AB$1</f>
        <v>0</v>
      </c>
      <c r="J5" s="164">
        <f>+I5</f>
        <v>0</v>
      </c>
      <c r="K5" s="112">
        <f>+'1° trim 2016'!G5*$AB$1</f>
        <v>0</v>
      </c>
      <c r="L5" s="164">
        <f>+K5</f>
        <v>0</v>
      </c>
      <c r="M5" s="165">
        <f>+'1° trim 2016'!H5*$AB$1</f>
        <v>19736</v>
      </c>
      <c r="N5" s="164">
        <f>+M5</f>
        <v>19736</v>
      </c>
      <c r="O5" s="165">
        <f>+'1° trim 2016'!I5*$AB$1</f>
        <v>0</v>
      </c>
      <c r="P5" s="164">
        <f>+O5</f>
        <v>0</v>
      </c>
      <c r="Q5" s="165">
        <f>+'1° trim 2016'!J5*$AB$1</f>
        <v>0</v>
      </c>
      <c r="R5" s="164">
        <f>+Q5</f>
        <v>0</v>
      </c>
      <c r="S5" s="165">
        <f>+'1° trim 2016'!K5*$AB$1</f>
        <v>0</v>
      </c>
      <c r="T5" s="164">
        <f>+S5</f>
        <v>0</v>
      </c>
      <c r="U5" s="165">
        <f>+'1° trim 2016'!L5*$AB$1</f>
        <v>0</v>
      </c>
      <c r="V5" s="164">
        <f>+U5</f>
        <v>0</v>
      </c>
      <c r="W5" s="112">
        <f>+'1° trim 2016'!M5*$AB$1</f>
        <v>0</v>
      </c>
      <c r="X5" s="164">
        <f>+W5</f>
        <v>0</v>
      </c>
      <c r="Y5" s="116">
        <f t="shared" si="0"/>
        <v>23504</v>
      </c>
      <c r="Z5" s="164">
        <f t="shared" si="0"/>
        <v>23504</v>
      </c>
    </row>
    <row r="6" spans="1:28" s="110" customFormat="1" x14ac:dyDescent="0.2">
      <c r="A6" s="131" t="s">
        <v>1637</v>
      </c>
      <c r="B6" s="132" t="s">
        <v>1917</v>
      </c>
      <c r="C6" s="112">
        <f>+'1° trim 2016'!C6*$AB$1</f>
        <v>3492</v>
      </c>
      <c r="D6" s="164">
        <f t="shared" si="1"/>
        <v>3492</v>
      </c>
      <c r="E6" s="112">
        <f>+'1° trim 2016'!D6*$AB$1</f>
        <v>3356</v>
      </c>
      <c r="F6" s="164">
        <f t="shared" si="2"/>
        <v>3356</v>
      </c>
      <c r="G6" s="112">
        <f>+'1° trim 2016'!E6*$AB$1</f>
        <v>6088</v>
      </c>
      <c r="H6" s="164">
        <f t="shared" si="3"/>
        <v>6088</v>
      </c>
      <c r="I6" s="112">
        <f>+'1° trim 2016'!F6*$AB$1</f>
        <v>2248</v>
      </c>
      <c r="J6" s="164">
        <f>J7+J12+J15</f>
        <v>2248</v>
      </c>
      <c r="K6" s="112">
        <f>+'1° trim 2016'!G6*$AB$1</f>
        <v>6000</v>
      </c>
      <c r="L6" s="164">
        <f>L7+L12+L15</f>
        <v>6000</v>
      </c>
      <c r="M6" s="165">
        <f>+'1° trim 2016'!H6*$AB$1</f>
        <v>360</v>
      </c>
      <c r="N6" s="164">
        <f>N7+N12+N15</f>
        <v>360</v>
      </c>
      <c r="O6" s="165">
        <f>+'1° trim 2016'!I6*$AB$1</f>
        <v>0</v>
      </c>
      <c r="P6" s="164">
        <f>P7+P12+P15</f>
        <v>0</v>
      </c>
      <c r="Q6" s="165">
        <f>+'1° trim 2016'!J6*$AB$1</f>
        <v>10000</v>
      </c>
      <c r="R6" s="164">
        <f>R7+R12+R15</f>
        <v>10000</v>
      </c>
      <c r="S6" s="165">
        <f>+'1° trim 2016'!K6*$AB$1</f>
        <v>2936</v>
      </c>
      <c r="T6" s="164">
        <f>T7+T12+T15</f>
        <v>2936</v>
      </c>
      <c r="U6" s="165">
        <f>+'1° trim 2016'!L6*$AB$1</f>
        <v>0</v>
      </c>
      <c r="V6" s="164">
        <f>V7+V12+V15</f>
        <v>0</v>
      </c>
      <c r="W6" s="112">
        <f>+'1° trim 2016'!M6*$AB$1</f>
        <v>0</v>
      </c>
      <c r="X6" s="164">
        <f>X7+X12+X15</f>
        <v>0</v>
      </c>
      <c r="Y6" s="116">
        <f t="shared" si="0"/>
        <v>34480</v>
      </c>
      <c r="Z6" s="164">
        <f t="shared" si="0"/>
        <v>34480</v>
      </c>
    </row>
    <row r="7" spans="1:28" s="110" customFormat="1" x14ac:dyDescent="0.2">
      <c r="A7" s="131" t="s">
        <v>1638</v>
      </c>
      <c r="B7" s="132" t="s">
        <v>2006</v>
      </c>
      <c r="C7" s="112">
        <f>+'1° trim 2016'!C7*$AB$1</f>
        <v>2972</v>
      </c>
      <c r="D7" s="164">
        <f t="shared" si="1"/>
        <v>2972</v>
      </c>
      <c r="E7" s="112">
        <f>+'1° trim 2016'!D7*$AB$1</f>
        <v>3172</v>
      </c>
      <c r="F7" s="164">
        <f t="shared" si="2"/>
        <v>3172</v>
      </c>
      <c r="G7" s="112">
        <f>+'1° trim 2016'!E7*$AB$1</f>
        <v>6056</v>
      </c>
      <c r="H7" s="164">
        <f t="shared" si="3"/>
        <v>6056</v>
      </c>
      <c r="I7" s="112">
        <f>+'1° trim 2016'!F7*$AB$1</f>
        <v>2248</v>
      </c>
      <c r="J7" s="164">
        <f>SUM(J8:J11)</f>
        <v>2248</v>
      </c>
      <c r="K7" s="112">
        <f>+'1° trim 2016'!G7*$AB$1</f>
        <v>6000</v>
      </c>
      <c r="L7" s="164">
        <f>SUM(L8:L11)</f>
        <v>6000</v>
      </c>
      <c r="M7" s="165">
        <f>+'1° trim 2016'!H7*$AB$1</f>
        <v>360</v>
      </c>
      <c r="N7" s="164">
        <f>SUM(N8:N11)</f>
        <v>360</v>
      </c>
      <c r="O7" s="165">
        <f>+'1° trim 2016'!I7*$AB$1</f>
        <v>0</v>
      </c>
      <c r="P7" s="164">
        <f>SUM(P8:P11)</f>
        <v>0</v>
      </c>
      <c r="Q7" s="165">
        <f>+'1° trim 2016'!J7*$AB$1</f>
        <v>10000</v>
      </c>
      <c r="R7" s="164">
        <f>SUM(R8:R11)</f>
        <v>10000</v>
      </c>
      <c r="S7" s="165">
        <f>+'1° trim 2016'!K7*$AB$1</f>
        <v>2936</v>
      </c>
      <c r="T7" s="164">
        <f>SUM(T8:T11)</f>
        <v>2936</v>
      </c>
      <c r="U7" s="165">
        <f>+'1° trim 2016'!L7*$AB$1</f>
        <v>0</v>
      </c>
      <c r="V7" s="164">
        <f>SUM(V8:V11)</f>
        <v>0</v>
      </c>
      <c r="W7" s="112">
        <f>+'1° trim 2016'!M7*$AB$1</f>
        <v>0</v>
      </c>
      <c r="X7" s="164">
        <f>SUM(X8:X11)</f>
        <v>0</v>
      </c>
      <c r="Y7" s="116">
        <f t="shared" si="0"/>
        <v>33744</v>
      </c>
      <c r="Z7" s="164">
        <f t="shared" si="0"/>
        <v>33744</v>
      </c>
    </row>
    <row r="8" spans="1:28" ht="25.5" x14ac:dyDescent="0.2">
      <c r="A8" s="131" t="s">
        <v>1639</v>
      </c>
      <c r="B8" s="132" t="s">
        <v>1918</v>
      </c>
      <c r="C8" s="112">
        <f>+'1° trim 2016'!C8*$AB$1</f>
        <v>688</v>
      </c>
      <c r="D8" s="164">
        <f t="shared" si="1"/>
        <v>688</v>
      </c>
      <c r="E8" s="112">
        <f>+'1° trim 2016'!D8*$AB$1</f>
        <v>3172</v>
      </c>
      <c r="F8" s="164">
        <f t="shared" si="2"/>
        <v>3172</v>
      </c>
      <c r="G8" s="112">
        <f>+'1° trim 2016'!E8*$AB$1</f>
        <v>732</v>
      </c>
      <c r="H8" s="164">
        <f t="shared" si="3"/>
        <v>732</v>
      </c>
      <c r="I8" s="112">
        <f>+'1° trim 2016'!F8*$AB$1</f>
        <v>1400</v>
      </c>
      <c r="J8" s="164">
        <f>+I8</f>
        <v>1400</v>
      </c>
      <c r="K8" s="112">
        <f>+'1° trim 2016'!G8*$AB$1</f>
        <v>4000</v>
      </c>
      <c r="L8" s="164">
        <f>+K8</f>
        <v>4000</v>
      </c>
      <c r="M8" s="165">
        <f>+'1° trim 2016'!H8*$AB$1</f>
        <v>360</v>
      </c>
      <c r="N8" s="164">
        <f>+M8</f>
        <v>360</v>
      </c>
      <c r="O8" s="165">
        <f>+'1° trim 2016'!I8*$AB$1</f>
        <v>0</v>
      </c>
      <c r="P8" s="164">
        <f>+O8</f>
        <v>0</v>
      </c>
      <c r="Q8" s="165">
        <f>+'1° trim 2016'!J8*$AB$1</f>
        <v>10000</v>
      </c>
      <c r="R8" s="164">
        <f>+Q8</f>
        <v>10000</v>
      </c>
      <c r="S8" s="165">
        <f>+'1° trim 2016'!K8*$AB$1</f>
        <v>2936</v>
      </c>
      <c r="T8" s="164">
        <f>+S8</f>
        <v>2936</v>
      </c>
      <c r="U8" s="165">
        <f>+'1° trim 2016'!L8*$AB$1</f>
        <v>0</v>
      </c>
      <c r="V8" s="164">
        <f>+U8</f>
        <v>0</v>
      </c>
      <c r="W8" s="112">
        <f>+'1° trim 2016'!M8*$AB$1</f>
        <v>0</v>
      </c>
      <c r="X8" s="164">
        <f>+W8</f>
        <v>0</v>
      </c>
      <c r="Y8" s="116">
        <f t="shared" si="0"/>
        <v>23288</v>
      </c>
      <c r="Z8" s="164">
        <f t="shared" si="0"/>
        <v>23288</v>
      </c>
    </row>
    <row r="9" spans="1:28" ht="38.25" x14ac:dyDescent="0.2">
      <c r="A9" s="131" t="s">
        <v>1640</v>
      </c>
      <c r="B9" s="132" t="s">
        <v>1219</v>
      </c>
      <c r="C9" s="112">
        <f>+'1° trim 2016'!C9*$AB$1</f>
        <v>0</v>
      </c>
      <c r="D9" s="164">
        <f t="shared" si="1"/>
        <v>0</v>
      </c>
      <c r="E9" s="112">
        <f>+'1° trim 2016'!D9*$AB$1</f>
        <v>0</v>
      </c>
      <c r="F9" s="164">
        <f t="shared" si="2"/>
        <v>0</v>
      </c>
      <c r="G9" s="112">
        <f>+'1° trim 2016'!E9*$AB$1</f>
        <v>0</v>
      </c>
      <c r="H9" s="164">
        <f t="shared" si="3"/>
        <v>0</v>
      </c>
      <c r="I9" s="112">
        <f>+'1° trim 2016'!F9*$AB$1</f>
        <v>0</v>
      </c>
      <c r="J9" s="164">
        <f>+I9</f>
        <v>0</v>
      </c>
      <c r="K9" s="112">
        <f>+'1° trim 2016'!G9*$AB$1</f>
        <v>0</v>
      </c>
      <c r="L9" s="164">
        <f>+K9</f>
        <v>0</v>
      </c>
      <c r="M9" s="165">
        <f>+'1° trim 2016'!H9*$AB$1</f>
        <v>0</v>
      </c>
      <c r="N9" s="164">
        <f>+M9</f>
        <v>0</v>
      </c>
      <c r="O9" s="165">
        <f>+'1° trim 2016'!I9*$AB$1</f>
        <v>0</v>
      </c>
      <c r="P9" s="164">
        <f>+O9</f>
        <v>0</v>
      </c>
      <c r="Q9" s="165">
        <f>+'1° trim 2016'!J9*$AB$1</f>
        <v>0</v>
      </c>
      <c r="R9" s="164">
        <f>+Q9</f>
        <v>0</v>
      </c>
      <c r="S9" s="165">
        <f>+'1° trim 2016'!K9*$AB$1</f>
        <v>0</v>
      </c>
      <c r="T9" s="164">
        <f>+S9</f>
        <v>0</v>
      </c>
      <c r="U9" s="165">
        <f>+'1° trim 2016'!L9*$AB$1</f>
        <v>0</v>
      </c>
      <c r="V9" s="164">
        <f>+U9</f>
        <v>0</v>
      </c>
      <c r="W9" s="112">
        <f>+'1° trim 2016'!M9*$AB$1</f>
        <v>0</v>
      </c>
      <c r="X9" s="164">
        <f>+W9</f>
        <v>0</v>
      </c>
      <c r="Y9" s="116">
        <f t="shared" si="0"/>
        <v>0</v>
      </c>
      <c r="Z9" s="164">
        <f t="shared" si="0"/>
        <v>0</v>
      </c>
    </row>
    <row r="10" spans="1:28" ht="38.25" x14ac:dyDescent="0.2">
      <c r="A10" s="131" t="s">
        <v>1641</v>
      </c>
      <c r="B10" s="132" t="s">
        <v>1220</v>
      </c>
      <c r="C10" s="112">
        <f>+'1° trim 2016'!C10*$AB$1</f>
        <v>2284</v>
      </c>
      <c r="D10" s="164">
        <f t="shared" si="1"/>
        <v>2284</v>
      </c>
      <c r="E10" s="112">
        <f>+'1° trim 2016'!D10*$AB$1</f>
        <v>0</v>
      </c>
      <c r="F10" s="164">
        <f t="shared" si="2"/>
        <v>0</v>
      </c>
      <c r="G10" s="112">
        <f>+'1° trim 2016'!E10*$AB$1</f>
        <v>4012</v>
      </c>
      <c r="H10" s="164">
        <f t="shared" si="3"/>
        <v>4012</v>
      </c>
      <c r="I10" s="112">
        <f>+'1° trim 2016'!F10*$AB$1</f>
        <v>848</v>
      </c>
      <c r="J10" s="164">
        <f>+I10</f>
        <v>848</v>
      </c>
      <c r="K10" s="112">
        <f>+'1° trim 2016'!G10*$AB$1</f>
        <v>2000</v>
      </c>
      <c r="L10" s="164">
        <f>+K10</f>
        <v>2000</v>
      </c>
      <c r="M10" s="165">
        <f>+'1° trim 2016'!H10*$AB$1</f>
        <v>0</v>
      </c>
      <c r="N10" s="164">
        <f>+M10</f>
        <v>0</v>
      </c>
      <c r="O10" s="165">
        <f>+'1° trim 2016'!I10*$AB$1</f>
        <v>0</v>
      </c>
      <c r="P10" s="164">
        <f>+O10</f>
        <v>0</v>
      </c>
      <c r="Q10" s="165">
        <f>+'1° trim 2016'!J10*$AB$1</f>
        <v>0</v>
      </c>
      <c r="R10" s="164">
        <f>+Q10</f>
        <v>0</v>
      </c>
      <c r="S10" s="165">
        <f>+'1° trim 2016'!K10*$AB$1</f>
        <v>0</v>
      </c>
      <c r="T10" s="164">
        <f>+S10</f>
        <v>0</v>
      </c>
      <c r="U10" s="165">
        <f>+'1° trim 2016'!L10*$AB$1</f>
        <v>0</v>
      </c>
      <c r="V10" s="164">
        <f>+U10</f>
        <v>0</v>
      </c>
      <c r="W10" s="112">
        <f>+'1° trim 2016'!M10*$AB$1</f>
        <v>0</v>
      </c>
      <c r="X10" s="164">
        <f>+W10</f>
        <v>0</v>
      </c>
      <c r="Y10" s="116">
        <f t="shared" si="0"/>
        <v>9144</v>
      </c>
      <c r="Z10" s="164">
        <f t="shared" si="0"/>
        <v>9144</v>
      </c>
    </row>
    <row r="11" spans="1:28" ht="25.5" x14ac:dyDescent="0.2">
      <c r="A11" s="131" t="s">
        <v>2159</v>
      </c>
      <c r="B11" s="132" t="s">
        <v>2</v>
      </c>
      <c r="C11" s="112">
        <f>+'1° trim 2016'!C11*$AB$1</f>
        <v>0</v>
      </c>
      <c r="D11" s="164">
        <f t="shared" si="1"/>
        <v>0</v>
      </c>
      <c r="E11" s="112">
        <f>+'1° trim 2016'!D11*$AB$1</f>
        <v>0</v>
      </c>
      <c r="F11" s="164">
        <f t="shared" si="2"/>
        <v>0</v>
      </c>
      <c r="G11" s="112">
        <f>+'1° trim 2016'!E11*$AB$1</f>
        <v>1312</v>
      </c>
      <c r="H11" s="164">
        <f t="shared" si="3"/>
        <v>1312</v>
      </c>
      <c r="I11" s="112">
        <f>+'1° trim 2016'!F11*$AB$1</f>
        <v>0</v>
      </c>
      <c r="J11" s="164">
        <f>+I11</f>
        <v>0</v>
      </c>
      <c r="K11" s="112">
        <f>+'1° trim 2016'!G11*$AB$1</f>
        <v>0</v>
      </c>
      <c r="L11" s="164">
        <f>+K11</f>
        <v>0</v>
      </c>
      <c r="M11" s="165">
        <f>+'1° trim 2016'!H11*$AB$1</f>
        <v>0</v>
      </c>
      <c r="N11" s="164">
        <f>+M11</f>
        <v>0</v>
      </c>
      <c r="O11" s="165">
        <f>+'1° trim 2016'!I11*$AB$1</f>
        <v>0</v>
      </c>
      <c r="P11" s="164">
        <f>+O11</f>
        <v>0</v>
      </c>
      <c r="Q11" s="165">
        <f>+'1° trim 2016'!J11*$AB$1</f>
        <v>0</v>
      </c>
      <c r="R11" s="164">
        <f>+Q11</f>
        <v>0</v>
      </c>
      <c r="S11" s="165">
        <f>+'1° trim 2016'!K11*$AB$1</f>
        <v>0</v>
      </c>
      <c r="T11" s="164">
        <f>+S11</f>
        <v>0</v>
      </c>
      <c r="U11" s="165">
        <f>+'1° trim 2016'!L11*$AB$1</f>
        <v>0</v>
      </c>
      <c r="V11" s="164">
        <f>+U11</f>
        <v>0</v>
      </c>
      <c r="W11" s="112">
        <f>+'1° trim 2016'!M11*$AB$1</f>
        <v>0</v>
      </c>
      <c r="X11" s="164">
        <f>+W11</f>
        <v>0</v>
      </c>
      <c r="Y11" s="116">
        <f t="shared" si="0"/>
        <v>1312</v>
      </c>
      <c r="Z11" s="164">
        <f t="shared" si="0"/>
        <v>1312</v>
      </c>
    </row>
    <row r="12" spans="1:28" ht="25.5" x14ac:dyDescent="0.2">
      <c r="A12" s="131" t="s">
        <v>2172</v>
      </c>
      <c r="B12" s="132" t="s">
        <v>1587</v>
      </c>
      <c r="C12" s="112">
        <f>+'1° trim 2016'!C12*$AB$1</f>
        <v>208</v>
      </c>
      <c r="D12" s="164">
        <f t="shared" si="1"/>
        <v>208</v>
      </c>
      <c r="E12" s="112">
        <f>+'1° trim 2016'!D12*$AB$1</f>
        <v>0</v>
      </c>
      <c r="F12" s="164">
        <f t="shared" si="2"/>
        <v>0</v>
      </c>
      <c r="G12" s="112">
        <f>+'1° trim 2016'!E12*$AB$1</f>
        <v>32</v>
      </c>
      <c r="H12" s="164">
        <f t="shared" si="3"/>
        <v>32</v>
      </c>
      <c r="I12" s="112">
        <f>+'1° trim 2016'!F12*$AB$1</f>
        <v>0</v>
      </c>
      <c r="J12" s="164">
        <f>SUM(J13:J14)</f>
        <v>0</v>
      </c>
      <c r="K12" s="112">
        <f>+'1° trim 2016'!G12*$AB$1</f>
        <v>0</v>
      </c>
      <c r="L12" s="164">
        <f>SUM(L13:L14)</f>
        <v>0</v>
      </c>
      <c r="M12" s="165">
        <f>+'1° trim 2016'!H12*$AB$1</f>
        <v>0</v>
      </c>
      <c r="N12" s="164">
        <f>SUM(N13:N14)</f>
        <v>0</v>
      </c>
      <c r="O12" s="165">
        <f>+'1° trim 2016'!I12*$AB$1</f>
        <v>0</v>
      </c>
      <c r="P12" s="164">
        <f>SUM(P13:P14)</f>
        <v>0</v>
      </c>
      <c r="Q12" s="165">
        <f>+'1° trim 2016'!J12*$AB$1</f>
        <v>0</v>
      </c>
      <c r="R12" s="164">
        <f>SUM(R13:R14)</f>
        <v>0</v>
      </c>
      <c r="S12" s="165">
        <f>+'1° trim 2016'!K12*$AB$1</f>
        <v>0</v>
      </c>
      <c r="T12" s="164">
        <f>SUM(T13:T14)</f>
        <v>0</v>
      </c>
      <c r="U12" s="165">
        <f>+'1° trim 2016'!L12*$AB$1</f>
        <v>0</v>
      </c>
      <c r="V12" s="164">
        <f>SUM(V13:V14)</f>
        <v>0</v>
      </c>
      <c r="W12" s="112">
        <f>+'1° trim 2016'!M12*$AB$1</f>
        <v>0</v>
      </c>
      <c r="X12" s="164">
        <f>SUM(X13:X14)</f>
        <v>0</v>
      </c>
      <c r="Y12" s="116">
        <f t="shared" si="0"/>
        <v>240</v>
      </c>
      <c r="Z12" s="164">
        <f t="shared" si="0"/>
        <v>240</v>
      </c>
    </row>
    <row r="13" spans="1:28" s="110" customFormat="1" ht="25.5" x14ac:dyDescent="0.2">
      <c r="A13" s="131" t="s">
        <v>494</v>
      </c>
      <c r="B13" s="132" t="s">
        <v>1588</v>
      </c>
      <c r="C13" s="112">
        <f>+'1° trim 2016'!C13*$AB$1</f>
        <v>208</v>
      </c>
      <c r="D13" s="164">
        <f t="shared" si="1"/>
        <v>208</v>
      </c>
      <c r="E13" s="112">
        <f>+'1° trim 2016'!D13*$AB$1</f>
        <v>0</v>
      </c>
      <c r="F13" s="164">
        <f t="shared" si="2"/>
        <v>0</v>
      </c>
      <c r="G13" s="112">
        <f>+'1° trim 2016'!E13*$AB$1</f>
        <v>32</v>
      </c>
      <c r="H13" s="164">
        <f t="shared" si="3"/>
        <v>32</v>
      </c>
      <c r="I13" s="112">
        <f>+'1° trim 2016'!F13*$AB$1</f>
        <v>0</v>
      </c>
      <c r="J13" s="164">
        <f>+I13</f>
        <v>0</v>
      </c>
      <c r="K13" s="112">
        <f>+'1° trim 2016'!G13*$AB$1</f>
        <v>0</v>
      </c>
      <c r="L13" s="164">
        <f>+K13</f>
        <v>0</v>
      </c>
      <c r="M13" s="165">
        <f>+'1° trim 2016'!H13*$AB$1</f>
        <v>0</v>
      </c>
      <c r="N13" s="164">
        <f>+M13</f>
        <v>0</v>
      </c>
      <c r="O13" s="165">
        <f>+'1° trim 2016'!I13*$AB$1</f>
        <v>0</v>
      </c>
      <c r="P13" s="164">
        <f>+O13</f>
        <v>0</v>
      </c>
      <c r="Q13" s="165">
        <f>+'1° trim 2016'!J13*$AB$1</f>
        <v>0</v>
      </c>
      <c r="R13" s="164">
        <f>+Q13</f>
        <v>0</v>
      </c>
      <c r="S13" s="165">
        <f>+'1° trim 2016'!K13*$AB$1</f>
        <v>0</v>
      </c>
      <c r="T13" s="164">
        <f>+S13</f>
        <v>0</v>
      </c>
      <c r="U13" s="165">
        <f>+'1° trim 2016'!L13*$AB$1</f>
        <v>0</v>
      </c>
      <c r="V13" s="164">
        <f>+U13</f>
        <v>0</v>
      </c>
      <c r="W13" s="112">
        <f>+'1° trim 2016'!M13*$AB$1</f>
        <v>0</v>
      </c>
      <c r="X13" s="164">
        <f>+W13</f>
        <v>0</v>
      </c>
      <c r="Y13" s="116">
        <f t="shared" si="0"/>
        <v>240</v>
      </c>
      <c r="Z13" s="164">
        <f t="shared" si="0"/>
        <v>240</v>
      </c>
    </row>
    <row r="14" spans="1:28" ht="25.5" x14ac:dyDescent="0.2">
      <c r="A14" s="131" t="s">
        <v>1642</v>
      </c>
      <c r="B14" s="132" t="s">
        <v>1589</v>
      </c>
      <c r="C14" s="112">
        <f>+'1° trim 2016'!C14*$AB$1</f>
        <v>0</v>
      </c>
      <c r="D14" s="164">
        <f t="shared" si="1"/>
        <v>0</v>
      </c>
      <c r="E14" s="112">
        <f>+'1° trim 2016'!D14*$AB$1</f>
        <v>0</v>
      </c>
      <c r="F14" s="164">
        <f t="shared" si="2"/>
        <v>0</v>
      </c>
      <c r="G14" s="112">
        <f>+'1° trim 2016'!E14*$AB$1</f>
        <v>0</v>
      </c>
      <c r="H14" s="164">
        <f t="shared" si="3"/>
        <v>0</v>
      </c>
      <c r="I14" s="112">
        <f>+'1° trim 2016'!F14*$AB$1</f>
        <v>0</v>
      </c>
      <c r="J14" s="164">
        <f>+I14</f>
        <v>0</v>
      </c>
      <c r="K14" s="112">
        <f>+'1° trim 2016'!G14*$AB$1</f>
        <v>0</v>
      </c>
      <c r="L14" s="164">
        <f>+K14</f>
        <v>0</v>
      </c>
      <c r="M14" s="165">
        <f>+'1° trim 2016'!H14*$AB$1</f>
        <v>0</v>
      </c>
      <c r="N14" s="164">
        <f>+M14</f>
        <v>0</v>
      </c>
      <c r="O14" s="165">
        <f>+'1° trim 2016'!I14*$AB$1</f>
        <v>0</v>
      </c>
      <c r="P14" s="164">
        <f>+O14</f>
        <v>0</v>
      </c>
      <c r="Q14" s="165">
        <f>+'1° trim 2016'!J14*$AB$1</f>
        <v>0</v>
      </c>
      <c r="R14" s="164">
        <f>+Q14</f>
        <v>0</v>
      </c>
      <c r="S14" s="165">
        <f>+'1° trim 2016'!K14*$AB$1</f>
        <v>0</v>
      </c>
      <c r="T14" s="164">
        <f>+S14</f>
        <v>0</v>
      </c>
      <c r="U14" s="165">
        <f>+'1° trim 2016'!L14*$AB$1</f>
        <v>0</v>
      </c>
      <c r="V14" s="164">
        <f>+U14</f>
        <v>0</v>
      </c>
      <c r="W14" s="112">
        <f>+'1° trim 2016'!M14*$AB$1</f>
        <v>0</v>
      </c>
      <c r="X14" s="164">
        <f>+W14</f>
        <v>0</v>
      </c>
      <c r="Y14" s="116">
        <f t="shared" si="0"/>
        <v>0</v>
      </c>
      <c r="Z14" s="164">
        <f t="shared" si="0"/>
        <v>0</v>
      </c>
    </row>
    <row r="15" spans="1:28" ht="25.5" x14ac:dyDescent="0.2">
      <c r="A15" s="131" t="s">
        <v>1643</v>
      </c>
      <c r="B15" s="132" t="s">
        <v>2129</v>
      </c>
      <c r="C15" s="112">
        <f>+'1° trim 2016'!C15*$AB$1</f>
        <v>312</v>
      </c>
      <c r="D15" s="164">
        <f t="shared" si="1"/>
        <v>312</v>
      </c>
      <c r="E15" s="112">
        <f>+'1° trim 2016'!D15*$AB$1</f>
        <v>184</v>
      </c>
      <c r="F15" s="164">
        <f t="shared" si="2"/>
        <v>184</v>
      </c>
      <c r="G15" s="112">
        <f>+'1° trim 2016'!E15*$AB$1</f>
        <v>0</v>
      </c>
      <c r="H15" s="164">
        <f t="shared" si="3"/>
        <v>0</v>
      </c>
      <c r="I15" s="112">
        <f>+'1° trim 2016'!F15*$AB$1</f>
        <v>0</v>
      </c>
      <c r="J15" s="164">
        <f>SUM(J16:J18)</f>
        <v>0</v>
      </c>
      <c r="K15" s="112">
        <f>+'1° trim 2016'!G15*$AB$1</f>
        <v>0</v>
      </c>
      <c r="L15" s="164">
        <f>SUM(L16:L18)</f>
        <v>0</v>
      </c>
      <c r="M15" s="165">
        <f>+'1° trim 2016'!H15*$AB$1</f>
        <v>0</v>
      </c>
      <c r="N15" s="164">
        <f>SUM(N16:N18)</f>
        <v>0</v>
      </c>
      <c r="O15" s="165">
        <f>+'1° trim 2016'!I15*$AB$1</f>
        <v>0</v>
      </c>
      <c r="P15" s="164">
        <f>SUM(P16:P18)</f>
        <v>0</v>
      </c>
      <c r="Q15" s="165">
        <f>+'1° trim 2016'!J15*$AB$1</f>
        <v>0</v>
      </c>
      <c r="R15" s="164">
        <f>SUM(R16:R18)</f>
        <v>0</v>
      </c>
      <c r="S15" s="165">
        <f>+'1° trim 2016'!K15*$AB$1</f>
        <v>0</v>
      </c>
      <c r="T15" s="164">
        <f>SUM(T16:T18)</f>
        <v>0</v>
      </c>
      <c r="U15" s="165">
        <f>+'1° trim 2016'!L15*$AB$1</f>
        <v>0</v>
      </c>
      <c r="V15" s="164">
        <f>SUM(V16:V18)</f>
        <v>0</v>
      </c>
      <c r="W15" s="112">
        <f>+'1° trim 2016'!M15*$AB$1</f>
        <v>0</v>
      </c>
      <c r="X15" s="164">
        <f>SUM(X16:X18)</f>
        <v>0</v>
      </c>
      <c r="Y15" s="116">
        <f t="shared" si="0"/>
        <v>496</v>
      </c>
      <c r="Z15" s="164">
        <f t="shared" si="0"/>
        <v>496</v>
      </c>
    </row>
    <row r="16" spans="1:28" ht="25.5" x14ac:dyDescent="0.2">
      <c r="A16" s="131" t="s">
        <v>1644</v>
      </c>
      <c r="B16" s="132" t="s">
        <v>821</v>
      </c>
      <c r="C16" s="112">
        <f>+'1° trim 2016'!C16*$AB$1</f>
        <v>0</v>
      </c>
      <c r="D16" s="164">
        <f t="shared" si="1"/>
        <v>0</v>
      </c>
      <c r="E16" s="112">
        <f>+'1° trim 2016'!D16*$AB$1</f>
        <v>0</v>
      </c>
      <c r="F16" s="164">
        <f t="shared" si="2"/>
        <v>0</v>
      </c>
      <c r="G16" s="112">
        <f>+'1° trim 2016'!E16*$AB$1</f>
        <v>0</v>
      </c>
      <c r="H16" s="164">
        <f t="shared" si="3"/>
        <v>0</v>
      </c>
      <c r="I16" s="112">
        <f>+'1° trim 2016'!F16*$AB$1</f>
        <v>0</v>
      </c>
      <c r="J16" s="164">
        <f>+I16</f>
        <v>0</v>
      </c>
      <c r="K16" s="112">
        <f>+'1° trim 2016'!G16*$AB$1</f>
        <v>0</v>
      </c>
      <c r="L16" s="164">
        <f>+K16</f>
        <v>0</v>
      </c>
      <c r="M16" s="165">
        <f>+'1° trim 2016'!H16*$AB$1</f>
        <v>0</v>
      </c>
      <c r="N16" s="164">
        <f>+M16</f>
        <v>0</v>
      </c>
      <c r="O16" s="165">
        <f>+'1° trim 2016'!I16*$AB$1</f>
        <v>0</v>
      </c>
      <c r="P16" s="164">
        <f>+O16</f>
        <v>0</v>
      </c>
      <c r="Q16" s="165">
        <f>+'1° trim 2016'!J16*$AB$1</f>
        <v>0</v>
      </c>
      <c r="R16" s="164">
        <f>+Q16</f>
        <v>0</v>
      </c>
      <c r="S16" s="165">
        <f>+'1° trim 2016'!K16*$AB$1</f>
        <v>0</v>
      </c>
      <c r="T16" s="164">
        <f>+S16</f>
        <v>0</v>
      </c>
      <c r="U16" s="165">
        <f>+'1° trim 2016'!L16*$AB$1</f>
        <v>0</v>
      </c>
      <c r="V16" s="164">
        <f>+U16</f>
        <v>0</v>
      </c>
      <c r="W16" s="112">
        <f>+'1° trim 2016'!M16*$AB$1</f>
        <v>0</v>
      </c>
      <c r="X16" s="164">
        <f>+W16</f>
        <v>0</v>
      </c>
      <c r="Y16" s="116">
        <f t="shared" si="0"/>
        <v>0</v>
      </c>
      <c r="Z16" s="164">
        <f t="shared" si="0"/>
        <v>0</v>
      </c>
    </row>
    <row r="17" spans="1:26" s="110" customFormat="1" ht="25.5" x14ac:dyDescent="0.2">
      <c r="A17" s="131" t="s">
        <v>1645</v>
      </c>
      <c r="B17" s="132" t="s">
        <v>3</v>
      </c>
      <c r="C17" s="112">
        <f>+'1° trim 2016'!C17*$AB$1</f>
        <v>312</v>
      </c>
      <c r="D17" s="164">
        <f t="shared" si="1"/>
        <v>312</v>
      </c>
      <c r="E17" s="112">
        <f>+'1° trim 2016'!D17*$AB$1</f>
        <v>48</v>
      </c>
      <c r="F17" s="164">
        <f t="shared" si="2"/>
        <v>48</v>
      </c>
      <c r="G17" s="112">
        <f>+'1° trim 2016'!E17*$AB$1</f>
        <v>0</v>
      </c>
      <c r="H17" s="164">
        <f t="shared" si="3"/>
        <v>0</v>
      </c>
      <c r="I17" s="112">
        <f>+'1° trim 2016'!F17*$AB$1</f>
        <v>0</v>
      </c>
      <c r="J17" s="164">
        <f>+I17</f>
        <v>0</v>
      </c>
      <c r="K17" s="112">
        <f>+'1° trim 2016'!G17*$AB$1</f>
        <v>0</v>
      </c>
      <c r="L17" s="164">
        <f>+K17</f>
        <v>0</v>
      </c>
      <c r="M17" s="165">
        <f>+'1° trim 2016'!H17*$AB$1</f>
        <v>0</v>
      </c>
      <c r="N17" s="164">
        <f>+M17</f>
        <v>0</v>
      </c>
      <c r="O17" s="165">
        <f>+'1° trim 2016'!I17*$AB$1</f>
        <v>0</v>
      </c>
      <c r="P17" s="164">
        <f>+O17</f>
        <v>0</v>
      </c>
      <c r="Q17" s="165">
        <f>+'1° trim 2016'!J17*$AB$1</f>
        <v>0</v>
      </c>
      <c r="R17" s="164">
        <f>+Q17</f>
        <v>0</v>
      </c>
      <c r="S17" s="165">
        <f>+'1° trim 2016'!K17*$AB$1</f>
        <v>0</v>
      </c>
      <c r="T17" s="164">
        <f>+S17</f>
        <v>0</v>
      </c>
      <c r="U17" s="165">
        <f>+'1° trim 2016'!L17*$AB$1</f>
        <v>0</v>
      </c>
      <c r="V17" s="164">
        <f>+U17</f>
        <v>0</v>
      </c>
      <c r="W17" s="112">
        <f>+'1° trim 2016'!M17*$AB$1</f>
        <v>0</v>
      </c>
      <c r="X17" s="164">
        <f>+W17</f>
        <v>0</v>
      </c>
      <c r="Y17" s="116">
        <f t="shared" si="0"/>
        <v>360</v>
      </c>
      <c r="Z17" s="164">
        <f t="shared" si="0"/>
        <v>360</v>
      </c>
    </row>
    <row r="18" spans="1:26" s="110" customFormat="1" x14ac:dyDescent="0.2">
      <c r="A18" s="159" t="s">
        <v>1646</v>
      </c>
      <c r="B18" s="160" t="s">
        <v>554</v>
      </c>
      <c r="C18" s="112">
        <f>+'1° trim 2016'!C18*$AB$1</f>
        <v>0</v>
      </c>
      <c r="D18" s="164">
        <f t="shared" si="1"/>
        <v>0</v>
      </c>
      <c r="E18" s="112">
        <f>+'1° trim 2016'!D18*$AB$1</f>
        <v>136</v>
      </c>
      <c r="F18" s="164">
        <f t="shared" si="2"/>
        <v>136</v>
      </c>
      <c r="G18" s="112">
        <f>+'1° trim 2016'!E18*$AB$1</f>
        <v>0</v>
      </c>
      <c r="H18" s="164">
        <f t="shared" si="3"/>
        <v>0</v>
      </c>
      <c r="I18" s="112">
        <f>+'1° trim 2016'!F18*$AB$1</f>
        <v>0</v>
      </c>
      <c r="J18" s="164">
        <f>+I18</f>
        <v>0</v>
      </c>
      <c r="K18" s="112">
        <f>+'1° trim 2016'!G18*$AB$1</f>
        <v>0</v>
      </c>
      <c r="L18" s="164">
        <f>+K18</f>
        <v>0</v>
      </c>
      <c r="M18" s="165">
        <f>+'1° trim 2016'!H18*$AB$1</f>
        <v>0</v>
      </c>
      <c r="N18" s="164">
        <f>+M18</f>
        <v>0</v>
      </c>
      <c r="O18" s="165">
        <f>+'1° trim 2016'!I18*$AB$1</f>
        <v>0</v>
      </c>
      <c r="P18" s="164">
        <f>+O18</f>
        <v>0</v>
      </c>
      <c r="Q18" s="165">
        <f>+'1° trim 2016'!J18*$AB$1</f>
        <v>0</v>
      </c>
      <c r="R18" s="164">
        <f>+Q18</f>
        <v>0</v>
      </c>
      <c r="S18" s="165">
        <f>+'1° trim 2016'!K18*$AB$1</f>
        <v>0</v>
      </c>
      <c r="T18" s="164">
        <f>+S18</f>
        <v>0</v>
      </c>
      <c r="U18" s="165">
        <f>+'1° trim 2016'!L18*$AB$1</f>
        <v>0</v>
      </c>
      <c r="V18" s="164">
        <f>+U18</f>
        <v>0</v>
      </c>
      <c r="W18" s="112">
        <f>+'1° trim 2016'!M18*$AB$1</f>
        <v>0</v>
      </c>
      <c r="X18" s="164">
        <f>+W18</f>
        <v>0</v>
      </c>
      <c r="Y18" s="116">
        <f t="shared" si="0"/>
        <v>136</v>
      </c>
      <c r="Z18" s="164">
        <f t="shared" si="0"/>
        <v>136</v>
      </c>
    </row>
    <row r="19" spans="1:26" s="110" customFormat="1" x14ac:dyDescent="0.2">
      <c r="A19" s="159" t="s">
        <v>1647</v>
      </c>
      <c r="B19" s="160" t="s">
        <v>1851</v>
      </c>
      <c r="C19" s="112">
        <f>+'1° trim 2016'!C19*$AB$1</f>
        <v>0</v>
      </c>
      <c r="D19" s="164">
        <f t="shared" si="1"/>
        <v>0</v>
      </c>
      <c r="E19" s="112">
        <f>+'1° trim 2016'!D19*$AB$1</f>
        <v>0</v>
      </c>
      <c r="F19" s="164">
        <f t="shared" si="2"/>
        <v>0</v>
      </c>
      <c r="G19" s="112">
        <f>+'1° trim 2016'!E19*$AB$1</f>
        <v>0</v>
      </c>
      <c r="H19" s="164">
        <f t="shared" si="3"/>
        <v>0</v>
      </c>
      <c r="I19" s="112">
        <f>+'1° trim 2016'!F19*$AB$1</f>
        <v>0</v>
      </c>
      <c r="J19" s="164">
        <f>SUM(J20:J23)</f>
        <v>0</v>
      </c>
      <c r="K19" s="112">
        <f>+'1° trim 2016'!G19*$AB$1</f>
        <v>0</v>
      </c>
      <c r="L19" s="164">
        <f>SUM(L20:L23)</f>
        <v>0</v>
      </c>
      <c r="M19" s="165">
        <f>+'1° trim 2016'!H19*$AB$1</f>
        <v>0</v>
      </c>
      <c r="N19" s="164">
        <f>SUM(N20:N23)</f>
        <v>0</v>
      </c>
      <c r="O19" s="165">
        <f>+'1° trim 2016'!I19*$AB$1</f>
        <v>0</v>
      </c>
      <c r="P19" s="164">
        <f>SUM(P20:P23)</f>
        <v>0</v>
      </c>
      <c r="Q19" s="165">
        <f>+'1° trim 2016'!J19*$AB$1</f>
        <v>0</v>
      </c>
      <c r="R19" s="164">
        <f>SUM(R20:R23)</f>
        <v>0</v>
      </c>
      <c r="S19" s="165">
        <f>+'1° trim 2016'!K19*$AB$1</f>
        <v>0</v>
      </c>
      <c r="T19" s="164">
        <f>SUM(T20:T23)</f>
        <v>0</v>
      </c>
      <c r="U19" s="165">
        <f>+'1° trim 2016'!L19*$AB$1</f>
        <v>0</v>
      </c>
      <c r="V19" s="164">
        <f>SUM(V20:V23)</f>
        <v>0</v>
      </c>
      <c r="W19" s="112">
        <f>+'1° trim 2016'!M19*$AB$1</f>
        <v>80</v>
      </c>
      <c r="X19" s="164">
        <f>SUM(X20:X23)</f>
        <v>80</v>
      </c>
      <c r="Y19" s="116">
        <f t="shared" si="0"/>
        <v>80</v>
      </c>
      <c r="Z19" s="164">
        <f t="shared" si="0"/>
        <v>80</v>
      </c>
    </row>
    <row r="20" spans="1:26" s="110" customFormat="1" x14ac:dyDescent="0.2">
      <c r="A20" s="159" t="s">
        <v>1648</v>
      </c>
      <c r="B20" s="160" t="s">
        <v>1852</v>
      </c>
      <c r="C20" s="112">
        <f>+'1° trim 2016'!C20*$AB$1</f>
        <v>0</v>
      </c>
      <c r="D20" s="164">
        <f t="shared" si="1"/>
        <v>0</v>
      </c>
      <c r="E20" s="112">
        <f>+'1° trim 2016'!D20*$AB$1</f>
        <v>0</v>
      </c>
      <c r="F20" s="164">
        <f t="shared" si="2"/>
        <v>0</v>
      </c>
      <c r="G20" s="112">
        <f>+'1° trim 2016'!E20*$AB$1</f>
        <v>0</v>
      </c>
      <c r="H20" s="164">
        <f t="shared" si="3"/>
        <v>0</v>
      </c>
      <c r="I20" s="112">
        <f>+'1° trim 2016'!F20*$AB$1</f>
        <v>0</v>
      </c>
      <c r="J20" s="164">
        <f>+I20</f>
        <v>0</v>
      </c>
      <c r="K20" s="112">
        <f>+'1° trim 2016'!G20*$AB$1</f>
        <v>0</v>
      </c>
      <c r="L20" s="164">
        <f>+K20</f>
        <v>0</v>
      </c>
      <c r="M20" s="165">
        <f>+'1° trim 2016'!H20*$AB$1</f>
        <v>0</v>
      </c>
      <c r="N20" s="164">
        <f>+M20</f>
        <v>0</v>
      </c>
      <c r="O20" s="165">
        <f>+'1° trim 2016'!I20*$AB$1</f>
        <v>0</v>
      </c>
      <c r="P20" s="164">
        <f>+O20</f>
        <v>0</v>
      </c>
      <c r="Q20" s="165">
        <f>+'1° trim 2016'!J20*$AB$1</f>
        <v>0</v>
      </c>
      <c r="R20" s="164">
        <f>+Q20</f>
        <v>0</v>
      </c>
      <c r="S20" s="165">
        <f>+'1° trim 2016'!K20*$AB$1</f>
        <v>0</v>
      </c>
      <c r="T20" s="164">
        <f>+S20</f>
        <v>0</v>
      </c>
      <c r="U20" s="165">
        <f>+'1° trim 2016'!L20*$AB$1</f>
        <v>0</v>
      </c>
      <c r="V20" s="164">
        <f>+U20</f>
        <v>0</v>
      </c>
      <c r="W20" s="112">
        <f>+'1° trim 2016'!M20*$AB$1</f>
        <v>0</v>
      </c>
      <c r="X20" s="164">
        <f>+W20</f>
        <v>0</v>
      </c>
      <c r="Y20" s="116">
        <f t="shared" si="0"/>
        <v>0</v>
      </c>
      <c r="Z20" s="164">
        <f t="shared" si="0"/>
        <v>0</v>
      </c>
    </row>
    <row r="21" spans="1:26" s="110" customFormat="1" ht="25.5" x14ac:dyDescent="0.2">
      <c r="A21" s="131" t="s">
        <v>502</v>
      </c>
      <c r="B21" s="132" t="s">
        <v>1853</v>
      </c>
      <c r="C21" s="112">
        <f>+'1° trim 2016'!C21*$AB$1</f>
        <v>0</v>
      </c>
      <c r="D21" s="164">
        <f t="shared" si="1"/>
        <v>0</v>
      </c>
      <c r="E21" s="112">
        <f>+'1° trim 2016'!D21*$AB$1</f>
        <v>0</v>
      </c>
      <c r="F21" s="164">
        <f t="shared" si="2"/>
        <v>0</v>
      </c>
      <c r="G21" s="112">
        <f>+'1° trim 2016'!E21*$AB$1</f>
        <v>0</v>
      </c>
      <c r="H21" s="164">
        <f t="shared" si="3"/>
        <v>0</v>
      </c>
      <c r="I21" s="112">
        <f>+'1° trim 2016'!F21*$AB$1</f>
        <v>0</v>
      </c>
      <c r="J21" s="164">
        <f>+I21</f>
        <v>0</v>
      </c>
      <c r="K21" s="112">
        <f>+'1° trim 2016'!G21*$AB$1</f>
        <v>0</v>
      </c>
      <c r="L21" s="164">
        <f>+K21</f>
        <v>0</v>
      </c>
      <c r="M21" s="165">
        <f>+'1° trim 2016'!H21*$AB$1</f>
        <v>0</v>
      </c>
      <c r="N21" s="164">
        <f>+M21</f>
        <v>0</v>
      </c>
      <c r="O21" s="165">
        <f>+'1° trim 2016'!I21*$AB$1</f>
        <v>0</v>
      </c>
      <c r="P21" s="164">
        <f>+O21</f>
        <v>0</v>
      </c>
      <c r="Q21" s="165">
        <f>+'1° trim 2016'!J21*$AB$1</f>
        <v>0</v>
      </c>
      <c r="R21" s="164">
        <f>+Q21</f>
        <v>0</v>
      </c>
      <c r="S21" s="165">
        <f>+'1° trim 2016'!K21*$AB$1</f>
        <v>0</v>
      </c>
      <c r="T21" s="164">
        <f>+S21</f>
        <v>0</v>
      </c>
      <c r="U21" s="165">
        <f>+'1° trim 2016'!L21*$AB$1</f>
        <v>0</v>
      </c>
      <c r="V21" s="164">
        <f>+U21</f>
        <v>0</v>
      </c>
      <c r="W21" s="112">
        <f>+'1° trim 2016'!M21*$AB$1</f>
        <v>0</v>
      </c>
      <c r="X21" s="164">
        <f>+W21</f>
        <v>0</v>
      </c>
      <c r="Y21" s="116">
        <f t="shared" si="0"/>
        <v>0</v>
      </c>
      <c r="Z21" s="164">
        <f t="shared" si="0"/>
        <v>0</v>
      </c>
    </row>
    <row r="22" spans="1:26" ht="25.5" x14ac:dyDescent="0.2">
      <c r="A22" s="131" t="s">
        <v>514</v>
      </c>
      <c r="B22" s="132" t="s">
        <v>2003</v>
      </c>
      <c r="C22" s="112">
        <f>+'1° trim 2016'!C22*$AB$1</f>
        <v>0</v>
      </c>
      <c r="D22" s="164">
        <f t="shared" si="1"/>
        <v>0</v>
      </c>
      <c r="E22" s="112">
        <f>+'1° trim 2016'!D22*$AB$1</f>
        <v>0</v>
      </c>
      <c r="F22" s="164">
        <f t="shared" si="2"/>
        <v>0</v>
      </c>
      <c r="G22" s="112">
        <f>+'1° trim 2016'!E22*$AB$1</f>
        <v>0</v>
      </c>
      <c r="H22" s="164">
        <f t="shared" si="3"/>
        <v>0</v>
      </c>
      <c r="I22" s="112">
        <f>+'1° trim 2016'!F22*$AB$1</f>
        <v>0</v>
      </c>
      <c r="J22" s="164">
        <f>+I22</f>
        <v>0</v>
      </c>
      <c r="K22" s="112">
        <f>+'1° trim 2016'!G22*$AB$1</f>
        <v>0</v>
      </c>
      <c r="L22" s="164">
        <f>+K22</f>
        <v>0</v>
      </c>
      <c r="M22" s="165">
        <f>+'1° trim 2016'!H22*$AB$1</f>
        <v>0</v>
      </c>
      <c r="N22" s="164">
        <f>+M22</f>
        <v>0</v>
      </c>
      <c r="O22" s="165">
        <f>+'1° trim 2016'!I22*$AB$1</f>
        <v>0</v>
      </c>
      <c r="P22" s="164">
        <f>+O22</f>
        <v>0</v>
      </c>
      <c r="Q22" s="165">
        <f>+'1° trim 2016'!J22*$AB$1</f>
        <v>0</v>
      </c>
      <c r="R22" s="164">
        <f>+Q22</f>
        <v>0</v>
      </c>
      <c r="S22" s="165">
        <f>+'1° trim 2016'!K22*$AB$1</f>
        <v>0</v>
      </c>
      <c r="T22" s="164">
        <f>+S22</f>
        <v>0</v>
      </c>
      <c r="U22" s="165">
        <f>+'1° trim 2016'!L22*$AB$1</f>
        <v>0</v>
      </c>
      <c r="V22" s="164">
        <f>+U22</f>
        <v>0</v>
      </c>
      <c r="W22" s="112">
        <f>+'1° trim 2016'!M22*$AB$1</f>
        <v>80</v>
      </c>
      <c r="X22" s="164">
        <f>+W22</f>
        <v>80</v>
      </c>
      <c r="Y22" s="116">
        <f t="shared" si="0"/>
        <v>80</v>
      </c>
      <c r="Z22" s="164">
        <f t="shared" si="0"/>
        <v>80</v>
      </c>
    </row>
    <row r="23" spans="1:26" x14ac:dyDescent="0.2">
      <c r="A23" s="131" t="s">
        <v>408</v>
      </c>
      <c r="B23" s="132" t="s">
        <v>2004</v>
      </c>
      <c r="C23" s="112">
        <f>+'1° trim 2016'!C23*$AB$1</f>
        <v>0</v>
      </c>
      <c r="D23" s="164">
        <f t="shared" si="1"/>
        <v>0</v>
      </c>
      <c r="E23" s="112">
        <f>+'1° trim 2016'!D23*$AB$1</f>
        <v>0</v>
      </c>
      <c r="F23" s="164">
        <f t="shared" si="2"/>
        <v>0</v>
      </c>
      <c r="G23" s="112">
        <f>+'1° trim 2016'!E23*$AB$1</f>
        <v>0</v>
      </c>
      <c r="H23" s="164">
        <f t="shared" si="3"/>
        <v>0</v>
      </c>
      <c r="I23" s="112">
        <f>+'1° trim 2016'!F23*$AB$1</f>
        <v>0</v>
      </c>
      <c r="J23" s="164">
        <f>+I23</f>
        <v>0</v>
      </c>
      <c r="K23" s="112">
        <f>+'1° trim 2016'!G23*$AB$1</f>
        <v>0</v>
      </c>
      <c r="L23" s="164">
        <f>+K23</f>
        <v>0</v>
      </c>
      <c r="M23" s="165">
        <f>+'1° trim 2016'!H23*$AB$1</f>
        <v>0</v>
      </c>
      <c r="N23" s="164">
        <f>+M23</f>
        <v>0</v>
      </c>
      <c r="O23" s="165">
        <f>+'1° trim 2016'!I23*$AB$1</f>
        <v>0</v>
      </c>
      <c r="P23" s="164">
        <f>+O23</f>
        <v>0</v>
      </c>
      <c r="Q23" s="165">
        <f>+'1° trim 2016'!J23*$AB$1</f>
        <v>0</v>
      </c>
      <c r="R23" s="164">
        <f>+Q23</f>
        <v>0</v>
      </c>
      <c r="S23" s="165">
        <f>+'1° trim 2016'!K23*$AB$1</f>
        <v>0</v>
      </c>
      <c r="T23" s="164">
        <f>+S23</f>
        <v>0</v>
      </c>
      <c r="U23" s="165">
        <f>+'1° trim 2016'!L23*$AB$1</f>
        <v>0</v>
      </c>
      <c r="V23" s="164">
        <f>+U23</f>
        <v>0</v>
      </c>
      <c r="W23" s="112">
        <f>+'1° trim 2016'!M23*$AB$1</f>
        <v>0</v>
      </c>
      <c r="X23" s="164">
        <f>+W23</f>
        <v>0</v>
      </c>
      <c r="Y23" s="116">
        <f t="shared" si="0"/>
        <v>0</v>
      </c>
      <c r="Z23" s="164">
        <f t="shared" si="0"/>
        <v>0</v>
      </c>
    </row>
    <row r="24" spans="1:26" x14ac:dyDescent="0.2">
      <c r="A24" s="131" t="s">
        <v>418</v>
      </c>
      <c r="B24" s="132" t="s">
        <v>820</v>
      </c>
      <c r="C24" s="112">
        <f>+'1° trim 2016'!C24*$AB$1</f>
        <v>192</v>
      </c>
      <c r="D24" s="164">
        <f t="shared" si="1"/>
        <v>192</v>
      </c>
      <c r="E24" s="112">
        <f>+'1° trim 2016'!D24*$AB$1</f>
        <v>0</v>
      </c>
      <c r="F24" s="164">
        <f t="shared" si="2"/>
        <v>0</v>
      </c>
      <c r="G24" s="112">
        <f>+'1° trim 2016'!E24*$AB$1</f>
        <v>4</v>
      </c>
      <c r="H24" s="164">
        <f t="shared" si="3"/>
        <v>4</v>
      </c>
      <c r="I24" s="112">
        <f>+'1° trim 2016'!F24*$AB$1</f>
        <v>0</v>
      </c>
      <c r="J24" s="164">
        <f>+I24</f>
        <v>0</v>
      </c>
      <c r="K24" s="112">
        <f>+'1° trim 2016'!G24*$AB$1</f>
        <v>0</v>
      </c>
      <c r="L24" s="164">
        <f>+K24</f>
        <v>0</v>
      </c>
      <c r="M24" s="165">
        <f>+'1° trim 2016'!H24*$AB$1</f>
        <v>0</v>
      </c>
      <c r="N24" s="164">
        <f>+M24</f>
        <v>0</v>
      </c>
      <c r="O24" s="165">
        <f>+'1° trim 2016'!I24*$AB$1</f>
        <v>0</v>
      </c>
      <c r="P24" s="164">
        <f>+O24</f>
        <v>0</v>
      </c>
      <c r="Q24" s="165">
        <f>+'1° trim 2016'!J24*$AB$1</f>
        <v>0</v>
      </c>
      <c r="R24" s="164">
        <f>+Q24</f>
        <v>0</v>
      </c>
      <c r="S24" s="165">
        <f>+'1° trim 2016'!K24*$AB$1</f>
        <v>0</v>
      </c>
      <c r="T24" s="164">
        <f>+S24</f>
        <v>0</v>
      </c>
      <c r="U24" s="165">
        <f>+'1° trim 2016'!L24*$AB$1</f>
        <v>0</v>
      </c>
      <c r="V24" s="164">
        <f>+U24</f>
        <v>0</v>
      </c>
      <c r="W24" s="112">
        <f>+'1° trim 2016'!M24*$AB$1</f>
        <v>0</v>
      </c>
      <c r="X24" s="164">
        <f>+W24</f>
        <v>0</v>
      </c>
      <c r="Y24" s="116">
        <f t="shared" si="0"/>
        <v>196</v>
      </c>
      <c r="Z24" s="164">
        <f t="shared" si="0"/>
        <v>196</v>
      </c>
    </row>
    <row r="25" spans="1:26" ht="25.5" x14ac:dyDescent="0.2">
      <c r="A25" s="131" t="s">
        <v>431</v>
      </c>
      <c r="B25" s="132" t="s">
        <v>2005</v>
      </c>
      <c r="C25" s="112">
        <f>+'1° trim 2016'!C25*$AB$1</f>
        <v>-3000</v>
      </c>
      <c r="D25" s="164">
        <f t="shared" si="1"/>
        <v>-3000</v>
      </c>
      <c r="E25" s="112">
        <f>+'1° trim 2016'!D25*$AB$1</f>
        <v>-252</v>
      </c>
      <c r="F25" s="164">
        <f t="shared" si="2"/>
        <v>-252</v>
      </c>
      <c r="G25" s="112">
        <f>+'1° trim 2016'!E25*$AB$1</f>
        <v>-2660</v>
      </c>
      <c r="H25" s="164">
        <f t="shared" si="3"/>
        <v>-2660</v>
      </c>
      <c r="I25" s="112">
        <f>+'1° trim 2016'!F25*$AB$1</f>
        <v>160</v>
      </c>
      <c r="J25" s="164">
        <f>SUM(J26:J27)</f>
        <v>160</v>
      </c>
      <c r="K25" s="112">
        <f>+'1° trim 2016'!G25*$AB$1</f>
        <v>-1400</v>
      </c>
      <c r="L25" s="164">
        <f>SUM(L26:L27)</f>
        <v>-1400</v>
      </c>
      <c r="M25" s="165">
        <f>+'1° trim 2016'!H25*$AB$1</f>
        <v>0</v>
      </c>
      <c r="N25" s="164">
        <f>SUM(N26:N27)</f>
        <v>0</v>
      </c>
      <c r="O25" s="165">
        <f>+'1° trim 2016'!I25*$AB$1</f>
        <v>0</v>
      </c>
      <c r="P25" s="164">
        <f>SUM(P26:P27)</f>
        <v>0</v>
      </c>
      <c r="Q25" s="165">
        <f>+'1° trim 2016'!J25*$AB$1</f>
        <v>0</v>
      </c>
      <c r="R25" s="164">
        <f>SUM(R26:R27)</f>
        <v>0</v>
      </c>
      <c r="S25" s="165">
        <f>+'1° trim 2016'!K25*$AB$1</f>
        <v>0</v>
      </c>
      <c r="T25" s="164">
        <f>SUM(T26:T27)</f>
        <v>0</v>
      </c>
      <c r="U25" s="165">
        <f>+'1° trim 2016'!L25*$AB$1</f>
        <v>0</v>
      </c>
      <c r="V25" s="164">
        <f>SUM(V26:V27)</f>
        <v>0</v>
      </c>
      <c r="W25" s="112">
        <f>+'1° trim 2016'!M25*$AB$1</f>
        <v>0</v>
      </c>
      <c r="X25" s="164">
        <f>SUM(X26:X27)</f>
        <v>0</v>
      </c>
      <c r="Y25" s="116">
        <f t="shared" si="0"/>
        <v>-7152</v>
      </c>
      <c r="Z25" s="164">
        <f t="shared" si="0"/>
        <v>-7152</v>
      </c>
    </row>
    <row r="26" spans="1:26" s="110" customFormat="1" ht="38.25" x14ac:dyDescent="0.2">
      <c r="A26" s="131" t="s">
        <v>1649</v>
      </c>
      <c r="B26" s="132" t="s">
        <v>1590</v>
      </c>
      <c r="C26" s="112">
        <f>+'1° trim 2016'!C26*$AB$1</f>
        <v>-3000</v>
      </c>
      <c r="D26" s="164">
        <f t="shared" si="1"/>
        <v>-3000</v>
      </c>
      <c r="E26" s="112">
        <f>+'1° trim 2016'!D26*$AB$1</f>
        <v>-252</v>
      </c>
      <c r="F26" s="164">
        <f t="shared" si="2"/>
        <v>-252</v>
      </c>
      <c r="G26" s="112">
        <f>+'1° trim 2016'!E26*$AB$1</f>
        <v>-2660</v>
      </c>
      <c r="H26" s="164">
        <f t="shared" si="3"/>
        <v>-2660</v>
      </c>
      <c r="I26" s="112">
        <f>+'1° trim 2016'!F26*$AB$1</f>
        <v>160</v>
      </c>
      <c r="J26" s="164">
        <f>+I26</f>
        <v>160</v>
      </c>
      <c r="K26" s="112">
        <f>+'1° trim 2016'!G26*$AB$1</f>
        <v>-1400</v>
      </c>
      <c r="L26" s="164">
        <f>+K26</f>
        <v>-1400</v>
      </c>
      <c r="M26" s="165">
        <f>+'1° trim 2016'!H26*$AB$1</f>
        <v>0</v>
      </c>
      <c r="N26" s="164">
        <f>+M26</f>
        <v>0</v>
      </c>
      <c r="O26" s="165">
        <f>+'1° trim 2016'!I26*$AB$1</f>
        <v>0</v>
      </c>
      <c r="P26" s="164">
        <f>+O26</f>
        <v>0</v>
      </c>
      <c r="Q26" s="165">
        <f>+'1° trim 2016'!J26*$AB$1</f>
        <v>0</v>
      </c>
      <c r="R26" s="164">
        <f>+Q26</f>
        <v>0</v>
      </c>
      <c r="S26" s="165">
        <f>+'1° trim 2016'!K26*$AB$1</f>
        <v>0</v>
      </c>
      <c r="T26" s="164">
        <f>+S26</f>
        <v>0</v>
      </c>
      <c r="U26" s="165">
        <f>+'1° trim 2016'!L26*$AB$1</f>
        <v>0</v>
      </c>
      <c r="V26" s="164">
        <f>+U26</f>
        <v>0</v>
      </c>
      <c r="W26" s="112">
        <f>+'1° trim 2016'!M26*$AB$1</f>
        <v>0</v>
      </c>
      <c r="X26" s="164">
        <f>+W26</f>
        <v>0</v>
      </c>
      <c r="Y26" s="116">
        <f t="shared" si="0"/>
        <v>-7152</v>
      </c>
      <c r="Z26" s="164">
        <f t="shared" si="0"/>
        <v>-7152</v>
      </c>
    </row>
    <row r="27" spans="1:26" ht="25.5" x14ac:dyDescent="0.2">
      <c r="A27" s="131" t="s">
        <v>1650</v>
      </c>
      <c r="B27" s="132" t="s">
        <v>1591</v>
      </c>
      <c r="C27" s="112">
        <f>+'1° trim 2016'!C27*$AB$1</f>
        <v>0</v>
      </c>
      <c r="D27" s="164">
        <f t="shared" si="1"/>
        <v>0</v>
      </c>
      <c r="E27" s="112">
        <f>+'1° trim 2016'!D27*$AB$1</f>
        <v>0</v>
      </c>
      <c r="F27" s="164">
        <f t="shared" si="2"/>
        <v>0</v>
      </c>
      <c r="G27" s="112">
        <f>+'1° trim 2016'!E27*$AB$1</f>
        <v>0</v>
      </c>
      <c r="H27" s="164">
        <f t="shared" si="3"/>
        <v>0</v>
      </c>
      <c r="I27" s="112">
        <f>+'1° trim 2016'!F27*$AB$1</f>
        <v>0</v>
      </c>
      <c r="J27" s="164">
        <f>+I27</f>
        <v>0</v>
      </c>
      <c r="K27" s="112">
        <f>+'1° trim 2016'!G27*$AB$1</f>
        <v>0</v>
      </c>
      <c r="L27" s="164">
        <f>+K27</f>
        <v>0</v>
      </c>
      <c r="M27" s="165">
        <f>+'1° trim 2016'!H27*$AB$1</f>
        <v>0</v>
      </c>
      <c r="N27" s="164">
        <f>+M27</f>
        <v>0</v>
      </c>
      <c r="O27" s="165">
        <f>+'1° trim 2016'!I27*$AB$1</f>
        <v>0</v>
      </c>
      <c r="P27" s="164">
        <f>+O27</f>
        <v>0</v>
      </c>
      <c r="Q27" s="165">
        <f>+'1° trim 2016'!J27*$AB$1</f>
        <v>0</v>
      </c>
      <c r="R27" s="164">
        <f>+Q27</f>
        <v>0</v>
      </c>
      <c r="S27" s="165">
        <f>+'1° trim 2016'!K27*$AB$1</f>
        <v>0</v>
      </c>
      <c r="T27" s="164">
        <f>+S27</f>
        <v>0</v>
      </c>
      <c r="U27" s="165">
        <f>+'1° trim 2016'!L27*$AB$1</f>
        <v>0</v>
      </c>
      <c r="V27" s="164">
        <f>+U27</f>
        <v>0</v>
      </c>
      <c r="W27" s="112">
        <f>+'1° trim 2016'!M27*$AB$1</f>
        <v>0</v>
      </c>
      <c r="X27" s="164">
        <f>+W27</f>
        <v>0</v>
      </c>
      <c r="Y27" s="116">
        <f t="shared" si="0"/>
        <v>0</v>
      </c>
      <c r="Z27" s="164">
        <f t="shared" si="0"/>
        <v>0</v>
      </c>
    </row>
    <row r="28" spans="1:26" ht="25.5" x14ac:dyDescent="0.2">
      <c r="A28" s="131" t="s">
        <v>1651</v>
      </c>
      <c r="B28" s="132" t="s">
        <v>1341</v>
      </c>
      <c r="C28" s="112">
        <f>+'1° trim 2016'!C28*$AB$1</f>
        <v>5132</v>
      </c>
      <c r="D28" s="164">
        <f t="shared" si="1"/>
        <v>5132</v>
      </c>
      <c r="E28" s="112">
        <f>+'1° trim 2016'!D28*$AB$1</f>
        <v>0</v>
      </c>
      <c r="F28" s="164">
        <f t="shared" si="2"/>
        <v>0</v>
      </c>
      <c r="G28" s="112">
        <f>+'1° trim 2016'!E28*$AB$1</f>
        <v>0</v>
      </c>
      <c r="H28" s="164">
        <f t="shared" si="3"/>
        <v>0</v>
      </c>
      <c r="I28" s="112">
        <f>+'1° trim 2016'!F28*$AB$1</f>
        <v>1916</v>
      </c>
      <c r="J28" s="164">
        <f>SUM(J29:J32)</f>
        <v>1916</v>
      </c>
      <c r="K28" s="112">
        <f>+'1° trim 2016'!G28*$AB$1</f>
        <v>0</v>
      </c>
      <c r="L28" s="164">
        <f>SUM(L29:L32)</f>
        <v>0</v>
      </c>
      <c r="M28" s="165">
        <f>+'1° trim 2016'!H28*$AB$1</f>
        <v>0</v>
      </c>
      <c r="N28" s="164">
        <f>SUM(N29:N32)</f>
        <v>0</v>
      </c>
      <c r="O28" s="165">
        <f>+'1° trim 2016'!I28*$AB$1</f>
        <v>0</v>
      </c>
      <c r="P28" s="164">
        <f>SUM(P29:P32)</f>
        <v>0</v>
      </c>
      <c r="Q28" s="165">
        <f>+'1° trim 2016'!J28*$AB$1</f>
        <v>0</v>
      </c>
      <c r="R28" s="164">
        <f>SUM(R29:R32)</f>
        <v>0</v>
      </c>
      <c r="S28" s="165">
        <f>+'1° trim 2016'!K28*$AB$1</f>
        <v>0</v>
      </c>
      <c r="T28" s="164">
        <f>SUM(T29:T32)</f>
        <v>0</v>
      </c>
      <c r="U28" s="165">
        <f>+'1° trim 2016'!L28*$AB$1</f>
        <v>0</v>
      </c>
      <c r="V28" s="164">
        <f>SUM(V29:V32)</f>
        <v>0</v>
      </c>
      <c r="W28" s="112">
        <f>+'1° trim 2016'!M28*$AB$1</f>
        <v>0</v>
      </c>
      <c r="X28" s="164">
        <f>SUM(X29:X32)</f>
        <v>0</v>
      </c>
      <c r="Y28" s="116">
        <f t="shared" si="0"/>
        <v>7048</v>
      </c>
      <c r="Z28" s="164">
        <f t="shared" si="0"/>
        <v>7048</v>
      </c>
    </row>
    <row r="29" spans="1:26" ht="38.25" x14ac:dyDescent="0.2">
      <c r="A29" s="131" t="s">
        <v>1652</v>
      </c>
      <c r="B29" s="132" t="s">
        <v>1592</v>
      </c>
      <c r="C29" s="112">
        <f>+'1° trim 2016'!C29*$AB$1</f>
        <v>5132</v>
      </c>
      <c r="D29" s="164">
        <f t="shared" si="1"/>
        <v>5132</v>
      </c>
      <c r="E29" s="112">
        <f>+'1° trim 2016'!D29*$AB$1</f>
        <v>0</v>
      </c>
      <c r="F29" s="164">
        <f t="shared" si="2"/>
        <v>0</v>
      </c>
      <c r="G29" s="112">
        <f>+'1° trim 2016'!E29*$AB$1</f>
        <v>0</v>
      </c>
      <c r="H29" s="164">
        <f t="shared" si="3"/>
        <v>0</v>
      </c>
      <c r="I29" s="112">
        <f>+'1° trim 2016'!F29*$AB$1</f>
        <v>0</v>
      </c>
      <c r="J29" s="164">
        <f>+I29</f>
        <v>0</v>
      </c>
      <c r="K29" s="112">
        <f>+'1° trim 2016'!G29*$AB$1</f>
        <v>0</v>
      </c>
      <c r="L29" s="164">
        <f>+K29</f>
        <v>0</v>
      </c>
      <c r="M29" s="165">
        <f>+'1° trim 2016'!H29*$AB$1</f>
        <v>0</v>
      </c>
      <c r="N29" s="164">
        <f>+M29</f>
        <v>0</v>
      </c>
      <c r="O29" s="165">
        <f>+'1° trim 2016'!I29*$AB$1</f>
        <v>0</v>
      </c>
      <c r="P29" s="164">
        <f>+O29</f>
        <v>0</v>
      </c>
      <c r="Q29" s="165">
        <f>+'1° trim 2016'!J29*$AB$1</f>
        <v>0</v>
      </c>
      <c r="R29" s="164">
        <f>+Q29</f>
        <v>0</v>
      </c>
      <c r="S29" s="165">
        <f>+'1° trim 2016'!K29*$AB$1</f>
        <v>0</v>
      </c>
      <c r="T29" s="164">
        <f>+S29</f>
        <v>0</v>
      </c>
      <c r="U29" s="165">
        <f>+'1° trim 2016'!L29*$AB$1</f>
        <v>0</v>
      </c>
      <c r="V29" s="164">
        <f>+U29</f>
        <v>0</v>
      </c>
      <c r="W29" s="112">
        <f>+'1° trim 2016'!M29*$AB$1</f>
        <v>0</v>
      </c>
      <c r="X29" s="164">
        <f>+W29</f>
        <v>0</v>
      </c>
      <c r="Y29" s="116">
        <f t="shared" si="0"/>
        <v>5132</v>
      </c>
      <c r="Z29" s="164">
        <f t="shared" si="0"/>
        <v>5132</v>
      </c>
    </row>
    <row r="30" spans="1:26" ht="38.25" x14ac:dyDescent="0.2">
      <c r="A30" s="131" t="s">
        <v>1653</v>
      </c>
      <c r="B30" s="132" t="s">
        <v>1342</v>
      </c>
      <c r="C30" s="112">
        <f>+'1° trim 2016'!C30*$AB$1</f>
        <v>0</v>
      </c>
      <c r="D30" s="164">
        <f t="shared" si="1"/>
        <v>0</v>
      </c>
      <c r="E30" s="112">
        <f>+'1° trim 2016'!D30*$AB$1</f>
        <v>0</v>
      </c>
      <c r="F30" s="164">
        <f t="shared" si="2"/>
        <v>0</v>
      </c>
      <c r="G30" s="112">
        <f>+'1° trim 2016'!E30*$AB$1</f>
        <v>0</v>
      </c>
      <c r="H30" s="164">
        <f t="shared" si="3"/>
        <v>0</v>
      </c>
      <c r="I30" s="112">
        <f>+'1° trim 2016'!F30*$AB$1</f>
        <v>1916</v>
      </c>
      <c r="J30" s="164">
        <f>+I30</f>
        <v>1916</v>
      </c>
      <c r="K30" s="112">
        <f>+'1° trim 2016'!G30*$AB$1</f>
        <v>0</v>
      </c>
      <c r="L30" s="164">
        <f>+K30</f>
        <v>0</v>
      </c>
      <c r="M30" s="165">
        <f>+'1° trim 2016'!H30*$AB$1</f>
        <v>0</v>
      </c>
      <c r="N30" s="164">
        <f>+M30</f>
        <v>0</v>
      </c>
      <c r="O30" s="165">
        <f>+'1° trim 2016'!I30*$AB$1</f>
        <v>0</v>
      </c>
      <c r="P30" s="164">
        <f>+O30</f>
        <v>0</v>
      </c>
      <c r="Q30" s="165">
        <f>+'1° trim 2016'!J30*$AB$1</f>
        <v>0</v>
      </c>
      <c r="R30" s="164">
        <f>+Q30</f>
        <v>0</v>
      </c>
      <c r="S30" s="165">
        <f>+'1° trim 2016'!K30*$AB$1</f>
        <v>0</v>
      </c>
      <c r="T30" s="164">
        <f>+S30</f>
        <v>0</v>
      </c>
      <c r="U30" s="165">
        <f>+'1° trim 2016'!L30*$AB$1</f>
        <v>0</v>
      </c>
      <c r="V30" s="164">
        <f>+U30</f>
        <v>0</v>
      </c>
      <c r="W30" s="112">
        <f>+'1° trim 2016'!M30*$AB$1</f>
        <v>0</v>
      </c>
      <c r="X30" s="164">
        <f>+W30</f>
        <v>0</v>
      </c>
      <c r="Y30" s="116">
        <f t="shared" si="0"/>
        <v>1916</v>
      </c>
      <c r="Z30" s="164">
        <f t="shared" si="0"/>
        <v>1916</v>
      </c>
    </row>
    <row r="31" spans="1:26" ht="25.5" x14ac:dyDescent="0.2">
      <c r="A31" s="131" t="s">
        <v>441</v>
      </c>
      <c r="B31" s="132" t="s">
        <v>1221</v>
      </c>
      <c r="C31" s="112">
        <f>+'1° trim 2016'!C31*$AB$1</f>
        <v>0</v>
      </c>
      <c r="D31" s="164">
        <f t="shared" si="1"/>
        <v>0</v>
      </c>
      <c r="E31" s="112">
        <f>+'1° trim 2016'!D31*$AB$1</f>
        <v>0</v>
      </c>
      <c r="F31" s="164">
        <f t="shared" si="2"/>
        <v>0</v>
      </c>
      <c r="G31" s="112">
        <f>+'1° trim 2016'!E31*$AB$1</f>
        <v>0</v>
      </c>
      <c r="H31" s="164">
        <f t="shared" si="3"/>
        <v>0</v>
      </c>
      <c r="I31" s="112">
        <f>+'1° trim 2016'!F31*$AB$1</f>
        <v>0</v>
      </c>
      <c r="J31" s="164">
        <f>+I31</f>
        <v>0</v>
      </c>
      <c r="K31" s="112">
        <f>+'1° trim 2016'!G31*$AB$1</f>
        <v>0</v>
      </c>
      <c r="L31" s="164">
        <f>+K31</f>
        <v>0</v>
      </c>
      <c r="M31" s="165">
        <f>+'1° trim 2016'!H31*$AB$1</f>
        <v>0</v>
      </c>
      <c r="N31" s="164">
        <f>+M31</f>
        <v>0</v>
      </c>
      <c r="O31" s="165">
        <f>+'1° trim 2016'!I31*$AB$1</f>
        <v>0</v>
      </c>
      <c r="P31" s="164">
        <f>+O31</f>
        <v>0</v>
      </c>
      <c r="Q31" s="165">
        <f>+'1° trim 2016'!J31*$AB$1</f>
        <v>0</v>
      </c>
      <c r="R31" s="164">
        <f>+Q31</f>
        <v>0</v>
      </c>
      <c r="S31" s="165">
        <f>+'1° trim 2016'!K31*$AB$1</f>
        <v>0</v>
      </c>
      <c r="T31" s="164">
        <f>+S31</f>
        <v>0</v>
      </c>
      <c r="U31" s="165">
        <f>+'1° trim 2016'!L31*$AB$1</f>
        <v>0</v>
      </c>
      <c r="V31" s="164">
        <f>+U31</f>
        <v>0</v>
      </c>
      <c r="W31" s="112">
        <f>+'1° trim 2016'!M31*$AB$1</f>
        <v>0</v>
      </c>
      <c r="X31" s="164">
        <f>+W31</f>
        <v>0</v>
      </c>
      <c r="Y31" s="116">
        <f t="shared" si="0"/>
        <v>0</v>
      </c>
      <c r="Z31" s="164">
        <f t="shared" si="0"/>
        <v>0</v>
      </c>
    </row>
    <row r="32" spans="1:26" ht="25.5" x14ac:dyDescent="0.2">
      <c r="A32" s="131" t="s">
        <v>2122</v>
      </c>
      <c r="B32" s="132" t="s">
        <v>1222</v>
      </c>
      <c r="C32" s="112">
        <f>+'1° trim 2016'!C32*$AB$1</f>
        <v>0</v>
      </c>
      <c r="D32" s="164">
        <f t="shared" si="1"/>
        <v>0</v>
      </c>
      <c r="E32" s="112">
        <f>+'1° trim 2016'!D32*$AB$1</f>
        <v>0</v>
      </c>
      <c r="F32" s="164">
        <f t="shared" si="2"/>
        <v>0</v>
      </c>
      <c r="G32" s="112">
        <f>+'1° trim 2016'!E32*$AB$1</f>
        <v>0</v>
      </c>
      <c r="H32" s="164">
        <f t="shared" si="3"/>
        <v>0</v>
      </c>
      <c r="I32" s="112">
        <f>+'1° trim 2016'!F32*$AB$1</f>
        <v>0</v>
      </c>
      <c r="J32" s="164">
        <f>+I32</f>
        <v>0</v>
      </c>
      <c r="K32" s="112">
        <f>+'1° trim 2016'!G32*$AB$1</f>
        <v>0</v>
      </c>
      <c r="L32" s="164">
        <f>+K32</f>
        <v>0</v>
      </c>
      <c r="M32" s="165">
        <f>+'1° trim 2016'!H32*$AB$1</f>
        <v>0</v>
      </c>
      <c r="N32" s="164">
        <f>+M32</f>
        <v>0</v>
      </c>
      <c r="O32" s="165">
        <f>+'1° trim 2016'!I32*$AB$1</f>
        <v>0</v>
      </c>
      <c r="P32" s="164">
        <f>+O32</f>
        <v>0</v>
      </c>
      <c r="Q32" s="165">
        <f>+'1° trim 2016'!J32*$AB$1</f>
        <v>0</v>
      </c>
      <c r="R32" s="164">
        <f>+Q32</f>
        <v>0</v>
      </c>
      <c r="S32" s="165">
        <f>+'1° trim 2016'!K32*$AB$1</f>
        <v>0</v>
      </c>
      <c r="T32" s="164">
        <f>+S32</f>
        <v>0</v>
      </c>
      <c r="U32" s="165">
        <f>+'1° trim 2016'!L32*$AB$1</f>
        <v>0</v>
      </c>
      <c r="V32" s="164">
        <f>+U32</f>
        <v>0</v>
      </c>
      <c r="W32" s="112">
        <f>+'1° trim 2016'!M32*$AB$1</f>
        <v>0</v>
      </c>
      <c r="X32" s="164">
        <f>+W32</f>
        <v>0</v>
      </c>
      <c r="Y32" s="116">
        <f t="shared" si="0"/>
        <v>0</v>
      </c>
      <c r="Z32" s="164">
        <f t="shared" si="0"/>
        <v>0</v>
      </c>
    </row>
    <row r="33" spans="1:26" s="110" customFormat="1" ht="25.5" x14ac:dyDescent="0.2">
      <c r="A33" s="131" t="s">
        <v>740</v>
      </c>
      <c r="B33" s="132" t="s">
        <v>1223</v>
      </c>
      <c r="C33" s="112">
        <f>+'1° trim 2016'!C33*$AB$1</f>
        <v>3020</v>
      </c>
      <c r="D33" s="164">
        <f t="shared" si="1"/>
        <v>3020</v>
      </c>
      <c r="E33" s="112">
        <f>+'1° trim 2016'!D33*$AB$1</f>
        <v>1328</v>
      </c>
      <c r="F33" s="164">
        <f t="shared" si="2"/>
        <v>1328</v>
      </c>
      <c r="G33" s="112">
        <f>+'1° trim 2016'!E33*$AB$1</f>
        <v>1920</v>
      </c>
      <c r="H33" s="164">
        <f t="shared" si="3"/>
        <v>1920</v>
      </c>
      <c r="I33" s="112">
        <f>+'1° trim 2016'!F33*$AB$1</f>
        <v>620</v>
      </c>
      <c r="J33" s="164">
        <f>J34+J62+J67+J68</f>
        <v>620</v>
      </c>
      <c r="K33" s="112">
        <f>+'1° trim 2016'!G33*$AB$1</f>
        <v>1412</v>
      </c>
      <c r="L33" s="164">
        <f>L34+L62+L67+L68</f>
        <v>1412</v>
      </c>
      <c r="M33" s="165">
        <f>+'1° trim 2016'!H33*$AB$1</f>
        <v>352</v>
      </c>
      <c r="N33" s="164">
        <f>N34+N62+N67+N68</f>
        <v>352</v>
      </c>
      <c r="O33" s="165">
        <f>+'1° trim 2016'!I33*$AB$1</f>
        <v>956</v>
      </c>
      <c r="P33" s="164">
        <f>P34+P62+P67+P68</f>
        <v>956</v>
      </c>
      <c r="Q33" s="165">
        <f>+'1° trim 2016'!J33*$AB$1</f>
        <v>3812</v>
      </c>
      <c r="R33" s="164">
        <f>R34+R62+R67+R68</f>
        <v>3812</v>
      </c>
      <c r="S33" s="165">
        <f>+'1° trim 2016'!K33*$AB$1</f>
        <v>7728</v>
      </c>
      <c r="T33" s="164">
        <f>T34+T62+T67+T68</f>
        <v>7728</v>
      </c>
      <c r="U33" s="165">
        <f>+'1° trim 2016'!L33*$AB$1</f>
        <v>2364</v>
      </c>
      <c r="V33" s="164">
        <f>V34+V62+V67+V68</f>
        <v>2364</v>
      </c>
      <c r="W33" s="112">
        <f>+'1° trim 2016'!M33*$AB$1</f>
        <v>2972</v>
      </c>
      <c r="X33" s="164">
        <f>X34+X62+X67+X68</f>
        <v>2972</v>
      </c>
      <c r="Y33" s="116">
        <f t="shared" si="0"/>
        <v>26484</v>
      </c>
      <c r="Z33" s="164">
        <f t="shared" si="0"/>
        <v>26484</v>
      </c>
    </row>
    <row r="34" spans="1:26" ht="38.25" x14ac:dyDescent="0.2">
      <c r="A34" s="131" t="s">
        <v>1654</v>
      </c>
      <c r="B34" s="132" t="s">
        <v>1249</v>
      </c>
      <c r="C34" s="112">
        <f>+'1° trim 2016'!C34*$AB$1</f>
        <v>1100</v>
      </c>
      <c r="D34" s="164">
        <f t="shared" si="1"/>
        <v>1100</v>
      </c>
      <c r="E34" s="112">
        <f>+'1° trim 2016'!D34*$AB$1</f>
        <v>0</v>
      </c>
      <c r="F34" s="164">
        <f t="shared" si="2"/>
        <v>0</v>
      </c>
      <c r="G34" s="112">
        <f>+'1° trim 2016'!E34*$AB$1</f>
        <v>416</v>
      </c>
      <c r="H34" s="164">
        <f t="shared" si="3"/>
        <v>416</v>
      </c>
      <c r="I34" s="112">
        <f>+'1° trim 2016'!F34*$AB$1</f>
        <v>0</v>
      </c>
      <c r="J34" s="164">
        <f>J35+J45+J46</f>
        <v>0</v>
      </c>
      <c r="K34" s="112">
        <f>+'1° trim 2016'!G34*$AB$1</f>
        <v>68</v>
      </c>
      <c r="L34" s="164">
        <f>L35+L45+L46</f>
        <v>68</v>
      </c>
      <c r="M34" s="165">
        <f>+'1° trim 2016'!H34*$AB$1</f>
        <v>0</v>
      </c>
      <c r="N34" s="164">
        <f>N35+N45+N46</f>
        <v>0</v>
      </c>
      <c r="O34" s="165">
        <f>+'1° trim 2016'!I34*$AB$1</f>
        <v>128</v>
      </c>
      <c r="P34" s="164">
        <f>P35+P45+P46</f>
        <v>128</v>
      </c>
      <c r="Q34" s="165">
        <f>+'1° trim 2016'!J34*$AB$1</f>
        <v>44</v>
      </c>
      <c r="R34" s="164">
        <f>R35+R45+R46</f>
        <v>44</v>
      </c>
      <c r="S34" s="165">
        <f>+'1° trim 2016'!K34*$AB$1</f>
        <v>3544</v>
      </c>
      <c r="T34" s="164">
        <f>T35+T45+T46</f>
        <v>3544</v>
      </c>
      <c r="U34" s="165">
        <f>+'1° trim 2016'!L34*$AB$1</f>
        <v>260</v>
      </c>
      <c r="V34" s="164">
        <f>V35+V45+V46</f>
        <v>260</v>
      </c>
      <c r="W34" s="112">
        <f>+'1° trim 2016'!M34*$AB$1</f>
        <v>100</v>
      </c>
      <c r="X34" s="164">
        <f>X35+X45+X46</f>
        <v>100</v>
      </c>
      <c r="Y34" s="116">
        <f t="shared" si="0"/>
        <v>5660</v>
      </c>
      <c r="Z34" s="164">
        <f t="shared" si="0"/>
        <v>5660</v>
      </c>
    </row>
    <row r="35" spans="1:26" ht="38.25" x14ac:dyDescent="0.2">
      <c r="A35" s="142" t="s">
        <v>1655</v>
      </c>
      <c r="B35" s="132" t="s">
        <v>322</v>
      </c>
      <c r="C35" s="112">
        <f>+'1° trim 2016'!C35*$AB$1</f>
        <v>1084</v>
      </c>
      <c r="D35" s="164">
        <f>SUM(D36:D44)</f>
        <v>1084</v>
      </c>
      <c r="E35" s="112">
        <f>+'1° trim 2016'!D35*$AB$1</f>
        <v>0</v>
      </c>
      <c r="F35" s="164">
        <f>SUM(F36:F44)</f>
        <v>0</v>
      </c>
      <c r="G35" s="112">
        <f>+'1° trim 2016'!E35*$AB$1</f>
        <v>404</v>
      </c>
      <c r="H35" s="164">
        <f>SUM(H36:H44)</f>
        <v>404</v>
      </c>
      <c r="I35" s="112">
        <f>+'1° trim 2016'!F35*$AB$1</f>
        <v>0</v>
      </c>
      <c r="J35" s="164">
        <f>SUM(J36:J44)</f>
        <v>0</v>
      </c>
      <c r="K35" s="112">
        <f>+'1° trim 2016'!G35*$AB$1</f>
        <v>44</v>
      </c>
      <c r="L35" s="164">
        <f>SUM(L36:L44)</f>
        <v>44</v>
      </c>
      <c r="M35" s="165">
        <f>+'1° trim 2016'!H35*$AB$1</f>
        <v>0</v>
      </c>
      <c r="N35" s="164">
        <f>SUM(N36:N44)</f>
        <v>0</v>
      </c>
      <c r="O35" s="165">
        <f>+'1° trim 2016'!I35*$AB$1</f>
        <v>128</v>
      </c>
      <c r="P35" s="164">
        <f>SUM(P36:P44)</f>
        <v>128</v>
      </c>
      <c r="Q35" s="165">
        <f>+'1° trim 2016'!J35*$AB$1</f>
        <v>44</v>
      </c>
      <c r="R35" s="164">
        <f>SUM(R36:R44)</f>
        <v>44</v>
      </c>
      <c r="S35" s="165">
        <f>+'1° trim 2016'!K35*$AB$1</f>
        <v>3480</v>
      </c>
      <c r="T35" s="164">
        <f>SUM(T36:T44)</f>
        <v>3480</v>
      </c>
      <c r="U35" s="165">
        <f>+'1° trim 2016'!L35*$AB$1</f>
        <v>260</v>
      </c>
      <c r="V35" s="164">
        <f>SUM(V36:V44)</f>
        <v>260</v>
      </c>
      <c r="W35" s="112">
        <f>+'1° trim 2016'!M35*$AB$1</f>
        <v>100</v>
      </c>
      <c r="X35" s="164">
        <f>SUM(X36:X44)</f>
        <v>100</v>
      </c>
      <c r="Y35" s="116">
        <f t="shared" si="0"/>
        <v>5544</v>
      </c>
      <c r="Z35" s="164">
        <f t="shared" si="0"/>
        <v>5544</v>
      </c>
    </row>
    <row r="36" spans="1:26" x14ac:dyDescent="0.2">
      <c r="A36" s="131" t="s">
        <v>1656</v>
      </c>
      <c r="B36" s="132" t="s">
        <v>1059</v>
      </c>
      <c r="C36" s="112">
        <f>+'1° trim 2016'!C36*$AB$1</f>
        <v>0</v>
      </c>
      <c r="D36" s="166">
        <f t="shared" ref="D36:F45" si="4">+C36</f>
        <v>0</v>
      </c>
      <c r="E36" s="112">
        <f>+'1° trim 2016'!D36*$AB$1</f>
        <v>0</v>
      </c>
      <c r="F36" s="166">
        <f t="shared" si="4"/>
        <v>0</v>
      </c>
      <c r="G36" s="112">
        <f>+'1° trim 2016'!E36*$AB$1</f>
        <v>0</v>
      </c>
      <c r="H36" s="166">
        <f t="shared" ref="H36:H45" si="5">+G36</f>
        <v>0</v>
      </c>
      <c r="I36" s="112">
        <f>+'1° trim 2016'!F36*$AB$1</f>
        <v>0</v>
      </c>
      <c r="J36" s="166">
        <f t="shared" ref="J36:J45" si="6">+I36</f>
        <v>0</v>
      </c>
      <c r="K36" s="112">
        <f>+'1° trim 2016'!G36*$AB$1</f>
        <v>0</v>
      </c>
      <c r="L36" s="166">
        <f t="shared" ref="L36:L45" si="7">+K36</f>
        <v>0</v>
      </c>
      <c r="M36" s="165">
        <f>+'1° trim 2016'!H36*$AB$1</f>
        <v>0</v>
      </c>
      <c r="N36" s="166">
        <f t="shared" ref="N36:N45" si="8">+M36</f>
        <v>0</v>
      </c>
      <c r="O36" s="165">
        <f>+'1° trim 2016'!I36*$AB$1</f>
        <v>0</v>
      </c>
      <c r="P36" s="166">
        <f t="shared" ref="P36:P45" si="9">+O36</f>
        <v>0</v>
      </c>
      <c r="Q36" s="165">
        <f>+'1° trim 2016'!J36*$AB$1</f>
        <v>0</v>
      </c>
      <c r="R36" s="166">
        <f t="shared" ref="R36:R45" si="10">+Q36</f>
        <v>0</v>
      </c>
      <c r="S36" s="165">
        <f>+'1° trim 2016'!K36*$AB$1</f>
        <v>0</v>
      </c>
      <c r="T36" s="166">
        <f t="shared" ref="T36:T45" si="11">+S36</f>
        <v>0</v>
      </c>
      <c r="U36" s="165">
        <f>+'1° trim 2016'!L36*$AB$1</f>
        <v>0</v>
      </c>
      <c r="V36" s="166">
        <f t="shared" ref="V36:V45" si="12">+U36</f>
        <v>0</v>
      </c>
      <c r="W36" s="112">
        <f>+'1° trim 2016'!M36*$AB$1</f>
        <v>0</v>
      </c>
      <c r="X36" s="166">
        <f t="shared" ref="X36:X45" si="13">+W36</f>
        <v>0</v>
      </c>
      <c r="Y36" s="116">
        <f t="shared" si="0"/>
        <v>0</v>
      </c>
      <c r="Z36" s="166">
        <f t="shared" si="0"/>
        <v>0</v>
      </c>
    </row>
    <row r="37" spans="1:26" x14ac:dyDescent="0.2">
      <c r="A37" s="131" t="s">
        <v>1657</v>
      </c>
      <c r="B37" s="132" t="s">
        <v>323</v>
      </c>
      <c r="C37" s="112">
        <f>+'1° trim 2016'!C37*$AB$1</f>
        <v>0</v>
      </c>
      <c r="D37" s="166">
        <f t="shared" si="4"/>
        <v>0</v>
      </c>
      <c r="E37" s="112">
        <f>+'1° trim 2016'!D37*$AB$1</f>
        <v>0</v>
      </c>
      <c r="F37" s="166">
        <f t="shared" si="4"/>
        <v>0</v>
      </c>
      <c r="G37" s="112">
        <f>+'1° trim 2016'!E37*$AB$1</f>
        <v>0</v>
      </c>
      <c r="H37" s="166">
        <f t="shared" si="5"/>
        <v>0</v>
      </c>
      <c r="I37" s="112">
        <f>+'1° trim 2016'!F37*$AB$1</f>
        <v>0</v>
      </c>
      <c r="J37" s="166">
        <f t="shared" si="6"/>
        <v>0</v>
      </c>
      <c r="K37" s="112">
        <f>+'1° trim 2016'!G37*$AB$1</f>
        <v>32</v>
      </c>
      <c r="L37" s="166">
        <f t="shared" si="7"/>
        <v>32</v>
      </c>
      <c r="M37" s="165">
        <f>+'1° trim 2016'!H37*$AB$1</f>
        <v>0</v>
      </c>
      <c r="N37" s="166">
        <f t="shared" si="8"/>
        <v>0</v>
      </c>
      <c r="O37" s="165">
        <f>+'1° trim 2016'!I37*$AB$1</f>
        <v>128</v>
      </c>
      <c r="P37" s="166">
        <f t="shared" si="9"/>
        <v>128</v>
      </c>
      <c r="Q37" s="165">
        <f>+'1° trim 2016'!J37*$AB$1</f>
        <v>0</v>
      </c>
      <c r="R37" s="166">
        <f t="shared" si="10"/>
        <v>0</v>
      </c>
      <c r="S37" s="165">
        <f>+'1° trim 2016'!K37*$AB$1</f>
        <v>0</v>
      </c>
      <c r="T37" s="166">
        <f t="shared" si="11"/>
        <v>0</v>
      </c>
      <c r="U37" s="165">
        <f>+'1° trim 2016'!L37*$AB$1</f>
        <v>260</v>
      </c>
      <c r="V37" s="166">
        <f t="shared" si="12"/>
        <v>260</v>
      </c>
      <c r="W37" s="112">
        <f>+'1° trim 2016'!M37*$AB$1</f>
        <v>68</v>
      </c>
      <c r="X37" s="166">
        <f t="shared" si="13"/>
        <v>68</v>
      </c>
      <c r="Y37" s="116">
        <f t="shared" si="0"/>
        <v>488</v>
      </c>
      <c r="Z37" s="166">
        <f t="shared" si="0"/>
        <v>488</v>
      </c>
    </row>
    <row r="38" spans="1:26" s="110" customFormat="1" ht="25.5" x14ac:dyDescent="0.2">
      <c r="A38" s="131" t="s">
        <v>1658</v>
      </c>
      <c r="B38" s="132" t="s">
        <v>324</v>
      </c>
      <c r="C38" s="112">
        <f>+'1° trim 2016'!C38*$AB$1</f>
        <v>0</v>
      </c>
      <c r="D38" s="166">
        <f t="shared" si="4"/>
        <v>0</v>
      </c>
      <c r="E38" s="112">
        <f>+'1° trim 2016'!D38*$AB$1</f>
        <v>0</v>
      </c>
      <c r="F38" s="166">
        <f t="shared" si="4"/>
        <v>0</v>
      </c>
      <c r="G38" s="112">
        <f>+'1° trim 2016'!E38*$AB$1</f>
        <v>0</v>
      </c>
      <c r="H38" s="166">
        <f t="shared" si="5"/>
        <v>0</v>
      </c>
      <c r="I38" s="112">
        <f>+'1° trim 2016'!F38*$AB$1</f>
        <v>0</v>
      </c>
      <c r="J38" s="166">
        <f t="shared" si="6"/>
        <v>0</v>
      </c>
      <c r="K38" s="112">
        <f>+'1° trim 2016'!G38*$AB$1</f>
        <v>0</v>
      </c>
      <c r="L38" s="166">
        <f t="shared" si="7"/>
        <v>0</v>
      </c>
      <c r="M38" s="165">
        <f>+'1° trim 2016'!H38*$AB$1</f>
        <v>0</v>
      </c>
      <c r="N38" s="166">
        <f t="shared" si="8"/>
        <v>0</v>
      </c>
      <c r="O38" s="165">
        <f>+'1° trim 2016'!I38*$AB$1</f>
        <v>0</v>
      </c>
      <c r="P38" s="166">
        <f t="shared" si="9"/>
        <v>0</v>
      </c>
      <c r="Q38" s="165">
        <f>+'1° trim 2016'!J38*$AB$1</f>
        <v>0</v>
      </c>
      <c r="R38" s="166">
        <f t="shared" si="10"/>
        <v>0</v>
      </c>
      <c r="S38" s="165">
        <f>+'1° trim 2016'!K38*$AB$1</f>
        <v>0</v>
      </c>
      <c r="T38" s="166">
        <f t="shared" si="11"/>
        <v>0</v>
      </c>
      <c r="U38" s="165">
        <f>+'1° trim 2016'!L38*$AB$1</f>
        <v>0</v>
      </c>
      <c r="V38" s="166">
        <f t="shared" si="12"/>
        <v>0</v>
      </c>
      <c r="W38" s="112">
        <f>+'1° trim 2016'!M38*$AB$1</f>
        <v>0</v>
      </c>
      <c r="X38" s="166">
        <f t="shared" si="13"/>
        <v>0</v>
      </c>
      <c r="Y38" s="116">
        <f t="shared" si="0"/>
        <v>0</v>
      </c>
      <c r="Z38" s="166">
        <f t="shared" si="0"/>
        <v>0</v>
      </c>
    </row>
    <row r="39" spans="1:26" x14ac:dyDescent="0.2">
      <c r="A39" s="131" t="s">
        <v>1659</v>
      </c>
      <c r="B39" s="132" t="s">
        <v>350</v>
      </c>
      <c r="C39" s="112">
        <f>+'1° trim 2016'!C39*$AB$1</f>
        <v>0</v>
      </c>
      <c r="D39" s="166">
        <f t="shared" si="4"/>
        <v>0</v>
      </c>
      <c r="E39" s="112">
        <f>+'1° trim 2016'!D39*$AB$1</f>
        <v>0</v>
      </c>
      <c r="F39" s="166">
        <f t="shared" si="4"/>
        <v>0</v>
      </c>
      <c r="G39" s="112">
        <f>+'1° trim 2016'!E39*$AB$1</f>
        <v>0</v>
      </c>
      <c r="H39" s="166">
        <f t="shared" si="5"/>
        <v>0</v>
      </c>
      <c r="I39" s="112">
        <f>+'1° trim 2016'!F39*$AB$1</f>
        <v>0</v>
      </c>
      <c r="J39" s="166">
        <f t="shared" si="6"/>
        <v>0</v>
      </c>
      <c r="K39" s="112">
        <f>+'1° trim 2016'!G39*$AB$1</f>
        <v>0</v>
      </c>
      <c r="L39" s="166">
        <f t="shared" si="7"/>
        <v>0</v>
      </c>
      <c r="M39" s="165">
        <f>+'1° trim 2016'!H39*$AB$1</f>
        <v>0</v>
      </c>
      <c r="N39" s="166">
        <f t="shared" si="8"/>
        <v>0</v>
      </c>
      <c r="O39" s="165">
        <f>+'1° trim 2016'!I39*$AB$1</f>
        <v>0</v>
      </c>
      <c r="P39" s="166">
        <f t="shared" si="9"/>
        <v>0</v>
      </c>
      <c r="Q39" s="165">
        <f>+'1° trim 2016'!J39*$AB$1</f>
        <v>0</v>
      </c>
      <c r="R39" s="166">
        <f t="shared" si="10"/>
        <v>0</v>
      </c>
      <c r="S39" s="165">
        <f>+'1° trim 2016'!K39*$AB$1</f>
        <v>0</v>
      </c>
      <c r="T39" s="166">
        <f t="shared" si="11"/>
        <v>0</v>
      </c>
      <c r="U39" s="165">
        <f>+'1° trim 2016'!L39*$AB$1</f>
        <v>0</v>
      </c>
      <c r="V39" s="166">
        <f t="shared" si="12"/>
        <v>0</v>
      </c>
      <c r="W39" s="112">
        <f>+'1° trim 2016'!M39*$AB$1</f>
        <v>0</v>
      </c>
      <c r="X39" s="166">
        <f t="shared" si="13"/>
        <v>0</v>
      </c>
      <c r="Y39" s="116">
        <f t="shared" si="0"/>
        <v>0</v>
      </c>
      <c r="Z39" s="166">
        <f t="shared" si="0"/>
        <v>0</v>
      </c>
    </row>
    <row r="40" spans="1:26" ht="25.5" x14ac:dyDescent="0.2">
      <c r="A40" s="131" t="s">
        <v>1660</v>
      </c>
      <c r="B40" s="132" t="s">
        <v>351</v>
      </c>
      <c r="C40" s="112">
        <f>+'1° trim 2016'!C40*$AB$1</f>
        <v>48</v>
      </c>
      <c r="D40" s="166">
        <f t="shared" si="4"/>
        <v>48</v>
      </c>
      <c r="E40" s="112">
        <f>+'1° trim 2016'!D40*$AB$1</f>
        <v>0</v>
      </c>
      <c r="F40" s="166">
        <f t="shared" si="4"/>
        <v>0</v>
      </c>
      <c r="G40" s="112">
        <f>+'1° trim 2016'!E40*$AB$1</f>
        <v>0</v>
      </c>
      <c r="H40" s="166">
        <f t="shared" si="5"/>
        <v>0</v>
      </c>
      <c r="I40" s="112">
        <f>+'1° trim 2016'!F40*$AB$1</f>
        <v>0</v>
      </c>
      <c r="J40" s="166">
        <f t="shared" si="6"/>
        <v>0</v>
      </c>
      <c r="K40" s="112">
        <f>+'1° trim 2016'!G40*$AB$1</f>
        <v>12</v>
      </c>
      <c r="L40" s="166">
        <f t="shared" si="7"/>
        <v>12</v>
      </c>
      <c r="M40" s="165">
        <f>+'1° trim 2016'!H40*$AB$1</f>
        <v>0</v>
      </c>
      <c r="N40" s="166">
        <f t="shared" si="8"/>
        <v>0</v>
      </c>
      <c r="O40" s="165">
        <f>+'1° trim 2016'!I40*$AB$1</f>
        <v>0</v>
      </c>
      <c r="P40" s="166">
        <f t="shared" si="9"/>
        <v>0</v>
      </c>
      <c r="Q40" s="165">
        <f>+'1° trim 2016'!J40*$AB$1</f>
        <v>0</v>
      </c>
      <c r="R40" s="166">
        <f t="shared" si="10"/>
        <v>0</v>
      </c>
      <c r="S40" s="165">
        <f>+'1° trim 2016'!K40*$AB$1</f>
        <v>0</v>
      </c>
      <c r="T40" s="166">
        <f t="shared" si="11"/>
        <v>0</v>
      </c>
      <c r="U40" s="165">
        <f>+'1° trim 2016'!L40*$AB$1</f>
        <v>0</v>
      </c>
      <c r="V40" s="166">
        <f t="shared" si="12"/>
        <v>0</v>
      </c>
      <c r="W40" s="112">
        <f>+'1° trim 2016'!M40*$AB$1</f>
        <v>0</v>
      </c>
      <c r="X40" s="166">
        <f t="shared" si="13"/>
        <v>0</v>
      </c>
      <c r="Y40" s="116">
        <f t="shared" si="0"/>
        <v>60</v>
      </c>
      <c r="Z40" s="166">
        <f t="shared" si="0"/>
        <v>60</v>
      </c>
    </row>
    <row r="41" spans="1:26" ht="25.5" x14ac:dyDescent="0.2">
      <c r="A41" s="131" t="s">
        <v>1661</v>
      </c>
      <c r="B41" s="132" t="s">
        <v>352</v>
      </c>
      <c r="C41" s="112">
        <f>+'1° trim 2016'!C41*$AB$1</f>
        <v>0</v>
      </c>
      <c r="D41" s="166">
        <f t="shared" si="4"/>
        <v>0</v>
      </c>
      <c r="E41" s="112">
        <f>+'1° trim 2016'!D41*$AB$1</f>
        <v>0</v>
      </c>
      <c r="F41" s="166">
        <f t="shared" si="4"/>
        <v>0</v>
      </c>
      <c r="G41" s="112">
        <f>+'1° trim 2016'!E41*$AB$1</f>
        <v>0</v>
      </c>
      <c r="H41" s="166">
        <f t="shared" si="5"/>
        <v>0</v>
      </c>
      <c r="I41" s="112">
        <f>+'1° trim 2016'!F41*$AB$1</f>
        <v>0</v>
      </c>
      <c r="J41" s="166">
        <f t="shared" si="6"/>
        <v>0</v>
      </c>
      <c r="K41" s="112">
        <f>+'1° trim 2016'!G41*$AB$1</f>
        <v>0</v>
      </c>
      <c r="L41" s="166">
        <f t="shared" si="7"/>
        <v>0</v>
      </c>
      <c r="M41" s="165">
        <f>+'1° trim 2016'!H41*$AB$1</f>
        <v>0</v>
      </c>
      <c r="N41" s="166">
        <f t="shared" si="8"/>
        <v>0</v>
      </c>
      <c r="O41" s="165">
        <f>+'1° trim 2016'!I41*$AB$1</f>
        <v>0</v>
      </c>
      <c r="P41" s="166">
        <f t="shared" si="9"/>
        <v>0</v>
      </c>
      <c r="Q41" s="165">
        <f>+'1° trim 2016'!J41*$AB$1</f>
        <v>0</v>
      </c>
      <c r="R41" s="166">
        <f t="shared" si="10"/>
        <v>0</v>
      </c>
      <c r="S41" s="165">
        <f>+'1° trim 2016'!K41*$AB$1</f>
        <v>0</v>
      </c>
      <c r="T41" s="166">
        <f t="shared" si="11"/>
        <v>0</v>
      </c>
      <c r="U41" s="165">
        <f>+'1° trim 2016'!L41*$AB$1</f>
        <v>0</v>
      </c>
      <c r="V41" s="166">
        <f t="shared" si="12"/>
        <v>0</v>
      </c>
      <c r="W41" s="112">
        <f>+'1° trim 2016'!M41*$AB$1</f>
        <v>0</v>
      </c>
      <c r="X41" s="166">
        <f t="shared" si="13"/>
        <v>0</v>
      </c>
      <c r="Y41" s="116">
        <f t="shared" si="0"/>
        <v>0</v>
      </c>
      <c r="Z41" s="166">
        <f t="shared" si="0"/>
        <v>0</v>
      </c>
    </row>
    <row r="42" spans="1:26" x14ac:dyDescent="0.2">
      <c r="A42" s="131" t="s">
        <v>1662</v>
      </c>
      <c r="B42" s="132" t="s">
        <v>353</v>
      </c>
      <c r="C42" s="112">
        <f>+'1° trim 2016'!C42*$AB$1</f>
        <v>0</v>
      </c>
      <c r="D42" s="166">
        <f t="shared" si="4"/>
        <v>0</v>
      </c>
      <c r="E42" s="112">
        <f>+'1° trim 2016'!D42*$AB$1</f>
        <v>0</v>
      </c>
      <c r="F42" s="166">
        <f t="shared" si="4"/>
        <v>0</v>
      </c>
      <c r="G42" s="112">
        <f>+'1° trim 2016'!E42*$AB$1</f>
        <v>0</v>
      </c>
      <c r="H42" s="166">
        <f t="shared" si="5"/>
        <v>0</v>
      </c>
      <c r="I42" s="112">
        <f>+'1° trim 2016'!F42*$AB$1</f>
        <v>0</v>
      </c>
      <c r="J42" s="166">
        <f t="shared" si="6"/>
        <v>0</v>
      </c>
      <c r="K42" s="112">
        <f>+'1° trim 2016'!G42*$AB$1</f>
        <v>0</v>
      </c>
      <c r="L42" s="166">
        <f t="shared" si="7"/>
        <v>0</v>
      </c>
      <c r="M42" s="165">
        <f>+'1° trim 2016'!H42*$AB$1</f>
        <v>0</v>
      </c>
      <c r="N42" s="166">
        <f t="shared" si="8"/>
        <v>0</v>
      </c>
      <c r="O42" s="165">
        <f>+'1° trim 2016'!I42*$AB$1</f>
        <v>0</v>
      </c>
      <c r="P42" s="166">
        <f t="shared" si="9"/>
        <v>0</v>
      </c>
      <c r="Q42" s="165">
        <f>+'1° trim 2016'!J42*$AB$1</f>
        <v>0</v>
      </c>
      <c r="R42" s="166">
        <f t="shared" si="10"/>
        <v>0</v>
      </c>
      <c r="S42" s="165">
        <f>+'1° trim 2016'!K42*$AB$1</f>
        <v>0</v>
      </c>
      <c r="T42" s="166">
        <f t="shared" si="11"/>
        <v>0</v>
      </c>
      <c r="U42" s="165">
        <f>+'1° trim 2016'!L42*$AB$1</f>
        <v>0</v>
      </c>
      <c r="V42" s="166">
        <f t="shared" si="12"/>
        <v>0</v>
      </c>
      <c r="W42" s="112">
        <f>+'1° trim 2016'!M42*$AB$1</f>
        <v>0</v>
      </c>
      <c r="X42" s="166">
        <f t="shared" si="13"/>
        <v>0</v>
      </c>
      <c r="Y42" s="116">
        <f t="shared" si="0"/>
        <v>0</v>
      </c>
      <c r="Z42" s="166">
        <f t="shared" si="0"/>
        <v>0</v>
      </c>
    </row>
    <row r="43" spans="1:26" ht="25.5" x14ac:dyDescent="0.2">
      <c r="A43" s="131" t="s">
        <v>1663</v>
      </c>
      <c r="B43" s="132" t="s">
        <v>354</v>
      </c>
      <c r="C43" s="112">
        <f>+'1° trim 2016'!C43*$AB$1</f>
        <v>0</v>
      </c>
      <c r="D43" s="166">
        <f t="shared" si="4"/>
        <v>0</v>
      </c>
      <c r="E43" s="112">
        <f>+'1° trim 2016'!D43*$AB$1</f>
        <v>0</v>
      </c>
      <c r="F43" s="166">
        <f t="shared" si="4"/>
        <v>0</v>
      </c>
      <c r="G43" s="112">
        <f>+'1° trim 2016'!E43*$AB$1</f>
        <v>100</v>
      </c>
      <c r="H43" s="166">
        <f t="shared" si="5"/>
        <v>100</v>
      </c>
      <c r="I43" s="112">
        <f>+'1° trim 2016'!F43*$AB$1</f>
        <v>0</v>
      </c>
      <c r="J43" s="166">
        <f t="shared" si="6"/>
        <v>0</v>
      </c>
      <c r="K43" s="112">
        <f>+'1° trim 2016'!G43*$AB$1</f>
        <v>0</v>
      </c>
      <c r="L43" s="166">
        <f t="shared" si="7"/>
        <v>0</v>
      </c>
      <c r="M43" s="165">
        <f>+'1° trim 2016'!H43*$AB$1</f>
        <v>0</v>
      </c>
      <c r="N43" s="166">
        <f t="shared" si="8"/>
        <v>0</v>
      </c>
      <c r="O43" s="165">
        <f>+'1° trim 2016'!I43*$AB$1</f>
        <v>0</v>
      </c>
      <c r="P43" s="166">
        <f t="shared" si="9"/>
        <v>0</v>
      </c>
      <c r="Q43" s="165">
        <f>+'1° trim 2016'!J43*$AB$1</f>
        <v>0</v>
      </c>
      <c r="R43" s="166">
        <f t="shared" si="10"/>
        <v>0</v>
      </c>
      <c r="S43" s="165">
        <f>+'1° trim 2016'!K43*$AB$1</f>
        <v>0</v>
      </c>
      <c r="T43" s="166">
        <f t="shared" si="11"/>
        <v>0</v>
      </c>
      <c r="U43" s="165">
        <f>+'1° trim 2016'!L43*$AB$1</f>
        <v>0</v>
      </c>
      <c r="V43" s="166">
        <f t="shared" si="12"/>
        <v>0</v>
      </c>
      <c r="W43" s="112">
        <f>+'1° trim 2016'!M43*$AB$1</f>
        <v>0</v>
      </c>
      <c r="X43" s="166">
        <f t="shared" si="13"/>
        <v>0</v>
      </c>
      <c r="Y43" s="116">
        <f t="shared" si="0"/>
        <v>100</v>
      </c>
      <c r="Z43" s="166">
        <f t="shared" si="0"/>
        <v>100</v>
      </c>
    </row>
    <row r="44" spans="1:26" s="110" customFormat="1" ht="25.5" x14ac:dyDescent="0.2">
      <c r="A44" s="131" t="s">
        <v>1664</v>
      </c>
      <c r="B44" s="132" t="s">
        <v>355</v>
      </c>
      <c r="C44" s="112">
        <f>+'1° trim 2016'!C44*$AB$1</f>
        <v>1036</v>
      </c>
      <c r="D44" s="166">
        <f t="shared" si="4"/>
        <v>1036</v>
      </c>
      <c r="E44" s="112">
        <f>+'1° trim 2016'!D44*$AB$1</f>
        <v>0</v>
      </c>
      <c r="F44" s="166">
        <f t="shared" si="4"/>
        <v>0</v>
      </c>
      <c r="G44" s="112">
        <f>+'1° trim 2016'!E44*$AB$1</f>
        <v>304</v>
      </c>
      <c r="H44" s="166">
        <f t="shared" si="5"/>
        <v>304</v>
      </c>
      <c r="I44" s="112">
        <f>+'1° trim 2016'!F44*$AB$1</f>
        <v>0</v>
      </c>
      <c r="J44" s="166">
        <f t="shared" si="6"/>
        <v>0</v>
      </c>
      <c r="K44" s="112">
        <f>+'1° trim 2016'!G44*$AB$1</f>
        <v>0</v>
      </c>
      <c r="L44" s="166">
        <f t="shared" si="7"/>
        <v>0</v>
      </c>
      <c r="M44" s="165">
        <f>+'1° trim 2016'!H44*$AB$1</f>
        <v>0</v>
      </c>
      <c r="N44" s="166">
        <f t="shared" si="8"/>
        <v>0</v>
      </c>
      <c r="O44" s="165">
        <f>+'1° trim 2016'!I44*$AB$1</f>
        <v>0</v>
      </c>
      <c r="P44" s="166">
        <f t="shared" si="9"/>
        <v>0</v>
      </c>
      <c r="Q44" s="165">
        <f>+'1° trim 2016'!J44*$AB$1</f>
        <v>44</v>
      </c>
      <c r="R44" s="166">
        <f t="shared" si="10"/>
        <v>44</v>
      </c>
      <c r="S44" s="165">
        <f>+'1° trim 2016'!K44*$AB$1</f>
        <v>3480</v>
      </c>
      <c r="T44" s="166">
        <f t="shared" si="11"/>
        <v>3480</v>
      </c>
      <c r="U44" s="165">
        <f>+'1° trim 2016'!L44*$AB$1</f>
        <v>0</v>
      </c>
      <c r="V44" s="166">
        <f t="shared" si="12"/>
        <v>0</v>
      </c>
      <c r="W44" s="112">
        <f>+'1° trim 2016'!M44*$AB$1</f>
        <v>32</v>
      </c>
      <c r="X44" s="166">
        <f t="shared" si="13"/>
        <v>32</v>
      </c>
      <c r="Y44" s="116">
        <f t="shared" si="0"/>
        <v>4896</v>
      </c>
      <c r="Z44" s="166">
        <f t="shared" si="0"/>
        <v>4896</v>
      </c>
    </row>
    <row r="45" spans="1:26" ht="38.25" x14ac:dyDescent="0.2">
      <c r="A45" s="142" t="s">
        <v>1665</v>
      </c>
      <c r="B45" s="132" t="s">
        <v>1781</v>
      </c>
      <c r="C45" s="112">
        <f>+'1° trim 2016'!C45*$AB$1</f>
        <v>0</v>
      </c>
      <c r="D45" s="166">
        <f t="shared" si="4"/>
        <v>0</v>
      </c>
      <c r="E45" s="112">
        <f>+'1° trim 2016'!D45*$AB$1</f>
        <v>0</v>
      </c>
      <c r="F45" s="166">
        <f t="shared" si="4"/>
        <v>0</v>
      </c>
      <c r="G45" s="112">
        <f>+'1° trim 2016'!E45*$AB$1</f>
        <v>12</v>
      </c>
      <c r="H45" s="166">
        <f t="shared" si="5"/>
        <v>12</v>
      </c>
      <c r="I45" s="112">
        <f>+'1° trim 2016'!F45*$AB$1</f>
        <v>0</v>
      </c>
      <c r="J45" s="166">
        <f t="shared" si="6"/>
        <v>0</v>
      </c>
      <c r="K45" s="112">
        <f>+'1° trim 2016'!G45*$AB$1</f>
        <v>24</v>
      </c>
      <c r="L45" s="166">
        <f t="shared" si="7"/>
        <v>24</v>
      </c>
      <c r="M45" s="165">
        <f>+'1° trim 2016'!H45*$AB$1</f>
        <v>0</v>
      </c>
      <c r="N45" s="166">
        <f t="shared" si="8"/>
        <v>0</v>
      </c>
      <c r="O45" s="165">
        <f>+'1° trim 2016'!I45*$AB$1</f>
        <v>0</v>
      </c>
      <c r="P45" s="166">
        <f t="shared" si="9"/>
        <v>0</v>
      </c>
      <c r="Q45" s="165">
        <f>+'1° trim 2016'!J45*$AB$1</f>
        <v>0</v>
      </c>
      <c r="R45" s="166">
        <f t="shared" si="10"/>
        <v>0</v>
      </c>
      <c r="S45" s="165">
        <f>+'1° trim 2016'!K45*$AB$1</f>
        <v>0</v>
      </c>
      <c r="T45" s="166">
        <f t="shared" si="11"/>
        <v>0</v>
      </c>
      <c r="U45" s="165">
        <f>+'1° trim 2016'!L45*$AB$1</f>
        <v>0</v>
      </c>
      <c r="V45" s="166">
        <f t="shared" si="12"/>
        <v>0</v>
      </c>
      <c r="W45" s="112">
        <f>+'1° trim 2016'!M45*$AB$1</f>
        <v>0</v>
      </c>
      <c r="X45" s="166">
        <f t="shared" si="13"/>
        <v>0</v>
      </c>
      <c r="Y45" s="116">
        <f t="shared" si="0"/>
        <v>36</v>
      </c>
      <c r="Z45" s="166">
        <f t="shared" si="0"/>
        <v>36</v>
      </c>
    </row>
    <row r="46" spans="1:26" ht="38.25" x14ac:dyDescent="0.2">
      <c r="A46" s="142" t="s">
        <v>1666</v>
      </c>
      <c r="B46" s="132" t="s">
        <v>1782</v>
      </c>
      <c r="C46" s="112">
        <f>+'1° trim 2016'!C46*$AB$1</f>
        <v>16</v>
      </c>
      <c r="D46" s="166">
        <f>SUM(D47:D58)+D61</f>
        <v>16</v>
      </c>
      <c r="E46" s="112">
        <f>+'1° trim 2016'!D46*$AB$1</f>
        <v>0</v>
      </c>
      <c r="F46" s="166">
        <f>SUM(F47:F58)+F61</f>
        <v>0</v>
      </c>
      <c r="G46" s="112">
        <f>+'1° trim 2016'!E46*$AB$1</f>
        <v>0</v>
      </c>
      <c r="H46" s="166">
        <f>SUM(H47:H58)+H61</f>
        <v>0</v>
      </c>
      <c r="I46" s="112">
        <f>+'1° trim 2016'!F46*$AB$1</f>
        <v>0</v>
      </c>
      <c r="J46" s="166">
        <f>SUM(J47:J58)+J61</f>
        <v>0</v>
      </c>
      <c r="K46" s="112">
        <f>+'1° trim 2016'!G46*$AB$1</f>
        <v>0</v>
      </c>
      <c r="L46" s="166">
        <f>SUM(L47:L58)+L61</f>
        <v>0</v>
      </c>
      <c r="M46" s="165">
        <f>+'1° trim 2016'!H46*$AB$1</f>
        <v>0</v>
      </c>
      <c r="N46" s="166">
        <f>SUM(N47:N58)+N61</f>
        <v>0</v>
      </c>
      <c r="O46" s="165">
        <f>+'1° trim 2016'!I46*$AB$1</f>
        <v>0</v>
      </c>
      <c r="P46" s="166">
        <f>SUM(P47:P58)+P61</f>
        <v>0</v>
      </c>
      <c r="Q46" s="165">
        <f>+'1° trim 2016'!J46*$AB$1</f>
        <v>0</v>
      </c>
      <c r="R46" s="166">
        <f>SUM(R47:R58)+R61</f>
        <v>0</v>
      </c>
      <c r="S46" s="165">
        <f>+'1° trim 2016'!K46*$AB$1</f>
        <v>64</v>
      </c>
      <c r="T46" s="166">
        <f>SUM(T47:T58)+T61</f>
        <v>64</v>
      </c>
      <c r="U46" s="165">
        <f>+'1° trim 2016'!L46*$AB$1</f>
        <v>0</v>
      </c>
      <c r="V46" s="166">
        <f>SUM(V47:V58)+V61</f>
        <v>0</v>
      </c>
      <c r="W46" s="112">
        <f>+'1° trim 2016'!M46*$AB$1</f>
        <v>0</v>
      </c>
      <c r="X46" s="166">
        <f>SUM(X47:X58)+X61</f>
        <v>0</v>
      </c>
      <c r="Y46" s="116">
        <f t="shared" si="0"/>
        <v>80</v>
      </c>
      <c r="Z46" s="166">
        <f t="shared" si="0"/>
        <v>80</v>
      </c>
    </row>
    <row r="47" spans="1:26" x14ac:dyDescent="0.2">
      <c r="A47" s="131" t="s">
        <v>1667</v>
      </c>
      <c r="B47" s="132" t="s">
        <v>1783</v>
      </c>
      <c r="C47" s="112">
        <f>+'1° trim 2016'!C47*$AB$1</f>
        <v>0</v>
      </c>
      <c r="D47" s="166">
        <f t="shared" ref="D47:F57" si="14">+C47</f>
        <v>0</v>
      </c>
      <c r="E47" s="112">
        <f>+'1° trim 2016'!D47*$AB$1</f>
        <v>0</v>
      </c>
      <c r="F47" s="166">
        <f t="shared" si="14"/>
        <v>0</v>
      </c>
      <c r="G47" s="112">
        <f>+'1° trim 2016'!E47*$AB$1</f>
        <v>0</v>
      </c>
      <c r="H47" s="166">
        <f t="shared" ref="H47:H57" si="15">+G47</f>
        <v>0</v>
      </c>
      <c r="I47" s="112">
        <f>+'1° trim 2016'!F47*$AB$1</f>
        <v>0</v>
      </c>
      <c r="J47" s="166">
        <f t="shared" ref="J47:J57" si="16">+I47</f>
        <v>0</v>
      </c>
      <c r="K47" s="112">
        <f>+'1° trim 2016'!G47*$AB$1</f>
        <v>0</v>
      </c>
      <c r="L47" s="166">
        <f t="shared" ref="L47:L57" si="17">+K47</f>
        <v>0</v>
      </c>
      <c r="M47" s="165">
        <f>+'1° trim 2016'!H47*$AB$1</f>
        <v>0</v>
      </c>
      <c r="N47" s="166">
        <f t="shared" ref="N47:N57" si="18">+M47</f>
        <v>0</v>
      </c>
      <c r="O47" s="165">
        <f>+'1° trim 2016'!I47*$AB$1</f>
        <v>0</v>
      </c>
      <c r="P47" s="166">
        <f t="shared" ref="P47:P57" si="19">+O47</f>
        <v>0</v>
      </c>
      <c r="Q47" s="165">
        <f>+'1° trim 2016'!J47*$AB$1</f>
        <v>0</v>
      </c>
      <c r="R47" s="166">
        <f t="shared" ref="R47:R57" si="20">+Q47</f>
        <v>0</v>
      </c>
      <c r="S47" s="165">
        <f>+'1° trim 2016'!K47*$AB$1</f>
        <v>0</v>
      </c>
      <c r="T47" s="166">
        <f t="shared" ref="T47:T57" si="21">+S47</f>
        <v>0</v>
      </c>
      <c r="U47" s="165">
        <f>+'1° trim 2016'!L47*$AB$1</f>
        <v>0</v>
      </c>
      <c r="V47" s="166">
        <f t="shared" ref="V47:V57" si="22">+U47</f>
        <v>0</v>
      </c>
      <c r="W47" s="112">
        <f>+'1° trim 2016'!M47*$AB$1</f>
        <v>0</v>
      </c>
      <c r="X47" s="166">
        <f t="shared" ref="X47:X57" si="23">+W47</f>
        <v>0</v>
      </c>
      <c r="Y47" s="116">
        <f t="shared" si="0"/>
        <v>0</v>
      </c>
      <c r="Z47" s="166">
        <f t="shared" si="0"/>
        <v>0</v>
      </c>
    </row>
    <row r="48" spans="1:26" s="110" customFormat="1" x14ac:dyDescent="0.2">
      <c r="A48" s="131" t="s">
        <v>1668</v>
      </c>
      <c r="B48" s="132" t="s">
        <v>1784</v>
      </c>
      <c r="C48" s="112">
        <f>+'1° trim 2016'!C48*$AB$1</f>
        <v>0</v>
      </c>
      <c r="D48" s="166">
        <f t="shared" si="14"/>
        <v>0</v>
      </c>
      <c r="E48" s="112">
        <f>+'1° trim 2016'!D48*$AB$1</f>
        <v>0</v>
      </c>
      <c r="F48" s="166">
        <f t="shared" si="14"/>
        <v>0</v>
      </c>
      <c r="G48" s="112">
        <f>+'1° trim 2016'!E48*$AB$1</f>
        <v>0</v>
      </c>
      <c r="H48" s="166">
        <f t="shared" si="15"/>
        <v>0</v>
      </c>
      <c r="I48" s="112">
        <f>+'1° trim 2016'!F48*$AB$1</f>
        <v>0</v>
      </c>
      <c r="J48" s="166">
        <f t="shared" si="16"/>
        <v>0</v>
      </c>
      <c r="K48" s="112">
        <f>+'1° trim 2016'!G48*$AB$1</f>
        <v>0</v>
      </c>
      <c r="L48" s="166">
        <f t="shared" si="17"/>
        <v>0</v>
      </c>
      <c r="M48" s="165">
        <f>+'1° trim 2016'!H48*$AB$1</f>
        <v>0</v>
      </c>
      <c r="N48" s="166">
        <f t="shared" si="18"/>
        <v>0</v>
      </c>
      <c r="O48" s="165">
        <f>+'1° trim 2016'!I48*$AB$1</f>
        <v>0</v>
      </c>
      <c r="P48" s="166">
        <f t="shared" si="19"/>
        <v>0</v>
      </c>
      <c r="Q48" s="165">
        <f>+'1° trim 2016'!J48*$AB$1</f>
        <v>0</v>
      </c>
      <c r="R48" s="166">
        <f t="shared" si="20"/>
        <v>0</v>
      </c>
      <c r="S48" s="165">
        <f>+'1° trim 2016'!K48*$AB$1</f>
        <v>64</v>
      </c>
      <c r="T48" s="166">
        <f t="shared" si="21"/>
        <v>64</v>
      </c>
      <c r="U48" s="165">
        <f>+'1° trim 2016'!L48*$AB$1</f>
        <v>0</v>
      </c>
      <c r="V48" s="166">
        <f t="shared" si="22"/>
        <v>0</v>
      </c>
      <c r="W48" s="112">
        <f>+'1° trim 2016'!M48*$AB$1</f>
        <v>0</v>
      </c>
      <c r="X48" s="166">
        <f t="shared" si="23"/>
        <v>0</v>
      </c>
      <c r="Y48" s="116">
        <f t="shared" si="0"/>
        <v>64</v>
      </c>
      <c r="Z48" s="166">
        <f t="shared" si="0"/>
        <v>64</v>
      </c>
    </row>
    <row r="49" spans="1:26" ht="25.5" x14ac:dyDescent="0.2">
      <c r="A49" s="131" t="s">
        <v>1669</v>
      </c>
      <c r="B49" s="132" t="s">
        <v>1785</v>
      </c>
      <c r="C49" s="112">
        <f>+'1° trim 2016'!C49*$AB$1</f>
        <v>0</v>
      </c>
      <c r="D49" s="166">
        <f t="shared" si="14"/>
        <v>0</v>
      </c>
      <c r="E49" s="112">
        <f>+'1° trim 2016'!D49*$AB$1</f>
        <v>0</v>
      </c>
      <c r="F49" s="166">
        <f t="shared" si="14"/>
        <v>0</v>
      </c>
      <c r="G49" s="112">
        <f>+'1° trim 2016'!E49*$AB$1</f>
        <v>0</v>
      </c>
      <c r="H49" s="166">
        <f t="shared" si="15"/>
        <v>0</v>
      </c>
      <c r="I49" s="112">
        <f>+'1° trim 2016'!F49*$AB$1</f>
        <v>0</v>
      </c>
      <c r="J49" s="166">
        <f t="shared" si="16"/>
        <v>0</v>
      </c>
      <c r="K49" s="112">
        <f>+'1° trim 2016'!G49*$AB$1</f>
        <v>0</v>
      </c>
      <c r="L49" s="166">
        <f t="shared" si="17"/>
        <v>0</v>
      </c>
      <c r="M49" s="165">
        <f>+'1° trim 2016'!H49*$AB$1</f>
        <v>0</v>
      </c>
      <c r="N49" s="166">
        <f t="shared" si="18"/>
        <v>0</v>
      </c>
      <c r="O49" s="165">
        <f>+'1° trim 2016'!I49*$AB$1</f>
        <v>0</v>
      </c>
      <c r="P49" s="166">
        <f t="shared" si="19"/>
        <v>0</v>
      </c>
      <c r="Q49" s="165">
        <f>+'1° trim 2016'!J49*$AB$1</f>
        <v>0</v>
      </c>
      <c r="R49" s="166">
        <f t="shared" si="20"/>
        <v>0</v>
      </c>
      <c r="S49" s="165">
        <f>+'1° trim 2016'!K49*$AB$1</f>
        <v>0</v>
      </c>
      <c r="T49" s="166">
        <f t="shared" si="21"/>
        <v>0</v>
      </c>
      <c r="U49" s="165">
        <f>+'1° trim 2016'!L49*$AB$1</f>
        <v>0</v>
      </c>
      <c r="V49" s="166">
        <f t="shared" si="22"/>
        <v>0</v>
      </c>
      <c r="W49" s="112">
        <f>+'1° trim 2016'!M49*$AB$1</f>
        <v>0</v>
      </c>
      <c r="X49" s="166">
        <f t="shared" si="23"/>
        <v>0</v>
      </c>
      <c r="Y49" s="116">
        <f t="shared" si="0"/>
        <v>0</v>
      </c>
      <c r="Z49" s="166">
        <f t="shared" si="0"/>
        <v>0</v>
      </c>
    </row>
    <row r="50" spans="1:26" x14ac:dyDescent="0.2">
      <c r="A50" s="131" t="s">
        <v>1670</v>
      </c>
      <c r="B50" s="132" t="s">
        <v>1786</v>
      </c>
      <c r="C50" s="112">
        <f>+'1° trim 2016'!C50*$AB$1</f>
        <v>0</v>
      </c>
      <c r="D50" s="166">
        <f t="shared" si="14"/>
        <v>0</v>
      </c>
      <c r="E50" s="112">
        <f>+'1° trim 2016'!D50*$AB$1</f>
        <v>0</v>
      </c>
      <c r="F50" s="166">
        <f t="shared" si="14"/>
        <v>0</v>
      </c>
      <c r="G50" s="112">
        <f>+'1° trim 2016'!E50*$AB$1</f>
        <v>0</v>
      </c>
      <c r="H50" s="166">
        <f t="shared" si="15"/>
        <v>0</v>
      </c>
      <c r="I50" s="112">
        <f>+'1° trim 2016'!F50*$AB$1</f>
        <v>0</v>
      </c>
      <c r="J50" s="166">
        <f t="shared" si="16"/>
        <v>0</v>
      </c>
      <c r="K50" s="112">
        <f>+'1° trim 2016'!G50*$AB$1</f>
        <v>0</v>
      </c>
      <c r="L50" s="166">
        <f t="shared" si="17"/>
        <v>0</v>
      </c>
      <c r="M50" s="165">
        <f>+'1° trim 2016'!H50*$AB$1</f>
        <v>0</v>
      </c>
      <c r="N50" s="166">
        <f t="shared" si="18"/>
        <v>0</v>
      </c>
      <c r="O50" s="165">
        <f>+'1° trim 2016'!I50*$AB$1</f>
        <v>0</v>
      </c>
      <c r="P50" s="166">
        <f t="shared" si="19"/>
        <v>0</v>
      </c>
      <c r="Q50" s="165">
        <f>+'1° trim 2016'!J50*$AB$1</f>
        <v>0</v>
      </c>
      <c r="R50" s="166">
        <f t="shared" si="20"/>
        <v>0</v>
      </c>
      <c r="S50" s="165">
        <f>+'1° trim 2016'!K50*$AB$1</f>
        <v>0</v>
      </c>
      <c r="T50" s="166">
        <f t="shared" si="21"/>
        <v>0</v>
      </c>
      <c r="U50" s="165">
        <f>+'1° trim 2016'!L50*$AB$1</f>
        <v>0</v>
      </c>
      <c r="V50" s="166">
        <f t="shared" si="22"/>
        <v>0</v>
      </c>
      <c r="W50" s="112">
        <f>+'1° trim 2016'!M50*$AB$1</f>
        <v>0</v>
      </c>
      <c r="X50" s="166">
        <f t="shared" si="23"/>
        <v>0</v>
      </c>
      <c r="Y50" s="116">
        <f t="shared" si="0"/>
        <v>0</v>
      </c>
      <c r="Z50" s="166">
        <f t="shared" si="0"/>
        <v>0</v>
      </c>
    </row>
    <row r="51" spans="1:26" ht="25.5" x14ac:dyDescent="0.2">
      <c r="A51" s="131" t="s">
        <v>1671</v>
      </c>
      <c r="B51" s="132" t="s">
        <v>1787</v>
      </c>
      <c r="C51" s="112">
        <f>+'1° trim 2016'!C51*$AB$1</f>
        <v>0</v>
      </c>
      <c r="D51" s="166">
        <f t="shared" si="14"/>
        <v>0</v>
      </c>
      <c r="E51" s="112">
        <f>+'1° trim 2016'!D51*$AB$1</f>
        <v>0</v>
      </c>
      <c r="F51" s="166">
        <f t="shared" si="14"/>
        <v>0</v>
      </c>
      <c r="G51" s="112">
        <f>+'1° trim 2016'!E51*$AB$1</f>
        <v>0</v>
      </c>
      <c r="H51" s="166">
        <f t="shared" si="15"/>
        <v>0</v>
      </c>
      <c r="I51" s="112">
        <f>+'1° trim 2016'!F51*$AB$1</f>
        <v>0</v>
      </c>
      <c r="J51" s="166">
        <f t="shared" si="16"/>
        <v>0</v>
      </c>
      <c r="K51" s="112">
        <f>+'1° trim 2016'!G51*$AB$1</f>
        <v>0</v>
      </c>
      <c r="L51" s="166">
        <f t="shared" si="17"/>
        <v>0</v>
      </c>
      <c r="M51" s="165">
        <f>+'1° trim 2016'!H51*$AB$1</f>
        <v>0</v>
      </c>
      <c r="N51" s="166">
        <f t="shared" si="18"/>
        <v>0</v>
      </c>
      <c r="O51" s="165">
        <f>+'1° trim 2016'!I51*$AB$1</f>
        <v>0</v>
      </c>
      <c r="P51" s="166">
        <f t="shared" si="19"/>
        <v>0</v>
      </c>
      <c r="Q51" s="165">
        <f>+'1° trim 2016'!J51*$AB$1</f>
        <v>0</v>
      </c>
      <c r="R51" s="166">
        <f t="shared" si="20"/>
        <v>0</v>
      </c>
      <c r="S51" s="165">
        <f>+'1° trim 2016'!K51*$AB$1</f>
        <v>0</v>
      </c>
      <c r="T51" s="166">
        <f t="shared" si="21"/>
        <v>0</v>
      </c>
      <c r="U51" s="165">
        <f>+'1° trim 2016'!L51*$AB$1</f>
        <v>0</v>
      </c>
      <c r="V51" s="166">
        <f t="shared" si="22"/>
        <v>0</v>
      </c>
      <c r="W51" s="112">
        <f>+'1° trim 2016'!M51*$AB$1</f>
        <v>0</v>
      </c>
      <c r="X51" s="166">
        <f t="shared" si="23"/>
        <v>0</v>
      </c>
      <c r="Y51" s="116">
        <f t="shared" si="0"/>
        <v>0</v>
      </c>
      <c r="Z51" s="166">
        <f t="shared" si="0"/>
        <v>0</v>
      </c>
    </row>
    <row r="52" spans="1:26" ht="25.5" x14ac:dyDescent="0.2">
      <c r="A52" s="131" t="s">
        <v>1672</v>
      </c>
      <c r="B52" s="132" t="s">
        <v>1788</v>
      </c>
      <c r="C52" s="112">
        <f>+'1° trim 2016'!C52*$AB$1</f>
        <v>0</v>
      </c>
      <c r="D52" s="166">
        <f t="shared" si="14"/>
        <v>0</v>
      </c>
      <c r="E52" s="112">
        <f>+'1° trim 2016'!D52*$AB$1</f>
        <v>0</v>
      </c>
      <c r="F52" s="166">
        <f t="shared" si="14"/>
        <v>0</v>
      </c>
      <c r="G52" s="112">
        <f>+'1° trim 2016'!E52*$AB$1</f>
        <v>0</v>
      </c>
      <c r="H52" s="166">
        <f t="shared" si="15"/>
        <v>0</v>
      </c>
      <c r="I52" s="112">
        <f>+'1° trim 2016'!F52*$AB$1</f>
        <v>0</v>
      </c>
      <c r="J52" s="166">
        <f t="shared" si="16"/>
        <v>0</v>
      </c>
      <c r="K52" s="112">
        <f>+'1° trim 2016'!G52*$AB$1</f>
        <v>0</v>
      </c>
      <c r="L52" s="166">
        <f t="shared" si="17"/>
        <v>0</v>
      </c>
      <c r="M52" s="165">
        <f>+'1° trim 2016'!H52*$AB$1</f>
        <v>0</v>
      </c>
      <c r="N52" s="166">
        <f t="shared" si="18"/>
        <v>0</v>
      </c>
      <c r="O52" s="165">
        <f>+'1° trim 2016'!I52*$AB$1</f>
        <v>0</v>
      </c>
      <c r="P52" s="166">
        <f t="shared" si="19"/>
        <v>0</v>
      </c>
      <c r="Q52" s="165">
        <f>+'1° trim 2016'!J52*$AB$1</f>
        <v>0</v>
      </c>
      <c r="R52" s="166">
        <f t="shared" si="20"/>
        <v>0</v>
      </c>
      <c r="S52" s="165">
        <f>+'1° trim 2016'!K52*$AB$1</f>
        <v>0</v>
      </c>
      <c r="T52" s="166">
        <f t="shared" si="21"/>
        <v>0</v>
      </c>
      <c r="U52" s="165">
        <f>+'1° trim 2016'!L52*$AB$1</f>
        <v>0</v>
      </c>
      <c r="V52" s="166">
        <f t="shared" si="22"/>
        <v>0</v>
      </c>
      <c r="W52" s="112">
        <f>+'1° trim 2016'!M52*$AB$1</f>
        <v>0</v>
      </c>
      <c r="X52" s="166">
        <f t="shared" si="23"/>
        <v>0</v>
      </c>
      <c r="Y52" s="116">
        <f t="shared" si="0"/>
        <v>0</v>
      </c>
      <c r="Z52" s="166">
        <f t="shared" si="0"/>
        <v>0</v>
      </c>
    </row>
    <row r="53" spans="1:26" x14ac:dyDescent="0.2">
      <c r="A53" s="131" t="s">
        <v>1673</v>
      </c>
      <c r="B53" s="132" t="s">
        <v>1789</v>
      </c>
      <c r="C53" s="112">
        <f>+'1° trim 2016'!C53*$AB$1</f>
        <v>0</v>
      </c>
      <c r="D53" s="166">
        <f t="shared" si="14"/>
        <v>0</v>
      </c>
      <c r="E53" s="112">
        <f>+'1° trim 2016'!D53*$AB$1</f>
        <v>0</v>
      </c>
      <c r="F53" s="166">
        <f t="shared" si="14"/>
        <v>0</v>
      </c>
      <c r="G53" s="112">
        <f>+'1° trim 2016'!E53*$AB$1</f>
        <v>0</v>
      </c>
      <c r="H53" s="166">
        <f t="shared" si="15"/>
        <v>0</v>
      </c>
      <c r="I53" s="112">
        <f>+'1° trim 2016'!F53*$AB$1</f>
        <v>0</v>
      </c>
      <c r="J53" s="166">
        <f t="shared" si="16"/>
        <v>0</v>
      </c>
      <c r="K53" s="112">
        <f>+'1° trim 2016'!G53*$AB$1</f>
        <v>0</v>
      </c>
      <c r="L53" s="166">
        <f t="shared" si="17"/>
        <v>0</v>
      </c>
      <c r="M53" s="165">
        <f>+'1° trim 2016'!H53*$AB$1</f>
        <v>0</v>
      </c>
      <c r="N53" s="166">
        <f t="shared" si="18"/>
        <v>0</v>
      </c>
      <c r="O53" s="165">
        <f>+'1° trim 2016'!I53*$AB$1</f>
        <v>0</v>
      </c>
      <c r="P53" s="166">
        <f t="shared" si="19"/>
        <v>0</v>
      </c>
      <c r="Q53" s="165">
        <f>+'1° trim 2016'!J53*$AB$1</f>
        <v>0</v>
      </c>
      <c r="R53" s="166">
        <f t="shared" si="20"/>
        <v>0</v>
      </c>
      <c r="S53" s="165">
        <f>+'1° trim 2016'!K53*$AB$1</f>
        <v>0</v>
      </c>
      <c r="T53" s="166">
        <f t="shared" si="21"/>
        <v>0</v>
      </c>
      <c r="U53" s="165">
        <f>+'1° trim 2016'!L53*$AB$1</f>
        <v>0</v>
      </c>
      <c r="V53" s="166">
        <f t="shared" si="22"/>
        <v>0</v>
      </c>
      <c r="W53" s="112">
        <f>+'1° trim 2016'!M53*$AB$1</f>
        <v>0</v>
      </c>
      <c r="X53" s="166">
        <f t="shared" si="23"/>
        <v>0</v>
      </c>
      <c r="Y53" s="116">
        <f t="shared" si="0"/>
        <v>0</v>
      </c>
      <c r="Z53" s="166">
        <f t="shared" si="0"/>
        <v>0</v>
      </c>
    </row>
    <row r="54" spans="1:26" s="110" customFormat="1" ht="25.5" x14ac:dyDescent="0.2">
      <c r="A54" s="131" t="s">
        <v>1674</v>
      </c>
      <c r="B54" s="132" t="s">
        <v>1790</v>
      </c>
      <c r="C54" s="112">
        <f>+'1° trim 2016'!C54*$AB$1</f>
        <v>0</v>
      </c>
      <c r="D54" s="166">
        <f t="shared" si="14"/>
        <v>0</v>
      </c>
      <c r="E54" s="112">
        <f>+'1° trim 2016'!D54*$AB$1</f>
        <v>0</v>
      </c>
      <c r="F54" s="166">
        <f t="shared" si="14"/>
        <v>0</v>
      </c>
      <c r="G54" s="112">
        <f>+'1° trim 2016'!E54*$AB$1</f>
        <v>0</v>
      </c>
      <c r="H54" s="166">
        <f t="shared" si="15"/>
        <v>0</v>
      </c>
      <c r="I54" s="112">
        <f>+'1° trim 2016'!F54*$AB$1</f>
        <v>0</v>
      </c>
      <c r="J54" s="166">
        <f t="shared" si="16"/>
        <v>0</v>
      </c>
      <c r="K54" s="112">
        <f>+'1° trim 2016'!G54*$AB$1</f>
        <v>0</v>
      </c>
      <c r="L54" s="166">
        <f t="shared" si="17"/>
        <v>0</v>
      </c>
      <c r="M54" s="165">
        <f>+'1° trim 2016'!H54*$AB$1</f>
        <v>0</v>
      </c>
      <c r="N54" s="166">
        <f t="shared" si="18"/>
        <v>0</v>
      </c>
      <c r="O54" s="165">
        <f>+'1° trim 2016'!I54*$AB$1</f>
        <v>0</v>
      </c>
      <c r="P54" s="166">
        <f t="shared" si="19"/>
        <v>0</v>
      </c>
      <c r="Q54" s="165">
        <f>+'1° trim 2016'!J54*$AB$1</f>
        <v>0</v>
      </c>
      <c r="R54" s="166">
        <f t="shared" si="20"/>
        <v>0</v>
      </c>
      <c r="S54" s="165">
        <f>+'1° trim 2016'!K54*$AB$1</f>
        <v>0</v>
      </c>
      <c r="T54" s="166">
        <f t="shared" si="21"/>
        <v>0</v>
      </c>
      <c r="U54" s="165">
        <f>+'1° trim 2016'!L54*$AB$1</f>
        <v>0</v>
      </c>
      <c r="V54" s="166">
        <f t="shared" si="22"/>
        <v>0</v>
      </c>
      <c r="W54" s="112">
        <f>+'1° trim 2016'!M54*$AB$1</f>
        <v>0</v>
      </c>
      <c r="X54" s="166">
        <f t="shared" si="23"/>
        <v>0</v>
      </c>
      <c r="Y54" s="116">
        <f t="shared" si="0"/>
        <v>0</v>
      </c>
      <c r="Z54" s="166">
        <f t="shared" si="0"/>
        <v>0</v>
      </c>
    </row>
    <row r="55" spans="1:26" ht="25.5" x14ac:dyDescent="0.2">
      <c r="A55" s="131" t="s">
        <v>1675</v>
      </c>
      <c r="B55" s="132" t="s">
        <v>4</v>
      </c>
      <c r="C55" s="112">
        <f>+'1° trim 2016'!C55*$AB$1</f>
        <v>0</v>
      </c>
      <c r="D55" s="166">
        <f t="shared" si="14"/>
        <v>0</v>
      </c>
      <c r="E55" s="112">
        <f>+'1° trim 2016'!D55*$AB$1</f>
        <v>0</v>
      </c>
      <c r="F55" s="166">
        <f t="shared" si="14"/>
        <v>0</v>
      </c>
      <c r="G55" s="112">
        <f>+'1° trim 2016'!E55*$AB$1</f>
        <v>0</v>
      </c>
      <c r="H55" s="166">
        <f t="shared" si="15"/>
        <v>0</v>
      </c>
      <c r="I55" s="112">
        <f>+'1° trim 2016'!F55*$AB$1</f>
        <v>0</v>
      </c>
      <c r="J55" s="166">
        <f t="shared" si="16"/>
        <v>0</v>
      </c>
      <c r="K55" s="112">
        <f>+'1° trim 2016'!G55*$AB$1</f>
        <v>0</v>
      </c>
      <c r="L55" s="166">
        <f t="shared" si="17"/>
        <v>0</v>
      </c>
      <c r="M55" s="165">
        <f>+'1° trim 2016'!H55*$AB$1</f>
        <v>0</v>
      </c>
      <c r="N55" s="166">
        <f t="shared" si="18"/>
        <v>0</v>
      </c>
      <c r="O55" s="165">
        <f>+'1° trim 2016'!I55*$AB$1</f>
        <v>0</v>
      </c>
      <c r="P55" s="166">
        <f t="shared" si="19"/>
        <v>0</v>
      </c>
      <c r="Q55" s="165">
        <f>+'1° trim 2016'!J55*$AB$1</f>
        <v>0</v>
      </c>
      <c r="R55" s="166">
        <f t="shared" si="20"/>
        <v>0</v>
      </c>
      <c r="S55" s="165">
        <f>+'1° trim 2016'!K55*$AB$1</f>
        <v>0</v>
      </c>
      <c r="T55" s="166">
        <f t="shared" si="21"/>
        <v>0</v>
      </c>
      <c r="U55" s="165">
        <f>+'1° trim 2016'!L55*$AB$1</f>
        <v>0</v>
      </c>
      <c r="V55" s="166">
        <f t="shared" si="22"/>
        <v>0</v>
      </c>
      <c r="W55" s="112">
        <f>+'1° trim 2016'!M55*$AB$1</f>
        <v>0</v>
      </c>
      <c r="X55" s="166">
        <f t="shared" si="23"/>
        <v>0</v>
      </c>
      <c r="Y55" s="116">
        <f t="shared" si="0"/>
        <v>0</v>
      </c>
      <c r="Z55" s="166">
        <f t="shared" si="0"/>
        <v>0</v>
      </c>
    </row>
    <row r="56" spans="1:26" ht="25.5" x14ac:dyDescent="0.2">
      <c r="A56" s="131" t="s">
        <v>1676</v>
      </c>
      <c r="B56" s="132" t="s">
        <v>5</v>
      </c>
      <c r="C56" s="112">
        <f>+'1° trim 2016'!C56*$AB$1</f>
        <v>16</v>
      </c>
      <c r="D56" s="166">
        <f t="shared" si="14"/>
        <v>16</v>
      </c>
      <c r="E56" s="112">
        <f>+'1° trim 2016'!D56*$AB$1</f>
        <v>0</v>
      </c>
      <c r="F56" s="166">
        <f t="shared" si="14"/>
        <v>0</v>
      </c>
      <c r="G56" s="112">
        <f>+'1° trim 2016'!E56*$AB$1</f>
        <v>0</v>
      </c>
      <c r="H56" s="166">
        <f t="shared" si="15"/>
        <v>0</v>
      </c>
      <c r="I56" s="112">
        <f>+'1° trim 2016'!F56*$AB$1</f>
        <v>0</v>
      </c>
      <c r="J56" s="166">
        <f t="shared" si="16"/>
        <v>0</v>
      </c>
      <c r="K56" s="112">
        <f>+'1° trim 2016'!G56*$AB$1</f>
        <v>0</v>
      </c>
      <c r="L56" s="166">
        <f t="shared" si="17"/>
        <v>0</v>
      </c>
      <c r="M56" s="165">
        <f>+'1° trim 2016'!H56*$AB$1</f>
        <v>0</v>
      </c>
      <c r="N56" s="166">
        <f t="shared" si="18"/>
        <v>0</v>
      </c>
      <c r="O56" s="165">
        <f>+'1° trim 2016'!I56*$AB$1</f>
        <v>0</v>
      </c>
      <c r="P56" s="166">
        <f t="shared" si="19"/>
        <v>0</v>
      </c>
      <c r="Q56" s="165">
        <f>+'1° trim 2016'!J56*$AB$1</f>
        <v>0</v>
      </c>
      <c r="R56" s="166">
        <f t="shared" si="20"/>
        <v>0</v>
      </c>
      <c r="S56" s="165">
        <f>+'1° trim 2016'!K56*$AB$1</f>
        <v>0</v>
      </c>
      <c r="T56" s="166">
        <f t="shared" si="21"/>
        <v>0</v>
      </c>
      <c r="U56" s="165">
        <f>+'1° trim 2016'!L56*$AB$1</f>
        <v>0</v>
      </c>
      <c r="V56" s="166">
        <f t="shared" si="22"/>
        <v>0</v>
      </c>
      <c r="W56" s="112">
        <f>+'1° trim 2016'!M56*$AB$1</f>
        <v>0</v>
      </c>
      <c r="X56" s="166">
        <f t="shared" si="23"/>
        <v>0</v>
      </c>
      <c r="Y56" s="116">
        <f t="shared" si="0"/>
        <v>16</v>
      </c>
      <c r="Z56" s="166">
        <f t="shared" si="0"/>
        <v>16</v>
      </c>
    </row>
    <row r="57" spans="1:26" x14ac:dyDescent="0.2">
      <c r="A57" s="131" t="s">
        <v>1677</v>
      </c>
      <c r="B57" s="132" t="s">
        <v>555</v>
      </c>
      <c r="C57" s="112">
        <f>+'1° trim 2016'!C57*$AB$1</f>
        <v>0</v>
      </c>
      <c r="D57" s="166">
        <f t="shared" si="14"/>
        <v>0</v>
      </c>
      <c r="E57" s="112">
        <f>+'1° trim 2016'!D57*$AB$1</f>
        <v>0</v>
      </c>
      <c r="F57" s="166">
        <f t="shared" si="14"/>
        <v>0</v>
      </c>
      <c r="G57" s="112">
        <f>+'1° trim 2016'!E57*$AB$1</f>
        <v>0</v>
      </c>
      <c r="H57" s="166">
        <f t="shared" si="15"/>
        <v>0</v>
      </c>
      <c r="I57" s="112">
        <f>+'1° trim 2016'!F57*$AB$1</f>
        <v>0</v>
      </c>
      <c r="J57" s="166">
        <f t="shared" si="16"/>
        <v>0</v>
      </c>
      <c r="K57" s="112">
        <f>+'1° trim 2016'!G57*$AB$1</f>
        <v>0</v>
      </c>
      <c r="L57" s="166">
        <f t="shared" si="17"/>
        <v>0</v>
      </c>
      <c r="M57" s="165">
        <f>+'1° trim 2016'!H57*$AB$1</f>
        <v>0</v>
      </c>
      <c r="N57" s="166">
        <f t="shared" si="18"/>
        <v>0</v>
      </c>
      <c r="O57" s="165">
        <f>+'1° trim 2016'!I57*$AB$1</f>
        <v>0</v>
      </c>
      <c r="P57" s="166">
        <f t="shared" si="19"/>
        <v>0</v>
      </c>
      <c r="Q57" s="165">
        <f>+'1° trim 2016'!J57*$AB$1</f>
        <v>0</v>
      </c>
      <c r="R57" s="166">
        <f t="shared" si="20"/>
        <v>0</v>
      </c>
      <c r="S57" s="165">
        <f>+'1° trim 2016'!K57*$AB$1</f>
        <v>0</v>
      </c>
      <c r="T57" s="166">
        <f t="shared" si="21"/>
        <v>0</v>
      </c>
      <c r="U57" s="165">
        <f>+'1° trim 2016'!L57*$AB$1</f>
        <v>0</v>
      </c>
      <c r="V57" s="166">
        <f t="shared" si="22"/>
        <v>0</v>
      </c>
      <c r="W57" s="112">
        <f>+'1° trim 2016'!M57*$AB$1</f>
        <v>0</v>
      </c>
      <c r="X57" s="166">
        <f t="shared" si="23"/>
        <v>0</v>
      </c>
      <c r="Y57" s="116">
        <f t="shared" si="0"/>
        <v>0</v>
      </c>
      <c r="Z57" s="166">
        <f t="shared" si="0"/>
        <v>0</v>
      </c>
    </row>
    <row r="58" spans="1:26" ht="38.25" x14ac:dyDescent="0.2">
      <c r="A58" s="131" t="s">
        <v>1678</v>
      </c>
      <c r="B58" s="132" t="s">
        <v>556</v>
      </c>
      <c r="C58" s="112">
        <f>+'1° trim 2016'!C58*$AB$1</f>
        <v>0</v>
      </c>
      <c r="D58" s="164">
        <f>SUM(D59:D60)</f>
        <v>0</v>
      </c>
      <c r="E58" s="112">
        <f>+'1° trim 2016'!D58*$AB$1</f>
        <v>0</v>
      </c>
      <c r="F58" s="164">
        <f>SUM(F59:F60)</f>
        <v>0</v>
      </c>
      <c r="G58" s="112">
        <f>+'1° trim 2016'!E58*$AB$1</f>
        <v>0</v>
      </c>
      <c r="H58" s="164">
        <f>SUM(H59:H60)</f>
        <v>0</v>
      </c>
      <c r="I58" s="112">
        <f>+'1° trim 2016'!F58*$AB$1</f>
        <v>0</v>
      </c>
      <c r="J58" s="164">
        <f>SUM(J59:J60)</f>
        <v>0</v>
      </c>
      <c r="K58" s="112">
        <f>+'1° trim 2016'!G58*$AB$1</f>
        <v>0</v>
      </c>
      <c r="L58" s="164">
        <f>SUM(L59:L60)</f>
        <v>0</v>
      </c>
      <c r="M58" s="165">
        <f>+'1° trim 2016'!H58*$AB$1</f>
        <v>0</v>
      </c>
      <c r="N58" s="164">
        <f>SUM(N59:N60)</f>
        <v>0</v>
      </c>
      <c r="O58" s="165">
        <f>+'1° trim 2016'!I58*$AB$1</f>
        <v>0</v>
      </c>
      <c r="P58" s="164">
        <f>SUM(P59:P60)</f>
        <v>0</v>
      </c>
      <c r="Q58" s="165">
        <f>+'1° trim 2016'!J58*$AB$1</f>
        <v>0</v>
      </c>
      <c r="R58" s="164">
        <f>SUM(R59:R60)</f>
        <v>0</v>
      </c>
      <c r="S58" s="165">
        <f>+'1° trim 2016'!K58*$AB$1</f>
        <v>0</v>
      </c>
      <c r="T58" s="164">
        <f>SUM(T59:T60)</f>
        <v>0</v>
      </c>
      <c r="U58" s="165">
        <f>+'1° trim 2016'!L58*$AB$1</f>
        <v>0</v>
      </c>
      <c r="V58" s="164">
        <f>SUM(V59:V60)</f>
        <v>0</v>
      </c>
      <c r="W58" s="112">
        <f>+'1° trim 2016'!M58*$AB$1</f>
        <v>0</v>
      </c>
      <c r="X58" s="164">
        <f>SUM(X59:X60)</f>
        <v>0</v>
      </c>
      <c r="Y58" s="116">
        <f t="shared" si="0"/>
        <v>0</v>
      </c>
      <c r="Z58" s="164">
        <f t="shared" si="0"/>
        <v>0</v>
      </c>
    </row>
    <row r="59" spans="1:26" ht="25.5" x14ac:dyDescent="0.2">
      <c r="A59" s="142" t="s">
        <v>1679</v>
      </c>
      <c r="B59" s="132" t="s">
        <v>557</v>
      </c>
      <c r="C59" s="112">
        <f>+'1° trim 2016'!C59*$AB$1</f>
        <v>0</v>
      </c>
      <c r="D59" s="166">
        <f>+C59</f>
        <v>0</v>
      </c>
      <c r="E59" s="112">
        <f>+'1° trim 2016'!D59*$AB$1</f>
        <v>0</v>
      </c>
      <c r="F59" s="166">
        <f>+E59</f>
        <v>0</v>
      </c>
      <c r="G59" s="112">
        <f>+'1° trim 2016'!E59*$AB$1</f>
        <v>0</v>
      </c>
      <c r="H59" s="166">
        <f>+G59</f>
        <v>0</v>
      </c>
      <c r="I59" s="112">
        <f>+'1° trim 2016'!F59*$AB$1</f>
        <v>0</v>
      </c>
      <c r="J59" s="166">
        <f>+I59</f>
        <v>0</v>
      </c>
      <c r="K59" s="112">
        <f>+'1° trim 2016'!G59*$AB$1</f>
        <v>0</v>
      </c>
      <c r="L59" s="166">
        <f>+K59</f>
        <v>0</v>
      </c>
      <c r="M59" s="165">
        <f>+'1° trim 2016'!H59*$AB$1</f>
        <v>0</v>
      </c>
      <c r="N59" s="166">
        <f>+M59</f>
        <v>0</v>
      </c>
      <c r="O59" s="165">
        <f>+'1° trim 2016'!I59*$AB$1</f>
        <v>0</v>
      </c>
      <c r="P59" s="166">
        <f>+O59</f>
        <v>0</v>
      </c>
      <c r="Q59" s="165">
        <f>+'1° trim 2016'!J59*$AB$1</f>
        <v>0</v>
      </c>
      <c r="R59" s="166">
        <f>+Q59</f>
        <v>0</v>
      </c>
      <c r="S59" s="165">
        <f>+'1° trim 2016'!K59*$AB$1</f>
        <v>0</v>
      </c>
      <c r="T59" s="166">
        <f>+S59</f>
        <v>0</v>
      </c>
      <c r="U59" s="165">
        <f>+'1° trim 2016'!L59*$AB$1</f>
        <v>0</v>
      </c>
      <c r="V59" s="166">
        <f>+U59</f>
        <v>0</v>
      </c>
      <c r="W59" s="112">
        <f>+'1° trim 2016'!M59*$AB$1</f>
        <v>0</v>
      </c>
      <c r="X59" s="166">
        <f>+W59</f>
        <v>0</v>
      </c>
      <c r="Y59" s="116">
        <f t="shared" si="0"/>
        <v>0</v>
      </c>
      <c r="Z59" s="166">
        <f t="shared" si="0"/>
        <v>0</v>
      </c>
    </row>
    <row r="60" spans="1:26" ht="38.25" x14ac:dyDescent="0.2">
      <c r="A60" s="142" t="s">
        <v>1680</v>
      </c>
      <c r="B60" s="132" t="s">
        <v>558</v>
      </c>
      <c r="C60" s="112">
        <f>+'1° trim 2016'!C60*$AB$1</f>
        <v>0</v>
      </c>
      <c r="D60" s="166">
        <f>+C60</f>
        <v>0</v>
      </c>
      <c r="E60" s="112">
        <f>+'1° trim 2016'!D60*$AB$1</f>
        <v>0</v>
      </c>
      <c r="F60" s="166">
        <f>+E60</f>
        <v>0</v>
      </c>
      <c r="G60" s="112">
        <f>+'1° trim 2016'!E60*$AB$1</f>
        <v>0</v>
      </c>
      <c r="H60" s="166">
        <f>+G60</f>
        <v>0</v>
      </c>
      <c r="I60" s="112">
        <f>+'1° trim 2016'!F60*$AB$1</f>
        <v>0</v>
      </c>
      <c r="J60" s="166">
        <f>+I60</f>
        <v>0</v>
      </c>
      <c r="K60" s="112">
        <f>+'1° trim 2016'!G60*$AB$1</f>
        <v>0</v>
      </c>
      <c r="L60" s="166">
        <f>+K60</f>
        <v>0</v>
      </c>
      <c r="M60" s="165">
        <f>+'1° trim 2016'!H60*$AB$1</f>
        <v>0</v>
      </c>
      <c r="N60" s="166">
        <f>+M60</f>
        <v>0</v>
      </c>
      <c r="O60" s="165">
        <f>+'1° trim 2016'!I60*$AB$1</f>
        <v>0</v>
      </c>
      <c r="P60" s="166">
        <f>+O60</f>
        <v>0</v>
      </c>
      <c r="Q60" s="165">
        <f>+'1° trim 2016'!J60*$AB$1</f>
        <v>0</v>
      </c>
      <c r="R60" s="166">
        <f>+Q60</f>
        <v>0</v>
      </c>
      <c r="S60" s="165">
        <f>+'1° trim 2016'!K60*$AB$1</f>
        <v>0</v>
      </c>
      <c r="T60" s="166">
        <f>+S60</f>
        <v>0</v>
      </c>
      <c r="U60" s="165">
        <f>+'1° trim 2016'!L60*$AB$1</f>
        <v>0</v>
      </c>
      <c r="V60" s="166">
        <f>+U60</f>
        <v>0</v>
      </c>
      <c r="W60" s="112">
        <f>+'1° trim 2016'!M60*$AB$1</f>
        <v>0</v>
      </c>
      <c r="X60" s="166">
        <f>+W60</f>
        <v>0</v>
      </c>
      <c r="Y60" s="116">
        <f t="shared" si="0"/>
        <v>0</v>
      </c>
      <c r="Z60" s="166">
        <f t="shared" si="0"/>
        <v>0</v>
      </c>
    </row>
    <row r="61" spans="1:26" ht="25.5" x14ac:dyDescent="0.2">
      <c r="A61" s="131" t="s">
        <v>1681</v>
      </c>
      <c r="B61" s="132" t="s">
        <v>559</v>
      </c>
      <c r="C61" s="112">
        <f>+'1° trim 2016'!C61*$AB$1</f>
        <v>0</v>
      </c>
      <c r="D61" s="166">
        <f>+C61</f>
        <v>0</v>
      </c>
      <c r="E61" s="112">
        <f>+'1° trim 2016'!D61*$AB$1</f>
        <v>0</v>
      </c>
      <c r="F61" s="166">
        <f>+E61</f>
        <v>0</v>
      </c>
      <c r="G61" s="112">
        <f>+'1° trim 2016'!E61*$AB$1</f>
        <v>0</v>
      </c>
      <c r="H61" s="166">
        <f>+G61</f>
        <v>0</v>
      </c>
      <c r="I61" s="112">
        <f>+'1° trim 2016'!F61*$AB$1</f>
        <v>0</v>
      </c>
      <c r="J61" s="166">
        <f>+I61</f>
        <v>0</v>
      </c>
      <c r="K61" s="112">
        <f>+'1° trim 2016'!G61*$AB$1</f>
        <v>0</v>
      </c>
      <c r="L61" s="166">
        <f>+K61</f>
        <v>0</v>
      </c>
      <c r="M61" s="165">
        <f>+'1° trim 2016'!H61*$AB$1</f>
        <v>0</v>
      </c>
      <c r="N61" s="166">
        <f>+M61</f>
        <v>0</v>
      </c>
      <c r="O61" s="165">
        <f>+'1° trim 2016'!I61*$AB$1</f>
        <v>0</v>
      </c>
      <c r="P61" s="166">
        <f>+O61</f>
        <v>0</v>
      </c>
      <c r="Q61" s="165">
        <f>+'1° trim 2016'!J61*$AB$1</f>
        <v>0</v>
      </c>
      <c r="R61" s="166">
        <f>+Q61</f>
        <v>0</v>
      </c>
      <c r="S61" s="165">
        <f>+'1° trim 2016'!K61*$AB$1</f>
        <v>0</v>
      </c>
      <c r="T61" s="166">
        <f>+S61</f>
        <v>0</v>
      </c>
      <c r="U61" s="165">
        <f>+'1° trim 2016'!L61*$AB$1</f>
        <v>0</v>
      </c>
      <c r="V61" s="166">
        <f>+U61</f>
        <v>0</v>
      </c>
      <c r="W61" s="112">
        <f>+'1° trim 2016'!M61*$AB$1</f>
        <v>0</v>
      </c>
      <c r="X61" s="166">
        <f>+W61</f>
        <v>0</v>
      </c>
      <c r="Y61" s="116">
        <f t="shared" si="0"/>
        <v>0</v>
      </c>
      <c r="Z61" s="166">
        <f t="shared" si="0"/>
        <v>0</v>
      </c>
    </row>
    <row r="62" spans="1:26" s="110" customFormat="1" ht="51" x14ac:dyDescent="0.2">
      <c r="A62" s="142" t="s">
        <v>1682</v>
      </c>
      <c r="B62" s="132" t="s">
        <v>1791</v>
      </c>
      <c r="C62" s="112">
        <f>+'1° trim 2016'!C62*$AB$1</f>
        <v>0</v>
      </c>
      <c r="D62" s="166">
        <f>SUM(D63:D66)</f>
        <v>0</v>
      </c>
      <c r="E62" s="112">
        <f>+'1° trim 2016'!D62*$AB$1</f>
        <v>0</v>
      </c>
      <c r="F62" s="166">
        <f>SUM(F63:F66)</f>
        <v>0</v>
      </c>
      <c r="G62" s="112">
        <f>+'1° trim 2016'!E62*$AB$1</f>
        <v>0</v>
      </c>
      <c r="H62" s="166">
        <f>SUM(H63:H66)</f>
        <v>0</v>
      </c>
      <c r="I62" s="112">
        <f>+'1° trim 2016'!F62*$AB$1</f>
        <v>0</v>
      </c>
      <c r="J62" s="166">
        <f>SUM(J63:J66)</f>
        <v>0</v>
      </c>
      <c r="K62" s="112">
        <f>+'1° trim 2016'!G62*$AB$1</f>
        <v>0</v>
      </c>
      <c r="L62" s="166">
        <f>SUM(L63:L66)</f>
        <v>0</v>
      </c>
      <c r="M62" s="165">
        <f>+'1° trim 2016'!H62*$AB$1</f>
        <v>0</v>
      </c>
      <c r="N62" s="166">
        <f>SUM(N63:N66)</f>
        <v>0</v>
      </c>
      <c r="O62" s="165">
        <f>+'1° trim 2016'!I62*$AB$1</f>
        <v>0</v>
      </c>
      <c r="P62" s="166">
        <f>SUM(P63:P66)</f>
        <v>0</v>
      </c>
      <c r="Q62" s="165">
        <f>+'1° trim 2016'!J62*$AB$1</f>
        <v>0</v>
      </c>
      <c r="R62" s="166">
        <f>SUM(R63:R66)</f>
        <v>0</v>
      </c>
      <c r="S62" s="165">
        <f>+'1° trim 2016'!K62*$AB$1</f>
        <v>0</v>
      </c>
      <c r="T62" s="166">
        <f>SUM(T63:T66)</f>
        <v>0</v>
      </c>
      <c r="U62" s="165">
        <f>+'1° trim 2016'!L62*$AB$1</f>
        <v>0</v>
      </c>
      <c r="V62" s="166">
        <f>SUM(V63:V66)</f>
        <v>0</v>
      </c>
      <c r="W62" s="112">
        <f>+'1° trim 2016'!M62*$AB$1</f>
        <v>0</v>
      </c>
      <c r="X62" s="166">
        <f>SUM(X63:X66)</f>
        <v>0</v>
      </c>
      <c r="Y62" s="116">
        <f t="shared" si="0"/>
        <v>0</v>
      </c>
      <c r="Z62" s="166">
        <f t="shared" si="0"/>
        <v>0</v>
      </c>
    </row>
    <row r="63" spans="1:26" s="110" customFormat="1" ht="25.5" x14ac:dyDescent="0.2">
      <c r="A63" s="142" t="s">
        <v>1683</v>
      </c>
      <c r="B63" s="132" t="s">
        <v>1792</v>
      </c>
      <c r="C63" s="112">
        <f>+'1° trim 2016'!C63*$AB$1</f>
        <v>0</v>
      </c>
      <c r="D63" s="166">
        <f>+C63</f>
        <v>0</v>
      </c>
      <c r="E63" s="112">
        <f>+'1° trim 2016'!D63*$AB$1</f>
        <v>0</v>
      </c>
      <c r="F63" s="166">
        <f>+E63</f>
        <v>0</v>
      </c>
      <c r="G63" s="112">
        <f>+'1° trim 2016'!E63*$AB$1</f>
        <v>0</v>
      </c>
      <c r="H63" s="166">
        <f>+G63</f>
        <v>0</v>
      </c>
      <c r="I63" s="112">
        <f>+'1° trim 2016'!F63*$AB$1</f>
        <v>0</v>
      </c>
      <c r="J63" s="166">
        <f>+I63</f>
        <v>0</v>
      </c>
      <c r="K63" s="112">
        <f>+'1° trim 2016'!G63*$AB$1</f>
        <v>0</v>
      </c>
      <c r="L63" s="166">
        <f>+K63</f>
        <v>0</v>
      </c>
      <c r="M63" s="165">
        <f>+'1° trim 2016'!H63*$AB$1</f>
        <v>0</v>
      </c>
      <c r="N63" s="166">
        <f>+M63</f>
        <v>0</v>
      </c>
      <c r="O63" s="165">
        <f>+'1° trim 2016'!I63*$AB$1</f>
        <v>0</v>
      </c>
      <c r="P63" s="166">
        <f>+O63</f>
        <v>0</v>
      </c>
      <c r="Q63" s="165">
        <f>+'1° trim 2016'!J63*$AB$1</f>
        <v>0</v>
      </c>
      <c r="R63" s="166">
        <f>+Q63</f>
        <v>0</v>
      </c>
      <c r="S63" s="165">
        <f>+'1° trim 2016'!K63*$AB$1</f>
        <v>0</v>
      </c>
      <c r="T63" s="166">
        <f>+S63</f>
        <v>0</v>
      </c>
      <c r="U63" s="165">
        <f>+'1° trim 2016'!L63*$AB$1</f>
        <v>0</v>
      </c>
      <c r="V63" s="166">
        <f>+U63</f>
        <v>0</v>
      </c>
      <c r="W63" s="112">
        <f>+'1° trim 2016'!M63*$AB$1</f>
        <v>0</v>
      </c>
      <c r="X63" s="166">
        <f>+W63</f>
        <v>0</v>
      </c>
      <c r="Y63" s="116">
        <f t="shared" si="0"/>
        <v>0</v>
      </c>
      <c r="Z63" s="166">
        <f t="shared" si="0"/>
        <v>0</v>
      </c>
    </row>
    <row r="64" spans="1:26" s="110" customFormat="1" ht="25.5" x14ac:dyDescent="0.2">
      <c r="A64" s="142" t="s">
        <v>1684</v>
      </c>
      <c r="B64" s="132" t="s">
        <v>1793</v>
      </c>
      <c r="C64" s="112">
        <f>+'1° trim 2016'!C64*$AB$1</f>
        <v>0</v>
      </c>
      <c r="D64" s="166">
        <f>+C64</f>
        <v>0</v>
      </c>
      <c r="E64" s="112">
        <f>+'1° trim 2016'!D64*$AB$1</f>
        <v>0</v>
      </c>
      <c r="F64" s="166">
        <f>+E64</f>
        <v>0</v>
      </c>
      <c r="G64" s="112">
        <f>+'1° trim 2016'!E64*$AB$1</f>
        <v>0</v>
      </c>
      <c r="H64" s="166">
        <f>+G64</f>
        <v>0</v>
      </c>
      <c r="I64" s="112">
        <f>+'1° trim 2016'!F64*$AB$1</f>
        <v>0</v>
      </c>
      <c r="J64" s="166">
        <f>+I64</f>
        <v>0</v>
      </c>
      <c r="K64" s="112">
        <f>+'1° trim 2016'!G64*$AB$1</f>
        <v>0</v>
      </c>
      <c r="L64" s="166">
        <f>+K64</f>
        <v>0</v>
      </c>
      <c r="M64" s="165">
        <f>+'1° trim 2016'!H64*$AB$1</f>
        <v>0</v>
      </c>
      <c r="N64" s="166">
        <f>+M64</f>
        <v>0</v>
      </c>
      <c r="O64" s="165">
        <f>+'1° trim 2016'!I64*$AB$1</f>
        <v>0</v>
      </c>
      <c r="P64" s="166">
        <f>+O64</f>
        <v>0</v>
      </c>
      <c r="Q64" s="165">
        <f>+'1° trim 2016'!J64*$AB$1</f>
        <v>0</v>
      </c>
      <c r="R64" s="166">
        <f>+Q64</f>
        <v>0</v>
      </c>
      <c r="S64" s="165">
        <f>+'1° trim 2016'!K64*$AB$1</f>
        <v>0</v>
      </c>
      <c r="T64" s="166">
        <f>+S64</f>
        <v>0</v>
      </c>
      <c r="U64" s="165">
        <f>+'1° trim 2016'!L64*$AB$1</f>
        <v>0</v>
      </c>
      <c r="V64" s="166">
        <f>+U64</f>
        <v>0</v>
      </c>
      <c r="W64" s="112">
        <f>+'1° trim 2016'!M64*$AB$1</f>
        <v>0</v>
      </c>
      <c r="X64" s="166">
        <f>+W64</f>
        <v>0</v>
      </c>
      <c r="Y64" s="116">
        <f t="shared" si="0"/>
        <v>0</v>
      </c>
      <c r="Z64" s="166">
        <f t="shared" si="0"/>
        <v>0</v>
      </c>
    </row>
    <row r="65" spans="1:26" ht="25.5" x14ac:dyDescent="0.2">
      <c r="A65" s="142" t="s">
        <v>1685</v>
      </c>
      <c r="B65" s="132" t="s">
        <v>1794</v>
      </c>
      <c r="C65" s="112">
        <f>+'1° trim 2016'!C65*$AB$1</f>
        <v>0</v>
      </c>
      <c r="D65" s="166">
        <f>+C65</f>
        <v>0</v>
      </c>
      <c r="E65" s="112">
        <f>+'1° trim 2016'!D65*$AB$1</f>
        <v>0</v>
      </c>
      <c r="F65" s="166">
        <f>+E65</f>
        <v>0</v>
      </c>
      <c r="G65" s="112">
        <f>+'1° trim 2016'!E65*$AB$1</f>
        <v>0</v>
      </c>
      <c r="H65" s="166">
        <f>+G65</f>
        <v>0</v>
      </c>
      <c r="I65" s="112">
        <f>+'1° trim 2016'!F65*$AB$1</f>
        <v>0</v>
      </c>
      <c r="J65" s="166">
        <f>+I65</f>
        <v>0</v>
      </c>
      <c r="K65" s="112">
        <f>+'1° trim 2016'!G65*$AB$1</f>
        <v>0</v>
      </c>
      <c r="L65" s="166">
        <f>+K65</f>
        <v>0</v>
      </c>
      <c r="M65" s="165">
        <f>+'1° trim 2016'!H65*$AB$1</f>
        <v>0</v>
      </c>
      <c r="N65" s="166">
        <f>+M65</f>
        <v>0</v>
      </c>
      <c r="O65" s="165">
        <f>+'1° trim 2016'!I65*$AB$1</f>
        <v>0</v>
      </c>
      <c r="P65" s="166">
        <f>+O65</f>
        <v>0</v>
      </c>
      <c r="Q65" s="165">
        <f>+'1° trim 2016'!J65*$AB$1</f>
        <v>0</v>
      </c>
      <c r="R65" s="166">
        <f>+Q65</f>
        <v>0</v>
      </c>
      <c r="S65" s="165">
        <f>+'1° trim 2016'!K65*$AB$1</f>
        <v>0</v>
      </c>
      <c r="T65" s="166">
        <f>+S65</f>
        <v>0</v>
      </c>
      <c r="U65" s="165">
        <f>+'1° trim 2016'!L65*$AB$1</f>
        <v>0</v>
      </c>
      <c r="V65" s="166">
        <f>+U65</f>
        <v>0</v>
      </c>
      <c r="W65" s="112">
        <f>+'1° trim 2016'!M65*$AB$1</f>
        <v>0</v>
      </c>
      <c r="X65" s="166">
        <f>+W65</f>
        <v>0</v>
      </c>
      <c r="Y65" s="116">
        <f t="shared" si="0"/>
        <v>0</v>
      </c>
      <c r="Z65" s="166">
        <f t="shared" si="0"/>
        <v>0</v>
      </c>
    </row>
    <row r="66" spans="1:26" ht="38.25" x14ac:dyDescent="0.2">
      <c r="A66" s="142" t="s">
        <v>1686</v>
      </c>
      <c r="B66" s="132" t="s">
        <v>1795</v>
      </c>
      <c r="C66" s="112">
        <f>+'1° trim 2016'!C66*$AB$1</f>
        <v>0</v>
      </c>
      <c r="D66" s="166">
        <f>+C66</f>
        <v>0</v>
      </c>
      <c r="E66" s="112">
        <f>+'1° trim 2016'!D66*$AB$1</f>
        <v>0</v>
      </c>
      <c r="F66" s="166">
        <f>+E66</f>
        <v>0</v>
      </c>
      <c r="G66" s="112">
        <f>+'1° trim 2016'!E66*$AB$1</f>
        <v>0</v>
      </c>
      <c r="H66" s="166">
        <f>+G66</f>
        <v>0</v>
      </c>
      <c r="I66" s="112">
        <f>+'1° trim 2016'!F66*$AB$1</f>
        <v>0</v>
      </c>
      <c r="J66" s="166">
        <f>+I66</f>
        <v>0</v>
      </c>
      <c r="K66" s="112">
        <f>+'1° trim 2016'!G66*$AB$1</f>
        <v>0</v>
      </c>
      <c r="L66" s="166">
        <f>+K66</f>
        <v>0</v>
      </c>
      <c r="M66" s="165">
        <f>+'1° trim 2016'!H66*$AB$1</f>
        <v>0</v>
      </c>
      <c r="N66" s="166">
        <f>+M66</f>
        <v>0</v>
      </c>
      <c r="O66" s="165">
        <f>+'1° trim 2016'!I66*$AB$1</f>
        <v>0</v>
      </c>
      <c r="P66" s="166">
        <f>+O66</f>
        <v>0</v>
      </c>
      <c r="Q66" s="165">
        <f>+'1° trim 2016'!J66*$AB$1</f>
        <v>0</v>
      </c>
      <c r="R66" s="166">
        <f>+Q66</f>
        <v>0</v>
      </c>
      <c r="S66" s="165">
        <f>+'1° trim 2016'!K66*$AB$1</f>
        <v>0</v>
      </c>
      <c r="T66" s="166">
        <f>+S66</f>
        <v>0</v>
      </c>
      <c r="U66" s="165">
        <f>+'1° trim 2016'!L66*$AB$1</f>
        <v>0</v>
      </c>
      <c r="V66" s="166">
        <f>+U66</f>
        <v>0</v>
      </c>
      <c r="W66" s="112">
        <f>+'1° trim 2016'!M66*$AB$1</f>
        <v>0</v>
      </c>
      <c r="X66" s="166">
        <f>+W66</f>
        <v>0</v>
      </c>
      <c r="Y66" s="116">
        <f t="shared" si="0"/>
        <v>0</v>
      </c>
      <c r="Z66" s="166">
        <f t="shared" si="0"/>
        <v>0</v>
      </c>
    </row>
    <row r="67" spans="1:26" s="110" customFormat="1" ht="25.5" x14ac:dyDescent="0.2">
      <c r="A67" s="142" t="s">
        <v>1687</v>
      </c>
      <c r="B67" s="132" t="s">
        <v>1796</v>
      </c>
      <c r="C67" s="112">
        <f>+'1° trim 2016'!C67*$AB$1</f>
        <v>828</v>
      </c>
      <c r="D67" s="166">
        <f>+C67</f>
        <v>828</v>
      </c>
      <c r="E67" s="112">
        <f>+'1° trim 2016'!D67*$AB$1</f>
        <v>652</v>
      </c>
      <c r="F67" s="166">
        <f>+E67</f>
        <v>652</v>
      </c>
      <c r="G67" s="112">
        <f>+'1° trim 2016'!E67*$AB$1</f>
        <v>800</v>
      </c>
      <c r="H67" s="166">
        <f>+G67</f>
        <v>800</v>
      </c>
      <c r="I67" s="112">
        <f>+'1° trim 2016'!F67*$AB$1</f>
        <v>300</v>
      </c>
      <c r="J67" s="166">
        <f>+I67</f>
        <v>300</v>
      </c>
      <c r="K67" s="112">
        <f>+'1° trim 2016'!G67*$AB$1</f>
        <v>532</v>
      </c>
      <c r="L67" s="166">
        <f>+K67</f>
        <v>532</v>
      </c>
      <c r="M67" s="165">
        <f>+'1° trim 2016'!H67*$AB$1</f>
        <v>112</v>
      </c>
      <c r="N67" s="166">
        <f>+M67</f>
        <v>112</v>
      </c>
      <c r="O67" s="165">
        <f>+'1° trim 2016'!I67*$AB$1</f>
        <v>288</v>
      </c>
      <c r="P67" s="166">
        <f>+O67</f>
        <v>288</v>
      </c>
      <c r="Q67" s="165">
        <f>+'1° trim 2016'!J67*$AB$1</f>
        <v>1328</v>
      </c>
      <c r="R67" s="166">
        <f>+Q67</f>
        <v>1328</v>
      </c>
      <c r="S67" s="165">
        <f>+'1° trim 2016'!K67*$AB$1</f>
        <v>1028</v>
      </c>
      <c r="T67" s="166">
        <f>+S67</f>
        <v>1028</v>
      </c>
      <c r="U67" s="165">
        <f>+'1° trim 2016'!L67*$AB$1</f>
        <v>288</v>
      </c>
      <c r="V67" s="166">
        <f>+U67</f>
        <v>288</v>
      </c>
      <c r="W67" s="112">
        <f>+'1° trim 2016'!M67*$AB$1</f>
        <v>52</v>
      </c>
      <c r="X67" s="166">
        <f>+W67</f>
        <v>52</v>
      </c>
      <c r="Y67" s="116">
        <f t="shared" ref="Y67:Z130" si="24">+C67+E67+G67+I67+K67+M67+O67+Q67+S67+U67+W67</f>
        <v>6208</v>
      </c>
      <c r="Z67" s="166">
        <f t="shared" si="24"/>
        <v>6208</v>
      </c>
    </row>
    <row r="68" spans="1:26" s="110" customFormat="1" ht="25.5" x14ac:dyDescent="0.2">
      <c r="A68" s="142" t="s">
        <v>1688</v>
      </c>
      <c r="B68" s="132" t="s">
        <v>1798</v>
      </c>
      <c r="C68" s="112">
        <f>+'1° trim 2016'!C68*$AB$1</f>
        <v>1092</v>
      </c>
      <c r="D68" s="166">
        <f>SUM(D69:D75)</f>
        <v>1092</v>
      </c>
      <c r="E68" s="112">
        <f>+'1° trim 2016'!D68*$AB$1</f>
        <v>676</v>
      </c>
      <c r="F68" s="166">
        <f>SUM(F69:F75)</f>
        <v>676</v>
      </c>
      <c r="G68" s="112">
        <f>+'1° trim 2016'!E68*$AB$1</f>
        <v>704</v>
      </c>
      <c r="H68" s="166">
        <f>SUM(H69:H75)</f>
        <v>704</v>
      </c>
      <c r="I68" s="112">
        <f>+'1° trim 2016'!F68*$AB$1</f>
        <v>320</v>
      </c>
      <c r="J68" s="166">
        <f>SUM(J69:J75)</f>
        <v>320</v>
      </c>
      <c r="K68" s="112">
        <f>+'1° trim 2016'!G68*$AB$1</f>
        <v>812</v>
      </c>
      <c r="L68" s="166">
        <f>SUM(L69:L75)</f>
        <v>812</v>
      </c>
      <c r="M68" s="165">
        <f>+'1° trim 2016'!H68*$AB$1</f>
        <v>240</v>
      </c>
      <c r="N68" s="166">
        <f>SUM(N69:N75)</f>
        <v>240</v>
      </c>
      <c r="O68" s="165">
        <f>+'1° trim 2016'!I68*$AB$1</f>
        <v>540</v>
      </c>
      <c r="P68" s="166">
        <f>SUM(P69:P75)</f>
        <v>540</v>
      </c>
      <c r="Q68" s="165">
        <f>+'1° trim 2016'!J68*$AB$1</f>
        <v>2440</v>
      </c>
      <c r="R68" s="166">
        <f>SUM(R69:R75)</f>
        <v>2440</v>
      </c>
      <c r="S68" s="165">
        <f>+'1° trim 2016'!K68*$AB$1</f>
        <v>3156</v>
      </c>
      <c r="T68" s="166">
        <f>SUM(T69:T75)</f>
        <v>3156</v>
      </c>
      <c r="U68" s="165">
        <f>+'1° trim 2016'!L68*$AB$1</f>
        <v>1816</v>
      </c>
      <c r="V68" s="166">
        <f>SUM(V69:V75)</f>
        <v>1816</v>
      </c>
      <c r="W68" s="112">
        <f>+'1° trim 2016'!M68*$AB$1</f>
        <v>2820</v>
      </c>
      <c r="X68" s="166">
        <f>SUM(X69:X75)</f>
        <v>2820</v>
      </c>
      <c r="Y68" s="116">
        <f t="shared" si="24"/>
        <v>14616</v>
      </c>
      <c r="Z68" s="166">
        <f t="shared" si="24"/>
        <v>14616</v>
      </c>
    </row>
    <row r="69" spans="1:26" ht="25.5" x14ac:dyDescent="0.2">
      <c r="A69" s="142" t="s">
        <v>1689</v>
      </c>
      <c r="B69" s="132" t="s">
        <v>1799</v>
      </c>
      <c r="C69" s="112">
        <f>+'1° trim 2016'!C69*$AB$1</f>
        <v>12</v>
      </c>
      <c r="D69" s="166">
        <f t="shared" ref="D69:F75" si="25">+C69</f>
        <v>12</v>
      </c>
      <c r="E69" s="112">
        <f>+'1° trim 2016'!D69*$AB$1</f>
        <v>0</v>
      </c>
      <c r="F69" s="166">
        <f t="shared" si="25"/>
        <v>0</v>
      </c>
      <c r="G69" s="112">
        <f>+'1° trim 2016'!E69*$AB$1</f>
        <v>0</v>
      </c>
      <c r="H69" s="166">
        <f t="shared" ref="H69:H75" si="26">+G69</f>
        <v>0</v>
      </c>
      <c r="I69" s="112">
        <f>+'1° trim 2016'!F69*$AB$1</f>
        <v>0</v>
      </c>
      <c r="J69" s="166">
        <f t="shared" ref="J69:J75" si="27">+I69</f>
        <v>0</v>
      </c>
      <c r="K69" s="112">
        <f>+'1° trim 2016'!G69*$AB$1</f>
        <v>0</v>
      </c>
      <c r="L69" s="166">
        <f t="shared" ref="L69:L75" si="28">+K69</f>
        <v>0</v>
      </c>
      <c r="M69" s="165">
        <f>+'1° trim 2016'!H69*$AB$1</f>
        <v>0</v>
      </c>
      <c r="N69" s="166">
        <f t="shared" ref="N69:N75" si="29">+M69</f>
        <v>0</v>
      </c>
      <c r="O69" s="165">
        <f>+'1° trim 2016'!I69*$AB$1</f>
        <v>0</v>
      </c>
      <c r="P69" s="166">
        <f t="shared" ref="P69:P75" si="30">+O69</f>
        <v>0</v>
      </c>
      <c r="Q69" s="165">
        <f>+'1° trim 2016'!J69*$AB$1</f>
        <v>280</v>
      </c>
      <c r="R69" s="166">
        <f t="shared" ref="R69:R75" si="31">+Q69</f>
        <v>280</v>
      </c>
      <c r="S69" s="165">
        <f>+'1° trim 2016'!K69*$AB$1</f>
        <v>0</v>
      </c>
      <c r="T69" s="166">
        <f t="shared" ref="T69:T75" si="32">+S69</f>
        <v>0</v>
      </c>
      <c r="U69" s="165">
        <f>+'1° trim 2016'!L69*$AB$1</f>
        <v>52</v>
      </c>
      <c r="V69" s="166">
        <f t="shared" ref="V69:V75" si="33">+U69</f>
        <v>52</v>
      </c>
      <c r="W69" s="112">
        <f>+'1° trim 2016'!M69*$AB$1</f>
        <v>4</v>
      </c>
      <c r="X69" s="166">
        <f t="shared" ref="X69:X75" si="34">+W69</f>
        <v>4</v>
      </c>
      <c r="Y69" s="116">
        <f t="shared" si="24"/>
        <v>348</v>
      </c>
      <c r="Z69" s="166">
        <f t="shared" si="24"/>
        <v>348</v>
      </c>
    </row>
    <row r="70" spans="1:26" s="110" customFormat="1" ht="25.5" x14ac:dyDescent="0.2">
      <c r="A70" s="142" t="s">
        <v>1690</v>
      </c>
      <c r="B70" s="132" t="s">
        <v>1800</v>
      </c>
      <c r="C70" s="112">
        <f>+'1° trim 2016'!C70*$AB$1</f>
        <v>896</v>
      </c>
      <c r="D70" s="166">
        <f t="shared" si="25"/>
        <v>896</v>
      </c>
      <c r="E70" s="112">
        <f>+'1° trim 2016'!D70*$AB$1</f>
        <v>676</v>
      </c>
      <c r="F70" s="166">
        <f t="shared" si="25"/>
        <v>676</v>
      </c>
      <c r="G70" s="112">
        <f>+'1° trim 2016'!E70*$AB$1</f>
        <v>276</v>
      </c>
      <c r="H70" s="166">
        <f t="shared" si="26"/>
        <v>276</v>
      </c>
      <c r="I70" s="112">
        <f>+'1° trim 2016'!F70*$AB$1</f>
        <v>320</v>
      </c>
      <c r="J70" s="166">
        <f t="shared" si="27"/>
        <v>320</v>
      </c>
      <c r="K70" s="112">
        <f>+'1° trim 2016'!G70*$AB$1</f>
        <v>812</v>
      </c>
      <c r="L70" s="166">
        <f t="shared" si="28"/>
        <v>812</v>
      </c>
      <c r="M70" s="165">
        <f>+'1° trim 2016'!H70*$AB$1</f>
        <v>200</v>
      </c>
      <c r="N70" s="166">
        <f t="shared" si="29"/>
        <v>200</v>
      </c>
      <c r="O70" s="165">
        <f>+'1° trim 2016'!I70*$AB$1</f>
        <v>500</v>
      </c>
      <c r="P70" s="166">
        <f t="shared" si="30"/>
        <v>500</v>
      </c>
      <c r="Q70" s="165">
        <f>+'1° trim 2016'!J70*$AB$1</f>
        <v>2036</v>
      </c>
      <c r="R70" s="166">
        <f t="shared" si="31"/>
        <v>2036</v>
      </c>
      <c r="S70" s="165">
        <f>+'1° trim 2016'!K70*$AB$1</f>
        <v>1848</v>
      </c>
      <c r="T70" s="166">
        <f t="shared" si="32"/>
        <v>1848</v>
      </c>
      <c r="U70" s="165">
        <f>+'1° trim 2016'!L70*$AB$1</f>
        <v>1764</v>
      </c>
      <c r="V70" s="166">
        <f t="shared" si="33"/>
        <v>1764</v>
      </c>
      <c r="W70" s="112">
        <f>+'1° trim 2016'!M70*$AB$1</f>
        <v>1736</v>
      </c>
      <c r="X70" s="166">
        <f t="shared" si="34"/>
        <v>1736</v>
      </c>
      <c r="Y70" s="116">
        <f t="shared" si="24"/>
        <v>11064</v>
      </c>
      <c r="Z70" s="166">
        <f t="shared" si="24"/>
        <v>11064</v>
      </c>
    </row>
    <row r="71" spans="1:26" s="110" customFormat="1" ht="25.5" x14ac:dyDescent="0.2">
      <c r="A71" s="142" t="s">
        <v>1691</v>
      </c>
      <c r="B71" s="132" t="s">
        <v>1801</v>
      </c>
      <c r="C71" s="112">
        <f>+'1° trim 2016'!C71*$AB$1</f>
        <v>0</v>
      </c>
      <c r="D71" s="166">
        <f t="shared" si="25"/>
        <v>0</v>
      </c>
      <c r="E71" s="112">
        <f>+'1° trim 2016'!D71*$AB$1</f>
        <v>0</v>
      </c>
      <c r="F71" s="166">
        <f t="shared" si="25"/>
        <v>0</v>
      </c>
      <c r="G71" s="112">
        <f>+'1° trim 2016'!E71*$AB$1</f>
        <v>0</v>
      </c>
      <c r="H71" s="166">
        <f t="shared" si="26"/>
        <v>0</v>
      </c>
      <c r="I71" s="112">
        <f>+'1° trim 2016'!F71*$AB$1</f>
        <v>0</v>
      </c>
      <c r="J71" s="166">
        <f t="shared" si="27"/>
        <v>0</v>
      </c>
      <c r="K71" s="112">
        <f>+'1° trim 2016'!G71*$AB$1</f>
        <v>0</v>
      </c>
      <c r="L71" s="166">
        <f t="shared" si="28"/>
        <v>0</v>
      </c>
      <c r="M71" s="165">
        <f>+'1° trim 2016'!H71*$AB$1</f>
        <v>0</v>
      </c>
      <c r="N71" s="166">
        <f t="shared" si="29"/>
        <v>0</v>
      </c>
      <c r="O71" s="165">
        <f>+'1° trim 2016'!I71*$AB$1</f>
        <v>12</v>
      </c>
      <c r="P71" s="166">
        <f t="shared" si="30"/>
        <v>12</v>
      </c>
      <c r="Q71" s="165">
        <f>+'1° trim 2016'!J71*$AB$1</f>
        <v>0</v>
      </c>
      <c r="R71" s="166">
        <f t="shared" si="31"/>
        <v>0</v>
      </c>
      <c r="S71" s="165">
        <f>+'1° trim 2016'!K71*$AB$1</f>
        <v>0</v>
      </c>
      <c r="T71" s="166">
        <f t="shared" si="32"/>
        <v>0</v>
      </c>
      <c r="U71" s="165">
        <f>+'1° trim 2016'!L71*$AB$1</f>
        <v>0</v>
      </c>
      <c r="V71" s="166">
        <f t="shared" si="33"/>
        <v>0</v>
      </c>
      <c r="W71" s="112">
        <f>+'1° trim 2016'!M71*$AB$1</f>
        <v>0</v>
      </c>
      <c r="X71" s="166">
        <f t="shared" si="34"/>
        <v>0</v>
      </c>
      <c r="Y71" s="116">
        <f t="shared" si="24"/>
        <v>12</v>
      </c>
      <c r="Z71" s="166">
        <f t="shared" si="24"/>
        <v>12</v>
      </c>
    </row>
    <row r="72" spans="1:26" ht="38.25" x14ac:dyDescent="0.2">
      <c r="A72" s="142" t="s">
        <v>1692</v>
      </c>
      <c r="B72" s="132" t="s">
        <v>1802</v>
      </c>
      <c r="C72" s="112">
        <f>+'1° trim 2016'!C72*$AB$1</f>
        <v>88</v>
      </c>
      <c r="D72" s="166">
        <f t="shared" si="25"/>
        <v>88</v>
      </c>
      <c r="E72" s="112">
        <f>+'1° trim 2016'!D72*$AB$1</f>
        <v>0</v>
      </c>
      <c r="F72" s="166">
        <f t="shared" si="25"/>
        <v>0</v>
      </c>
      <c r="G72" s="112">
        <f>+'1° trim 2016'!E72*$AB$1</f>
        <v>12</v>
      </c>
      <c r="H72" s="166">
        <f t="shared" si="26"/>
        <v>12</v>
      </c>
      <c r="I72" s="112">
        <f>+'1° trim 2016'!F72*$AB$1</f>
        <v>0</v>
      </c>
      <c r="J72" s="166">
        <f t="shared" si="27"/>
        <v>0</v>
      </c>
      <c r="K72" s="112">
        <f>+'1° trim 2016'!G72*$AB$1</f>
        <v>0</v>
      </c>
      <c r="L72" s="166">
        <f t="shared" si="28"/>
        <v>0</v>
      </c>
      <c r="M72" s="165">
        <f>+'1° trim 2016'!H72*$AB$1</f>
        <v>4</v>
      </c>
      <c r="N72" s="166">
        <f t="shared" si="29"/>
        <v>4</v>
      </c>
      <c r="O72" s="165">
        <f>+'1° trim 2016'!I72*$AB$1</f>
        <v>24</v>
      </c>
      <c r="P72" s="166">
        <f t="shared" si="30"/>
        <v>24</v>
      </c>
      <c r="Q72" s="165">
        <f>+'1° trim 2016'!J72*$AB$1</f>
        <v>0</v>
      </c>
      <c r="R72" s="166">
        <f t="shared" si="31"/>
        <v>0</v>
      </c>
      <c r="S72" s="165">
        <f>+'1° trim 2016'!K72*$AB$1</f>
        <v>240</v>
      </c>
      <c r="T72" s="166">
        <f t="shared" si="32"/>
        <v>240</v>
      </c>
      <c r="U72" s="165">
        <f>+'1° trim 2016'!L72*$AB$1</f>
        <v>0</v>
      </c>
      <c r="V72" s="166">
        <f t="shared" si="33"/>
        <v>0</v>
      </c>
      <c r="W72" s="112">
        <f>+'1° trim 2016'!M72*$AB$1</f>
        <v>24</v>
      </c>
      <c r="X72" s="166">
        <f t="shared" si="34"/>
        <v>24</v>
      </c>
      <c r="Y72" s="116">
        <f t="shared" si="24"/>
        <v>392</v>
      </c>
      <c r="Z72" s="166">
        <f t="shared" si="24"/>
        <v>392</v>
      </c>
    </row>
    <row r="73" spans="1:26" ht="38.25" x14ac:dyDescent="0.2">
      <c r="A73" s="142" t="s">
        <v>1693</v>
      </c>
      <c r="B73" s="132" t="s">
        <v>1803</v>
      </c>
      <c r="C73" s="112">
        <f>+'1° trim 2016'!C73*$AB$1</f>
        <v>88</v>
      </c>
      <c r="D73" s="166">
        <f t="shared" si="25"/>
        <v>88</v>
      </c>
      <c r="E73" s="112">
        <f>+'1° trim 2016'!D73*$AB$1</f>
        <v>0</v>
      </c>
      <c r="F73" s="166">
        <f t="shared" si="25"/>
        <v>0</v>
      </c>
      <c r="G73" s="112">
        <f>+'1° trim 2016'!E73*$AB$1</f>
        <v>132</v>
      </c>
      <c r="H73" s="166">
        <f t="shared" si="26"/>
        <v>132</v>
      </c>
      <c r="I73" s="112">
        <f>+'1° trim 2016'!F73*$AB$1</f>
        <v>0</v>
      </c>
      <c r="J73" s="166">
        <f t="shared" si="27"/>
        <v>0</v>
      </c>
      <c r="K73" s="112">
        <f>+'1° trim 2016'!G73*$AB$1</f>
        <v>0</v>
      </c>
      <c r="L73" s="166">
        <f t="shared" si="28"/>
        <v>0</v>
      </c>
      <c r="M73" s="165">
        <f>+'1° trim 2016'!H73*$AB$1</f>
        <v>0</v>
      </c>
      <c r="N73" s="166">
        <f t="shared" si="29"/>
        <v>0</v>
      </c>
      <c r="O73" s="165">
        <f>+'1° trim 2016'!I73*$AB$1</f>
        <v>0</v>
      </c>
      <c r="P73" s="166">
        <f t="shared" si="30"/>
        <v>0</v>
      </c>
      <c r="Q73" s="165">
        <f>+'1° trim 2016'!J73*$AB$1</f>
        <v>120</v>
      </c>
      <c r="R73" s="166">
        <f t="shared" si="31"/>
        <v>120</v>
      </c>
      <c r="S73" s="165">
        <f>+'1° trim 2016'!K73*$AB$1</f>
        <v>856</v>
      </c>
      <c r="T73" s="166">
        <f t="shared" si="32"/>
        <v>856</v>
      </c>
      <c r="U73" s="165">
        <f>+'1° trim 2016'!L73*$AB$1</f>
        <v>0</v>
      </c>
      <c r="V73" s="166">
        <f t="shared" si="33"/>
        <v>0</v>
      </c>
      <c r="W73" s="112">
        <f>+'1° trim 2016'!M73*$AB$1</f>
        <v>0</v>
      </c>
      <c r="X73" s="166">
        <f t="shared" si="34"/>
        <v>0</v>
      </c>
      <c r="Y73" s="116">
        <f t="shared" si="24"/>
        <v>1196</v>
      </c>
      <c r="Z73" s="166">
        <f t="shared" si="24"/>
        <v>1196</v>
      </c>
    </row>
    <row r="74" spans="1:26" ht="25.5" x14ac:dyDescent="0.2">
      <c r="A74" s="142" t="s">
        <v>1694</v>
      </c>
      <c r="B74" s="132" t="s">
        <v>1797</v>
      </c>
      <c r="C74" s="112">
        <f>+'1° trim 2016'!C74*$AB$1</f>
        <v>8</v>
      </c>
      <c r="D74" s="166">
        <f t="shared" si="25"/>
        <v>8</v>
      </c>
      <c r="E74" s="112">
        <f>+'1° trim 2016'!D74*$AB$1</f>
        <v>0</v>
      </c>
      <c r="F74" s="166">
        <f t="shared" si="25"/>
        <v>0</v>
      </c>
      <c r="G74" s="112">
        <f>+'1° trim 2016'!E74*$AB$1</f>
        <v>284</v>
      </c>
      <c r="H74" s="166">
        <f t="shared" si="26"/>
        <v>284</v>
      </c>
      <c r="I74" s="112">
        <f>+'1° trim 2016'!F74*$AB$1</f>
        <v>0</v>
      </c>
      <c r="J74" s="166">
        <f t="shared" si="27"/>
        <v>0</v>
      </c>
      <c r="K74" s="112">
        <f>+'1° trim 2016'!G74*$AB$1</f>
        <v>0</v>
      </c>
      <c r="L74" s="166">
        <f t="shared" si="28"/>
        <v>0</v>
      </c>
      <c r="M74" s="165">
        <f>+'1° trim 2016'!H74*$AB$1</f>
        <v>36</v>
      </c>
      <c r="N74" s="166">
        <f t="shared" si="29"/>
        <v>36</v>
      </c>
      <c r="O74" s="165">
        <f>+'1° trim 2016'!I74*$AB$1</f>
        <v>4</v>
      </c>
      <c r="P74" s="166">
        <f t="shared" si="30"/>
        <v>4</v>
      </c>
      <c r="Q74" s="165">
        <f>+'1° trim 2016'!J74*$AB$1</f>
        <v>4</v>
      </c>
      <c r="R74" s="166">
        <f t="shared" si="31"/>
        <v>4</v>
      </c>
      <c r="S74" s="165">
        <f>+'1° trim 2016'!K74*$AB$1</f>
        <v>212</v>
      </c>
      <c r="T74" s="166">
        <f t="shared" si="32"/>
        <v>212</v>
      </c>
      <c r="U74" s="165">
        <f>+'1° trim 2016'!L74*$AB$1</f>
        <v>0</v>
      </c>
      <c r="V74" s="166">
        <f t="shared" si="33"/>
        <v>0</v>
      </c>
      <c r="W74" s="112">
        <f>+'1° trim 2016'!M74*$AB$1</f>
        <v>1056</v>
      </c>
      <c r="X74" s="166">
        <f t="shared" si="34"/>
        <v>1056</v>
      </c>
      <c r="Y74" s="116">
        <f t="shared" si="24"/>
        <v>1604</v>
      </c>
      <c r="Z74" s="166">
        <f t="shared" si="24"/>
        <v>1604</v>
      </c>
    </row>
    <row r="75" spans="1:26" s="110" customFormat="1" ht="25.5" x14ac:dyDescent="0.2">
      <c r="A75" s="142" t="s">
        <v>1695</v>
      </c>
      <c r="B75" s="132" t="s">
        <v>1804</v>
      </c>
      <c r="C75" s="112">
        <f>+'1° trim 2016'!C75*$AB$1</f>
        <v>0</v>
      </c>
      <c r="D75" s="166">
        <f t="shared" si="25"/>
        <v>0</v>
      </c>
      <c r="E75" s="112">
        <f>+'1° trim 2016'!D75*$AB$1</f>
        <v>0</v>
      </c>
      <c r="F75" s="166">
        <f t="shared" si="25"/>
        <v>0</v>
      </c>
      <c r="G75" s="112">
        <f>+'1° trim 2016'!E75*$AB$1</f>
        <v>0</v>
      </c>
      <c r="H75" s="166">
        <f t="shared" si="26"/>
        <v>0</v>
      </c>
      <c r="I75" s="112">
        <f>+'1° trim 2016'!F75*$AB$1</f>
        <v>0</v>
      </c>
      <c r="J75" s="166">
        <f t="shared" si="27"/>
        <v>0</v>
      </c>
      <c r="K75" s="112">
        <f>+'1° trim 2016'!G75*$AB$1</f>
        <v>0</v>
      </c>
      <c r="L75" s="166">
        <f t="shared" si="28"/>
        <v>0</v>
      </c>
      <c r="M75" s="165">
        <f>+'1° trim 2016'!H75*$AB$1</f>
        <v>0</v>
      </c>
      <c r="N75" s="166">
        <f t="shared" si="29"/>
        <v>0</v>
      </c>
      <c r="O75" s="165">
        <f>+'1° trim 2016'!I75*$AB$1</f>
        <v>0</v>
      </c>
      <c r="P75" s="166">
        <f t="shared" si="30"/>
        <v>0</v>
      </c>
      <c r="Q75" s="165">
        <f>+'1° trim 2016'!J75*$AB$1</f>
        <v>0</v>
      </c>
      <c r="R75" s="166">
        <f t="shared" si="31"/>
        <v>0</v>
      </c>
      <c r="S75" s="165">
        <f>+'1° trim 2016'!K75*$AB$1</f>
        <v>0</v>
      </c>
      <c r="T75" s="166">
        <f t="shared" si="32"/>
        <v>0</v>
      </c>
      <c r="U75" s="165">
        <f>+'1° trim 2016'!L75*$AB$1</f>
        <v>0</v>
      </c>
      <c r="V75" s="166">
        <f t="shared" si="33"/>
        <v>0</v>
      </c>
      <c r="W75" s="112">
        <f>+'1° trim 2016'!M75*$AB$1</f>
        <v>0</v>
      </c>
      <c r="X75" s="166">
        <f t="shared" si="34"/>
        <v>0</v>
      </c>
      <c r="Y75" s="116">
        <f t="shared" si="24"/>
        <v>0</v>
      </c>
      <c r="Z75" s="166">
        <f t="shared" si="24"/>
        <v>0</v>
      </c>
    </row>
    <row r="76" spans="1:26" x14ac:dyDescent="0.2">
      <c r="A76" s="131" t="s">
        <v>1696</v>
      </c>
      <c r="B76" s="132" t="s">
        <v>33</v>
      </c>
      <c r="C76" s="112">
        <f>+'1° trim 2016'!C76*$AB$1</f>
        <v>3760</v>
      </c>
      <c r="D76" s="164">
        <f>D77+D78+D81+D85+D89</f>
        <v>3760</v>
      </c>
      <c r="E76" s="112">
        <f>+'1° trim 2016'!D76*$AB$1</f>
        <v>3340</v>
      </c>
      <c r="F76" s="164">
        <f>F77+F78+F81+F85+F89</f>
        <v>3340</v>
      </c>
      <c r="G76" s="112">
        <f>+'1° trim 2016'!E76*$AB$1</f>
        <v>200</v>
      </c>
      <c r="H76" s="164">
        <f>H77+H78+H81+H85+H89</f>
        <v>200</v>
      </c>
      <c r="I76" s="112">
        <f>+'1° trim 2016'!F76*$AB$1</f>
        <v>1384</v>
      </c>
      <c r="J76" s="164">
        <f>J77+J78+J81+J85+J89</f>
        <v>1384</v>
      </c>
      <c r="K76" s="112">
        <f>+'1° trim 2016'!G76*$AB$1</f>
        <v>4484</v>
      </c>
      <c r="L76" s="164">
        <f>L77+L78+L81+L85+L89</f>
        <v>4484</v>
      </c>
      <c r="M76" s="165">
        <f>+'1° trim 2016'!H76*$AB$1</f>
        <v>132</v>
      </c>
      <c r="N76" s="164">
        <f>N77+N78+N81+N85+N89</f>
        <v>132</v>
      </c>
      <c r="O76" s="165">
        <f>+'1° trim 2016'!I76*$AB$1</f>
        <v>76</v>
      </c>
      <c r="P76" s="164">
        <f>P77+P78+P81+P85+P89</f>
        <v>76</v>
      </c>
      <c r="Q76" s="165">
        <f>+'1° trim 2016'!J76*$AB$1</f>
        <v>1428</v>
      </c>
      <c r="R76" s="164">
        <f>R77+R78+R81+R85+R89</f>
        <v>1428</v>
      </c>
      <c r="S76" s="165">
        <f>+'1° trim 2016'!K76*$AB$1</f>
        <v>816</v>
      </c>
      <c r="T76" s="164">
        <f>T77+T78+T81+T85+T89</f>
        <v>816</v>
      </c>
      <c r="U76" s="165">
        <f>+'1° trim 2016'!L76*$AB$1</f>
        <v>192</v>
      </c>
      <c r="V76" s="164">
        <f>V77+V78+V81+V85+V89</f>
        <v>192</v>
      </c>
      <c r="W76" s="112">
        <f>+'1° trim 2016'!M76*$AB$1</f>
        <v>2500</v>
      </c>
      <c r="X76" s="164">
        <f>X77+X78+X81+X85+X89</f>
        <v>2500</v>
      </c>
      <c r="Y76" s="116">
        <f t="shared" si="24"/>
        <v>18312</v>
      </c>
      <c r="Z76" s="164">
        <f t="shared" si="24"/>
        <v>18312</v>
      </c>
    </row>
    <row r="77" spans="1:26" x14ac:dyDescent="0.2">
      <c r="A77" s="142" t="s">
        <v>1697</v>
      </c>
      <c r="B77" s="132" t="s">
        <v>683</v>
      </c>
      <c r="C77" s="112">
        <f>+'1° trim 2016'!C77*$AB$1</f>
        <v>148</v>
      </c>
      <c r="D77" s="166">
        <f>+C77</f>
        <v>148</v>
      </c>
      <c r="E77" s="112">
        <f>+'1° trim 2016'!D77*$AB$1</f>
        <v>0</v>
      </c>
      <c r="F77" s="166">
        <f>+E77</f>
        <v>0</v>
      </c>
      <c r="G77" s="112">
        <f>+'1° trim 2016'!E77*$AB$1</f>
        <v>92</v>
      </c>
      <c r="H77" s="166">
        <f>+G77</f>
        <v>92</v>
      </c>
      <c r="I77" s="112">
        <f>+'1° trim 2016'!F77*$AB$1</f>
        <v>40</v>
      </c>
      <c r="J77" s="166">
        <f>+I77</f>
        <v>40</v>
      </c>
      <c r="K77" s="112">
        <f>+'1° trim 2016'!G77*$AB$1</f>
        <v>4</v>
      </c>
      <c r="L77" s="166">
        <f>+K77</f>
        <v>4</v>
      </c>
      <c r="M77" s="165">
        <f>+'1° trim 2016'!H77*$AB$1</f>
        <v>0</v>
      </c>
      <c r="N77" s="166">
        <f>+M77</f>
        <v>0</v>
      </c>
      <c r="O77" s="165">
        <f>+'1° trim 2016'!I77*$AB$1</f>
        <v>52</v>
      </c>
      <c r="P77" s="166">
        <f>+O77</f>
        <v>52</v>
      </c>
      <c r="Q77" s="165">
        <f>+'1° trim 2016'!J77*$AB$1</f>
        <v>136</v>
      </c>
      <c r="R77" s="166">
        <f>+Q77</f>
        <v>136</v>
      </c>
      <c r="S77" s="165">
        <f>+'1° trim 2016'!K77*$AB$1</f>
        <v>296</v>
      </c>
      <c r="T77" s="166">
        <f>+S77</f>
        <v>296</v>
      </c>
      <c r="U77" s="165">
        <f>+'1° trim 2016'!L77*$AB$1</f>
        <v>112</v>
      </c>
      <c r="V77" s="166">
        <f>+U77</f>
        <v>112</v>
      </c>
      <c r="W77" s="112">
        <f>+'1° trim 2016'!M77*$AB$1</f>
        <v>152</v>
      </c>
      <c r="X77" s="166">
        <f>+W77</f>
        <v>152</v>
      </c>
      <c r="Y77" s="116">
        <f t="shared" si="24"/>
        <v>1032</v>
      </c>
      <c r="Z77" s="166">
        <f t="shared" si="24"/>
        <v>1032</v>
      </c>
    </row>
    <row r="78" spans="1:26" x14ac:dyDescent="0.2">
      <c r="A78" s="142" t="s">
        <v>1698</v>
      </c>
      <c r="B78" s="132" t="s">
        <v>684</v>
      </c>
      <c r="C78" s="112">
        <f>+'1° trim 2016'!C78*$AB$1</f>
        <v>0</v>
      </c>
      <c r="D78" s="164">
        <f>SUM(D79:D80)</f>
        <v>0</v>
      </c>
      <c r="E78" s="112">
        <f>+'1° trim 2016'!D78*$AB$1</f>
        <v>180</v>
      </c>
      <c r="F78" s="164">
        <f>SUM(F79:F80)</f>
        <v>180</v>
      </c>
      <c r="G78" s="112">
        <f>+'1° trim 2016'!E78*$AB$1</f>
        <v>60</v>
      </c>
      <c r="H78" s="164">
        <f>SUM(H79:H80)</f>
        <v>60</v>
      </c>
      <c r="I78" s="112">
        <f>+'1° trim 2016'!F78*$AB$1</f>
        <v>0</v>
      </c>
      <c r="J78" s="164">
        <f>SUM(J79:J80)</f>
        <v>0</v>
      </c>
      <c r="K78" s="112">
        <f>+'1° trim 2016'!G78*$AB$1</f>
        <v>188</v>
      </c>
      <c r="L78" s="164">
        <f>SUM(L79:L80)</f>
        <v>188</v>
      </c>
      <c r="M78" s="165">
        <f>+'1° trim 2016'!H78*$AB$1</f>
        <v>0</v>
      </c>
      <c r="N78" s="164">
        <f>SUM(N79:N80)</f>
        <v>0</v>
      </c>
      <c r="O78" s="165">
        <f>+'1° trim 2016'!I78*$AB$1</f>
        <v>0</v>
      </c>
      <c r="P78" s="164">
        <f>SUM(P79:P80)</f>
        <v>0</v>
      </c>
      <c r="Q78" s="165">
        <f>+'1° trim 2016'!J78*$AB$1</f>
        <v>0</v>
      </c>
      <c r="R78" s="164">
        <f>SUM(R79:R80)</f>
        <v>0</v>
      </c>
      <c r="S78" s="165">
        <f>+'1° trim 2016'!K78*$AB$1</f>
        <v>192</v>
      </c>
      <c r="T78" s="164">
        <f>SUM(T79:T80)</f>
        <v>192</v>
      </c>
      <c r="U78" s="165">
        <f>+'1° trim 2016'!L78*$AB$1</f>
        <v>0</v>
      </c>
      <c r="V78" s="164">
        <f>SUM(V79:V80)</f>
        <v>0</v>
      </c>
      <c r="W78" s="112">
        <f>+'1° trim 2016'!M78*$AB$1</f>
        <v>0</v>
      </c>
      <c r="X78" s="164">
        <f>SUM(X79:X80)</f>
        <v>0</v>
      </c>
      <c r="Y78" s="116">
        <f t="shared" si="24"/>
        <v>620</v>
      </c>
      <c r="Z78" s="164">
        <f t="shared" si="24"/>
        <v>620</v>
      </c>
    </row>
    <row r="79" spans="1:26" s="110" customFormat="1" ht="38.25" x14ac:dyDescent="0.2">
      <c r="A79" s="142" t="s">
        <v>1699</v>
      </c>
      <c r="B79" s="132" t="s">
        <v>685</v>
      </c>
      <c r="C79" s="112">
        <f>+'1° trim 2016'!C79*$AB$1</f>
        <v>0</v>
      </c>
      <c r="D79" s="166">
        <f>+C79</f>
        <v>0</v>
      </c>
      <c r="E79" s="112">
        <f>+'1° trim 2016'!D79*$AB$1</f>
        <v>180</v>
      </c>
      <c r="F79" s="166">
        <f>+E79</f>
        <v>180</v>
      </c>
      <c r="G79" s="112">
        <f>+'1° trim 2016'!E79*$AB$1</f>
        <v>0</v>
      </c>
      <c r="H79" s="166">
        <f>+G79</f>
        <v>0</v>
      </c>
      <c r="I79" s="112">
        <f>+'1° trim 2016'!F79*$AB$1</f>
        <v>0</v>
      </c>
      <c r="J79" s="166">
        <f>+I79</f>
        <v>0</v>
      </c>
      <c r="K79" s="112">
        <f>+'1° trim 2016'!G79*$AB$1</f>
        <v>188</v>
      </c>
      <c r="L79" s="166">
        <f>+K79</f>
        <v>188</v>
      </c>
      <c r="M79" s="165">
        <f>+'1° trim 2016'!H79*$AB$1</f>
        <v>0</v>
      </c>
      <c r="N79" s="166">
        <f>+M79</f>
        <v>0</v>
      </c>
      <c r="O79" s="165">
        <f>+'1° trim 2016'!I79*$AB$1</f>
        <v>0</v>
      </c>
      <c r="P79" s="166">
        <f>+O79</f>
        <v>0</v>
      </c>
      <c r="Q79" s="165">
        <f>+'1° trim 2016'!J79*$AB$1</f>
        <v>0</v>
      </c>
      <c r="R79" s="166">
        <f>+Q79</f>
        <v>0</v>
      </c>
      <c r="S79" s="165">
        <f>+'1° trim 2016'!K79*$AB$1</f>
        <v>192</v>
      </c>
      <c r="T79" s="166">
        <f>+S79</f>
        <v>192</v>
      </c>
      <c r="U79" s="165">
        <f>+'1° trim 2016'!L79*$AB$1</f>
        <v>0</v>
      </c>
      <c r="V79" s="166">
        <f>+U79</f>
        <v>0</v>
      </c>
      <c r="W79" s="112">
        <f>+'1° trim 2016'!M79*$AB$1</f>
        <v>0</v>
      </c>
      <c r="X79" s="166">
        <f>+W79</f>
        <v>0</v>
      </c>
      <c r="Y79" s="116">
        <f t="shared" si="24"/>
        <v>560</v>
      </c>
      <c r="Z79" s="166">
        <f t="shared" si="24"/>
        <v>560</v>
      </c>
    </row>
    <row r="80" spans="1:26" ht="25.5" x14ac:dyDescent="0.2">
      <c r="A80" s="142" t="s">
        <v>1700</v>
      </c>
      <c r="B80" s="132" t="s">
        <v>73</v>
      </c>
      <c r="C80" s="112">
        <f>+'1° trim 2016'!C80*$AB$1</f>
        <v>0</v>
      </c>
      <c r="D80" s="166">
        <f>+C80</f>
        <v>0</v>
      </c>
      <c r="E80" s="112">
        <f>+'1° trim 2016'!D80*$AB$1</f>
        <v>0</v>
      </c>
      <c r="F80" s="166">
        <f>+E80</f>
        <v>0</v>
      </c>
      <c r="G80" s="112">
        <f>+'1° trim 2016'!E80*$AB$1</f>
        <v>60</v>
      </c>
      <c r="H80" s="166">
        <f>+G80</f>
        <v>60</v>
      </c>
      <c r="I80" s="112">
        <f>+'1° trim 2016'!F80*$AB$1</f>
        <v>0</v>
      </c>
      <c r="J80" s="166">
        <f>+I80</f>
        <v>0</v>
      </c>
      <c r="K80" s="112">
        <f>+'1° trim 2016'!G80*$AB$1</f>
        <v>0</v>
      </c>
      <c r="L80" s="166">
        <f>+K80</f>
        <v>0</v>
      </c>
      <c r="M80" s="165">
        <f>+'1° trim 2016'!H80*$AB$1</f>
        <v>0</v>
      </c>
      <c r="N80" s="166">
        <f>+M80</f>
        <v>0</v>
      </c>
      <c r="O80" s="165">
        <f>+'1° trim 2016'!I80*$AB$1</f>
        <v>0</v>
      </c>
      <c r="P80" s="166">
        <f>+O80</f>
        <v>0</v>
      </c>
      <c r="Q80" s="165">
        <f>+'1° trim 2016'!J80*$AB$1</f>
        <v>0</v>
      </c>
      <c r="R80" s="166">
        <f>+Q80</f>
        <v>0</v>
      </c>
      <c r="S80" s="165">
        <f>+'1° trim 2016'!K80*$AB$1</f>
        <v>0</v>
      </c>
      <c r="T80" s="166">
        <f>+S80</f>
        <v>0</v>
      </c>
      <c r="U80" s="165">
        <f>+'1° trim 2016'!L80*$AB$1</f>
        <v>0</v>
      </c>
      <c r="V80" s="166">
        <f>+U80</f>
        <v>0</v>
      </c>
      <c r="W80" s="112">
        <f>+'1° trim 2016'!M80*$AB$1</f>
        <v>0</v>
      </c>
      <c r="X80" s="166">
        <f>+W80</f>
        <v>0</v>
      </c>
      <c r="Y80" s="116">
        <f t="shared" si="24"/>
        <v>60</v>
      </c>
      <c r="Z80" s="166">
        <f t="shared" si="24"/>
        <v>60</v>
      </c>
    </row>
    <row r="81" spans="1:26" ht="25.5" x14ac:dyDescent="0.2">
      <c r="A81" s="142" t="s">
        <v>1701</v>
      </c>
      <c r="B81" s="132" t="s">
        <v>74</v>
      </c>
      <c r="C81" s="112">
        <f>+'1° trim 2016'!C81*$AB$1</f>
        <v>184</v>
      </c>
      <c r="D81" s="164">
        <f>SUM(D82:D84)</f>
        <v>184</v>
      </c>
      <c r="E81" s="112">
        <f>+'1° trim 2016'!D81*$AB$1</f>
        <v>52</v>
      </c>
      <c r="F81" s="164">
        <f>SUM(F82:F84)</f>
        <v>52</v>
      </c>
      <c r="G81" s="112">
        <f>+'1° trim 2016'!E81*$AB$1</f>
        <v>0</v>
      </c>
      <c r="H81" s="164">
        <f>SUM(H82:H84)</f>
        <v>0</v>
      </c>
      <c r="I81" s="112">
        <f>+'1° trim 2016'!F81*$AB$1</f>
        <v>0</v>
      </c>
      <c r="J81" s="164">
        <f>SUM(J82:J84)</f>
        <v>0</v>
      </c>
      <c r="K81" s="112">
        <f>+'1° trim 2016'!G81*$AB$1</f>
        <v>0</v>
      </c>
      <c r="L81" s="164">
        <f>SUM(L82:L84)</f>
        <v>0</v>
      </c>
      <c r="M81" s="165">
        <f>+'1° trim 2016'!H81*$AB$1</f>
        <v>0</v>
      </c>
      <c r="N81" s="164">
        <f>SUM(N82:N84)</f>
        <v>0</v>
      </c>
      <c r="O81" s="165">
        <f>+'1° trim 2016'!I81*$AB$1</f>
        <v>0</v>
      </c>
      <c r="P81" s="164">
        <f>SUM(P82:P84)</f>
        <v>0</v>
      </c>
      <c r="Q81" s="165">
        <f>+'1° trim 2016'!J81*$AB$1</f>
        <v>652</v>
      </c>
      <c r="R81" s="164">
        <f>SUM(R82:R84)</f>
        <v>652</v>
      </c>
      <c r="S81" s="165">
        <f>+'1° trim 2016'!K81*$AB$1</f>
        <v>136</v>
      </c>
      <c r="T81" s="164">
        <f>SUM(T82:T84)</f>
        <v>136</v>
      </c>
      <c r="U81" s="165">
        <f>+'1° trim 2016'!L81*$AB$1</f>
        <v>0</v>
      </c>
      <c r="V81" s="164">
        <f>SUM(V82:V84)</f>
        <v>0</v>
      </c>
      <c r="W81" s="112">
        <f>+'1° trim 2016'!M81*$AB$1</f>
        <v>0</v>
      </c>
      <c r="X81" s="164">
        <f>SUM(X82:X84)</f>
        <v>0</v>
      </c>
      <c r="Y81" s="116">
        <f t="shared" si="24"/>
        <v>1024</v>
      </c>
      <c r="Z81" s="164">
        <f t="shared" si="24"/>
        <v>1024</v>
      </c>
    </row>
    <row r="82" spans="1:26" s="110" customFormat="1" ht="51" x14ac:dyDescent="0.2">
      <c r="A82" s="142" t="s">
        <v>1702</v>
      </c>
      <c r="B82" s="132" t="s">
        <v>75</v>
      </c>
      <c r="C82" s="112">
        <f>+'1° trim 2016'!C82*$AB$1</f>
        <v>136</v>
      </c>
      <c r="D82" s="166">
        <f>+C82</f>
        <v>136</v>
      </c>
      <c r="E82" s="112">
        <f>+'1° trim 2016'!D82*$AB$1</f>
        <v>52</v>
      </c>
      <c r="F82" s="166">
        <f>+E82</f>
        <v>52</v>
      </c>
      <c r="G82" s="112">
        <f>+'1° trim 2016'!E82*$AB$1</f>
        <v>0</v>
      </c>
      <c r="H82" s="166">
        <f>+G82</f>
        <v>0</v>
      </c>
      <c r="I82" s="112">
        <f>+'1° trim 2016'!F82*$AB$1</f>
        <v>0</v>
      </c>
      <c r="J82" s="166">
        <f>+I82</f>
        <v>0</v>
      </c>
      <c r="K82" s="112">
        <f>+'1° trim 2016'!G82*$AB$1</f>
        <v>0</v>
      </c>
      <c r="L82" s="166">
        <f>+K82</f>
        <v>0</v>
      </c>
      <c r="M82" s="165">
        <f>+'1° trim 2016'!H82*$AB$1</f>
        <v>0</v>
      </c>
      <c r="N82" s="166">
        <f>+M82</f>
        <v>0</v>
      </c>
      <c r="O82" s="165">
        <f>+'1° trim 2016'!I82*$AB$1</f>
        <v>0</v>
      </c>
      <c r="P82" s="166">
        <f>+O82</f>
        <v>0</v>
      </c>
      <c r="Q82" s="165">
        <f>+'1° trim 2016'!J82*$AB$1</f>
        <v>652</v>
      </c>
      <c r="R82" s="166">
        <f>+Q82</f>
        <v>652</v>
      </c>
      <c r="S82" s="165">
        <f>+'1° trim 2016'!K82*$AB$1</f>
        <v>100</v>
      </c>
      <c r="T82" s="166">
        <f>+S82</f>
        <v>100</v>
      </c>
      <c r="U82" s="165">
        <f>+'1° trim 2016'!L82*$AB$1</f>
        <v>0</v>
      </c>
      <c r="V82" s="166">
        <f>+U82</f>
        <v>0</v>
      </c>
      <c r="W82" s="112">
        <f>+'1° trim 2016'!M82*$AB$1</f>
        <v>0</v>
      </c>
      <c r="X82" s="166">
        <f>+W82</f>
        <v>0</v>
      </c>
      <c r="Y82" s="116">
        <f t="shared" si="24"/>
        <v>940</v>
      </c>
      <c r="Z82" s="166">
        <f t="shared" si="24"/>
        <v>940</v>
      </c>
    </row>
    <row r="83" spans="1:26" ht="25.5" x14ac:dyDescent="0.2">
      <c r="A83" s="142" t="s">
        <v>1703</v>
      </c>
      <c r="B83" s="132" t="s">
        <v>76</v>
      </c>
      <c r="C83" s="112">
        <f>+'1° trim 2016'!C83*$AB$1</f>
        <v>0</v>
      </c>
      <c r="D83" s="166">
        <f>+C83</f>
        <v>0</v>
      </c>
      <c r="E83" s="112">
        <f>+'1° trim 2016'!D83*$AB$1</f>
        <v>0</v>
      </c>
      <c r="F83" s="166">
        <f>+E83</f>
        <v>0</v>
      </c>
      <c r="G83" s="112">
        <f>+'1° trim 2016'!E83*$AB$1</f>
        <v>0</v>
      </c>
      <c r="H83" s="166">
        <f>+G83</f>
        <v>0</v>
      </c>
      <c r="I83" s="112">
        <f>+'1° trim 2016'!F83*$AB$1</f>
        <v>0</v>
      </c>
      <c r="J83" s="166">
        <f>+I83</f>
        <v>0</v>
      </c>
      <c r="K83" s="112">
        <f>+'1° trim 2016'!G83*$AB$1</f>
        <v>0</v>
      </c>
      <c r="L83" s="166">
        <f>+K83</f>
        <v>0</v>
      </c>
      <c r="M83" s="165">
        <f>+'1° trim 2016'!H83*$AB$1</f>
        <v>0</v>
      </c>
      <c r="N83" s="166">
        <f>+M83</f>
        <v>0</v>
      </c>
      <c r="O83" s="165">
        <f>+'1° trim 2016'!I83*$AB$1</f>
        <v>0</v>
      </c>
      <c r="P83" s="166">
        <f>+O83</f>
        <v>0</v>
      </c>
      <c r="Q83" s="165">
        <f>+'1° trim 2016'!J83*$AB$1</f>
        <v>0</v>
      </c>
      <c r="R83" s="166">
        <f>+Q83</f>
        <v>0</v>
      </c>
      <c r="S83" s="165">
        <f>+'1° trim 2016'!K83*$AB$1</f>
        <v>0</v>
      </c>
      <c r="T83" s="166">
        <f>+S83</f>
        <v>0</v>
      </c>
      <c r="U83" s="165">
        <f>+'1° trim 2016'!L83*$AB$1</f>
        <v>0</v>
      </c>
      <c r="V83" s="166">
        <f>+U83</f>
        <v>0</v>
      </c>
      <c r="W83" s="112">
        <f>+'1° trim 2016'!M83*$AB$1</f>
        <v>0</v>
      </c>
      <c r="X83" s="166">
        <f>+W83</f>
        <v>0</v>
      </c>
      <c r="Y83" s="116">
        <f t="shared" si="24"/>
        <v>0</v>
      </c>
      <c r="Z83" s="166">
        <f t="shared" si="24"/>
        <v>0</v>
      </c>
    </row>
    <row r="84" spans="1:26" ht="25.5" x14ac:dyDescent="0.2">
      <c r="A84" s="142" t="s">
        <v>1704</v>
      </c>
      <c r="B84" s="132" t="s">
        <v>77</v>
      </c>
      <c r="C84" s="112">
        <f>+'1° trim 2016'!C84*$AB$1</f>
        <v>48</v>
      </c>
      <c r="D84" s="166">
        <f>+C84</f>
        <v>48</v>
      </c>
      <c r="E84" s="112">
        <f>+'1° trim 2016'!D84*$AB$1</f>
        <v>0</v>
      </c>
      <c r="F84" s="166">
        <f>+E84</f>
        <v>0</v>
      </c>
      <c r="G84" s="112">
        <f>+'1° trim 2016'!E84*$AB$1</f>
        <v>0</v>
      </c>
      <c r="H84" s="166">
        <f>+G84</f>
        <v>0</v>
      </c>
      <c r="I84" s="112">
        <f>+'1° trim 2016'!F84*$AB$1</f>
        <v>0</v>
      </c>
      <c r="J84" s="166">
        <f>+I84</f>
        <v>0</v>
      </c>
      <c r="K84" s="112">
        <f>+'1° trim 2016'!G84*$AB$1</f>
        <v>0</v>
      </c>
      <c r="L84" s="166">
        <f>+K84</f>
        <v>0</v>
      </c>
      <c r="M84" s="165">
        <f>+'1° trim 2016'!H84*$AB$1</f>
        <v>0</v>
      </c>
      <c r="N84" s="166">
        <f>+M84</f>
        <v>0</v>
      </c>
      <c r="O84" s="165">
        <f>+'1° trim 2016'!I84*$AB$1</f>
        <v>0</v>
      </c>
      <c r="P84" s="166">
        <f>+O84</f>
        <v>0</v>
      </c>
      <c r="Q84" s="165">
        <f>+'1° trim 2016'!J84*$AB$1</f>
        <v>0</v>
      </c>
      <c r="R84" s="166">
        <f>+Q84</f>
        <v>0</v>
      </c>
      <c r="S84" s="165">
        <f>+'1° trim 2016'!K84*$AB$1</f>
        <v>36</v>
      </c>
      <c r="T84" s="166">
        <f>+S84</f>
        <v>36</v>
      </c>
      <c r="U84" s="165">
        <f>+'1° trim 2016'!L84*$AB$1</f>
        <v>0</v>
      </c>
      <c r="V84" s="166">
        <f>+U84</f>
        <v>0</v>
      </c>
      <c r="W84" s="112">
        <f>+'1° trim 2016'!M84*$AB$1</f>
        <v>0</v>
      </c>
      <c r="X84" s="166">
        <f>+W84</f>
        <v>0</v>
      </c>
      <c r="Y84" s="116">
        <f t="shared" si="24"/>
        <v>84</v>
      </c>
      <c r="Z84" s="166">
        <f t="shared" si="24"/>
        <v>84</v>
      </c>
    </row>
    <row r="85" spans="1:26" s="110" customFormat="1" ht="25.5" x14ac:dyDescent="0.2">
      <c r="A85" s="142" t="s">
        <v>1705</v>
      </c>
      <c r="B85" s="132" t="s">
        <v>1362</v>
      </c>
      <c r="C85" s="112">
        <f>+'1° trim 2016'!C85*$AB$1</f>
        <v>356</v>
      </c>
      <c r="D85" s="164">
        <f>SUM(D86:D88)</f>
        <v>356</v>
      </c>
      <c r="E85" s="112">
        <f>+'1° trim 2016'!D85*$AB$1</f>
        <v>80</v>
      </c>
      <c r="F85" s="164">
        <f>SUM(F86:F88)</f>
        <v>80</v>
      </c>
      <c r="G85" s="112">
        <f>+'1° trim 2016'!E85*$AB$1</f>
        <v>48</v>
      </c>
      <c r="H85" s="164">
        <f>SUM(H86:H88)</f>
        <v>48</v>
      </c>
      <c r="I85" s="112">
        <f>+'1° trim 2016'!F85*$AB$1</f>
        <v>28</v>
      </c>
      <c r="J85" s="164">
        <f>SUM(J86:J88)</f>
        <v>28</v>
      </c>
      <c r="K85" s="112">
        <f>+'1° trim 2016'!G85*$AB$1</f>
        <v>88</v>
      </c>
      <c r="L85" s="164">
        <f>SUM(L86:L88)</f>
        <v>88</v>
      </c>
      <c r="M85" s="165">
        <f>+'1° trim 2016'!H85*$AB$1</f>
        <v>0</v>
      </c>
      <c r="N85" s="164">
        <f>SUM(N86:N88)</f>
        <v>0</v>
      </c>
      <c r="O85" s="165">
        <f>+'1° trim 2016'!I85*$AB$1</f>
        <v>0</v>
      </c>
      <c r="P85" s="164">
        <f>SUM(P86:P88)</f>
        <v>0</v>
      </c>
      <c r="Q85" s="165">
        <f>+'1° trim 2016'!J85*$AB$1</f>
        <v>0</v>
      </c>
      <c r="R85" s="164">
        <f>SUM(R86:R88)</f>
        <v>0</v>
      </c>
      <c r="S85" s="165">
        <f>+'1° trim 2016'!K85*$AB$1</f>
        <v>0</v>
      </c>
      <c r="T85" s="164">
        <f>SUM(T86:T88)</f>
        <v>0</v>
      </c>
      <c r="U85" s="165">
        <f>+'1° trim 2016'!L85*$AB$1</f>
        <v>0</v>
      </c>
      <c r="V85" s="164">
        <f>SUM(V86:V88)</f>
        <v>0</v>
      </c>
      <c r="W85" s="112">
        <f>+'1° trim 2016'!M85*$AB$1</f>
        <v>0</v>
      </c>
      <c r="X85" s="164">
        <f>SUM(X86:X88)</f>
        <v>0</v>
      </c>
      <c r="Y85" s="116">
        <f t="shared" si="24"/>
        <v>600</v>
      </c>
      <c r="Z85" s="164">
        <f t="shared" si="24"/>
        <v>600</v>
      </c>
    </row>
    <row r="86" spans="1:26" ht="38.25" x14ac:dyDescent="0.2">
      <c r="A86" s="142" t="s">
        <v>1706</v>
      </c>
      <c r="B86" s="132" t="s">
        <v>27</v>
      </c>
      <c r="C86" s="112">
        <f>+'1° trim 2016'!C86*$AB$1</f>
        <v>36</v>
      </c>
      <c r="D86" s="166">
        <f>+C86</f>
        <v>36</v>
      </c>
      <c r="E86" s="112">
        <f>+'1° trim 2016'!D86*$AB$1</f>
        <v>80</v>
      </c>
      <c r="F86" s="166">
        <f>+E86</f>
        <v>80</v>
      </c>
      <c r="G86" s="112">
        <f>+'1° trim 2016'!E86*$AB$1</f>
        <v>0</v>
      </c>
      <c r="H86" s="166">
        <f>+G86</f>
        <v>0</v>
      </c>
      <c r="I86" s="112">
        <f>+'1° trim 2016'!F86*$AB$1</f>
        <v>0</v>
      </c>
      <c r="J86" s="166">
        <f>+I86</f>
        <v>0</v>
      </c>
      <c r="K86" s="112">
        <f>+'1° trim 2016'!G86*$AB$1</f>
        <v>0</v>
      </c>
      <c r="L86" s="166">
        <f>+K86</f>
        <v>0</v>
      </c>
      <c r="M86" s="165">
        <f>+'1° trim 2016'!H86*$AB$1</f>
        <v>0</v>
      </c>
      <c r="N86" s="166">
        <f>+M86</f>
        <v>0</v>
      </c>
      <c r="O86" s="165">
        <f>+'1° trim 2016'!I86*$AB$1</f>
        <v>0</v>
      </c>
      <c r="P86" s="166">
        <f>+O86</f>
        <v>0</v>
      </c>
      <c r="Q86" s="165">
        <f>+'1° trim 2016'!J86*$AB$1</f>
        <v>0</v>
      </c>
      <c r="R86" s="166">
        <f>+Q86</f>
        <v>0</v>
      </c>
      <c r="S86" s="165">
        <f>+'1° trim 2016'!K86*$AB$1</f>
        <v>0</v>
      </c>
      <c r="T86" s="166">
        <f>+S86</f>
        <v>0</v>
      </c>
      <c r="U86" s="165">
        <f>+'1° trim 2016'!L86*$AB$1</f>
        <v>0</v>
      </c>
      <c r="V86" s="166">
        <f>+U86</f>
        <v>0</v>
      </c>
      <c r="W86" s="112">
        <f>+'1° trim 2016'!M86*$AB$1</f>
        <v>0</v>
      </c>
      <c r="X86" s="166">
        <f>+W86</f>
        <v>0</v>
      </c>
      <c r="Y86" s="116">
        <f t="shared" si="24"/>
        <v>116</v>
      </c>
      <c r="Z86" s="166">
        <f t="shared" si="24"/>
        <v>116</v>
      </c>
    </row>
    <row r="87" spans="1:26" ht="25.5" x14ac:dyDescent="0.2">
      <c r="A87" s="142" t="s">
        <v>1707</v>
      </c>
      <c r="B87" s="132" t="s">
        <v>28</v>
      </c>
      <c r="C87" s="112">
        <f>+'1° trim 2016'!C87*$AB$1</f>
        <v>28</v>
      </c>
      <c r="D87" s="166">
        <f>+C87</f>
        <v>28</v>
      </c>
      <c r="E87" s="112">
        <f>+'1° trim 2016'!D87*$AB$1</f>
        <v>0</v>
      </c>
      <c r="F87" s="166">
        <f>+E87</f>
        <v>0</v>
      </c>
      <c r="G87" s="112">
        <f>+'1° trim 2016'!E87*$AB$1</f>
        <v>0</v>
      </c>
      <c r="H87" s="166">
        <f>+G87</f>
        <v>0</v>
      </c>
      <c r="I87" s="112">
        <f>+'1° trim 2016'!F87*$AB$1</f>
        <v>0</v>
      </c>
      <c r="J87" s="166">
        <f>+I87</f>
        <v>0</v>
      </c>
      <c r="K87" s="112">
        <f>+'1° trim 2016'!G87*$AB$1</f>
        <v>0</v>
      </c>
      <c r="L87" s="166">
        <f>+K87</f>
        <v>0</v>
      </c>
      <c r="M87" s="165">
        <f>+'1° trim 2016'!H87*$AB$1</f>
        <v>0</v>
      </c>
      <c r="N87" s="166">
        <f>+M87</f>
        <v>0</v>
      </c>
      <c r="O87" s="165">
        <f>+'1° trim 2016'!I87*$AB$1</f>
        <v>0</v>
      </c>
      <c r="P87" s="166">
        <f>+O87</f>
        <v>0</v>
      </c>
      <c r="Q87" s="165">
        <f>+'1° trim 2016'!J87*$AB$1</f>
        <v>0</v>
      </c>
      <c r="R87" s="166">
        <f>+Q87</f>
        <v>0</v>
      </c>
      <c r="S87" s="165">
        <f>+'1° trim 2016'!K87*$AB$1</f>
        <v>0</v>
      </c>
      <c r="T87" s="166">
        <f>+S87</f>
        <v>0</v>
      </c>
      <c r="U87" s="165">
        <f>+'1° trim 2016'!L87*$AB$1</f>
        <v>0</v>
      </c>
      <c r="V87" s="166">
        <f>+U87</f>
        <v>0</v>
      </c>
      <c r="W87" s="112">
        <f>+'1° trim 2016'!M87*$AB$1</f>
        <v>0</v>
      </c>
      <c r="X87" s="166">
        <f>+W87</f>
        <v>0</v>
      </c>
      <c r="Y87" s="116">
        <f t="shared" si="24"/>
        <v>28</v>
      </c>
      <c r="Z87" s="166">
        <f t="shared" si="24"/>
        <v>28</v>
      </c>
    </row>
    <row r="88" spans="1:26" ht="25.5" x14ac:dyDescent="0.2">
      <c r="A88" s="142" t="s">
        <v>1708</v>
      </c>
      <c r="B88" s="132" t="s">
        <v>29</v>
      </c>
      <c r="C88" s="112">
        <f>+'1° trim 2016'!C88*$AB$1</f>
        <v>292</v>
      </c>
      <c r="D88" s="166">
        <f>+C88</f>
        <v>292</v>
      </c>
      <c r="E88" s="112">
        <f>+'1° trim 2016'!D88*$AB$1</f>
        <v>0</v>
      </c>
      <c r="F88" s="166">
        <f>+E88</f>
        <v>0</v>
      </c>
      <c r="G88" s="112">
        <f>+'1° trim 2016'!E88*$AB$1</f>
        <v>48</v>
      </c>
      <c r="H88" s="166">
        <f>+G88</f>
        <v>48</v>
      </c>
      <c r="I88" s="112">
        <f>+'1° trim 2016'!F88*$AB$1</f>
        <v>28</v>
      </c>
      <c r="J88" s="166">
        <f>+I88</f>
        <v>28</v>
      </c>
      <c r="K88" s="112">
        <f>+'1° trim 2016'!G88*$AB$1</f>
        <v>88</v>
      </c>
      <c r="L88" s="166">
        <f>+K88</f>
        <v>88</v>
      </c>
      <c r="M88" s="165">
        <f>+'1° trim 2016'!H88*$AB$1</f>
        <v>0</v>
      </c>
      <c r="N88" s="166">
        <f>+M88</f>
        <v>0</v>
      </c>
      <c r="O88" s="165">
        <f>+'1° trim 2016'!I88*$AB$1</f>
        <v>0</v>
      </c>
      <c r="P88" s="166">
        <f>+O88</f>
        <v>0</v>
      </c>
      <c r="Q88" s="165">
        <f>+'1° trim 2016'!J88*$AB$1</f>
        <v>0</v>
      </c>
      <c r="R88" s="166">
        <f>+Q88</f>
        <v>0</v>
      </c>
      <c r="S88" s="165">
        <f>+'1° trim 2016'!K88*$AB$1</f>
        <v>0</v>
      </c>
      <c r="T88" s="166">
        <f>+S88</f>
        <v>0</v>
      </c>
      <c r="U88" s="165">
        <f>+'1° trim 2016'!L88*$AB$1</f>
        <v>0</v>
      </c>
      <c r="V88" s="166">
        <f>+U88</f>
        <v>0</v>
      </c>
      <c r="W88" s="112">
        <f>+'1° trim 2016'!M88*$AB$1</f>
        <v>0</v>
      </c>
      <c r="X88" s="166">
        <f>+W88</f>
        <v>0</v>
      </c>
      <c r="Y88" s="116">
        <f t="shared" si="24"/>
        <v>456</v>
      </c>
      <c r="Z88" s="166">
        <f t="shared" si="24"/>
        <v>456</v>
      </c>
    </row>
    <row r="89" spans="1:26" s="110" customFormat="1" x14ac:dyDescent="0.2">
      <c r="A89" s="142" t="s">
        <v>1709</v>
      </c>
      <c r="B89" s="132" t="s">
        <v>30</v>
      </c>
      <c r="C89" s="112">
        <f>+'1° trim 2016'!C89*$AB$1</f>
        <v>3072</v>
      </c>
      <c r="D89" s="164">
        <f>D90+D94</f>
        <v>3072</v>
      </c>
      <c r="E89" s="112">
        <f>+'1° trim 2016'!D89*$AB$1</f>
        <v>3028</v>
      </c>
      <c r="F89" s="164">
        <f>F90+F94</f>
        <v>3028</v>
      </c>
      <c r="G89" s="112">
        <f>+'1° trim 2016'!E89*$AB$1</f>
        <v>0</v>
      </c>
      <c r="H89" s="164">
        <f>H90+H94</f>
        <v>0</v>
      </c>
      <c r="I89" s="112">
        <f>+'1° trim 2016'!F89*$AB$1</f>
        <v>1316</v>
      </c>
      <c r="J89" s="164">
        <f>J90+J94</f>
        <v>1316</v>
      </c>
      <c r="K89" s="112">
        <f>+'1° trim 2016'!G89*$AB$1</f>
        <v>4204</v>
      </c>
      <c r="L89" s="164">
        <f>L90+L94</f>
        <v>4204</v>
      </c>
      <c r="M89" s="165">
        <f>+'1° trim 2016'!H89*$AB$1</f>
        <v>132</v>
      </c>
      <c r="N89" s="164">
        <f>N90+N94</f>
        <v>132</v>
      </c>
      <c r="O89" s="165">
        <f>+'1° trim 2016'!I89*$AB$1</f>
        <v>24</v>
      </c>
      <c r="P89" s="164">
        <f>P90+P94</f>
        <v>24</v>
      </c>
      <c r="Q89" s="165">
        <f>+'1° trim 2016'!J89*$AB$1</f>
        <v>640</v>
      </c>
      <c r="R89" s="164">
        <f>R90+R94</f>
        <v>640</v>
      </c>
      <c r="S89" s="165">
        <f>+'1° trim 2016'!K89*$AB$1</f>
        <v>192</v>
      </c>
      <c r="T89" s="164">
        <f>T90+T94</f>
        <v>192</v>
      </c>
      <c r="U89" s="165">
        <f>+'1° trim 2016'!L89*$AB$1</f>
        <v>80</v>
      </c>
      <c r="V89" s="164">
        <f>V90+V94</f>
        <v>80</v>
      </c>
      <c r="W89" s="112">
        <f>+'1° trim 2016'!M89*$AB$1</f>
        <v>2348</v>
      </c>
      <c r="X89" s="164">
        <f>X90+X94</f>
        <v>2348</v>
      </c>
      <c r="Y89" s="116">
        <f t="shared" si="24"/>
        <v>15036</v>
      </c>
      <c r="Z89" s="164">
        <f t="shared" si="24"/>
        <v>15036</v>
      </c>
    </row>
    <row r="90" spans="1:26" s="110" customFormat="1" ht="25.5" x14ac:dyDescent="0.2">
      <c r="A90" s="142" t="s">
        <v>1710</v>
      </c>
      <c r="B90" s="132" t="s">
        <v>31</v>
      </c>
      <c r="C90" s="112">
        <f>+'1° trim 2016'!C90*$AB$1</f>
        <v>2428</v>
      </c>
      <c r="D90" s="164">
        <f>SUM(D91:D93)</f>
        <v>2428</v>
      </c>
      <c r="E90" s="112">
        <f>+'1° trim 2016'!D90*$AB$1</f>
        <v>2996</v>
      </c>
      <c r="F90" s="164">
        <f>SUM(F91:F93)</f>
        <v>2996</v>
      </c>
      <c r="G90" s="112">
        <f>+'1° trim 2016'!E90*$AB$1</f>
        <v>0</v>
      </c>
      <c r="H90" s="164">
        <f>SUM(H91:H93)</f>
        <v>0</v>
      </c>
      <c r="I90" s="112">
        <f>+'1° trim 2016'!F90*$AB$1</f>
        <v>1304</v>
      </c>
      <c r="J90" s="164">
        <f>SUM(J91:J93)</f>
        <v>1304</v>
      </c>
      <c r="K90" s="112">
        <f>+'1° trim 2016'!G90*$AB$1</f>
        <v>4016</v>
      </c>
      <c r="L90" s="164">
        <f>SUM(L91:L93)</f>
        <v>4016</v>
      </c>
      <c r="M90" s="165">
        <f>+'1° trim 2016'!H90*$AB$1</f>
        <v>0</v>
      </c>
      <c r="N90" s="164">
        <f>SUM(N91:N93)</f>
        <v>0</v>
      </c>
      <c r="O90" s="165">
        <f>+'1° trim 2016'!I90*$AB$1</f>
        <v>0</v>
      </c>
      <c r="P90" s="164">
        <f>SUM(P91:P93)</f>
        <v>0</v>
      </c>
      <c r="Q90" s="165">
        <f>+'1° trim 2016'!J90*$AB$1</f>
        <v>0</v>
      </c>
      <c r="R90" s="164">
        <f>SUM(R91:R93)</f>
        <v>0</v>
      </c>
      <c r="S90" s="165">
        <f>+'1° trim 2016'!K90*$AB$1</f>
        <v>0</v>
      </c>
      <c r="T90" s="164">
        <f>SUM(T91:T93)</f>
        <v>0</v>
      </c>
      <c r="U90" s="165">
        <f>+'1° trim 2016'!L90*$AB$1</f>
        <v>0</v>
      </c>
      <c r="V90" s="164">
        <f>SUM(V91:V93)</f>
        <v>0</v>
      </c>
      <c r="W90" s="112">
        <f>+'1° trim 2016'!M90*$AB$1</f>
        <v>1900</v>
      </c>
      <c r="X90" s="164">
        <f>SUM(X91:X93)</f>
        <v>1900</v>
      </c>
      <c r="Y90" s="116">
        <f t="shared" si="24"/>
        <v>12644</v>
      </c>
      <c r="Z90" s="164">
        <f t="shared" si="24"/>
        <v>12644</v>
      </c>
    </row>
    <row r="91" spans="1:26" ht="25.5" x14ac:dyDescent="0.2">
      <c r="A91" s="131" t="s">
        <v>1711</v>
      </c>
      <c r="B91" s="132" t="s">
        <v>1330</v>
      </c>
      <c r="C91" s="112">
        <f>+'1° trim 2016'!C91*$AB$1</f>
        <v>440</v>
      </c>
      <c r="D91" s="166">
        <f>+C91</f>
        <v>440</v>
      </c>
      <c r="E91" s="112">
        <f>+'1° trim 2016'!D91*$AB$1</f>
        <v>196</v>
      </c>
      <c r="F91" s="166">
        <f>+E91</f>
        <v>196</v>
      </c>
      <c r="G91" s="112">
        <f>+'1° trim 2016'!E91*$AB$1</f>
        <v>0</v>
      </c>
      <c r="H91" s="166">
        <f>+G91</f>
        <v>0</v>
      </c>
      <c r="I91" s="112">
        <f>+'1° trim 2016'!F91*$AB$1</f>
        <v>76</v>
      </c>
      <c r="J91" s="166">
        <f>+I91</f>
        <v>76</v>
      </c>
      <c r="K91" s="112">
        <f>+'1° trim 2016'!G91*$AB$1</f>
        <v>228</v>
      </c>
      <c r="L91" s="166">
        <f>+K91</f>
        <v>228</v>
      </c>
      <c r="M91" s="165">
        <f>+'1° trim 2016'!H91*$AB$1</f>
        <v>0</v>
      </c>
      <c r="N91" s="166">
        <f>+M91</f>
        <v>0</v>
      </c>
      <c r="O91" s="165">
        <f>+'1° trim 2016'!I91*$AB$1</f>
        <v>0</v>
      </c>
      <c r="P91" s="166">
        <f>+O91</f>
        <v>0</v>
      </c>
      <c r="Q91" s="165">
        <f>+'1° trim 2016'!J91*$AB$1</f>
        <v>0</v>
      </c>
      <c r="R91" s="166">
        <f>+Q91</f>
        <v>0</v>
      </c>
      <c r="S91" s="165">
        <f>+'1° trim 2016'!K91*$AB$1</f>
        <v>0</v>
      </c>
      <c r="T91" s="166">
        <f>+S91</f>
        <v>0</v>
      </c>
      <c r="U91" s="165">
        <f>+'1° trim 2016'!L91*$AB$1</f>
        <v>0</v>
      </c>
      <c r="V91" s="166">
        <f>+U91</f>
        <v>0</v>
      </c>
      <c r="W91" s="112">
        <f>+'1° trim 2016'!M91*$AB$1</f>
        <v>1900</v>
      </c>
      <c r="X91" s="166">
        <f>+W91</f>
        <v>1900</v>
      </c>
      <c r="Y91" s="116">
        <f t="shared" si="24"/>
        <v>2840</v>
      </c>
      <c r="Z91" s="166">
        <f t="shared" si="24"/>
        <v>2840</v>
      </c>
    </row>
    <row r="92" spans="1:26" ht="25.5" x14ac:dyDescent="0.2">
      <c r="A92" s="131" t="s">
        <v>1712</v>
      </c>
      <c r="B92" s="132" t="s">
        <v>1331</v>
      </c>
      <c r="C92" s="112">
        <f>+'1° trim 2016'!C92*$AB$1</f>
        <v>0</v>
      </c>
      <c r="D92" s="166">
        <f>+C92</f>
        <v>0</v>
      </c>
      <c r="E92" s="112">
        <f>+'1° trim 2016'!D92*$AB$1</f>
        <v>1984</v>
      </c>
      <c r="F92" s="166">
        <f>+E92</f>
        <v>1984</v>
      </c>
      <c r="G92" s="112">
        <f>+'1° trim 2016'!E92*$AB$1</f>
        <v>0</v>
      </c>
      <c r="H92" s="166">
        <f>+G92</f>
        <v>0</v>
      </c>
      <c r="I92" s="112">
        <f>+'1° trim 2016'!F92*$AB$1</f>
        <v>716</v>
      </c>
      <c r="J92" s="166">
        <f>+I92</f>
        <v>716</v>
      </c>
      <c r="K92" s="112">
        <f>+'1° trim 2016'!G92*$AB$1</f>
        <v>2196</v>
      </c>
      <c r="L92" s="166">
        <f>+K92</f>
        <v>2196</v>
      </c>
      <c r="M92" s="165">
        <f>+'1° trim 2016'!H92*$AB$1</f>
        <v>0</v>
      </c>
      <c r="N92" s="166">
        <f>+M92</f>
        <v>0</v>
      </c>
      <c r="O92" s="165">
        <f>+'1° trim 2016'!I92*$AB$1</f>
        <v>0</v>
      </c>
      <c r="P92" s="166">
        <f>+O92</f>
        <v>0</v>
      </c>
      <c r="Q92" s="165">
        <f>+'1° trim 2016'!J92*$AB$1</f>
        <v>0</v>
      </c>
      <c r="R92" s="166">
        <f>+Q92</f>
        <v>0</v>
      </c>
      <c r="S92" s="165">
        <f>+'1° trim 2016'!K92*$AB$1</f>
        <v>0</v>
      </c>
      <c r="T92" s="166">
        <f>+S92</f>
        <v>0</v>
      </c>
      <c r="U92" s="165">
        <f>+'1° trim 2016'!L92*$AB$1</f>
        <v>0</v>
      </c>
      <c r="V92" s="166">
        <f>+U92</f>
        <v>0</v>
      </c>
      <c r="W92" s="112">
        <f>+'1° trim 2016'!M92*$AB$1</f>
        <v>0</v>
      </c>
      <c r="X92" s="166">
        <f>+W92</f>
        <v>0</v>
      </c>
      <c r="Y92" s="116">
        <f t="shared" si="24"/>
        <v>4896</v>
      </c>
      <c r="Z92" s="166">
        <f t="shared" si="24"/>
        <v>4896</v>
      </c>
    </row>
    <row r="93" spans="1:26" x14ac:dyDescent="0.2">
      <c r="A93" s="131" t="s">
        <v>1713</v>
      </c>
      <c r="B93" s="132" t="s">
        <v>1332</v>
      </c>
      <c r="C93" s="112">
        <f>+'1° trim 2016'!C93*$AB$1</f>
        <v>1988</v>
      </c>
      <c r="D93" s="166">
        <f>+C93</f>
        <v>1988</v>
      </c>
      <c r="E93" s="112">
        <f>+'1° trim 2016'!D93*$AB$1</f>
        <v>816</v>
      </c>
      <c r="F93" s="166">
        <f>+E93</f>
        <v>816</v>
      </c>
      <c r="G93" s="112">
        <f>+'1° trim 2016'!E93*$AB$1</f>
        <v>0</v>
      </c>
      <c r="H93" s="166">
        <f>+G93</f>
        <v>0</v>
      </c>
      <c r="I93" s="112">
        <f>+'1° trim 2016'!F93*$AB$1</f>
        <v>512</v>
      </c>
      <c r="J93" s="166">
        <f>+I93</f>
        <v>512</v>
      </c>
      <c r="K93" s="112">
        <f>+'1° trim 2016'!G93*$AB$1</f>
        <v>1592</v>
      </c>
      <c r="L93" s="166">
        <f>+K93</f>
        <v>1592</v>
      </c>
      <c r="M93" s="165">
        <f>+'1° trim 2016'!H93*$AB$1</f>
        <v>0</v>
      </c>
      <c r="N93" s="166">
        <f>+M93</f>
        <v>0</v>
      </c>
      <c r="O93" s="165">
        <f>+'1° trim 2016'!I93*$AB$1</f>
        <v>0</v>
      </c>
      <c r="P93" s="166">
        <f>+O93</f>
        <v>0</v>
      </c>
      <c r="Q93" s="165">
        <f>+'1° trim 2016'!J93*$AB$1</f>
        <v>0</v>
      </c>
      <c r="R93" s="166">
        <f>+Q93</f>
        <v>0</v>
      </c>
      <c r="S93" s="165">
        <f>+'1° trim 2016'!K93*$AB$1</f>
        <v>0</v>
      </c>
      <c r="T93" s="166">
        <f>+S93</f>
        <v>0</v>
      </c>
      <c r="U93" s="165">
        <f>+'1° trim 2016'!L93*$AB$1</f>
        <v>0</v>
      </c>
      <c r="V93" s="166">
        <f>+U93</f>
        <v>0</v>
      </c>
      <c r="W93" s="112">
        <f>+'1° trim 2016'!M93*$AB$1</f>
        <v>0</v>
      </c>
      <c r="X93" s="166">
        <f>+W93</f>
        <v>0</v>
      </c>
      <c r="Y93" s="116">
        <f t="shared" si="24"/>
        <v>4908</v>
      </c>
      <c r="Z93" s="166">
        <f t="shared" si="24"/>
        <v>4908</v>
      </c>
    </row>
    <row r="94" spans="1:26" x14ac:dyDescent="0.2">
      <c r="A94" s="142" t="s">
        <v>1714</v>
      </c>
      <c r="B94" s="132" t="s">
        <v>32</v>
      </c>
      <c r="C94" s="112">
        <f>+'1° trim 2016'!C94*$AB$1</f>
        <v>644</v>
      </c>
      <c r="D94" s="166">
        <f>+C94</f>
        <v>644</v>
      </c>
      <c r="E94" s="112">
        <f>+'1° trim 2016'!D94*$AB$1</f>
        <v>32</v>
      </c>
      <c r="F94" s="166">
        <f>+E94</f>
        <v>32</v>
      </c>
      <c r="G94" s="112">
        <f>+'1° trim 2016'!E94*$AB$1</f>
        <v>0</v>
      </c>
      <c r="H94" s="166">
        <f>+G94</f>
        <v>0</v>
      </c>
      <c r="I94" s="112">
        <f>+'1° trim 2016'!F94*$AB$1</f>
        <v>12</v>
      </c>
      <c r="J94" s="166">
        <f>+I94</f>
        <v>12</v>
      </c>
      <c r="K94" s="112">
        <f>+'1° trim 2016'!G94*$AB$1</f>
        <v>188</v>
      </c>
      <c r="L94" s="166">
        <f>+K94</f>
        <v>188</v>
      </c>
      <c r="M94" s="165">
        <f>+'1° trim 2016'!H94*$AB$1</f>
        <v>132</v>
      </c>
      <c r="N94" s="166">
        <f>+M94</f>
        <v>132</v>
      </c>
      <c r="O94" s="165">
        <f>+'1° trim 2016'!I94*$AB$1</f>
        <v>24</v>
      </c>
      <c r="P94" s="166">
        <f>+O94</f>
        <v>24</v>
      </c>
      <c r="Q94" s="165">
        <f>+'1° trim 2016'!J94*$AB$1</f>
        <v>640</v>
      </c>
      <c r="R94" s="166">
        <f>+Q94</f>
        <v>640</v>
      </c>
      <c r="S94" s="165">
        <f>+'1° trim 2016'!K94*$AB$1</f>
        <v>192</v>
      </c>
      <c r="T94" s="166">
        <f>+S94</f>
        <v>192</v>
      </c>
      <c r="U94" s="165">
        <f>+'1° trim 2016'!L94*$AB$1</f>
        <v>80</v>
      </c>
      <c r="V94" s="166">
        <f>+U94</f>
        <v>80</v>
      </c>
      <c r="W94" s="112">
        <f>+'1° trim 2016'!M94*$AB$1</f>
        <v>448</v>
      </c>
      <c r="X94" s="166">
        <f>+W94</f>
        <v>448</v>
      </c>
      <c r="Y94" s="116">
        <f t="shared" si="24"/>
        <v>2392</v>
      </c>
      <c r="Z94" s="166">
        <f t="shared" si="24"/>
        <v>2392</v>
      </c>
    </row>
    <row r="95" spans="1:26" s="110" customFormat="1" ht="25.5" x14ac:dyDescent="0.2">
      <c r="A95" s="131" t="s">
        <v>1715</v>
      </c>
      <c r="B95" s="132" t="s">
        <v>1167</v>
      </c>
      <c r="C95" s="112">
        <f>+'1° trim 2016'!C95*$AB$1</f>
        <v>3244</v>
      </c>
      <c r="D95" s="166">
        <f>SUM(D96:D98)</f>
        <v>3244</v>
      </c>
      <c r="E95" s="112">
        <f>+'1° trim 2016'!D95*$AB$1</f>
        <v>2652</v>
      </c>
      <c r="F95" s="166">
        <f>SUM(F96:F98)</f>
        <v>2652</v>
      </c>
      <c r="G95" s="112">
        <f>+'1° trim 2016'!E95*$AB$1</f>
        <v>4640</v>
      </c>
      <c r="H95" s="166">
        <f>SUM(H96:H98)</f>
        <v>4640</v>
      </c>
      <c r="I95" s="112">
        <f>+'1° trim 2016'!F95*$AB$1</f>
        <v>940</v>
      </c>
      <c r="J95" s="166">
        <f>SUM(J96:J98)</f>
        <v>940</v>
      </c>
      <c r="K95" s="112">
        <f>+'1° trim 2016'!G95*$AB$1</f>
        <v>2220</v>
      </c>
      <c r="L95" s="166">
        <f>SUM(L96:L98)</f>
        <v>2220</v>
      </c>
      <c r="M95" s="165">
        <f>+'1° trim 2016'!H95*$AB$1</f>
        <v>1048</v>
      </c>
      <c r="N95" s="166">
        <f>SUM(N96:N98)</f>
        <v>1048</v>
      </c>
      <c r="O95" s="165">
        <f>+'1° trim 2016'!I95*$AB$1</f>
        <v>1676</v>
      </c>
      <c r="P95" s="166">
        <f>SUM(P96:P98)</f>
        <v>1676</v>
      </c>
      <c r="Q95" s="165">
        <f>+'1° trim 2016'!J95*$AB$1</f>
        <v>5460</v>
      </c>
      <c r="R95" s="166">
        <f>SUM(R96:R98)</f>
        <v>5460</v>
      </c>
      <c r="S95" s="165">
        <f>+'1° trim 2016'!K95*$AB$1</f>
        <v>2496</v>
      </c>
      <c r="T95" s="166">
        <f>SUM(T96:T98)</f>
        <v>2496</v>
      </c>
      <c r="U95" s="165">
        <f>+'1° trim 2016'!L95*$AB$1</f>
        <v>3432</v>
      </c>
      <c r="V95" s="166">
        <f>SUM(V96:V98)</f>
        <v>3432</v>
      </c>
      <c r="W95" s="112">
        <f>+'1° trim 2016'!M95*$AB$1</f>
        <v>3032</v>
      </c>
      <c r="X95" s="166">
        <f>SUM(X96:X98)</f>
        <v>3032</v>
      </c>
      <c r="Y95" s="116">
        <f t="shared" si="24"/>
        <v>30840</v>
      </c>
      <c r="Z95" s="166">
        <f t="shared" si="24"/>
        <v>30840</v>
      </c>
    </row>
    <row r="96" spans="1:26" s="110" customFormat="1" ht="38.25" x14ac:dyDescent="0.2">
      <c r="A96" s="142" t="s">
        <v>1716</v>
      </c>
      <c r="B96" s="132" t="s">
        <v>34</v>
      </c>
      <c r="C96" s="112">
        <f>+'1° trim 2016'!C96*$AB$1</f>
        <v>3204</v>
      </c>
      <c r="D96" s="166">
        <f>+C96</f>
        <v>3204</v>
      </c>
      <c r="E96" s="112">
        <f>+'1° trim 2016'!D96*$AB$1</f>
        <v>2600</v>
      </c>
      <c r="F96" s="166">
        <f>+E96</f>
        <v>2600</v>
      </c>
      <c r="G96" s="112">
        <f>+'1° trim 2016'!E96*$AB$1</f>
        <v>4548</v>
      </c>
      <c r="H96" s="166">
        <f>+G96</f>
        <v>4548</v>
      </c>
      <c r="I96" s="112">
        <f>+'1° trim 2016'!F96*$AB$1</f>
        <v>920</v>
      </c>
      <c r="J96" s="166">
        <f>+I96</f>
        <v>920</v>
      </c>
      <c r="K96" s="112">
        <f>+'1° trim 2016'!G96*$AB$1</f>
        <v>2144</v>
      </c>
      <c r="L96" s="166">
        <f>+K96</f>
        <v>2144</v>
      </c>
      <c r="M96" s="165">
        <f>+'1° trim 2016'!H96*$AB$1</f>
        <v>992</v>
      </c>
      <c r="N96" s="166">
        <f>+M96</f>
        <v>992</v>
      </c>
      <c r="O96" s="165">
        <f>+'1° trim 2016'!I96*$AB$1</f>
        <v>1556</v>
      </c>
      <c r="P96" s="166">
        <f>+O96</f>
        <v>1556</v>
      </c>
      <c r="Q96" s="165">
        <f>+'1° trim 2016'!J96*$AB$1</f>
        <v>5284</v>
      </c>
      <c r="R96" s="166">
        <f>+Q96</f>
        <v>5284</v>
      </c>
      <c r="S96" s="165">
        <f>+'1° trim 2016'!K96*$AB$1</f>
        <v>2444</v>
      </c>
      <c r="T96" s="166">
        <f>+S96</f>
        <v>2444</v>
      </c>
      <c r="U96" s="165">
        <f>+'1° trim 2016'!L96*$AB$1</f>
        <v>3388</v>
      </c>
      <c r="V96" s="166">
        <f>+U96</f>
        <v>3388</v>
      </c>
      <c r="W96" s="112">
        <f>+'1° trim 2016'!M96*$AB$1</f>
        <v>2868</v>
      </c>
      <c r="X96" s="166">
        <f>+W96</f>
        <v>2868</v>
      </c>
      <c r="Y96" s="116">
        <f t="shared" si="24"/>
        <v>29948</v>
      </c>
      <c r="Z96" s="166">
        <f t="shared" si="24"/>
        <v>29948</v>
      </c>
    </row>
    <row r="97" spans="1:26" s="110" customFormat="1" ht="25.5" x14ac:dyDescent="0.2">
      <c r="A97" s="142" t="s">
        <v>1717</v>
      </c>
      <c r="B97" s="132" t="s">
        <v>35</v>
      </c>
      <c r="C97" s="112">
        <f>+'1° trim 2016'!C97*$AB$1</f>
        <v>40</v>
      </c>
      <c r="D97" s="166">
        <f>+C97</f>
        <v>40</v>
      </c>
      <c r="E97" s="112">
        <f>+'1° trim 2016'!D97*$AB$1</f>
        <v>52</v>
      </c>
      <c r="F97" s="166">
        <f>+E97</f>
        <v>52</v>
      </c>
      <c r="G97" s="112">
        <f>+'1° trim 2016'!E97*$AB$1</f>
        <v>92</v>
      </c>
      <c r="H97" s="166">
        <f>+G97</f>
        <v>92</v>
      </c>
      <c r="I97" s="112">
        <f>+'1° trim 2016'!F97*$AB$1</f>
        <v>20</v>
      </c>
      <c r="J97" s="166">
        <f>+I97</f>
        <v>20</v>
      </c>
      <c r="K97" s="112">
        <f>+'1° trim 2016'!G97*$AB$1</f>
        <v>76</v>
      </c>
      <c r="L97" s="166">
        <f>+K97</f>
        <v>76</v>
      </c>
      <c r="M97" s="165">
        <f>+'1° trim 2016'!H97*$AB$1</f>
        <v>20</v>
      </c>
      <c r="N97" s="166">
        <f>+M97</f>
        <v>20</v>
      </c>
      <c r="O97" s="165">
        <f>+'1° trim 2016'!I97*$AB$1</f>
        <v>64</v>
      </c>
      <c r="P97" s="166">
        <f>+O97</f>
        <v>64</v>
      </c>
      <c r="Q97" s="165">
        <f>+'1° trim 2016'!J97*$AB$1</f>
        <v>176</v>
      </c>
      <c r="R97" s="166">
        <f>+Q97</f>
        <v>176</v>
      </c>
      <c r="S97" s="165">
        <f>+'1° trim 2016'!K97*$AB$1</f>
        <v>52</v>
      </c>
      <c r="T97" s="166">
        <f>+S97</f>
        <v>52</v>
      </c>
      <c r="U97" s="165">
        <f>+'1° trim 2016'!L97*$AB$1</f>
        <v>44</v>
      </c>
      <c r="V97" s="166">
        <f>+U97</f>
        <v>44</v>
      </c>
      <c r="W97" s="112">
        <f>+'1° trim 2016'!M97*$AB$1</f>
        <v>164</v>
      </c>
      <c r="X97" s="166">
        <f>+W97</f>
        <v>164</v>
      </c>
      <c r="Y97" s="116">
        <f t="shared" si="24"/>
        <v>800</v>
      </c>
      <c r="Z97" s="166">
        <f t="shared" si="24"/>
        <v>800</v>
      </c>
    </row>
    <row r="98" spans="1:26" ht="25.5" x14ac:dyDescent="0.2">
      <c r="A98" s="142" t="s">
        <v>1718</v>
      </c>
      <c r="B98" s="132" t="s">
        <v>1168</v>
      </c>
      <c r="C98" s="112">
        <f>+'1° trim 2016'!C98*$AB$1</f>
        <v>0</v>
      </c>
      <c r="D98" s="166">
        <f>+C98</f>
        <v>0</v>
      </c>
      <c r="E98" s="112">
        <f>+'1° trim 2016'!D98*$AB$1</f>
        <v>0</v>
      </c>
      <c r="F98" s="166">
        <f>+E98</f>
        <v>0</v>
      </c>
      <c r="G98" s="112">
        <f>+'1° trim 2016'!E98*$AB$1</f>
        <v>0</v>
      </c>
      <c r="H98" s="166">
        <f>+G98</f>
        <v>0</v>
      </c>
      <c r="I98" s="112">
        <f>+'1° trim 2016'!F98*$AB$1</f>
        <v>0</v>
      </c>
      <c r="J98" s="166">
        <f>+I98</f>
        <v>0</v>
      </c>
      <c r="K98" s="112">
        <f>+'1° trim 2016'!G98*$AB$1</f>
        <v>0</v>
      </c>
      <c r="L98" s="166">
        <f>+K98</f>
        <v>0</v>
      </c>
      <c r="M98" s="165">
        <f>+'1° trim 2016'!H98*$AB$1</f>
        <v>36</v>
      </c>
      <c r="N98" s="166">
        <f>+M98</f>
        <v>36</v>
      </c>
      <c r="O98" s="165">
        <f>+'1° trim 2016'!I98*$AB$1</f>
        <v>56</v>
      </c>
      <c r="P98" s="166">
        <f>+O98</f>
        <v>56</v>
      </c>
      <c r="Q98" s="165">
        <f>+'1° trim 2016'!J98*$AB$1</f>
        <v>0</v>
      </c>
      <c r="R98" s="166">
        <f>+Q98</f>
        <v>0</v>
      </c>
      <c r="S98" s="165">
        <f>+'1° trim 2016'!K98*$AB$1</f>
        <v>0</v>
      </c>
      <c r="T98" s="166">
        <f>+S98</f>
        <v>0</v>
      </c>
      <c r="U98" s="165">
        <f>+'1° trim 2016'!L98*$AB$1</f>
        <v>0</v>
      </c>
      <c r="V98" s="166">
        <f>+U98</f>
        <v>0</v>
      </c>
      <c r="W98" s="112">
        <f>+'1° trim 2016'!M98*$AB$1</f>
        <v>0</v>
      </c>
      <c r="X98" s="166">
        <f>+W98</f>
        <v>0</v>
      </c>
      <c r="Y98" s="116">
        <f t="shared" si="24"/>
        <v>92</v>
      </c>
      <c r="Z98" s="166">
        <f t="shared" si="24"/>
        <v>92</v>
      </c>
    </row>
    <row r="99" spans="1:26" x14ac:dyDescent="0.2">
      <c r="A99" s="131" t="s">
        <v>1719</v>
      </c>
      <c r="B99" s="132" t="s">
        <v>1805</v>
      </c>
      <c r="C99" s="112">
        <f>+'1° trim 2016'!C99*$AB$1</f>
        <v>4248</v>
      </c>
      <c r="D99" s="164">
        <f>SUM(D100:D105)</f>
        <v>4248</v>
      </c>
      <c r="E99" s="112">
        <f>+'1° trim 2016'!D99*$AB$1</f>
        <v>0</v>
      </c>
      <c r="F99" s="164">
        <f>SUM(F100:F105)</f>
        <v>0</v>
      </c>
      <c r="G99" s="112">
        <f>+'1° trim 2016'!E99*$AB$1</f>
        <v>652</v>
      </c>
      <c r="H99" s="164">
        <f>SUM(H100:H105)</f>
        <v>652</v>
      </c>
      <c r="I99" s="112">
        <f>+'1° trim 2016'!F99*$AB$1</f>
        <v>620</v>
      </c>
      <c r="J99" s="164">
        <f>SUM(J100:J105)</f>
        <v>620</v>
      </c>
      <c r="K99" s="112">
        <f>+'1° trim 2016'!G99*$AB$1</f>
        <v>2000</v>
      </c>
      <c r="L99" s="164">
        <f>SUM(L100:L105)</f>
        <v>2000</v>
      </c>
      <c r="M99" s="165">
        <f>+'1° trim 2016'!H99*$AB$1</f>
        <v>0</v>
      </c>
      <c r="N99" s="164">
        <f>SUM(N100:N105)</f>
        <v>0</v>
      </c>
      <c r="O99" s="165">
        <f>+'1° trim 2016'!I99*$AB$1</f>
        <v>0</v>
      </c>
      <c r="P99" s="164">
        <f>SUM(P100:P105)</f>
        <v>0</v>
      </c>
      <c r="Q99" s="165">
        <f>+'1° trim 2016'!J99*$AB$1</f>
        <v>2240</v>
      </c>
      <c r="R99" s="164">
        <f>SUM(R100:R105)</f>
        <v>2240</v>
      </c>
      <c r="S99" s="165">
        <f>+'1° trim 2016'!K99*$AB$1</f>
        <v>4292</v>
      </c>
      <c r="T99" s="164">
        <f>SUM(T100:T105)</f>
        <v>4292</v>
      </c>
      <c r="U99" s="165">
        <f>+'1° trim 2016'!L99*$AB$1</f>
        <v>0</v>
      </c>
      <c r="V99" s="164">
        <f>SUM(V100:V105)</f>
        <v>0</v>
      </c>
      <c r="W99" s="112">
        <f>+'1° trim 2016'!M99*$AB$1</f>
        <v>1300</v>
      </c>
      <c r="X99" s="164">
        <f>SUM(X100:X105)</f>
        <v>1300</v>
      </c>
      <c r="Y99" s="116">
        <f t="shared" si="24"/>
        <v>15352</v>
      </c>
      <c r="Z99" s="164">
        <f t="shared" si="24"/>
        <v>15352</v>
      </c>
    </row>
    <row r="100" spans="1:26" ht="25.5" x14ac:dyDescent="0.2">
      <c r="A100" s="142" t="s">
        <v>1720</v>
      </c>
      <c r="B100" s="132" t="s">
        <v>1806</v>
      </c>
      <c r="C100" s="112">
        <f>+'1° trim 2016'!C100*$AB$1</f>
        <v>0</v>
      </c>
      <c r="D100" s="166">
        <f t="shared" ref="D100:F106" si="35">+C100</f>
        <v>0</v>
      </c>
      <c r="E100" s="112">
        <f>+'1° trim 2016'!D100*$AB$1</f>
        <v>0</v>
      </c>
      <c r="F100" s="166">
        <f t="shared" si="35"/>
        <v>0</v>
      </c>
      <c r="G100" s="112">
        <f>+'1° trim 2016'!E100*$AB$1</f>
        <v>0</v>
      </c>
      <c r="H100" s="166">
        <f t="shared" ref="H100:H106" si="36">+G100</f>
        <v>0</v>
      </c>
      <c r="I100" s="112">
        <f>+'1° trim 2016'!F100*$AB$1</f>
        <v>0</v>
      </c>
      <c r="J100" s="166">
        <f t="shared" ref="J100:J106" si="37">+I100</f>
        <v>0</v>
      </c>
      <c r="K100" s="112">
        <f>+'1° trim 2016'!G100*$AB$1</f>
        <v>0</v>
      </c>
      <c r="L100" s="166">
        <f t="shared" ref="L100:L106" si="38">+K100</f>
        <v>0</v>
      </c>
      <c r="M100" s="165">
        <f>+'1° trim 2016'!H100*$AB$1</f>
        <v>0</v>
      </c>
      <c r="N100" s="166">
        <f t="shared" ref="N100:N106" si="39">+M100</f>
        <v>0</v>
      </c>
      <c r="O100" s="165">
        <f>+'1° trim 2016'!I100*$AB$1</f>
        <v>0</v>
      </c>
      <c r="P100" s="166">
        <f t="shared" ref="P100:P106" si="40">+O100</f>
        <v>0</v>
      </c>
      <c r="Q100" s="165">
        <f>+'1° trim 2016'!J100*$AB$1</f>
        <v>0</v>
      </c>
      <c r="R100" s="166">
        <f t="shared" ref="R100:R106" si="41">+Q100</f>
        <v>0</v>
      </c>
      <c r="S100" s="165">
        <f>+'1° trim 2016'!K100*$AB$1</f>
        <v>0</v>
      </c>
      <c r="T100" s="166">
        <f t="shared" ref="T100:T106" si="42">+S100</f>
        <v>0</v>
      </c>
      <c r="U100" s="165">
        <f>+'1° trim 2016'!L100*$AB$1</f>
        <v>0</v>
      </c>
      <c r="V100" s="166">
        <f t="shared" ref="V100:V106" si="43">+U100</f>
        <v>0</v>
      </c>
      <c r="W100" s="112">
        <f>+'1° trim 2016'!M100*$AB$1</f>
        <v>0</v>
      </c>
      <c r="X100" s="166">
        <f t="shared" ref="X100:X106" si="44">+W100</f>
        <v>0</v>
      </c>
      <c r="Y100" s="116">
        <f t="shared" si="24"/>
        <v>0</v>
      </c>
      <c r="Z100" s="166">
        <f t="shared" si="24"/>
        <v>0</v>
      </c>
    </row>
    <row r="101" spans="1:26" ht="25.5" x14ac:dyDescent="0.2">
      <c r="A101" s="142" t="s">
        <v>1721</v>
      </c>
      <c r="B101" s="132" t="s">
        <v>1807</v>
      </c>
      <c r="C101" s="112">
        <f>+'1° trim 2016'!C101*$AB$1</f>
        <v>4248</v>
      </c>
      <c r="D101" s="166">
        <f t="shared" si="35"/>
        <v>4248</v>
      </c>
      <c r="E101" s="112">
        <f>+'1° trim 2016'!D101*$AB$1</f>
        <v>0</v>
      </c>
      <c r="F101" s="166">
        <f t="shared" si="35"/>
        <v>0</v>
      </c>
      <c r="G101" s="112">
        <f>+'1° trim 2016'!E101*$AB$1</f>
        <v>652</v>
      </c>
      <c r="H101" s="166">
        <f t="shared" si="36"/>
        <v>652</v>
      </c>
      <c r="I101" s="112">
        <f>+'1° trim 2016'!F101*$AB$1</f>
        <v>560</v>
      </c>
      <c r="J101" s="166">
        <f t="shared" si="37"/>
        <v>560</v>
      </c>
      <c r="K101" s="112">
        <f>+'1° trim 2016'!G101*$AB$1</f>
        <v>2000</v>
      </c>
      <c r="L101" s="166">
        <f t="shared" si="38"/>
        <v>2000</v>
      </c>
      <c r="M101" s="165">
        <f>+'1° trim 2016'!H101*$AB$1</f>
        <v>0</v>
      </c>
      <c r="N101" s="166">
        <f t="shared" si="39"/>
        <v>0</v>
      </c>
      <c r="O101" s="165">
        <f>+'1° trim 2016'!I101*$AB$1</f>
        <v>0</v>
      </c>
      <c r="P101" s="166">
        <f t="shared" si="40"/>
        <v>0</v>
      </c>
      <c r="Q101" s="165">
        <f>+'1° trim 2016'!J101*$AB$1</f>
        <v>2240</v>
      </c>
      <c r="R101" s="166">
        <f t="shared" si="41"/>
        <v>2240</v>
      </c>
      <c r="S101" s="165">
        <f>+'1° trim 2016'!K101*$AB$1</f>
        <v>4292</v>
      </c>
      <c r="T101" s="166">
        <f t="shared" si="42"/>
        <v>4292</v>
      </c>
      <c r="U101" s="165">
        <f>+'1° trim 2016'!L101*$AB$1</f>
        <v>0</v>
      </c>
      <c r="V101" s="166">
        <f t="shared" si="43"/>
        <v>0</v>
      </c>
      <c r="W101" s="112">
        <f>+'1° trim 2016'!M101*$AB$1</f>
        <v>1300</v>
      </c>
      <c r="X101" s="166">
        <f t="shared" si="44"/>
        <v>1300</v>
      </c>
      <c r="Y101" s="116">
        <f t="shared" si="24"/>
        <v>15292</v>
      </c>
      <c r="Z101" s="166">
        <f t="shared" si="24"/>
        <v>15292</v>
      </c>
    </row>
    <row r="102" spans="1:26" ht="25.5" x14ac:dyDescent="0.2">
      <c r="A102" s="142" t="s">
        <v>1722</v>
      </c>
      <c r="B102" s="132" t="s">
        <v>1808</v>
      </c>
      <c r="C102" s="112">
        <f>+'1° trim 2016'!C102*$AB$1</f>
        <v>0</v>
      </c>
      <c r="D102" s="166">
        <f t="shared" si="35"/>
        <v>0</v>
      </c>
      <c r="E102" s="112">
        <f>+'1° trim 2016'!D102*$AB$1</f>
        <v>0</v>
      </c>
      <c r="F102" s="166">
        <f t="shared" si="35"/>
        <v>0</v>
      </c>
      <c r="G102" s="112">
        <f>+'1° trim 2016'!E102*$AB$1</f>
        <v>0</v>
      </c>
      <c r="H102" s="166">
        <f t="shared" si="36"/>
        <v>0</v>
      </c>
      <c r="I102" s="112">
        <f>+'1° trim 2016'!F102*$AB$1</f>
        <v>0</v>
      </c>
      <c r="J102" s="166">
        <f t="shared" si="37"/>
        <v>0</v>
      </c>
      <c r="K102" s="112">
        <f>+'1° trim 2016'!G102*$AB$1</f>
        <v>0</v>
      </c>
      <c r="L102" s="166">
        <f t="shared" si="38"/>
        <v>0</v>
      </c>
      <c r="M102" s="165">
        <f>+'1° trim 2016'!H102*$AB$1</f>
        <v>0</v>
      </c>
      <c r="N102" s="166">
        <f t="shared" si="39"/>
        <v>0</v>
      </c>
      <c r="O102" s="165">
        <f>+'1° trim 2016'!I102*$AB$1</f>
        <v>0</v>
      </c>
      <c r="P102" s="166">
        <f t="shared" si="40"/>
        <v>0</v>
      </c>
      <c r="Q102" s="165">
        <f>+'1° trim 2016'!J102*$AB$1</f>
        <v>0</v>
      </c>
      <c r="R102" s="166">
        <f t="shared" si="41"/>
        <v>0</v>
      </c>
      <c r="S102" s="165">
        <f>+'1° trim 2016'!K102*$AB$1</f>
        <v>0</v>
      </c>
      <c r="T102" s="166">
        <f t="shared" si="42"/>
        <v>0</v>
      </c>
      <c r="U102" s="165">
        <f>+'1° trim 2016'!L102*$AB$1</f>
        <v>0</v>
      </c>
      <c r="V102" s="166">
        <f t="shared" si="43"/>
        <v>0</v>
      </c>
      <c r="W102" s="112">
        <f>+'1° trim 2016'!M102*$AB$1</f>
        <v>0</v>
      </c>
      <c r="X102" s="166">
        <f t="shared" si="44"/>
        <v>0</v>
      </c>
      <c r="Y102" s="116">
        <f t="shared" si="24"/>
        <v>0</v>
      </c>
      <c r="Z102" s="166">
        <f t="shared" si="24"/>
        <v>0</v>
      </c>
    </row>
    <row r="103" spans="1:26" ht="25.5" x14ac:dyDescent="0.2">
      <c r="A103" s="143" t="s">
        <v>1723</v>
      </c>
      <c r="B103" s="132" t="s">
        <v>1585</v>
      </c>
      <c r="C103" s="112">
        <f>+'1° trim 2016'!C103*$AB$1</f>
        <v>0</v>
      </c>
      <c r="D103" s="166">
        <f t="shared" si="35"/>
        <v>0</v>
      </c>
      <c r="E103" s="112">
        <f>+'1° trim 2016'!D103*$AB$1</f>
        <v>0</v>
      </c>
      <c r="F103" s="166">
        <f t="shared" si="35"/>
        <v>0</v>
      </c>
      <c r="G103" s="112">
        <f>+'1° trim 2016'!E103*$AB$1</f>
        <v>0</v>
      </c>
      <c r="H103" s="166">
        <f t="shared" si="36"/>
        <v>0</v>
      </c>
      <c r="I103" s="112">
        <f>+'1° trim 2016'!F103*$AB$1</f>
        <v>60</v>
      </c>
      <c r="J103" s="166">
        <f t="shared" si="37"/>
        <v>60</v>
      </c>
      <c r="K103" s="112">
        <f>+'1° trim 2016'!G103*$AB$1</f>
        <v>0</v>
      </c>
      <c r="L103" s="166">
        <f t="shared" si="38"/>
        <v>0</v>
      </c>
      <c r="M103" s="165">
        <f>+'1° trim 2016'!H103*$AB$1</f>
        <v>0</v>
      </c>
      <c r="N103" s="166">
        <f t="shared" si="39"/>
        <v>0</v>
      </c>
      <c r="O103" s="165">
        <f>+'1° trim 2016'!I103*$AB$1</f>
        <v>0</v>
      </c>
      <c r="P103" s="166">
        <f t="shared" si="40"/>
        <v>0</v>
      </c>
      <c r="Q103" s="165">
        <f>+'1° trim 2016'!J103*$AB$1</f>
        <v>0</v>
      </c>
      <c r="R103" s="166">
        <f t="shared" si="41"/>
        <v>0</v>
      </c>
      <c r="S103" s="165">
        <f>+'1° trim 2016'!K103*$AB$1</f>
        <v>0</v>
      </c>
      <c r="T103" s="166">
        <f t="shared" si="42"/>
        <v>0</v>
      </c>
      <c r="U103" s="165">
        <f>+'1° trim 2016'!L103*$AB$1</f>
        <v>0</v>
      </c>
      <c r="V103" s="166">
        <f t="shared" si="43"/>
        <v>0</v>
      </c>
      <c r="W103" s="112">
        <f>+'1° trim 2016'!M103*$AB$1</f>
        <v>0</v>
      </c>
      <c r="X103" s="166">
        <f t="shared" si="44"/>
        <v>0</v>
      </c>
      <c r="Y103" s="116">
        <f t="shared" si="24"/>
        <v>60</v>
      </c>
      <c r="Z103" s="166">
        <f t="shared" si="24"/>
        <v>60</v>
      </c>
    </row>
    <row r="104" spans="1:26" ht="25.5" x14ac:dyDescent="0.2">
      <c r="A104" s="142" t="s">
        <v>1724</v>
      </c>
      <c r="B104" s="132" t="s">
        <v>1586</v>
      </c>
      <c r="C104" s="112">
        <f>+'1° trim 2016'!C104*$AB$1</f>
        <v>0</v>
      </c>
      <c r="D104" s="166">
        <f t="shared" si="35"/>
        <v>0</v>
      </c>
      <c r="E104" s="112">
        <f>+'1° trim 2016'!D104*$AB$1</f>
        <v>0</v>
      </c>
      <c r="F104" s="166">
        <f t="shared" si="35"/>
        <v>0</v>
      </c>
      <c r="G104" s="112">
        <f>+'1° trim 2016'!E104*$AB$1</f>
        <v>0</v>
      </c>
      <c r="H104" s="166">
        <f t="shared" si="36"/>
        <v>0</v>
      </c>
      <c r="I104" s="112">
        <f>+'1° trim 2016'!F104*$AB$1</f>
        <v>0</v>
      </c>
      <c r="J104" s="166">
        <f t="shared" si="37"/>
        <v>0</v>
      </c>
      <c r="K104" s="112">
        <f>+'1° trim 2016'!G104*$AB$1</f>
        <v>0</v>
      </c>
      <c r="L104" s="166">
        <f t="shared" si="38"/>
        <v>0</v>
      </c>
      <c r="M104" s="165">
        <f>+'1° trim 2016'!H104*$AB$1</f>
        <v>0</v>
      </c>
      <c r="N104" s="166">
        <f t="shared" si="39"/>
        <v>0</v>
      </c>
      <c r="O104" s="165">
        <f>+'1° trim 2016'!I104*$AB$1</f>
        <v>0</v>
      </c>
      <c r="P104" s="166">
        <f t="shared" si="40"/>
        <v>0</v>
      </c>
      <c r="Q104" s="165">
        <f>+'1° trim 2016'!J104*$AB$1</f>
        <v>0</v>
      </c>
      <c r="R104" s="166">
        <f t="shared" si="41"/>
        <v>0</v>
      </c>
      <c r="S104" s="165">
        <f>+'1° trim 2016'!K104*$AB$1</f>
        <v>0</v>
      </c>
      <c r="T104" s="166">
        <f t="shared" si="42"/>
        <v>0</v>
      </c>
      <c r="U104" s="165">
        <f>+'1° trim 2016'!L104*$AB$1</f>
        <v>0</v>
      </c>
      <c r="V104" s="166">
        <f t="shared" si="43"/>
        <v>0</v>
      </c>
      <c r="W104" s="112">
        <f>+'1° trim 2016'!M104*$AB$1</f>
        <v>0</v>
      </c>
      <c r="X104" s="166">
        <f t="shared" si="44"/>
        <v>0</v>
      </c>
      <c r="Y104" s="116">
        <f t="shared" si="24"/>
        <v>0</v>
      </c>
      <c r="Z104" s="166">
        <f t="shared" si="24"/>
        <v>0</v>
      </c>
    </row>
    <row r="105" spans="1:26" ht="25.5" x14ac:dyDescent="0.2">
      <c r="A105" s="142" t="s">
        <v>1725</v>
      </c>
      <c r="B105" s="132" t="s">
        <v>1329</v>
      </c>
      <c r="C105" s="112">
        <f>+'1° trim 2016'!C105*$AB$1</f>
        <v>0</v>
      </c>
      <c r="D105" s="166">
        <f t="shared" si="35"/>
        <v>0</v>
      </c>
      <c r="E105" s="112">
        <f>+'1° trim 2016'!D105*$AB$1</f>
        <v>0</v>
      </c>
      <c r="F105" s="166">
        <f t="shared" si="35"/>
        <v>0</v>
      </c>
      <c r="G105" s="112">
        <f>+'1° trim 2016'!E105*$AB$1</f>
        <v>0</v>
      </c>
      <c r="H105" s="166">
        <f t="shared" si="36"/>
        <v>0</v>
      </c>
      <c r="I105" s="112">
        <f>+'1° trim 2016'!F105*$AB$1</f>
        <v>0</v>
      </c>
      <c r="J105" s="166">
        <f t="shared" si="37"/>
        <v>0</v>
      </c>
      <c r="K105" s="112">
        <f>+'1° trim 2016'!G105*$AB$1</f>
        <v>0</v>
      </c>
      <c r="L105" s="166">
        <f t="shared" si="38"/>
        <v>0</v>
      </c>
      <c r="M105" s="165">
        <f>+'1° trim 2016'!H105*$AB$1</f>
        <v>0</v>
      </c>
      <c r="N105" s="166">
        <f t="shared" si="39"/>
        <v>0</v>
      </c>
      <c r="O105" s="165">
        <f>+'1° trim 2016'!I105*$AB$1</f>
        <v>0</v>
      </c>
      <c r="P105" s="166">
        <f t="shared" si="40"/>
        <v>0</v>
      </c>
      <c r="Q105" s="165">
        <f>+'1° trim 2016'!J105*$AB$1</f>
        <v>0</v>
      </c>
      <c r="R105" s="166">
        <f t="shared" si="41"/>
        <v>0</v>
      </c>
      <c r="S105" s="165">
        <f>+'1° trim 2016'!K105*$AB$1</f>
        <v>0</v>
      </c>
      <c r="T105" s="166">
        <f t="shared" si="42"/>
        <v>0</v>
      </c>
      <c r="U105" s="165">
        <f>+'1° trim 2016'!L105*$AB$1</f>
        <v>0</v>
      </c>
      <c r="V105" s="166">
        <f t="shared" si="43"/>
        <v>0</v>
      </c>
      <c r="W105" s="112">
        <f>+'1° trim 2016'!M105*$AB$1</f>
        <v>0</v>
      </c>
      <c r="X105" s="166">
        <f t="shared" si="44"/>
        <v>0</v>
      </c>
      <c r="Y105" s="116">
        <f t="shared" si="24"/>
        <v>0</v>
      </c>
      <c r="Z105" s="166">
        <f t="shared" si="24"/>
        <v>0</v>
      </c>
    </row>
    <row r="106" spans="1:26" ht="25.5" x14ac:dyDescent="0.2">
      <c r="A106" s="131" t="s">
        <v>1726</v>
      </c>
      <c r="B106" s="132" t="s">
        <v>1809</v>
      </c>
      <c r="C106" s="112">
        <f>+'1° trim 2016'!C106*$AB$1</f>
        <v>0</v>
      </c>
      <c r="D106" s="166">
        <f t="shared" si="35"/>
        <v>0</v>
      </c>
      <c r="E106" s="112">
        <f>+'1° trim 2016'!D106*$AB$1</f>
        <v>0</v>
      </c>
      <c r="F106" s="166">
        <f t="shared" si="35"/>
        <v>0</v>
      </c>
      <c r="G106" s="112">
        <f>+'1° trim 2016'!E106*$AB$1</f>
        <v>0</v>
      </c>
      <c r="H106" s="166">
        <f t="shared" si="36"/>
        <v>0</v>
      </c>
      <c r="I106" s="112">
        <f>+'1° trim 2016'!F106*$AB$1</f>
        <v>0</v>
      </c>
      <c r="J106" s="166">
        <f t="shared" si="37"/>
        <v>0</v>
      </c>
      <c r="K106" s="112">
        <f>+'1° trim 2016'!G106*$AB$1</f>
        <v>0</v>
      </c>
      <c r="L106" s="166">
        <f t="shared" si="38"/>
        <v>0</v>
      </c>
      <c r="M106" s="165">
        <f>+'1° trim 2016'!H106*$AB$1</f>
        <v>0</v>
      </c>
      <c r="N106" s="166">
        <f t="shared" si="39"/>
        <v>0</v>
      </c>
      <c r="O106" s="165">
        <f>+'1° trim 2016'!I106*$AB$1</f>
        <v>0</v>
      </c>
      <c r="P106" s="166">
        <f t="shared" si="40"/>
        <v>0</v>
      </c>
      <c r="Q106" s="165">
        <f>+'1° trim 2016'!J106*$AB$1</f>
        <v>0</v>
      </c>
      <c r="R106" s="166">
        <f t="shared" si="41"/>
        <v>0</v>
      </c>
      <c r="S106" s="165">
        <f>+'1° trim 2016'!K106*$AB$1</f>
        <v>0</v>
      </c>
      <c r="T106" s="166">
        <f t="shared" si="42"/>
        <v>0</v>
      </c>
      <c r="U106" s="165">
        <f>+'1° trim 2016'!L106*$AB$1</f>
        <v>0</v>
      </c>
      <c r="V106" s="166">
        <f t="shared" si="43"/>
        <v>0</v>
      </c>
      <c r="W106" s="112">
        <f>+'1° trim 2016'!M106*$AB$1</f>
        <v>0</v>
      </c>
      <c r="X106" s="166">
        <f t="shared" si="44"/>
        <v>0</v>
      </c>
      <c r="Y106" s="116">
        <f t="shared" si="24"/>
        <v>0</v>
      </c>
      <c r="Z106" s="166">
        <f t="shared" si="24"/>
        <v>0</v>
      </c>
    </row>
    <row r="107" spans="1:26" x14ac:dyDescent="0.2">
      <c r="A107" s="131" t="s">
        <v>1727</v>
      </c>
      <c r="B107" s="132" t="s">
        <v>1582</v>
      </c>
      <c r="C107" s="112">
        <f>+'1° trim 2016'!C107*$AB$1</f>
        <v>704</v>
      </c>
      <c r="D107" s="164">
        <f>SUM(D108:D110)</f>
        <v>704</v>
      </c>
      <c r="E107" s="112">
        <f>+'1° trim 2016'!D107*$AB$1</f>
        <v>304</v>
      </c>
      <c r="F107" s="164">
        <f>SUM(F108:F110)</f>
        <v>304</v>
      </c>
      <c r="G107" s="112">
        <f>+'1° trim 2016'!E107*$AB$1</f>
        <v>252</v>
      </c>
      <c r="H107" s="164">
        <f>SUM(H108:H110)</f>
        <v>252</v>
      </c>
      <c r="I107" s="112">
        <f>+'1° trim 2016'!F107*$AB$1</f>
        <v>228</v>
      </c>
      <c r="J107" s="164">
        <f>SUM(J108:J110)</f>
        <v>228</v>
      </c>
      <c r="K107" s="112">
        <f>+'1° trim 2016'!G107*$AB$1</f>
        <v>396</v>
      </c>
      <c r="L107" s="164">
        <f>SUM(L108:L110)</f>
        <v>396</v>
      </c>
      <c r="M107" s="165">
        <f>+'1° trim 2016'!H107*$AB$1</f>
        <v>116</v>
      </c>
      <c r="N107" s="164">
        <f>SUM(N108:N110)</f>
        <v>116</v>
      </c>
      <c r="O107" s="165">
        <f>+'1° trim 2016'!I107*$AB$1</f>
        <v>456</v>
      </c>
      <c r="P107" s="164">
        <f>SUM(P108:P110)</f>
        <v>456</v>
      </c>
      <c r="Q107" s="165">
        <f>+'1° trim 2016'!J107*$AB$1</f>
        <v>980</v>
      </c>
      <c r="R107" s="164">
        <f>SUM(R108:R110)</f>
        <v>980</v>
      </c>
      <c r="S107" s="165">
        <f>+'1° trim 2016'!K107*$AB$1</f>
        <v>540</v>
      </c>
      <c r="T107" s="164">
        <f>SUM(T108:T110)</f>
        <v>540</v>
      </c>
      <c r="U107" s="165">
        <f>+'1° trim 2016'!L107*$AB$1</f>
        <v>16</v>
      </c>
      <c r="V107" s="164">
        <f>SUM(V108:V110)</f>
        <v>16</v>
      </c>
      <c r="W107" s="112">
        <f>+'1° trim 2016'!M107*$AB$1</f>
        <v>320</v>
      </c>
      <c r="X107" s="164">
        <f>SUM(X108:X110)</f>
        <v>320</v>
      </c>
      <c r="Y107" s="116">
        <f t="shared" si="24"/>
        <v>4312</v>
      </c>
      <c r="Z107" s="164">
        <f t="shared" si="24"/>
        <v>4312</v>
      </c>
    </row>
    <row r="108" spans="1:26" x14ac:dyDescent="0.2">
      <c r="A108" s="142" t="s">
        <v>1728</v>
      </c>
      <c r="B108" s="132" t="s">
        <v>1583</v>
      </c>
      <c r="C108" s="112">
        <f>+'1° trim 2016'!C108*$AB$1</f>
        <v>96</v>
      </c>
      <c r="D108" s="166">
        <f>+C108</f>
        <v>96</v>
      </c>
      <c r="E108" s="112">
        <f>+'1° trim 2016'!D108*$AB$1</f>
        <v>64</v>
      </c>
      <c r="F108" s="166">
        <f>+E108</f>
        <v>64</v>
      </c>
      <c r="G108" s="112">
        <f>+'1° trim 2016'!E108*$AB$1</f>
        <v>0</v>
      </c>
      <c r="H108" s="166">
        <f>+G108</f>
        <v>0</v>
      </c>
      <c r="I108" s="112">
        <f>+'1° trim 2016'!F108*$AB$1</f>
        <v>56</v>
      </c>
      <c r="J108" s="166">
        <f>+I108</f>
        <v>56</v>
      </c>
      <c r="K108" s="112">
        <f>+'1° trim 2016'!G108*$AB$1</f>
        <v>320</v>
      </c>
      <c r="L108" s="166">
        <f>+K108</f>
        <v>320</v>
      </c>
      <c r="M108" s="165">
        <f>+'1° trim 2016'!H108*$AB$1</f>
        <v>0</v>
      </c>
      <c r="N108" s="166">
        <f>+M108</f>
        <v>0</v>
      </c>
      <c r="O108" s="165">
        <f>+'1° trim 2016'!I108*$AB$1</f>
        <v>0</v>
      </c>
      <c r="P108" s="166">
        <f>+O108</f>
        <v>0</v>
      </c>
      <c r="Q108" s="165">
        <f>+'1° trim 2016'!J108*$AB$1</f>
        <v>284</v>
      </c>
      <c r="R108" s="166">
        <f>+Q108</f>
        <v>284</v>
      </c>
      <c r="S108" s="165">
        <f>+'1° trim 2016'!K108*$AB$1</f>
        <v>0</v>
      </c>
      <c r="T108" s="166">
        <f>+S108</f>
        <v>0</v>
      </c>
      <c r="U108" s="165">
        <f>+'1° trim 2016'!L108*$AB$1</f>
        <v>0</v>
      </c>
      <c r="V108" s="166">
        <f>+U108</f>
        <v>0</v>
      </c>
      <c r="W108" s="112">
        <f>+'1° trim 2016'!M108*$AB$1</f>
        <v>0</v>
      </c>
      <c r="X108" s="166">
        <f>+W108</f>
        <v>0</v>
      </c>
      <c r="Y108" s="116">
        <f t="shared" si="24"/>
        <v>820</v>
      </c>
      <c r="Z108" s="166">
        <f t="shared" si="24"/>
        <v>820</v>
      </c>
    </row>
    <row r="109" spans="1:26" x14ac:dyDescent="0.2">
      <c r="A109" s="142" t="s">
        <v>1729</v>
      </c>
      <c r="B109" s="132" t="s">
        <v>1060</v>
      </c>
      <c r="C109" s="112">
        <f>+'1° trim 2016'!C109*$AB$1</f>
        <v>4</v>
      </c>
      <c r="D109" s="166">
        <f>+C109</f>
        <v>4</v>
      </c>
      <c r="E109" s="112">
        <f>+'1° trim 2016'!D109*$AB$1</f>
        <v>200</v>
      </c>
      <c r="F109" s="166">
        <f>+E109</f>
        <v>200</v>
      </c>
      <c r="G109" s="112">
        <f>+'1° trim 2016'!E109*$AB$1</f>
        <v>0</v>
      </c>
      <c r="H109" s="166">
        <f>+G109</f>
        <v>0</v>
      </c>
      <c r="I109" s="112">
        <f>+'1° trim 2016'!F109*$AB$1</f>
        <v>16</v>
      </c>
      <c r="J109" s="166">
        <f>+I109</f>
        <v>16</v>
      </c>
      <c r="K109" s="112">
        <f>+'1° trim 2016'!G109*$AB$1</f>
        <v>76</v>
      </c>
      <c r="L109" s="166">
        <f>+K109</f>
        <v>76</v>
      </c>
      <c r="M109" s="165">
        <f>+'1° trim 2016'!H109*$AB$1</f>
        <v>8</v>
      </c>
      <c r="N109" s="166">
        <f>+M109</f>
        <v>8</v>
      </c>
      <c r="O109" s="165">
        <f>+'1° trim 2016'!I109*$AB$1</f>
        <v>0</v>
      </c>
      <c r="P109" s="166">
        <f>+O109</f>
        <v>0</v>
      </c>
      <c r="Q109" s="165">
        <f>+'1° trim 2016'!J109*$AB$1</f>
        <v>0</v>
      </c>
      <c r="R109" s="166">
        <f>+Q109</f>
        <v>0</v>
      </c>
      <c r="S109" s="165">
        <f>+'1° trim 2016'!K109*$AB$1</f>
        <v>168</v>
      </c>
      <c r="T109" s="166">
        <f>+S109</f>
        <v>168</v>
      </c>
      <c r="U109" s="165">
        <f>+'1° trim 2016'!L109*$AB$1</f>
        <v>0</v>
      </c>
      <c r="V109" s="166">
        <f>+U109</f>
        <v>0</v>
      </c>
      <c r="W109" s="112">
        <f>+'1° trim 2016'!M109*$AB$1</f>
        <v>180</v>
      </c>
      <c r="X109" s="166">
        <f>+W109</f>
        <v>180</v>
      </c>
      <c r="Y109" s="116">
        <f t="shared" si="24"/>
        <v>652</v>
      </c>
      <c r="Z109" s="166">
        <f t="shared" si="24"/>
        <v>652</v>
      </c>
    </row>
    <row r="110" spans="1:26" s="110" customFormat="1" x14ac:dyDescent="0.2">
      <c r="A110" s="142" t="s">
        <v>1730</v>
      </c>
      <c r="B110" s="132" t="s">
        <v>1584</v>
      </c>
      <c r="C110" s="112">
        <f>+'1° trim 2016'!C110*$AB$1</f>
        <v>604</v>
      </c>
      <c r="D110" s="166">
        <f>+C110</f>
        <v>604</v>
      </c>
      <c r="E110" s="112">
        <f>+'1° trim 2016'!D110*$AB$1</f>
        <v>40</v>
      </c>
      <c r="F110" s="166">
        <f>+E110</f>
        <v>40</v>
      </c>
      <c r="G110" s="112">
        <f>+'1° trim 2016'!E110*$AB$1</f>
        <v>252</v>
      </c>
      <c r="H110" s="166">
        <f>+G110</f>
        <v>252</v>
      </c>
      <c r="I110" s="112">
        <f>+'1° trim 2016'!F110*$AB$1</f>
        <v>156</v>
      </c>
      <c r="J110" s="166">
        <f>+I110</f>
        <v>156</v>
      </c>
      <c r="K110" s="112">
        <f>+'1° trim 2016'!G110*$AB$1</f>
        <v>0</v>
      </c>
      <c r="L110" s="166">
        <f>+K110</f>
        <v>0</v>
      </c>
      <c r="M110" s="165">
        <f>+'1° trim 2016'!H110*$AB$1</f>
        <v>108</v>
      </c>
      <c r="N110" s="166">
        <f>+M110</f>
        <v>108</v>
      </c>
      <c r="O110" s="165">
        <f>+'1° trim 2016'!I110*$AB$1</f>
        <v>456</v>
      </c>
      <c r="P110" s="166">
        <f>+O110</f>
        <v>456</v>
      </c>
      <c r="Q110" s="165">
        <f>+'1° trim 2016'!J110*$AB$1</f>
        <v>696</v>
      </c>
      <c r="R110" s="166">
        <f>+Q110</f>
        <v>696</v>
      </c>
      <c r="S110" s="165">
        <f>+'1° trim 2016'!K110*$AB$1</f>
        <v>372</v>
      </c>
      <c r="T110" s="166">
        <f>+S110</f>
        <v>372</v>
      </c>
      <c r="U110" s="165">
        <f>+'1° trim 2016'!L110*$AB$1</f>
        <v>16</v>
      </c>
      <c r="V110" s="166">
        <f>+U110</f>
        <v>16</v>
      </c>
      <c r="W110" s="112">
        <f>+'1° trim 2016'!M110*$AB$1</f>
        <v>140</v>
      </c>
      <c r="X110" s="166">
        <f>+W110</f>
        <v>140</v>
      </c>
      <c r="Y110" s="116">
        <f t="shared" si="24"/>
        <v>2840</v>
      </c>
      <c r="Z110" s="166">
        <f t="shared" si="24"/>
        <v>2840</v>
      </c>
    </row>
    <row r="111" spans="1:26" x14ac:dyDescent="0.2">
      <c r="A111" s="131" t="s">
        <v>1731</v>
      </c>
      <c r="B111" s="132" t="s">
        <v>376</v>
      </c>
      <c r="C111" s="112">
        <f>+'1° trim 2016'!C111*$AB$1</f>
        <v>360572</v>
      </c>
      <c r="D111" s="164">
        <f>D2+D25+D28+D33+D76+D95+D99+D106+D107</f>
        <v>360570.62930562842</v>
      </c>
      <c r="E111" s="112">
        <f>+'1° trim 2016'!D111*$AB$1</f>
        <v>221884</v>
      </c>
      <c r="F111" s="164">
        <f>F2+F25+F28+F33+F76+F95+F99+F106+F107</f>
        <v>221885.22667377506</v>
      </c>
      <c r="G111" s="112">
        <f>+'1° trim 2016'!E111*$AB$1</f>
        <v>285284</v>
      </c>
      <c r="H111" s="164">
        <f>H2+H25+H28+H33+H76+H95+H99+H106+H107</f>
        <v>285282.52795503527</v>
      </c>
      <c r="I111" s="112">
        <f>+'1° trim 2016'!F111*$AB$1</f>
        <v>94824</v>
      </c>
      <c r="J111" s="164">
        <f>J2+J25+J28+J33+J76+J95+J99+J106+J107</f>
        <v>94825.030683629884</v>
      </c>
      <c r="K111" s="112">
        <f>+'1° trim 2016'!G111*$AB$1</f>
        <v>250384</v>
      </c>
      <c r="L111" s="164">
        <f>L2+L25+L28+L33+L76+L95+L99+L106+L107</f>
        <v>250383.22126660371</v>
      </c>
      <c r="M111" s="165">
        <f>+'1° trim 2016'!H111*$AB$1</f>
        <v>129816</v>
      </c>
      <c r="N111" s="164">
        <f>N2+N25+N28+N33+N76+N95+N99+N106+N107</f>
        <v>129814.77225975251</v>
      </c>
      <c r="O111" s="165">
        <f>+'1° trim 2016'!I111*$AB$1</f>
        <v>187488</v>
      </c>
      <c r="P111" s="164">
        <f>P2+P25+P28+P33+P76+P95+P99+P106+P107</f>
        <v>187487.00355169206</v>
      </c>
      <c r="Q111" s="165">
        <f>+'1° trim 2016'!J111*$AB$1</f>
        <v>736744</v>
      </c>
      <c r="R111" s="164">
        <f>R2+R25+R28+R33+R76+R95+R99+R106+R107</f>
        <v>736743.57292261207</v>
      </c>
      <c r="S111" s="165">
        <f>+'1° trim 2016'!K111*$AB$1</f>
        <v>300340</v>
      </c>
      <c r="T111" s="164">
        <f>T2+T25+T28+T33+T76+T95+T99+T106+T107</f>
        <v>300341.39679707907</v>
      </c>
      <c r="U111" s="165">
        <f>+'1° trim 2016'!L111*$AB$1</f>
        <v>188404</v>
      </c>
      <c r="V111" s="164">
        <f>V2+V25+V28+V33+V76+V95+V99+V106+V107</f>
        <v>270713.01900949172</v>
      </c>
      <c r="W111" s="112">
        <f>+'1° trim 2016'!M111*$AB$1</f>
        <v>146648</v>
      </c>
      <c r="X111" s="164">
        <f>X2+X25+X28+X33+X76+X95+X99+X106+X107</f>
        <v>146649.13938470033</v>
      </c>
      <c r="Y111" s="116">
        <f t="shared" si="24"/>
        <v>2902388</v>
      </c>
      <c r="Z111" s="164">
        <f t="shared" si="24"/>
        <v>2984695.5398100005</v>
      </c>
    </row>
    <row r="112" spans="1:26" x14ac:dyDescent="0.2">
      <c r="A112" s="131" t="s">
        <v>1732</v>
      </c>
      <c r="B112" s="132" t="s">
        <v>380</v>
      </c>
      <c r="C112" s="112">
        <f>+'1° trim 2016'!C112*$AB$1</f>
        <v>44416</v>
      </c>
      <c r="D112" s="164">
        <f>D113+D132</f>
        <v>44416</v>
      </c>
      <c r="E112" s="112">
        <f>+'1° trim 2016'!D112*$AB$1</f>
        <v>35380</v>
      </c>
      <c r="F112" s="164">
        <f>F113+F132</f>
        <v>35380</v>
      </c>
      <c r="G112" s="112">
        <f>+'1° trim 2016'!E112*$AB$1</f>
        <v>60348</v>
      </c>
      <c r="H112" s="164">
        <f>H113+H132</f>
        <v>60348</v>
      </c>
      <c r="I112" s="112">
        <f>+'1° trim 2016'!F112*$AB$1</f>
        <v>16700</v>
      </c>
      <c r="J112" s="164">
        <f>J113+J132</f>
        <v>16700</v>
      </c>
      <c r="K112" s="112">
        <f>+'1° trim 2016'!G112*$AB$1</f>
        <v>39928</v>
      </c>
      <c r="L112" s="164">
        <f>L113+L132</f>
        <v>39928</v>
      </c>
      <c r="M112" s="165">
        <f>+'1° trim 2016'!H112*$AB$1</f>
        <v>19524</v>
      </c>
      <c r="N112" s="164">
        <f>N113+N132</f>
        <v>19524</v>
      </c>
      <c r="O112" s="165">
        <f>+'1° trim 2016'!I112*$AB$1</f>
        <v>28812</v>
      </c>
      <c r="P112" s="164">
        <f>P113+P132</f>
        <v>28812</v>
      </c>
      <c r="Q112" s="165">
        <f>+'1° trim 2016'!J112*$AB$1</f>
        <v>111036</v>
      </c>
      <c r="R112" s="164">
        <f>R113+R132</f>
        <v>111036</v>
      </c>
      <c r="S112" s="165">
        <f>+'1° trim 2016'!K112*$AB$1</f>
        <v>107952</v>
      </c>
      <c r="T112" s="164">
        <f>T113+T132</f>
        <v>107952</v>
      </c>
      <c r="U112" s="165">
        <f>+'1° trim 2016'!L112*$AB$1</f>
        <v>104204</v>
      </c>
      <c r="V112" s="164">
        <f>V113+V132</f>
        <v>104204</v>
      </c>
      <c r="W112" s="112">
        <f>+'1° trim 2016'!M112*$AB$1</f>
        <v>62336</v>
      </c>
      <c r="X112" s="164">
        <f>X113+X132</f>
        <v>62336</v>
      </c>
      <c r="Y112" s="116">
        <f t="shared" si="24"/>
        <v>630636</v>
      </c>
      <c r="Z112" s="164">
        <f t="shared" si="24"/>
        <v>630636</v>
      </c>
    </row>
    <row r="113" spans="1:26" x14ac:dyDescent="0.2">
      <c r="A113" s="142" t="s">
        <v>1733</v>
      </c>
      <c r="B113" s="132" t="s">
        <v>382</v>
      </c>
      <c r="C113" s="112">
        <f>+'1° trim 2016'!C113*$AB$1</f>
        <v>44016</v>
      </c>
      <c r="D113" s="164">
        <f>D114+D118+D122+SUM(D126:D131)</f>
        <v>44016</v>
      </c>
      <c r="E113" s="112">
        <f>+'1° trim 2016'!D113*$AB$1</f>
        <v>33476</v>
      </c>
      <c r="F113" s="164">
        <f>F114+F118+F122+SUM(F126:F131)</f>
        <v>33476</v>
      </c>
      <c r="G113" s="112">
        <f>+'1° trim 2016'!E113*$AB$1</f>
        <v>59108</v>
      </c>
      <c r="H113" s="164">
        <f>H114+H118+H122+SUM(H126:H131)</f>
        <v>59108</v>
      </c>
      <c r="I113" s="112">
        <f>+'1° trim 2016'!F113*$AB$1</f>
        <v>15732</v>
      </c>
      <c r="J113" s="164">
        <f>J114+J118+J122+SUM(J126:J131)</f>
        <v>15732</v>
      </c>
      <c r="K113" s="112">
        <f>+'1° trim 2016'!G113*$AB$1</f>
        <v>38912</v>
      </c>
      <c r="L113" s="164">
        <f>L114+L118+L122+SUM(L126:L131)</f>
        <v>38912</v>
      </c>
      <c r="M113" s="165">
        <f>+'1° trim 2016'!H113*$AB$1</f>
        <v>19076</v>
      </c>
      <c r="N113" s="164">
        <f>N114+N118+N122+SUM(N126:N131)</f>
        <v>19076</v>
      </c>
      <c r="O113" s="165">
        <f>+'1° trim 2016'!I113*$AB$1</f>
        <v>28264</v>
      </c>
      <c r="P113" s="164">
        <f>P114+P118+P122+SUM(P126:P131)</f>
        <v>28264</v>
      </c>
      <c r="Q113" s="165">
        <f>+'1° trim 2016'!J113*$AB$1</f>
        <v>108700</v>
      </c>
      <c r="R113" s="164">
        <f>R114+R118+R122+SUM(R126:R131)</f>
        <v>108700</v>
      </c>
      <c r="S113" s="165">
        <f>+'1° trim 2016'!K113*$AB$1</f>
        <v>104292</v>
      </c>
      <c r="T113" s="164">
        <f>T114+T118+T122+SUM(T126:T131)</f>
        <v>104292</v>
      </c>
      <c r="U113" s="165">
        <f>+'1° trim 2016'!L113*$AB$1</f>
        <v>103996</v>
      </c>
      <c r="V113" s="164">
        <f>V114+V118+V122+SUM(V126:V131)</f>
        <v>103996</v>
      </c>
      <c r="W113" s="112">
        <f>+'1° trim 2016'!M113*$AB$1</f>
        <v>61636</v>
      </c>
      <c r="X113" s="164">
        <f>X114+X118+X122+SUM(X126:X131)</f>
        <v>61636</v>
      </c>
      <c r="Y113" s="116">
        <f t="shared" si="24"/>
        <v>617208</v>
      </c>
      <c r="Z113" s="164">
        <f t="shared" si="24"/>
        <v>617208</v>
      </c>
    </row>
    <row r="114" spans="1:26" x14ac:dyDescent="0.2">
      <c r="A114" s="142" t="s">
        <v>1734</v>
      </c>
      <c r="B114" s="132" t="s">
        <v>384</v>
      </c>
      <c r="C114" s="112">
        <f>+'1° trim 2016'!C114*$AB$1</f>
        <v>28260</v>
      </c>
      <c r="D114" s="164">
        <f>SUM(D115:D117)</f>
        <v>28260</v>
      </c>
      <c r="E114" s="112">
        <f>+'1° trim 2016'!D114*$AB$1</f>
        <v>19796</v>
      </c>
      <c r="F114" s="164">
        <f>SUM(F115:F117)</f>
        <v>19796</v>
      </c>
      <c r="G114" s="112">
        <f>+'1° trim 2016'!E114*$AB$1</f>
        <v>32560</v>
      </c>
      <c r="H114" s="164">
        <f>SUM(H115:H117)</f>
        <v>32560</v>
      </c>
      <c r="I114" s="112">
        <f>+'1° trim 2016'!F114*$AB$1</f>
        <v>11240</v>
      </c>
      <c r="J114" s="164">
        <f>SUM(J115:J117)</f>
        <v>11240</v>
      </c>
      <c r="K114" s="112">
        <f>+'1° trim 2016'!G114*$AB$1</f>
        <v>23380</v>
      </c>
      <c r="L114" s="164">
        <f>SUM(L115:L117)</f>
        <v>23380</v>
      </c>
      <c r="M114" s="165">
        <f>+'1° trim 2016'!H114*$AB$1</f>
        <v>12704</v>
      </c>
      <c r="N114" s="164">
        <f>SUM(N115:N117)</f>
        <v>12704</v>
      </c>
      <c r="O114" s="165">
        <f>+'1° trim 2016'!I114*$AB$1</f>
        <v>16784</v>
      </c>
      <c r="P114" s="164">
        <f>SUM(P115:P117)</f>
        <v>16784</v>
      </c>
      <c r="Q114" s="165">
        <f>+'1° trim 2016'!J114*$AB$1</f>
        <v>70020</v>
      </c>
      <c r="R114" s="164">
        <f>SUM(R115:R117)</f>
        <v>70020</v>
      </c>
      <c r="S114" s="165">
        <f>+'1° trim 2016'!K114*$AB$1</f>
        <v>64000</v>
      </c>
      <c r="T114" s="164">
        <f>SUM(T115:T117)</f>
        <v>64000</v>
      </c>
      <c r="U114" s="165">
        <f>+'1° trim 2016'!L114*$AB$1</f>
        <v>73828</v>
      </c>
      <c r="V114" s="164">
        <f>SUM(V115:V117)</f>
        <v>73828</v>
      </c>
      <c r="W114" s="112">
        <f>+'1° trim 2016'!M114*$AB$1</f>
        <v>48120</v>
      </c>
      <c r="X114" s="164">
        <f>SUM(X115:X117)</f>
        <v>48120</v>
      </c>
      <c r="Y114" s="116">
        <f t="shared" si="24"/>
        <v>400692</v>
      </c>
      <c r="Z114" s="164">
        <f t="shared" si="24"/>
        <v>400692</v>
      </c>
    </row>
    <row r="115" spans="1:26" ht="25.5" x14ac:dyDescent="0.2">
      <c r="A115" s="131" t="s">
        <v>1735</v>
      </c>
      <c r="B115" s="132" t="s">
        <v>460</v>
      </c>
      <c r="C115" s="112">
        <f>+'1° trim 2016'!C115*$AB$1</f>
        <v>27832</v>
      </c>
      <c r="D115" s="166">
        <f>+C115</f>
        <v>27832</v>
      </c>
      <c r="E115" s="112">
        <f>+'1° trim 2016'!D115*$AB$1</f>
        <v>19568</v>
      </c>
      <c r="F115" s="166">
        <f>+E115</f>
        <v>19568</v>
      </c>
      <c r="G115" s="112">
        <f>+'1° trim 2016'!E115*$AB$1</f>
        <v>32472</v>
      </c>
      <c r="H115" s="166">
        <f>+G115</f>
        <v>32472</v>
      </c>
      <c r="I115" s="112">
        <f>+'1° trim 2016'!F115*$AB$1</f>
        <v>11232</v>
      </c>
      <c r="J115" s="166">
        <f>+I115</f>
        <v>11232</v>
      </c>
      <c r="K115" s="112">
        <f>+'1° trim 2016'!G115*$AB$1</f>
        <v>22980</v>
      </c>
      <c r="L115" s="166">
        <f>+K115</f>
        <v>22980</v>
      </c>
      <c r="M115" s="165">
        <f>+'1° trim 2016'!H115*$AB$1</f>
        <v>12400</v>
      </c>
      <c r="N115" s="166">
        <f>+M115</f>
        <v>12400</v>
      </c>
      <c r="O115" s="165">
        <f>+'1° trim 2016'!I115*$AB$1</f>
        <v>16780</v>
      </c>
      <c r="P115" s="166">
        <f>+O115</f>
        <v>16780</v>
      </c>
      <c r="Q115" s="165">
        <f>+'1° trim 2016'!J115*$AB$1</f>
        <v>69520</v>
      </c>
      <c r="R115" s="166">
        <f>+Q115</f>
        <v>69520</v>
      </c>
      <c r="S115" s="165">
        <f>+'1° trim 2016'!K115*$AB$1</f>
        <v>63436</v>
      </c>
      <c r="T115" s="166">
        <f>+S115</f>
        <v>63436</v>
      </c>
      <c r="U115" s="165">
        <f>+'1° trim 2016'!L115*$AB$1</f>
        <v>73496</v>
      </c>
      <c r="V115" s="166">
        <f>+U115</f>
        <v>73496</v>
      </c>
      <c r="W115" s="112">
        <f>+'1° trim 2016'!M115*$AB$1</f>
        <v>48028</v>
      </c>
      <c r="X115" s="166">
        <f>+W115</f>
        <v>48028</v>
      </c>
      <c r="Y115" s="116">
        <f t="shared" si="24"/>
        <v>397744</v>
      </c>
      <c r="Z115" s="166">
        <f t="shared" si="24"/>
        <v>397744</v>
      </c>
    </row>
    <row r="116" spans="1:26" x14ac:dyDescent="0.2">
      <c r="A116" s="131" t="s">
        <v>1736</v>
      </c>
      <c r="B116" s="132" t="s">
        <v>1057</v>
      </c>
      <c r="C116" s="112">
        <f>+'1° trim 2016'!C116*$AB$1</f>
        <v>428</v>
      </c>
      <c r="D116" s="166">
        <f>+C116</f>
        <v>428</v>
      </c>
      <c r="E116" s="112">
        <f>+'1° trim 2016'!D116*$AB$1</f>
        <v>228</v>
      </c>
      <c r="F116" s="166">
        <f>+E116</f>
        <v>228</v>
      </c>
      <c r="G116" s="112">
        <f>+'1° trim 2016'!E116*$AB$1</f>
        <v>88</v>
      </c>
      <c r="H116" s="166">
        <f>+G116</f>
        <v>88</v>
      </c>
      <c r="I116" s="112">
        <f>+'1° trim 2016'!F116*$AB$1</f>
        <v>8</v>
      </c>
      <c r="J116" s="166">
        <f>+I116</f>
        <v>8</v>
      </c>
      <c r="K116" s="112">
        <f>+'1° trim 2016'!G116*$AB$1</f>
        <v>400</v>
      </c>
      <c r="L116" s="166">
        <f>+K116</f>
        <v>400</v>
      </c>
      <c r="M116" s="165">
        <f>+'1° trim 2016'!H116*$AB$1</f>
        <v>64</v>
      </c>
      <c r="N116" s="166">
        <f>+M116</f>
        <v>64</v>
      </c>
      <c r="O116" s="165">
        <f>+'1° trim 2016'!I116*$AB$1</f>
        <v>4</v>
      </c>
      <c r="P116" s="166">
        <f>+O116</f>
        <v>4</v>
      </c>
      <c r="Q116" s="165">
        <f>+'1° trim 2016'!J116*$AB$1</f>
        <v>500</v>
      </c>
      <c r="R116" s="166">
        <f>+Q116</f>
        <v>500</v>
      </c>
      <c r="S116" s="165">
        <f>+'1° trim 2016'!K116*$AB$1</f>
        <v>564</v>
      </c>
      <c r="T116" s="166">
        <f>+S116</f>
        <v>564</v>
      </c>
      <c r="U116" s="165">
        <f>+'1° trim 2016'!L116*$AB$1</f>
        <v>332</v>
      </c>
      <c r="V116" s="166">
        <f>+U116</f>
        <v>332</v>
      </c>
      <c r="W116" s="112">
        <f>+'1° trim 2016'!M116*$AB$1</f>
        <v>92</v>
      </c>
      <c r="X116" s="166">
        <f>+W116</f>
        <v>92</v>
      </c>
      <c r="Y116" s="116">
        <f t="shared" si="24"/>
        <v>2708</v>
      </c>
      <c r="Z116" s="166">
        <f t="shared" si="24"/>
        <v>2708</v>
      </c>
    </row>
    <row r="117" spans="1:26" x14ac:dyDescent="0.2">
      <c r="A117" s="131" t="s">
        <v>1737</v>
      </c>
      <c r="B117" s="132" t="s">
        <v>459</v>
      </c>
      <c r="C117" s="112">
        <f>+'1° trim 2016'!C117*$AB$1</f>
        <v>0</v>
      </c>
      <c r="D117" s="166">
        <f>+C117</f>
        <v>0</v>
      </c>
      <c r="E117" s="112">
        <f>+'1° trim 2016'!D117*$AB$1</f>
        <v>0</v>
      </c>
      <c r="F117" s="166">
        <f>+E117</f>
        <v>0</v>
      </c>
      <c r="G117" s="112">
        <f>+'1° trim 2016'!E117*$AB$1</f>
        <v>0</v>
      </c>
      <c r="H117" s="166">
        <f>+G117</f>
        <v>0</v>
      </c>
      <c r="I117" s="112">
        <f>+'1° trim 2016'!F117*$AB$1</f>
        <v>0</v>
      </c>
      <c r="J117" s="166">
        <f>+I117</f>
        <v>0</v>
      </c>
      <c r="K117" s="112">
        <f>+'1° trim 2016'!G117*$AB$1</f>
        <v>0</v>
      </c>
      <c r="L117" s="166">
        <f>+K117</f>
        <v>0</v>
      </c>
      <c r="M117" s="165">
        <f>+'1° trim 2016'!H117*$AB$1</f>
        <v>240</v>
      </c>
      <c r="N117" s="166">
        <f>+M117</f>
        <v>240</v>
      </c>
      <c r="O117" s="165">
        <f>+'1° trim 2016'!I117*$AB$1</f>
        <v>0</v>
      </c>
      <c r="P117" s="166">
        <f>+O117</f>
        <v>0</v>
      </c>
      <c r="Q117" s="165">
        <f>+'1° trim 2016'!J117*$AB$1</f>
        <v>0</v>
      </c>
      <c r="R117" s="166">
        <f>+Q117</f>
        <v>0</v>
      </c>
      <c r="S117" s="165">
        <f>+'1° trim 2016'!K117*$AB$1</f>
        <v>0</v>
      </c>
      <c r="T117" s="166">
        <f>+S117</f>
        <v>0</v>
      </c>
      <c r="U117" s="165">
        <f>+'1° trim 2016'!L117*$AB$1</f>
        <v>0</v>
      </c>
      <c r="V117" s="166">
        <f>+U117</f>
        <v>0</v>
      </c>
      <c r="W117" s="112">
        <f>+'1° trim 2016'!M117*$AB$1</f>
        <v>0</v>
      </c>
      <c r="X117" s="166">
        <f>+W117</f>
        <v>0</v>
      </c>
      <c r="Y117" s="116">
        <f t="shared" si="24"/>
        <v>240</v>
      </c>
      <c r="Z117" s="166">
        <f t="shared" si="24"/>
        <v>240</v>
      </c>
    </row>
    <row r="118" spans="1:26" s="110" customFormat="1" x14ac:dyDescent="0.2">
      <c r="A118" s="142" t="s">
        <v>1738</v>
      </c>
      <c r="B118" s="132" t="s">
        <v>1056</v>
      </c>
      <c r="C118" s="112">
        <f>+'1° trim 2016'!C118*$AB$1</f>
        <v>4</v>
      </c>
      <c r="D118" s="166">
        <f>SUM(D119:D121)</f>
        <v>4</v>
      </c>
      <c r="E118" s="112">
        <f>+'1° trim 2016'!D118*$AB$1</f>
        <v>0</v>
      </c>
      <c r="F118" s="166">
        <f>SUM(F119:F121)</f>
        <v>0</v>
      </c>
      <c r="G118" s="112">
        <f>+'1° trim 2016'!E118*$AB$1</f>
        <v>0</v>
      </c>
      <c r="H118" s="166">
        <f>SUM(H119:H121)</f>
        <v>0</v>
      </c>
      <c r="I118" s="112">
        <f>+'1° trim 2016'!F118*$AB$1</f>
        <v>0</v>
      </c>
      <c r="J118" s="166">
        <f>SUM(J119:J121)</f>
        <v>0</v>
      </c>
      <c r="K118" s="112">
        <f>+'1° trim 2016'!G118*$AB$1</f>
        <v>0</v>
      </c>
      <c r="L118" s="166">
        <f>SUM(L119:L121)</f>
        <v>0</v>
      </c>
      <c r="M118" s="165">
        <f>+'1° trim 2016'!H118*$AB$1</f>
        <v>0</v>
      </c>
      <c r="N118" s="166">
        <f>SUM(N119:N121)</f>
        <v>0</v>
      </c>
      <c r="O118" s="165">
        <f>+'1° trim 2016'!I118*$AB$1</f>
        <v>0</v>
      </c>
      <c r="P118" s="166">
        <f>SUM(P119:P121)</f>
        <v>0</v>
      </c>
      <c r="Q118" s="165">
        <f>+'1° trim 2016'!J118*$AB$1</f>
        <v>0</v>
      </c>
      <c r="R118" s="166">
        <f>SUM(R119:R121)</f>
        <v>0</v>
      </c>
      <c r="S118" s="165">
        <f>+'1° trim 2016'!K118*$AB$1</f>
        <v>1488</v>
      </c>
      <c r="T118" s="166">
        <f>SUM(T119:T121)</f>
        <v>1488</v>
      </c>
      <c r="U118" s="165">
        <f>+'1° trim 2016'!L118*$AB$1</f>
        <v>0</v>
      </c>
      <c r="V118" s="166">
        <f>SUM(V119:V121)</f>
        <v>0</v>
      </c>
      <c r="W118" s="112">
        <f>+'1° trim 2016'!M118*$AB$1</f>
        <v>0</v>
      </c>
      <c r="X118" s="166">
        <f>SUM(X119:X121)</f>
        <v>0</v>
      </c>
      <c r="Y118" s="116">
        <f t="shared" si="24"/>
        <v>1492</v>
      </c>
      <c r="Z118" s="166">
        <f t="shared" si="24"/>
        <v>1492</v>
      </c>
    </row>
    <row r="119" spans="1:26" s="110" customFormat="1" ht="25.5" x14ac:dyDescent="0.2">
      <c r="A119" s="131" t="s">
        <v>1739</v>
      </c>
      <c r="B119" s="132" t="s">
        <v>6</v>
      </c>
      <c r="C119" s="112">
        <f>+'1° trim 2016'!C119*$AB$1</f>
        <v>0</v>
      </c>
      <c r="D119" s="166">
        <f>+C119</f>
        <v>0</v>
      </c>
      <c r="E119" s="112">
        <f>+'1° trim 2016'!D119*$AB$1</f>
        <v>0</v>
      </c>
      <c r="F119" s="166">
        <f>+E119</f>
        <v>0</v>
      </c>
      <c r="G119" s="112">
        <f>+'1° trim 2016'!E119*$AB$1</f>
        <v>0</v>
      </c>
      <c r="H119" s="166">
        <f>+G119</f>
        <v>0</v>
      </c>
      <c r="I119" s="112">
        <f>+'1° trim 2016'!F119*$AB$1</f>
        <v>0</v>
      </c>
      <c r="J119" s="166">
        <f>+I119</f>
        <v>0</v>
      </c>
      <c r="K119" s="112">
        <f>+'1° trim 2016'!G119*$AB$1</f>
        <v>0</v>
      </c>
      <c r="L119" s="166">
        <f>+K119</f>
        <v>0</v>
      </c>
      <c r="M119" s="165">
        <f>+'1° trim 2016'!H119*$AB$1</f>
        <v>0</v>
      </c>
      <c r="N119" s="166">
        <f>+M119</f>
        <v>0</v>
      </c>
      <c r="O119" s="165">
        <f>+'1° trim 2016'!I119*$AB$1</f>
        <v>0</v>
      </c>
      <c r="P119" s="166">
        <f>+O119</f>
        <v>0</v>
      </c>
      <c r="Q119" s="165">
        <f>+'1° trim 2016'!J119*$AB$1</f>
        <v>0</v>
      </c>
      <c r="R119" s="166">
        <f>+Q119</f>
        <v>0</v>
      </c>
      <c r="S119" s="165">
        <f>+'1° trim 2016'!K119*$AB$1</f>
        <v>0</v>
      </c>
      <c r="T119" s="166">
        <f>+S119</f>
        <v>0</v>
      </c>
      <c r="U119" s="165">
        <f>+'1° trim 2016'!L119*$AB$1</f>
        <v>0</v>
      </c>
      <c r="V119" s="166">
        <f>+U119</f>
        <v>0</v>
      </c>
      <c r="W119" s="112">
        <f>+'1° trim 2016'!M119*$AB$1</f>
        <v>0</v>
      </c>
      <c r="X119" s="166">
        <f>+W119</f>
        <v>0</v>
      </c>
      <c r="Y119" s="116">
        <f t="shared" si="24"/>
        <v>0</v>
      </c>
      <c r="Z119" s="166">
        <f t="shared" si="24"/>
        <v>0</v>
      </c>
    </row>
    <row r="120" spans="1:26" s="110" customFormat="1" ht="25.5" x14ac:dyDescent="0.2">
      <c r="A120" s="131" t="s">
        <v>1740</v>
      </c>
      <c r="B120" s="132" t="s">
        <v>7</v>
      </c>
      <c r="C120" s="112">
        <f>+'1° trim 2016'!C120*$AB$1</f>
        <v>0</v>
      </c>
      <c r="D120" s="166">
        <f>+C120</f>
        <v>0</v>
      </c>
      <c r="E120" s="112">
        <f>+'1° trim 2016'!D120*$AB$1</f>
        <v>0</v>
      </c>
      <c r="F120" s="166">
        <f>+E120</f>
        <v>0</v>
      </c>
      <c r="G120" s="112">
        <f>+'1° trim 2016'!E120*$AB$1</f>
        <v>0</v>
      </c>
      <c r="H120" s="166">
        <f>+G120</f>
        <v>0</v>
      </c>
      <c r="I120" s="112">
        <f>+'1° trim 2016'!F120*$AB$1</f>
        <v>0</v>
      </c>
      <c r="J120" s="166">
        <f>+I120</f>
        <v>0</v>
      </c>
      <c r="K120" s="112">
        <f>+'1° trim 2016'!G120*$AB$1</f>
        <v>0</v>
      </c>
      <c r="L120" s="166">
        <f>+K120</f>
        <v>0</v>
      </c>
      <c r="M120" s="165">
        <f>+'1° trim 2016'!H120*$AB$1</f>
        <v>0</v>
      </c>
      <c r="N120" s="166">
        <f>+M120</f>
        <v>0</v>
      </c>
      <c r="O120" s="165">
        <f>+'1° trim 2016'!I120*$AB$1</f>
        <v>0</v>
      </c>
      <c r="P120" s="166">
        <f>+O120</f>
        <v>0</v>
      </c>
      <c r="Q120" s="165">
        <f>+'1° trim 2016'!J120*$AB$1</f>
        <v>0</v>
      </c>
      <c r="R120" s="166">
        <f>+Q120</f>
        <v>0</v>
      </c>
      <c r="S120" s="165">
        <f>+'1° trim 2016'!K120*$AB$1</f>
        <v>0</v>
      </c>
      <c r="T120" s="166">
        <f>+S120</f>
        <v>0</v>
      </c>
      <c r="U120" s="165">
        <f>+'1° trim 2016'!L120*$AB$1</f>
        <v>0</v>
      </c>
      <c r="V120" s="166">
        <f>+U120</f>
        <v>0</v>
      </c>
      <c r="W120" s="112">
        <f>+'1° trim 2016'!M120*$AB$1</f>
        <v>0</v>
      </c>
      <c r="X120" s="166">
        <f>+W120</f>
        <v>0</v>
      </c>
      <c r="Y120" s="116">
        <f t="shared" si="24"/>
        <v>0</v>
      </c>
      <c r="Z120" s="166">
        <f t="shared" si="24"/>
        <v>0</v>
      </c>
    </row>
    <row r="121" spans="1:26" s="110" customFormat="1" x14ac:dyDescent="0.2">
      <c r="A121" s="131" t="s">
        <v>1741</v>
      </c>
      <c r="B121" s="132" t="s">
        <v>8</v>
      </c>
      <c r="C121" s="112">
        <f>+'1° trim 2016'!C121*$AB$1</f>
        <v>4</v>
      </c>
      <c r="D121" s="166">
        <f>+C121</f>
        <v>4</v>
      </c>
      <c r="E121" s="112">
        <f>+'1° trim 2016'!D121*$AB$1</f>
        <v>0</v>
      </c>
      <c r="F121" s="166">
        <f>+E121</f>
        <v>0</v>
      </c>
      <c r="G121" s="112">
        <f>+'1° trim 2016'!E121*$AB$1</f>
        <v>0</v>
      </c>
      <c r="H121" s="166">
        <f>+G121</f>
        <v>0</v>
      </c>
      <c r="I121" s="112">
        <f>+'1° trim 2016'!F121*$AB$1</f>
        <v>0</v>
      </c>
      <c r="J121" s="166">
        <f>+I121</f>
        <v>0</v>
      </c>
      <c r="K121" s="112">
        <f>+'1° trim 2016'!G121*$AB$1</f>
        <v>0</v>
      </c>
      <c r="L121" s="166">
        <f>+K121</f>
        <v>0</v>
      </c>
      <c r="M121" s="165">
        <f>+'1° trim 2016'!H121*$AB$1</f>
        <v>0</v>
      </c>
      <c r="N121" s="166">
        <f>+M121</f>
        <v>0</v>
      </c>
      <c r="O121" s="165">
        <f>+'1° trim 2016'!I121*$AB$1</f>
        <v>0</v>
      </c>
      <c r="P121" s="166">
        <f>+O121</f>
        <v>0</v>
      </c>
      <c r="Q121" s="165">
        <f>+'1° trim 2016'!J121*$AB$1</f>
        <v>0</v>
      </c>
      <c r="R121" s="166">
        <f>+Q121</f>
        <v>0</v>
      </c>
      <c r="S121" s="165">
        <f>+'1° trim 2016'!K121*$AB$1</f>
        <v>1488</v>
      </c>
      <c r="T121" s="166">
        <f>+S121</f>
        <v>1488</v>
      </c>
      <c r="U121" s="165">
        <f>+'1° trim 2016'!L121*$AB$1</f>
        <v>0</v>
      </c>
      <c r="V121" s="166">
        <f>+U121</f>
        <v>0</v>
      </c>
      <c r="W121" s="112">
        <f>+'1° trim 2016'!M121*$AB$1</f>
        <v>0</v>
      </c>
      <c r="X121" s="166">
        <f>+W121</f>
        <v>0</v>
      </c>
      <c r="Y121" s="116">
        <f t="shared" si="24"/>
        <v>1492</v>
      </c>
      <c r="Z121" s="166">
        <f t="shared" si="24"/>
        <v>1492</v>
      </c>
    </row>
    <row r="122" spans="1:26" x14ac:dyDescent="0.2">
      <c r="A122" s="142" t="s">
        <v>1742</v>
      </c>
      <c r="B122" s="132" t="s">
        <v>0</v>
      </c>
      <c r="C122" s="112">
        <f>+'1° trim 2016'!C122*$AB$1</f>
        <v>12052</v>
      </c>
      <c r="D122" s="164">
        <f>SUM(D123:D125)</f>
        <v>12052</v>
      </c>
      <c r="E122" s="112">
        <f>+'1° trim 2016'!D122*$AB$1</f>
        <v>11392</v>
      </c>
      <c r="F122" s="164">
        <f>SUM(F123:F125)</f>
        <v>11392</v>
      </c>
      <c r="G122" s="112">
        <f>+'1° trim 2016'!E122*$AB$1</f>
        <v>25164</v>
      </c>
      <c r="H122" s="164">
        <f>SUM(H123:H125)</f>
        <v>25164</v>
      </c>
      <c r="I122" s="112">
        <f>+'1° trim 2016'!F122*$AB$1</f>
        <v>4140</v>
      </c>
      <c r="J122" s="164">
        <f>SUM(J123:J125)</f>
        <v>4140</v>
      </c>
      <c r="K122" s="112">
        <f>+'1° trim 2016'!G122*$AB$1</f>
        <v>13720</v>
      </c>
      <c r="L122" s="164">
        <f>SUM(L123:L125)</f>
        <v>13720</v>
      </c>
      <c r="M122" s="165">
        <f>+'1° trim 2016'!H122*$AB$1</f>
        <v>4848</v>
      </c>
      <c r="N122" s="164">
        <f>SUM(N123:N125)</f>
        <v>4848</v>
      </c>
      <c r="O122" s="165">
        <f>+'1° trim 2016'!I122*$AB$1</f>
        <v>9028</v>
      </c>
      <c r="P122" s="164">
        <f>SUM(P123:P125)</f>
        <v>9028</v>
      </c>
      <c r="Q122" s="165">
        <f>+'1° trim 2016'!J122*$AB$1</f>
        <v>29268</v>
      </c>
      <c r="R122" s="164">
        <f>SUM(R123:R125)</f>
        <v>29268</v>
      </c>
      <c r="S122" s="165">
        <f>+'1° trim 2016'!K122*$AB$1</f>
        <v>38508</v>
      </c>
      <c r="T122" s="164">
        <f>SUM(T123:T125)</f>
        <v>38508</v>
      </c>
      <c r="U122" s="165">
        <f>+'1° trim 2016'!L122*$AB$1</f>
        <v>29132</v>
      </c>
      <c r="V122" s="164">
        <f>SUM(V123:V125)</f>
        <v>29132</v>
      </c>
      <c r="W122" s="112">
        <f>+'1° trim 2016'!M122*$AB$1</f>
        <v>10472</v>
      </c>
      <c r="X122" s="164">
        <f>SUM(X123:X125)</f>
        <v>10472</v>
      </c>
      <c r="Y122" s="116">
        <f t="shared" si="24"/>
        <v>187724</v>
      </c>
      <c r="Z122" s="164">
        <f t="shared" si="24"/>
        <v>187724</v>
      </c>
    </row>
    <row r="123" spans="1:26" x14ac:dyDescent="0.2">
      <c r="A123" s="131" t="s">
        <v>1743</v>
      </c>
      <c r="B123" s="132" t="s">
        <v>560</v>
      </c>
      <c r="C123" s="112">
        <f>+'1° trim 2016'!C123*$AB$1</f>
        <v>7424</v>
      </c>
      <c r="D123" s="166">
        <f t="shared" ref="D123:F131" si="45">+C123</f>
        <v>7424</v>
      </c>
      <c r="E123" s="112">
        <f>+'1° trim 2016'!D123*$AB$1</f>
        <v>8028</v>
      </c>
      <c r="F123" s="166">
        <f t="shared" si="45"/>
        <v>8028</v>
      </c>
      <c r="G123" s="112">
        <f>+'1° trim 2016'!E123*$AB$1</f>
        <v>17432</v>
      </c>
      <c r="H123" s="166">
        <f t="shared" ref="H123:H131" si="46">+G123</f>
        <v>17432</v>
      </c>
      <c r="I123" s="112">
        <f>+'1° trim 2016'!F123*$AB$1</f>
        <v>2448</v>
      </c>
      <c r="J123" s="166">
        <f t="shared" ref="J123:J131" si="47">+I123</f>
        <v>2448</v>
      </c>
      <c r="K123" s="112">
        <f>+'1° trim 2016'!G123*$AB$1</f>
        <v>9200</v>
      </c>
      <c r="L123" s="166">
        <f t="shared" ref="L123:L131" si="48">+K123</f>
        <v>9200</v>
      </c>
      <c r="M123" s="165">
        <f>+'1° trim 2016'!H123*$AB$1</f>
        <v>3600</v>
      </c>
      <c r="N123" s="166">
        <f t="shared" ref="N123:N131" si="49">+M123</f>
        <v>3600</v>
      </c>
      <c r="O123" s="165">
        <f>+'1° trim 2016'!I123*$AB$1</f>
        <v>5664</v>
      </c>
      <c r="P123" s="166">
        <f t="shared" ref="P123:P131" si="50">+O123</f>
        <v>5664</v>
      </c>
      <c r="Q123" s="165">
        <f>+'1° trim 2016'!J123*$AB$1</f>
        <v>22100</v>
      </c>
      <c r="R123" s="166">
        <f t="shared" ref="R123:R131" si="51">+Q123</f>
        <v>22100</v>
      </c>
      <c r="S123" s="165">
        <f>+'1° trim 2016'!K123*$AB$1</f>
        <v>26124</v>
      </c>
      <c r="T123" s="166">
        <f t="shared" ref="T123:T131" si="52">+S123</f>
        <v>26124</v>
      </c>
      <c r="U123" s="165">
        <f>+'1° trim 2016'!L123*$AB$1</f>
        <v>20908</v>
      </c>
      <c r="V123" s="166">
        <f t="shared" ref="V123:V131" si="53">+U123</f>
        <v>20908</v>
      </c>
      <c r="W123" s="112">
        <f>+'1° trim 2016'!M123*$AB$1</f>
        <v>6392</v>
      </c>
      <c r="X123" s="166">
        <f t="shared" ref="X123:X131" si="54">+W123</f>
        <v>6392</v>
      </c>
      <c r="Y123" s="116">
        <f t="shared" si="24"/>
        <v>129320</v>
      </c>
      <c r="Z123" s="166">
        <f t="shared" si="24"/>
        <v>129320</v>
      </c>
    </row>
    <row r="124" spans="1:26" x14ac:dyDescent="0.2">
      <c r="A124" s="131" t="s">
        <v>1744</v>
      </c>
      <c r="B124" s="132" t="s">
        <v>1</v>
      </c>
      <c r="C124" s="112">
        <f>+'1° trim 2016'!C124*$AB$1</f>
        <v>1288</v>
      </c>
      <c r="D124" s="166">
        <f t="shared" si="45"/>
        <v>1288</v>
      </c>
      <c r="E124" s="112">
        <f>+'1° trim 2016'!D124*$AB$1</f>
        <v>936</v>
      </c>
      <c r="F124" s="166">
        <f t="shared" si="45"/>
        <v>936</v>
      </c>
      <c r="G124" s="112">
        <f>+'1° trim 2016'!E124*$AB$1</f>
        <v>2388</v>
      </c>
      <c r="H124" s="166">
        <f t="shared" si="46"/>
        <v>2388</v>
      </c>
      <c r="I124" s="112">
        <f>+'1° trim 2016'!F124*$AB$1</f>
        <v>0</v>
      </c>
      <c r="J124" s="166">
        <f t="shared" si="47"/>
        <v>0</v>
      </c>
      <c r="K124" s="112">
        <f>+'1° trim 2016'!G124*$AB$1</f>
        <v>1200</v>
      </c>
      <c r="L124" s="166">
        <f t="shared" si="48"/>
        <v>1200</v>
      </c>
      <c r="M124" s="165">
        <f>+'1° trim 2016'!H124*$AB$1</f>
        <v>52</v>
      </c>
      <c r="N124" s="166">
        <f t="shared" si="49"/>
        <v>52</v>
      </c>
      <c r="O124" s="165">
        <f>+'1° trim 2016'!I124*$AB$1</f>
        <v>612</v>
      </c>
      <c r="P124" s="166">
        <f t="shared" si="50"/>
        <v>612</v>
      </c>
      <c r="Q124" s="165">
        <f>+'1° trim 2016'!J124*$AB$1</f>
        <v>1036</v>
      </c>
      <c r="R124" s="166">
        <f t="shared" si="51"/>
        <v>1036</v>
      </c>
      <c r="S124" s="165">
        <f>+'1° trim 2016'!K124*$AB$1</f>
        <v>4564</v>
      </c>
      <c r="T124" s="166">
        <f t="shared" si="52"/>
        <v>4564</v>
      </c>
      <c r="U124" s="165">
        <f>+'1° trim 2016'!L124*$AB$1</f>
        <v>2288</v>
      </c>
      <c r="V124" s="166">
        <f t="shared" si="53"/>
        <v>2288</v>
      </c>
      <c r="W124" s="112">
        <f>+'1° trim 2016'!M124*$AB$1</f>
        <v>1060</v>
      </c>
      <c r="X124" s="166">
        <f t="shared" si="54"/>
        <v>1060</v>
      </c>
      <c r="Y124" s="116">
        <f t="shared" si="24"/>
        <v>15424</v>
      </c>
      <c r="Z124" s="166">
        <f t="shared" si="24"/>
        <v>15424</v>
      </c>
    </row>
    <row r="125" spans="1:26" x14ac:dyDescent="0.2">
      <c r="A125" s="131" t="s">
        <v>1745</v>
      </c>
      <c r="B125" s="132" t="s">
        <v>561</v>
      </c>
      <c r="C125" s="112">
        <f>+'1° trim 2016'!C125*$AB$1</f>
        <v>3340</v>
      </c>
      <c r="D125" s="166">
        <f t="shared" si="45"/>
        <v>3340</v>
      </c>
      <c r="E125" s="112">
        <f>+'1° trim 2016'!D125*$AB$1</f>
        <v>2428</v>
      </c>
      <c r="F125" s="166">
        <f t="shared" si="45"/>
        <v>2428</v>
      </c>
      <c r="G125" s="112">
        <f>+'1° trim 2016'!E125*$AB$1</f>
        <v>5344</v>
      </c>
      <c r="H125" s="166">
        <f t="shared" si="46"/>
        <v>5344</v>
      </c>
      <c r="I125" s="112">
        <f>+'1° trim 2016'!F125*$AB$1</f>
        <v>1692</v>
      </c>
      <c r="J125" s="166">
        <f t="shared" si="47"/>
        <v>1692</v>
      </c>
      <c r="K125" s="112">
        <f>+'1° trim 2016'!G125*$AB$1</f>
        <v>3320</v>
      </c>
      <c r="L125" s="166">
        <f t="shared" si="48"/>
        <v>3320</v>
      </c>
      <c r="M125" s="165">
        <f>+'1° trim 2016'!H125*$AB$1</f>
        <v>1196</v>
      </c>
      <c r="N125" s="166">
        <f t="shared" si="49"/>
        <v>1196</v>
      </c>
      <c r="O125" s="165">
        <f>+'1° trim 2016'!I125*$AB$1</f>
        <v>2752</v>
      </c>
      <c r="P125" s="166">
        <f t="shared" si="50"/>
        <v>2752</v>
      </c>
      <c r="Q125" s="165">
        <f>+'1° trim 2016'!J125*$AB$1</f>
        <v>6132</v>
      </c>
      <c r="R125" s="166">
        <f t="shared" si="51"/>
        <v>6132</v>
      </c>
      <c r="S125" s="165">
        <f>+'1° trim 2016'!K125*$AB$1</f>
        <v>7820</v>
      </c>
      <c r="T125" s="166">
        <f t="shared" si="52"/>
        <v>7820</v>
      </c>
      <c r="U125" s="165">
        <f>+'1° trim 2016'!L125*$AB$1</f>
        <v>5936</v>
      </c>
      <c r="V125" s="166">
        <f t="shared" si="53"/>
        <v>5936</v>
      </c>
      <c r="W125" s="112">
        <f>+'1° trim 2016'!M125*$AB$1</f>
        <v>3020</v>
      </c>
      <c r="X125" s="166">
        <f t="shared" si="54"/>
        <v>3020</v>
      </c>
      <c r="Y125" s="116">
        <f t="shared" si="24"/>
        <v>42980</v>
      </c>
      <c r="Z125" s="166">
        <f t="shared" si="24"/>
        <v>42980</v>
      </c>
    </row>
    <row r="126" spans="1:26" x14ac:dyDescent="0.2">
      <c r="A126" s="142" t="s">
        <v>1746</v>
      </c>
      <c r="B126" s="132" t="s">
        <v>1919</v>
      </c>
      <c r="C126" s="112">
        <f>+'1° trim 2016'!C126*$AB$1</f>
        <v>428</v>
      </c>
      <c r="D126" s="166">
        <f t="shared" si="45"/>
        <v>428</v>
      </c>
      <c r="E126" s="112">
        <f>+'1° trim 2016'!D126*$AB$1</f>
        <v>232</v>
      </c>
      <c r="F126" s="166">
        <f t="shared" si="45"/>
        <v>232</v>
      </c>
      <c r="G126" s="112">
        <f>+'1° trim 2016'!E126*$AB$1</f>
        <v>452</v>
      </c>
      <c r="H126" s="166">
        <f t="shared" si="46"/>
        <v>452</v>
      </c>
      <c r="I126" s="112">
        <f>+'1° trim 2016'!F126*$AB$1</f>
        <v>156</v>
      </c>
      <c r="J126" s="166">
        <f t="shared" si="47"/>
        <v>156</v>
      </c>
      <c r="K126" s="112">
        <f>+'1° trim 2016'!G126*$AB$1</f>
        <v>312</v>
      </c>
      <c r="L126" s="166">
        <f t="shared" si="48"/>
        <v>312</v>
      </c>
      <c r="M126" s="165">
        <f>+'1° trim 2016'!H126*$AB$1</f>
        <v>176</v>
      </c>
      <c r="N126" s="166">
        <f t="shared" si="49"/>
        <v>176</v>
      </c>
      <c r="O126" s="165">
        <f>+'1° trim 2016'!I126*$AB$1</f>
        <v>200</v>
      </c>
      <c r="P126" s="166">
        <f t="shared" si="50"/>
        <v>200</v>
      </c>
      <c r="Q126" s="165">
        <f>+'1° trim 2016'!J126*$AB$1</f>
        <v>1548</v>
      </c>
      <c r="R126" s="166">
        <f t="shared" si="51"/>
        <v>1548</v>
      </c>
      <c r="S126" s="165">
        <f>+'1° trim 2016'!K126*$AB$1</f>
        <v>68</v>
      </c>
      <c r="T126" s="166">
        <f t="shared" si="52"/>
        <v>68</v>
      </c>
      <c r="U126" s="165">
        <f>+'1° trim 2016'!L126*$AB$1</f>
        <v>112</v>
      </c>
      <c r="V126" s="166">
        <f t="shared" si="53"/>
        <v>112</v>
      </c>
      <c r="W126" s="112">
        <f>+'1° trim 2016'!M126*$AB$1</f>
        <v>20</v>
      </c>
      <c r="X126" s="166">
        <f t="shared" si="54"/>
        <v>20</v>
      </c>
      <c r="Y126" s="116">
        <f t="shared" si="24"/>
        <v>3704</v>
      </c>
      <c r="Z126" s="166">
        <f t="shared" si="24"/>
        <v>3704</v>
      </c>
    </row>
    <row r="127" spans="1:26" x14ac:dyDescent="0.2">
      <c r="A127" s="142" t="s">
        <v>1747</v>
      </c>
      <c r="B127" s="132" t="s">
        <v>675</v>
      </c>
      <c r="C127" s="112">
        <f>+'1° trim 2016'!C127*$AB$1</f>
        <v>1488</v>
      </c>
      <c r="D127" s="166">
        <f t="shared" si="45"/>
        <v>1488</v>
      </c>
      <c r="E127" s="112">
        <f>+'1° trim 2016'!D127*$AB$1</f>
        <v>1004</v>
      </c>
      <c r="F127" s="166">
        <f t="shared" si="45"/>
        <v>1004</v>
      </c>
      <c r="G127" s="112">
        <f>+'1° trim 2016'!E127*$AB$1</f>
        <v>800</v>
      </c>
      <c r="H127" s="166">
        <f t="shared" si="46"/>
        <v>800</v>
      </c>
      <c r="I127" s="112">
        <f>+'1° trim 2016'!F127*$AB$1</f>
        <v>180</v>
      </c>
      <c r="J127" s="166">
        <f t="shared" si="47"/>
        <v>180</v>
      </c>
      <c r="K127" s="112">
        <f>+'1° trim 2016'!G127*$AB$1</f>
        <v>800</v>
      </c>
      <c r="L127" s="166">
        <f t="shared" si="48"/>
        <v>800</v>
      </c>
      <c r="M127" s="165">
        <f>+'1° trim 2016'!H127*$AB$1</f>
        <v>540</v>
      </c>
      <c r="N127" s="166">
        <f t="shared" si="49"/>
        <v>540</v>
      </c>
      <c r="O127" s="165">
        <f>+'1° trim 2016'!I127*$AB$1</f>
        <v>292</v>
      </c>
      <c r="P127" s="166">
        <f t="shared" si="50"/>
        <v>292</v>
      </c>
      <c r="Q127" s="165">
        <f>+'1° trim 2016'!J127*$AB$1</f>
        <v>3128</v>
      </c>
      <c r="R127" s="166">
        <f t="shared" si="51"/>
        <v>3128</v>
      </c>
      <c r="S127" s="165">
        <f>+'1° trim 2016'!K127*$AB$1</f>
        <v>4</v>
      </c>
      <c r="T127" s="166">
        <f t="shared" si="52"/>
        <v>4</v>
      </c>
      <c r="U127" s="165">
        <f>+'1° trim 2016'!L127*$AB$1</f>
        <v>884</v>
      </c>
      <c r="V127" s="166">
        <f t="shared" si="53"/>
        <v>884</v>
      </c>
      <c r="W127" s="112">
        <f>+'1° trim 2016'!M127*$AB$1</f>
        <v>0</v>
      </c>
      <c r="X127" s="166">
        <f t="shared" si="54"/>
        <v>0</v>
      </c>
      <c r="Y127" s="116">
        <f t="shared" si="24"/>
        <v>9120</v>
      </c>
      <c r="Z127" s="166">
        <f t="shared" si="24"/>
        <v>9120</v>
      </c>
    </row>
    <row r="128" spans="1:26" s="110" customFormat="1" x14ac:dyDescent="0.2">
      <c r="A128" s="142" t="s">
        <v>1748</v>
      </c>
      <c r="B128" s="132" t="s">
        <v>676</v>
      </c>
      <c r="C128" s="112">
        <f>+'1° trim 2016'!C128*$AB$1</f>
        <v>136</v>
      </c>
      <c r="D128" s="166">
        <f t="shared" si="45"/>
        <v>136</v>
      </c>
      <c r="E128" s="112">
        <f>+'1° trim 2016'!D128*$AB$1</f>
        <v>12</v>
      </c>
      <c r="F128" s="166">
        <f t="shared" si="45"/>
        <v>12</v>
      </c>
      <c r="G128" s="112">
        <f>+'1° trim 2016'!E128*$AB$1</f>
        <v>52</v>
      </c>
      <c r="H128" s="166">
        <f t="shared" si="46"/>
        <v>52</v>
      </c>
      <c r="I128" s="112">
        <f>+'1° trim 2016'!F128*$AB$1</f>
        <v>0</v>
      </c>
      <c r="J128" s="166">
        <f t="shared" si="47"/>
        <v>0</v>
      </c>
      <c r="K128" s="112">
        <f>+'1° trim 2016'!G128*$AB$1</f>
        <v>300</v>
      </c>
      <c r="L128" s="166">
        <f t="shared" si="48"/>
        <v>300</v>
      </c>
      <c r="M128" s="165">
        <f>+'1° trim 2016'!H128*$AB$1</f>
        <v>120</v>
      </c>
      <c r="N128" s="166">
        <f t="shared" si="49"/>
        <v>120</v>
      </c>
      <c r="O128" s="165">
        <f>+'1° trim 2016'!I128*$AB$1</f>
        <v>776</v>
      </c>
      <c r="P128" s="166">
        <f t="shared" si="50"/>
        <v>776</v>
      </c>
      <c r="Q128" s="165">
        <f>+'1° trim 2016'!J128*$AB$1</f>
        <v>360</v>
      </c>
      <c r="R128" s="166">
        <f t="shared" si="51"/>
        <v>360</v>
      </c>
      <c r="S128" s="165">
        <f>+'1° trim 2016'!K128*$AB$1</f>
        <v>88</v>
      </c>
      <c r="T128" s="166">
        <f t="shared" si="52"/>
        <v>88</v>
      </c>
      <c r="U128" s="165">
        <f>+'1° trim 2016'!L128*$AB$1</f>
        <v>20</v>
      </c>
      <c r="V128" s="166">
        <f t="shared" si="53"/>
        <v>20</v>
      </c>
      <c r="W128" s="112">
        <f>+'1° trim 2016'!M128*$AB$1</f>
        <v>0</v>
      </c>
      <c r="X128" s="166">
        <f t="shared" si="54"/>
        <v>0</v>
      </c>
      <c r="Y128" s="116">
        <f t="shared" si="24"/>
        <v>1864</v>
      </c>
      <c r="Z128" s="166">
        <f t="shared" si="24"/>
        <v>1864</v>
      </c>
    </row>
    <row r="129" spans="1:26" x14ac:dyDescent="0.2">
      <c r="A129" s="142" t="s">
        <v>1749</v>
      </c>
      <c r="B129" s="132" t="s">
        <v>1581</v>
      </c>
      <c r="C129" s="112">
        <f>+'1° trim 2016'!C129*$AB$1</f>
        <v>1272</v>
      </c>
      <c r="D129" s="166">
        <f t="shared" si="45"/>
        <v>1272</v>
      </c>
      <c r="E129" s="112">
        <f>+'1° trim 2016'!D129*$AB$1</f>
        <v>0</v>
      </c>
      <c r="F129" s="166">
        <f t="shared" si="45"/>
        <v>0</v>
      </c>
      <c r="G129" s="112">
        <f>+'1° trim 2016'!E129*$AB$1</f>
        <v>20</v>
      </c>
      <c r="H129" s="166">
        <f t="shared" si="46"/>
        <v>20</v>
      </c>
      <c r="I129" s="112">
        <f>+'1° trim 2016'!F129*$AB$1</f>
        <v>0</v>
      </c>
      <c r="J129" s="166">
        <f t="shared" si="47"/>
        <v>0</v>
      </c>
      <c r="K129" s="112">
        <f>+'1° trim 2016'!G129*$AB$1</f>
        <v>400</v>
      </c>
      <c r="L129" s="166">
        <f t="shared" si="48"/>
        <v>400</v>
      </c>
      <c r="M129" s="165">
        <f>+'1° trim 2016'!H129*$AB$1</f>
        <v>4</v>
      </c>
      <c r="N129" s="166">
        <f t="shared" si="49"/>
        <v>4</v>
      </c>
      <c r="O129" s="165">
        <f>+'1° trim 2016'!I129*$AB$1</f>
        <v>64</v>
      </c>
      <c r="P129" s="166">
        <f t="shared" si="50"/>
        <v>64</v>
      </c>
      <c r="Q129" s="165">
        <f>+'1° trim 2016'!J129*$AB$1</f>
        <v>0</v>
      </c>
      <c r="R129" s="166">
        <f t="shared" si="51"/>
        <v>0</v>
      </c>
      <c r="S129" s="165">
        <f>+'1° trim 2016'!K129*$AB$1</f>
        <v>0</v>
      </c>
      <c r="T129" s="166">
        <f t="shared" si="52"/>
        <v>0</v>
      </c>
      <c r="U129" s="165">
        <f>+'1° trim 2016'!L129*$AB$1</f>
        <v>0</v>
      </c>
      <c r="V129" s="166">
        <f t="shared" si="53"/>
        <v>0</v>
      </c>
      <c r="W129" s="112">
        <f>+'1° trim 2016'!M129*$AB$1</f>
        <v>0</v>
      </c>
      <c r="X129" s="166">
        <f t="shared" si="54"/>
        <v>0</v>
      </c>
      <c r="Y129" s="116">
        <f t="shared" si="24"/>
        <v>1760</v>
      </c>
      <c r="Z129" s="166">
        <f t="shared" si="24"/>
        <v>1760</v>
      </c>
    </row>
    <row r="130" spans="1:26" x14ac:dyDescent="0.2">
      <c r="A130" s="142" t="s">
        <v>1750</v>
      </c>
      <c r="B130" s="132" t="s">
        <v>677</v>
      </c>
      <c r="C130" s="112">
        <f>+'1° trim 2016'!C130*$AB$1</f>
        <v>376</v>
      </c>
      <c r="D130" s="166">
        <f t="shared" si="45"/>
        <v>376</v>
      </c>
      <c r="E130" s="112">
        <f>+'1° trim 2016'!D130*$AB$1</f>
        <v>1040</v>
      </c>
      <c r="F130" s="166">
        <f t="shared" si="45"/>
        <v>1040</v>
      </c>
      <c r="G130" s="112">
        <f>+'1° trim 2016'!E130*$AB$1</f>
        <v>60</v>
      </c>
      <c r="H130" s="166">
        <f t="shared" si="46"/>
        <v>60</v>
      </c>
      <c r="I130" s="112">
        <f>+'1° trim 2016'!F130*$AB$1</f>
        <v>16</v>
      </c>
      <c r="J130" s="166">
        <f t="shared" si="47"/>
        <v>16</v>
      </c>
      <c r="K130" s="112">
        <f>+'1° trim 2016'!G130*$AB$1</f>
        <v>0</v>
      </c>
      <c r="L130" s="166">
        <f t="shared" si="48"/>
        <v>0</v>
      </c>
      <c r="M130" s="165">
        <f>+'1° trim 2016'!H130*$AB$1</f>
        <v>684</v>
      </c>
      <c r="N130" s="166">
        <f t="shared" si="49"/>
        <v>684</v>
      </c>
      <c r="O130" s="165">
        <f>+'1° trim 2016'!I130*$AB$1</f>
        <v>1120</v>
      </c>
      <c r="P130" s="166">
        <f t="shared" si="50"/>
        <v>1120</v>
      </c>
      <c r="Q130" s="165">
        <f>+'1° trim 2016'!J130*$AB$1</f>
        <v>2376</v>
      </c>
      <c r="R130" s="166">
        <f t="shared" si="51"/>
        <v>2376</v>
      </c>
      <c r="S130" s="165">
        <f>+'1° trim 2016'!K130*$AB$1</f>
        <v>136</v>
      </c>
      <c r="T130" s="166">
        <f t="shared" si="52"/>
        <v>136</v>
      </c>
      <c r="U130" s="165">
        <f>+'1° trim 2016'!L130*$AB$1</f>
        <v>20</v>
      </c>
      <c r="V130" s="166">
        <f t="shared" si="53"/>
        <v>20</v>
      </c>
      <c r="W130" s="112">
        <f>+'1° trim 2016'!M130*$AB$1</f>
        <v>3024</v>
      </c>
      <c r="X130" s="166">
        <f t="shared" si="54"/>
        <v>3024</v>
      </c>
      <c r="Y130" s="116">
        <f t="shared" si="24"/>
        <v>8852</v>
      </c>
      <c r="Z130" s="166">
        <f t="shared" si="24"/>
        <v>8852</v>
      </c>
    </row>
    <row r="131" spans="1:26" ht="25.5" x14ac:dyDescent="0.2">
      <c r="A131" s="142" t="s">
        <v>1751</v>
      </c>
      <c r="B131" s="132" t="s">
        <v>678</v>
      </c>
      <c r="C131" s="112">
        <f>+'1° trim 2016'!C131*$AB$1</f>
        <v>0</v>
      </c>
      <c r="D131" s="166">
        <f t="shared" si="45"/>
        <v>0</v>
      </c>
      <c r="E131" s="112">
        <f>+'1° trim 2016'!D131*$AB$1</f>
        <v>0</v>
      </c>
      <c r="F131" s="166">
        <f t="shared" si="45"/>
        <v>0</v>
      </c>
      <c r="G131" s="112">
        <f>+'1° trim 2016'!E131*$AB$1</f>
        <v>0</v>
      </c>
      <c r="H131" s="166">
        <f t="shared" si="46"/>
        <v>0</v>
      </c>
      <c r="I131" s="112">
        <f>+'1° trim 2016'!F131*$AB$1</f>
        <v>0</v>
      </c>
      <c r="J131" s="166">
        <f t="shared" si="47"/>
        <v>0</v>
      </c>
      <c r="K131" s="112">
        <f>+'1° trim 2016'!G131*$AB$1</f>
        <v>0</v>
      </c>
      <c r="L131" s="166">
        <f t="shared" si="48"/>
        <v>0</v>
      </c>
      <c r="M131" s="165">
        <f>+'1° trim 2016'!H131*$AB$1</f>
        <v>0</v>
      </c>
      <c r="N131" s="166">
        <f t="shared" si="49"/>
        <v>0</v>
      </c>
      <c r="O131" s="165">
        <f>+'1° trim 2016'!I131*$AB$1</f>
        <v>0</v>
      </c>
      <c r="P131" s="166">
        <f t="shared" si="50"/>
        <v>0</v>
      </c>
      <c r="Q131" s="165">
        <f>+'1° trim 2016'!J131*$AB$1</f>
        <v>2000</v>
      </c>
      <c r="R131" s="166">
        <f t="shared" si="51"/>
        <v>2000</v>
      </c>
      <c r="S131" s="165">
        <f>+'1° trim 2016'!K131*$AB$1</f>
        <v>0</v>
      </c>
      <c r="T131" s="166">
        <f t="shared" si="52"/>
        <v>0</v>
      </c>
      <c r="U131" s="165">
        <f>+'1° trim 2016'!L131*$AB$1</f>
        <v>0</v>
      </c>
      <c r="V131" s="166">
        <f t="shared" si="53"/>
        <v>0</v>
      </c>
      <c r="W131" s="112">
        <f>+'1° trim 2016'!M131*$AB$1</f>
        <v>0</v>
      </c>
      <c r="X131" s="166">
        <f t="shared" si="54"/>
        <v>0</v>
      </c>
      <c r="Y131" s="116">
        <f t="shared" ref="Y131:Z194" si="55">+C131+E131+G131+I131+K131+M131+O131+Q131+S131+U131+W131</f>
        <v>2000</v>
      </c>
      <c r="Z131" s="166">
        <f t="shared" si="55"/>
        <v>2000</v>
      </c>
    </row>
    <row r="132" spans="1:26" s="110" customFormat="1" x14ac:dyDescent="0.2">
      <c r="A132" s="142" t="s">
        <v>1752</v>
      </c>
      <c r="B132" s="132" t="s">
        <v>1400</v>
      </c>
      <c r="C132" s="112">
        <f>+'1° trim 2016'!C132*$AB$1</f>
        <v>400</v>
      </c>
      <c r="D132" s="164">
        <f>SUM(D133:D139)</f>
        <v>400</v>
      </c>
      <c r="E132" s="112">
        <f>+'1° trim 2016'!D132*$AB$1</f>
        <v>1904</v>
      </c>
      <c r="F132" s="164">
        <f>SUM(F133:F139)</f>
        <v>1904</v>
      </c>
      <c r="G132" s="112">
        <f>+'1° trim 2016'!E132*$AB$1</f>
        <v>1240</v>
      </c>
      <c r="H132" s="164">
        <f>SUM(H133:H139)</f>
        <v>1240</v>
      </c>
      <c r="I132" s="112">
        <f>+'1° trim 2016'!F132*$AB$1</f>
        <v>968</v>
      </c>
      <c r="J132" s="164">
        <f>SUM(J133:J139)</f>
        <v>968</v>
      </c>
      <c r="K132" s="112">
        <f>+'1° trim 2016'!G132*$AB$1</f>
        <v>1016</v>
      </c>
      <c r="L132" s="164">
        <f>SUM(L133:L139)</f>
        <v>1016</v>
      </c>
      <c r="M132" s="165">
        <f>+'1° trim 2016'!H132*$AB$1</f>
        <v>448</v>
      </c>
      <c r="N132" s="164">
        <f>SUM(N133:N139)</f>
        <v>448</v>
      </c>
      <c r="O132" s="165">
        <f>+'1° trim 2016'!I132*$AB$1</f>
        <v>548</v>
      </c>
      <c r="P132" s="164">
        <f>SUM(P133:P139)</f>
        <v>548</v>
      </c>
      <c r="Q132" s="165">
        <f>+'1° trim 2016'!J132*$AB$1</f>
        <v>2336</v>
      </c>
      <c r="R132" s="164">
        <f>SUM(R133:R139)</f>
        <v>2336</v>
      </c>
      <c r="S132" s="165">
        <f>+'1° trim 2016'!K132*$AB$1</f>
        <v>3660</v>
      </c>
      <c r="T132" s="164">
        <f>SUM(T133:T139)</f>
        <v>3660</v>
      </c>
      <c r="U132" s="165">
        <f>+'1° trim 2016'!L132*$AB$1</f>
        <v>208</v>
      </c>
      <c r="V132" s="164">
        <f>SUM(V133:V139)</f>
        <v>208</v>
      </c>
      <c r="W132" s="112">
        <f>+'1° trim 2016'!M132*$AB$1</f>
        <v>700</v>
      </c>
      <c r="X132" s="164">
        <f>SUM(X133:X139)</f>
        <v>700</v>
      </c>
      <c r="Y132" s="116">
        <f t="shared" si="55"/>
        <v>13428</v>
      </c>
      <c r="Z132" s="164">
        <f t="shared" si="55"/>
        <v>13428</v>
      </c>
    </row>
    <row r="133" spans="1:26" x14ac:dyDescent="0.2">
      <c r="A133" s="142" t="s">
        <v>1753</v>
      </c>
      <c r="B133" s="132" t="s">
        <v>1402</v>
      </c>
      <c r="C133" s="112">
        <f>+'1° trim 2016'!C133*$AB$1</f>
        <v>0</v>
      </c>
      <c r="D133" s="166">
        <f t="shared" ref="D133:F139" si="56">+C133</f>
        <v>0</v>
      </c>
      <c r="E133" s="112">
        <f>+'1° trim 2016'!D133*$AB$1</f>
        <v>24</v>
      </c>
      <c r="F133" s="166">
        <f t="shared" si="56"/>
        <v>24</v>
      </c>
      <c r="G133" s="112">
        <f>+'1° trim 2016'!E133*$AB$1</f>
        <v>72</v>
      </c>
      <c r="H133" s="166">
        <f t="shared" ref="H133:H139" si="57">+G133</f>
        <v>72</v>
      </c>
      <c r="I133" s="112">
        <f>+'1° trim 2016'!F133*$AB$1</f>
        <v>220</v>
      </c>
      <c r="J133" s="166">
        <f t="shared" ref="J133:J139" si="58">+I133</f>
        <v>220</v>
      </c>
      <c r="K133" s="112">
        <f>+'1° trim 2016'!G133*$AB$1</f>
        <v>76</v>
      </c>
      <c r="L133" s="166">
        <f t="shared" ref="L133:L139" si="59">+K133</f>
        <v>76</v>
      </c>
      <c r="M133" s="165">
        <f>+'1° trim 2016'!H133*$AB$1</f>
        <v>0</v>
      </c>
      <c r="N133" s="166">
        <f t="shared" ref="N133:N139" si="60">+M133</f>
        <v>0</v>
      </c>
      <c r="O133" s="165">
        <f>+'1° trim 2016'!I133*$AB$1</f>
        <v>52</v>
      </c>
      <c r="P133" s="166">
        <f t="shared" ref="P133:P139" si="61">+O133</f>
        <v>52</v>
      </c>
      <c r="Q133" s="165">
        <f>+'1° trim 2016'!J133*$AB$1</f>
        <v>4</v>
      </c>
      <c r="R133" s="166">
        <f t="shared" ref="R133:R139" si="62">+Q133</f>
        <v>4</v>
      </c>
      <c r="S133" s="165">
        <f>+'1° trim 2016'!K133*$AB$1</f>
        <v>996</v>
      </c>
      <c r="T133" s="166">
        <f t="shared" ref="T133:T139" si="63">+S133</f>
        <v>996</v>
      </c>
      <c r="U133" s="165">
        <f>+'1° trim 2016'!L133*$AB$1</f>
        <v>0</v>
      </c>
      <c r="V133" s="166">
        <f t="shared" ref="V133:V139" si="64">+U133</f>
        <v>0</v>
      </c>
      <c r="W133" s="112">
        <f>+'1° trim 2016'!M133*$AB$1</f>
        <v>36</v>
      </c>
      <c r="X133" s="166">
        <f t="shared" ref="X133:X139" si="65">+W133</f>
        <v>36</v>
      </c>
      <c r="Y133" s="116">
        <f t="shared" si="55"/>
        <v>1480</v>
      </c>
      <c r="Z133" s="166">
        <f t="shared" si="55"/>
        <v>1480</v>
      </c>
    </row>
    <row r="134" spans="1:26" ht="25.5" x14ac:dyDescent="0.2">
      <c r="A134" s="142" t="s">
        <v>1754</v>
      </c>
      <c r="B134" s="132" t="s">
        <v>1404</v>
      </c>
      <c r="C134" s="112">
        <f>+'1° trim 2016'!C134*$AB$1</f>
        <v>0</v>
      </c>
      <c r="D134" s="166">
        <f t="shared" si="56"/>
        <v>0</v>
      </c>
      <c r="E134" s="112">
        <f>+'1° trim 2016'!D134*$AB$1</f>
        <v>4</v>
      </c>
      <c r="F134" s="166">
        <f t="shared" si="56"/>
        <v>4</v>
      </c>
      <c r="G134" s="112">
        <f>+'1° trim 2016'!E134*$AB$1</f>
        <v>312</v>
      </c>
      <c r="H134" s="166">
        <f t="shared" si="57"/>
        <v>312</v>
      </c>
      <c r="I134" s="112">
        <f>+'1° trim 2016'!F134*$AB$1</f>
        <v>108</v>
      </c>
      <c r="J134" s="166">
        <f t="shared" si="58"/>
        <v>108</v>
      </c>
      <c r="K134" s="112">
        <f>+'1° trim 2016'!G134*$AB$1</f>
        <v>360</v>
      </c>
      <c r="L134" s="166">
        <f t="shared" si="59"/>
        <v>360</v>
      </c>
      <c r="M134" s="165">
        <f>+'1° trim 2016'!H134*$AB$1</f>
        <v>48</v>
      </c>
      <c r="N134" s="166">
        <f t="shared" si="60"/>
        <v>48</v>
      </c>
      <c r="O134" s="165">
        <f>+'1° trim 2016'!I134*$AB$1</f>
        <v>20</v>
      </c>
      <c r="P134" s="166">
        <f t="shared" si="61"/>
        <v>20</v>
      </c>
      <c r="Q134" s="165">
        <f>+'1° trim 2016'!J134*$AB$1</f>
        <v>168</v>
      </c>
      <c r="R134" s="166">
        <f t="shared" si="62"/>
        <v>168</v>
      </c>
      <c r="S134" s="165">
        <f>+'1° trim 2016'!K134*$AB$1</f>
        <v>256</v>
      </c>
      <c r="T134" s="166">
        <f t="shared" si="63"/>
        <v>256</v>
      </c>
      <c r="U134" s="165">
        <f>+'1° trim 2016'!L134*$AB$1</f>
        <v>172</v>
      </c>
      <c r="V134" s="166">
        <f t="shared" si="64"/>
        <v>172</v>
      </c>
      <c r="W134" s="112">
        <f>+'1° trim 2016'!M134*$AB$1</f>
        <v>72</v>
      </c>
      <c r="X134" s="166">
        <f t="shared" si="65"/>
        <v>72</v>
      </c>
      <c r="Y134" s="116">
        <f t="shared" si="55"/>
        <v>1520</v>
      </c>
      <c r="Z134" s="166">
        <f t="shared" si="55"/>
        <v>1520</v>
      </c>
    </row>
    <row r="135" spans="1:26" x14ac:dyDescent="0.2">
      <c r="A135" s="142" t="s">
        <v>1755</v>
      </c>
      <c r="B135" s="132" t="s">
        <v>1406</v>
      </c>
      <c r="C135" s="112">
        <f>+'1° trim 2016'!C135*$AB$1</f>
        <v>124</v>
      </c>
      <c r="D135" s="166">
        <f t="shared" si="56"/>
        <v>124</v>
      </c>
      <c r="E135" s="112">
        <f>+'1° trim 2016'!D135*$AB$1</f>
        <v>1644</v>
      </c>
      <c r="F135" s="166">
        <f t="shared" si="56"/>
        <v>1644</v>
      </c>
      <c r="G135" s="112">
        <f>+'1° trim 2016'!E135*$AB$1</f>
        <v>264</v>
      </c>
      <c r="H135" s="166">
        <f t="shared" si="57"/>
        <v>264</v>
      </c>
      <c r="I135" s="112">
        <f>+'1° trim 2016'!F135*$AB$1</f>
        <v>392</v>
      </c>
      <c r="J135" s="166">
        <f t="shared" si="58"/>
        <v>392</v>
      </c>
      <c r="K135" s="112">
        <f>+'1° trim 2016'!G135*$AB$1</f>
        <v>220</v>
      </c>
      <c r="L135" s="166">
        <f t="shared" si="59"/>
        <v>220</v>
      </c>
      <c r="M135" s="165">
        <f>+'1° trim 2016'!H135*$AB$1</f>
        <v>156</v>
      </c>
      <c r="N135" s="166">
        <f t="shared" si="60"/>
        <v>156</v>
      </c>
      <c r="O135" s="165">
        <f>+'1° trim 2016'!I135*$AB$1</f>
        <v>88</v>
      </c>
      <c r="P135" s="166">
        <f t="shared" si="61"/>
        <v>88</v>
      </c>
      <c r="Q135" s="165">
        <f>+'1° trim 2016'!J135*$AB$1</f>
        <v>1356</v>
      </c>
      <c r="R135" s="166">
        <f t="shared" si="62"/>
        <v>1356</v>
      </c>
      <c r="S135" s="165">
        <f>+'1° trim 2016'!K135*$AB$1</f>
        <v>1604</v>
      </c>
      <c r="T135" s="166">
        <f t="shared" si="63"/>
        <v>1604</v>
      </c>
      <c r="U135" s="165">
        <f>+'1° trim 2016'!L135*$AB$1</f>
        <v>0</v>
      </c>
      <c r="V135" s="166">
        <f t="shared" si="64"/>
        <v>0</v>
      </c>
      <c r="W135" s="112">
        <f>+'1° trim 2016'!M135*$AB$1</f>
        <v>412</v>
      </c>
      <c r="X135" s="166">
        <f t="shared" si="65"/>
        <v>412</v>
      </c>
      <c r="Y135" s="116">
        <f t="shared" si="55"/>
        <v>6260</v>
      </c>
      <c r="Z135" s="166">
        <f t="shared" si="55"/>
        <v>6260</v>
      </c>
    </row>
    <row r="136" spans="1:26" x14ac:dyDescent="0.2">
      <c r="A136" s="142" t="s">
        <v>1756</v>
      </c>
      <c r="B136" s="132" t="s">
        <v>1408</v>
      </c>
      <c r="C136" s="112">
        <f>+'1° trim 2016'!C136*$AB$1</f>
        <v>236</v>
      </c>
      <c r="D136" s="166">
        <f t="shared" si="56"/>
        <v>236</v>
      </c>
      <c r="E136" s="112">
        <f>+'1° trim 2016'!D136*$AB$1</f>
        <v>196</v>
      </c>
      <c r="F136" s="166">
        <f t="shared" si="56"/>
        <v>196</v>
      </c>
      <c r="G136" s="112">
        <f>+'1° trim 2016'!E136*$AB$1</f>
        <v>480</v>
      </c>
      <c r="H136" s="166">
        <f t="shared" si="57"/>
        <v>480</v>
      </c>
      <c r="I136" s="112">
        <f>+'1° trim 2016'!F136*$AB$1</f>
        <v>236</v>
      </c>
      <c r="J136" s="166">
        <f t="shared" si="58"/>
        <v>236</v>
      </c>
      <c r="K136" s="112">
        <f>+'1° trim 2016'!G136*$AB$1</f>
        <v>260</v>
      </c>
      <c r="L136" s="166">
        <f t="shared" si="59"/>
        <v>260</v>
      </c>
      <c r="M136" s="165">
        <f>+'1° trim 2016'!H136*$AB$1</f>
        <v>188</v>
      </c>
      <c r="N136" s="166">
        <f t="shared" si="60"/>
        <v>188</v>
      </c>
      <c r="O136" s="165">
        <f>+'1° trim 2016'!I136*$AB$1</f>
        <v>324</v>
      </c>
      <c r="P136" s="166">
        <f t="shared" si="61"/>
        <v>324</v>
      </c>
      <c r="Q136" s="165">
        <f>+'1° trim 2016'!J136*$AB$1</f>
        <v>636</v>
      </c>
      <c r="R136" s="166">
        <f t="shared" si="62"/>
        <v>636</v>
      </c>
      <c r="S136" s="165">
        <f>+'1° trim 2016'!K136*$AB$1</f>
        <v>616</v>
      </c>
      <c r="T136" s="166">
        <f t="shared" si="63"/>
        <v>616</v>
      </c>
      <c r="U136" s="165">
        <f>+'1° trim 2016'!L136*$AB$1</f>
        <v>16</v>
      </c>
      <c r="V136" s="166">
        <f t="shared" si="64"/>
        <v>16</v>
      </c>
      <c r="W136" s="112">
        <f>+'1° trim 2016'!M136*$AB$1</f>
        <v>132</v>
      </c>
      <c r="X136" s="166">
        <f t="shared" si="65"/>
        <v>132</v>
      </c>
      <c r="Y136" s="116">
        <f t="shared" si="55"/>
        <v>3320</v>
      </c>
      <c r="Z136" s="166">
        <f t="shared" si="55"/>
        <v>3320</v>
      </c>
    </row>
    <row r="137" spans="1:26" s="110" customFormat="1" x14ac:dyDescent="0.2">
      <c r="A137" s="142" t="s">
        <v>1757</v>
      </c>
      <c r="B137" s="132" t="s">
        <v>1410</v>
      </c>
      <c r="C137" s="112">
        <f>+'1° trim 2016'!C137*$AB$1</f>
        <v>20</v>
      </c>
      <c r="D137" s="166">
        <f t="shared" si="56"/>
        <v>20</v>
      </c>
      <c r="E137" s="112">
        <f>+'1° trim 2016'!D137*$AB$1</f>
        <v>32</v>
      </c>
      <c r="F137" s="166">
        <f t="shared" si="56"/>
        <v>32</v>
      </c>
      <c r="G137" s="112">
        <f>+'1° trim 2016'!E137*$AB$1</f>
        <v>52</v>
      </c>
      <c r="H137" s="166">
        <f t="shared" si="57"/>
        <v>52</v>
      </c>
      <c r="I137" s="112">
        <f>+'1° trim 2016'!F137*$AB$1</f>
        <v>12</v>
      </c>
      <c r="J137" s="166">
        <f t="shared" si="58"/>
        <v>12</v>
      </c>
      <c r="K137" s="112">
        <f>+'1° trim 2016'!G137*$AB$1</f>
        <v>80</v>
      </c>
      <c r="L137" s="166">
        <f t="shared" si="59"/>
        <v>80</v>
      </c>
      <c r="M137" s="165">
        <f>+'1° trim 2016'!H137*$AB$1</f>
        <v>28</v>
      </c>
      <c r="N137" s="166">
        <f t="shared" si="60"/>
        <v>28</v>
      </c>
      <c r="O137" s="165">
        <f>+'1° trim 2016'!I137*$AB$1</f>
        <v>56</v>
      </c>
      <c r="P137" s="166">
        <f t="shared" si="61"/>
        <v>56</v>
      </c>
      <c r="Q137" s="165">
        <f>+'1° trim 2016'!J137*$AB$1</f>
        <v>112</v>
      </c>
      <c r="R137" s="166">
        <f t="shared" si="62"/>
        <v>112</v>
      </c>
      <c r="S137" s="165">
        <f>+'1° trim 2016'!K137*$AB$1</f>
        <v>92</v>
      </c>
      <c r="T137" s="166">
        <f t="shared" si="63"/>
        <v>92</v>
      </c>
      <c r="U137" s="165">
        <f>+'1° trim 2016'!L137*$AB$1</f>
        <v>16</v>
      </c>
      <c r="V137" s="166">
        <f t="shared" si="64"/>
        <v>16</v>
      </c>
      <c r="W137" s="112">
        <f>+'1° trim 2016'!M137*$AB$1</f>
        <v>28</v>
      </c>
      <c r="X137" s="166">
        <f t="shared" si="65"/>
        <v>28</v>
      </c>
      <c r="Y137" s="116">
        <f t="shared" si="55"/>
        <v>528</v>
      </c>
      <c r="Z137" s="166">
        <f t="shared" si="55"/>
        <v>528</v>
      </c>
    </row>
    <row r="138" spans="1:26" x14ac:dyDescent="0.2">
      <c r="A138" s="142" t="s">
        <v>1758</v>
      </c>
      <c r="B138" s="132" t="s">
        <v>1169</v>
      </c>
      <c r="C138" s="112">
        <f>+'1° trim 2016'!C138*$AB$1</f>
        <v>20</v>
      </c>
      <c r="D138" s="166">
        <f t="shared" si="56"/>
        <v>20</v>
      </c>
      <c r="E138" s="112">
        <f>+'1° trim 2016'!D138*$AB$1</f>
        <v>4</v>
      </c>
      <c r="F138" s="166">
        <f t="shared" si="56"/>
        <v>4</v>
      </c>
      <c r="G138" s="112">
        <f>+'1° trim 2016'!E138*$AB$1</f>
        <v>60</v>
      </c>
      <c r="H138" s="166">
        <f t="shared" si="57"/>
        <v>60</v>
      </c>
      <c r="I138" s="112">
        <f>+'1° trim 2016'!F138*$AB$1</f>
        <v>0</v>
      </c>
      <c r="J138" s="166">
        <f t="shared" si="58"/>
        <v>0</v>
      </c>
      <c r="K138" s="112">
        <f>+'1° trim 2016'!G138*$AB$1</f>
        <v>20</v>
      </c>
      <c r="L138" s="166">
        <f t="shared" si="59"/>
        <v>20</v>
      </c>
      <c r="M138" s="165">
        <f>+'1° trim 2016'!H138*$AB$1</f>
        <v>28</v>
      </c>
      <c r="N138" s="166">
        <f t="shared" si="60"/>
        <v>28</v>
      </c>
      <c r="O138" s="165">
        <f>+'1° trim 2016'!I138*$AB$1</f>
        <v>8</v>
      </c>
      <c r="P138" s="166">
        <f t="shared" si="61"/>
        <v>8</v>
      </c>
      <c r="Q138" s="165">
        <f>+'1° trim 2016'!J138*$AB$1</f>
        <v>60</v>
      </c>
      <c r="R138" s="166">
        <f t="shared" si="62"/>
        <v>60</v>
      </c>
      <c r="S138" s="165">
        <f>+'1° trim 2016'!K138*$AB$1</f>
        <v>96</v>
      </c>
      <c r="T138" s="166">
        <f t="shared" si="63"/>
        <v>96</v>
      </c>
      <c r="U138" s="165">
        <f>+'1° trim 2016'!L138*$AB$1</f>
        <v>4</v>
      </c>
      <c r="V138" s="166">
        <f t="shared" si="64"/>
        <v>4</v>
      </c>
      <c r="W138" s="112">
        <f>+'1° trim 2016'!M138*$AB$1</f>
        <v>20</v>
      </c>
      <c r="X138" s="166">
        <f t="shared" si="65"/>
        <v>20</v>
      </c>
      <c r="Y138" s="116">
        <f t="shared" si="55"/>
        <v>320</v>
      </c>
      <c r="Z138" s="166">
        <f t="shared" si="55"/>
        <v>320</v>
      </c>
    </row>
    <row r="139" spans="1:26" ht="25.5" x14ac:dyDescent="0.2">
      <c r="A139" s="142" t="s">
        <v>1759</v>
      </c>
      <c r="B139" s="132" t="s">
        <v>1170</v>
      </c>
      <c r="C139" s="112">
        <f>+'1° trim 2016'!C139*$AB$1</f>
        <v>0</v>
      </c>
      <c r="D139" s="166">
        <f t="shared" si="56"/>
        <v>0</v>
      </c>
      <c r="E139" s="112">
        <f>+'1° trim 2016'!D139*$AB$1</f>
        <v>0</v>
      </c>
      <c r="F139" s="166">
        <f t="shared" si="56"/>
        <v>0</v>
      </c>
      <c r="G139" s="112">
        <f>+'1° trim 2016'!E139*$AB$1</f>
        <v>0</v>
      </c>
      <c r="H139" s="166">
        <f t="shared" si="57"/>
        <v>0</v>
      </c>
      <c r="I139" s="112">
        <f>+'1° trim 2016'!F139*$AB$1</f>
        <v>0</v>
      </c>
      <c r="J139" s="166">
        <f t="shared" si="58"/>
        <v>0</v>
      </c>
      <c r="K139" s="112">
        <f>+'1° trim 2016'!G139*$AB$1</f>
        <v>0</v>
      </c>
      <c r="L139" s="166">
        <f t="shared" si="59"/>
        <v>0</v>
      </c>
      <c r="M139" s="165">
        <f>+'1° trim 2016'!H139*$AB$1</f>
        <v>0</v>
      </c>
      <c r="N139" s="166">
        <f t="shared" si="60"/>
        <v>0</v>
      </c>
      <c r="O139" s="165">
        <f>+'1° trim 2016'!I139*$AB$1</f>
        <v>0</v>
      </c>
      <c r="P139" s="166">
        <f t="shared" si="61"/>
        <v>0</v>
      </c>
      <c r="Q139" s="165">
        <f>+'1° trim 2016'!J139*$AB$1</f>
        <v>0</v>
      </c>
      <c r="R139" s="166">
        <f t="shared" si="62"/>
        <v>0</v>
      </c>
      <c r="S139" s="165">
        <f>+'1° trim 2016'!K139*$AB$1</f>
        <v>0</v>
      </c>
      <c r="T139" s="166">
        <f t="shared" si="63"/>
        <v>0</v>
      </c>
      <c r="U139" s="165">
        <f>+'1° trim 2016'!L139*$AB$1</f>
        <v>0</v>
      </c>
      <c r="V139" s="166">
        <f t="shared" si="64"/>
        <v>0</v>
      </c>
      <c r="W139" s="112">
        <f>+'1° trim 2016'!M139*$AB$1</f>
        <v>0</v>
      </c>
      <c r="X139" s="166">
        <f t="shared" si="65"/>
        <v>0</v>
      </c>
      <c r="Y139" s="116">
        <f t="shared" si="55"/>
        <v>0</v>
      </c>
      <c r="Z139" s="166">
        <f t="shared" si="55"/>
        <v>0</v>
      </c>
    </row>
    <row r="140" spans="1:26" x14ac:dyDescent="0.2">
      <c r="A140" s="131" t="s">
        <v>1760</v>
      </c>
      <c r="B140" s="132" t="s">
        <v>1416</v>
      </c>
      <c r="C140" s="112">
        <f>+'1° trim 2016'!C140*$AB$1</f>
        <v>204628</v>
      </c>
      <c r="D140" s="166">
        <f>D141+D257</f>
        <v>204628</v>
      </c>
      <c r="E140" s="112">
        <f>+'1° trim 2016'!D140*$AB$1</f>
        <v>83876</v>
      </c>
      <c r="F140" s="166">
        <f>F141+F257</f>
        <v>83876</v>
      </c>
      <c r="G140" s="112">
        <f>+'1° trim 2016'!E140*$AB$1</f>
        <v>112272</v>
      </c>
      <c r="H140" s="166">
        <f>H141+H257</f>
        <v>112272</v>
      </c>
      <c r="I140" s="112">
        <f>+'1° trim 2016'!F140*$AB$1</f>
        <v>44820</v>
      </c>
      <c r="J140" s="166">
        <f>J141+J257</f>
        <v>44820</v>
      </c>
      <c r="K140" s="112">
        <f>+'1° trim 2016'!G140*$AB$1</f>
        <v>119848</v>
      </c>
      <c r="L140" s="166">
        <f>L141+L257</f>
        <v>119848</v>
      </c>
      <c r="M140" s="165">
        <f>+'1° trim 2016'!H140*$AB$1</f>
        <v>66880</v>
      </c>
      <c r="N140" s="166">
        <f>N141+N257</f>
        <v>66880</v>
      </c>
      <c r="O140" s="165">
        <f>+'1° trim 2016'!I140*$AB$1</f>
        <v>90152</v>
      </c>
      <c r="P140" s="166">
        <f>P141+P257</f>
        <v>90152</v>
      </c>
      <c r="Q140" s="165">
        <f>+'1° trim 2016'!J140*$AB$1</f>
        <v>440504</v>
      </c>
      <c r="R140" s="166">
        <f>R141+R257</f>
        <v>440504</v>
      </c>
      <c r="S140" s="165">
        <f>+'1° trim 2016'!K140*$AB$1</f>
        <v>38060</v>
      </c>
      <c r="T140" s="166">
        <f>T141+T257</f>
        <v>38060</v>
      </c>
      <c r="U140" s="165">
        <f>+'1° trim 2016'!L140*$AB$1</f>
        <v>23020</v>
      </c>
      <c r="V140" s="166">
        <f>V141+V257</f>
        <v>23020</v>
      </c>
      <c r="W140" s="112">
        <f>+'1° trim 2016'!M140*$AB$1</f>
        <v>24268</v>
      </c>
      <c r="X140" s="166">
        <f>X141+X257</f>
        <v>24268</v>
      </c>
      <c r="Y140" s="116">
        <f t="shared" si="55"/>
        <v>1248328</v>
      </c>
      <c r="Z140" s="166">
        <f t="shared" si="55"/>
        <v>1248328</v>
      </c>
    </row>
    <row r="141" spans="1:26" x14ac:dyDescent="0.2">
      <c r="A141" s="131" t="s">
        <v>1761</v>
      </c>
      <c r="B141" s="132" t="s">
        <v>1418</v>
      </c>
      <c r="C141" s="112">
        <f>+'1° trim 2016'!C141*$AB$1</f>
        <v>176724</v>
      </c>
      <c r="D141" s="164">
        <f>D142+D150+D154+D165+D171+D176+D181+D191+D197+D204+D210+D215+D221+D229+D236+D250+D256</f>
        <v>176724</v>
      </c>
      <c r="E141" s="112">
        <f>+'1° trim 2016'!D141*$AB$1</f>
        <v>61712</v>
      </c>
      <c r="F141" s="164">
        <f>F142+F150+F154+F165+F171+F176+F181+F191+F197+F204+F210+F215+F221+F229+F236+F250+F256</f>
        <v>61712</v>
      </c>
      <c r="G141" s="112">
        <f>+'1° trim 2016'!E141*$AB$1</f>
        <v>77496</v>
      </c>
      <c r="H141" s="164">
        <f>H142+H150+H154+H165+H171+H176+H181+H191+H197+H204+H210+H215+H221+H229+H236+H250+H256</f>
        <v>77496</v>
      </c>
      <c r="I141" s="112">
        <f>+'1° trim 2016'!F141*$AB$1</f>
        <v>39284</v>
      </c>
      <c r="J141" s="164">
        <f>J142+J150+J154+J165+J171+J176+J181+J191+J197+J204+J210+J215+J221+J229+J236+J250+J256</f>
        <v>39284</v>
      </c>
      <c r="K141" s="112">
        <f>+'1° trim 2016'!G141*$AB$1</f>
        <v>98420</v>
      </c>
      <c r="L141" s="164">
        <f>L142+L150+L154+L165+L171+L176+L181+L191+L197+L204+L210+L215+L221+L229+L236+L250+L256</f>
        <v>98420</v>
      </c>
      <c r="M141" s="165">
        <f>+'1° trim 2016'!H141*$AB$1</f>
        <v>58608</v>
      </c>
      <c r="N141" s="164">
        <f>N142+N150+N154+N165+N171+N176+N181+N191+N197+N204+N210+N215+N221+N229+N236+N250+N256</f>
        <v>58608</v>
      </c>
      <c r="O141" s="165">
        <f>+'1° trim 2016'!I141*$AB$1</f>
        <v>73156</v>
      </c>
      <c r="P141" s="164">
        <f>P142+P150+P154+P165+P171+P176+P181+P191+P197+P204+P210+P215+P221+P229+P236+P250+P256</f>
        <v>73156</v>
      </c>
      <c r="Q141" s="165">
        <f>+'1° trim 2016'!J141*$AB$1</f>
        <v>396380</v>
      </c>
      <c r="R141" s="164">
        <f>R142+R150+R154+R165+R171+R176+R181+R191+R197+R204+R210+R215+R221+R229+R236+R250+R256</f>
        <v>396380</v>
      </c>
      <c r="S141" s="165">
        <f>+'1° trim 2016'!K141*$AB$1</f>
        <v>10456</v>
      </c>
      <c r="T141" s="164">
        <f>T142+T150+T154+T165+T171+T176+T181+T191+T197+T204+T210+T215+T221+T229+T236+T250+T256</f>
        <v>10456</v>
      </c>
      <c r="U141" s="165">
        <f>+'1° trim 2016'!L141*$AB$1</f>
        <v>7212</v>
      </c>
      <c r="V141" s="164">
        <f>V142+V150+V154+V165+V171+V176+V181+V191+V197+V204+V210+V215+V221+V229+V236+V250+V256</f>
        <v>7212</v>
      </c>
      <c r="W141" s="112">
        <f>+'1° trim 2016'!M141*$AB$1</f>
        <v>12352</v>
      </c>
      <c r="X141" s="164">
        <f>X142+X150+X154+X165+X171+X176+X181+X191+X197+X204+X210+X215+X221+X229+X236+X250+X256</f>
        <v>12352</v>
      </c>
      <c r="Y141" s="116">
        <f t="shared" si="55"/>
        <v>1011800</v>
      </c>
      <c r="Z141" s="164">
        <f t="shared" si="55"/>
        <v>1011800</v>
      </c>
    </row>
    <row r="142" spans="1:26" ht="25.5" x14ac:dyDescent="0.2">
      <c r="A142" s="142" t="s">
        <v>1762</v>
      </c>
      <c r="B142" s="132" t="s">
        <v>1420</v>
      </c>
      <c r="C142" s="112">
        <f>+'1° trim 2016'!C142*$AB$1</f>
        <v>39956</v>
      </c>
      <c r="D142" s="164">
        <f>D143+D148+D149</f>
        <v>39956</v>
      </c>
      <c r="E142" s="112">
        <f>+'1° trim 2016'!D142*$AB$1</f>
        <v>18080</v>
      </c>
      <c r="F142" s="164">
        <f>F143+F148+F149</f>
        <v>18080</v>
      </c>
      <c r="G142" s="112">
        <f>+'1° trim 2016'!E142*$AB$1</f>
        <v>19960</v>
      </c>
      <c r="H142" s="164">
        <f>H143+H148+H149</f>
        <v>19960</v>
      </c>
      <c r="I142" s="112">
        <f>+'1° trim 2016'!F142*$AB$1</f>
        <v>7344</v>
      </c>
      <c r="J142" s="164">
        <f>J143+J148+J149</f>
        <v>7344</v>
      </c>
      <c r="K142" s="112">
        <f>+'1° trim 2016'!G142*$AB$1</f>
        <v>21528</v>
      </c>
      <c r="L142" s="164">
        <f>L143+L148+L149</f>
        <v>21528</v>
      </c>
      <c r="M142" s="165">
        <f>+'1° trim 2016'!H142*$AB$1</f>
        <v>13300</v>
      </c>
      <c r="N142" s="164">
        <f>N143+N148+N149</f>
        <v>13300</v>
      </c>
      <c r="O142" s="165">
        <f>+'1° trim 2016'!I142*$AB$1</f>
        <v>17168</v>
      </c>
      <c r="P142" s="164">
        <f>P143+P148+P149</f>
        <v>17168</v>
      </c>
      <c r="Q142" s="165">
        <f>+'1° trim 2016'!J142*$AB$1</f>
        <v>60572</v>
      </c>
      <c r="R142" s="164">
        <f>R143+R148+R149</f>
        <v>60572</v>
      </c>
      <c r="S142" s="165">
        <f>+'1° trim 2016'!K142*$AB$1</f>
        <v>0</v>
      </c>
      <c r="T142" s="164">
        <f>T143+T148+T149</f>
        <v>0</v>
      </c>
      <c r="U142" s="165">
        <f>+'1° trim 2016'!L142*$AB$1</f>
        <v>0</v>
      </c>
      <c r="V142" s="164">
        <f>V143+V148+V149</f>
        <v>0</v>
      </c>
      <c r="W142" s="112">
        <f>+'1° trim 2016'!M142*$AB$1</f>
        <v>0</v>
      </c>
      <c r="X142" s="164">
        <f>X143+X148+X149</f>
        <v>0</v>
      </c>
      <c r="Y142" s="116">
        <f t="shared" si="55"/>
        <v>197908</v>
      </c>
      <c r="Z142" s="164">
        <f t="shared" si="55"/>
        <v>197908</v>
      </c>
    </row>
    <row r="143" spans="1:26" s="110" customFormat="1" x14ac:dyDescent="0.2">
      <c r="A143" s="142" t="s">
        <v>1763</v>
      </c>
      <c r="B143" s="132" t="s">
        <v>1422</v>
      </c>
      <c r="C143" s="112">
        <f>+'1° trim 2016'!C143*$AB$1</f>
        <v>39956</v>
      </c>
      <c r="D143" s="164">
        <f>SUM(D144:D147)</f>
        <v>39956</v>
      </c>
      <c r="E143" s="112">
        <f>+'1° trim 2016'!D143*$AB$1</f>
        <v>18080</v>
      </c>
      <c r="F143" s="164">
        <f>SUM(F144:F147)</f>
        <v>18080</v>
      </c>
      <c r="G143" s="112">
        <f>+'1° trim 2016'!E143*$AB$1</f>
        <v>19960</v>
      </c>
      <c r="H143" s="164">
        <f>SUM(H144:H147)</f>
        <v>19960</v>
      </c>
      <c r="I143" s="112">
        <f>+'1° trim 2016'!F143*$AB$1</f>
        <v>7344</v>
      </c>
      <c r="J143" s="164">
        <f>SUM(J144:J147)</f>
        <v>7344</v>
      </c>
      <c r="K143" s="112">
        <f>+'1° trim 2016'!G143*$AB$1</f>
        <v>21528</v>
      </c>
      <c r="L143" s="164">
        <f>SUM(L144:L147)</f>
        <v>21528</v>
      </c>
      <c r="M143" s="165">
        <f>+'1° trim 2016'!H143*$AB$1</f>
        <v>13300</v>
      </c>
      <c r="N143" s="164">
        <f>SUM(N144:N147)</f>
        <v>13300</v>
      </c>
      <c r="O143" s="165">
        <f>+'1° trim 2016'!I143*$AB$1</f>
        <v>17168</v>
      </c>
      <c r="P143" s="164">
        <f>SUM(P144:P147)</f>
        <v>17168</v>
      </c>
      <c r="Q143" s="165">
        <f>+'1° trim 2016'!J143*$AB$1</f>
        <v>60572</v>
      </c>
      <c r="R143" s="164">
        <f>SUM(R144:R147)</f>
        <v>60572</v>
      </c>
      <c r="S143" s="165">
        <f>+'1° trim 2016'!K143*$AB$1</f>
        <v>0</v>
      </c>
      <c r="T143" s="164">
        <f>SUM(T144:T147)</f>
        <v>0</v>
      </c>
      <c r="U143" s="165">
        <f>+'1° trim 2016'!L143*$AB$1</f>
        <v>0</v>
      </c>
      <c r="V143" s="164">
        <f>SUM(V144:V147)</f>
        <v>0</v>
      </c>
      <c r="W143" s="112">
        <f>+'1° trim 2016'!M143*$AB$1</f>
        <v>0</v>
      </c>
      <c r="X143" s="164">
        <f>SUM(X144:X147)</f>
        <v>0</v>
      </c>
      <c r="Y143" s="116">
        <f t="shared" si="55"/>
        <v>197908</v>
      </c>
      <c r="Z143" s="164">
        <f t="shared" si="55"/>
        <v>197908</v>
      </c>
    </row>
    <row r="144" spans="1:26" x14ac:dyDescent="0.2">
      <c r="A144" s="142" t="s">
        <v>1764</v>
      </c>
      <c r="B144" s="132" t="s">
        <v>448</v>
      </c>
      <c r="C144" s="112">
        <f>+'1° trim 2016'!C144*$AB$1</f>
        <v>25576</v>
      </c>
      <c r="D144" s="166">
        <f t="shared" ref="D144:F149" si="66">+C144</f>
        <v>25576</v>
      </c>
      <c r="E144" s="112">
        <f>+'1° trim 2016'!D144*$AB$1</f>
        <v>10656</v>
      </c>
      <c r="F144" s="166">
        <f t="shared" si="66"/>
        <v>10656</v>
      </c>
      <c r="G144" s="112">
        <f>+'1° trim 2016'!E144*$AB$1</f>
        <v>11156</v>
      </c>
      <c r="H144" s="166">
        <f t="shared" ref="H144:H149" si="67">+G144</f>
        <v>11156</v>
      </c>
      <c r="I144" s="112">
        <f>+'1° trim 2016'!F144*$AB$1</f>
        <v>4448</v>
      </c>
      <c r="J144" s="166">
        <f t="shared" ref="J144:J149" si="68">+I144</f>
        <v>4448</v>
      </c>
      <c r="K144" s="112">
        <f>+'1° trim 2016'!G144*$AB$1</f>
        <v>12192</v>
      </c>
      <c r="L144" s="166">
        <f t="shared" ref="L144:L149" si="69">+K144</f>
        <v>12192</v>
      </c>
      <c r="M144" s="165">
        <f>+'1° trim 2016'!H144*$AB$1</f>
        <v>8100</v>
      </c>
      <c r="N144" s="166">
        <f t="shared" ref="N144:N149" si="70">+M144</f>
        <v>8100</v>
      </c>
      <c r="O144" s="165">
        <f>+'1° trim 2016'!I144*$AB$1</f>
        <v>9556</v>
      </c>
      <c r="P144" s="166">
        <f t="shared" ref="P144:P149" si="71">+O144</f>
        <v>9556</v>
      </c>
      <c r="Q144" s="165">
        <f>+'1° trim 2016'!J144*$AB$1</f>
        <v>39840</v>
      </c>
      <c r="R144" s="166">
        <f t="shared" ref="R144:R149" si="72">+Q144</f>
        <v>39840</v>
      </c>
      <c r="S144" s="165">
        <f>+'1° trim 2016'!K144*$AB$1</f>
        <v>0</v>
      </c>
      <c r="T144" s="166">
        <f t="shared" ref="T144:T149" si="73">+S144</f>
        <v>0</v>
      </c>
      <c r="U144" s="165">
        <f>+'1° trim 2016'!L144*$AB$1</f>
        <v>0</v>
      </c>
      <c r="V144" s="166">
        <f t="shared" ref="V144:V149" si="74">+U144</f>
        <v>0</v>
      </c>
      <c r="W144" s="112">
        <f>+'1° trim 2016'!M144*$AB$1</f>
        <v>0</v>
      </c>
      <c r="X144" s="166">
        <f t="shared" ref="X144:X149" si="75">+W144</f>
        <v>0</v>
      </c>
      <c r="Y144" s="116">
        <f t="shared" si="55"/>
        <v>121524</v>
      </c>
      <c r="Z144" s="166">
        <f t="shared" si="55"/>
        <v>121524</v>
      </c>
    </row>
    <row r="145" spans="1:26" x14ac:dyDescent="0.2">
      <c r="A145" s="142" t="s">
        <v>1765</v>
      </c>
      <c r="B145" s="132" t="s">
        <v>449</v>
      </c>
      <c r="C145" s="112">
        <f>+'1° trim 2016'!C145*$AB$1</f>
        <v>5312</v>
      </c>
      <c r="D145" s="166">
        <f t="shared" si="66"/>
        <v>5312</v>
      </c>
      <c r="E145" s="112">
        <f>+'1° trim 2016'!D145*$AB$1</f>
        <v>2368</v>
      </c>
      <c r="F145" s="166">
        <f t="shared" si="66"/>
        <v>2368</v>
      </c>
      <c r="G145" s="112">
        <f>+'1° trim 2016'!E145*$AB$1</f>
        <v>2052</v>
      </c>
      <c r="H145" s="166">
        <f t="shared" si="67"/>
        <v>2052</v>
      </c>
      <c r="I145" s="112">
        <f>+'1° trim 2016'!F145*$AB$1</f>
        <v>680</v>
      </c>
      <c r="J145" s="166">
        <f t="shared" si="68"/>
        <v>680</v>
      </c>
      <c r="K145" s="112">
        <f>+'1° trim 2016'!G145*$AB$1</f>
        <v>1880</v>
      </c>
      <c r="L145" s="166">
        <f t="shared" si="69"/>
        <v>1880</v>
      </c>
      <c r="M145" s="165">
        <f>+'1° trim 2016'!H145*$AB$1</f>
        <v>1356</v>
      </c>
      <c r="N145" s="166">
        <f t="shared" si="70"/>
        <v>1356</v>
      </c>
      <c r="O145" s="165">
        <f>+'1° trim 2016'!I145*$AB$1</f>
        <v>1568</v>
      </c>
      <c r="P145" s="166">
        <f t="shared" si="71"/>
        <v>1568</v>
      </c>
      <c r="Q145" s="165">
        <f>+'1° trim 2016'!J145*$AB$1</f>
        <v>8016</v>
      </c>
      <c r="R145" s="166">
        <f t="shared" si="72"/>
        <v>8016</v>
      </c>
      <c r="S145" s="165">
        <f>+'1° trim 2016'!K145*$AB$1</f>
        <v>0</v>
      </c>
      <c r="T145" s="166">
        <f t="shared" si="73"/>
        <v>0</v>
      </c>
      <c r="U145" s="165">
        <f>+'1° trim 2016'!L145*$AB$1</f>
        <v>0</v>
      </c>
      <c r="V145" s="166">
        <f t="shared" si="74"/>
        <v>0</v>
      </c>
      <c r="W145" s="112">
        <f>+'1° trim 2016'!M145*$AB$1</f>
        <v>0</v>
      </c>
      <c r="X145" s="166">
        <f t="shared" si="75"/>
        <v>0</v>
      </c>
      <c r="Y145" s="116">
        <f t="shared" si="55"/>
        <v>23232</v>
      </c>
      <c r="Z145" s="166">
        <f t="shared" si="55"/>
        <v>23232</v>
      </c>
    </row>
    <row r="146" spans="1:26" ht="25.5" x14ac:dyDescent="0.2">
      <c r="A146" s="142" t="s">
        <v>1766</v>
      </c>
      <c r="B146" s="132" t="s">
        <v>450</v>
      </c>
      <c r="C146" s="112">
        <f>+'1° trim 2016'!C146*$AB$1</f>
        <v>6552</v>
      </c>
      <c r="D146" s="166">
        <f t="shared" si="66"/>
        <v>6552</v>
      </c>
      <c r="E146" s="112">
        <f>+'1° trim 2016'!D146*$AB$1</f>
        <v>3888</v>
      </c>
      <c r="F146" s="166">
        <f t="shared" si="66"/>
        <v>3888</v>
      </c>
      <c r="G146" s="112">
        <f>+'1° trim 2016'!E146*$AB$1</f>
        <v>5144</v>
      </c>
      <c r="H146" s="166">
        <f t="shared" si="67"/>
        <v>5144</v>
      </c>
      <c r="I146" s="112">
        <f>+'1° trim 2016'!F146*$AB$1</f>
        <v>1808</v>
      </c>
      <c r="J146" s="166">
        <f t="shared" si="68"/>
        <v>1808</v>
      </c>
      <c r="K146" s="112">
        <f>+'1° trim 2016'!G146*$AB$1</f>
        <v>5400</v>
      </c>
      <c r="L146" s="166">
        <f t="shared" si="69"/>
        <v>5400</v>
      </c>
      <c r="M146" s="165">
        <f>+'1° trim 2016'!H146*$AB$1</f>
        <v>3160</v>
      </c>
      <c r="N146" s="166">
        <f t="shared" si="70"/>
        <v>3160</v>
      </c>
      <c r="O146" s="165">
        <f>+'1° trim 2016'!I146*$AB$1</f>
        <v>5084</v>
      </c>
      <c r="P146" s="166">
        <f t="shared" si="71"/>
        <v>5084</v>
      </c>
      <c r="Q146" s="165">
        <f>+'1° trim 2016'!J146*$AB$1</f>
        <v>8864</v>
      </c>
      <c r="R146" s="166">
        <f t="shared" si="72"/>
        <v>8864</v>
      </c>
      <c r="S146" s="165">
        <f>+'1° trim 2016'!K146*$AB$1</f>
        <v>0</v>
      </c>
      <c r="T146" s="166">
        <f t="shared" si="73"/>
        <v>0</v>
      </c>
      <c r="U146" s="165">
        <f>+'1° trim 2016'!L146*$AB$1</f>
        <v>0</v>
      </c>
      <c r="V146" s="166">
        <f t="shared" si="74"/>
        <v>0</v>
      </c>
      <c r="W146" s="112">
        <f>+'1° trim 2016'!M146*$AB$1</f>
        <v>0</v>
      </c>
      <c r="X146" s="166">
        <f t="shared" si="75"/>
        <v>0</v>
      </c>
      <c r="Y146" s="116">
        <f t="shared" si="55"/>
        <v>39900</v>
      </c>
      <c r="Z146" s="166">
        <f t="shared" si="55"/>
        <v>39900</v>
      </c>
    </row>
    <row r="147" spans="1:26" ht="25.5" x14ac:dyDescent="0.2">
      <c r="A147" s="142" t="s">
        <v>1767</v>
      </c>
      <c r="B147" s="132" t="s">
        <v>1226</v>
      </c>
      <c r="C147" s="112">
        <f>+'1° trim 2016'!C147*$AB$1</f>
        <v>2516</v>
      </c>
      <c r="D147" s="166">
        <f t="shared" si="66"/>
        <v>2516</v>
      </c>
      <c r="E147" s="112">
        <f>+'1° trim 2016'!D147*$AB$1</f>
        <v>1168</v>
      </c>
      <c r="F147" s="166">
        <f t="shared" si="66"/>
        <v>1168</v>
      </c>
      <c r="G147" s="112">
        <f>+'1° trim 2016'!E147*$AB$1</f>
        <v>1608</v>
      </c>
      <c r="H147" s="166">
        <f t="shared" si="67"/>
        <v>1608</v>
      </c>
      <c r="I147" s="112">
        <f>+'1° trim 2016'!F147*$AB$1</f>
        <v>408</v>
      </c>
      <c r="J147" s="166">
        <f t="shared" si="68"/>
        <v>408</v>
      </c>
      <c r="K147" s="112">
        <f>+'1° trim 2016'!G147*$AB$1</f>
        <v>2056</v>
      </c>
      <c r="L147" s="166">
        <f t="shared" si="69"/>
        <v>2056</v>
      </c>
      <c r="M147" s="165">
        <f>+'1° trim 2016'!H147*$AB$1</f>
        <v>684</v>
      </c>
      <c r="N147" s="166">
        <f t="shared" si="70"/>
        <v>684</v>
      </c>
      <c r="O147" s="165">
        <f>+'1° trim 2016'!I147*$AB$1</f>
        <v>960</v>
      </c>
      <c r="P147" s="166">
        <f t="shared" si="71"/>
        <v>960</v>
      </c>
      <c r="Q147" s="165">
        <f>+'1° trim 2016'!J147*$AB$1</f>
        <v>3852</v>
      </c>
      <c r="R147" s="166">
        <f t="shared" si="72"/>
        <v>3852</v>
      </c>
      <c r="S147" s="165">
        <f>+'1° trim 2016'!K147*$AB$1</f>
        <v>0</v>
      </c>
      <c r="T147" s="166">
        <f t="shared" si="73"/>
        <v>0</v>
      </c>
      <c r="U147" s="165">
        <f>+'1° trim 2016'!L147*$AB$1</f>
        <v>0</v>
      </c>
      <c r="V147" s="166">
        <f t="shared" si="74"/>
        <v>0</v>
      </c>
      <c r="W147" s="112">
        <f>+'1° trim 2016'!M147*$AB$1</f>
        <v>0</v>
      </c>
      <c r="X147" s="166">
        <f t="shared" si="75"/>
        <v>0</v>
      </c>
      <c r="Y147" s="116">
        <f t="shared" si="55"/>
        <v>13252</v>
      </c>
      <c r="Z147" s="166">
        <f t="shared" si="55"/>
        <v>13252</v>
      </c>
    </row>
    <row r="148" spans="1:26" s="110" customFormat="1" ht="25.5" x14ac:dyDescent="0.2">
      <c r="A148" s="142" t="s">
        <v>1768</v>
      </c>
      <c r="B148" s="132" t="s">
        <v>819</v>
      </c>
      <c r="C148" s="112">
        <f>+'1° trim 2016'!C148*$AB$1</f>
        <v>0</v>
      </c>
      <c r="D148" s="166">
        <f t="shared" si="66"/>
        <v>0</v>
      </c>
      <c r="E148" s="112">
        <f>+'1° trim 2016'!D148*$AB$1</f>
        <v>0</v>
      </c>
      <c r="F148" s="166">
        <f t="shared" si="66"/>
        <v>0</v>
      </c>
      <c r="G148" s="112">
        <f>+'1° trim 2016'!E148*$AB$1</f>
        <v>0</v>
      </c>
      <c r="H148" s="166">
        <f t="shared" si="67"/>
        <v>0</v>
      </c>
      <c r="I148" s="112">
        <f>+'1° trim 2016'!F148*$AB$1</f>
        <v>0</v>
      </c>
      <c r="J148" s="166">
        <f t="shared" si="68"/>
        <v>0</v>
      </c>
      <c r="K148" s="112">
        <f>+'1° trim 2016'!G148*$AB$1</f>
        <v>0</v>
      </c>
      <c r="L148" s="166">
        <f t="shared" si="69"/>
        <v>0</v>
      </c>
      <c r="M148" s="165">
        <f>+'1° trim 2016'!H148*$AB$1</f>
        <v>0</v>
      </c>
      <c r="N148" s="166">
        <f t="shared" si="70"/>
        <v>0</v>
      </c>
      <c r="O148" s="165">
        <f>+'1° trim 2016'!I148*$AB$1</f>
        <v>0</v>
      </c>
      <c r="P148" s="166">
        <f t="shared" si="71"/>
        <v>0</v>
      </c>
      <c r="Q148" s="165">
        <f>+'1° trim 2016'!J148*$AB$1</f>
        <v>0</v>
      </c>
      <c r="R148" s="166">
        <f t="shared" si="72"/>
        <v>0</v>
      </c>
      <c r="S148" s="165">
        <f>+'1° trim 2016'!K148*$AB$1</f>
        <v>0</v>
      </c>
      <c r="T148" s="166">
        <f t="shared" si="73"/>
        <v>0</v>
      </c>
      <c r="U148" s="165">
        <f>+'1° trim 2016'!L148*$AB$1</f>
        <v>0</v>
      </c>
      <c r="V148" s="166">
        <f t="shared" si="74"/>
        <v>0</v>
      </c>
      <c r="W148" s="112">
        <f>+'1° trim 2016'!M148*$AB$1</f>
        <v>0</v>
      </c>
      <c r="X148" s="166">
        <f t="shared" si="75"/>
        <v>0</v>
      </c>
      <c r="Y148" s="116">
        <f t="shared" si="55"/>
        <v>0</v>
      </c>
      <c r="Z148" s="166">
        <f t="shared" si="55"/>
        <v>0</v>
      </c>
    </row>
    <row r="149" spans="1:26" ht="25.5" x14ac:dyDescent="0.2">
      <c r="A149" s="142" t="s">
        <v>1769</v>
      </c>
      <c r="B149" s="132" t="s">
        <v>1810</v>
      </c>
      <c r="C149" s="112">
        <f>+'1° trim 2016'!C149*$AB$1</f>
        <v>0</v>
      </c>
      <c r="D149" s="166">
        <f t="shared" si="66"/>
        <v>0</v>
      </c>
      <c r="E149" s="112">
        <f>+'1° trim 2016'!D149*$AB$1</f>
        <v>0</v>
      </c>
      <c r="F149" s="166">
        <f t="shared" si="66"/>
        <v>0</v>
      </c>
      <c r="G149" s="112">
        <f>+'1° trim 2016'!E149*$AB$1</f>
        <v>0</v>
      </c>
      <c r="H149" s="166">
        <f t="shared" si="67"/>
        <v>0</v>
      </c>
      <c r="I149" s="112">
        <f>+'1° trim 2016'!F149*$AB$1</f>
        <v>0</v>
      </c>
      <c r="J149" s="166">
        <f t="shared" si="68"/>
        <v>0</v>
      </c>
      <c r="K149" s="112">
        <f>+'1° trim 2016'!G149*$AB$1</f>
        <v>0</v>
      </c>
      <c r="L149" s="166">
        <f t="shared" si="69"/>
        <v>0</v>
      </c>
      <c r="M149" s="165">
        <f>+'1° trim 2016'!H149*$AB$1</f>
        <v>0</v>
      </c>
      <c r="N149" s="166">
        <f t="shared" si="70"/>
        <v>0</v>
      </c>
      <c r="O149" s="165">
        <f>+'1° trim 2016'!I149*$AB$1</f>
        <v>0</v>
      </c>
      <c r="P149" s="166">
        <f t="shared" si="71"/>
        <v>0</v>
      </c>
      <c r="Q149" s="165">
        <f>+'1° trim 2016'!J149*$AB$1</f>
        <v>0</v>
      </c>
      <c r="R149" s="166">
        <f t="shared" si="72"/>
        <v>0</v>
      </c>
      <c r="S149" s="165">
        <f>+'1° trim 2016'!K149*$AB$1</f>
        <v>0</v>
      </c>
      <c r="T149" s="166">
        <f t="shared" si="73"/>
        <v>0</v>
      </c>
      <c r="U149" s="165">
        <f>+'1° trim 2016'!L149*$AB$1</f>
        <v>0</v>
      </c>
      <c r="V149" s="166">
        <f t="shared" si="74"/>
        <v>0</v>
      </c>
      <c r="W149" s="112">
        <f>+'1° trim 2016'!M149*$AB$1</f>
        <v>0</v>
      </c>
      <c r="X149" s="166">
        <f t="shared" si="75"/>
        <v>0</v>
      </c>
      <c r="Y149" s="116">
        <f t="shared" si="55"/>
        <v>0</v>
      </c>
      <c r="Z149" s="166">
        <f t="shared" si="55"/>
        <v>0</v>
      </c>
    </row>
    <row r="150" spans="1:26" x14ac:dyDescent="0.2">
      <c r="A150" s="142" t="s">
        <v>1770</v>
      </c>
      <c r="B150" s="132" t="s">
        <v>1232</v>
      </c>
      <c r="C150" s="112">
        <f>+'1° trim 2016'!C150*$AB$1</f>
        <v>52868</v>
      </c>
      <c r="D150" s="166">
        <f>SUM(D151:D153)</f>
        <v>52868</v>
      </c>
      <c r="E150" s="112">
        <f>+'1° trim 2016'!D150*$AB$1</f>
        <v>21124</v>
      </c>
      <c r="F150" s="166">
        <f>SUM(F151:F153)</f>
        <v>21124</v>
      </c>
      <c r="G150" s="112">
        <f>+'1° trim 2016'!E150*$AB$1</f>
        <v>26024</v>
      </c>
      <c r="H150" s="166">
        <f>SUM(H151:H153)</f>
        <v>26024</v>
      </c>
      <c r="I150" s="112">
        <f>+'1° trim 2016'!F150*$AB$1</f>
        <v>9428</v>
      </c>
      <c r="J150" s="166">
        <f>SUM(J151:J153)</f>
        <v>9428</v>
      </c>
      <c r="K150" s="112">
        <f>+'1° trim 2016'!G150*$AB$1</f>
        <v>30612</v>
      </c>
      <c r="L150" s="166">
        <f>SUM(L151:L153)</f>
        <v>30612</v>
      </c>
      <c r="M150" s="165">
        <f>+'1° trim 2016'!H150*$AB$1</f>
        <v>17600</v>
      </c>
      <c r="N150" s="166">
        <f>SUM(N151:N153)</f>
        <v>17600</v>
      </c>
      <c r="O150" s="165">
        <f>+'1° trim 2016'!I150*$AB$1</f>
        <v>22608</v>
      </c>
      <c r="P150" s="166">
        <f>SUM(P151:P153)</f>
        <v>22608</v>
      </c>
      <c r="Q150" s="165">
        <f>+'1° trim 2016'!J150*$AB$1</f>
        <v>94140</v>
      </c>
      <c r="R150" s="166">
        <f>SUM(R151:R153)</f>
        <v>94140</v>
      </c>
      <c r="S150" s="165">
        <f>+'1° trim 2016'!K150*$AB$1</f>
        <v>0</v>
      </c>
      <c r="T150" s="166">
        <f>SUM(T151:T153)</f>
        <v>0</v>
      </c>
      <c r="U150" s="165">
        <f>+'1° trim 2016'!L150*$AB$1</f>
        <v>0</v>
      </c>
      <c r="V150" s="166">
        <f>SUM(V151:V153)</f>
        <v>0</v>
      </c>
      <c r="W150" s="112">
        <f>+'1° trim 2016'!M150*$AB$1</f>
        <v>0</v>
      </c>
      <c r="X150" s="166">
        <f>SUM(X151:X153)</f>
        <v>0</v>
      </c>
      <c r="Y150" s="116">
        <f t="shared" si="55"/>
        <v>274404</v>
      </c>
      <c r="Z150" s="166">
        <f t="shared" si="55"/>
        <v>274404</v>
      </c>
    </row>
    <row r="151" spans="1:26" x14ac:dyDescent="0.2">
      <c r="A151" s="142" t="s">
        <v>1771</v>
      </c>
      <c r="B151" s="132" t="s">
        <v>1234</v>
      </c>
      <c r="C151" s="112">
        <f>+'1° trim 2016'!C151*$AB$1</f>
        <v>52868</v>
      </c>
      <c r="D151" s="166">
        <f>+C151</f>
        <v>52868</v>
      </c>
      <c r="E151" s="112">
        <f>+'1° trim 2016'!D151*$AB$1</f>
        <v>21124</v>
      </c>
      <c r="F151" s="166">
        <f>+E151</f>
        <v>21124</v>
      </c>
      <c r="G151" s="112">
        <f>+'1° trim 2016'!E151*$AB$1</f>
        <v>26024</v>
      </c>
      <c r="H151" s="166">
        <f>+G151</f>
        <v>26024</v>
      </c>
      <c r="I151" s="112">
        <f>+'1° trim 2016'!F151*$AB$1</f>
        <v>9428</v>
      </c>
      <c r="J151" s="166">
        <f>+I151</f>
        <v>9428</v>
      </c>
      <c r="K151" s="112">
        <f>+'1° trim 2016'!G151*$AB$1</f>
        <v>30612</v>
      </c>
      <c r="L151" s="166">
        <f>+K151</f>
        <v>30612</v>
      </c>
      <c r="M151" s="165">
        <f>+'1° trim 2016'!H151*$AB$1</f>
        <v>17600</v>
      </c>
      <c r="N151" s="166">
        <f>+M151</f>
        <v>17600</v>
      </c>
      <c r="O151" s="165">
        <f>+'1° trim 2016'!I151*$AB$1</f>
        <v>22608</v>
      </c>
      <c r="P151" s="166">
        <f>+O151</f>
        <v>22608</v>
      </c>
      <c r="Q151" s="165">
        <f>+'1° trim 2016'!J151*$AB$1</f>
        <v>94140</v>
      </c>
      <c r="R151" s="166">
        <f>+Q151</f>
        <v>94140</v>
      </c>
      <c r="S151" s="165">
        <f>+'1° trim 2016'!K151*$AB$1</f>
        <v>0</v>
      </c>
      <c r="T151" s="166">
        <f>+S151</f>
        <v>0</v>
      </c>
      <c r="U151" s="165">
        <f>+'1° trim 2016'!L151*$AB$1</f>
        <v>0</v>
      </c>
      <c r="V151" s="166">
        <f>+U151</f>
        <v>0</v>
      </c>
      <c r="W151" s="112">
        <f>+'1° trim 2016'!M151*$AB$1</f>
        <v>0</v>
      </c>
      <c r="X151" s="166">
        <f>+W151</f>
        <v>0</v>
      </c>
      <c r="Y151" s="116">
        <f t="shared" si="55"/>
        <v>274404</v>
      </c>
      <c r="Z151" s="166">
        <f t="shared" si="55"/>
        <v>274404</v>
      </c>
    </row>
    <row r="152" spans="1:26" ht="25.5" x14ac:dyDescent="0.2">
      <c r="A152" s="142" t="s">
        <v>1772</v>
      </c>
      <c r="B152" s="132" t="s">
        <v>818</v>
      </c>
      <c r="C152" s="112">
        <f>+'1° trim 2016'!C152*$AB$1</f>
        <v>0</v>
      </c>
      <c r="D152" s="166">
        <f>+C152</f>
        <v>0</v>
      </c>
      <c r="E152" s="112">
        <f>+'1° trim 2016'!D152*$AB$1</f>
        <v>0</v>
      </c>
      <c r="F152" s="166">
        <f>+E152</f>
        <v>0</v>
      </c>
      <c r="G152" s="112">
        <f>+'1° trim 2016'!E152*$AB$1</f>
        <v>0</v>
      </c>
      <c r="H152" s="166">
        <f>+G152</f>
        <v>0</v>
      </c>
      <c r="I152" s="112">
        <f>+'1° trim 2016'!F152*$AB$1</f>
        <v>0</v>
      </c>
      <c r="J152" s="166">
        <f>+I152</f>
        <v>0</v>
      </c>
      <c r="K152" s="112">
        <f>+'1° trim 2016'!G152*$AB$1</f>
        <v>0</v>
      </c>
      <c r="L152" s="166">
        <f>+K152</f>
        <v>0</v>
      </c>
      <c r="M152" s="165">
        <f>+'1° trim 2016'!H152*$AB$1</f>
        <v>0</v>
      </c>
      <c r="N152" s="166">
        <f>+M152</f>
        <v>0</v>
      </c>
      <c r="O152" s="165">
        <f>+'1° trim 2016'!I152*$AB$1</f>
        <v>0</v>
      </c>
      <c r="P152" s="166">
        <f>+O152</f>
        <v>0</v>
      </c>
      <c r="Q152" s="165">
        <f>+'1° trim 2016'!J152*$AB$1</f>
        <v>0</v>
      </c>
      <c r="R152" s="166">
        <f>+Q152</f>
        <v>0</v>
      </c>
      <c r="S152" s="165">
        <f>+'1° trim 2016'!K152*$AB$1</f>
        <v>0</v>
      </c>
      <c r="T152" s="166">
        <f>+S152</f>
        <v>0</v>
      </c>
      <c r="U152" s="165">
        <f>+'1° trim 2016'!L152*$AB$1</f>
        <v>0</v>
      </c>
      <c r="V152" s="166">
        <f>+U152</f>
        <v>0</v>
      </c>
      <c r="W152" s="112">
        <f>+'1° trim 2016'!M152*$AB$1</f>
        <v>0</v>
      </c>
      <c r="X152" s="166">
        <f>+W152</f>
        <v>0</v>
      </c>
      <c r="Y152" s="116">
        <f t="shared" si="55"/>
        <v>0</v>
      </c>
      <c r="Z152" s="166">
        <f t="shared" si="55"/>
        <v>0</v>
      </c>
    </row>
    <row r="153" spans="1:26" s="110" customFormat="1" x14ac:dyDescent="0.2">
      <c r="A153" s="142" t="s">
        <v>1773</v>
      </c>
      <c r="B153" s="132" t="s">
        <v>1811</v>
      </c>
      <c r="C153" s="112">
        <f>+'1° trim 2016'!C153*$AB$1</f>
        <v>0</v>
      </c>
      <c r="D153" s="166">
        <f>+C153</f>
        <v>0</v>
      </c>
      <c r="E153" s="112">
        <f>+'1° trim 2016'!D153*$AB$1</f>
        <v>0</v>
      </c>
      <c r="F153" s="166">
        <f>+E153</f>
        <v>0</v>
      </c>
      <c r="G153" s="112">
        <f>+'1° trim 2016'!E153*$AB$1</f>
        <v>0</v>
      </c>
      <c r="H153" s="166">
        <f>+G153</f>
        <v>0</v>
      </c>
      <c r="I153" s="112">
        <f>+'1° trim 2016'!F153*$AB$1</f>
        <v>0</v>
      </c>
      <c r="J153" s="166">
        <f>+I153</f>
        <v>0</v>
      </c>
      <c r="K153" s="112">
        <f>+'1° trim 2016'!G153*$AB$1</f>
        <v>0</v>
      </c>
      <c r="L153" s="166">
        <f>+K153</f>
        <v>0</v>
      </c>
      <c r="M153" s="165">
        <f>+'1° trim 2016'!H153*$AB$1</f>
        <v>0</v>
      </c>
      <c r="N153" s="166">
        <f>+M153</f>
        <v>0</v>
      </c>
      <c r="O153" s="165">
        <f>+'1° trim 2016'!I153*$AB$1</f>
        <v>0</v>
      </c>
      <c r="P153" s="166">
        <f>+O153</f>
        <v>0</v>
      </c>
      <c r="Q153" s="165">
        <f>+'1° trim 2016'!J153*$AB$1</f>
        <v>0</v>
      </c>
      <c r="R153" s="166">
        <f>+Q153</f>
        <v>0</v>
      </c>
      <c r="S153" s="165">
        <f>+'1° trim 2016'!K153*$AB$1</f>
        <v>0</v>
      </c>
      <c r="T153" s="166">
        <f>+S153</f>
        <v>0</v>
      </c>
      <c r="U153" s="165">
        <f>+'1° trim 2016'!L153*$AB$1</f>
        <v>0</v>
      </c>
      <c r="V153" s="166">
        <f>+U153</f>
        <v>0</v>
      </c>
      <c r="W153" s="112">
        <f>+'1° trim 2016'!M153*$AB$1</f>
        <v>0</v>
      </c>
      <c r="X153" s="166">
        <f>+W153</f>
        <v>0</v>
      </c>
      <c r="Y153" s="116">
        <f t="shared" si="55"/>
        <v>0</v>
      </c>
      <c r="Z153" s="166">
        <f t="shared" si="55"/>
        <v>0</v>
      </c>
    </row>
    <row r="154" spans="1:26" ht="25.5" x14ac:dyDescent="0.2">
      <c r="A154" s="142" t="s">
        <v>1774</v>
      </c>
      <c r="B154" s="132" t="s">
        <v>1240</v>
      </c>
      <c r="C154" s="112">
        <f>+'1° trim 2016'!C154*$AB$1</f>
        <v>15764</v>
      </c>
      <c r="D154" s="166">
        <f>SUM(D155:D159)+D164</f>
        <v>15764</v>
      </c>
      <c r="E154" s="112">
        <f>+'1° trim 2016'!D154*$AB$1</f>
        <v>3460</v>
      </c>
      <c r="F154" s="166">
        <f>SUM(F155:F159)+F164</f>
        <v>3460</v>
      </c>
      <c r="G154" s="112">
        <f>+'1° trim 2016'!E154*$AB$1</f>
        <v>9756</v>
      </c>
      <c r="H154" s="166">
        <f>SUM(H155:H159)+H164</f>
        <v>9756</v>
      </c>
      <c r="I154" s="112">
        <f>+'1° trim 2016'!F154*$AB$1</f>
        <v>4328</v>
      </c>
      <c r="J154" s="166">
        <f>SUM(J155:J159)+J164</f>
        <v>4328</v>
      </c>
      <c r="K154" s="112">
        <f>+'1° trim 2016'!G154*$AB$1</f>
        <v>14800</v>
      </c>
      <c r="L154" s="166">
        <f>SUM(L155:L159)+L164</f>
        <v>14800</v>
      </c>
      <c r="M154" s="165">
        <f>+'1° trim 2016'!H154*$AB$1</f>
        <v>7360</v>
      </c>
      <c r="N154" s="166">
        <f>SUM(N155:N159)+N164</f>
        <v>7360</v>
      </c>
      <c r="O154" s="165">
        <f>+'1° trim 2016'!I154*$AB$1</f>
        <v>7240</v>
      </c>
      <c r="P154" s="166">
        <f>SUM(P155:P159)+P164</f>
        <v>7240</v>
      </c>
      <c r="Q154" s="165">
        <f>+'1° trim 2016'!J154*$AB$1</f>
        <v>62836</v>
      </c>
      <c r="R154" s="166">
        <f>SUM(R155:R159)+R164</f>
        <v>62836</v>
      </c>
      <c r="S154" s="165">
        <f>+'1° trim 2016'!K154*$AB$1</f>
        <v>40</v>
      </c>
      <c r="T154" s="166">
        <f>SUM(T155:T159)+T164</f>
        <v>40</v>
      </c>
      <c r="U154" s="165">
        <f>+'1° trim 2016'!L154*$AB$1</f>
        <v>296</v>
      </c>
      <c r="V154" s="166">
        <f>SUM(V155:V159)+V164</f>
        <v>296</v>
      </c>
      <c r="W154" s="112">
        <f>+'1° trim 2016'!M154*$AB$1</f>
        <v>0</v>
      </c>
      <c r="X154" s="166">
        <f>SUM(X155:X159)+X164</f>
        <v>0</v>
      </c>
      <c r="Y154" s="116">
        <f t="shared" si="55"/>
        <v>125880</v>
      </c>
      <c r="Z154" s="166">
        <f t="shared" si="55"/>
        <v>125880</v>
      </c>
    </row>
    <row r="155" spans="1:26" ht="25.5" x14ac:dyDescent="0.2">
      <c r="A155" s="142" t="s">
        <v>1775</v>
      </c>
      <c r="B155" s="132" t="s">
        <v>817</v>
      </c>
      <c r="C155" s="112">
        <f>+'1° trim 2016'!C155*$AB$1</f>
        <v>792</v>
      </c>
      <c r="D155" s="166">
        <f>+C155</f>
        <v>792</v>
      </c>
      <c r="E155" s="112">
        <f>+'1° trim 2016'!D155*$AB$1</f>
        <v>16</v>
      </c>
      <c r="F155" s="166">
        <f>+E155</f>
        <v>16</v>
      </c>
      <c r="G155" s="112">
        <f>+'1° trim 2016'!E155*$AB$1</f>
        <v>60</v>
      </c>
      <c r="H155" s="166">
        <f>+G155</f>
        <v>60</v>
      </c>
      <c r="I155" s="112">
        <f>+'1° trim 2016'!F155*$AB$1</f>
        <v>0</v>
      </c>
      <c r="J155" s="166">
        <f>+I155</f>
        <v>0</v>
      </c>
      <c r="K155" s="112">
        <f>+'1° trim 2016'!G155*$AB$1</f>
        <v>0</v>
      </c>
      <c r="L155" s="166">
        <f>+K155</f>
        <v>0</v>
      </c>
      <c r="M155" s="165">
        <f>+'1° trim 2016'!H155*$AB$1</f>
        <v>0</v>
      </c>
      <c r="N155" s="166">
        <f>+M155</f>
        <v>0</v>
      </c>
      <c r="O155" s="165">
        <f>+'1° trim 2016'!I155*$AB$1</f>
        <v>0</v>
      </c>
      <c r="P155" s="166">
        <f>+O155</f>
        <v>0</v>
      </c>
      <c r="Q155" s="165">
        <f>+'1° trim 2016'!J155*$AB$1</f>
        <v>0</v>
      </c>
      <c r="R155" s="166">
        <f>+Q155</f>
        <v>0</v>
      </c>
      <c r="S155" s="165">
        <f>+'1° trim 2016'!K155*$AB$1</f>
        <v>16</v>
      </c>
      <c r="T155" s="166">
        <f>+S155</f>
        <v>16</v>
      </c>
      <c r="U155" s="165">
        <f>+'1° trim 2016'!L155*$AB$1</f>
        <v>296</v>
      </c>
      <c r="V155" s="166">
        <f>+U155</f>
        <v>296</v>
      </c>
      <c r="W155" s="112">
        <f>+'1° trim 2016'!M155*$AB$1</f>
        <v>0</v>
      </c>
      <c r="X155" s="166">
        <f>+W155</f>
        <v>0</v>
      </c>
      <c r="Y155" s="116">
        <f t="shared" si="55"/>
        <v>1180</v>
      </c>
      <c r="Z155" s="166">
        <f t="shared" si="55"/>
        <v>1180</v>
      </c>
    </row>
    <row r="156" spans="1:26" ht="25.5" x14ac:dyDescent="0.2">
      <c r="A156" s="142" t="s">
        <v>1776</v>
      </c>
      <c r="B156" s="132" t="s">
        <v>816</v>
      </c>
      <c r="C156" s="112">
        <f>+'1° trim 2016'!C156*$AB$1</f>
        <v>0</v>
      </c>
      <c r="D156" s="166">
        <f>+C156</f>
        <v>0</v>
      </c>
      <c r="E156" s="112">
        <f>+'1° trim 2016'!D156*$AB$1</f>
        <v>0</v>
      </c>
      <c r="F156" s="166">
        <f>+E156</f>
        <v>0</v>
      </c>
      <c r="G156" s="112">
        <f>+'1° trim 2016'!E156*$AB$1</f>
        <v>0</v>
      </c>
      <c r="H156" s="166">
        <f>+G156</f>
        <v>0</v>
      </c>
      <c r="I156" s="112">
        <f>+'1° trim 2016'!F156*$AB$1</f>
        <v>0</v>
      </c>
      <c r="J156" s="166">
        <f>+I156</f>
        <v>0</v>
      </c>
      <c r="K156" s="112">
        <f>+'1° trim 2016'!G156*$AB$1</f>
        <v>12</v>
      </c>
      <c r="L156" s="166">
        <f>+K156</f>
        <v>12</v>
      </c>
      <c r="M156" s="165">
        <f>+'1° trim 2016'!H156*$AB$1</f>
        <v>0</v>
      </c>
      <c r="N156" s="166">
        <f>+M156</f>
        <v>0</v>
      </c>
      <c r="O156" s="165">
        <f>+'1° trim 2016'!I156*$AB$1</f>
        <v>0</v>
      </c>
      <c r="P156" s="166">
        <f>+O156</f>
        <v>0</v>
      </c>
      <c r="Q156" s="165">
        <f>+'1° trim 2016'!J156*$AB$1</f>
        <v>0</v>
      </c>
      <c r="R156" s="166">
        <f>+Q156</f>
        <v>0</v>
      </c>
      <c r="S156" s="165">
        <f>+'1° trim 2016'!K156*$AB$1</f>
        <v>0</v>
      </c>
      <c r="T156" s="166">
        <f>+S156</f>
        <v>0</v>
      </c>
      <c r="U156" s="165">
        <f>+'1° trim 2016'!L156*$AB$1</f>
        <v>0</v>
      </c>
      <c r="V156" s="166">
        <f>+U156</f>
        <v>0</v>
      </c>
      <c r="W156" s="112">
        <f>+'1° trim 2016'!M156*$AB$1</f>
        <v>0</v>
      </c>
      <c r="X156" s="166">
        <f>+W156</f>
        <v>0</v>
      </c>
      <c r="Y156" s="116">
        <f t="shared" si="55"/>
        <v>12</v>
      </c>
      <c r="Z156" s="166">
        <f t="shared" si="55"/>
        <v>12</v>
      </c>
    </row>
    <row r="157" spans="1:26" s="110" customFormat="1" x14ac:dyDescent="0.2">
      <c r="A157" s="142" t="s">
        <v>1517</v>
      </c>
      <c r="B157" s="132" t="s">
        <v>1812</v>
      </c>
      <c r="C157" s="112">
        <f>+'1° trim 2016'!C157*$AB$1</f>
        <v>284</v>
      </c>
      <c r="D157" s="166">
        <f>+C157</f>
        <v>284</v>
      </c>
      <c r="E157" s="112">
        <f>+'1° trim 2016'!D157*$AB$1</f>
        <v>12</v>
      </c>
      <c r="F157" s="166">
        <f>+E157</f>
        <v>12</v>
      </c>
      <c r="G157" s="112">
        <f>+'1° trim 2016'!E157*$AB$1</f>
        <v>72</v>
      </c>
      <c r="H157" s="166">
        <f>+G157</f>
        <v>72</v>
      </c>
      <c r="I157" s="112">
        <f>+'1° trim 2016'!F157*$AB$1</f>
        <v>0</v>
      </c>
      <c r="J157" s="166">
        <f>+I157</f>
        <v>0</v>
      </c>
      <c r="K157" s="112">
        <f>+'1° trim 2016'!G157*$AB$1</f>
        <v>0</v>
      </c>
      <c r="L157" s="166">
        <f>+K157</f>
        <v>0</v>
      </c>
      <c r="M157" s="165">
        <f>+'1° trim 2016'!H157*$AB$1</f>
        <v>0</v>
      </c>
      <c r="N157" s="166">
        <f>+M157</f>
        <v>0</v>
      </c>
      <c r="O157" s="165">
        <f>+'1° trim 2016'!I157*$AB$1</f>
        <v>0</v>
      </c>
      <c r="P157" s="166">
        <f>+O157</f>
        <v>0</v>
      </c>
      <c r="Q157" s="165">
        <f>+'1° trim 2016'!J157*$AB$1</f>
        <v>8</v>
      </c>
      <c r="R157" s="166">
        <f>+Q157</f>
        <v>8</v>
      </c>
      <c r="S157" s="165">
        <f>+'1° trim 2016'!K157*$AB$1</f>
        <v>24</v>
      </c>
      <c r="T157" s="166">
        <f>+S157</f>
        <v>24</v>
      </c>
      <c r="U157" s="165">
        <f>+'1° trim 2016'!L157*$AB$1</f>
        <v>0</v>
      </c>
      <c r="V157" s="166">
        <f>+U157</f>
        <v>0</v>
      </c>
      <c r="W157" s="112">
        <f>+'1° trim 2016'!M157*$AB$1</f>
        <v>0</v>
      </c>
      <c r="X157" s="166">
        <f>+W157</f>
        <v>0</v>
      </c>
      <c r="Y157" s="116">
        <f t="shared" si="55"/>
        <v>400</v>
      </c>
      <c r="Z157" s="166">
        <f t="shared" si="55"/>
        <v>400</v>
      </c>
    </row>
    <row r="158" spans="1:26" x14ac:dyDescent="0.2">
      <c r="A158" s="142" t="s">
        <v>1518</v>
      </c>
      <c r="B158" s="132" t="s">
        <v>815</v>
      </c>
      <c r="C158" s="112">
        <f>+'1° trim 2016'!C158*$AB$1</f>
        <v>8456</v>
      </c>
      <c r="D158" s="166">
        <f>+C158</f>
        <v>8456</v>
      </c>
      <c r="E158" s="112">
        <f>+'1° trim 2016'!D158*$AB$1</f>
        <v>2212</v>
      </c>
      <c r="F158" s="166">
        <f>+E158</f>
        <v>2212</v>
      </c>
      <c r="G158" s="112">
        <f>+'1° trim 2016'!E158*$AB$1</f>
        <v>5148</v>
      </c>
      <c r="H158" s="166">
        <f>+G158</f>
        <v>5148</v>
      </c>
      <c r="I158" s="112">
        <f>+'1° trim 2016'!F158*$AB$1</f>
        <v>1892</v>
      </c>
      <c r="J158" s="166">
        <f>+I158</f>
        <v>1892</v>
      </c>
      <c r="K158" s="112">
        <f>+'1° trim 2016'!G158*$AB$1</f>
        <v>6120</v>
      </c>
      <c r="L158" s="166">
        <f>+K158</f>
        <v>6120</v>
      </c>
      <c r="M158" s="165">
        <f>+'1° trim 2016'!H158*$AB$1</f>
        <v>3924</v>
      </c>
      <c r="N158" s="166">
        <f>+M158</f>
        <v>3924</v>
      </c>
      <c r="O158" s="165">
        <f>+'1° trim 2016'!I158*$AB$1</f>
        <v>3008</v>
      </c>
      <c r="P158" s="166">
        <f>+O158</f>
        <v>3008</v>
      </c>
      <c r="Q158" s="165">
        <f>+'1° trim 2016'!J158*$AB$1</f>
        <v>15516</v>
      </c>
      <c r="R158" s="166">
        <f>+Q158</f>
        <v>15516</v>
      </c>
      <c r="S158" s="165">
        <f>+'1° trim 2016'!K158*$AB$1</f>
        <v>0</v>
      </c>
      <c r="T158" s="166">
        <f>+S158</f>
        <v>0</v>
      </c>
      <c r="U158" s="165">
        <f>+'1° trim 2016'!L158*$AB$1</f>
        <v>0</v>
      </c>
      <c r="V158" s="166">
        <f>+U158</f>
        <v>0</v>
      </c>
      <c r="W158" s="112">
        <f>+'1° trim 2016'!M158*$AB$1</f>
        <v>0</v>
      </c>
      <c r="X158" s="166">
        <f>+W158</f>
        <v>0</v>
      </c>
      <c r="Y158" s="116">
        <f t="shared" si="55"/>
        <v>46276</v>
      </c>
      <c r="Z158" s="166">
        <f t="shared" si="55"/>
        <v>46276</v>
      </c>
    </row>
    <row r="159" spans="1:26" x14ac:dyDescent="0.2">
      <c r="A159" s="142" t="s">
        <v>1519</v>
      </c>
      <c r="B159" s="132" t="s">
        <v>814</v>
      </c>
      <c r="C159" s="112">
        <f>+'1° trim 2016'!C159*$AB$1</f>
        <v>6232</v>
      </c>
      <c r="D159" s="164">
        <f>SUM(D160:D164)</f>
        <v>6232</v>
      </c>
      <c r="E159" s="112">
        <f>+'1° trim 2016'!D159*$AB$1</f>
        <v>1220</v>
      </c>
      <c r="F159" s="164">
        <f>SUM(F160:F164)</f>
        <v>1220</v>
      </c>
      <c r="G159" s="112">
        <f>+'1° trim 2016'!E159*$AB$1</f>
        <v>4476</v>
      </c>
      <c r="H159" s="164">
        <f>SUM(H160:H164)</f>
        <v>4476</v>
      </c>
      <c r="I159" s="112">
        <f>+'1° trim 2016'!F159*$AB$1</f>
        <v>2436</v>
      </c>
      <c r="J159" s="164">
        <f>SUM(J160:J164)</f>
        <v>2436</v>
      </c>
      <c r="K159" s="112">
        <f>+'1° trim 2016'!G159*$AB$1</f>
        <v>8668</v>
      </c>
      <c r="L159" s="164">
        <f>SUM(L160:L164)</f>
        <v>8668</v>
      </c>
      <c r="M159" s="165">
        <f>+'1° trim 2016'!H159*$AB$1</f>
        <v>3436</v>
      </c>
      <c r="N159" s="164">
        <f>SUM(N160:N164)</f>
        <v>3436</v>
      </c>
      <c r="O159" s="165">
        <f>+'1° trim 2016'!I159*$AB$1</f>
        <v>4232</v>
      </c>
      <c r="P159" s="164">
        <f>SUM(P160:P164)</f>
        <v>4232</v>
      </c>
      <c r="Q159" s="165">
        <f>+'1° trim 2016'!J159*$AB$1</f>
        <v>47312</v>
      </c>
      <c r="R159" s="164">
        <f>SUM(R160:R164)</f>
        <v>47312</v>
      </c>
      <c r="S159" s="165">
        <f>+'1° trim 2016'!K159*$AB$1</f>
        <v>0</v>
      </c>
      <c r="T159" s="164">
        <f>SUM(T160:T164)</f>
        <v>0</v>
      </c>
      <c r="U159" s="165">
        <f>+'1° trim 2016'!L159*$AB$1</f>
        <v>0</v>
      </c>
      <c r="V159" s="164">
        <f>SUM(V160:V164)</f>
        <v>0</v>
      </c>
      <c r="W159" s="112">
        <f>+'1° trim 2016'!M159*$AB$1</f>
        <v>0</v>
      </c>
      <c r="X159" s="164">
        <f>SUM(X160:X164)</f>
        <v>0</v>
      </c>
      <c r="Y159" s="116">
        <f t="shared" si="55"/>
        <v>78012</v>
      </c>
      <c r="Z159" s="164">
        <f t="shared" si="55"/>
        <v>78012</v>
      </c>
    </row>
    <row r="160" spans="1:26" ht="25.5" x14ac:dyDescent="0.2">
      <c r="A160" s="131" t="s">
        <v>1520</v>
      </c>
      <c r="B160" s="132" t="s">
        <v>822</v>
      </c>
      <c r="C160" s="112">
        <f>+'1° trim 2016'!C160*$AB$1</f>
        <v>0</v>
      </c>
      <c r="D160" s="166">
        <f>+C160</f>
        <v>0</v>
      </c>
      <c r="E160" s="112">
        <f>+'1° trim 2016'!D160*$AB$1</f>
        <v>0</v>
      </c>
      <c r="F160" s="166">
        <f>+E160</f>
        <v>0</v>
      </c>
      <c r="G160" s="112">
        <f>+'1° trim 2016'!E160*$AB$1</f>
        <v>0</v>
      </c>
      <c r="H160" s="166">
        <f>+G160</f>
        <v>0</v>
      </c>
      <c r="I160" s="112">
        <f>+'1° trim 2016'!F160*$AB$1</f>
        <v>0</v>
      </c>
      <c r="J160" s="166">
        <f>+I160</f>
        <v>0</v>
      </c>
      <c r="K160" s="112">
        <f>+'1° trim 2016'!G160*$AB$1</f>
        <v>0</v>
      </c>
      <c r="L160" s="166">
        <f>+K160</f>
        <v>0</v>
      </c>
      <c r="M160" s="165">
        <f>+'1° trim 2016'!H160*$AB$1</f>
        <v>0</v>
      </c>
      <c r="N160" s="166">
        <f>+M160</f>
        <v>0</v>
      </c>
      <c r="O160" s="165">
        <f>+'1° trim 2016'!I160*$AB$1</f>
        <v>0</v>
      </c>
      <c r="P160" s="166">
        <f>+O160</f>
        <v>0</v>
      </c>
      <c r="Q160" s="165">
        <f>+'1° trim 2016'!J160*$AB$1</f>
        <v>0</v>
      </c>
      <c r="R160" s="166">
        <f>+Q160</f>
        <v>0</v>
      </c>
      <c r="S160" s="165">
        <f>+'1° trim 2016'!K160*$AB$1</f>
        <v>0</v>
      </c>
      <c r="T160" s="166">
        <f>+S160</f>
        <v>0</v>
      </c>
      <c r="U160" s="165">
        <f>+'1° trim 2016'!L160*$AB$1</f>
        <v>0</v>
      </c>
      <c r="V160" s="166">
        <f>+U160</f>
        <v>0</v>
      </c>
      <c r="W160" s="112">
        <f>+'1° trim 2016'!M160*$AB$1</f>
        <v>0</v>
      </c>
      <c r="X160" s="166">
        <f>+W160</f>
        <v>0</v>
      </c>
      <c r="Y160" s="116">
        <f t="shared" si="55"/>
        <v>0</v>
      </c>
      <c r="Z160" s="166">
        <f t="shared" si="55"/>
        <v>0</v>
      </c>
    </row>
    <row r="161" spans="1:26" ht="25.5" x14ac:dyDescent="0.2">
      <c r="A161" s="131" t="s">
        <v>1521</v>
      </c>
      <c r="B161" s="132" t="s">
        <v>823</v>
      </c>
      <c r="C161" s="112">
        <f>+'1° trim 2016'!C161*$AB$1</f>
        <v>0</v>
      </c>
      <c r="D161" s="166">
        <f>+C161</f>
        <v>0</v>
      </c>
      <c r="E161" s="112">
        <f>+'1° trim 2016'!D161*$AB$1</f>
        <v>0</v>
      </c>
      <c r="F161" s="166">
        <f>+E161</f>
        <v>0</v>
      </c>
      <c r="G161" s="112">
        <f>+'1° trim 2016'!E161*$AB$1</f>
        <v>0</v>
      </c>
      <c r="H161" s="166">
        <f>+G161</f>
        <v>0</v>
      </c>
      <c r="I161" s="112">
        <f>+'1° trim 2016'!F161*$AB$1</f>
        <v>0</v>
      </c>
      <c r="J161" s="166">
        <f>+I161</f>
        <v>0</v>
      </c>
      <c r="K161" s="112">
        <f>+'1° trim 2016'!G161*$AB$1</f>
        <v>0</v>
      </c>
      <c r="L161" s="166">
        <f>+K161</f>
        <v>0</v>
      </c>
      <c r="M161" s="165">
        <f>+'1° trim 2016'!H161*$AB$1</f>
        <v>0</v>
      </c>
      <c r="N161" s="166">
        <f>+M161</f>
        <v>0</v>
      </c>
      <c r="O161" s="165">
        <f>+'1° trim 2016'!I161*$AB$1</f>
        <v>0</v>
      </c>
      <c r="P161" s="166">
        <f>+O161</f>
        <v>0</v>
      </c>
      <c r="Q161" s="165">
        <f>+'1° trim 2016'!J161*$AB$1</f>
        <v>0</v>
      </c>
      <c r="R161" s="166">
        <f>+Q161</f>
        <v>0</v>
      </c>
      <c r="S161" s="165">
        <f>+'1° trim 2016'!K161*$AB$1</f>
        <v>0</v>
      </c>
      <c r="T161" s="166">
        <f>+S161</f>
        <v>0</v>
      </c>
      <c r="U161" s="165">
        <f>+'1° trim 2016'!L161*$AB$1</f>
        <v>0</v>
      </c>
      <c r="V161" s="166">
        <f>+U161</f>
        <v>0</v>
      </c>
      <c r="W161" s="112">
        <f>+'1° trim 2016'!M161*$AB$1</f>
        <v>0</v>
      </c>
      <c r="X161" s="166">
        <f>+W161</f>
        <v>0</v>
      </c>
      <c r="Y161" s="116">
        <f t="shared" si="55"/>
        <v>0</v>
      </c>
      <c r="Z161" s="166">
        <f t="shared" si="55"/>
        <v>0</v>
      </c>
    </row>
    <row r="162" spans="1:26" ht="25.5" x14ac:dyDescent="0.2">
      <c r="A162" s="131" t="s">
        <v>1522</v>
      </c>
      <c r="B162" s="132" t="s">
        <v>824</v>
      </c>
      <c r="C162" s="112">
        <f>+'1° trim 2016'!C162*$AB$1</f>
        <v>2020</v>
      </c>
      <c r="D162" s="166">
        <f>+C162</f>
        <v>2020</v>
      </c>
      <c r="E162" s="112">
        <f>+'1° trim 2016'!D162*$AB$1</f>
        <v>0</v>
      </c>
      <c r="F162" s="166">
        <f>+E162</f>
        <v>0</v>
      </c>
      <c r="G162" s="112">
        <f>+'1° trim 2016'!E162*$AB$1</f>
        <v>0</v>
      </c>
      <c r="H162" s="166">
        <f>+G162</f>
        <v>0</v>
      </c>
      <c r="I162" s="112">
        <f>+'1° trim 2016'!F162*$AB$1</f>
        <v>1492</v>
      </c>
      <c r="J162" s="166">
        <f>+I162</f>
        <v>1492</v>
      </c>
      <c r="K162" s="112">
        <f>+'1° trim 2016'!G162*$AB$1</f>
        <v>5472</v>
      </c>
      <c r="L162" s="166">
        <f>+K162</f>
        <v>5472</v>
      </c>
      <c r="M162" s="165">
        <f>+'1° trim 2016'!H162*$AB$1</f>
        <v>0</v>
      </c>
      <c r="N162" s="166">
        <f>+M162</f>
        <v>0</v>
      </c>
      <c r="O162" s="165">
        <f>+'1° trim 2016'!I162*$AB$1</f>
        <v>0</v>
      </c>
      <c r="P162" s="166">
        <f>+O162</f>
        <v>0</v>
      </c>
      <c r="Q162" s="165">
        <f>+'1° trim 2016'!J162*$AB$1</f>
        <v>9268</v>
      </c>
      <c r="R162" s="166">
        <f>+Q162</f>
        <v>9268</v>
      </c>
      <c r="S162" s="165">
        <f>+'1° trim 2016'!K162*$AB$1</f>
        <v>0</v>
      </c>
      <c r="T162" s="166">
        <f>+S162</f>
        <v>0</v>
      </c>
      <c r="U162" s="165">
        <f>+'1° trim 2016'!L162*$AB$1</f>
        <v>0</v>
      </c>
      <c r="V162" s="166">
        <f>+U162</f>
        <v>0</v>
      </c>
      <c r="W162" s="112">
        <f>+'1° trim 2016'!M162*$AB$1</f>
        <v>0</v>
      </c>
      <c r="X162" s="166">
        <f>+W162</f>
        <v>0</v>
      </c>
      <c r="Y162" s="116">
        <f t="shared" si="55"/>
        <v>18252</v>
      </c>
      <c r="Z162" s="166">
        <f t="shared" si="55"/>
        <v>18252</v>
      </c>
    </row>
    <row r="163" spans="1:26" s="110" customFormat="1" ht="25.5" x14ac:dyDescent="0.2">
      <c r="A163" s="139" t="s">
        <v>1523</v>
      </c>
      <c r="B163" s="132" t="s">
        <v>2128</v>
      </c>
      <c r="C163" s="112">
        <f>+'1° trim 2016'!C163*$AB$1</f>
        <v>4212</v>
      </c>
      <c r="D163" s="166">
        <f>+C163</f>
        <v>4212</v>
      </c>
      <c r="E163" s="112">
        <f>+'1° trim 2016'!D163*$AB$1</f>
        <v>1220</v>
      </c>
      <c r="F163" s="166">
        <f>+E163</f>
        <v>1220</v>
      </c>
      <c r="G163" s="112">
        <f>+'1° trim 2016'!E163*$AB$1</f>
        <v>4476</v>
      </c>
      <c r="H163" s="166">
        <f>+G163</f>
        <v>4476</v>
      </c>
      <c r="I163" s="112">
        <f>+'1° trim 2016'!F163*$AB$1</f>
        <v>944</v>
      </c>
      <c r="J163" s="166">
        <f>+I163</f>
        <v>944</v>
      </c>
      <c r="K163" s="112">
        <f>+'1° trim 2016'!G163*$AB$1</f>
        <v>3196</v>
      </c>
      <c r="L163" s="166">
        <f>+K163</f>
        <v>3196</v>
      </c>
      <c r="M163" s="165">
        <f>+'1° trim 2016'!H163*$AB$1</f>
        <v>3436</v>
      </c>
      <c r="N163" s="166">
        <f>+M163</f>
        <v>3436</v>
      </c>
      <c r="O163" s="165">
        <f>+'1° trim 2016'!I163*$AB$1</f>
        <v>4232</v>
      </c>
      <c r="P163" s="166">
        <f>+O163</f>
        <v>4232</v>
      </c>
      <c r="Q163" s="165">
        <f>+'1° trim 2016'!J163*$AB$1</f>
        <v>38044</v>
      </c>
      <c r="R163" s="166">
        <f>+Q163</f>
        <v>38044</v>
      </c>
      <c r="S163" s="165">
        <f>+'1° trim 2016'!K163*$AB$1</f>
        <v>0</v>
      </c>
      <c r="T163" s="166">
        <f>+S163</f>
        <v>0</v>
      </c>
      <c r="U163" s="165">
        <f>+'1° trim 2016'!L163*$AB$1</f>
        <v>0</v>
      </c>
      <c r="V163" s="166">
        <f>+U163</f>
        <v>0</v>
      </c>
      <c r="W163" s="112">
        <f>+'1° trim 2016'!M163*$AB$1</f>
        <v>0</v>
      </c>
      <c r="X163" s="166">
        <f>+W163</f>
        <v>0</v>
      </c>
      <c r="Y163" s="116">
        <f t="shared" si="55"/>
        <v>59760</v>
      </c>
      <c r="Z163" s="166">
        <f t="shared" si="55"/>
        <v>59760</v>
      </c>
    </row>
    <row r="164" spans="1:26" ht="25.5" x14ac:dyDescent="0.2">
      <c r="A164" s="143" t="s">
        <v>1524</v>
      </c>
      <c r="B164" s="132" t="s">
        <v>1813</v>
      </c>
      <c r="C164" s="112">
        <f>+'1° trim 2016'!C164*$AB$1</f>
        <v>0</v>
      </c>
      <c r="D164" s="166">
        <f>+C164</f>
        <v>0</v>
      </c>
      <c r="E164" s="112">
        <f>+'1° trim 2016'!D164*$AB$1</f>
        <v>0</v>
      </c>
      <c r="F164" s="166">
        <f>+E164</f>
        <v>0</v>
      </c>
      <c r="G164" s="112">
        <f>+'1° trim 2016'!E164*$AB$1</f>
        <v>0</v>
      </c>
      <c r="H164" s="166">
        <f>+G164</f>
        <v>0</v>
      </c>
      <c r="I164" s="112">
        <f>+'1° trim 2016'!F164*$AB$1</f>
        <v>0</v>
      </c>
      <c r="J164" s="166">
        <f>+I164</f>
        <v>0</v>
      </c>
      <c r="K164" s="112">
        <f>+'1° trim 2016'!G164*$AB$1</f>
        <v>0</v>
      </c>
      <c r="L164" s="166">
        <f>+K164</f>
        <v>0</v>
      </c>
      <c r="M164" s="165">
        <f>+'1° trim 2016'!H164*$AB$1</f>
        <v>0</v>
      </c>
      <c r="N164" s="166">
        <f>+M164</f>
        <v>0</v>
      </c>
      <c r="O164" s="165">
        <f>+'1° trim 2016'!I164*$AB$1</f>
        <v>0</v>
      </c>
      <c r="P164" s="166">
        <f>+O164</f>
        <v>0</v>
      </c>
      <c r="Q164" s="165">
        <f>+'1° trim 2016'!J164*$AB$1</f>
        <v>0</v>
      </c>
      <c r="R164" s="166">
        <f>+Q164</f>
        <v>0</v>
      </c>
      <c r="S164" s="165">
        <f>+'1° trim 2016'!K164*$AB$1</f>
        <v>0</v>
      </c>
      <c r="T164" s="166">
        <f>+S164</f>
        <v>0</v>
      </c>
      <c r="U164" s="165">
        <f>+'1° trim 2016'!L164*$AB$1</f>
        <v>0</v>
      </c>
      <c r="V164" s="166">
        <f>+U164</f>
        <v>0</v>
      </c>
      <c r="W164" s="112">
        <f>+'1° trim 2016'!M164*$AB$1</f>
        <v>0</v>
      </c>
      <c r="X164" s="166">
        <f>+W164</f>
        <v>0</v>
      </c>
      <c r="Y164" s="116">
        <f t="shared" si="55"/>
        <v>0</v>
      </c>
      <c r="Z164" s="166">
        <f t="shared" si="55"/>
        <v>0</v>
      </c>
    </row>
    <row r="165" spans="1:26" ht="25.5" x14ac:dyDescent="0.2">
      <c r="A165" s="143" t="s">
        <v>1525</v>
      </c>
      <c r="B165" s="132" t="s">
        <v>1306</v>
      </c>
      <c r="C165" s="112">
        <f>+'1° trim 2016'!C165*$AB$1</f>
        <v>10968</v>
      </c>
      <c r="D165" s="166">
        <f>SUM(D166:D170)</f>
        <v>10968</v>
      </c>
      <c r="E165" s="112">
        <f>+'1° trim 2016'!D165*$AB$1</f>
        <v>3876</v>
      </c>
      <c r="F165" s="166">
        <f>SUM(F166:F170)</f>
        <v>3876</v>
      </c>
      <c r="G165" s="112">
        <f>+'1° trim 2016'!E165*$AB$1</f>
        <v>3352</v>
      </c>
      <c r="H165" s="166">
        <f>SUM(H166:H170)</f>
        <v>3352</v>
      </c>
      <c r="I165" s="112">
        <f>+'1° trim 2016'!F165*$AB$1</f>
        <v>2900</v>
      </c>
      <c r="J165" s="166">
        <f>SUM(J166:J170)</f>
        <v>2900</v>
      </c>
      <c r="K165" s="112">
        <f>+'1° trim 2016'!G165*$AB$1</f>
        <v>2900</v>
      </c>
      <c r="L165" s="166">
        <f>SUM(L166:L170)</f>
        <v>2900</v>
      </c>
      <c r="M165" s="165">
        <f>+'1° trim 2016'!H165*$AB$1</f>
        <v>3660</v>
      </c>
      <c r="N165" s="166">
        <f>SUM(N166:N170)</f>
        <v>3660</v>
      </c>
      <c r="O165" s="165">
        <f>+'1° trim 2016'!I165*$AB$1</f>
        <v>5644</v>
      </c>
      <c r="P165" s="166">
        <f>SUM(P166:P170)</f>
        <v>5644</v>
      </c>
      <c r="Q165" s="165">
        <f>+'1° trim 2016'!J165*$AB$1</f>
        <v>22436</v>
      </c>
      <c r="R165" s="166">
        <f>SUM(R166:R170)</f>
        <v>22436</v>
      </c>
      <c r="S165" s="165">
        <f>+'1° trim 2016'!K165*$AB$1</f>
        <v>0</v>
      </c>
      <c r="T165" s="166">
        <f>SUM(T166:T170)</f>
        <v>0</v>
      </c>
      <c r="U165" s="165">
        <f>+'1° trim 2016'!L165*$AB$1</f>
        <v>0</v>
      </c>
      <c r="V165" s="166">
        <f>SUM(V166:V170)</f>
        <v>0</v>
      </c>
      <c r="W165" s="112">
        <f>+'1° trim 2016'!M165*$AB$1</f>
        <v>0</v>
      </c>
      <c r="X165" s="166">
        <f>SUM(X166:X170)</f>
        <v>0</v>
      </c>
      <c r="Y165" s="116">
        <f t="shared" si="55"/>
        <v>55736</v>
      </c>
      <c r="Z165" s="166">
        <f t="shared" si="55"/>
        <v>55736</v>
      </c>
    </row>
    <row r="166" spans="1:26" ht="25.5" x14ac:dyDescent="0.2">
      <c r="A166" s="143" t="s">
        <v>1526</v>
      </c>
      <c r="B166" s="132" t="s">
        <v>813</v>
      </c>
      <c r="C166" s="112">
        <f>+'1° trim 2016'!C166*$AB$1</f>
        <v>40</v>
      </c>
      <c r="D166" s="166">
        <f>+C166</f>
        <v>40</v>
      </c>
      <c r="E166" s="112">
        <f>+'1° trim 2016'!D166*$AB$1</f>
        <v>0</v>
      </c>
      <c r="F166" s="166">
        <f>+E166</f>
        <v>0</v>
      </c>
      <c r="G166" s="112">
        <f>+'1° trim 2016'!E166*$AB$1</f>
        <v>0</v>
      </c>
      <c r="H166" s="166">
        <f>+G166</f>
        <v>0</v>
      </c>
      <c r="I166" s="112">
        <f>+'1° trim 2016'!F166*$AB$1</f>
        <v>0</v>
      </c>
      <c r="J166" s="166">
        <f>+I166</f>
        <v>0</v>
      </c>
      <c r="K166" s="112">
        <f>+'1° trim 2016'!G166*$AB$1</f>
        <v>0</v>
      </c>
      <c r="L166" s="166">
        <f>+K166</f>
        <v>0</v>
      </c>
      <c r="M166" s="165">
        <f>+'1° trim 2016'!H166*$AB$1</f>
        <v>0</v>
      </c>
      <c r="N166" s="166">
        <f>+M166</f>
        <v>0</v>
      </c>
      <c r="O166" s="165">
        <f>+'1° trim 2016'!I166*$AB$1</f>
        <v>0</v>
      </c>
      <c r="P166" s="166">
        <f>+O166</f>
        <v>0</v>
      </c>
      <c r="Q166" s="165">
        <f>+'1° trim 2016'!J166*$AB$1</f>
        <v>0</v>
      </c>
      <c r="R166" s="166">
        <f>+Q166</f>
        <v>0</v>
      </c>
      <c r="S166" s="165">
        <f>+'1° trim 2016'!K166*$AB$1</f>
        <v>0</v>
      </c>
      <c r="T166" s="166">
        <f>+S166</f>
        <v>0</v>
      </c>
      <c r="U166" s="165">
        <f>+'1° trim 2016'!L166*$AB$1</f>
        <v>0</v>
      </c>
      <c r="V166" s="166">
        <f>+U166</f>
        <v>0</v>
      </c>
      <c r="W166" s="112">
        <f>+'1° trim 2016'!M166*$AB$1</f>
        <v>0</v>
      </c>
      <c r="X166" s="166">
        <f>+W166</f>
        <v>0</v>
      </c>
      <c r="Y166" s="116">
        <f t="shared" si="55"/>
        <v>40</v>
      </c>
      <c r="Z166" s="166">
        <f t="shared" si="55"/>
        <v>40</v>
      </c>
    </row>
    <row r="167" spans="1:26" ht="25.5" x14ac:dyDescent="0.2">
      <c r="A167" s="143" t="s">
        <v>1527</v>
      </c>
      <c r="B167" s="132" t="s">
        <v>812</v>
      </c>
      <c r="C167" s="112">
        <f>+'1° trim 2016'!C167*$AB$1</f>
        <v>0</v>
      </c>
      <c r="D167" s="166">
        <f>+C167</f>
        <v>0</v>
      </c>
      <c r="E167" s="112">
        <f>+'1° trim 2016'!D167*$AB$1</f>
        <v>0</v>
      </c>
      <c r="F167" s="166">
        <f>+E167</f>
        <v>0</v>
      </c>
      <c r="G167" s="112">
        <f>+'1° trim 2016'!E167*$AB$1</f>
        <v>0</v>
      </c>
      <c r="H167" s="166">
        <f>+G167</f>
        <v>0</v>
      </c>
      <c r="I167" s="112">
        <f>+'1° trim 2016'!F167*$AB$1</f>
        <v>0</v>
      </c>
      <c r="J167" s="166">
        <f>+I167</f>
        <v>0</v>
      </c>
      <c r="K167" s="112">
        <f>+'1° trim 2016'!G167*$AB$1</f>
        <v>0</v>
      </c>
      <c r="L167" s="166">
        <f>+K167</f>
        <v>0</v>
      </c>
      <c r="M167" s="165">
        <f>+'1° trim 2016'!H167*$AB$1</f>
        <v>0</v>
      </c>
      <c r="N167" s="166">
        <f>+M167</f>
        <v>0</v>
      </c>
      <c r="O167" s="165">
        <f>+'1° trim 2016'!I167*$AB$1</f>
        <v>0</v>
      </c>
      <c r="P167" s="166">
        <f>+O167</f>
        <v>0</v>
      </c>
      <c r="Q167" s="165">
        <f>+'1° trim 2016'!J167*$AB$1</f>
        <v>0</v>
      </c>
      <c r="R167" s="166">
        <f>+Q167</f>
        <v>0</v>
      </c>
      <c r="S167" s="165">
        <f>+'1° trim 2016'!K167*$AB$1</f>
        <v>0</v>
      </c>
      <c r="T167" s="166">
        <f>+S167</f>
        <v>0</v>
      </c>
      <c r="U167" s="165">
        <f>+'1° trim 2016'!L167*$AB$1</f>
        <v>0</v>
      </c>
      <c r="V167" s="166">
        <f>+U167</f>
        <v>0</v>
      </c>
      <c r="W167" s="112">
        <f>+'1° trim 2016'!M167*$AB$1</f>
        <v>0</v>
      </c>
      <c r="X167" s="166">
        <f>+W167</f>
        <v>0</v>
      </c>
      <c r="Y167" s="116">
        <f t="shared" si="55"/>
        <v>0</v>
      </c>
      <c r="Z167" s="166">
        <f t="shared" si="55"/>
        <v>0</v>
      </c>
    </row>
    <row r="168" spans="1:26" s="110" customFormat="1" ht="25.5" x14ac:dyDescent="0.2">
      <c r="A168" s="143" t="s">
        <v>1528</v>
      </c>
      <c r="B168" s="132" t="s">
        <v>941</v>
      </c>
      <c r="C168" s="112">
        <f>+'1° trim 2016'!C168*$AB$1</f>
        <v>0</v>
      </c>
      <c r="D168" s="166">
        <f>+C168</f>
        <v>0</v>
      </c>
      <c r="E168" s="112">
        <f>+'1° trim 2016'!D168*$AB$1</f>
        <v>0</v>
      </c>
      <c r="F168" s="166">
        <f>+E168</f>
        <v>0</v>
      </c>
      <c r="G168" s="112">
        <f>+'1° trim 2016'!E168*$AB$1</f>
        <v>0</v>
      </c>
      <c r="H168" s="166">
        <f>+G168</f>
        <v>0</v>
      </c>
      <c r="I168" s="112">
        <f>+'1° trim 2016'!F168*$AB$1</f>
        <v>0</v>
      </c>
      <c r="J168" s="166">
        <f>+I168</f>
        <v>0</v>
      </c>
      <c r="K168" s="112">
        <f>+'1° trim 2016'!G168*$AB$1</f>
        <v>0</v>
      </c>
      <c r="L168" s="166">
        <f>+K168</f>
        <v>0</v>
      </c>
      <c r="M168" s="165">
        <f>+'1° trim 2016'!H168*$AB$1</f>
        <v>0</v>
      </c>
      <c r="N168" s="166">
        <f>+M168</f>
        <v>0</v>
      </c>
      <c r="O168" s="165">
        <f>+'1° trim 2016'!I168*$AB$1</f>
        <v>0</v>
      </c>
      <c r="P168" s="166">
        <f>+O168</f>
        <v>0</v>
      </c>
      <c r="Q168" s="165">
        <f>+'1° trim 2016'!J168*$AB$1</f>
        <v>0</v>
      </c>
      <c r="R168" s="166">
        <f>+Q168</f>
        <v>0</v>
      </c>
      <c r="S168" s="165">
        <f>+'1° trim 2016'!K168*$AB$1</f>
        <v>0</v>
      </c>
      <c r="T168" s="166">
        <f>+S168</f>
        <v>0</v>
      </c>
      <c r="U168" s="165">
        <f>+'1° trim 2016'!L168*$AB$1</f>
        <v>0</v>
      </c>
      <c r="V168" s="166">
        <f>+U168</f>
        <v>0</v>
      </c>
      <c r="W168" s="112">
        <f>+'1° trim 2016'!M168*$AB$1</f>
        <v>0</v>
      </c>
      <c r="X168" s="166">
        <f>+W168</f>
        <v>0</v>
      </c>
      <c r="Y168" s="116">
        <f t="shared" si="55"/>
        <v>0</v>
      </c>
      <c r="Z168" s="166">
        <f t="shared" si="55"/>
        <v>0</v>
      </c>
    </row>
    <row r="169" spans="1:26" x14ac:dyDescent="0.2">
      <c r="A169" s="143" t="s">
        <v>1529</v>
      </c>
      <c r="B169" s="132" t="s">
        <v>562</v>
      </c>
      <c r="C169" s="112">
        <f>+'1° trim 2016'!C169*$AB$1</f>
        <v>10928</v>
      </c>
      <c r="D169" s="166">
        <f>+C169</f>
        <v>10928</v>
      </c>
      <c r="E169" s="112">
        <f>+'1° trim 2016'!D169*$AB$1</f>
        <v>3876</v>
      </c>
      <c r="F169" s="166">
        <f>+E169</f>
        <v>3876</v>
      </c>
      <c r="G169" s="112">
        <f>+'1° trim 2016'!E169*$AB$1</f>
        <v>3352</v>
      </c>
      <c r="H169" s="166">
        <f>+G169</f>
        <v>3352</v>
      </c>
      <c r="I169" s="112">
        <f>+'1° trim 2016'!F169*$AB$1</f>
        <v>2900</v>
      </c>
      <c r="J169" s="166">
        <f>+I169</f>
        <v>2900</v>
      </c>
      <c r="K169" s="112">
        <f>+'1° trim 2016'!G169*$AB$1</f>
        <v>2900</v>
      </c>
      <c r="L169" s="166">
        <f>+K169</f>
        <v>2900</v>
      </c>
      <c r="M169" s="165">
        <f>+'1° trim 2016'!H169*$AB$1</f>
        <v>3660</v>
      </c>
      <c r="N169" s="166">
        <f>+M169</f>
        <v>3660</v>
      </c>
      <c r="O169" s="165">
        <f>+'1° trim 2016'!I169*$AB$1</f>
        <v>5644</v>
      </c>
      <c r="P169" s="166">
        <f>+O169</f>
        <v>5644</v>
      </c>
      <c r="Q169" s="165">
        <f>+'1° trim 2016'!J169*$AB$1</f>
        <v>22436</v>
      </c>
      <c r="R169" s="166">
        <f>+Q169</f>
        <v>22436</v>
      </c>
      <c r="S169" s="165">
        <f>+'1° trim 2016'!K169*$AB$1</f>
        <v>0</v>
      </c>
      <c r="T169" s="166">
        <f>+S169</f>
        <v>0</v>
      </c>
      <c r="U169" s="165">
        <f>+'1° trim 2016'!L169*$AB$1</f>
        <v>0</v>
      </c>
      <c r="V169" s="166">
        <f>+U169</f>
        <v>0</v>
      </c>
      <c r="W169" s="112">
        <f>+'1° trim 2016'!M169*$AB$1</f>
        <v>0</v>
      </c>
      <c r="X169" s="166">
        <f>+W169</f>
        <v>0</v>
      </c>
      <c r="Y169" s="116">
        <f t="shared" si="55"/>
        <v>55696</v>
      </c>
      <c r="Z169" s="166">
        <f t="shared" si="55"/>
        <v>55696</v>
      </c>
    </row>
    <row r="170" spans="1:26" x14ac:dyDescent="0.2">
      <c r="A170" s="143" t="s">
        <v>1530</v>
      </c>
      <c r="B170" s="132" t="s">
        <v>1333</v>
      </c>
      <c r="C170" s="112">
        <f>+'1° trim 2016'!C170*$AB$1</f>
        <v>0</v>
      </c>
      <c r="D170" s="166">
        <f>+C170</f>
        <v>0</v>
      </c>
      <c r="E170" s="112">
        <f>+'1° trim 2016'!D170*$AB$1</f>
        <v>0</v>
      </c>
      <c r="F170" s="166">
        <f>+E170</f>
        <v>0</v>
      </c>
      <c r="G170" s="112">
        <f>+'1° trim 2016'!E170*$AB$1</f>
        <v>0</v>
      </c>
      <c r="H170" s="166">
        <f>+G170</f>
        <v>0</v>
      </c>
      <c r="I170" s="112">
        <f>+'1° trim 2016'!F170*$AB$1</f>
        <v>0</v>
      </c>
      <c r="J170" s="166">
        <f>+I170</f>
        <v>0</v>
      </c>
      <c r="K170" s="112">
        <f>+'1° trim 2016'!G170*$AB$1</f>
        <v>0</v>
      </c>
      <c r="L170" s="166">
        <f>+K170</f>
        <v>0</v>
      </c>
      <c r="M170" s="165">
        <f>+'1° trim 2016'!H170*$AB$1</f>
        <v>0</v>
      </c>
      <c r="N170" s="166">
        <f>+M170</f>
        <v>0</v>
      </c>
      <c r="O170" s="165">
        <f>+'1° trim 2016'!I170*$AB$1</f>
        <v>0</v>
      </c>
      <c r="P170" s="166">
        <f>+O170</f>
        <v>0</v>
      </c>
      <c r="Q170" s="165">
        <f>+'1° trim 2016'!J170*$AB$1</f>
        <v>0</v>
      </c>
      <c r="R170" s="166">
        <f>+Q170</f>
        <v>0</v>
      </c>
      <c r="S170" s="165">
        <f>+'1° trim 2016'!K170*$AB$1</f>
        <v>0</v>
      </c>
      <c r="T170" s="166">
        <f>+S170</f>
        <v>0</v>
      </c>
      <c r="U170" s="165">
        <f>+'1° trim 2016'!L170*$AB$1</f>
        <v>0</v>
      </c>
      <c r="V170" s="166">
        <f>+U170</f>
        <v>0</v>
      </c>
      <c r="W170" s="112">
        <f>+'1° trim 2016'!M170*$AB$1</f>
        <v>0</v>
      </c>
      <c r="X170" s="166">
        <f>+W170</f>
        <v>0</v>
      </c>
      <c r="Y170" s="116">
        <f t="shared" si="55"/>
        <v>0</v>
      </c>
      <c r="Z170" s="166">
        <f t="shared" si="55"/>
        <v>0</v>
      </c>
    </row>
    <row r="171" spans="1:26" ht="25.5" x14ac:dyDescent="0.2">
      <c r="A171" s="143" t="s">
        <v>1531</v>
      </c>
      <c r="B171" s="132" t="s">
        <v>1053</v>
      </c>
      <c r="C171" s="112">
        <f>+'1° trim 2016'!C171*$AB$1</f>
        <v>9432</v>
      </c>
      <c r="D171" s="166">
        <f>SUM(D172:D175)</f>
        <v>9432</v>
      </c>
      <c r="E171" s="112">
        <f>+'1° trim 2016'!D171*$AB$1</f>
        <v>3928</v>
      </c>
      <c r="F171" s="166">
        <f>SUM(F172:F175)</f>
        <v>3928</v>
      </c>
      <c r="G171" s="112">
        <f>+'1° trim 2016'!E171*$AB$1</f>
        <v>3784</v>
      </c>
      <c r="H171" s="166">
        <f>SUM(H172:H175)</f>
        <v>3784</v>
      </c>
      <c r="I171" s="112">
        <f>+'1° trim 2016'!F171*$AB$1</f>
        <v>1864</v>
      </c>
      <c r="J171" s="166">
        <f>SUM(J172:J175)</f>
        <v>1864</v>
      </c>
      <c r="K171" s="112">
        <f>+'1° trim 2016'!G171*$AB$1</f>
        <v>3304</v>
      </c>
      <c r="L171" s="166">
        <f>SUM(L172:L175)</f>
        <v>3304</v>
      </c>
      <c r="M171" s="165">
        <f>+'1° trim 2016'!H171*$AB$1</f>
        <v>2532</v>
      </c>
      <c r="N171" s="166">
        <f>SUM(N172:N175)</f>
        <v>2532</v>
      </c>
      <c r="O171" s="165">
        <f>+'1° trim 2016'!I171*$AB$1</f>
        <v>3688</v>
      </c>
      <c r="P171" s="166">
        <f>SUM(P172:P175)</f>
        <v>3688</v>
      </c>
      <c r="Q171" s="165">
        <f>+'1° trim 2016'!J171*$AB$1</f>
        <v>11300</v>
      </c>
      <c r="R171" s="166">
        <f>SUM(R172:R175)</f>
        <v>11300</v>
      </c>
      <c r="S171" s="165">
        <f>+'1° trim 2016'!K171*$AB$1</f>
        <v>0</v>
      </c>
      <c r="T171" s="166">
        <f>SUM(T172:T175)</f>
        <v>0</v>
      </c>
      <c r="U171" s="165">
        <f>+'1° trim 2016'!L171*$AB$1</f>
        <v>0</v>
      </c>
      <c r="V171" s="166">
        <f>SUM(V172:V175)</f>
        <v>0</v>
      </c>
      <c r="W171" s="112">
        <f>+'1° trim 2016'!M171*$AB$1</f>
        <v>0</v>
      </c>
      <c r="X171" s="166">
        <f>SUM(X172:X175)</f>
        <v>0</v>
      </c>
      <c r="Y171" s="116">
        <f t="shared" si="55"/>
        <v>39832</v>
      </c>
      <c r="Z171" s="166">
        <f t="shared" si="55"/>
        <v>39832</v>
      </c>
    </row>
    <row r="172" spans="1:26" ht="25.5" x14ac:dyDescent="0.2">
      <c r="A172" s="143" t="s">
        <v>1532</v>
      </c>
      <c r="B172" s="132" t="s">
        <v>811</v>
      </c>
      <c r="C172" s="112">
        <f>+'1° trim 2016'!C172*$AB$1</f>
        <v>0</v>
      </c>
      <c r="D172" s="166">
        <f>+C172</f>
        <v>0</v>
      </c>
      <c r="E172" s="112">
        <f>+'1° trim 2016'!D172*$AB$1</f>
        <v>0</v>
      </c>
      <c r="F172" s="166">
        <f>+E172</f>
        <v>0</v>
      </c>
      <c r="G172" s="112">
        <f>+'1° trim 2016'!E172*$AB$1</f>
        <v>0</v>
      </c>
      <c r="H172" s="166">
        <f>+G172</f>
        <v>0</v>
      </c>
      <c r="I172" s="112">
        <f>+'1° trim 2016'!F172*$AB$1</f>
        <v>0</v>
      </c>
      <c r="J172" s="166">
        <f>+I172</f>
        <v>0</v>
      </c>
      <c r="K172" s="112">
        <f>+'1° trim 2016'!G172*$AB$1</f>
        <v>0</v>
      </c>
      <c r="L172" s="166">
        <f>+K172</f>
        <v>0</v>
      </c>
      <c r="M172" s="165">
        <f>+'1° trim 2016'!H172*$AB$1</f>
        <v>0</v>
      </c>
      <c r="N172" s="166">
        <f>+M172</f>
        <v>0</v>
      </c>
      <c r="O172" s="165">
        <f>+'1° trim 2016'!I172*$AB$1</f>
        <v>0</v>
      </c>
      <c r="P172" s="166">
        <f>+O172</f>
        <v>0</v>
      </c>
      <c r="Q172" s="165">
        <f>+'1° trim 2016'!J172*$AB$1</f>
        <v>0</v>
      </c>
      <c r="R172" s="166">
        <f>+Q172</f>
        <v>0</v>
      </c>
      <c r="S172" s="165">
        <f>+'1° trim 2016'!K172*$AB$1</f>
        <v>0</v>
      </c>
      <c r="T172" s="166">
        <f>+S172</f>
        <v>0</v>
      </c>
      <c r="U172" s="165">
        <f>+'1° trim 2016'!L172*$AB$1</f>
        <v>0</v>
      </c>
      <c r="V172" s="166">
        <f>+U172</f>
        <v>0</v>
      </c>
      <c r="W172" s="112">
        <f>+'1° trim 2016'!M172*$AB$1</f>
        <v>0</v>
      </c>
      <c r="X172" s="166">
        <f>+W172</f>
        <v>0</v>
      </c>
      <c r="Y172" s="116">
        <f t="shared" si="55"/>
        <v>0</v>
      </c>
      <c r="Z172" s="166">
        <f t="shared" si="55"/>
        <v>0</v>
      </c>
    </row>
    <row r="173" spans="1:26" ht="25.5" x14ac:dyDescent="0.2">
      <c r="A173" s="143" t="s">
        <v>1533</v>
      </c>
      <c r="B173" s="132" t="s">
        <v>810</v>
      </c>
      <c r="C173" s="112">
        <f>+'1° trim 2016'!C173*$AB$1</f>
        <v>0</v>
      </c>
      <c r="D173" s="166">
        <f>+C173</f>
        <v>0</v>
      </c>
      <c r="E173" s="112">
        <f>+'1° trim 2016'!D173*$AB$1</f>
        <v>0</v>
      </c>
      <c r="F173" s="166">
        <f>+E173</f>
        <v>0</v>
      </c>
      <c r="G173" s="112">
        <f>+'1° trim 2016'!E173*$AB$1</f>
        <v>0</v>
      </c>
      <c r="H173" s="166">
        <f>+G173</f>
        <v>0</v>
      </c>
      <c r="I173" s="112">
        <f>+'1° trim 2016'!F173*$AB$1</f>
        <v>0</v>
      </c>
      <c r="J173" s="166">
        <f>+I173</f>
        <v>0</v>
      </c>
      <c r="K173" s="112">
        <f>+'1° trim 2016'!G173*$AB$1</f>
        <v>0</v>
      </c>
      <c r="L173" s="166">
        <f>+K173</f>
        <v>0</v>
      </c>
      <c r="M173" s="165">
        <f>+'1° trim 2016'!H173*$AB$1</f>
        <v>0</v>
      </c>
      <c r="N173" s="166">
        <f>+M173</f>
        <v>0</v>
      </c>
      <c r="O173" s="165">
        <f>+'1° trim 2016'!I173*$AB$1</f>
        <v>0</v>
      </c>
      <c r="P173" s="166">
        <f>+O173</f>
        <v>0</v>
      </c>
      <c r="Q173" s="165">
        <f>+'1° trim 2016'!J173*$AB$1</f>
        <v>0</v>
      </c>
      <c r="R173" s="166">
        <f>+Q173</f>
        <v>0</v>
      </c>
      <c r="S173" s="165">
        <f>+'1° trim 2016'!K173*$AB$1</f>
        <v>0</v>
      </c>
      <c r="T173" s="166">
        <f>+S173</f>
        <v>0</v>
      </c>
      <c r="U173" s="165">
        <f>+'1° trim 2016'!L173*$AB$1</f>
        <v>0</v>
      </c>
      <c r="V173" s="166">
        <f>+U173</f>
        <v>0</v>
      </c>
      <c r="W173" s="112">
        <f>+'1° trim 2016'!M173*$AB$1</f>
        <v>0</v>
      </c>
      <c r="X173" s="166">
        <f>+W173</f>
        <v>0</v>
      </c>
      <c r="Y173" s="116">
        <f t="shared" si="55"/>
        <v>0</v>
      </c>
      <c r="Z173" s="166">
        <f t="shared" si="55"/>
        <v>0</v>
      </c>
    </row>
    <row r="174" spans="1:26" s="110" customFormat="1" x14ac:dyDescent="0.2">
      <c r="A174" s="143" t="s">
        <v>1534</v>
      </c>
      <c r="B174" s="132" t="s">
        <v>1814</v>
      </c>
      <c r="C174" s="112">
        <f>+'1° trim 2016'!C174*$AB$1</f>
        <v>0</v>
      </c>
      <c r="D174" s="166">
        <f>+C174</f>
        <v>0</v>
      </c>
      <c r="E174" s="112">
        <f>+'1° trim 2016'!D174*$AB$1</f>
        <v>0</v>
      </c>
      <c r="F174" s="166">
        <f>+E174</f>
        <v>0</v>
      </c>
      <c r="G174" s="112">
        <f>+'1° trim 2016'!E174*$AB$1</f>
        <v>0</v>
      </c>
      <c r="H174" s="166">
        <f>+G174</f>
        <v>0</v>
      </c>
      <c r="I174" s="112">
        <f>+'1° trim 2016'!F174*$AB$1</f>
        <v>0</v>
      </c>
      <c r="J174" s="166">
        <f>+I174</f>
        <v>0</v>
      </c>
      <c r="K174" s="112">
        <f>+'1° trim 2016'!G174*$AB$1</f>
        <v>0</v>
      </c>
      <c r="L174" s="166">
        <f>+K174</f>
        <v>0</v>
      </c>
      <c r="M174" s="165">
        <f>+'1° trim 2016'!H174*$AB$1</f>
        <v>0</v>
      </c>
      <c r="N174" s="166">
        <f>+M174</f>
        <v>0</v>
      </c>
      <c r="O174" s="165">
        <f>+'1° trim 2016'!I174*$AB$1</f>
        <v>0</v>
      </c>
      <c r="P174" s="166">
        <f>+O174</f>
        <v>0</v>
      </c>
      <c r="Q174" s="165">
        <f>+'1° trim 2016'!J174*$AB$1</f>
        <v>0</v>
      </c>
      <c r="R174" s="166">
        <f>+Q174</f>
        <v>0</v>
      </c>
      <c r="S174" s="165">
        <f>+'1° trim 2016'!K174*$AB$1</f>
        <v>0</v>
      </c>
      <c r="T174" s="166">
        <f>+S174</f>
        <v>0</v>
      </c>
      <c r="U174" s="165">
        <f>+'1° trim 2016'!L174*$AB$1</f>
        <v>0</v>
      </c>
      <c r="V174" s="166">
        <f>+U174</f>
        <v>0</v>
      </c>
      <c r="W174" s="112">
        <f>+'1° trim 2016'!M174*$AB$1</f>
        <v>0</v>
      </c>
      <c r="X174" s="166">
        <f>+W174</f>
        <v>0</v>
      </c>
      <c r="Y174" s="116">
        <f t="shared" si="55"/>
        <v>0</v>
      </c>
      <c r="Z174" s="166">
        <f t="shared" si="55"/>
        <v>0</v>
      </c>
    </row>
    <row r="175" spans="1:26" x14ac:dyDescent="0.2">
      <c r="A175" s="143" t="s">
        <v>1535</v>
      </c>
      <c r="B175" s="132" t="s">
        <v>809</v>
      </c>
      <c r="C175" s="112">
        <f>+'1° trim 2016'!C175*$AB$1</f>
        <v>9432</v>
      </c>
      <c r="D175" s="166">
        <f>+C175</f>
        <v>9432</v>
      </c>
      <c r="E175" s="112">
        <f>+'1° trim 2016'!D175*$AB$1</f>
        <v>3928</v>
      </c>
      <c r="F175" s="166">
        <f>+E175</f>
        <v>3928</v>
      </c>
      <c r="G175" s="112">
        <f>+'1° trim 2016'!E175*$AB$1</f>
        <v>3784</v>
      </c>
      <c r="H175" s="166">
        <f>+G175</f>
        <v>3784</v>
      </c>
      <c r="I175" s="112">
        <f>+'1° trim 2016'!F175*$AB$1</f>
        <v>1864</v>
      </c>
      <c r="J175" s="166">
        <f>+I175</f>
        <v>1864</v>
      </c>
      <c r="K175" s="112">
        <f>+'1° trim 2016'!G175*$AB$1</f>
        <v>3304</v>
      </c>
      <c r="L175" s="166">
        <f>+K175</f>
        <v>3304</v>
      </c>
      <c r="M175" s="165">
        <f>+'1° trim 2016'!H175*$AB$1</f>
        <v>2532</v>
      </c>
      <c r="N175" s="166">
        <f>+M175</f>
        <v>2532</v>
      </c>
      <c r="O175" s="165">
        <f>+'1° trim 2016'!I175*$AB$1</f>
        <v>3688</v>
      </c>
      <c r="P175" s="166">
        <f>+O175</f>
        <v>3688</v>
      </c>
      <c r="Q175" s="165">
        <f>+'1° trim 2016'!J175*$AB$1</f>
        <v>11300</v>
      </c>
      <c r="R175" s="166">
        <f>+Q175</f>
        <v>11300</v>
      </c>
      <c r="S175" s="165">
        <f>+'1° trim 2016'!K175*$AB$1</f>
        <v>0</v>
      </c>
      <c r="T175" s="166">
        <f>+S175</f>
        <v>0</v>
      </c>
      <c r="U175" s="165">
        <f>+'1° trim 2016'!L175*$AB$1</f>
        <v>0</v>
      </c>
      <c r="V175" s="166">
        <f>+U175</f>
        <v>0</v>
      </c>
      <c r="W175" s="112">
        <f>+'1° trim 2016'!M175*$AB$1</f>
        <v>0</v>
      </c>
      <c r="X175" s="166">
        <f>+W175</f>
        <v>0</v>
      </c>
      <c r="Y175" s="116">
        <f t="shared" si="55"/>
        <v>39832</v>
      </c>
      <c r="Z175" s="166">
        <f t="shared" si="55"/>
        <v>39832</v>
      </c>
    </row>
    <row r="176" spans="1:26" ht="25.5" x14ac:dyDescent="0.2">
      <c r="A176" s="143" t="s">
        <v>1536</v>
      </c>
      <c r="B176" s="132" t="s">
        <v>1054</v>
      </c>
      <c r="C176" s="112">
        <f>+'1° trim 2016'!C176*$AB$1</f>
        <v>4348</v>
      </c>
      <c r="D176" s="164">
        <f>SUM(D177:D180)</f>
        <v>4348</v>
      </c>
      <c r="E176" s="112">
        <f>+'1° trim 2016'!D176*$AB$1</f>
        <v>1648</v>
      </c>
      <c r="F176" s="164">
        <f>SUM(F177:F180)</f>
        <v>1648</v>
      </c>
      <c r="G176" s="112">
        <f>+'1° trim 2016'!E176*$AB$1</f>
        <v>4036</v>
      </c>
      <c r="H176" s="164">
        <f>SUM(H177:H180)</f>
        <v>4036</v>
      </c>
      <c r="I176" s="112">
        <f>+'1° trim 2016'!F176*$AB$1</f>
        <v>140</v>
      </c>
      <c r="J176" s="164">
        <f>SUM(J177:J180)</f>
        <v>140</v>
      </c>
      <c r="K176" s="112">
        <f>+'1° trim 2016'!G176*$AB$1</f>
        <v>2600</v>
      </c>
      <c r="L176" s="164">
        <f>SUM(L177:L180)</f>
        <v>2600</v>
      </c>
      <c r="M176" s="165">
        <f>+'1° trim 2016'!H176*$AB$1</f>
        <v>1860</v>
      </c>
      <c r="N176" s="164">
        <f>SUM(N177:N180)</f>
        <v>1860</v>
      </c>
      <c r="O176" s="165">
        <f>+'1° trim 2016'!I176*$AB$1</f>
        <v>544</v>
      </c>
      <c r="P176" s="164">
        <f>SUM(P177:P180)</f>
        <v>544</v>
      </c>
      <c r="Q176" s="165">
        <f>+'1° trim 2016'!J176*$AB$1</f>
        <v>11676</v>
      </c>
      <c r="R176" s="164">
        <f>SUM(R177:R180)</f>
        <v>11676</v>
      </c>
      <c r="S176" s="165">
        <f>+'1° trim 2016'!K176*$AB$1</f>
        <v>0</v>
      </c>
      <c r="T176" s="164">
        <f>SUM(T177:T180)</f>
        <v>0</v>
      </c>
      <c r="U176" s="165">
        <f>+'1° trim 2016'!L176*$AB$1</f>
        <v>0</v>
      </c>
      <c r="V176" s="164">
        <f>SUM(V177:V180)</f>
        <v>0</v>
      </c>
      <c r="W176" s="112">
        <f>+'1° trim 2016'!M176*$AB$1</f>
        <v>0</v>
      </c>
      <c r="X176" s="164">
        <f>SUM(X177:X180)</f>
        <v>0</v>
      </c>
      <c r="Y176" s="116">
        <f t="shared" si="55"/>
        <v>26852</v>
      </c>
      <c r="Z176" s="164">
        <f t="shared" si="55"/>
        <v>26852</v>
      </c>
    </row>
    <row r="177" spans="1:26" ht="25.5" x14ac:dyDescent="0.2">
      <c r="A177" s="143" t="s">
        <v>1537</v>
      </c>
      <c r="B177" s="132" t="s">
        <v>808</v>
      </c>
      <c r="C177" s="112">
        <f>+'1° trim 2016'!C177*$AB$1</f>
        <v>0</v>
      </c>
      <c r="D177" s="166">
        <f>+C177</f>
        <v>0</v>
      </c>
      <c r="E177" s="112">
        <f>+'1° trim 2016'!D177*$AB$1</f>
        <v>0</v>
      </c>
      <c r="F177" s="166">
        <f>+E177</f>
        <v>0</v>
      </c>
      <c r="G177" s="112">
        <f>+'1° trim 2016'!E177*$AB$1</f>
        <v>0</v>
      </c>
      <c r="H177" s="166">
        <f>+G177</f>
        <v>0</v>
      </c>
      <c r="I177" s="112">
        <f>+'1° trim 2016'!F177*$AB$1</f>
        <v>0</v>
      </c>
      <c r="J177" s="166">
        <f>+I177</f>
        <v>0</v>
      </c>
      <c r="K177" s="112">
        <f>+'1° trim 2016'!G177*$AB$1</f>
        <v>0</v>
      </c>
      <c r="L177" s="166">
        <f>+K177</f>
        <v>0</v>
      </c>
      <c r="M177" s="165">
        <f>+'1° trim 2016'!H177*$AB$1</f>
        <v>0</v>
      </c>
      <c r="N177" s="166">
        <f>+M177</f>
        <v>0</v>
      </c>
      <c r="O177" s="165">
        <f>+'1° trim 2016'!I177*$AB$1</f>
        <v>0</v>
      </c>
      <c r="P177" s="166">
        <f>+O177</f>
        <v>0</v>
      </c>
      <c r="Q177" s="165">
        <f>+'1° trim 2016'!J177*$AB$1</f>
        <v>0</v>
      </c>
      <c r="R177" s="166">
        <f>+Q177</f>
        <v>0</v>
      </c>
      <c r="S177" s="165">
        <f>+'1° trim 2016'!K177*$AB$1</f>
        <v>0</v>
      </c>
      <c r="T177" s="166">
        <f>+S177</f>
        <v>0</v>
      </c>
      <c r="U177" s="165">
        <f>+'1° trim 2016'!L177*$AB$1</f>
        <v>0</v>
      </c>
      <c r="V177" s="166">
        <f>+U177</f>
        <v>0</v>
      </c>
      <c r="W177" s="112">
        <f>+'1° trim 2016'!M177*$AB$1</f>
        <v>0</v>
      </c>
      <c r="X177" s="166">
        <f>+W177</f>
        <v>0</v>
      </c>
      <c r="Y177" s="116">
        <f t="shared" si="55"/>
        <v>0</v>
      </c>
      <c r="Z177" s="166">
        <f t="shared" si="55"/>
        <v>0</v>
      </c>
    </row>
    <row r="178" spans="1:26" ht="25.5" x14ac:dyDescent="0.2">
      <c r="A178" s="143" t="s">
        <v>1538</v>
      </c>
      <c r="B178" s="132" t="s">
        <v>807</v>
      </c>
      <c r="C178" s="112">
        <f>+'1° trim 2016'!C178*$AB$1</f>
        <v>0</v>
      </c>
      <c r="D178" s="166">
        <f>+C178</f>
        <v>0</v>
      </c>
      <c r="E178" s="112">
        <f>+'1° trim 2016'!D178*$AB$1</f>
        <v>0</v>
      </c>
      <c r="F178" s="166">
        <f>+E178</f>
        <v>0</v>
      </c>
      <c r="G178" s="112">
        <f>+'1° trim 2016'!E178*$AB$1</f>
        <v>0</v>
      </c>
      <c r="H178" s="166">
        <f>+G178</f>
        <v>0</v>
      </c>
      <c r="I178" s="112">
        <f>+'1° trim 2016'!F178*$AB$1</f>
        <v>0</v>
      </c>
      <c r="J178" s="166">
        <f>+I178</f>
        <v>0</v>
      </c>
      <c r="K178" s="112">
        <f>+'1° trim 2016'!G178*$AB$1</f>
        <v>0</v>
      </c>
      <c r="L178" s="166">
        <f>+K178</f>
        <v>0</v>
      </c>
      <c r="M178" s="165">
        <f>+'1° trim 2016'!H178*$AB$1</f>
        <v>0</v>
      </c>
      <c r="N178" s="166">
        <f>+M178</f>
        <v>0</v>
      </c>
      <c r="O178" s="165">
        <f>+'1° trim 2016'!I178*$AB$1</f>
        <v>0</v>
      </c>
      <c r="P178" s="166">
        <f>+O178</f>
        <v>0</v>
      </c>
      <c r="Q178" s="165">
        <f>+'1° trim 2016'!J178*$AB$1</f>
        <v>0</v>
      </c>
      <c r="R178" s="166">
        <f>+Q178</f>
        <v>0</v>
      </c>
      <c r="S178" s="165">
        <f>+'1° trim 2016'!K178*$AB$1</f>
        <v>0</v>
      </c>
      <c r="T178" s="166">
        <f>+S178</f>
        <v>0</v>
      </c>
      <c r="U178" s="165">
        <f>+'1° trim 2016'!L178*$AB$1</f>
        <v>0</v>
      </c>
      <c r="V178" s="166">
        <f>+U178</f>
        <v>0</v>
      </c>
      <c r="W178" s="112">
        <f>+'1° trim 2016'!M178*$AB$1</f>
        <v>0</v>
      </c>
      <c r="X178" s="166">
        <f>+W178</f>
        <v>0</v>
      </c>
      <c r="Y178" s="116">
        <f t="shared" si="55"/>
        <v>0</v>
      </c>
      <c r="Z178" s="166">
        <f t="shared" si="55"/>
        <v>0</v>
      </c>
    </row>
    <row r="179" spans="1:26" x14ac:dyDescent="0.2">
      <c r="A179" s="143" t="s">
        <v>1539</v>
      </c>
      <c r="B179" s="132" t="s">
        <v>1815</v>
      </c>
      <c r="C179" s="112">
        <f>+'1° trim 2016'!C179*$AB$1</f>
        <v>0</v>
      </c>
      <c r="D179" s="166">
        <f>+C179</f>
        <v>0</v>
      </c>
      <c r="E179" s="112">
        <f>+'1° trim 2016'!D179*$AB$1</f>
        <v>0</v>
      </c>
      <c r="F179" s="166">
        <f>+E179</f>
        <v>0</v>
      </c>
      <c r="G179" s="112">
        <f>+'1° trim 2016'!E179*$AB$1</f>
        <v>0</v>
      </c>
      <c r="H179" s="166">
        <f>+G179</f>
        <v>0</v>
      </c>
      <c r="I179" s="112">
        <f>+'1° trim 2016'!F179*$AB$1</f>
        <v>0</v>
      </c>
      <c r="J179" s="166">
        <f>+I179</f>
        <v>0</v>
      </c>
      <c r="K179" s="112">
        <f>+'1° trim 2016'!G179*$AB$1</f>
        <v>0</v>
      </c>
      <c r="L179" s="166">
        <f>+K179</f>
        <v>0</v>
      </c>
      <c r="M179" s="165">
        <f>+'1° trim 2016'!H179*$AB$1</f>
        <v>0</v>
      </c>
      <c r="N179" s="166">
        <f>+M179</f>
        <v>0</v>
      </c>
      <c r="O179" s="165">
        <f>+'1° trim 2016'!I179*$AB$1</f>
        <v>0</v>
      </c>
      <c r="P179" s="166">
        <f>+O179</f>
        <v>0</v>
      </c>
      <c r="Q179" s="165">
        <f>+'1° trim 2016'!J179*$AB$1</f>
        <v>0</v>
      </c>
      <c r="R179" s="166">
        <f>+Q179</f>
        <v>0</v>
      </c>
      <c r="S179" s="165">
        <f>+'1° trim 2016'!K179*$AB$1</f>
        <v>0</v>
      </c>
      <c r="T179" s="166">
        <f>+S179</f>
        <v>0</v>
      </c>
      <c r="U179" s="165">
        <f>+'1° trim 2016'!L179*$AB$1</f>
        <v>0</v>
      </c>
      <c r="V179" s="166">
        <f>+U179</f>
        <v>0</v>
      </c>
      <c r="W179" s="112">
        <f>+'1° trim 2016'!M179*$AB$1</f>
        <v>0</v>
      </c>
      <c r="X179" s="166">
        <f>+W179</f>
        <v>0</v>
      </c>
      <c r="Y179" s="116">
        <f t="shared" si="55"/>
        <v>0</v>
      </c>
      <c r="Z179" s="166">
        <f t="shared" si="55"/>
        <v>0</v>
      </c>
    </row>
    <row r="180" spans="1:26" s="110" customFormat="1" x14ac:dyDescent="0.2">
      <c r="A180" s="143" t="s">
        <v>1540</v>
      </c>
      <c r="B180" s="132" t="s">
        <v>328</v>
      </c>
      <c r="C180" s="112">
        <f>+'1° trim 2016'!C180*$AB$1</f>
        <v>4348</v>
      </c>
      <c r="D180" s="166">
        <f>+C180</f>
        <v>4348</v>
      </c>
      <c r="E180" s="112">
        <f>+'1° trim 2016'!D180*$AB$1</f>
        <v>1648</v>
      </c>
      <c r="F180" s="166">
        <f>+E180</f>
        <v>1648</v>
      </c>
      <c r="G180" s="112">
        <f>+'1° trim 2016'!E180*$AB$1</f>
        <v>4036</v>
      </c>
      <c r="H180" s="166">
        <f>+G180</f>
        <v>4036</v>
      </c>
      <c r="I180" s="112">
        <f>+'1° trim 2016'!F180*$AB$1</f>
        <v>140</v>
      </c>
      <c r="J180" s="166">
        <f>+I180</f>
        <v>140</v>
      </c>
      <c r="K180" s="112">
        <f>+'1° trim 2016'!G180*$AB$1</f>
        <v>2600</v>
      </c>
      <c r="L180" s="166">
        <f>+K180</f>
        <v>2600</v>
      </c>
      <c r="M180" s="165">
        <f>+'1° trim 2016'!H180*$AB$1</f>
        <v>1860</v>
      </c>
      <c r="N180" s="166">
        <f>+M180</f>
        <v>1860</v>
      </c>
      <c r="O180" s="165">
        <f>+'1° trim 2016'!I180*$AB$1</f>
        <v>544</v>
      </c>
      <c r="P180" s="166">
        <f>+O180</f>
        <v>544</v>
      </c>
      <c r="Q180" s="165">
        <f>+'1° trim 2016'!J180*$AB$1</f>
        <v>11676</v>
      </c>
      <c r="R180" s="166">
        <f>+Q180</f>
        <v>11676</v>
      </c>
      <c r="S180" s="165">
        <f>+'1° trim 2016'!K180*$AB$1</f>
        <v>0</v>
      </c>
      <c r="T180" s="166">
        <f>+S180</f>
        <v>0</v>
      </c>
      <c r="U180" s="165">
        <f>+'1° trim 2016'!L180*$AB$1</f>
        <v>0</v>
      </c>
      <c r="V180" s="166">
        <f>+U180</f>
        <v>0</v>
      </c>
      <c r="W180" s="112">
        <f>+'1° trim 2016'!M180*$AB$1</f>
        <v>0</v>
      </c>
      <c r="X180" s="166">
        <f>+W180</f>
        <v>0</v>
      </c>
      <c r="Y180" s="116">
        <f t="shared" si="55"/>
        <v>26852</v>
      </c>
      <c r="Z180" s="166">
        <f t="shared" si="55"/>
        <v>26852</v>
      </c>
    </row>
    <row r="181" spans="1:26" ht="25.5" x14ac:dyDescent="0.2">
      <c r="A181" s="143" t="s">
        <v>1541</v>
      </c>
      <c r="B181" s="132" t="s">
        <v>679</v>
      </c>
      <c r="C181" s="112">
        <f>+'1° trim 2016'!C181*$AB$1</f>
        <v>7532</v>
      </c>
      <c r="D181" s="164">
        <f>SUM(D182:D185)+D190</f>
        <v>7532</v>
      </c>
      <c r="E181" s="112">
        <f>+'1° trim 2016'!D181*$AB$1</f>
        <v>0</v>
      </c>
      <c r="F181" s="164">
        <f>SUM(F182:F185)+F190</f>
        <v>0</v>
      </c>
      <c r="G181" s="112">
        <f>+'1° trim 2016'!E181*$AB$1</f>
        <v>0</v>
      </c>
      <c r="H181" s="164">
        <f>SUM(H182:H185)+H190</f>
        <v>0</v>
      </c>
      <c r="I181" s="112">
        <f>+'1° trim 2016'!F181*$AB$1</f>
        <v>4924</v>
      </c>
      <c r="J181" s="164">
        <f>SUM(J182:J185)+J190</f>
        <v>4924</v>
      </c>
      <c r="K181" s="112">
        <f>+'1° trim 2016'!G181*$AB$1</f>
        <v>9220</v>
      </c>
      <c r="L181" s="164">
        <f>SUM(L182:L185)+L190</f>
        <v>9220</v>
      </c>
      <c r="M181" s="165">
        <f>+'1° trim 2016'!H181*$AB$1</f>
        <v>0</v>
      </c>
      <c r="N181" s="164">
        <f>SUM(N182:N185)+N190</f>
        <v>0</v>
      </c>
      <c r="O181" s="165">
        <f>+'1° trim 2016'!I181*$AB$1</f>
        <v>0</v>
      </c>
      <c r="P181" s="164">
        <f>SUM(P182:P185)+P190</f>
        <v>0</v>
      </c>
      <c r="Q181" s="165">
        <f>+'1° trim 2016'!J181*$AB$1</f>
        <v>65480</v>
      </c>
      <c r="R181" s="164">
        <f>SUM(R182:R185)+R190</f>
        <v>65480</v>
      </c>
      <c r="S181" s="165">
        <f>+'1° trim 2016'!K181*$AB$1</f>
        <v>0</v>
      </c>
      <c r="T181" s="164">
        <f>SUM(T182:T185)+T190</f>
        <v>0</v>
      </c>
      <c r="U181" s="165">
        <f>+'1° trim 2016'!L181*$AB$1</f>
        <v>0</v>
      </c>
      <c r="V181" s="164">
        <f>SUM(V182:V185)+V190</f>
        <v>0</v>
      </c>
      <c r="W181" s="112">
        <f>+'1° trim 2016'!M181*$AB$1</f>
        <v>0</v>
      </c>
      <c r="X181" s="164">
        <f>SUM(X182:X185)+X190</f>
        <v>0</v>
      </c>
      <c r="Y181" s="116">
        <f t="shared" si="55"/>
        <v>87156</v>
      </c>
      <c r="Z181" s="164">
        <f t="shared" si="55"/>
        <v>87156</v>
      </c>
    </row>
    <row r="182" spans="1:26" ht="25.5" x14ac:dyDescent="0.2">
      <c r="A182" s="143" t="s">
        <v>1542</v>
      </c>
      <c r="B182" s="132" t="s">
        <v>327</v>
      </c>
      <c r="C182" s="112">
        <f>+'1° trim 2016'!C182*$AB$1</f>
        <v>0</v>
      </c>
      <c r="D182" s="166">
        <f>+C182</f>
        <v>0</v>
      </c>
      <c r="E182" s="112">
        <f>+'1° trim 2016'!D182*$AB$1</f>
        <v>0</v>
      </c>
      <c r="F182" s="166">
        <f>+E182</f>
        <v>0</v>
      </c>
      <c r="G182" s="112">
        <f>+'1° trim 2016'!E182*$AB$1</f>
        <v>0</v>
      </c>
      <c r="H182" s="166">
        <f>+G182</f>
        <v>0</v>
      </c>
      <c r="I182" s="112">
        <f>+'1° trim 2016'!F182*$AB$1</f>
        <v>0</v>
      </c>
      <c r="J182" s="166">
        <f>+I182</f>
        <v>0</v>
      </c>
      <c r="K182" s="112">
        <f>+'1° trim 2016'!G182*$AB$1</f>
        <v>0</v>
      </c>
      <c r="L182" s="166">
        <f>+K182</f>
        <v>0</v>
      </c>
      <c r="M182" s="165">
        <f>+'1° trim 2016'!H182*$AB$1</f>
        <v>0</v>
      </c>
      <c r="N182" s="166">
        <f>+M182</f>
        <v>0</v>
      </c>
      <c r="O182" s="165">
        <f>+'1° trim 2016'!I182*$AB$1</f>
        <v>0</v>
      </c>
      <c r="P182" s="166">
        <f>+O182</f>
        <v>0</v>
      </c>
      <c r="Q182" s="165">
        <f>+'1° trim 2016'!J182*$AB$1</f>
        <v>0</v>
      </c>
      <c r="R182" s="166">
        <f>+Q182</f>
        <v>0</v>
      </c>
      <c r="S182" s="165">
        <f>+'1° trim 2016'!K182*$AB$1</f>
        <v>0</v>
      </c>
      <c r="T182" s="166">
        <f>+S182</f>
        <v>0</v>
      </c>
      <c r="U182" s="165">
        <f>+'1° trim 2016'!L182*$AB$1</f>
        <v>0</v>
      </c>
      <c r="V182" s="166">
        <f>+U182</f>
        <v>0</v>
      </c>
      <c r="W182" s="112">
        <f>+'1° trim 2016'!M182*$AB$1</f>
        <v>0</v>
      </c>
      <c r="X182" s="166">
        <f>+W182</f>
        <v>0</v>
      </c>
      <c r="Y182" s="116">
        <f t="shared" si="55"/>
        <v>0</v>
      </c>
      <c r="Z182" s="166">
        <f t="shared" si="55"/>
        <v>0</v>
      </c>
    </row>
    <row r="183" spans="1:26" ht="25.5" x14ac:dyDescent="0.2">
      <c r="A183" s="143" t="s">
        <v>1543</v>
      </c>
      <c r="B183" s="132" t="s">
        <v>326</v>
      </c>
      <c r="C183" s="112">
        <f>+'1° trim 2016'!C183*$AB$1</f>
        <v>0</v>
      </c>
      <c r="D183" s="166">
        <f>+C183</f>
        <v>0</v>
      </c>
      <c r="E183" s="112">
        <f>+'1° trim 2016'!D183*$AB$1</f>
        <v>0</v>
      </c>
      <c r="F183" s="166">
        <f>+E183</f>
        <v>0</v>
      </c>
      <c r="G183" s="112">
        <f>+'1° trim 2016'!E183*$AB$1</f>
        <v>0</v>
      </c>
      <c r="H183" s="166">
        <f>+G183</f>
        <v>0</v>
      </c>
      <c r="I183" s="112">
        <f>+'1° trim 2016'!F183*$AB$1</f>
        <v>0</v>
      </c>
      <c r="J183" s="166">
        <f>+I183</f>
        <v>0</v>
      </c>
      <c r="K183" s="112">
        <f>+'1° trim 2016'!G183*$AB$1</f>
        <v>0</v>
      </c>
      <c r="L183" s="166">
        <f>+K183</f>
        <v>0</v>
      </c>
      <c r="M183" s="165">
        <f>+'1° trim 2016'!H183*$AB$1</f>
        <v>0</v>
      </c>
      <c r="N183" s="166">
        <f>+M183</f>
        <v>0</v>
      </c>
      <c r="O183" s="165">
        <f>+'1° trim 2016'!I183*$AB$1</f>
        <v>0</v>
      </c>
      <c r="P183" s="166">
        <f>+O183</f>
        <v>0</v>
      </c>
      <c r="Q183" s="165">
        <f>+'1° trim 2016'!J183*$AB$1</f>
        <v>0</v>
      </c>
      <c r="R183" s="166">
        <f>+Q183</f>
        <v>0</v>
      </c>
      <c r="S183" s="165">
        <f>+'1° trim 2016'!K183*$AB$1</f>
        <v>0</v>
      </c>
      <c r="T183" s="166">
        <f>+S183</f>
        <v>0</v>
      </c>
      <c r="U183" s="165">
        <f>+'1° trim 2016'!L183*$AB$1</f>
        <v>0</v>
      </c>
      <c r="V183" s="166">
        <f>+U183</f>
        <v>0</v>
      </c>
      <c r="W183" s="112">
        <f>+'1° trim 2016'!M183*$AB$1</f>
        <v>0</v>
      </c>
      <c r="X183" s="166">
        <f>+W183</f>
        <v>0</v>
      </c>
      <c r="Y183" s="116">
        <f t="shared" si="55"/>
        <v>0</v>
      </c>
      <c r="Z183" s="166">
        <f t="shared" si="55"/>
        <v>0</v>
      </c>
    </row>
    <row r="184" spans="1:26" x14ac:dyDescent="0.2">
      <c r="A184" s="143" t="s">
        <v>1544</v>
      </c>
      <c r="B184" s="132" t="s">
        <v>1816</v>
      </c>
      <c r="C184" s="112">
        <f>+'1° trim 2016'!C184*$AB$1</f>
        <v>0</v>
      </c>
      <c r="D184" s="166">
        <f>+C184</f>
        <v>0</v>
      </c>
      <c r="E184" s="112">
        <f>+'1° trim 2016'!D184*$AB$1</f>
        <v>0</v>
      </c>
      <c r="F184" s="166">
        <f>+E184</f>
        <v>0</v>
      </c>
      <c r="G184" s="112">
        <f>+'1° trim 2016'!E184*$AB$1</f>
        <v>0</v>
      </c>
      <c r="H184" s="166">
        <f>+G184</f>
        <v>0</v>
      </c>
      <c r="I184" s="112">
        <f>+'1° trim 2016'!F184*$AB$1</f>
        <v>0</v>
      </c>
      <c r="J184" s="166">
        <f>+I184</f>
        <v>0</v>
      </c>
      <c r="K184" s="112">
        <f>+'1° trim 2016'!G184*$AB$1</f>
        <v>0</v>
      </c>
      <c r="L184" s="166">
        <f>+K184</f>
        <v>0</v>
      </c>
      <c r="M184" s="165">
        <f>+'1° trim 2016'!H184*$AB$1</f>
        <v>0</v>
      </c>
      <c r="N184" s="166">
        <f>+M184</f>
        <v>0</v>
      </c>
      <c r="O184" s="165">
        <f>+'1° trim 2016'!I184*$AB$1</f>
        <v>0</v>
      </c>
      <c r="P184" s="166">
        <f>+O184</f>
        <v>0</v>
      </c>
      <c r="Q184" s="165">
        <f>+'1° trim 2016'!J184*$AB$1</f>
        <v>0</v>
      </c>
      <c r="R184" s="166">
        <f>+Q184</f>
        <v>0</v>
      </c>
      <c r="S184" s="165">
        <f>+'1° trim 2016'!K184*$AB$1</f>
        <v>0</v>
      </c>
      <c r="T184" s="166">
        <f>+S184</f>
        <v>0</v>
      </c>
      <c r="U184" s="165">
        <f>+'1° trim 2016'!L184*$AB$1</f>
        <v>0</v>
      </c>
      <c r="V184" s="166">
        <f>+U184</f>
        <v>0</v>
      </c>
      <c r="W184" s="112">
        <f>+'1° trim 2016'!M184*$AB$1</f>
        <v>0</v>
      </c>
      <c r="X184" s="166">
        <f>+W184</f>
        <v>0</v>
      </c>
      <c r="Y184" s="116">
        <f t="shared" si="55"/>
        <v>0</v>
      </c>
      <c r="Z184" s="166">
        <f t="shared" si="55"/>
        <v>0</v>
      </c>
    </row>
    <row r="185" spans="1:26" s="110" customFormat="1" x14ac:dyDescent="0.2">
      <c r="A185" s="143" t="s">
        <v>1545</v>
      </c>
      <c r="B185" s="132" t="s">
        <v>325</v>
      </c>
      <c r="C185" s="112">
        <f>+'1° trim 2016'!C185*$AB$1</f>
        <v>7532</v>
      </c>
      <c r="D185" s="164">
        <f>SUM(D186:D189)</f>
        <v>7532</v>
      </c>
      <c r="E185" s="112">
        <f>+'1° trim 2016'!D185*$AB$1</f>
        <v>0</v>
      </c>
      <c r="F185" s="164">
        <f>SUM(F186:F189)</f>
        <v>0</v>
      </c>
      <c r="G185" s="112">
        <f>+'1° trim 2016'!E185*$AB$1</f>
        <v>0</v>
      </c>
      <c r="H185" s="164">
        <f>SUM(H186:H189)</f>
        <v>0</v>
      </c>
      <c r="I185" s="112">
        <f>+'1° trim 2016'!F185*$AB$1</f>
        <v>4924</v>
      </c>
      <c r="J185" s="164">
        <f>SUM(J186:J189)</f>
        <v>4924</v>
      </c>
      <c r="K185" s="112">
        <f>+'1° trim 2016'!G185*$AB$1</f>
        <v>9220</v>
      </c>
      <c r="L185" s="164">
        <f>SUM(L186:L189)</f>
        <v>9220</v>
      </c>
      <c r="M185" s="165">
        <f>+'1° trim 2016'!H185*$AB$1</f>
        <v>0</v>
      </c>
      <c r="N185" s="164">
        <f>SUM(N186:N189)</f>
        <v>0</v>
      </c>
      <c r="O185" s="165">
        <f>+'1° trim 2016'!I185*$AB$1</f>
        <v>0</v>
      </c>
      <c r="P185" s="164">
        <f>SUM(P186:P189)</f>
        <v>0</v>
      </c>
      <c r="Q185" s="165">
        <f>+'1° trim 2016'!J185*$AB$1</f>
        <v>65480</v>
      </c>
      <c r="R185" s="164">
        <f>SUM(R186:R189)</f>
        <v>65480</v>
      </c>
      <c r="S185" s="165">
        <f>+'1° trim 2016'!K185*$AB$1</f>
        <v>0</v>
      </c>
      <c r="T185" s="164">
        <f>SUM(T186:T189)</f>
        <v>0</v>
      </c>
      <c r="U185" s="165">
        <f>+'1° trim 2016'!L185*$AB$1</f>
        <v>0</v>
      </c>
      <c r="V185" s="164">
        <f>SUM(V186:V189)</f>
        <v>0</v>
      </c>
      <c r="W185" s="112">
        <f>+'1° trim 2016'!M185*$AB$1</f>
        <v>0</v>
      </c>
      <c r="X185" s="164">
        <f>SUM(X186:X189)</f>
        <v>0</v>
      </c>
      <c r="Y185" s="116">
        <f t="shared" si="55"/>
        <v>87156</v>
      </c>
      <c r="Z185" s="164">
        <f t="shared" si="55"/>
        <v>87156</v>
      </c>
    </row>
    <row r="186" spans="1:26" ht="25.5" x14ac:dyDescent="0.2">
      <c r="A186" s="139" t="s">
        <v>1546</v>
      </c>
      <c r="B186" s="132" t="s">
        <v>825</v>
      </c>
      <c r="C186" s="112">
        <f>+'1° trim 2016'!C186*$AB$1</f>
        <v>0</v>
      </c>
      <c r="D186" s="166">
        <f>+C186</f>
        <v>0</v>
      </c>
      <c r="E186" s="112">
        <f>+'1° trim 2016'!D186*$AB$1</f>
        <v>0</v>
      </c>
      <c r="F186" s="166">
        <f>+E186</f>
        <v>0</v>
      </c>
      <c r="G186" s="112">
        <f>+'1° trim 2016'!E186*$AB$1</f>
        <v>0</v>
      </c>
      <c r="H186" s="166">
        <f>+G186</f>
        <v>0</v>
      </c>
      <c r="I186" s="112">
        <f>+'1° trim 2016'!F186*$AB$1</f>
        <v>0</v>
      </c>
      <c r="J186" s="166">
        <f>+I186</f>
        <v>0</v>
      </c>
      <c r="K186" s="112">
        <f>+'1° trim 2016'!G186*$AB$1</f>
        <v>0</v>
      </c>
      <c r="L186" s="166">
        <f>+K186</f>
        <v>0</v>
      </c>
      <c r="M186" s="165">
        <f>+'1° trim 2016'!H186*$AB$1</f>
        <v>0</v>
      </c>
      <c r="N186" s="166">
        <f>+M186</f>
        <v>0</v>
      </c>
      <c r="O186" s="165">
        <f>+'1° trim 2016'!I186*$AB$1</f>
        <v>0</v>
      </c>
      <c r="P186" s="166">
        <f>+O186</f>
        <v>0</v>
      </c>
      <c r="Q186" s="165">
        <f>+'1° trim 2016'!J186*$AB$1</f>
        <v>0</v>
      </c>
      <c r="R186" s="166">
        <f>+Q186</f>
        <v>0</v>
      </c>
      <c r="S186" s="165">
        <f>+'1° trim 2016'!K186*$AB$1</f>
        <v>0</v>
      </c>
      <c r="T186" s="166">
        <f>+S186</f>
        <v>0</v>
      </c>
      <c r="U186" s="165">
        <f>+'1° trim 2016'!L186*$AB$1</f>
        <v>0</v>
      </c>
      <c r="V186" s="166">
        <f>+U186</f>
        <v>0</v>
      </c>
      <c r="W186" s="112">
        <f>+'1° trim 2016'!M186*$AB$1</f>
        <v>0</v>
      </c>
      <c r="X186" s="166">
        <f>+W186</f>
        <v>0</v>
      </c>
      <c r="Y186" s="116">
        <f t="shared" si="55"/>
        <v>0</v>
      </c>
      <c r="Z186" s="166">
        <f t="shared" si="55"/>
        <v>0</v>
      </c>
    </row>
    <row r="187" spans="1:26" ht="25.5" x14ac:dyDescent="0.2">
      <c r="A187" s="139" t="s">
        <v>1547</v>
      </c>
      <c r="B187" s="132" t="s">
        <v>826</v>
      </c>
      <c r="C187" s="112">
        <f>+'1° trim 2016'!C187*$AB$1</f>
        <v>0</v>
      </c>
      <c r="D187" s="166">
        <f>+C187</f>
        <v>0</v>
      </c>
      <c r="E187" s="112">
        <f>+'1° trim 2016'!D187*$AB$1</f>
        <v>0</v>
      </c>
      <c r="F187" s="166">
        <f>+E187</f>
        <v>0</v>
      </c>
      <c r="G187" s="112">
        <f>+'1° trim 2016'!E187*$AB$1</f>
        <v>0</v>
      </c>
      <c r="H187" s="166">
        <f>+G187</f>
        <v>0</v>
      </c>
      <c r="I187" s="112">
        <f>+'1° trim 2016'!F187*$AB$1</f>
        <v>0</v>
      </c>
      <c r="J187" s="166">
        <f>+I187</f>
        <v>0</v>
      </c>
      <c r="K187" s="112">
        <f>+'1° trim 2016'!G187*$AB$1</f>
        <v>0</v>
      </c>
      <c r="L187" s="166">
        <f>+K187</f>
        <v>0</v>
      </c>
      <c r="M187" s="165">
        <f>+'1° trim 2016'!H187*$AB$1</f>
        <v>0</v>
      </c>
      <c r="N187" s="166">
        <f>+M187</f>
        <v>0</v>
      </c>
      <c r="O187" s="165">
        <f>+'1° trim 2016'!I187*$AB$1</f>
        <v>0</v>
      </c>
      <c r="P187" s="166">
        <f>+O187</f>
        <v>0</v>
      </c>
      <c r="Q187" s="165">
        <f>+'1° trim 2016'!J187*$AB$1</f>
        <v>0</v>
      </c>
      <c r="R187" s="166">
        <f>+Q187</f>
        <v>0</v>
      </c>
      <c r="S187" s="165">
        <f>+'1° trim 2016'!K187*$AB$1</f>
        <v>0</v>
      </c>
      <c r="T187" s="166">
        <f>+S187</f>
        <v>0</v>
      </c>
      <c r="U187" s="165">
        <f>+'1° trim 2016'!L187*$AB$1</f>
        <v>0</v>
      </c>
      <c r="V187" s="166">
        <f>+U187</f>
        <v>0</v>
      </c>
      <c r="W187" s="112">
        <f>+'1° trim 2016'!M187*$AB$1</f>
        <v>0</v>
      </c>
      <c r="X187" s="166">
        <f>+W187</f>
        <v>0</v>
      </c>
      <c r="Y187" s="116">
        <f t="shared" si="55"/>
        <v>0</v>
      </c>
      <c r="Z187" s="166">
        <f t="shared" si="55"/>
        <v>0</v>
      </c>
    </row>
    <row r="188" spans="1:26" ht="25.5" x14ac:dyDescent="0.2">
      <c r="A188" s="139" t="s">
        <v>1548</v>
      </c>
      <c r="B188" s="132" t="s">
        <v>827</v>
      </c>
      <c r="C188" s="112">
        <f>+'1° trim 2016'!C188*$AB$1</f>
        <v>7532</v>
      </c>
      <c r="D188" s="166">
        <f>+C188</f>
        <v>7532</v>
      </c>
      <c r="E188" s="112">
        <f>+'1° trim 2016'!D188*$AB$1</f>
        <v>0</v>
      </c>
      <c r="F188" s="166">
        <f>+E188</f>
        <v>0</v>
      </c>
      <c r="G188" s="112">
        <f>+'1° trim 2016'!E188*$AB$1</f>
        <v>0</v>
      </c>
      <c r="H188" s="166">
        <f>+G188</f>
        <v>0</v>
      </c>
      <c r="I188" s="112">
        <f>+'1° trim 2016'!F188*$AB$1</f>
        <v>4924</v>
      </c>
      <c r="J188" s="166">
        <f>+I188</f>
        <v>4924</v>
      </c>
      <c r="K188" s="112">
        <f>+'1° trim 2016'!G188*$AB$1</f>
        <v>9220</v>
      </c>
      <c r="L188" s="166">
        <f>+K188</f>
        <v>9220</v>
      </c>
      <c r="M188" s="165">
        <f>+'1° trim 2016'!H188*$AB$1</f>
        <v>0</v>
      </c>
      <c r="N188" s="166">
        <f>+M188</f>
        <v>0</v>
      </c>
      <c r="O188" s="165">
        <f>+'1° trim 2016'!I188*$AB$1</f>
        <v>0</v>
      </c>
      <c r="P188" s="166">
        <f>+O188</f>
        <v>0</v>
      </c>
      <c r="Q188" s="165">
        <f>+'1° trim 2016'!J188*$AB$1</f>
        <v>65480</v>
      </c>
      <c r="R188" s="166">
        <f>+Q188</f>
        <v>65480</v>
      </c>
      <c r="S188" s="165">
        <f>+'1° trim 2016'!K188*$AB$1</f>
        <v>0</v>
      </c>
      <c r="T188" s="166">
        <f>+S188</f>
        <v>0</v>
      </c>
      <c r="U188" s="165">
        <f>+'1° trim 2016'!L188*$AB$1</f>
        <v>0</v>
      </c>
      <c r="V188" s="166">
        <f>+U188</f>
        <v>0</v>
      </c>
      <c r="W188" s="112">
        <f>+'1° trim 2016'!M188*$AB$1</f>
        <v>0</v>
      </c>
      <c r="X188" s="166">
        <f>+W188</f>
        <v>0</v>
      </c>
      <c r="Y188" s="116">
        <f t="shared" si="55"/>
        <v>87156</v>
      </c>
      <c r="Z188" s="166">
        <f t="shared" si="55"/>
        <v>87156</v>
      </c>
    </row>
    <row r="189" spans="1:26" ht="25.5" x14ac:dyDescent="0.2">
      <c r="A189" s="139" t="s">
        <v>1549</v>
      </c>
      <c r="B189" s="132" t="s">
        <v>1077</v>
      </c>
      <c r="C189" s="112">
        <f>+'1° trim 2016'!C189*$AB$1</f>
        <v>0</v>
      </c>
      <c r="D189" s="166">
        <f>+C189</f>
        <v>0</v>
      </c>
      <c r="E189" s="112">
        <f>+'1° trim 2016'!D189*$AB$1</f>
        <v>0</v>
      </c>
      <c r="F189" s="166">
        <f>+E189</f>
        <v>0</v>
      </c>
      <c r="G189" s="112">
        <f>+'1° trim 2016'!E189*$AB$1</f>
        <v>0</v>
      </c>
      <c r="H189" s="166">
        <f>+G189</f>
        <v>0</v>
      </c>
      <c r="I189" s="112">
        <f>+'1° trim 2016'!F189*$AB$1</f>
        <v>0</v>
      </c>
      <c r="J189" s="166">
        <f>+I189</f>
        <v>0</v>
      </c>
      <c r="K189" s="112">
        <f>+'1° trim 2016'!G189*$AB$1</f>
        <v>0</v>
      </c>
      <c r="L189" s="166">
        <f>+K189</f>
        <v>0</v>
      </c>
      <c r="M189" s="165">
        <f>+'1° trim 2016'!H189*$AB$1</f>
        <v>0</v>
      </c>
      <c r="N189" s="166">
        <f>+M189</f>
        <v>0</v>
      </c>
      <c r="O189" s="165">
        <f>+'1° trim 2016'!I189*$AB$1</f>
        <v>0</v>
      </c>
      <c r="P189" s="166">
        <f>+O189</f>
        <v>0</v>
      </c>
      <c r="Q189" s="165">
        <f>+'1° trim 2016'!J189*$AB$1</f>
        <v>0</v>
      </c>
      <c r="R189" s="166">
        <f>+Q189</f>
        <v>0</v>
      </c>
      <c r="S189" s="165">
        <f>+'1° trim 2016'!K189*$AB$1</f>
        <v>0</v>
      </c>
      <c r="T189" s="166">
        <f>+S189</f>
        <v>0</v>
      </c>
      <c r="U189" s="165">
        <f>+'1° trim 2016'!L189*$AB$1</f>
        <v>0</v>
      </c>
      <c r="V189" s="166">
        <f>+U189</f>
        <v>0</v>
      </c>
      <c r="W189" s="112">
        <f>+'1° trim 2016'!M189*$AB$1</f>
        <v>0</v>
      </c>
      <c r="X189" s="166">
        <f>+W189</f>
        <v>0</v>
      </c>
      <c r="Y189" s="116">
        <f t="shared" si="55"/>
        <v>0</v>
      </c>
      <c r="Z189" s="166">
        <f t="shared" si="55"/>
        <v>0</v>
      </c>
    </row>
    <row r="190" spans="1:26" ht="25.5" x14ac:dyDescent="0.2">
      <c r="A190" s="143" t="s">
        <v>1550</v>
      </c>
      <c r="B190" s="132" t="s">
        <v>400</v>
      </c>
      <c r="C190" s="112">
        <f>+'1° trim 2016'!C190*$AB$1</f>
        <v>0</v>
      </c>
      <c r="D190" s="166">
        <f>+C190</f>
        <v>0</v>
      </c>
      <c r="E190" s="112">
        <f>+'1° trim 2016'!D190*$AB$1</f>
        <v>0</v>
      </c>
      <c r="F190" s="166">
        <f>+E190</f>
        <v>0</v>
      </c>
      <c r="G190" s="112">
        <f>+'1° trim 2016'!E190*$AB$1</f>
        <v>0</v>
      </c>
      <c r="H190" s="166">
        <f>+G190</f>
        <v>0</v>
      </c>
      <c r="I190" s="112">
        <f>+'1° trim 2016'!F190*$AB$1</f>
        <v>0</v>
      </c>
      <c r="J190" s="166">
        <f>+I190</f>
        <v>0</v>
      </c>
      <c r="K190" s="112">
        <f>+'1° trim 2016'!G190*$AB$1</f>
        <v>0</v>
      </c>
      <c r="L190" s="166">
        <f>+K190</f>
        <v>0</v>
      </c>
      <c r="M190" s="165">
        <f>+'1° trim 2016'!H190*$AB$1</f>
        <v>0</v>
      </c>
      <c r="N190" s="166">
        <f>+M190</f>
        <v>0</v>
      </c>
      <c r="O190" s="165">
        <f>+'1° trim 2016'!I190*$AB$1</f>
        <v>0</v>
      </c>
      <c r="P190" s="166">
        <f>+O190</f>
        <v>0</v>
      </c>
      <c r="Q190" s="165">
        <f>+'1° trim 2016'!J190*$AB$1</f>
        <v>0</v>
      </c>
      <c r="R190" s="166">
        <f>+Q190</f>
        <v>0</v>
      </c>
      <c r="S190" s="165">
        <f>+'1° trim 2016'!K190*$AB$1</f>
        <v>0</v>
      </c>
      <c r="T190" s="166">
        <f>+S190</f>
        <v>0</v>
      </c>
      <c r="U190" s="165">
        <f>+'1° trim 2016'!L190*$AB$1</f>
        <v>0</v>
      </c>
      <c r="V190" s="166">
        <f>+U190</f>
        <v>0</v>
      </c>
      <c r="W190" s="112">
        <f>+'1° trim 2016'!M190*$AB$1</f>
        <v>0</v>
      </c>
      <c r="X190" s="166">
        <f>+W190</f>
        <v>0</v>
      </c>
      <c r="Y190" s="116">
        <f t="shared" si="55"/>
        <v>0</v>
      </c>
      <c r="Z190" s="166">
        <f t="shared" si="55"/>
        <v>0</v>
      </c>
    </row>
    <row r="191" spans="1:26" s="110" customFormat="1" ht="25.5" x14ac:dyDescent="0.2">
      <c r="A191" s="143" t="s">
        <v>1551</v>
      </c>
      <c r="B191" s="132" t="s">
        <v>1078</v>
      </c>
      <c r="C191" s="112">
        <f>+'1° trim 2016'!C191*$AB$1</f>
        <v>3832</v>
      </c>
      <c r="D191" s="164">
        <f>SUM(D192:D196)</f>
        <v>3832</v>
      </c>
      <c r="E191" s="112">
        <f>+'1° trim 2016'!D191*$AB$1</f>
        <v>504</v>
      </c>
      <c r="F191" s="164">
        <f>SUM(F192:F196)</f>
        <v>504</v>
      </c>
      <c r="G191" s="112">
        <f>+'1° trim 2016'!E191*$AB$1</f>
        <v>1084</v>
      </c>
      <c r="H191" s="164">
        <f>SUM(H192:H196)</f>
        <v>1084</v>
      </c>
      <c r="I191" s="112">
        <f>+'1° trim 2016'!F191*$AB$1</f>
        <v>436</v>
      </c>
      <c r="J191" s="164">
        <f>SUM(J192:J196)</f>
        <v>436</v>
      </c>
      <c r="K191" s="112">
        <f>+'1° trim 2016'!G191*$AB$1</f>
        <v>1420</v>
      </c>
      <c r="L191" s="164">
        <f>SUM(L192:L196)</f>
        <v>1420</v>
      </c>
      <c r="M191" s="165">
        <f>+'1° trim 2016'!H191*$AB$1</f>
        <v>2320</v>
      </c>
      <c r="N191" s="164">
        <f>SUM(N192:N196)</f>
        <v>2320</v>
      </c>
      <c r="O191" s="165">
        <f>+'1° trim 2016'!I191*$AB$1</f>
        <v>1480</v>
      </c>
      <c r="P191" s="164">
        <f>SUM(P192:P196)</f>
        <v>1480</v>
      </c>
      <c r="Q191" s="165">
        <f>+'1° trim 2016'!J191*$AB$1</f>
        <v>7272</v>
      </c>
      <c r="R191" s="164">
        <f>SUM(R192:R196)</f>
        <v>7272</v>
      </c>
      <c r="S191" s="165">
        <f>+'1° trim 2016'!K191*$AB$1</f>
        <v>0</v>
      </c>
      <c r="T191" s="164">
        <f>SUM(T192:T196)</f>
        <v>0</v>
      </c>
      <c r="U191" s="165">
        <f>+'1° trim 2016'!L191*$AB$1</f>
        <v>0</v>
      </c>
      <c r="V191" s="164">
        <f>SUM(V192:V196)</f>
        <v>0</v>
      </c>
      <c r="W191" s="112">
        <f>+'1° trim 2016'!M191*$AB$1</f>
        <v>0</v>
      </c>
      <c r="X191" s="164">
        <f>SUM(X192:X196)</f>
        <v>0</v>
      </c>
      <c r="Y191" s="116">
        <f t="shared" si="55"/>
        <v>18348</v>
      </c>
      <c r="Z191" s="164">
        <f t="shared" si="55"/>
        <v>18348</v>
      </c>
    </row>
    <row r="192" spans="1:26" ht="25.5" x14ac:dyDescent="0.2">
      <c r="A192" s="143" t="s">
        <v>1552</v>
      </c>
      <c r="B192" s="132" t="s">
        <v>1613</v>
      </c>
      <c r="C192" s="112">
        <f>+'1° trim 2016'!C192*$AB$1</f>
        <v>0</v>
      </c>
      <c r="D192" s="166">
        <f>+C192</f>
        <v>0</v>
      </c>
      <c r="E192" s="112">
        <f>+'1° trim 2016'!D192*$AB$1</f>
        <v>0</v>
      </c>
      <c r="F192" s="166">
        <f>+E192</f>
        <v>0</v>
      </c>
      <c r="G192" s="112">
        <f>+'1° trim 2016'!E192*$AB$1</f>
        <v>0</v>
      </c>
      <c r="H192" s="166">
        <f>+G192</f>
        <v>0</v>
      </c>
      <c r="I192" s="112">
        <f>+'1° trim 2016'!F192*$AB$1</f>
        <v>0</v>
      </c>
      <c r="J192" s="166">
        <f>+I192</f>
        <v>0</v>
      </c>
      <c r="K192" s="112">
        <f>+'1° trim 2016'!G192*$AB$1</f>
        <v>0</v>
      </c>
      <c r="L192" s="166">
        <f>+K192</f>
        <v>0</v>
      </c>
      <c r="M192" s="165">
        <f>+'1° trim 2016'!H192*$AB$1</f>
        <v>0</v>
      </c>
      <c r="N192" s="166">
        <f>+M192</f>
        <v>0</v>
      </c>
      <c r="O192" s="165">
        <f>+'1° trim 2016'!I192*$AB$1</f>
        <v>0</v>
      </c>
      <c r="P192" s="166">
        <f>+O192</f>
        <v>0</v>
      </c>
      <c r="Q192" s="165">
        <f>+'1° trim 2016'!J192*$AB$1</f>
        <v>0</v>
      </c>
      <c r="R192" s="166">
        <f>+Q192</f>
        <v>0</v>
      </c>
      <c r="S192" s="165">
        <f>+'1° trim 2016'!K192*$AB$1</f>
        <v>0</v>
      </c>
      <c r="T192" s="166">
        <f>+S192</f>
        <v>0</v>
      </c>
      <c r="U192" s="165">
        <f>+'1° trim 2016'!L192*$AB$1</f>
        <v>0</v>
      </c>
      <c r="V192" s="166">
        <f>+U192</f>
        <v>0</v>
      </c>
      <c r="W192" s="112">
        <f>+'1° trim 2016'!M192*$AB$1</f>
        <v>0</v>
      </c>
      <c r="X192" s="166">
        <f>+W192</f>
        <v>0</v>
      </c>
      <c r="Y192" s="116">
        <f t="shared" si="55"/>
        <v>0</v>
      </c>
      <c r="Z192" s="166">
        <f t="shared" si="55"/>
        <v>0</v>
      </c>
    </row>
    <row r="193" spans="1:26" ht="25.5" x14ac:dyDescent="0.2">
      <c r="A193" s="143" t="s">
        <v>1553</v>
      </c>
      <c r="B193" s="132" t="s">
        <v>150</v>
      </c>
      <c r="C193" s="112">
        <f>+'1° trim 2016'!C193*$AB$1</f>
        <v>0</v>
      </c>
      <c r="D193" s="166">
        <f>+C193</f>
        <v>0</v>
      </c>
      <c r="E193" s="112">
        <f>+'1° trim 2016'!D193*$AB$1</f>
        <v>0</v>
      </c>
      <c r="F193" s="166">
        <f>+E193</f>
        <v>0</v>
      </c>
      <c r="G193" s="112">
        <f>+'1° trim 2016'!E193*$AB$1</f>
        <v>0</v>
      </c>
      <c r="H193" s="166">
        <f>+G193</f>
        <v>0</v>
      </c>
      <c r="I193" s="112">
        <f>+'1° trim 2016'!F193*$AB$1</f>
        <v>0</v>
      </c>
      <c r="J193" s="166">
        <f>+I193</f>
        <v>0</v>
      </c>
      <c r="K193" s="112">
        <f>+'1° trim 2016'!G193*$AB$1</f>
        <v>0</v>
      </c>
      <c r="L193" s="166">
        <f>+K193</f>
        <v>0</v>
      </c>
      <c r="M193" s="165">
        <f>+'1° trim 2016'!H193*$AB$1</f>
        <v>0</v>
      </c>
      <c r="N193" s="166">
        <f>+M193</f>
        <v>0</v>
      </c>
      <c r="O193" s="165">
        <f>+'1° trim 2016'!I193*$AB$1</f>
        <v>0</v>
      </c>
      <c r="P193" s="166">
        <f>+O193</f>
        <v>0</v>
      </c>
      <c r="Q193" s="165">
        <f>+'1° trim 2016'!J193*$AB$1</f>
        <v>0</v>
      </c>
      <c r="R193" s="166">
        <f>+Q193</f>
        <v>0</v>
      </c>
      <c r="S193" s="165">
        <f>+'1° trim 2016'!K193*$AB$1</f>
        <v>0</v>
      </c>
      <c r="T193" s="166">
        <f>+S193</f>
        <v>0</v>
      </c>
      <c r="U193" s="165">
        <f>+'1° trim 2016'!L193*$AB$1</f>
        <v>0</v>
      </c>
      <c r="V193" s="166">
        <f>+U193</f>
        <v>0</v>
      </c>
      <c r="W193" s="112">
        <f>+'1° trim 2016'!M193*$AB$1</f>
        <v>0</v>
      </c>
      <c r="X193" s="166">
        <f>+W193</f>
        <v>0</v>
      </c>
      <c r="Y193" s="116">
        <f t="shared" si="55"/>
        <v>0</v>
      </c>
      <c r="Z193" s="166">
        <f t="shared" si="55"/>
        <v>0</v>
      </c>
    </row>
    <row r="194" spans="1:26" ht="25.5" x14ac:dyDescent="0.2">
      <c r="A194" s="143" t="s">
        <v>1554</v>
      </c>
      <c r="B194" s="132" t="s">
        <v>945</v>
      </c>
      <c r="C194" s="112">
        <f>+'1° trim 2016'!C194*$AB$1</f>
        <v>0</v>
      </c>
      <c r="D194" s="166">
        <f>+C194</f>
        <v>0</v>
      </c>
      <c r="E194" s="112">
        <f>+'1° trim 2016'!D194*$AB$1</f>
        <v>0</v>
      </c>
      <c r="F194" s="166">
        <f>+E194</f>
        <v>0</v>
      </c>
      <c r="G194" s="112">
        <f>+'1° trim 2016'!E194*$AB$1</f>
        <v>72</v>
      </c>
      <c r="H194" s="166">
        <f>+G194</f>
        <v>72</v>
      </c>
      <c r="I194" s="112">
        <f>+'1° trim 2016'!F194*$AB$1</f>
        <v>0</v>
      </c>
      <c r="J194" s="166">
        <f>+I194</f>
        <v>0</v>
      </c>
      <c r="K194" s="112">
        <f>+'1° trim 2016'!G194*$AB$1</f>
        <v>0</v>
      </c>
      <c r="L194" s="166">
        <f>+K194</f>
        <v>0</v>
      </c>
      <c r="M194" s="165">
        <f>+'1° trim 2016'!H194*$AB$1</f>
        <v>0</v>
      </c>
      <c r="N194" s="166">
        <f>+M194</f>
        <v>0</v>
      </c>
      <c r="O194" s="165">
        <f>+'1° trim 2016'!I194*$AB$1</f>
        <v>0</v>
      </c>
      <c r="P194" s="166">
        <f>+O194</f>
        <v>0</v>
      </c>
      <c r="Q194" s="165">
        <f>+'1° trim 2016'!J194*$AB$1</f>
        <v>0</v>
      </c>
      <c r="R194" s="166">
        <f>+Q194</f>
        <v>0</v>
      </c>
      <c r="S194" s="165">
        <f>+'1° trim 2016'!K194*$AB$1</f>
        <v>0</v>
      </c>
      <c r="T194" s="166">
        <f>+S194</f>
        <v>0</v>
      </c>
      <c r="U194" s="165">
        <f>+'1° trim 2016'!L194*$AB$1</f>
        <v>0</v>
      </c>
      <c r="V194" s="166">
        <f>+U194</f>
        <v>0</v>
      </c>
      <c r="W194" s="112">
        <f>+'1° trim 2016'!M194*$AB$1</f>
        <v>0</v>
      </c>
      <c r="X194" s="166">
        <f>+W194</f>
        <v>0</v>
      </c>
      <c r="Y194" s="116">
        <f t="shared" si="55"/>
        <v>72</v>
      </c>
      <c r="Z194" s="166">
        <f t="shared" si="55"/>
        <v>72</v>
      </c>
    </row>
    <row r="195" spans="1:26" x14ac:dyDescent="0.2">
      <c r="A195" s="143" t="s">
        <v>1555</v>
      </c>
      <c r="B195" s="132" t="s">
        <v>942</v>
      </c>
      <c r="C195" s="112">
        <f>+'1° trim 2016'!C195*$AB$1</f>
        <v>980</v>
      </c>
      <c r="D195" s="166">
        <f>+C195</f>
        <v>980</v>
      </c>
      <c r="E195" s="112">
        <f>+'1° trim 2016'!D195*$AB$1</f>
        <v>504</v>
      </c>
      <c r="F195" s="166">
        <f>+E195</f>
        <v>504</v>
      </c>
      <c r="G195" s="112">
        <f>+'1° trim 2016'!E195*$AB$1</f>
        <v>1012</v>
      </c>
      <c r="H195" s="166">
        <f>+G195</f>
        <v>1012</v>
      </c>
      <c r="I195" s="112">
        <f>+'1° trim 2016'!F195*$AB$1</f>
        <v>384</v>
      </c>
      <c r="J195" s="166">
        <f>+I195</f>
        <v>384</v>
      </c>
      <c r="K195" s="112">
        <f>+'1° trim 2016'!G195*$AB$1</f>
        <v>1420</v>
      </c>
      <c r="L195" s="166">
        <f>+K195</f>
        <v>1420</v>
      </c>
      <c r="M195" s="165">
        <f>+'1° trim 2016'!H195*$AB$1</f>
        <v>2320</v>
      </c>
      <c r="N195" s="166">
        <f>+M195</f>
        <v>2320</v>
      </c>
      <c r="O195" s="165">
        <f>+'1° trim 2016'!I195*$AB$1</f>
        <v>1480</v>
      </c>
      <c r="P195" s="166">
        <f>+O195</f>
        <v>1480</v>
      </c>
      <c r="Q195" s="165">
        <f>+'1° trim 2016'!J195*$AB$1</f>
        <v>7272</v>
      </c>
      <c r="R195" s="166">
        <f>+Q195</f>
        <v>7272</v>
      </c>
      <c r="S195" s="165">
        <f>+'1° trim 2016'!K195*$AB$1</f>
        <v>0</v>
      </c>
      <c r="T195" s="166">
        <f>+S195</f>
        <v>0</v>
      </c>
      <c r="U195" s="165">
        <f>+'1° trim 2016'!L195*$AB$1</f>
        <v>0</v>
      </c>
      <c r="V195" s="166">
        <f>+U195</f>
        <v>0</v>
      </c>
      <c r="W195" s="112">
        <f>+'1° trim 2016'!M195*$AB$1</f>
        <v>0</v>
      </c>
      <c r="X195" s="166">
        <f>+W195</f>
        <v>0</v>
      </c>
      <c r="Y195" s="116">
        <f t="shared" ref="Y195:Z258" si="76">+C195+E195+G195+I195+K195+M195+O195+Q195+S195+U195+W195</f>
        <v>15372</v>
      </c>
      <c r="Z195" s="166">
        <f t="shared" si="76"/>
        <v>15372</v>
      </c>
    </row>
    <row r="196" spans="1:26" x14ac:dyDescent="0.2">
      <c r="A196" s="143" t="s">
        <v>1556</v>
      </c>
      <c r="B196" s="132" t="s">
        <v>1334</v>
      </c>
      <c r="C196" s="112">
        <f>+'1° trim 2016'!C196*$AB$1</f>
        <v>2852</v>
      </c>
      <c r="D196" s="166">
        <f>+C196</f>
        <v>2852</v>
      </c>
      <c r="E196" s="112">
        <f>+'1° trim 2016'!D196*$AB$1</f>
        <v>0</v>
      </c>
      <c r="F196" s="166">
        <f>+E196</f>
        <v>0</v>
      </c>
      <c r="G196" s="112">
        <f>+'1° trim 2016'!E196*$AB$1</f>
        <v>0</v>
      </c>
      <c r="H196" s="166">
        <f>+G196</f>
        <v>0</v>
      </c>
      <c r="I196" s="112">
        <f>+'1° trim 2016'!F196*$AB$1</f>
        <v>52</v>
      </c>
      <c r="J196" s="166">
        <f>+I196</f>
        <v>52</v>
      </c>
      <c r="K196" s="112">
        <f>+'1° trim 2016'!G196*$AB$1</f>
        <v>0</v>
      </c>
      <c r="L196" s="166">
        <f>+K196</f>
        <v>0</v>
      </c>
      <c r="M196" s="165">
        <f>+'1° trim 2016'!H196*$AB$1</f>
        <v>0</v>
      </c>
      <c r="N196" s="166">
        <f>+M196</f>
        <v>0</v>
      </c>
      <c r="O196" s="165">
        <f>+'1° trim 2016'!I196*$AB$1</f>
        <v>0</v>
      </c>
      <c r="P196" s="166">
        <f>+O196</f>
        <v>0</v>
      </c>
      <c r="Q196" s="165">
        <f>+'1° trim 2016'!J196*$AB$1</f>
        <v>0</v>
      </c>
      <c r="R196" s="166">
        <f>+Q196</f>
        <v>0</v>
      </c>
      <c r="S196" s="165">
        <f>+'1° trim 2016'!K196*$AB$1</f>
        <v>0</v>
      </c>
      <c r="T196" s="166">
        <f>+S196</f>
        <v>0</v>
      </c>
      <c r="U196" s="165">
        <f>+'1° trim 2016'!L196*$AB$1</f>
        <v>0</v>
      </c>
      <c r="V196" s="166">
        <f>+U196</f>
        <v>0</v>
      </c>
      <c r="W196" s="112">
        <f>+'1° trim 2016'!M196*$AB$1</f>
        <v>0</v>
      </c>
      <c r="X196" s="166">
        <f>+W196</f>
        <v>0</v>
      </c>
      <c r="Y196" s="116">
        <f t="shared" si="76"/>
        <v>2904</v>
      </c>
      <c r="Z196" s="166">
        <f t="shared" si="76"/>
        <v>2904</v>
      </c>
    </row>
    <row r="197" spans="1:26" ht="25.5" x14ac:dyDescent="0.2">
      <c r="A197" s="143" t="s">
        <v>1557</v>
      </c>
      <c r="B197" s="132" t="s">
        <v>1079</v>
      </c>
      <c r="C197" s="112">
        <f>+'1° trim 2016'!C197*$AB$1</f>
        <v>1820</v>
      </c>
      <c r="D197" s="164">
        <f>SUM(D198:D203)</f>
        <v>1820</v>
      </c>
      <c r="E197" s="112">
        <f>+'1° trim 2016'!D197*$AB$1</f>
        <v>856</v>
      </c>
      <c r="F197" s="164">
        <f>SUM(F198:F203)</f>
        <v>856</v>
      </c>
      <c r="G197" s="112">
        <f>+'1° trim 2016'!E197*$AB$1</f>
        <v>872</v>
      </c>
      <c r="H197" s="164">
        <f>SUM(H198:H203)</f>
        <v>872</v>
      </c>
      <c r="I197" s="112">
        <f>+'1° trim 2016'!F197*$AB$1</f>
        <v>416</v>
      </c>
      <c r="J197" s="164">
        <f>SUM(J198:J203)</f>
        <v>416</v>
      </c>
      <c r="K197" s="112">
        <f>+'1° trim 2016'!G197*$AB$1</f>
        <v>0</v>
      </c>
      <c r="L197" s="164">
        <f>SUM(L198:L203)</f>
        <v>0</v>
      </c>
      <c r="M197" s="165">
        <f>+'1° trim 2016'!H197*$AB$1</f>
        <v>676</v>
      </c>
      <c r="N197" s="164">
        <f>SUM(N198:N203)</f>
        <v>676</v>
      </c>
      <c r="O197" s="165">
        <f>+'1° trim 2016'!I197*$AB$1</f>
        <v>996</v>
      </c>
      <c r="P197" s="164">
        <f>SUM(P198:P203)</f>
        <v>996</v>
      </c>
      <c r="Q197" s="165">
        <f>+'1° trim 2016'!J197*$AB$1</f>
        <v>4416</v>
      </c>
      <c r="R197" s="164">
        <f>SUM(R198:R203)</f>
        <v>4416</v>
      </c>
      <c r="S197" s="165">
        <f>+'1° trim 2016'!K197*$AB$1</f>
        <v>0</v>
      </c>
      <c r="T197" s="164">
        <f>SUM(T198:T203)</f>
        <v>0</v>
      </c>
      <c r="U197" s="165">
        <f>+'1° trim 2016'!L197*$AB$1</f>
        <v>0</v>
      </c>
      <c r="V197" s="164">
        <f>SUM(V198:V203)</f>
        <v>0</v>
      </c>
      <c r="W197" s="112">
        <f>+'1° trim 2016'!M197*$AB$1</f>
        <v>0</v>
      </c>
      <c r="X197" s="164">
        <f>SUM(X198:X203)</f>
        <v>0</v>
      </c>
      <c r="Y197" s="116">
        <f t="shared" si="76"/>
        <v>10052</v>
      </c>
      <c r="Z197" s="164">
        <f t="shared" si="76"/>
        <v>10052</v>
      </c>
    </row>
    <row r="198" spans="1:26" ht="25.5" x14ac:dyDescent="0.2">
      <c r="A198" s="143" t="s">
        <v>1558</v>
      </c>
      <c r="B198" s="132" t="s">
        <v>1612</v>
      </c>
      <c r="C198" s="112">
        <f>+'1° trim 2016'!C198*$AB$1</f>
        <v>1820</v>
      </c>
      <c r="D198" s="166">
        <f t="shared" ref="D198:F203" si="77">+C198</f>
        <v>1820</v>
      </c>
      <c r="E198" s="112">
        <f>+'1° trim 2016'!D198*$AB$1</f>
        <v>0</v>
      </c>
      <c r="F198" s="166">
        <f t="shared" si="77"/>
        <v>0</v>
      </c>
      <c r="G198" s="112">
        <f>+'1° trim 2016'!E198*$AB$1</f>
        <v>0</v>
      </c>
      <c r="H198" s="166">
        <f t="shared" ref="H198:H203" si="78">+G198</f>
        <v>0</v>
      </c>
      <c r="I198" s="112">
        <f>+'1° trim 2016'!F198*$AB$1</f>
        <v>0</v>
      </c>
      <c r="J198" s="166">
        <f t="shared" ref="J198:J203" si="79">+I198</f>
        <v>0</v>
      </c>
      <c r="K198" s="112">
        <f>+'1° trim 2016'!G198*$AB$1</f>
        <v>0</v>
      </c>
      <c r="L198" s="166">
        <f t="shared" ref="L198:L203" si="80">+K198</f>
        <v>0</v>
      </c>
      <c r="M198" s="165">
        <f>+'1° trim 2016'!H198*$AB$1</f>
        <v>0</v>
      </c>
      <c r="N198" s="166">
        <f t="shared" ref="N198:N203" si="81">+M198</f>
        <v>0</v>
      </c>
      <c r="O198" s="165">
        <f>+'1° trim 2016'!I198*$AB$1</f>
        <v>0</v>
      </c>
      <c r="P198" s="166">
        <f t="shared" ref="P198:P203" si="82">+O198</f>
        <v>0</v>
      </c>
      <c r="Q198" s="165">
        <f>+'1° trim 2016'!J198*$AB$1</f>
        <v>0</v>
      </c>
      <c r="R198" s="166">
        <f t="shared" ref="R198:R203" si="83">+Q198</f>
        <v>0</v>
      </c>
      <c r="S198" s="165">
        <f>+'1° trim 2016'!K198*$AB$1</f>
        <v>0</v>
      </c>
      <c r="T198" s="166">
        <f t="shared" ref="T198:T203" si="84">+S198</f>
        <v>0</v>
      </c>
      <c r="U198" s="165">
        <f>+'1° trim 2016'!L198*$AB$1</f>
        <v>0</v>
      </c>
      <c r="V198" s="166">
        <f t="shared" ref="V198:V203" si="85">+U198</f>
        <v>0</v>
      </c>
      <c r="W198" s="112">
        <f>+'1° trim 2016'!M198*$AB$1</f>
        <v>0</v>
      </c>
      <c r="X198" s="166">
        <f t="shared" ref="X198:X203" si="86">+W198</f>
        <v>0</v>
      </c>
      <c r="Y198" s="116">
        <f t="shared" si="76"/>
        <v>1820</v>
      </c>
      <c r="Z198" s="166">
        <f t="shared" si="76"/>
        <v>1820</v>
      </c>
    </row>
    <row r="199" spans="1:26" s="110" customFormat="1" ht="25.5" x14ac:dyDescent="0.2">
      <c r="A199" s="143" t="s">
        <v>1559</v>
      </c>
      <c r="B199" s="132" t="s">
        <v>1140</v>
      </c>
      <c r="C199" s="112">
        <f>+'1° trim 2016'!C199*$AB$1</f>
        <v>0</v>
      </c>
      <c r="D199" s="166">
        <f t="shared" si="77"/>
        <v>0</v>
      </c>
      <c r="E199" s="112">
        <f>+'1° trim 2016'!D199*$AB$1</f>
        <v>0</v>
      </c>
      <c r="F199" s="166">
        <f t="shared" si="77"/>
        <v>0</v>
      </c>
      <c r="G199" s="112">
        <f>+'1° trim 2016'!E199*$AB$1</f>
        <v>0</v>
      </c>
      <c r="H199" s="166">
        <f t="shared" si="78"/>
        <v>0</v>
      </c>
      <c r="I199" s="112">
        <f>+'1° trim 2016'!F199*$AB$1</f>
        <v>0</v>
      </c>
      <c r="J199" s="166">
        <f t="shared" si="79"/>
        <v>0</v>
      </c>
      <c r="K199" s="112">
        <f>+'1° trim 2016'!G199*$AB$1</f>
        <v>0</v>
      </c>
      <c r="L199" s="166">
        <f t="shared" si="80"/>
        <v>0</v>
      </c>
      <c r="M199" s="165">
        <f>+'1° trim 2016'!H199*$AB$1</f>
        <v>0</v>
      </c>
      <c r="N199" s="166">
        <f t="shared" si="81"/>
        <v>0</v>
      </c>
      <c r="O199" s="165">
        <f>+'1° trim 2016'!I199*$AB$1</f>
        <v>0</v>
      </c>
      <c r="P199" s="166">
        <f t="shared" si="82"/>
        <v>0</v>
      </c>
      <c r="Q199" s="165">
        <f>+'1° trim 2016'!J199*$AB$1</f>
        <v>0</v>
      </c>
      <c r="R199" s="166">
        <f t="shared" si="83"/>
        <v>0</v>
      </c>
      <c r="S199" s="165">
        <f>+'1° trim 2016'!K199*$AB$1</f>
        <v>0</v>
      </c>
      <c r="T199" s="166">
        <f t="shared" si="84"/>
        <v>0</v>
      </c>
      <c r="U199" s="165">
        <f>+'1° trim 2016'!L199*$AB$1</f>
        <v>0</v>
      </c>
      <c r="V199" s="166">
        <f t="shared" si="85"/>
        <v>0</v>
      </c>
      <c r="W199" s="112">
        <f>+'1° trim 2016'!M199*$AB$1</f>
        <v>0</v>
      </c>
      <c r="X199" s="166">
        <f t="shared" si="86"/>
        <v>0</v>
      </c>
      <c r="Y199" s="116">
        <f t="shared" si="76"/>
        <v>0</v>
      </c>
      <c r="Z199" s="166">
        <f t="shared" si="76"/>
        <v>0</v>
      </c>
    </row>
    <row r="200" spans="1:26" x14ac:dyDescent="0.2">
      <c r="A200" s="143" t="s">
        <v>1560</v>
      </c>
      <c r="B200" s="132" t="s">
        <v>946</v>
      </c>
      <c r="C200" s="112">
        <f>+'1° trim 2016'!C200*$AB$1</f>
        <v>0</v>
      </c>
      <c r="D200" s="166">
        <f t="shared" si="77"/>
        <v>0</v>
      </c>
      <c r="E200" s="112">
        <f>+'1° trim 2016'!D200*$AB$1</f>
        <v>0</v>
      </c>
      <c r="F200" s="166">
        <f t="shared" si="77"/>
        <v>0</v>
      </c>
      <c r="G200" s="112">
        <f>+'1° trim 2016'!E200*$AB$1</f>
        <v>0</v>
      </c>
      <c r="H200" s="166">
        <f t="shared" si="78"/>
        <v>0</v>
      </c>
      <c r="I200" s="112">
        <f>+'1° trim 2016'!F200*$AB$1</f>
        <v>0</v>
      </c>
      <c r="J200" s="166">
        <f t="shared" si="79"/>
        <v>0</v>
      </c>
      <c r="K200" s="112">
        <f>+'1° trim 2016'!G200*$AB$1</f>
        <v>0</v>
      </c>
      <c r="L200" s="166">
        <f t="shared" si="80"/>
        <v>0</v>
      </c>
      <c r="M200" s="165">
        <f>+'1° trim 2016'!H200*$AB$1</f>
        <v>0</v>
      </c>
      <c r="N200" s="166">
        <f t="shared" si="81"/>
        <v>0</v>
      </c>
      <c r="O200" s="165">
        <f>+'1° trim 2016'!I200*$AB$1</f>
        <v>0</v>
      </c>
      <c r="P200" s="166">
        <f t="shared" si="82"/>
        <v>0</v>
      </c>
      <c r="Q200" s="165">
        <f>+'1° trim 2016'!J200*$AB$1</f>
        <v>0</v>
      </c>
      <c r="R200" s="166">
        <f t="shared" si="83"/>
        <v>0</v>
      </c>
      <c r="S200" s="165">
        <f>+'1° trim 2016'!K200*$AB$1</f>
        <v>0</v>
      </c>
      <c r="T200" s="166">
        <f t="shared" si="84"/>
        <v>0</v>
      </c>
      <c r="U200" s="165">
        <f>+'1° trim 2016'!L200*$AB$1</f>
        <v>0</v>
      </c>
      <c r="V200" s="166">
        <f t="shared" si="85"/>
        <v>0</v>
      </c>
      <c r="W200" s="112">
        <f>+'1° trim 2016'!M200*$AB$1</f>
        <v>0</v>
      </c>
      <c r="X200" s="166">
        <f t="shared" si="86"/>
        <v>0</v>
      </c>
      <c r="Y200" s="116">
        <f t="shared" si="76"/>
        <v>0</v>
      </c>
      <c r="Z200" s="166">
        <f t="shared" si="76"/>
        <v>0</v>
      </c>
    </row>
    <row r="201" spans="1:26" x14ac:dyDescent="0.2">
      <c r="A201" s="143" t="s">
        <v>1561</v>
      </c>
      <c r="B201" s="132" t="s">
        <v>943</v>
      </c>
      <c r="C201" s="112">
        <f>+'1° trim 2016'!C201*$AB$1</f>
        <v>0</v>
      </c>
      <c r="D201" s="166">
        <f t="shared" si="77"/>
        <v>0</v>
      </c>
      <c r="E201" s="112">
        <f>+'1° trim 2016'!D201*$AB$1</f>
        <v>856</v>
      </c>
      <c r="F201" s="166">
        <f t="shared" si="77"/>
        <v>856</v>
      </c>
      <c r="G201" s="112">
        <f>+'1° trim 2016'!E201*$AB$1</f>
        <v>872</v>
      </c>
      <c r="H201" s="166">
        <f t="shared" si="78"/>
        <v>872</v>
      </c>
      <c r="I201" s="112">
        <f>+'1° trim 2016'!F201*$AB$1</f>
        <v>416</v>
      </c>
      <c r="J201" s="166">
        <f t="shared" si="79"/>
        <v>416</v>
      </c>
      <c r="K201" s="112">
        <f>+'1° trim 2016'!G201*$AB$1</f>
        <v>0</v>
      </c>
      <c r="L201" s="166">
        <f t="shared" si="80"/>
        <v>0</v>
      </c>
      <c r="M201" s="165">
        <f>+'1° trim 2016'!H201*$AB$1</f>
        <v>676</v>
      </c>
      <c r="N201" s="166">
        <f t="shared" si="81"/>
        <v>676</v>
      </c>
      <c r="O201" s="165">
        <f>+'1° trim 2016'!I201*$AB$1</f>
        <v>996</v>
      </c>
      <c r="P201" s="166">
        <f t="shared" si="82"/>
        <v>996</v>
      </c>
      <c r="Q201" s="165">
        <f>+'1° trim 2016'!J201*$AB$1</f>
        <v>4416</v>
      </c>
      <c r="R201" s="166">
        <f t="shared" si="83"/>
        <v>4416</v>
      </c>
      <c r="S201" s="165">
        <f>+'1° trim 2016'!K201*$AB$1</f>
        <v>0</v>
      </c>
      <c r="T201" s="166">
        <f t="shared" si="84"/>
        <v>0</v>
      </c>
      <c r="U201" s="165">
        <f>+'1° trim 2016'!L201*$AB$1</f>
        <v>0</v>
      </c>
      <c r="V201" s="166">
        <f t="shared" si="85"/>
        <v>0</v>
      </c>
      <c r="W201" s="112">
        <f>+'1° trim 2016'!M201*$AB$1</f>
        <v>0</v>
      </c>
      <c r="X201" s="166">
        <f t="shared" si="86"/>
        <v>0</v>
      </c>
      <c r="Y201" s="116">
        <f t="shared" si="76"/>
        <v>8232</v>
      </c>
      <c r="Z201" s="166">
        <f t="shared" si="76"/>
        <v>8232</v>
      </c>
    </row>
    <row r="202" spans="1:26" s="110" customFormat="1" x14ac:dyDescent="0.2">
      <c r="A202" s="143" t="s">
        <v>1562</v>
      </c>
      <c r="B202" s="132" t="s">
        <v>1335</v>
      </c>
      <c r="C202" s="112">
        <f>+'1° trim 2016'!C202*$AB$1</f>
        <v>0</v>
      </c>
      <c r="D202" s="166">
        <f t="shared" si="77"/>
        <v>0</v>
      </c>
      <c r="E202" s="112">
        <f>+'1° trim 2016'!D202*$AB$1</f>
        <v>0</v>
      </c>
      <c r="F202" s="166">
        <f t="shared" si="77"/>
        <v>0</v>
      </c>
      <c r="G202" s="112">
        <f>+'1° trim 2016'!E202*$AB$1</f>
        <v>0</v>
      </c>
      <c r="H202" s="166">
        <f t="shared" si="78"/>
        <v>0</v>
      </c>
      <c r="I202" s="112">
        <f>+'1° trim 2016'!F202*$AB$1</f>
        <v>0</v>
      </c>
      <c r="J202" s="166">
        <f t="shared" si="79"/>
        <v>0</v>
      </c>
      <c r="K202" s="112">
        <f>+'1° trim 2016'!G202*$AB$1</f>
        <v>0</v>
      </c>
      <c r="L202" s="166">
        <f t="shared" si="80"/>
        <v>0</v>
      </c>
      <c r="M202" s="165">
        <f>+'1° trim 2016'!H202*$AB$1</f>
        <v>0</v>
      </c>
      <c r="N202" s="166">
        <f t="shared" si="81"/>
        <v>0</v>
      </c>
      <c r="O202" s="165">
        <f>+'1° trim 2016'!I202*$AB$1</f>
        <v>0</v>
      </c>
      <c r="P202" s="166">
        <f t="shared" si="82"/>
        <v>0</v>
      </c>
      <c r="Q202" s="165">
        <f>+'1° trim 2016'!J202*$AB$1</f>
        <v>0</v>
      </c>
      <c r="R202" s="166">
        <f t="shared" si="83"/>
        <v>0</v>
      </c>
      <c r="S202" s="165">
        <f>+'1° trim 2016'!K202*$AB$1</f>
        <v>0</v>
      </c>
      <c r="T202" s="166">
        <f t="shared" si="84"/>
        <v>0</v>
      </c>
      <c r="U202" s="165">
        <f>+'1° trim 2016'!L202*$AB$1</f>
        <v>0</v>
      </c>
      <c r="V202" s="166">
        <f t="shared" si="85"/>
        <v>0</v>
      </c>
      <c r="W202" s="112">
        <f>+'1° trim 2016'!M202*$AB$1</f>
        <v>0</v>
      </c>
      <c r="X202" s="166">
        <f t="shared" si="86"/>
        <v>0</v>
      </c>
      <c r="Y202" s="116">
        <f t="shared" si="76"/>
        <v>0</v>
      </c>
      <c r="Z202" s="166">
        <f t="shared" si="76"/>
        <v>0</v>
      </c>
    </row>
    <row r="203" spans="1:26" ht="25.5" x14ac:dyDescent="0.2">
      <c r="A203" s="143" t="s">
        <v>1563</v>
      </c>
      <c r="B203" s="132" t="s">
        <v>1629</v>
      </c>
      <c r="C203" s="112">
        <f>+'1° trim 2016'!C203*$AB$1</f>
        <v>0</v>
      </c>
      <c r="D203" s="166">
        <f t="shared" si="77"/>
        <v>0</v>
      </c>
      <c r="E203" s="112">
        <f>+'1° trim 2016'!D203*$AB$1</f>
        <v>0</v>
      </c>
      <c r="F203" s="166">
        <f t="shared" si="77"/>
        <v>0</v>
      </c>
      <c r="G203" s="112">
        <f>+'1° trim 2016'!E203*$AB$1</f>
        <v>0</v>
      </c>
      <c r="H203" s="166">
        <f t="shared" si="78"/>
        <v>0</v>
      </c>
      <c r="I203" s="112">
        <f>+'1° trim 2016'!F203*$AB$1</f>
        <v>0</v>
      </c>
      <c r="J203" s="166">
        <f t="shared" si="79"/>
        <v>0</v>
      </c>
      <c r="K203" s="112">
        <f>+'1° trim 2016'!G203*$AB$1</f>
        <v>0</v>
      </c>
      <c r="L203" s="166">
        <f t="shared" si="80"/>
        <v>0</v>
      </c>
      <c r="M203" s="165">
        <f>+'1° trim 2016'!H203*$AB$1</f>
        <v>0</v>
      </c>
      <c r="N203" s="166">
        <f t="shared" si="81"/>
        <v>0</v>
      </c>
      <c r="O203" s="165">
        <f>+'1° trim 2016'!I203*$AB$1</f>
        <v>0</v>
      </c>
      <c r="P203" s="166">
        <f t="shared" si="82"/>
        <v>0</v>
      </c>
      <c r="Q203" s="165">
        <f>+'1° trim 2016'!J203*$AB$1</f>
        <v>0</v>
      </c>
      <c r="R203" s="166">
        <f t="shared" si="83"/>
        <v>0</v>
      </c>
      <c r="S203" s="165">
        <f>+'1° trim 2016'!K203*$AB$1</f>
        <v>0</v>
      </c>
      <c r="T203" s="166">
        <f t="shared" si="84"/>
        <v>0</v>
      </c>
      <c r="U203" s="165">
        <f>+'1° trim 2016'!L203*$AB$1</f>
        <v>0</v>
      </c>
      <c r="V203" s="166">
        <f t="shared" si="85"/>
        <v>0</v>
      </c>
      <c r="W203" s="112">
        <f>+'1° trim 2016'!M203*$AB$1</f>
        <v>0</v>
      </c>
      <c r="X203" s="166">
        <f t="shared" si="86"/>
        <v>0</v>
      </c>
      <c r="Y203" s="116">
        <f t="shared" si="76"/>
        <v>0</v>
      </c>
      <c r="Z203" s="166">
        <f t="shared" si="76"/>
        <v>0</v>
      </c>
    </row>
    <row r="204" spans="1:26" ht="25.5" x14ac:dyDescent="0.2">
      <c r="A204" s="143" t="s">
        <v>1564</v>
      </c>
      <c r="B204" s="132" t="s">
        <v>1080</v>
      </c>
      <c r="C204" s="112">
        <f>+'1° trim 2016'!C204*$AB$1</f>
        <v>480</v>
      </c>
      <c r="D204" s="164">
        <f>SUM(D205:D209)</f>
        <v>480</v>
      </c>
      <c r="E204" s="112">
        <f>+'1° trim 2016'!D204*$AB$1</f>
        <v>0</v>
      </c>
      <c r="F204" s="164">
        <f>SUM(F205:F209)</f>
        <v>0</v>
      </c>
      <c r="G204" s="112">
        <f>+'1° trim 2016'!E204*$AB$1</f>
        <v>0</v>
      </c>
      <c r="H204" s="164">
        <f>SUM(H205:H209)</f>
        <v>0</v>
      </c>
      <c r="I204" s="112">
        <f>+'1° trim 2016'!F204*$AB$1</f>
        <v>0</v>
      </c>
      <c r="J204" s="164">
        <f>SUM(J205:J209)</f>
        <v>0</v>
      </c>
      <c r="K204" s="112">
        <f>+'1° trim 2016'!G204*$AB$1</f>
        <v>340</v>
      </c>
      <c r="L204" s="164">
        <f>SUM(L205:L209)</f>
        <v>340</v>
      </c>
      <c r="M204" s="165">
        <f>+'1° trim 2016'!H204*$AB$1</f>
        <v>1156</v>
      </c>
      <c r="N204" s="164">
        <f>SUM(N205:N209)</f>
        <v>1156</v>
      </c>
      <c r="O204" s="165">
        <f>+'1° trim 2016'!I204*$AB$1</f>
        <v>0</v>
      </c>
      <c r="P204" s="164">
        <f>SUM(P205:P209)</f>
        <v>0</v>
      </c>
      <c r="Q204" s="165">
        <f>+'1° trim 2016'!J204*$AB$1</f>
        <v>0</v>
      </c>
      <c r="R204" s="164">
        <f>SUM(R205:R209)</f>
        <v>0</v>
      </c>
      <c r="S204" s="165">
        <f>+'1° trim 2016'!K204*$AB$1</f>
        <v>0</v>
      </c>
      <c r="T204" s="164">
        <f>SUM(T205:T209)</f>
        <v>0</v>
      </c>
      <c r="U204" s="165">
        <f>+'1° trim 2016'!L204*$AB$1</f>
        <v>0</v>
      </c>
      <c r="V204" s="164">
        <f>SUM(V205:V209)</f>
        <v>0</v>
      </c>
      <c r="W204" s="112">
        <f>+'1° trim 2016'!M204*$AB$1</f>
        <v>0</v>
      </c>
      <c r="X204" s="164">
        <f>SUM(X205:X209)</f>
        <v>0</v>
      </c>
      <c r="Y204" s="116">
        <f t="shared" si="76"/>
        <v>1976</v>
      </c>
      <c r="Z204" s="164">
        <f t="shared" si="76"/>
        <v>1976</v>
      </c>
    </row>
    <row r="205" spans="1:26" ht="25.5" x14ac:dyDescent="0.2">
      <c r="A205" s="143" t="s">
        <v>1565</v>
      </c>
      <c r="B205" s="132" t="s">
        <v>1611</v>
      </c>
      <c r="C205" s="112">
        <f>+'1° trim 2016'!C205*$AB$1</f>
        <v>0</v>
      </c>
      <c r="D205" s="166">
        <f>+C205</f>
        <v>0</v>
      </c>
      <c r="E205" s="112">
        <f>+'1° trim 2016'!D205*$AB$1</f>
        <v>0</v>
      </c>
      <c r="F205" s="166">
        <f>+E205</f>
        <v>0</v>
      </c>
      <c r="G205" s="112">
        <f>+'1° trim 2016'!E205*$AB$1</f>
        <v>0</v>
      </c>
      <c r="H205" s="166">
        <f>+G205</f>
        <v>0</v>
      </c>
      <c r="I205" s="112">
        <f>+'1° trim 2016'!F205*$AB$1</f>
        <v>0</v>
      </c>
      <c r="J205" s="166">
        <f>+I205</f>
        <v>0</v>
      </c>
      <c r="K205" s="112">
        <f>+'1° trim 2016'!G205*$AB$1</f>
        <v>0</v>
      </c>
      <c r="L205" s="166">
        <f>+K205</f>
        <v>0</v>
      </c>
      <c r="M205" s="165">
        <f>+'1° trim 2016'!H205*$AB$1</f>
        <v>0</v>
      </c>
      <c r="N205" s="166">
        <f>+M205</f>
        <v>0</v>
      </c>
      <c r="O205" s="165">
        <f>+'1° trim 2016'!I205*$AB$1</f>
        <v>0</v>
      </c>
      <c r="P205" s="166">
        <f>+O205</f>
        <v>0</v>
      </c>
      <c r="Q205" s="165">
        <f>+'1° trim 2016'!J205*$AB$1</f>
        <v>0</v>
      </c>
      <c r="R205" s="166">
        <f>+Q205</f>
        <v>0</v>
      </c>
      <c r="S205" s="165">
        <f>+'1° trim 2016'!K205*$AB$1</f>
        <v>0</v>
      </c>
      <c r="T205" s="166">
        <f>+S205</f>
        <v>0</v>
      </c>
      <c r="U205" s="165">
        <f>+'1° trim 2016'!L205*$AB$1</f>
        <v>0</v>
      </c>
      <c r="V205" s="166">
        <f>+U205</f>
        <v>0</v>
      </c>
      <c r="W205" s="112">
        <f>+'1° trim 2016'!M205*$AB$1</f>
        <v>0</v>
      </c>
      <c r="X205" s="166">
        <f>+W205</f>
        <v>0</v>
      </c>
      <c r="Y205" s="116">
        <f t="shared" si="76"/>
        <v>0</v>
      </c>
      <c r="Z205" s="166">
        <f t="shared" si="76"/>
        <v>0</v>
      </c>
    </row>
    <row r="206" spans="1:26" ht="25.5" x14ac:dyDescent="0.2">
      <c r="A206" s="143" t="s">
        <v>1566</v>
      </c>
      <c r="B206" s="132" t="s">
        <v>746</v>
      </c>
      <c r="C206" s="112">
        <f>+'1° trim 2016'!C206*$AB$1</f>
        <v>0</v>
      </c>
      <c r="D206" s="166">
        <f>+C206</f>
        <v>0</v>
      </c>
      <c r="E206" s="112">
        <f>+'1° trim 2016'!D206*$AB$1</f>
        <v>0</v>
      </c>
      <c r="F206" s="166">
        <f>+E206</f>
        <v>0</v>
      </c>
      <c r="G206" s="112">
        <f>+'1° trim 2016'!E206*$AB$1</f>
        <v>0</v>
      </c>
      <c r="H206" s="166">
        <f>+G206</f>
        <v>0</v>
      </c>
      <c r="I206" s="112">
        <f>+'1° trim 2016'!F206*$AB$1</f>
        <v>0</v>
      </c>
      <c r="J206" s="166">
        <f>+I206</f>
        <v>0</v>
      </c>
      <c r="K206" s="112">
        <f>+'1° trim 2016'!G206*$AB$1</f>
        <v>0</v>
      </c>
      <c r="L206" s="166">
        <f>+K206</f>
        <v>0</v>
      </c>
      <c r="M206" s="165">
        <f>+'1° trim 2016'!H206*$AB$1</f>
        <v>0</v>
      </c>
      <c r="N206" s="166">
        <f>+M206</f>
        <v>0</v>
      </c>
      <c r="O206" s="165">
        <f>+'1° trim 2016'!I206*$AB$1</f>
        <v>0</v>
      </c>
      <c r="P206" s="166">
        <f>+O206</f>
        <v>0</v>
      </c>
      <c r="Q206" s="165">
        <f>+'1° trim 2016'!J206*$AB$1</f>
        <v>0</v>
      </c>
      <c r="R206" s="166">
        <f>+Q206</f>
        <v>0</v>
      </c>
      <c r="S206" s="165">
        <f>+'1° trim 2016'!K206*$AB$1</f>
        <v>0</v>
      </c>
      <c r="T206" s="166">
        <f>+S206</f>
        <v>0</v>
      </c>
      <c r="U206" s="165">
        <f>+'1° trim 2016'!L206*$AB$1</f>
        <v>0</v>
      </c>
      <c r="V206" s="166">
        <f>+U206</f>
        <v>0</v>
      </c>
      <c r="W206" s="112">
        <f>+'1° trim 2016'!M206*$AB$1</f>
        <v>0</v>
      </c>
      <c r="X206" s="166">
        <f>+W206</f>
        <v>0</v>
      </c>
      <c r="Y206" s="116">
        <f t="shared" si="76"/>
        <v>0</v>
      </c>
      <c r="Z206" s="166">
        <f t="shared" si="76"/>
        <v>0</v>
      </c>
    </row>
    <row r="207" spans="1:26" x14ac:dyDescent="0.2">
      <c r="A207" s="143" t="s">
        <v>1567</v>
      </c>
      <c r="B207" s="132" t="s">
        <v>947</v>
      </c>
      <c r="C207" s="112">
        <f>+'1° trim 2016'!C207*$AB$1</f>
        <v>0</v>
      </c>
      <c r="D207" s="166">
        <f>+C207</f>
        <v>0</v>
      </c>
      <c r="E207" s="112">
        <f>+'1° trim 2016'!D207*$AB$1</f>
        <v>0</v>
      </c>
      <c r="F207" s="166">
        <f>+E207</f>
        <v>0</v>
      </c>
      <c r="G207" s="112">
        <f>+'1° trim 2016'!E207*$AB$1</f>
        <v>0</v>
      </c>
      <c r="H207" s="166">
        <f>+G207</f>
        <v>0</v>
      </c>
      <c r="I207" s="112">
        <f>+'1° trim 2016'!F207*$AB$1</f>
        <v>0</v>
      </c>
      <c r="J207" s="166">
        <f>+I207</f>
        <v>0</v>
      </c>
      <c r="K207" s="112">
        <f>+'1° trim 2016'!G207*$AB$1</f>
        <v>0</v>
      </c>
      <c r="L207" s="166">
        <f>+K207</f>
        <v>0</v>
      </c>
      <c r="M207" s="165">
        <f>+'1° trim 2016'!H207*$AB$1</f>
        <v>0</v>
      </c>
      <c r="N207" s="166">
        <f>+M207</f>
        <v>0</v>
      </c>
      <c r="O207" s="165">
        <f>+'1° trim 2016'!I207*$AB$1</f>
        <v>0</v>
      </c>
      <c r="P207" s="166">
        <f>+O207</f>
        <v>0</v>
      </c>
      <c r="Q207" s="165">
        <f>+'1° trim 2016'!J207*$AB$1</f>
        <v>0</v>
      </c>
      <c r="R207" s="166">
        <f>+Q207</f>
        <v>0</v>
      </c>
      <c r="S207" s="165">
        <f>+'1° trim 2016'!K207*$AB$1</f>
        <v>0</v>
      </c>
      <c r="T207" s="166">
        <f>+S207</f>
        <v>0</v>
      </c>
      <c r="U207" s="165">
        <f>+'1° trim 2016'!L207*$AB$1</f>
        <v>0</v>
      </c>
      <c r="V207" s="166">
        <f>+U207</f>
        <v>0</v>
      </c>
      <c r="W207" s="112">
        <f>+'1° trim 2016'!M207*$AB$1</f>
        <v>0</v>
      </c>
      <c r="X207" s="166">
        <f>+W207</f>
        <v>0</v>
      </c>
      <c r="Y207" s="116">
        <f t="shared" si="76"/>
        <v>0</v>
      </c>
      <c r="Z207" s="166">
        <f t="shared" si="76"/>
        <v>0</v>
      </c>
    </row>
    <row r="208" spans="1:26" s="110" customFormat="1" x14ac:dyDescent="0.2">
      <c r="A208" s="143" t="s">
        <v>1568</v>
      </c>
      <c r="B208" s="132" t="s">
        <v>750</v>
      </c>
      <c r="C208" s="112">
        <f>+'1° trim 2016'!C208*$AB$1</f>
        <v>480</v>
      </c>
      <c r="D208" s="166">
        <f>+C208</f>
        <v>480</v>
      </c>
      <c r="E208" s="112">
        <f>+'1° trim 2016'!D208*$AB$1</f>
        <v>0</v>
      </c>
      <c r="F208" s="166">
        <f>+E208</f>
        <v>0</v>
      </c>
      <c r="G208" s="112">
        <f>+'1° trim 2016'!E208*$AB$1</f>
        <v>0</v>
      </c>
      <c r="H208" s="166">
        <f>+G208</f>
        <v>0</v>
      </c>
      <c r="I208" s="112">
        <f>+'1° trim 2016'!F208*$AB$1</f>
        <v>0</v>
      </c>
      <c r="J208" s="166">
        <f>+I208</f>
        <v>0</v>
      </c>
      <c r="K208" s="112">
        <f>+'1° trim 2016'!G208*$AB$1</f>
        <v>340</v>
      </c>
      <c r="L208" s="166">
        <f>+K208</f>
        <v>340</v>
      </c>
      <c r="M208" s="165">
        <f>+'1° trim 2016'!H208*$AB$1</f>
        <v>1156</v>
      </c>
      <c r="N208" s="166">
        <f>+M208</f>
        <v>1156</v>
      </c>
      <c r="O208" s="165">
        <f>+'1° trim 2016'!I208*$AB$1</f>
        <v>0</v>
      </c>
      <c r="P208" s="166">
        <f>+O208</f>
        <v>0</v>
      </c>
      <c r="Q208" s="165">
        <f>+'1° trim 2016'!J208*$AB$1</f>
        <v>0</v>
      </c>
      <c r="R208" s="166">
        <f>+Q208</f>
        <v>0</v>
      </c>
      <c r="S208" s="165">
        <f>+'1° trim 2016'!K208*$AB$1</f>
        <v>0</v>
      </c>
      <c r="T208" s="166">
        <f>+S208</f>
        <v>0</v>
      </c>
      <c r="U208" s="165">
        <f>+'1° trim 2016'!L208*$AB$1</f>
        <v>0</v>
      </c>
      <c r="V208" s="166">
        <f>+U208</f>
        <v>0</v>
      </c>
      <c r="W208" s="112">
        <f>+'1° trim 2016'!M208*$AB$1</f>
        <v>0</v>
      </c>
      <c r="X208" s="166">
        <f>+W208</f>
        <v>0</v>
      </c>
      <c r="Y208" s="116">
        <f t="shared" si="76"/>
        <v>1976</v>
      </c>
      <c r="Z208" s="166">
        <f t="shared" si="76"/>
        <v>1976</v>
      </c>
    </row>
    <row r="209" spans="1:26" ht="25.5" x14ac:dyDescent="0.2">
      <c r="A209" s="143" t="s">
        <v>1569</v>
      </c>
      <c r="B209" s="132" t="s">
        <v>948</v>
      </c>
      <c r="C209" s="112">
        <f>+'1° trim 2016'!C209*$AB$1</f>
        <v>0</v>
      </c>
      <c r="D209" s="166">
        <f>+C209</f>
        <v>0</v>
      </c>
      <c r="E209" s="112">
        <f>+'1° trim 2016'!D209*$AB$1</f>
        <v>0</v>
      </c>
      <c r="F209" s="166">
        <f>+E209</f>
        <v>0</v>
      </c>
      <c r="G209" s="112">
        <f>+'1° trim 2016'!E209*$AB$1</f>
        <v>0</v>
      </c>
      <c r="H209" s="166">
        <f>+G209</f>
        <v>0</v>
      </c>
      <c r="I209" s="112">
        <f>+'1° trim 2016'!F209*$AB$1</f>
        <v>0</v>
      </c>
      <c r="J209" s="166">
        <f>+I209</f>
        <v>0</v>
      </c>
      <c r="K209" s="112">
        <f>+'1° trim 2016'!G209*$AB$1</f>
        <v>0</v>
      </c>
      <c r="L209" s="166">
        <f>+K209</f>
        <v>0</v>
      </c>
      <c r="M209" s="165">
        <f>+'1° trim 2016'!H209*$AB$1</f>
        <v>0</v>
      </c>
      <c r="N209" s="166">
        <f>+M209</f>
        <v>0</v>
      </c>
      <c r="O209" s="165">
        <f>+'1° trim 2016'!I209*$AB$1</f>
        <v>0</v>
      </c>
      <c r="P209" s="166">
        <f>+O209</f>
        <v>0</v>
      </c>
      <c r="Q209" s="165">
        <f>+'1° trim 2016'!J209*$AB$1</f>
        <v>0</v>
      </c>
      <c r="R209" s="166">
        <f>+Q209</f>
        <v>0</v>
      </c>
      <c r="S209" s="165">
        <f>+'1° trim 2016'!K209*$AB$1</f>
        <v>0</v>
      </c>
      <c r="T209" s="166">
        <f>+S209</f>
        <v>0</v>
      </c>
      <c r="U209" s="165">
        <f>+'1° trim 2016'!L209*$AB$1</f>
        <v>0</v>
      </c>
      <c r="V209" s="166">
        <f>+U209</f>
        <v>0</v>
      </c>
      <c r="W209" s="112">
        <f>+'1° trim 2016'!M209*$AB$1</f>
        <v>0</v>
      </c>
      <c r="X209" s="166">
        <f>+W209</f>
        <v>0</v>
      </c>
      <c r="Y209" s="116">
        <f t="shared" si="76"/>
        <v>0</v>
      </c>
      <c r="Z209" s="166">
        <f t="shared" si="76"/>
        <v>0</v>
      </c>
    </row>
    <row r="210" spans="1:26" x14ac:dyDescent="0.2">
      <c r="A210" s="143" t="s">
        <v>1570</v>
      </c>
      <c r="B210" s="132" t="s">
        <v>1081</v>
      </c>
      <c r="C210" s="112">
        <f>+'1° trim 2016'!C210*$AB$1</f>
        <v>6160</v>
      </c>
      <c r="D210" s="164">
        <f>SUM(D211:D214)</f>
        <v>6160</v>
      </c>
      <c r="E210" s="112">
        <f>+'1° trim 2016'!D210*$AB$1</f>
        <v>2968</v>
      </c>
      <c r="F210" s="164">
        <f>SUM(F211:F214)</f>
        <v>2968</v>
      </c>
      <c r="G210" s="112">
        <f>+'1° trim 2016'!E210*$AB$1</f>
        <v>2736</v>
      </c>
      <c r="H210" s="164">
        <f>SUM(H211:H214)</f>
        <v>2736</v>
      </c>
      <c r="I210" s="112">
        <f>+'1° trim 2016'!F210*$AB$1</f>
        <v>2640</v>
      </c>
      <c r="J210" s="164">
        <f>SUM(J211:J214)</f>
        <v>2640</v>
      </c>
      <c r="K210" s="112">
        <f>+'1° trim 2016'!G210*$AB$1</f>
        <v>1204</v>
      </c>
      <c r="L210" s="164">
        <f>SUM(L211:L214)</f>
        <v>1204</v>
      </c>
      <c r="M210" s="165">
        <f>+'1° trim 2016'!H210*$AB$1</f>
        <v>0</v>
      </c>
      <c r="N210" s="164">
        <f>SUM(N211:N214)</f>
        <v>0</v>
      </c>
      <c r="O210" s="165">
        <f>+'1° trim 2016'!I210*$AB$1</f>
        <v>1564</v>
      </c>
      <c r="P210" s="164">
        <f>SUM(P211:P214)</f>
        <v>1564</v>
      </c>
      <c r="Q210" s="165">
        <f>+'1° trim 2016'!J210*$AB$1</f>
        <v>5964</v>
      </c>
      <c r="R210" s="164">
        <f>SUM(R211:R214)</f>
        <v>5964</v>
      </c>
      <c r="S210" s="165">
        <f>+'1° trim 2016'!K210*$AB$1</f>
        <v>500</v>
      </c>
      <c r="T210" s="164">
        <f>SUM(T211:T214)</f>
        <v>500</v>
      </c>
      <c r="U210" s="165">
        <f>+'1° trim 2016'!L210*$AB$1</f>
        <v>1640</v>
      </c>
      <c r="V210" s="164">
        <f>SUM(V211:V214)</f>
        <v>1640</v>
      </c>
      <c r="W210" s="112">
        <f>+'1° trim 2016'!M210*$AB$1</f>
        <v>532</v>
      </c>
      <c r="X210" s="164">
        <f>SUM(X211:X214)</f>
        <v>532</v>
      </c>
      <c r="Y210" s="116">
        <f t="shared" si="76"/>
        <v>25908</v>
      </c>
      <c r="Z210" s="164">
        <f t="shared" si="76"/>
        <v>25908</v>
      </c>
    </row>
    <row r="211" spans="1:26" ht="25.5" x14ac:dyDescent="0.2">
      <c r="A211" s="143" t="s">
        <v>1571</v>
      </c>
      <c r="B211" s="132" t="s">
        <v>682</v>
      </c>
      <c r="C211" s="112">
        <f>+'1° trim 2016'!C211*$AB$1</f>
        <v>0</v>
      </c>
      <c r="D211" s="166">
        <f>+C211</f>
        <v>0</v>
      </c>
      <c r="E211" s="112">
        <f>+'1° trim 2016'!D211*$AB$1</f>
        <v>0</v>
      </c>
      <c r="F211" s="166">
        <f>+E211</f>
        <v>0</v>
      </c>
      <c r="G211" s="112">
        <f>+'1° trim 2016'!E211*$AB$1</f>
        <v>0</v>
      </c>
      <c r="H211" s="166">
        <f>+G211</f>
        <v>0</v>
      </c>
      <c r="I211" s="112">
        <f>+'1° trim 2016'!F211*$AB$1</f>
        <v>0</v>
      </c>
      <c r="J211" s="166">
        <f>+I211</f>
        <v>0</v>
      </c>
      <c r="K211" s="112">
        <f>+'1° trim 2016'!G211*$AB$1</f>
        <v>0</v>
      </c>
      <c r="L211" s="166">
        <f>+K211</f>
        <v>0</v>
      </c>
      <c r="M211" s="165">
        <f>+'1° trim 2016'!H211*$AB$1</f>
        <v>0</v>
      </c>
      <c r="N211" s="166">
        <f>+M211</f>
        <v>0</v>
      </c>
      <c r="O211" s="165">
        <f>+'1° trim 2016'!I211*$AB$1</f>
        <v>0</v>
      </c>
      <c r="P211" s="166">
        <f>+O211</f>
        <v>0</v>
      </c>
      <c r="Q211" s="165">
        <f>+'1° trim 2016'!J211*$AB$1</f>
        <v>0</v>
      </c>
      <c r="R211" s="166">
        <f>+Q211</f>
        <v>0</v>
      </c>
      <c r="S211" s="165">
        <f>+'1° trim 2016'!K211*$AB$1</f>
        <v>0</v>
      </c>
      <c r="T211" s="166">
        <f>+S211</f>
        <v>0</v>
      </c>
      <c r="U211" s="165">
        <f>+'1° trim 2016'!L211*$AB$1</f>
        <v>0</v>
      </c>
      <c r="V211" s="166">
        <f>+U211</f>
        <v>0</v>
      </c>
      <c r="W211" s="112">
        <f>+'1° trim 2016'!M211*$AB$1</f>
        <v>0</v>
      </c>
      <c r="X211" s="166">
        <f>+W211</f>
        <v>0</v>
      </c>
      <c r="Y211" s="116">
        <f t="shared" si="76"/>
        <v>0</v>
      </c>
      <c r="Z211" s="166">
        <f t="shared" si="76"/>
        <v>0</v>
      </c>
    </row>
    <row r="212" spans="1:26" s="110" customFormat="1" ht="25.5" x14ac:dyDescent="0.2">
      <c r="A212" s="143" t="s">
        <v>1572</v>
      </c>
      <c r="B212" s="132" t="s">
        <v>1082</v>
      </c>
      <c r="C212" s="112">
        <f>+'1° trim 2016'!C212*$AB$1</f>
        <v>0</v>
      </c>
      <c r="D212" s="166">
        <f>+C212</f>
        <v>0</v>
      </c>
      <c r="E212" s="112">
        <f>+'1° trim 2016'!D212*$AB$1</f>
        <v>0</v>
      </c>
      <c r="F212" s="166">
        <f>+E212</f>
        <v>0</v>
      </c>
      <c r="G212" s="112">
        <f>+'1° trim 2016'!E212*$AB$1</f>
        <v>0</v>
      </c>
      <c r="H212" s="166">
        <f>+G212</f>
        <v>0</v>
      </c>
      <c r="I212" s="112">
        <f>+'1° trim 2016'!F212*$AB$1</f>
        <v>1392</v>
      </c>
      <c r="J212" s="166">
        <f>+I212</f>
        <v>1392</v>
      </c>
      <c r="K212" s="112">
        <f>+'1° trim 2016'!G212*$AB$1</f>
        <v>0</v>
      </c>
      <c r="L212" s="166">
        <f>+K212</f>
        <v>0</v>
      </c>
      <c r="M212" s="165">
        <f>+'1° trim 2016'!H212*$AB$1</f>
        <v>0</v>
      </c>
      <c r="N212" s="166">
        <f>+M212</f>
        <v>0</v>
      </c>
      <c r="O212" s="165">
        <f>+'1° trim 2016'!I212*$AB$1</f>
        <v>0</v>
      </c>
      <c r="P212" s="166">
        <f>+O212</f>
        <v>0</v>
      </c>
      <c r="Q212" s="165">
        <f>+'1° trim 2016'!J212*$AB$1</f>
        <v>0</v>
      </c>
      <c r="R212" s="166">
        <f>+Q212</f>
        <v>0</v>
      </c>
      <c r="S212" s="165">
        <f>+'1° trim 2016'!K212*$AB$1</f>
        <v>0</v>
      </c>
      <c r="T212" s="166">
        <f>+S212</f>
        <v>0</v>
      </c>
      <c r="U212" s="165">
        <f>+'1° trim 2016'!L212*$AB$1</f>
        <v>0</v>
      </c>
      <c r="V212" s="166">
        <f>+U212</f>
        <v>0</v>
      </c>
      <c r="W212" s="112">
        <f>+'1° trim 2016'!M212*$AB$1</f>
        <v>0</v>
      </c>
      <c r="X212" s="166">
        <f>+W212</f>
        <v>0</v>
      </c>
      <c r="Y212" s="116">
        <f t="shared" si="76"/>
        <v>1392</v>
      </c>
      <c r="Z212" s="166">
        <f t="shared" si="76"/>
        <v>1392</v>
      </c>
    </row>
    <row r="213" spans="1:26" x14ac:dyDescent="0.2">
      <c r="A213" s="143" t="s">
        <v>1573</v>
      </c>
      <c r="B213" s="132" t="s">
        <v>949</v>
      </c>
      <c r="C213" s="112">
        <f>+'1° trim 2016'!C213*$AB$1</f>
        <v>0</v>
      </c>
      <c r="D213" s="166">
        <f>+C213</f>
        <v>0</v>
      </c>
      <c r="E213" s="112">
        <f>+'1° trim 2016'!D213*$AB$1</f>
        <v>112</v>
      </c>
      <c r="F213" s="166">
        <f>+E213</f>
        <v>112</v>
      </c>
      <c r="G213" s="112">
        <f>+'1° trim 2016'!E213*$AB$1</f>
        <v>0</v>
      </c>
      <c r="H213" s="166">
        <f>+G213</f>
        <v>0</v>
      </c>
      <c r="I213" s="112">
        <f>+'1° trim 2016'!F213*$AB$1</f>
        <v>0</v>
      </c>
      <c r="J213" s="166">
        <f>+I213</f>
        <v>0</v>
      </c>
      <c r="K213" s="112">
        <f>+'1° trim 2016'!G213*$AB$1</f>
        <v>0</v>
      </c>
      <c r="L213" s="166">
        <f>+K213</f>
        <v>0</v>
      </c>
      <c r="M213" s="165">
        <f>+'1° trim 2016'!H213*$AB$1</f>
        <v>0</v>
      </c>
      <c r="N213" s="166">
        <f>+M213</f>
        <v>0</v>
      </c>
      <c r="O213" s="165">
        <f>+'1° trim 2016'!I213*$AB$1</f>
        <v>0</v>
      </c>
      <c r="P213" s="166">
        <f>+O213</f>
        <v>0</v>
      </c>
      <c r="Q213" s="165">
        <f>+'1° trim 2016'!J213*$AB$1</f>
        <v>0</v>
      </c>
      <c r="R213" s="166">
        <f>+Q213</f>
        <v>0</v>
      </c>
      <c r="S213" s="165">
        <f>+'1° trim 2016'!K213*$AB$1</f>
        <v>20</v>
      </c>
      <c r="T213" s="166">
        <f>+S213</f>
        <v>20</v>
      </c>
      <c r="U213" s="165">
        <f>+'1° trim 2016'!L213*$AB$1</f>
        <v>0</v>
      </c>
      <c r="V213" s="166">
        <f>+U213</f>
        <v>0</v>
      </c>
      <c r="W213" s="112">
        <f>+'1° trim 2016'!M213*$AB$1</f>
        <v>0</v>
      </c>
      <c r="X213" s="166">
        <f>+W213</f>
        <v>0</v>
      </c>
      <c r="Y213" s="116">
        <f t="shared" si="76"/>
        <v>132</v>
      </c>
      <c r="Z213" s="166">
        <f t="shared" si="76"/>
        <v>132</v>
      </c>
    </row>
    <row r="214" spans="1:26" x14ac:dyDescent="0.2">
      <c r="A214" s="143" t="s">
        <v>1574</v>
      </c>
      <c r="B214" s="132" t="s">
        <v>1083</v>
      </c>
      <c r="C214" s="112">
        <f>+'1° trim 2016'!C214*$AB$1</f>
        <v>6160</v>
      </c>
      <c r="D214" s="166">
        <f>+C214</f>
        <v>6160</v>
      </c>
      <c r="E214" s="112">
        <f>+'1° trim 2016'!D214*$AB$1</f>
        <v>2856</v>
      </c>
      <c r="F214" s="166">
        <f>+E214</f>
        <v>2856</v>
      </c>
      <c r="G214" s="112">
        <f>+'1° trim 2016'!E214*$AB$1</f>
        <v>2736</v>
      </c>
      <c r="H214" s="166">
        <f>+G214</f>
        <v>2736</v>
      </c>
      <c r="I214" s="112">
        <f>+'1° trim 2016'!F214*$AB$1</f>
        <v>1248</v>
      </c>
      <c r="J214" s="166">
        <f>+I214</f>
        <v>1248</v>
      </c>
      <c r="K214" s="112">
        <f>+'1° trim 2016'!G214*$AB$1</f>
        <v>1204</v>
      </c>
      <c r="L214" s="166">
        <f>+K214</f>
        <v>1204</v>
      </c>
      <c r="M214" s="165">
        <f>+'1° trim 2016'!H214*$AB$1</f>
        <v>0</v>
      </c>
      <c r="N214" s="166">
        <f>+M214</f>
        <v>0</v>
      </c>
      <c r="O214" s="165">
        <f>+'1° trim 2016'!I214*$AB$1</f>
        <v>1564</v>
      </c>
      <c r="P214" s="166">
        <f>+O214</f>
        <v>1564</v>
      </c>
      <c r="Q214" s="165">
        <f>+'1° trim 2016'!J214*$AB$1</f>
        <v>5964</v>
      </c>
      <c r="R214" s="166">
        <f>+Q214</f>
        <v>5964</v>
      </c>
      <c r="S214" s="165">
        <f>+'1° trim 2016'!K214*$AB$1</f>
        <v>480</v>
      </c>
      <c r="T214" s="166">
        <f>+S214</f>
        <v>480</v>
      </c>
      <c r="U214" s="165">
        <f>+'1° trim 2016'!L214*$AB$1</f>
        <v>1640</v>
      </c>
      <c r="V214" s="166">
        <f>+U214</f>
        <v>1640</v>
      </c>
      <c r="W214" s="112">
        <f>+'1° trim 2016'!M214*$AB$1</f>
        <v>532</v>
      </c>
      <c r="X214" s="166">
        <f>+W214</f>
        <v>532</v>
      </c>
      <c r="Y214" s="116">
        <f t="shared" si="76"/>
        <v>24384</v>
      </c>
      <c r="Z214" s="166">
        <f t="shared" si="76"/>
        <v>24384</v>
      </c>
    </row>
    <row r="215" spans="1:26" ht="25.5" x14ac:dyDescent="0.2">
      <c r="A215" s="143" t="s">
        <v>1575</v>
      </c>
      <c r="B215" s="132" t="s">
        <v>9</v>
      </c>
      <c r="C215" s="112">
        <f>+'1° trim 2016'!C215*$AB$1</f>
        <v>17488</v>
      </c>
      <c r="D215" s="166">
        <f>SUM(D216:D220)</f>
        <v>17488</v>
      </c>
      <c r="E215" s="112">
        <f>+'1° trim 2016'!D215*$AB$1</f>
        <v>3176</v>
      </c>
      <c r="F215" s="166">
        <f>SUM(F216:F220)</f>
        <v>3176</v>
      </c>
      <c r="G215" s="112">
        <f>+'1° trim 2016'!E215*$AB$1</f>
        <v>2568</v>
      </c>
      <c r="H215" s="166">
        <f>SUM(H216:H220)</f>
        <v>2568</v>
      </c>
      <c r="I215" s="112">
        <f>+'1° trim 2016'!F215*$AB$1</f>
        <v>3720</v>
      </c>
      <c r="J215" s="166">
        <f>SUM(J216:J220)</f>
        <v>3720</v>
      </c>
      <c r="K215" s="112">
        <f>+'1° trim 2016'!G215*$AB$1</f>
        <v>4680</v>
      </c>
      <c r="L215" s="166">
        <f>SUM(L216:L220)</f>
        <v>4680</v>
      </c>
      <c r="M215" s="165">
        <f>+'1° trim 2016'!H215*$AB$1</f>
        <v>5592</v>
      </c>
      <c r="N215" s="166">
        <f>SUM(N216:N220)</f>
        <v>5592</v>
      </c>
      <c r="O215" s="165">
        <f>+'1° trim 2016'!I215*$AB$1</f>
        <v>9484</v>
      </c>
      <c r="P215" s="166">
        <f>SUM(P216:P220)</f>
        <v>9484</v>
      </c>
      <c r="Q215" s="165">
        <f>+'1° trim 2016'!J215*$AB$1</f>
        <v>40068</v>
      </c>
      <c r="R215" s="166">
        <f>SUM(R216:R220)</f>
        <v>40068</v>
      </c>
      <c r="S215" s="165">
        <f>+'1° trim 2016'!K215*$AB$1</f>
        <v>0</v>
      </c>
      <c r="T215" s="166">
        <f>SUM(T216:T220)</f>
        <v>0</v>
      </c>
      <c r="U215" s="165">
        <f>+'1° trim 2016'!L215*$AB$1</f>
        <v>0</v>
      </c>
      <c r="V215" s="166">
        <f>SUM(V216:V220)</f>
        <v>0</v>
      </c>
      <c r="W215" s="112">
        <f>+'1° trim 2016'!M215*$AB$1</f>
        <v>0</v>
      </c>
      <c r="X215" s="166">
        <f>SUM(X216:X220)</f>
        <v>0</v>
      </c>
      <c r="Y215" s="116">
        <f t="shared" si="76"/>
        <v>86776</v>
      </c>
      <c r="Z215" s="166">
        <f t="shared" si="76"/>
        <v>86776</v>
      </c>
    </row>
    <row r="216" spans="1:26" ht="25.5" x14ac:dyDescent="0.2">
      <c r="A216" s="143" t="s">
        <v>1576</v>
      </c>
      <c r="B216" s="132" t="s">
        <v>1610</v>
      </c>
      <c r="C216" s="112">
        <f>+'1° trim 2016'!C216*$AB$1</f>
        <v>0</v>
      </c>
      <c r="D216" s="166">
        <f>+C216</f>
        <v>0</v>
      </c>
      <c r="E216" s="112">
        <f>+'1° trim 2016'!D216*$AB$1</f>
        <v>0</v>
      </c>
      <c r="F216" s="166">
        <f>+E216</f>
        <v>0</v>
      </c>
      <c r="G216" s="112">
        <f>+'1° trim 2016'!E216*$AB$1</f>
        <v>0</v>
      </c>
      <c r="H216" s="166">
        <f>+G216</f>
        <v>0</v>
      </c>
      <c r="I216" s="112">
        <f>+'1° trim 2016'!F216*$AB$1</f>
        <v>0</v>
      </c>
      <c r="J216" s="166">
        <f>+I216</f>
        <v>0</v>
      </c>
      <c r="K216" s="112">
        <f>+'1° trim 2016'!G216*$AB$1</f>
        <v>0</v>
      </c>
      <c r="L216" s="166">
        <f>+K216</f>
        <v>0</v>
      </c>
      <c r="M216" s="165">
        <f>+'1° trim 2016'!H216*$AB$1</f>
        <v>0</v>
      </c>
      <c r="N216" s="166">
        <f>+M216</f>
        <v>0</v>
      </c>
      <c r="O216" s="165">
        <f>+'1° trim 2016'!I216*$AB$1</f>
        <v>0</v>
      </c>
      <c r="P216" s="166">
        <f>+O216</f>
        <v>0</v>
      </c>
      <c r="Q216" s="165">
        <f>+'1° trim 2016'!J216*$AB$1</f>
        <v>0</v>
      </c>
      <c r="R216" s="166">
        <f>+Q216</f>
        <v>0</v>
      </c>
      <c r="S216" s="165">
        <f>+'1° trim 2016'!K216*$AB$1</f>
        <v>0</v>
      </c>
      <c r="T216" s="166">
        <f>+S216</f>
        <v>0</v>
      </c>
      <c r="U216" s="165">
        <f>+'1° trim 2016'!L216*$AB$1</f>
        <v>0</v>
      </c>
      <c r="V216" s="166">
        <f>+U216</f>
        <v>0</v>
      </c>
      <c r="W216" s="112">
        <f>+'1° trim 2016'!M216*$AB$1</f>
        <v>0</v>
      </c>
      <c r="X216" s="166">
        <f>+W216</f>
        <v>0</v>
      </c>
      <c r="Y216" s="116">
        <f t="shared" si="76"/>
        <v>0</v>
      </c>
      <c r="Z216" s="166">
        <f t="shared" si="76"/>
        <v>0</v>
      </c>
    </row>
    <row r="217" spans="1:26" ht="25.5" x14ac:dyDescent="0.2">
      <c r="A217" s="143" t="s">
        <v>1577</v>
      </c>
      <c r="B217" s="132" t="s">
        <v>10</v>
      </c>
      <c r="C217" s="112">
        <f>+'1° trim 2016'!C217*$AB$1</f>
        <v>0</v>
      </c>
      <c r="D217" s="166">
        <f>+C217</f>
        <v>0</v>
      </c>
      <c r="E217" s="112">
        <f>+'1° trim 2016'!D217*$AB$1</f>
        <v>0</v>
      </c>
      <c r="F217" s="166">
        <f>+E217</f>
        <v>0</v>
      </c>
      <c r="G217" s="112">
        <f>+'1° trim 2016'!E217*$AB$1</f>
        <v>0</v>
      </c>
      <c r="H217" s="166">
        <f>+G217</f>
        <v>0</v>
      </c>
      <c r="I217" s="112">
        <f>+'1° trim 2016'!F217*$AB$1</f>
        <v>0</v>
      </c>
      <c r="J217" s="166">
        <f>+I217</f>
        <v>0</v>
      </c>
      <c r="K217" s="112">
        <f>+'1° trim 2016'!G217*$AB$1</f>
        <v>0</v>
      </c>
      <c r="L217" s="166">
        <f>+K217</f>
        <v>0</v>
      </c>
      <c r="M217" s="165">
        <f>+'1° trim 2016'!H217*$AB$1</f>
        <v>0</v>
      </c>
      <c r="N217" s="166">
        <f>+M217</f>
        <v>0</v>
      </c>
      <c r="O217" s="165">
        <f>+'1° trim 2016'!I217*$AB$1</f>
        <v>0</v>
      </c>
      <c r="P217" s="166">
        <f>+O217</f>
        <v>0</v>
      </c>
      <c r="Q217" s="165">
        <f>+'1° trim 2016'!J217*$AB$1</f>
        <v>0</v>
      </c>
      <c r="R217" s="166">
        <f>+Q217</f>
        <v>0</v>
      </c>
      <c r="S217" s="165">
        <f>+'1° trim 2016'!K217*$AB$1</f>
        <v>0</v>
      </c>
      <c r="T217" s="166">
        <f>+S217</f>
        <v>0</v>
      </c>
      <c r="U217" s="165">
        <f>+'1° trim 2016'!L217*$AB$1</f>
        <v>0</v>
      </c>
      <c r="V217" s="166">
        <f>+U217</f>
        <v>0</v>
      </c>
      <c r="W217" s="112">
        <f>+'1° trim 2016'!M217*$AB$1</f>
        <v>0</v>
      </c>
      <c r="X217" s="166">
        <f>+W217</f>
        <v>0</v>
      </c>
      <c r="Y217" s="116">
        <f t="shared" si="76"/>
        <v>0</v>
      </c>
      <c r="Z217" s="166">
        <f t="shared" si="76"/>
        <v>0</v>
      </c>
    </row>
    <row r="218" spans="1:26" s="110" customFormat="1" ht="25.5" x14ac:dyDescent="0.2">
      <c r="A218" s="143" t="s">
        <v>1578</v>
      </c>
      <c r="B218" s="132" t="s">
        <v>11</v>
      </c>
      <c r="C218" s="112">
        <f>+'1° trim 2016'!C218*$AB$1</f>
        <v>0</v>
      </c>
      <c r="D218" s="166">
        <f>+C218</f>
        <v>0</v>
      </c>
      <c r="E218" s="112">
        <f>+'1° trim 2016'!D218*$AB$1</f>
        <v>0</v>
      </c>
      <c r="F218" s="166">
        <f>+E218</f>
        <v>0</v>
      </c>
      <c r="G218" s="112">
        <f>+'1° trim 2016'!E218*$AB$1</f>
        <v>0</v>
      </c>
      <c r="H218" s="166">
        <f>+G218</f>
        <v>0</v>
      </c>
      <c r="I218" s="112">
        <f>+'1° trim 2016'!F218*$AB$1</f>
        <v>0</v>
      </c>
      <c r="J218" s="166">
        <f>+I218</f>
        <v>0</v>
      </c>
      <c r="K218" s="112">
        <f>+'1° trim 2016'!G218*$AB$1</f>
        <v>0</v>
      </c>
      <c r="L218" s="166">
        <f>+K218</f>
        <v>0</v>
      </c>
      <c r="M218" s="165">
        <f>+'1° trim 2016'!H218*$AB$1</f>
        <v>0</v>
      </c>
      <c r="N218" s="166">
        <f>+M218</f>
        <v>0</v>
      </c>
      <c r="O218" s="165">
        <f>+'1° trim 2016'!I218*$AB$1</f>
        <v>0</v>
      </c>
      <c r="P218" s="166">
        <f>+O218</f>
        <v>0</v>
      </c>
      <c r="Q218" s="165">
        <f>+'1° trim 2016'!J218*$AB$1</f>
        <v>0</v>
      </c>
      <c r="R218" s="166">
        <f>+Q218</f>
        <v>0</v>
      </c>
      <c r="S218" s="165">
        <f>+'1° trim 2016'!K218*$AB$1</f>
        <v>0</v>
      </c>
      <c r="T218" s="166">
        <f>+S218</f>
        <v>0</v>
      </c>
      <c r="U218" s="165">
        <f>+'1° trim 2016'!L218*$AB$1</f>
        <v>0</v>
      </c>
      <c r="V218" s="166">
        <f>+U218</f>
        <v>0</v>
      </c>
      <c r="W218" s="112">
        <f>+'1° trim 2016'!M218*$AB$1</f>
        <v>0</v>
      </c>
      <c r="X218" s="166">
        <f>+W218</f>
        <v>0</v>
      </c>
      <c r="Y218" s="116">
        <f t="shared" si="76"/>
        <v>0</v>
      </c>
      <c r="Z218" s="166">
        <f t="shared" si="76"/>
        <v>0</v>
      </c>
    </row>
    <row r="219" spans="1:26" s="110" customFormat="1" x14ac:dyDescent="0.2">
      <c r="A219" s="143" t="s">
        <v>228</v>
      </c>
      <c r="B219" s="132" t="s">
        <v>944</v>
      </c>
      <c r="C219" s="112">
        <f>+'1° trim 2016'!C219*$AB$1</f>
        <v>14676</v>
      </c>
      <c r="D219" s="166">
        <f>+C219</f>
        <v>14676</v>
      </c>
      <c r="E219" s="112">
        <f>+'1° trim 2016'!D219*$AB$1</f>
        <v>2212</v>
      </c>
      <c r="F219" s="166">
        <f>+E219</f>
        <v>2212</v>
      </c>
      <c r="G219" s="112">
        <f>+'1° trim 2016'!E219*$AB$1</f>
        <v>2496</v>
      </c>
      <c r="H219" s="166">
        <f>+G219</f>
        <v>2496</v>
      </c>
      <c r="I219" s="112">
        <f>+'1° trim 2016'!F219*$AB$1</f>
        <v>3720</v>
      </c>
      <c r="J219" s="166">
        <f>+I219</f>
        <v>3720</v>
      </c>
      <c r="K219" s="112">
        <f>+'1° trim 2016'!G219*$AB$1</f>
        <v>4680</v>
      </c>
      <c r="L219" s="166">
        <f>+K219</f>
        <v>4680</v>
      </c>
      <c r="M219" s="165">
        <f>+'1° trim 2016'!H219*$AB$1</f>
        <v>5592</v>
      </c>
      <c r="N219" s="166">
        <f>+M219</f>
        <v>5592</v>
      </c>
      <c r="O219" s="165">
        <f>+'1° trim 2016'!I219*$AB$1</f>
        <v>9484</v>
      </c>
      <c r="P219" s="166">
        <f>+O219</f>
        <v>9484</v>
      </c>
      <c r="Q219" s="165">
        <f>+'1° trim 2016'!J219*$AB$1</f>
        <v>40068</v>
      </c>
      <c r="R219" s="166">
        <f>+Q219</f>
        <v>40068</v>
      </c>
      <c r="S219" s="165">
        <f>+'1° trim 2016'!K219*$AB$1</f>
        <v>0</v>
      </c>
      <c r="T219" s="166">
        <f>+S219</f>
        <v>0</v>
      </c>
      <c r="U219" s="165">
        <f>+'1° trim 2016'!L219*$AB$1</f>
        <v>0</v>
      </c>
      <c r="V219" s="166">
        <f>+U219</f>
        <v>0</v>
      </c>
      <c r="W219" s="112">
        <f>+'1° trim 2016'!M219*$AB$1</f>
        <v>0</v>
      </c>
      <c r="X219" s="166">
        <f>+W219</f>
        <v>0</v>
      </c>
      <c r="Y219" s="116">
        <f t="shared" si="76"/>
        <v>82928</v>
      </c>
      <c r="Z219" s="166">
        <f t="shared" si="76"/>
        <v>82928</v>
      </c>
    </row>
    <row r="220" spans="1:26" x14ac:dyDescent="0.2">
      <c r="A220" s="143" t="s">
        <v>229</v>
      </c>
      <c r="B220" s="132" t="s">
        <v>37</v>
      </c>
      <c r="C220" s="112">
        <f>+'1° trim 2016'!C220*$AB$1</f>
        <v>2812</v>
      </c>
      <c r="D220" s="166">
        <f>+C220</f>
        <v>2812</v>
      </c>
      <c r="E220" s="112">
        <f>+'1° trim 2016'!D220*$AB$1</f>
        <v>964</v>
      </c>
      <c r="F220" s="166">
        <f>+E220</f>
        <v>964</v>
      </c>
      <c r="G220" s="112">
        <f>+'1° trim 2016'!E220*$AB$1</f>
        <v>72</v>
      </c>
      <c r="H220" s="166">
        <f>+G220</f>
        <v>72</v>
      </c>
      <c r="I220" s="112">
        <f>+'1° trim 2016'!F220*$AB$1</f>
        <v>0</v>
      </c>
      <c r="J220" s="166">
        <f>+I220</f>
        <v>0</v>
      </c>
      <c r="K220" s="112">
        <f>+'1° trim 2016'!G220*$AB$1</f>
        <v>0</v>
      </c>
      <c r="L220" s="166">
        <f>+K220</f>
        <v>0</v>
      </c>
      <c r="M220" s="165">
        <f>+'1° trim 2016'!H220*$AB$1</f>
        <v>0</v>
      </c>
      <c r="N220" s="166">
        <f>+M220</f>
        <v>0</v>
      </c>
      <c r="O220" s="165">
        <f>+'1° trim 2016'!I220*$AB$1</f>
        <v>0</v>
      </c>
      <c r="P220" s="166">
        <f>+O220</f>
        <v>0</v>
      </c>
      <c r="Q220" s="165">
        <f>+'1° trim 2016'!J220*$AB$1</f>
        <v>0</v>
      </c>
      <c r="R220" s="166">
        <f>+Q220</f>
        <v>0</v>
      </c>
      <c r="S220" s="165">
        <f>+'1° trim 2016'!K220*$AB$1</f>
        <v>0</v>
      </c>
      <c r="T220" s="166">
        <f>+S220</f>
        <v>0</v>
      </c>
      <c r="U220" s="165">
        <f>+'1° trim 2016'!L220*$AB$1</f>
        <v>0</v>
      </c>
      <c r="V220" s="166">
        <f>+U220</f>
        <v>0</v>
      </c>
      <c r="W220" s="112">
        <f>+'1° trim 2016'!M220*$AB$1</f>
        <v>0</v>
      </c>
      <c r="X220" s="166">
        <f>+W220</f>
        <v>0</v>
      </c>
      <c r="Y220" s="116">
        <f t="shared" si="76"/>
        <v>3848</v>
      </c>
      <c r="Z220" s="166">
        <f t="shared" si="76"/>
        <v>3848</v>
      </c>
    </row>
    <row r="221" spans="1:26" ht="25.5" x14ac:dyDescent="0.2">
      <c r="A221" s="143" t="s">
        <v>230</v>
      </c>
      <c r="B221" s="132" t="s">
        <v>38</v>
      </c>
      <c r="C221" s="112">
        <f>+'1° trim 2016'!C221*$AB$1</f>
        <v>904</v>
      </c>
      <c r="D221" s="164">
        <f>SUM(D222:D228)</f>
        <v>904</v>
      </c>
      <c r="E221" s="112">
        <f>+'1° trim 2016'!D221*$AB$1</f>
        <v>680</v>
      </c>
      <c r="F221" s="164">
        <f>SUM(F222:F228)</f>
        <v>680</v>
      </c>
      <c r="G221" s="112">
        <f>+'1° trim 2016'!E221*$AB$1</f>
        <v>592</v>
      </c>
      <c r="H221" s="164">
        <f>SUM(H222:H228)</f>
        <v>592</v>
      </c>
      <c r="I221" s="112">
        <f>+'1° trim 2016'!F221*$AB$1</f>
        <v>132</v>
      </c>
      <c r="J221" s="164">
        <f>SUM(J222:J228)</f>
        <v>132</v>
      </c>
      <c r="K221" s="112">
        <f>+'1° trim 2016'!G221*$AB$1</f>
        <v>452</v>
      </c>
      <c r="L221" s="164">
        <f>SUM(L222:L228)</f>
        <v>452</v>
      </c>
      <c r="M221" s="165">
        <f>+'1° trim 2016'!H221*$AB$1</f>
        <v>172</v>
      </c>
      <c r="N221" s="164">
        <f>SUM(N222:N228)</f>
        <v>172</v>
      </c>
      <c r="O221" s="165">
        <f>+'1° trim 2016'!I221*$AB$1</f>
        <v>456</v>
      </c>
      <c r="P221" s="164">
        <f>SUM(P222:P228)</f>
        <v>456</v>
      </c>
      <c r="Q221" s="165">
        <f>+'1° trim 2016'!J221*$AB$1</f>
        <v>2904</v>
      </c>
      <c r="R221" s="164">
        <f>SUM(R222:R228)</f>
        <v>2904</v>
      </c>
      <c r="S221" s="165">
        <f>+'1° trim 2016'!K221*$AB$1</f>
        <v>2644</v>
      </c>
      <c r="T221" s="164">
        <f>SUM(T222:T228)</f>
        <v>2644</v>
      </c>
      <c r="U221" s="165">
        <f>+'1° trim 2016'!L221*$AB$1</f>
        <v>88</v>
      </c>
      <c r="V221" s="164">
        <f>SUM(V222:V228)</f>
        <v>88</v>
      </c>
      <c r="W221" s="112">
        <f>+'1° trim 2016'!M221*$AB$1</f>
        <v>1488</v>
      </c>
      <c r="X221" s="164">
        <f>SUM(X222:X228)</f>
        <v>1488</v>
      </c>
      <c r="Y221" s="116">
        <f t="shared" si="76"/>
        <v>10512</v>
      </c>
      <c r="Z221" s="164">
        <f t="shared" si="76"/>
        <v>10512</v>
      </c>
    </row>
    <row r="222" spans="1:26" ht="25.5" x14ac:dyDescent="0.2">
      <c r="A222" s="143" t="s">
        <v>231</v>
      </c>
      <c r="B222" s="132" t="s">
        <v>39</v>
      </c>
      <c r="C222" s="112">
        <f>+'1° trim 2016'!C222*$AB$1</f>
        <v>0</v>
      </c>
      <c r="D222" s="166">
        <f t="shared" ref="D222:F228" si="87">+C222</f>
        <v>0</v>
      </c>
      <c r="E222" s="112">
        <f>+'1° trim 2016'!D222*$AB$1</f>
        <v>0</v>
      </c>
      <c r="F222" s="166">
        <f t="shared" si="87"/>
        <v>0</v>
      </c>
      <c r="G222" s="112">
        <f>+'1° trim 2016'!E222*$AB$1</f>
        <v>0</v>
      </c>
      <c r="H222" s="166">
        <f t="shared" ref="H222:H228" si="88">+G222</f>
        <v>0</v>
      </c>
      <c r="I222" s="112">
        <f>+'1° trim 2016'!F222*$AB$1</f>
        <v>0</v>
      </c>
      <c r="J222" s="166">
        <f t="shared" ref="J222:J228" si="89">+I222</f>
        <v>0</v>
      </c>
      <c r="K222" s="112">
        <f>+'1° trim 2016'!G222*$AB$1</f>
        <v>0</v>
      </c>
      <c r="L222" s="166">
        <f t="shared" ref="L222:L228" si="90">+K222</f>
        <v>0</v>
      </c>
      <c r="M222" s="165">
        <f>+'1° trim 2016'!H222*$AB$1</f>
        <v>172</v>
      </c>
      <c r="N222" s="166">
        <f t="shared" ref="N222:N228" si="91">+M222</f>
        <v>172</v>
      </c>
      <c r="O222" s="165">
        <f>+'1° trim 2016'!I222*$AB$1</f>
        <v>0</v>
      </c>
      <c r="P222" s="166">
        <f t="shared" ref="P222:P228" si="92">+O222</f>
        <v>0</v>
      </c>
      <c r="Q222" s="165">
        <f>+'1° trim 2016'!J222*$AB$1</f>
        <v>0</v>
      </c>
      <c r="R222" s="166">
        <f t="shared" ref="R222:R228" si="93">+Q222</f>
        <v>0</v>
      </c>
      <c r="S222" s="165">
        <f>+'1° trim 2016'!K222*$AB$1</f>
        <v>12</v>
      </c>
      <c r="T222" s="166">
        <f t="shared" ref="T222:T228" si="94">+S222</f>
        <v>12</v>
      </c>
      <c r="U222" s="165">
        <f>+'1° trim 2016'!L222*$AB$1</f>
        <v>0</v>
      </c>
      <c r="V222" s="166">
        <f t="shared" ref="V222:V228" si="95">+U222</f>
        <v>0</v>
      </c>
      <c r="W222" s="112">
        <f>+'1° trim 2016'!M222*$AB$1</f>
        <v>1488</v>
      </c>
      <c r="X222" s="166">
        <f t="shared" ref="X222:X228" si="96">+W222</f>
        <v>1488</v>
      </c>
      <c r="Y222" s="116">
        <f t="shared" si="76"/>
        <v>1672</v>
      </c>
      <c r="Z222" s="166">
        <f t="shared" si="76"/>
        <v>1672</v>
      </c>
    </row>
    <row r="223" spans="1:26" ht="25.5" x14ac:dyDescent="0.2">
      <c r="A223" s="143" t="s">
        <v>232</v>
      </c>
      <c r="B223" s="132" t="s">
        <v>1377</v>
      </c>
      <c r="C223" s="112">
        <f>+'1° trim 2016'!C223*$AB$1</f>
        <v>904</v>
      </c>
      <c r="D223" s="166">
        <f t="shared" si="87"/>
        <v>904</v>
      </c>
      <c r="E223" s="112">
        <f>+'1° trim 2016'!D223*$AB$1</f>
        <v>680</v>
      </c>
      <c r="F223" s="166">
        <f t="shared" si="87"/>
        <v>680</v>
      </c>
      <c r="G223" s="112">
        <f>+'1° trim 2016'!E223*$AB$1</f>
        <v>592</v>
      </c>
      <c r="H223" s="166">
        <f t="shared" si="88"/>
        <v>592</v>
      </c>
      <c r="I223" s="112">
        <f>+'1° trim 2016'!F223*$AB$1</f>
        <v>132</v>
      </c>
      <c r="J223" s="166">
        <f t="shared" si="89"/>
        <v>132</v>
      </c>
      <c r="K223" s="112">
        <f>+'1° trim 2016'!G223*$AB$1</f>
        <v>452</v>
      </c>
      <c r="L223" s="166">
        <f t="shared" si="90"/>
        <v>452</v>
      </c>
      <c r="M223" s="165">
        <f>+'1° trim 2016'!H223*$AB$1</f>
        <v>0</v>
      </c>
      <c r="N223" s="166">
        <f t="shared" si="91"/>
        <v>0</v>
      </c>
      <c r="O223" s="165">
        <f>+'1° trim 2016'!I223*$AB$1</f>
        <v>456</v>
      </c>
      <c r="P223" s="166">
        <f t="shared" si="92"/>
        <v>456</v>
      </c>
      <c r="Q223" s="165">
        <f>+'1° trim 2016'!J223*$AB$1</f>
        <v>2732</v>
      </c>
      <c r="R223" s="166">
        <f t="shared" si="93"/>
        <v>2732</v>
      </c>
      <c r="S223" s="165">
        <f>+'1° trim 2016'!K223*$AB$1</f>
        <v>1816</v>
      </c>
      <c r="T223" s="166">
        <f t="shared" si="94"/>
        <v>1816</v>
      </c>
      <c r="U223" s="165">
        <f>+'1° trim 2016'!L223*$AB$1</f>
        <v>0</v>
      </c>
      <c r="V223" s="166">
        <f t="shared" si="95"/>
        <v>0</v>
      </c>
      <c r="W223" s="112">
        <f>+'1° trim 2016'!M223*$AB$1</f>
        <v>0</v>
      </c>
      <c r="X223" s="166">
        <f t="shared" si="96"/>
        <v>0</v>
      </c>
      <c r="Y223" s="116">
        <f t="shared" si="76"/>
        <v>7764</v>
      </c>
      <c r="Z223" s="166">
        <f t="shared" si="76"/>
        <v>7764</v>
      </c>
    </row>
    <row r="224" spans="1:26" ht="38.25" x14ac:dyDescent="0.2">
      <c r="A224" s="143" t="s">
        <v>233</v>
      </c>
      <c r="B224" s="132" t="s">
        <v>1378</v>
      </c>
      <c r="C224" s="112">
        <f>+'1° trim 2016'!C224*$AB$1</f>
        <v>0</v>
      </c>
      <c r="D224" s="166">
        <f t="shared" si="87"/>
        <v>0</v>
      </c>
      <c r="E224" s="112">
        <f>+'1° trim 2016'!D224*$AB$1</f>
        <v>0</v>
      </c>
      <c r="F224" s="166">
        <f t="shared" si="87"/>
        <v>0</v>
      </c>
      <c r="G224" s="112">
        <f>+'1° trim 2016'!E224*$AB$1</f>
        <v>0</v>
      </c>
      <c r="H224" s="166">
        <f t="shared" si="88"/>
        <v>0</v>
      </c>
      <c r="I224" s="112">
        <f>+'1° trim 2016'!F224*$AB$1</f>
        <v>0</v>
      </c>
      <c r="J224" s="166">
        <f t="shared" si="89"/>
        <v>0</v>
      </c>
      <c r="K224" s="112">
        <f>+'1° trim 2016'!G224*$AB$1</f>
        <v>0</v>
      </c>
      <c r="L224" s="166">
        <f t="shared" si="90"/>
        <v>0</v>
      </c>
      <c r="M224" s="165">
        <f>+'1° trim 2016'!H224*$AB$1</f>
        <v>0</v>
      </c>
      <c r="N224" s="166">
        <f t="shared" si="91"/>
        <v>0</v>
      </c>
      <c r="O224" s="165">
        <f>+'1° trim 2016'!I224*$AB$1</f>
        <v>0</v>
      </c>
      <c r="P224" s="166">
        <f t="shared" si="92"/>
        <v>0</v>
      </c>
      <c r="Q224" s="165">
        <f>+'1° trim 2016'!J224*$AB$1</f>
        <v>0</v>
      </c>
      <c r="R224" s="166">
        <f t="shared" si="93"/>
        <v>0</v>
      </c>
      <c r="S224" s="165">
        <f>+'1° trim 2016'!K224*$AB$1</f>
        <v>0</v>
      </c>
      <c r="T224" s="166">
        <f t="shared" si="94"/>
        <v>0</v>
      </c>
      <c r="U224" s="165">
        <f>+'1° trim 2016'!L224*$AB$1</f>
        <v>0</v>
      </c>
      <c r="V224" s="166">
        <f t="shared" si="95"/>
        <v>0</v>
      </c>
      <c r="W224" s="112">
        <f>+'1° trim 2016'!M224*$AB$1</f>
        <v>0</v>
      </c>
      <c r="X224" s="166">
        <f t="shared" si="96"/>
        <v>0</v>
      </c>
      <c r="Y224" s="116">
        <f t="shared" si="76"/>
        <v>0</v>
      </c>
      <c r="Z224" s="166">
        <f t="shared" si="76"/>
        <v>0</v>
      </c>
    </row>
    <row r="225" spans="1:26" ht="38.25" x14ac:dyDescent="0.2">
      <c r="A225" s="143" t="s">
        <v>234</v>
      </c>
      <c r="B225" s="132" t="s">
        <v>1379</v>
      </c>
      <c r="C225" s="112">
        <f>+'1° trim 2016'!C225*$AB$1</f>
        <v>0</v>
      </c>
      <c r="D225" s="166">
        <f t="shared" si="87"/>
        <v>0</v>
      </c>
      <c r="E225" s="112">
        <f>+'1° trim 2016'!D225*$AB$1</f>
        <v>0</v>
      </c>
      <c r="F225" s="166">
        <f t="shared" si="87"/>
        <v>0</v>
      </c>
      <c r="G225" s="112">
        <f>+'1° trim 2016'!E225*$AB$1</f>
        <v>0</v>
      </c>
      <c r="H225" s="166">
        <f t="shared" si="88"/>
        <v>0</v>
      </c>
      <c r="I225" s="112">
        <f>+'1° trim 2016'!F225*$AB$1</f>
        <v>0</v>
      </c>
      <c r="J225" s="166">
        <f t="shared" si="89"/>
        <v>0</v>
      </c>
      <c r="K225" s="112">
        <f>+'1° trim 2016'!G225*$AB$1</f>
        <v>0</v>
      </c>
      <c r="L225" s="166">
        <f t="shared" si="90"/>
        <v>0</v>
      </c>
      <c r="M225" s="165">
        <f>+'1° trim 2016'!H225*$AB$1</f>
        <v>0</v>
      </c>
      <c r="N225" s="166">
        <f t="shared" si="91"/>
        <v>0</v>
      </c>
      <c r="O225" s="165">
        <f>+'1° trim 2016'!I225*$AB$1</f>
        <v>0</v>
      </c>
      <c r="P225" s="166">
        <f t="shared" si="92"/>
        <v>0</v>
      </c>
      <c r="Q225" s="165">
        <f>+'1° trim 2016'!J225*$AB$1</f>
        <v>32</v>
      </c>
      <c r="R225" s="166">
        <f t="shared" si="93"/>
        <v>32</v>
      </c>
      <c r="S225" s="165">
        <f>+'1° trim 2016'!K225*$AB$1</f>
        <v>812</v>
      </c>
      <c r="T225" s="166">
        <f t="shared" si="94"/>
        <v>812</v>
      </c>
      <c r="U225" s="165">
        <f>+'1° trim 2016'!L225*$AB$1</f>
        <v>0</v>
      </c>
      <c r="V225" s="166">
        <f t="shared" si="95"/>
        <v>0</v>
      </c>
      <c r="W225" s="112">
        <f>+'1° trim 2016'!M225*$AB$1</f>
        <v>0</v>
      </c>
      <c r="X225" s="166">
        <f t="shared" si="96"/>
        <v>0</v>
      </c>
      <c r="Y225" s="116">
        <f t="shared" si="76"/>
        <v>844</v>
      </c>
      <c r="Z225" s="166">
        <f t="shared" si="76"/>
        <v>844</v>
      </c>
    </row>
    <row r="226" spans="1:26" ht="51" x14ac:dyDescent="0.2">
      <c r="A226" s="143" t="s">
        <v>235</v>
      </c>
      <c r="B226" s="132" t="s">
        <v>1380</v>
      </c>
      <c r="C226" s="112">
        <f>+'1° trim 2016'!C226*$AB$1</f>
        <v>0</v>
      </c>
      <c r="D226" s="166">
        <f t="shared" si="87"/>
        <v>0</v>
      </c>
      <c r="E226" s="112">
        <f>+'1° trim 2016'!D226*$AB$1</f>
        <v>0</v>
      </c>
      <c r="F226" s="166">
        <f t="shared" si="87"/>
        <v>0</v>
      </c>
      <c r="G226" s="112">
        <f>+'1° trim 2016'!E226*$AB$1</f>
        <v>0</v>
      </c>
      <c r="H226" s="166">
        <f t="shared" si="88"/>
        <v>0</v>
      </c>
      <c r="I226" s="112">
        <f>+'1° trim 2016'!F226*$AB$1</f>
        <v>0</v>
      </c>
      <c r="J226" s="166">
        <f t="shared" si="89"/>
        <v>0</v>
      </c>
      <c r="K226" s="112">
        <f>+'1° trim 2016'!G226*$AB$1</f>
        <v>0</v>
      </c>
      <c r="L226" s="166">
        <f t="shared" si="90"/>
        <v>0</v>
      </c>
      <c r="M226" s="165">
        <f>+'1° trim 2016'!H226*$AB$1</f>
        <v>0</v>
      </c>
      <c r="N226" s="166">
        <f t="shared" si="91"/>
        <v>0</v>
      </c>
      <c r="O226" s="165">
        <f>+'1° trim 2016'!I226*$AB$1</f>
        <v>0</v>
      </c>
      <c r="P226" s="166">
        <f t="shared" si="92"/>
        <v>0</v>
      </c>
      <c r="Q226" s="165">
        <f>+'1° trim 2016'!J226*$AB$1</f>
        <v>140</v>
      </c>
      <c r="R226" s="166">
        <f t="shared" si="93"/>
        <v>140</v>
      </c>
      <c r="S226" s="165">
        <f>+'1° trim 2016'!K226*$AB$1</f>
        <v>0</v>
      </c>
      <c r="T226" s="166">
        <f t="shared" si="94"/>
        <v>0</v>
      </c>
      <c r="U226" s="165">
        <f>+'1° trim 2016'!L226*$AB$1</f>
        <v>0</v>
      </c>
      <c r="V226" s="166">
        <f t="shared" si="95"/>
        <v>0</v>
      </c>
      <c r="W226" s="112">
        <f>+'1° trim 2016'!M226*$AB$1</f>
        <v>0</v>
      </c>
      <c r="X226" s="166">
        <f t="shared" si="96"/>
        <v>0</v>
      </c>
      <c r="Y226" s="116">
        <f t="shared" si="76"/>
        <v>140</v>
      </c>
      <c r="Z226" s="166">
        <f t="shared" si="76"/>
        <v>140</v>
      </c>
    </row>
    <row r="227" spans="1:26" ht="25.5" x14ac:dyDescent="0.2">
      <c r="A227" s="143" t="s">
        <v>236</v>
      </c>
      <c r="B227" s="132" t="s">
        <v>1381</v>
      </c>
      <c r="C227" s="112">
        <f>+'1° trim 2016'!C227*$AB$1</f>
        <v>0</v>
      </c>
      <c r="D227" s="166">
        <f t="shared" si="87"/>
        <v>0</v>
      </c>
      <c r="E227" s="112">
        <f>+'1° trim 2016'!D227*$AB$1</f>
        <v>0</v>
      </c>
      <c r="F227" s="166">
        <f t="shared" si="87"/>
        <v>0</v>
      </c>
      <c r="G227" s="112">
        <f>+'1° trim 2016'!E227*$AB$1</f>
        <v>0</v>
      </c>
      <c r="H227" s="166">
        <f t="shared" si="88"/>
        <v>0</v>
      </c>
      <c r="I227" s="112">
        <f>+'1° trim 2016'!F227*$AB$1</f>
        <v>0</v>
      </c>
      <c r="J227" s="166">
        <f t="shared" si="89"/>
        <v>0</v>
      </c>
      <c r="K227" s="112">
        <f>+'1° trim 2016'!G227*$AB$1</f>
        <v>0</v>
      </c>
      <c r="L227" s="166">
        <f t="shared" si="90"/>
        <v>0</v>
      </c>
      <c r="M227" s="165">
        <f>+'1° trim 2016'!H227*$AB$1</f>
        <v>0</v>
      </c>
      <c r="N227" s="166">
        <f t="shared" si="91"/>
        <v>0</v>
      </c>
      <c r="O227" s="165">
        <f>+'1° trim 2016'!I227*$AB$1</f>
        <v>0</v>
      </c>
      <c r="P227" s="166">
        <f t="shared" si="92"/>
        <v>0</v>
      </c>
      <c r="Q227" s="165">
        <f>+'1° trim 2016'!J227*$AB$1</f>
        <v>0</v>
      </c>
      <c r="R227" s="166">
        <f t="shared" si="93"/>
        <v>0</v>
      </c>
      <c r="S227" s="165">
        <f>+'1° trim 2016'!K227*$AB$1</f>
        <v>4</v>
      </c>
      <c r="T227" s="166">
        <f t="shared" si="94"/>
        <v>4</v>
      </c>
      <c r="U227" s="165">
        <f>+'1° trim 2016'!L227*$AB$1</f>
        <v>88</v>
      </c>
      <c r="V227" s="166">
        <f t="shared" si="95"/>
        <v>88</v>
      </c>
      <c r="W227" s="112">
        <f>+'1° trim 2016'!M227*$AB$1</f>
        <v>0</v>
      </c>
      <c r="X227" s="166">
        <f t="shared" si="96"/>
        <v>0</v>
      </c>
      <c r="Y227" s="116">
        <f t="shared" si="76"/>
        <v>92</v>
      </c>
      <c r="Z227" s="166">
        <f t="shared" si="76"/>
        <v>92</v>
      </c>
    </row>
    <row r="228" spans="1:26" ht="38.25" x14ac:dyDescent="0.2">
      <c r="A228" s="143" t="s">
        <v>237</v>
      </c>
      <c r="B228" s="132" t="s">
        <v>794</v>
      </c>
      <c r="C228" s="112">
        <f>+'1° trim 2016'!C228*$AB$1</f>
        <v>0</v>
      </c>
      <c r="D228" s="166">
        <f t="shared" si="87"/>
        <v>0</v>
      </c>
      <c r="E228" s="112">
        <f>+'1° trim 2016'!D228*$AB$1</f>
        <v>0</v>
      </c>
      <c r="F228" s="166">
        <f t="shared" si="87"/>
        <v>0</v>
      </c>
      <c r="G228" s="112">
        <f>+'1° trim 2016'!E228*$AB$1</f>
        <v>0</v>
      </c>
      <c r="H228" s="166">
        <f t="shared" si="88"/>
        <v>0</v>
      </c>
      <c r="I228" s="112">
        <f>+'1° trim 2016'!F228*$AB$1</f>
        <v>0</v>
      </c>
      <c r="J228" s="166">
        <f t="shared" si="89"/>
        <v>0</v>
      </c>
      <c r="K228" s="112">
        <f>+'1° trim 2016'!G228*$AB$1</f>
        <v>0</v>
      </c>
      <c r="L228" s="166">
        <f t="shared" si="90"/>
        <v>0</v>
      </c>
      <c r="M228" s="165">
        <f>+'1° trim 2016'!H228*$AB$1</f>
        <v>0</v>
      </c>
      <c r="N228" s="166">
        <f t="shared" si="91"/>
        <v>0</v>
      </c>
      <c r="O228" s="165">
        <f>+'1° trim 2016'!I228*$AB$1</f>
        <v>0</v>
      </c>
      <c r="P228" s="166">
        <f t="shared" si="92"/>
        <v>0</v>
      </c>
      <c r="Q228" s="165">
        <f>+'1° trim 2016'!J228*$AB$1</f>
        <v>0</v>
      </c>
      <c r="R228" s="166">
        <f t="shared" si="93"/>
        <v>0</v>
      </c>
      <c r="S228" s="165">
        <f>+'1° trim 2016'!K228*$AB$1</f>
        <v>0</v>
      </c>
      <c r="T228" s="166">
        <f t="shared" si="94"/>
        <v>0</v>
      </c>
      <c r="U228" s="165">
        <f>+'1° trim 2016'!L228*$AB$1</f>
        <v>0</v>
      </c>
      <c r="V228" s="166">
        <f t="shared" si="95"/>
        <v>0</v>
      </c>
      <c r="W228" s="112">
        <f>+'1° trim 2016'!M228*$AB$1</f>
        <v>0</v>
      </c>
      <c r="X228" s="166">
        <f t="shared" si="96"/>
        <v>0</v>
      </c>
      <c r="Y228" s="116">
        <f t="shared" si="76"/>
        <v>0</v>
      </c>
      <c r="Z228" s="166">
        <f t="shared" si="76"/>
        <v>0</v>
      </c>
    </row>
    <row r="229" spans="1:26" x14ac:dyDescent="0.2">
      <c r="A229" s="143" t="s">
        <v>238</v>
      </c>
      <c r="B229" s="132" t="s">
        <v>795</v>
      </c>
      <c r="C229" s="112">
        <f>+'1° trim 2016'!C229*$AB$1</f>
        <v>3128</v>
      </c>
      <c r="D229" s="164">
        <f>SUM(D230:D235)</f>
        <v>3128</v>
      </c>
      <c r="E229" s="112">
        <f>+'1° trim 2016'!D229*$AB$1</f>
        <v>220</v>
      </c>
      <c r="F229" s="164">
        <f>SUM(F230:F235)</f>
        <v>220</v>
      </c>
      <c r="G229" s="112">
        <f>+'1° trim 2016'!E229*$AB$1</f>
        <v>1084</v>
      </c>
      <c r="H229" s="164">
        <f>SUM(H230:H235)</f>
        <v>1084</v>
      </c>
      <c r="I229" s="112">
        <f>+'1° trim 2016'!F229*$AB$1</f>
        <v>180</v>
      </c>
      <c r="J229" s="164">
        <f>SUM(J230:J235)</f>
        <v>180</v>
      </c>
      <c r="K229" s="112">
        <f>+'1° trim 2016'!G229*$AB$1</f>
        <v>500</v>
      </c>
      <c r="L229" s="164">
        <f>SUM(L230:L235)</f>
        <v>500</v>
      </c>
      <c r="M229" s="165">
        <f>+'1° trim 2016'!H229*$AB$1</f>
        <v>1348</v>
      </c>
      <c r="N229" s="164">
        <f>SUM(N230:N235)</f>
        <v>1348</v>
      </c>
      <c r="O229" s="165">
        <f>+'1° trim 2016'!I229*$AB$1</f>
        <v>632</v>
      </c>
      <c r="P229" s="164">
        <f>SUM(P230:P235)</f>
        <v>632</v>
      </c>
      <c r="Q229" s="165">
        <f>+'1° trim 2016'!J229*$AB$1</f>
        <v>2660</v>
      </c>
      <c r="R229" s="164">
        <f>SUM(R230:R235)</f>
        <v>2660</v>
      </c>
      <c r="S229" s="165">
        <f>+'1° trim 2016'!K229*$AB$1</f>
        <v>60</v>
      </c>
      <c r="T229" s="164">
        <f>SUM(T230:T235)</f>
        <v>60</v>
      </c>
      <c r="U229" s="165">
        <f>+'1° trim 2016'!L229*$AB$1</f>
        <v>0</v>
      </c>
      <c r="V229" s="164">
        <f>SUM(V230:V235)</f>
        <v>0</v>
      </c>
      <c r="W229" s="112">
        <f>+'1° trim 2016'!M229*$AB$1</f>
        <v>0</v>
      </c>
      <c r="X229" s="164">
        <f>SUM(X230:X235)</f>
        <v>0</v>
      </c>
      <c r="Y229" s="116">
        <f t="shared" si="76"/>
        <v>9812</v>
      </c>
      <c r="Z229" s="164">
        <f t="shared" si="76"/>
        <v>9812</v>
      </c>
    </row>
    <row r="230" spans="1:26" s="110" customFormat="1" x14ac:dyDescent="0.2">
      <c r="A230" s="143" t="s">
        <v>239</v>
      </c>
      <c r="B230" s="132" t="s">
        <v>796</v>
      </c>
      <c r="C230" s="112">
        <f>+'1° trim 2016'!C230*$AB$1</f>
        <v>532</v>
      </c>
      <c r="D230" s="166">
        <f t="shared" ref="D230:F235" si="97">+C230</f>
        <v>532</v>
      </c>
      <c r="E230" s="112">
        <f>+'1° trim 2016'!D230*$AB$1</f>
        <v>0</v>
      </c>
      <c r="F230" s="166">
        <f t="shared" si="97"/>
        <v>0</v>
      </c>
      <c r="G230" s="112">
        <f>+'1° trim 2016'!E230*$AB$1</f>
        <v>192</v>
      </c>
      <c r="H230" s="166">
        <f t="shared" ref="H230:H235" si="98">+G230</f>
        <v>192</v>
      </c>
      <c r="I230" s="112">
        <f>+'1° trim 2016'!F230*$AB$1</f>
        <v>0</v>
      </c>
      <c r="J230" s="166">
        <f t="shared" ref="J230:J235" si="99">+I230</f>
        <v>0</v>
      </c>
      <c r="K230" s="112">
        <f>+'1° trim 2016'!G230*$AB$1</f>
        <v>0</v>
      </c>
      <c r="L230" s="166">
        <f t="shared" ref="L230:L235" si="100">+K230</f>
        <v>0</v>
      </c>
      <c r="M230" s="165">
        <f>+'1° trim 2016'!H230*$AB$1</f>
        <v>0</v>
      </c>
      <c r="N230" s="166">
        <f t="shared" ref="N230:N235" si="101">+M230</f>
        <v>0</v>
      </c>
      <c r="O230" s="165">
        <f>+'1° trim 2016'!I230*$AB$1</f>
        <v>0</v>
      </c>
      <c r="P230" s="166">
        <f t="shared" ref="P230:P235" si="102">+O230</f>
        <v>0</v>
      </c>
      <c r="Q230" s="165">
        <f>+'1° trim 2016'!J230*$AB$1</f>
        <v>124</v>
      </c>
      <c r="R230" s="166">
        <f t="shared" ref="R230:R235" si="103">+Q230</f>
        <v>124</v>
      </c>
      <c r="S230" s="165">
        <f>+'1° trim 2016'!K230*$AB$1</f>
        <v>0</v>
      </c>
      <c r="T230" s="166">
        <f t="shared" ref="T230:T235" si="104">+S230</f>
        <v>0</v>
      </c>
      <c r="U230" s="165">
        <f>+'1° trim 2016'!L230*$AB$1</f>
        <v>0</v>
      </c>
      <c r="V230" s="166">
        <f t="shared" ref="V230:V235" si="105">+U230</f>
        <v>0</v>
      </c>
      <c r="W230" s="112">
        <f>+'1° trim 2016'!M230*$AB$1</f>
        <v>0</v>
      </c>
      <c r="X230" s="166">
        <f t="shared" ref="X230:X235" si="106">+W230</f>
        <v>0</v>
      </c>
      <c r="Y230" s="116">
        <f t="shared" si="76"/>
        <v>848</v>
      </c>
      <c r="Z230" s="166">
        <f t="shared" si="76"/>
        <v>848</v>
      </c>
    </row>
    <row r="231" spans="1:26" x14ac:dyDescent="0.2">
      <c r="A231" s="143" t="s">
        <v>240</v>
      </c>
      <c r="B231" s="132" t="s">
        <v>797</v>
      </c>
      <c r="C231" s="112">
        <f>+'1° trim 2016'!C231*$AB$1</f>
        <v>76</v>
      </c>
      <c r="D231" s="166">
        <f t="shared" si="97"/>
        <v>76</v>
      </c>
      <c r="E231" s="112">
        <f>+'1° trim 2016'!D231*$AB$1</f>
        <v>0</v>
      </c>
      <c r="F231" s="166">
        <f t="shared" si="97"/>
        <v>0</v>
      </c>
      <c r="G231" s="112">
        <f>+'1° trim 2016'!E231*$AB$1</f>
        <v>0</v>
      </c>
      <c r="H231" s="166">
        <f t="shared" si="98"/>
        <v>0</v>
      </c>
      <c r="I231" s="112">
        <f>+'1° trim 2016'!F231*$AB$1</f>
        <v>0</v>
      </c>
      <c r="J231" s="166">
        <f t="shared" si="99"/>
        <v>0</v>
      </c>
      <c r="K231" s="112">
        <f>+'1° trim 2016'!G231*$AB$1</f>
        <v>0</v>
      </c>
      <c r="L231" s="166">
        <f t="shared" si="100"/>
        <v>0</v>
      </c>
      <c r="M231" s="165">
        <f>+'1° trim 2016'!H231*$AB$1</f>
        <v>52</v>
      </c>
      <c r="N231" s="166">
        <f t="shared" si="101"/>
        <v>52</v>
      </c>
      <c r="O231" s="165">
        <f>+'1° trim 2016'!I231*$AB$1</f>
        <v>60</v>
      </c>
      <c r="P231" s="166">
        <f t="shared" si="102"/>
        <v>60</v>
      </c>
      <c r="Q231" s="165">
        <f>+'1° trim 2016'!J231*$AB$1</f>
        <v>652</v>
      </c>
      <c r="R231" s="166">
        <f t="shared" si="103"/>
        <v>652</v>
      </c>
      <c r="S231" s="165">
        <f>+'1° trim 2016'!K231*$AB$1</f>
        <v>0</v>
      </c>
      <c r="T231" s="166">
        <f t="shared" si="104"/>
        <v>0</v>
      </c>
      <c r="U231" s="165">
        <f>+'1° trim 2016'!L231*$AB$1</f>
        <v>0</v>
      </c>
      <c r="V231" s="166">
        <f t="shared" si="105"/>
        <v>0</v>
      </c>
      <c r="W231" s="112">
        <f>+'1° trim 2016'!M231*$AB$1</f>
        <v>0</v>
      </c>
      <c r="X231" s="166">
        <f t="shared" si="106"/>
        <v>0</v>
      </c>
      <c r="Y231" s="116">
        <f t="shared" si="76"/>
        <v>840</v>
      </c>
      <c r="Z231" s="166">
        <f t="shared" si="76"/>
        <v>840</v>
      </c>
    </row>
    <row r="232" spans="1:26" ht="25.5" x14ac:dyDescent="0.2">
      <c r="A232" s="143" t="s">
        <v>241</v>
      </c>
      <c r="B232" s="132" t="s">
        <v>798</v>
      </c>
      <c r="C232" s="112">
        <f>+'1° trim 2016'!C232*$AB$1</f>
        <v>0</v>
      </c>
      <c r="D232" s="166">
        <f t="shared" si="97"/>
        <v>0</v>
      </c>
      <c r="E232" s="112">
        <f>+'1° trim 2016'!D232*$AB$1</f>
        <v>0</v>
      </c>
      <c r="F232" s="166">
        <f t="shared" si="97"/>
        <v>0</v>
      </c>
      <c r="G232" s="112">
        <f>+'1° trim 2016'!E232*$AB$1</f>
        <v>0</v>
      </c>
      <c r="H232" s="166">
        <f t="shared" si="98"/>
        <v>0</v>
      </c>
      <c r="I232" s="112">
        <f>+'1° trim 2016'!F232*$AB$1</f>
        <v>0</v>
      </c>
      <c r="J232" s="166">
        <f t="shared" si="99"/>
        <v>0</v>
      </c>
      <c r="K232" s="112">
        <f>+'1° trim 2016'!G232*$AB$1</f>
        <v>0</v>
      </c>
      <c r="L232" s="166">
        <f t="shared" si="100"/>
        <v>0</v>
      </c>
      <c r="M232" s="165">
        <f>+'1° trim 2016'!H232*$AB$1</f>
        <v>0</v>
      </c>
      <c r="N232" s="166">
        <f t="shared" si="101"/>
        <v>0</v>
      </c>
      <c r="O232" s="165">
        <f>+'1° trim 2016'!I232*$AB$1</f>
        <v>0</v>
      </c>
      <c r="P232" s="166">
        <f t="shared" si="102"/>
        <v>0</v>
      </c>
      <c r="Q232" s="165">
        <f>+'1° trim 2016'!J232*$AB$1</f>
        <v>0</v>
      </c>
      <c r="R232" s="166">
        <f t="shared" si="103"/>
        <v>0</v>
      </c>
      <c r="S232" s="165">
        <f>+'1° trim 2016'!K232*$AB$1</f>
        <v>0</v>
      </c>
      <c r="T232" s="166">
        <f t="shared" si="104"/>
        <v>0</v>
      </c>
      <c r="U232" s="165">
        <f>+'1° trim 2016'!L232*$AB$1</f>
        <v>0</v>
      </c>
      <c r="V232" s="166">
        <f t="shared" si="105"/>
        <v>0</v>
      </c>
      <c r="W232" s="112">
        <f>+'1° trim 2016'!M232*$AB$1</f>
        <v>0</v>
      </c>
      <c r="X232" s="166">
        <f t="shared" si="106"/>
        <v>0</v>
      </c>
      <c r="Y232" s="116">
        <f t="shared" si="76"/>
        <v>0</v>
      </c>
      <c r="Z232" s="166">
        <f t="shared" si="76"/>
        <v>0</v>
      </c>
    </row>
    <row r="233" spans="1:26" s="110" customFormat="1" x14ac:dyDescent="0.2">
      <c r="A233" s="143" t="s">
        <v>242</v>
      </c>
      <c r="B233" s="132" t="s">
        <v>2075</v>
      </c>
      <c r="C233" s="112">
        <f>+'1° trim 2016'!C233*$AB$1</f>
        <v>0</v>
      </c>
      <c r="D233" s="166">
        <f t="shared" si="97"/>
        <v>0</v>
      </c>
      <c r="E233" s="112">
        <f>+'1° trim 2016'!D233*$AB$1</f>
        <v>48</v>
      </c>
      <c r="F233" s="166">
        <f t="shared" si="97"/>
        <v>48</v>
      </c>
      <c r="G233" s="112">
        <f>+'1° trim 2016'!E233*$AB$1</f>
        <v>0</v>
      </c>
      <c r="H233" s="166">
        <f t="shared" si="98"/>
        <v>0</v>
      </c>
      <c r="I233" s="112">
        <f>+'1° trim 2016'!F233*$AB$1</f>
        <v>8</v>
      </c>
      <c r="J233" s="166">
        <f t="shared" si="99"/>
        <v>8</v>
      </c>
      <c r="K233" s="112">
        <f>+'1° trim 2016'!G233*$AB$1</f>
        <v>28</v>
      </c>
      <c r="L233" s="166">
        <f t="shared" si="100"/>
        <v>28</v>
      </c>
      <c r="M233" s="165">
        <f>+'1° trim 2016'!H233*$AB$1</f>
        <v>0</v>
      </c>
      <c r="N233" s="166">
        <f t="shared" si="101"/>
        <v>0</v>
      </c>
      <c r="O233" s="165">
        <f>+'1° trim 2016'!I233*$AB$1</f>
        <v>184</v>
      </c>
      <c r="P233" s="166">
        <f t="shared" si="102"/>
        <v>184</v>
      </c>
      <c r="Q233" s="165">
        <f>+'1° trim 2016'!J233*$AB$1</f>
        <v>124</v>
      </c>
      <c r="R233" s="166">
        <f t="shared" si="103"/>
        <v>124</v>
      </c>
      <c r="S233" s="165">
        <f>+'1° trim 2016'!K233*$AB$1</f>
        <v>0</v>
      </c>
      <c r="T233" s="166">
        <f t="shared" si="104"/>
        <v>0</v>
      </c>
      <c r="U233" s="165">
        <f>+'1° trim 2016'!L233*$AB$1</f>
        <v>0</v>
      </c>
      <c r="V233" s="166">
        <f t="shared" si="105"/>
        <v>0</v>
      </c>
      <c r="W233" s="112">
        <f>+'1° trim 2016'!M233*$AB$1</f>
        <v>0</v>
      </c>
      <c r="X233" s="166">
        <f t="shared" si="106"/>
        <v>0</v>
      </c>
      <c r="Y233" s="116">
        <f t="shared" si="76"/>
        <v>392</v>
      </c>
      <c r="Z233" s="166">
        <f t="shared" si="76"/>
        <v>392</v>
      </c>
    </row>
    <row r="234" spans="1:26" x14ac:dyDescent="0.2">
      <c r="A234" s="143" t="s">
        <v>243</v>
      </c>
      <c r="B234" s="132" t="s">
        <v>2076</v>
      </c>
      <c r="C234" s="112">
        <f>+'1° trim 2016'!C234*$AB$1</f>
        <v>2520</v>
      </c>
      <c r="D234" s="166">
        <f t="shared" si="97"/>
        <v>2520</v>
      </c>
      <c r="E234" s="112">
        <f>+'1° trim 2016'!D234*$AB$1</f>
        <v>172</v>
      </c>
      <c r="F234" s="166">
        <f t="shared" si="97"/>
        <v>172</v>
      </c>
      <c r="G234" s="112">
        <f>+'1° trim 2016'!E234*$AB$1</f>
        <v>892</v>
      </c>
      <c r="H234" s="166">
        <f t="shared" si="98"/>
        <v>892</v>
      </c>
      <c r="I234" s="112">
        <f>+'1° trim 2016'!F234*$AB$1</f>
        <v>172</v>
      </c>
      <c r="J234" s="166">
        <f t="shared" si="99"/>
        <v>172</v>
      </c>
      <c r="K234" s="112">
        <f>+'1° trim 2016'!G234*$AB$1</f>
        <v>472</v>
      </c>
      <c r="L234" s="166">
        <f t="shared" si="100"/>
        <v>472</v>
      </c>
      <c r="M234" s="165">
        <f>+'1° trim 2016'!H234*$AB$1</f>
        <v>1296</v>
      </c>
      <c r="N234" s="166">
        <f t="shared" si="101"/>
        <v>1296</v>
      </c>
      <c r="O234" s="165">
        <f>+'1° trim 2016'!I234*$AB$1</f>
        <v>388</v>
      </c>
      <c r="P234" s="166">
        <f t="shared" si="102"/>
        <v>388</v>
      </c>
      <c r="Q234" s="165">
        <f>+'1° trim 2016'!J234*$AB$1</f>
        <v>1760</v>
      </c>
      <c r="R234" s="166">
        <f t="shared" si="103"/>
        <v>1760</v>
      </c>
      <c r="S234" s="165">
        <f>+'1° trim 2016'!K234*$AB$1</f>
        <v>60</v>
      </c>
      <c r="T234" s="166">
        <f t="shared" si="104"/>
        <v>60</v>
      </c>
      <c r="U234" s="165">
        <f>+'1° trim 2016'!L234*$AB$1</f>
        <v>0</v>
      </c>
      <c r="V234" s="166">
        <f t="shared" si="105"/>
        <v>0</v>
      </c>
      <c r="W234" s="112">
        <f>+'1° trim 2016'!M234*$AB$1</f>
        <v>0</v>
      </c>
      <c r="X234" s="166">
        <f t="shared" si="106"/>
        <v>0</v>
      </c>
      <c r="Y234" s="116">
        <f t="shared" si="76"/>
        <v>7732</v>
      </c>
      <c r="Z234" s="166">
        <f t="shared" si="76"/>
        <v>7732</v>
      </c>
    </row>
    <row r="235" spans="1:26" ht="25.5" x14ac:dyDescent="0.2">
      <c r="A235" s="143" t="s">
        <v>244</v>
      </c>
      <c r="B235" s="132" t="s">
        <v>2077</v>
      </c>
      <c r="C235" s="112">
        <f>+'1° trim 2016'!C235*$AB$1</f>
        <v>0</v>
      </c>
      <c r="D235" s="166">
        <f t="shared" si="97"/>
        <v>0</v>
      </c>
      <c r="E235" s="112">
        <f>+'1° trim 2016'!D235*$AB$1</f>
        <v>0</v>
      </c>
      <c r="F235" s="166">
        <f t="shared" si="97"/>
        <v>0</v>
      </c>
      <c r="G235" s="112">
        <f>+'1° trim 2016'!E235*$AB$1</f>
        <v>0</v>
      </c>
      <c r="H235" s="166">
        <f t="shared" si="98"/>
        <v>0</v>
      </c>
      <c r="I235" s="112">
        <f>+'1° trim 2016'!F235*$AB$1</f>
        <v>0</v>
      </c>
      <c r="J235" s="166">
        <f t="shared" si="99"/>
        <v>0</v>
      </c>
      <c r="K235" s="112">
        <f>+'1° trim 2016'!G235*$AB$1</f>
        <v>0</v>
      </c>
      <c r="L235" s="166">
        <f t="shared" si="100"/>
        <v>0</v>
      </c>
      <c r="M235" s="165">
        <f>+'1° trim 2016'!H235*$AB$1</f>
        <v>0</v>
      </c>
      <c r="N235" s="166">
        <f t="shared" si="101"/>
        <v>0</v>
      </c>
      <c r="O235" s="165">
        <f>+'1° trim 2016'!I235*$AB$1</f>
        <v>0</v>
      </c>
      <c r="P235" s="166">
        <f t="shared" si="102"/>
        <v>0</v>
      </c>
      <c r="Q235" s="165">
        <f>+'1° trim 2016'!J235*$AB$1</f>
        <v>0</v>
      </c>
      <c r="R235" s="166">
        <f t="shared" si="103"/>
        <v>0</v>
      </c>
      <c r="S235" s="165">
        <f>+'1° trim 2016'!K235*$AB$1</f>
        <v>0</v>
      </c>
      <c r="T235" s="166">
        <f t="shared" si="104"/>
        <v>0</v>
      </c>
      <c r="U235" s="165">
        <f>+'1° trim 2016'!L235*$AB$1</f>
        <v>0</v>
      </c>
      <c r="V235" s="166">
        <f t="shared" si="105"/>
        <v>0</v>
      </c>
      <c r="W235" s="112">
        <f>+'1° trim 2016'!M235*$AB$1</f>
        <v>0</v>
      </c>
      <c r="X235" s="166">
        <f t="shared" si="106"/>
        <v>0</v>
      </c>
      <c r="Y235" s="116">
        <f t="shared" si="76"/>
        <v>0</v>
      </c>
      <c r="Z235" s="166">
        <f t="shared" si="76"/>
        <v>0</v>
      </c>
    </row>
    <row r="236" spans="1:26" ht="25.5" x14ac:dyDescent="0.2">
      <c r="A236" s="143" t="s">
        <v>245</v>
      </c>
      <c r="B236" s="132" t="s">
        <v>2078</v>
      </c>
      <c r="C236" s="112">
        <f>+'1° trim 2016'!C236*$AB$1</f>
        <v>1120</v>
      </c>
      <c r="D236" s="164">
        <f>SUM(D237:D239)+D246</f>
        <v>1120</v>
      </c>
      <c r="E236" s="112">
        <f>+'1° trim 2016'!D236*$AB$1</f>
        <v>280</v>
      </c>
      <c r="F236" s="164">
        <f>SUM(F237:F239)+F246</f>
        <v>280</v>
      </c>
      <c r="G236" s="112">
        <f>+'1° trim 2016'!E236*$AB$1</f>
        <v>1648</v>
      </c>
      <c r="H236" s="164">
        <f>SUM(H237:H239)+H246</f>
        <v>1648</v>
      </c>
      <c r="I236" s="112">
        <f>+'1° trim 2016'!F236*$AB$1</f>
        <v>832</v>
      </c>
      <c r="J236" s="164">
        <f>SUM(J237:J239)+J246</f>
        <v>832</v>
      </c>
      <c r="K236" s="112">
        <f>+'1° trim 2016'!G236*$AB$1</f>
        <v>3720</v>
      </c>
      <c r="L236" s="164">
        <f>SUM(L237:L239)+L246</f>
        <v>3720</v>
      </c>
      <c r="M236" s="165">
        <f>+'1° trim 2016'!H236*$AB$1</f>
        <v>1032</v>
      </c>
      <c r="N236" s="164">
        <f>SUM(N237:N239)+N246</f>
        <v>1032</v>
      </c>
      <c r="O236" s="165">
        <f>+'1° trim 2016'!I236*$AB$1</f>
        <v>1652</v>
      </c>
      <c r="P236" s="164">
        <f>SUM(P237:P239)+P246</f>
        <v>1652</v>
      </c>
      <c r="Q236" s="165">
        <f>+'1° trim 2016'!J236*$AB$1</f>
        <v>4048</v>
      </c>
      <c r="R236" s="164">
        <f>SUM(R237:R239)+R246</f>
        <v>4048</v>
      </c>
      <c r="S236" s="165">
        <f>+'1° trim 2016'!K236*$AB$1</f>
        <v>3040</v>
      </c>
      <c r="T236" s="164">
        <f>SUM(T237:T239)+T246</f>
        <v>3040</v>
      </c>
      <c r="U236" s="165">
        <f>+'1° trim 2016'!L236*$AB$1</f>
        <v>5180</v>
      </c>
      <c r="V236" s="164">
        <f>SUM(V237:V239)+V246</f>
        <v>5180</v>
      </c>
      <c r="W236" s="112">
        <f>+'1° trim 2016'!M236*$AB$1</f>
        <v>10308</v>
      </c>
      <c r="X236" s="164">
        <f>SUM(X237:X239)+X246</f>
        <v>10308</v>
      </c>
      <c r="Y236" s="116">
        <f t="shared" si="76"/>
        <v>32860</v>
      </c>
      <c r="Z236" s="164">
        <f t="shared" si="76"/>
        <v>32860</v>
      </c>
    </row>
    <row r="237" spans="1:26" s="110" customFormat="1" ht="25.5" x14ac:dyDescent="0.2">
      <c r="A237" s="143" t="s">
        <v>246</v>
      </c>
      <c r="B237" s="132" t="s">
        <v>2079</v>
      </c>
      <c r="C237" s="112">
        <f>+'1° trim 2016'!C237*$AB$1</f>
        <v>0</v>
      </c>
      <c r="D237" s="166">
        <f>+C237</f>
        <v>0</v>
      </c>
      <c r="E237" s="112">
        <f>+'1° trim 2016'!D237*$AB$1</f>
        <v>0</v>
      </c>
      <c r="F237" s="166">
        <f>+E237</f>
        <v>0</v>
      </c>
      <c r="G237" s="112">
        <f>+'1° trim 2016'!E237*$AB$1</f>
        <v>0</v>
      </c>
      <c r="H237" s="166">
        <f>+G237</f>
        <v>0</v>
      </c>
      <c r="I237" s="112">
        <f>+'1° trim 2016'!F237*$AB$1</f>
        <v>512</v>
      </c>
      <c r="J237" s="166">
        <f>+I237</f>
        <v>512</v>
      </c>
      <c r="K237" s="112">
        <f>+'1° trim 2016'!G237*$AB$1</f>
        <v>0</v>
      </c>
      <c r="L237" s="166">
        <f>+K237</f>
        <v>0</v>
      </c>
      <c r="M237" s="165">
        <f>+'1° trim 2016'!H237*$AB$1</f>
        <v>0</v>
      </c>
      <c r="N237" s="166">
        <f>+M237</f>
        <v>0</v>
      </c>
      <c r="O237" s="165">
        <f>+'1° trim 2016'!I237*$AB$1</f>
        <v>348</v>
      </c>
      <c r="P237" s="166">
        <f>+O237</f>
        <v>348</v>
      </c>
      <c r="Q237" s="165">
        <f>+'1° trim 2016'!J237*$AB$1</f>
        <v>908</v>
      </c>
      <c r="R237" s="166">
        <f>+Q237</f>
        <v>908</v>
      </c>
      <c r="S237" s="165">
        <f>+'1° trim 2016'!K237*$AB$1</f>
        <v>0</v>
      </c>
      <c r="T237" s="166">
        <f>+S237</f>
        <v>0</v>
      </c>
      <c r="U237" s="165">
        <f>+'1° trim 2016'!L237*$AB$1</f>
        <v>0</v>
      </c>
      <c r="V237" s="166">
        <f>+U237</f>
        <v>0</v>
      </c>
      <c r="W237" s="112">
        <f>+'1° trim 2016'!M237*$AB$1</f>
        <v>168</v>
      </c>
      <c r="X237" s="166">
        <f>+W237</f>
        <v>168</v>
      </c>
      <c r="Y237" s="116">
        <f t="shared" si="76"/>
        <v>1936</v>
      </c>
      <c r="Z237" s="166">
        <f t="shared" si="76"/>
        <v>1936</v>
      </c>
    </row>
    <row r="238" spans="1:26" ht="25.5" x14ac:dyDescent="0.2">
      <c r="A238" s="143" t="s">
        <v>247</v>
      </c>
      <c r="B238" s="132" t="s">
        <v>2080</v>
      </c>
      <c r="C238" s="112">
        <f>+'1° trim 2016'!C238*$AB$1</f>
        <v>0</v>
      </c>
      <c r="D238" s="166">
        <f>+C238</f>
        <v>0</v>
      </c>
      <c r="E238" s="112">
        <f>+'1° trim 2016'!D238*$AB$1</f>
        <v>0</v>
      </c>
      <c r="F238" s="166">
        <f>+E238</f>
        <v>0</v>
      </c>
      <c r="G238" s="112">
        <f>+'1° trim 2016'!E238*$AB$1</f>
        <v>0</v>
      </c>
      <c r="H238" s="166">
        <f>+G238</f>
        <v>0</v>
      </c>
      <c r="I238" s="112">
        <f>+'1° trim 2016'!F238*$AB$1</f>
        <v>0</v>
      </c>
      <c r="J238" s="166">
        <f>+I238</f>
        <v>0</v>
      </c>
      <c r="K238" s="112">
        <f>+'1° trim 2016'!G238*$AB$1</f>
        <v>0</v>
      </c>
      <c r="L238" s="166">
        <f>+K238</f>
        <v>0</v>
      </c>
      <c r="M238" s="165">
        <f>+'1° trim 2016'!H238*$AB$1</f>
        <v>0</v>
      </c>
      <c r="N238" s="166">
        <f>+M238</f>
        <v>0</v>
      </c>
      <c r="O238" s="165">
        <f>+'1° trim 2016'!I238*$AB$1</f>
        <v>0</v>
      </c>
      <c r="P238" s="166">
        <f>+O238</f>
        <v>0</v>
      </c>
      <c r="Q238" s="165">
        <f>+'1° trim 2016'!J238*$AB$1</f>
        <v>0</v>
      </c>
      <c r="R238" s="166">
        <f>+Q238</f>
        <v>0</v>
      </c>
      <c r="S238" s="165">
        <f>+'1° trim 2016'!K238*$AB$1</f>
        <v>0</v>
      </c>
      <c r="T238" s="166">
        <f>+S238</f>
        <v>0</v>
      </c>
      <c r="U238" s="165">
        <f>+'1° trim 2016'!L238*$AB$1</f>
        <v>0</v>
      </c>
      <c r="V238" s="166">
        <f>+U238</f>
        <v>0</v>
      </c>
      <c r="W238" s="112">
        <f>+'1° trim 2016'!M238*$AB$1</f>
        <v>0</v>
      </c>
      <c r="X238" s="166">
        <f>+W238</f>
        <v>0</v>
      </c>
      <c r="Y238" s="116">
        <f t="shared" si="76"/>
        <v>0</v>
      </c>
      <c r="Z238" s="166">
        <f t="shared" si="76"/>
        <v>0</v>
      </c>
    </row>
    <row r="239" spans="1:26" ht="38.25" x14ac:dyDescent="0.2">
      <c r="A239" s="143" t="s">
        <v>248</v>
      </c>
      <c r="B239" s="132" t="s">
        <v>2081</v>
      </c>
      <c r="C239" s="112">
        <f>+'1° trim 2016'!C239*$AB$1</f>
        <v>968</v>
      </c>
      <c r="D239" s="164">
        <f>SUM(D240:D245)</f>
        <v>968</v>
      </c>
      <c r="E239" s="112">
        <f>+'1° trim 2016'!D239*$AB$1</f>
        <v>280</v>
      </c>
      <c r="F239" s="164">
        <f>SUM(F240:F245)</f>
        <v>280</v>
      </c>
      <c r="G239" s="112">
        <f>+'1° trim 2016'!E239*$AB$1</f>
        <v>1628</v>
      </c>
      <c r="H239" s="164">
        <f>SUM(H240:H245)</f>
        <v>1628</v>
      </c>
      <c r="I239" s="112">
        <f>+'1° trim 2016'!F239*$AB$1</f>
        <v>320</v>
      </c>
      <c r="J239" s="164">
        <f>SUM(J240:J245)</f>
        <v>320</v>
      </c>
      <c r="K239" s="112">
        <f>+'1° trim 2016'!G239*$AB$1</f>
        <v>3720</v>
      </c>
      <c r="L239" s="164">
        <f>SUM(L240:L245)</f>
        <v>3720</v>
      </c>
      <c r="M239" s="165">
        <f>+'1° trim 2016'!H239*$AB$1</f>
        <v>1032</v>
      </c>
      <c r="N239" s="164">
        <f>SUM(N240:N245)</f>
        <v>1032</v>
      </c>
      <c r="O239" s="165">
        <f>+'1° trim 2016'!I239*$AB$1</f>
        <v>1304</v>
      </c>
      <c r="P239" s="164">
        <f>SUM(P240:P245)</f>
        <v>1304</v>
      </c>
      <c r="Q239" s="165">
        <f>+'1° trim 2016'!J239*$AB$1</f>
        <v>3124</v>
      </c>
      <c r="R239" s="164">
        <f>SUM(R240:R245)</f>
        <v>3124</v>
      </c>
      <c r="S239" s="165">
        <f>+'1° trim 2016'!K239*$AB$1</f>
        <v>2860</v>
      </c>
      <c r="T239" s="164">
        <f>SUM(T240:T245)</f>
        <v>2860</v>
      </c>
      <c r="U239" s="165">
        <f>+'1° trim 2016'!L239*$AB$1</f>
        <v>5180</v>
      </c>
      <c r="V239" s="164">
        <f>SUM(V240:V245)</f>
        <v>5180</v>
      </c>
      <c r="W239" s="112">
        <f>+'1° trim 2016'!M239*$AB$1</f>
        <v>10116</v>
      </c>
      <c r="X239" s="164">
        <f>SUM(X240:X245)</f>
        <v>10116</v>
      </c>
      <c r="Y239" s="116">
        <f t="shared" si="76"/>
        <v>30532</v>
      </c>
      <c r="Z239" s="164">
        <f t="shared" si="76"/>
        <v>30532</v>
      </c>
    </row>
    <row r="240" spans="1:26" s="110" customFormat="1" ht="25.5" x14ac:dyDescent="0.2">
      <c r="A240" s="139" t="s">
        <v>249</v>
      </c>
      <c r="B240" s="132" t="s">
        <v>2082</v>
      </c>
      <c r="C240" s="112">
        <f>+'1° trim 2016'!C240*$AB$1</f>
        <v>332</v>
      </c>
      <c r="D240" s="166">
        <f t="shared" ref="D240:F245" si="107">+C240</f>
        <v>332</v>
      </c>
      <c r="E240" s="112">
        <f>+'1° trim 2016'!D240*$AB$1</f>
        <v>12</v>
      </c>
      <c r="F240" s="166">
        <f t="shared" si="107"/>
        <v>12</v>
      </c>
      <c r="G240" s="112">
        <f>+'1° trim 2016'!E240*$AB$1</f>
        <v>1068</v>
      </c>
      <c r="H240" s="166">
        <f t="shared" ref="H240:H245" si="108">+G240</f>
        <v>1068</v>
      </c>
      <c r="I240" s="112">
        <f>+'1° trim 2016'!F240*$AB$1</f>
        <v>0</v>
      </c>
      <c r="J240" s="166">
        <f t="shared" ref="J240:J245" si="109">+I240</f>
        <v>0</v>
      </c>
      <c r="K240" s="112">
        <f>+'1° trim 2016'!G240*$AB$1</f>
        <v>0</v>
      </c>
      <c r="L240" s="166">
        <f t="shared" ref="L240:L245" si="110">+K240</f>
        <v>0</v>
      </c>
      <c r="M240" s="165">
        <f>+'1° trim 2016'!H240*$AB$1</f>
        <v>324</v>
      </c>
      <c r="N240" s="166">
        <f t="shared" ref="N240:N245" si="111">+M240</f>
        <v>324</v>
      </c>
      <c r="O240" s="165">
        <f>+'1° trim 2016'!I240*$AB$1</f>
        <v>212</v>
      </c>
      <c r="P240" s="166">
        <f t="shared" ref="P240:P245" si="112">+O240</f>
        <v>212</v>
      </c>
      <c r="Q240" s="165">
        <f>+'1° trim 2016'!J240*$AB$1</f>
        <v>1800</v>
      </c>
      <c r="R240" s="166">
        <f t="shared" ref="R240:R245" si="113">+Q240</f>
        <v>1800</v>
      </c>
      <c r="S240" s="165">
        <f>+'1° trim 2016'!K240*$AB$1</f>
        <v>452</v>
      </c>
      <c r="T240" s="166">
        <f t="shared" ref="T240:T245" si="114">+S240</f>
        <v>452</v>
      </c>
      <c r="U240" s="165">
        <f>+'1° trim 2016'!L240*$AB$1</f>
        <v>0</v>
      </c>
      <c r="V240" s="166">
        <f t="shared" ref="V240:V245" si="115">+U240</f>
        <v>0</v>
      </c>
      <c r="W240" s="112">
        <f>+'1° trim 2016'!M240*$AB$1</f>
        <v>0</v>
      </c>
      <c r="X240" s="166">
        <f t="shared" ref="X240:X245" si="116">+W240</f>
        <v>0</v>
      </c>
      <c r="Y240" s="116">
        <f t="shared" si="76"/>
        <v>4200</v>
      </c>
      <c r="Z240" s="166">
        <f t="shared" si="76"/>
        <v>4200</v>
      </c>
    </row>
    <row r="241" spans="1:26" ht="25.5" x14ac:dyDescent="0.2">
      <c r="A241" s="139" t="s">
        <v>250</v>
      </c>
      <c r="B241" s="132" t="s">
        <v>2083</v>
      </c>
      <c r="C241" s="112">
        <f>+'1° trim 2016'!C241*$AB$1</f>
        <v>64</v>
      </c>
      <c r="D241" s="166">
        <f t="shared" si="107"/>
        <v>64</v>
      </c>
      <c r="E241" s="112">
        <f>+'1° trim 2016'!D241*$AB$1</f>
        <v>112</v>
      </c>
      <c r="F241" s="166">
        <f t="shared" si="107"/>
        <v>112</v>
      </c>
      <c r="G241" s="112">
        <f>+'1° trim 2016'!E241*$AB$1</f>
        <v>336</v>
      </c>
      <c r="H241" s="166">
        <f t="shared" si="108"/>
        <v>336</v>
      </c>
      <c r="I241" s="112">
        <f>+'1° trim 2016'!F241*$AB$1</f>
        <v>252</v>
      </c>
      <c r="J241" s="166">
        <f t="shared" si="109"/>
        <v>252</v>
      </c>
      <c r="K241" s="112">
        <f>+'1° trim 2016'!G241*$AB$1</f>
        <v>1100</v>
      </c>
      <c r="L241" s="166">
        <f t="shared" si="110"/>
        <v>1100</v>
      </c>
      <c r="M241" s="165">
        <f>+'1° trim 2016'!H241*$AB$1</f>
        <v>288</v>
      </c>
      <c r="N241" s="166">
        <f t="shared" si="111"/>
        <v>288</v>
      </c>
      <c r="O241" s="165">
        <f>+'1° trim 2016'!I241*$AB$1</f>
        <v>720</v>
      </c>
      <c r="P241" s="166">
        <f t="shared" si="112"/>
        <v>720</v>
      </c>
      <c r="Q241" s="165">
        <f>+'1° trim 2016'!J241*$AB$1</f>
        <v>0</v>
      </c>
      <c r="R241" s="166">
        <f t="shared" si="113"/>
        <v>0</v>
      </c>
      <c r="S241" s="165">
        <f>+'1° trim 2016'!K241*$AB$1</f>
        <v>1692</v>
      </c>
      <c r="T241" s="166">
        <f t="shared" si="114"/>
        <v>1692</v>
      </c>
      <c r="U241" s="165">
        <f>+'1° trim 2016'!L241*$AB$1</f>
        <v>0</v>
      </c>
      <c r="V241" s="166">
        <f t="shared" si="115"/>
        <v>0</v>
      </c>
      <c r="W241" s="112">
        <f>+'1° trim 2016'!M241*$AB$1</f>
        <v>60</v>
      </c>
      <c r="X241" s="166">
        <f t="shared" si="116"/>
        <v>60</v>
      </c>
      <c r="Y241" s="116">
        <f t="shared" si="76"/>
        <v>4624</v>
      </c>
      <c r="Z241" s="166">
        <f t="shared" si="76"/>
        <v>4624</v>
      </c>
    </row>
    <row r="242" spans="1:26" ht="25.5" x14ac:dyDescent="0.2">
      <c r="A242" s="139" t="s">
        <v>251</v>
      </c>
      <c r="B242" s="132" t="s">
        <v>2084</v>
      </c>
      <c r="C242" s="112">
        <f>+'1° trim 2016'!C242*$AB$1</f>
        <v>256</v>
      </c>
      <c r="D242" s="166">
        <f t="shared" si="107"/>
        <v>256</v>
      </c>
      <c r="E242" s="112">
        <f>+'1° trim 2016'!D242*$AB$1</f>
        <v>156</v>
      </c>
      <c r="F242" s="166">
        <f t="shared" si="107"/>
        <v>156</v>
      </c>
      <c r="G242" s="112">
        <f>+'1° trim 2016'!E242*$AB$1</f>
        <v>188</v>
      </c>
      <c r="H242" s="166">
        <f t="shared" si="108"/>
        <v>188</v>
      </c>
      <c r="I242" s="112">
        <f>+'1° trim 2016'!F242*$AB$1</f>
        <v>68</v>
      </c>
      <c r="J242" s="166">
        <f t="shared" si="109"/>
        <v>68</v>
      </c>
      <c r="K242" s="112">
        <f>+'1° trim 2016'!G242*$AB$1</f>
        <v>0</v>
      </c>
      <c r="L242" s="166">
        <f t="shared" si="110"/>
        <v>0</v>
      </c>
      <c r="M242" s="165">
        <f>+'1° trim 2016'!H242*$AB$1</f>
        <v>0</v>
      </c>
      <c r="N242" s="166">
        <f t="shared" si="111"/>
        <v>0</v>
      </c>
      <c r="O242" s="165">
        <f>+'1° trim 2016'!I242*$AB$1</f>
        <v>0</v>
      </c>
      <c r="P242" s="166">
        <f t="shared" si="112"/>
        <v>0</v>
      </c>
      <c r="Q242" s="165">
        <f>+'1° trim 2016'!J242*$AB$1</f>
        <v>440</v>
      </c>
      <c r="R242" s="166">
        <f t="shared" si="113"/>
        <v>440</v>
      </c>
      <c r="S242" s="165">
        <f>+'1° trim 2016'!K242*$AB$1</f>
        <v>316</v>
      </c>
      <c r="T242" s="166">
        <f t="shared" si="114"/>
        <v>316</v>
      </c>
      <c r="U242" s="165">
        <f>+'1° trim 2016'!L242*$AB$1</f>
        <v>84</v>
      </c>
      <c r="V242" s="166">
        <f t="shared" si="115"/>
        <v>84</v>
      </c>
      <c r="W242" s="112">
        <f>+'1° trim 2016'!M242*$AB$1</f>
        <v>8</v>
      </c>
      <c r="X242" s="166">
        <f t="shared" si="116"/>
        <v>8</v>
      </c>
      <c r="Y242" s="116">
        <f t="shared" si="76"/>
        <v>1516</v>
      </c>
      <c r="Z242" s="166">
        <f t="shared" si="76"/>
        <v>1516</v>
      </c>
    </row>
    <row r="243" spans="1:26" ht="25.5" x14ac:dyDescent="0.2">
      <c r="A243" s="139" t="s">
        <v>252</v>
      </c>
      <c r="B243" s="132" t="s">
        <v>2085</v>
      </c>
      <c r="C243" s="112">
        <f>+'1° trim 2016'!C243*$AB$1</f>
        <v>0</v>
      </c>
      <c r="D243" s="166">
        <f t="shared" si="107"/>
        <v>0</v>
      </c>
      <c r="E243" s="112">
        <f>+'1° trim 2016'!D243*$AB$1</f>
        <v>0</v>
      </c>
      <c r="F243" s="166">
        <f t="shared" si="107"/>
        <v>0</v>
      </c>
      <c r="G243" s="112">
        <f>+'1° trim 2016'!E243*$AB$1</f>
        <v>0</v>
      </c>
      <c r="H243" s="166">
        <f t="shared" si="108"/>
        <v>0</v>
      </c>
      <c r="I243" s="112">
        <f>+'1° trim 2016'!F243*$AB$1</f>
        <v>0</v>
      </c>
      <c r="J243" s="166">
        <f t="shared" si="109"/>
        <v>0</v>
      </c>
      <c r="K243" s="112">
        <f>+'1° trim 2016'!G243*$AB$1</f>
        <v>0</v>
      </c>
      <c r="L243" s="166">
        <f t="shared" si="110"/>
        <v>0</v>
      </c>
      <c r="M243" s="165">
        <f>+'1° trim 2016'!H243*$AB$1</f>
        <v>0</v>
      </c>
      <c r="N243" s="166">
        <f t="shared" si="111"/>
        <v>0</v>
      </c>
      <c r="O243" s="165">
        <f>+'1° trim 2016'!I243*$AB$1</f>
        <v>0</v>
      </c>
      <c r="P243" s="166">
        <f t="shared" si="112"/>
        <v>0</v>
      </c>
      <c r="Q243" s="165">
        <f>+'1° trim 2016'!J243*$AB$1</f>
        <v>640</v>
      </c>
      <c r="R243" s="166">
        <f t="shared" si="113"/>
        <v>640</v>
      </c>
      <c r="S243" s="165">
        <f>+'1° trim 2016'!K243*$AB$1</f>
        <v>400</v>
      </c>
      <c r="T243" s="166">
        <f t="shared" si="114"/>
        <v>400</v>
      </c>
      <c r="U243" s="165">
        <f>+'1° trim 2016'!L243*$AB$1</f>
        <v>4960</v>
      </c>
      <c r="V243" s="166">
        <f t="shared" si="115"/>
        <v>4960</v>
      </c>
      <c r="W243" s="112">
        <f>+'1° trim 2016'!M243*$AB$1</f>
        <v>8832</v>
      </c>
      <c r="X243" s="166">
        <f t="shared" si="116"/>
        <v>8832</v>
      </c>
      <c r="Y243" s="116">
        <f t="shared" si="76"/>
        <v>14832</v>
      </c>
      <c r="Z243" s="166">
        <f t="shared" si="76"/>
        <v>14832</v>
      </c>
    </row>
    <row r="244" spans="1:26" x14ac:dyDescent="0.2">
      <c r="A244" s="139" t="s">
        <v>253</v>
      </c>
      <c r="B244" s="132" t="s">
        <v>2086</v>
      </c>
      <c r="C244" s="112">
        <f>+'1° trim 2016'!C244*$AB$1</f>
        <v>136</v>
      </c>
      <c r="D244" s="166">
        <f t="shared" si="107"/>
        <v>136</v>
      </c>
      <c r="E244" s="112">
        <f>+'1° trim 2016'!D244*$AB$1</f>
        <v>0</v>
      </c>
      <c r="F244" s="166">
        <f t="shared" si="107"/>
        <v>0</v>
      </c>
      <c r="G244" s="112">
        <f>+'1° trim 2016'!E244*$AB$1</f>
        <v>0</v>
      </c>
      <c r="H244" s="166">
        <f t="shared" si="108"/>
        <v>0</v>
      </c>
      <c r="I244" s="112">
        <f>+'1° trim 2016'!F244*$AB$1</f>
        <v>0</v>
      </c>
      <c r="J244" s="166">
        <f t="shared" si="109"/>
        <v>0</v>
      </c>
      <c r="K244" s="112">
        <f>+'1° trim 2016'!G244*$AB$1</f>
        <v>1800</v>
      </c>
      <c r="L244" s="166">
        <f t="shared" si="110"/>
        <v>1800</v>
      </c>
      <c r="M244" s="165">
        <f>+'1° trim 2016'!H244*$AB$1</f>
        <v>420</v>
      </c>
      <c r="N244" s="166">
        <f t="shared" si="111"/>
        <v>420</v>
      </c>
      <c r="O244" s="165">
        <f>+'1° trim 2016'!I244*$AB$1</f>
        <v>372</v>
      </c>
      <c r="P244" s="166">
        <f t="shared" si="112"/>
        <v>372</v>
      </c>
      <c r="Q244" s="165">
        <f>+'1° trim 2016'!J244*$AB$1</f>
        <v>0</v>
      </c>
      <c r="R244" s="166">
        <f t="shared" si="113"/>
        <v>0</v>
      </c>
      <c r="S244" s="165">
        <f>+'1° trim 2016'!K244*$AB$1</f>
        <v>0</v>
      </c>
      <c r="T244" s="166">
        <f t="shared" si="114"/>
        <v>0</v>
      </c>
      <c r="U244" s="165">
        <f>+'1° trim 2016'!L244*$AB$1</f>
        <v>80</v>
      </c>
      <c r="V244" s="166">
        <f t="shared" si="115"/>
        <v>80</v>
      </c>
      <c r="W244" s="112">
        <f>+'1° trim 2016'!M244*$AB$1</f>
        <v>1216</v>
      </c>
      <c r="X244" s="166">
        <f t="shared" si="116"/>
        <v>1216</v>
      </c>
      <c r="Y244" s="116">
        <f t="shared" si="76"/>
        <v>4024</v>
      </c>
      <c r="Z244" s="166">
        <f t="shared" si="76"/>
        <v>4024</v>
      </c>
    </row>
    <row r="245" spans="1:26" s="110" customFormat="1" ht="25.5" x14ac:dyDescent="0.2">
      <c r="A245" s="139" t="s">
        <v>254</v>
      </c>
      <c r="B245" s="132" t="s">
        <v>2087</v>
      </c>
      <c r="C245" s="112">
        <f>+'1° trim 2016'!C245*$AB$1</f>
        <v>180</v>
      </c>
      <c r="D245" s="166">
        <f t="shared" si="107"/>
        <v>180</v>
      </c>
      <c r="E245" s="112">
        <f>+'1° trim 2016'!D245*$AB$1</f>
        <v>0</v>
      </c>
      <c r="F245" s="166">
        <f t="shared" si="107"/>
        <v>0</v>
      </c>
      <c r="G245" s="112">
        <f>+'1° trim 2016'!E245*$AB$1</f>
        <v>36</v>
      </c>
      <c r="H245" s="166">
        <f t="shared" si="108"/>
        <v>36</v>
      </c>
      <c r="I245" s="112">
        <f>+'1° trim 2016'!F245*$AB$1</f>
        <v>0</v>
      </c>
      <c r="J245" s="166">
        <f t="shared" si="109"/>
        <v>0</v>
      </c>
      <c r="K245" s="112">
        <f>+'1° trim 2016'!G245*$AB$1</f>
        <v>820</v>
      </c>
      <c r="L245" s="166">
        <f t="shared" si="110"/>
        <v>820</v>
      </c>
      <c r="M245" s="165">
        <f>+'1° trim 2016'!H245*$AB$1</f>
        <v>0</v>
      </c>
      <c r="N245" s="166">
        <f t="shared" si="111"/>
        <v>0</v>
      </c>
      <c r="O245" s="165">
        <f>+'1° trim 2016'!I245*$AB$1</f>
        <v>0</v>
      </c>
      <c r="P245" s="166">
        <f t="shared" si="112"/>
        <v>0</v>
      </c>
      <c r="Q245" s="165">
        <f>+'1° trim 2016'!J245*$AB$1</f>
        <v>244</v>
      </c>
      <c r="R245" s="166">
        <f t="shared" si="113"/>
        <v>244</v>
      </c>
      <c r="S245" s="165">
        <f>+'1° trim 2016'!K245*$AB$1</f>
        <v>0</v>
      </c>
      <c r="T245" s="166">
        <f t="shared" si="114"/>
        <v>0</v>
      </c>
      <c r="U245" s="165">
        <f>+'1° trim 2016'!L245*$AB$1</f>
        <v>56</v>
      </c>
      <c r="V245" s="166">
        <f t="shared" si="115"/>
        <v>56</v>
      </c>
      <c r="W245" s="112">
        <f>+'1° trim 2016'!M245*$AB$1</f>
        <v>0</v>
      </c>
      <c r="X245" s="166">
        <f t="shared" si="116"/>
        <v>0</v>
      </c>
      <c r="Y245" s="116">
        <f t="shared" si="76"/>
        <v>1336</v>
      </c>
      <c r="Z245" s="166">
        <f t="shared" si="76"/>
        <v>1336</v>
      </c>
    </row>
    <row r="246" spans="1:26" ht="25.5" x14ac:dyDescent="0.2">
      <c r="A246" s="143" t="s">
        <v>255</v>
      </c>
      <c r="B246" s="132" t="s">
        <v>1881</v>
      </c>
      <c r="C246" s="112">
        <f>+'1° trim 2016'!C246*$AB$1</f>
        <v>152</v>
      </c>
      <c r="D246" s="166">
        <f>SUM(D247:D249)</f>
        <v>152</v>
      </c>
      <c r="E246" s="112">
        <f>+'1° trim 2016'!D246*$AB$1</f>
        <v>0</v>
      </c>
      <c r="F246" s="166">
        <f>SUM(F247:F249)</f>
        <v>0</v>
      </c>
      <c r="G246" s="112">
        <f>+'1° trim 2016'!E246*$AB$1</f>
        <v>20</v>
      </c>
      <c r="H246" s="166">
        <f>SUM(H247:H249)</f>
        <v>20</v>
      </c>
      <c r="I246" s="112">
        <f>+'1° trim 2016'!F246*$AB$1</f>
        <v>0</v>
      </c>
      <c r="J246" s="166">
        <f>SUM(J247:J249)</f>
        <v>0</v>
      </c>
      <c r="K246" s="112">
        <f>+'1° trim 2016'!G246*$AB$1</f>
        <v>0</v>
      </c>
      <c r="L246" s="166">
        <f>SUM(L247:L249)</f>
        <v>0</v>
      </c>
      <c r="M246" s="165">
        <f>+'1° trim 2016'!H246*$AB$1</f>
        <v>0</v>
      </c>
      <c r="N246" s="166">
        <f>SUM(N247:N249)</f>
        <v>0</v>
      </c>
      <c r="O246" s="165">
        <f>+'1° trim 2016'!I246*$AB$1</f>
        <v>0</v>
      </c>
      <c r="P246" s="166">
        <f>SUM(P247:P249)</f>
        <v>0</v>
      </c>
      <c r="Q246" s="165">
        <f>+'1° trim 2016'!J246*$AB$1</f>
        <v>16</v>
      </c>
      <c r="R246" s="166">
        <f>SUM(R247:R249)</f>
        <v>16</v>
      </c>
      <c r="S246" s="165">
        <f>+'1° trim 2016'!K246*$AB$1</f>
        <v>180</v>
      </c>
      <c r="T246" s="166">
        <f>SUM(T247:T249)</f>
        <v>180</v>
      </c>
      <c r="U246" s="165">
        <f>+'1° trim 2016'!L246*$AB$1</f>
        <v>0</v>
      </c>
      <c r="V246" s="166">
        <f>SUM(V247:V249)</f>
        <v>0</v>
      </c>
      <c r="W246" s="112">
        <f>+'1° trim 2016'!M246*$AB$1</f>
        <v>24</v>
      </c>
      <c r="X246" s="166">
        <f>SUM(X247:X249)</f>
        <v>24</v>
      </c>
      <c r="Y246" s="116">
        <f t="shared" si="76"/>
        <v>392</v>
      </c>
      <c r="Z246" s="166">
        <f t="shared" si="76"/>
        <v>392</v>
      </c>
    </row>
    <row r="247" spans="1:26" ht="38.25" x14ac:dyDescent="0.2">
      <c r="A247" s="139" t="s">
        <v>256</v>
      </c>
      <c r="B247" s="132" t="s">
        <v>1882</v>
      </c>
      <c r="C247" s="112">
        <f>+'1° trim 2016'!C247*$AB$1</f>
        <v>64</v>
      </c>
      <c r="D247" s="166">
        <f>+C247</f>
        <v>64</v>
      </c>
      <c r="E247" s="112">
        <f>+'1° trim 2016'!D247*$AB$1</f>
        <v>0</v>
      </c>
      <c r="F247" s="166">
        <f>+E247</f>
        <v>0</v>
      </c>
      <c r="G247" s="112">
        <f>+'1° trim 2016'!E247*$AB$1</f>
        <v>20</v>
      </c>
      <c r="H247" s="166">
        <f>+G247</f>
        <v>20</v>
      </c>
      <c r="I247" s="112">
        <f>+'1° trim 2016'!F247*$AB$1</f>
        <v>0</v>
      </c>
      <c r="J247" s="166">
        <f>+I247</f>
        <v>0</v>
      </c>
      <c r="K247" s="112">
        <f>+'1° trim 2016'!G247*$AB$1</f>
        <v>0</v>
      </c>
      <c r="L247" s="166">
        <f>+K247</f>
        <v>0</v>
      </c>
      <c r="M247" s="165">
        <f>+'1° trim 2016'!H247*$AB$1</f>
        <v>0</v>
      </c>
      <c r="N247" s="166">
        <f>+M247</f>
        <v>0</v>
      </c>
      <c r="O247" s="165">
        <f>+'1° trim 2016'!I247*$AB$1</f>
        <v>0</v>
      </c>
      <c r="P247" s="166">
        <f>+O247</f>
        <v>0</v>
      </c>
      <c r="Q247" s="165">
        <f>+'1° trim 2016'!J247*$AB$1</f>
        <v>16</v>
      </c>
      <c r="R247" s="166">
        <f>+Q247</f>
        <v>16</v>
      </c>
      <c r="S247" s="165">
        <f>+'1° trim 2016'!K247*$AB$1</f>
        <v>180</v>
      </c>
      <c r="T247" s="166">
        <f>+S247</f>
        <v>180</v>
      </c>
      <c r="U247" s="165">
        <f>+'1° trim 2016'!L247*$AB$1</f>
        <v>0</v>
      </c>
      <c r="V247" s="166">
        <f>+U247</f>
        <v>0</v>
      </c>
      <c r="W247" s="112">
        <f>+'1° trim 2016'!M247*$AB$1</f>
        <v>24</v>
      </c>
      <c r="X247" s="166">
        <f>+W247</f>
        <v>24</v>
      </c>
      <c r="Y247" s="116">
        <f t="shared" si="76"/>
        <v>304</v>
      </c>
      <c r="Z247" s="166">
        <f t="shared" si="76"/>
        <v>304</v>
      </c>
    </row>
    <row r="248" spans="1:26" ht="38.25" x14ac:dyDescent="0.2">
      <c r="A248" s="139" t="s">
        <v>257</v>
      </c>
      <c r="B248" s="132" t="s">
        <v>1883</v>
      </c>
      <c r="C248" s="112">
        <f>+'1° trim 2016'!C248*$AB$1</f>
        <v>0</v>
      </c>
      <c r="D248" s="166">
        <f>+C248</f>
        <v>0</v>
      </c>
      <c r="E248" s="112">
        <f>+'1° trim 2016'!D248*$AB$1</f>
        <v>0</v>
      </c>
      <c r="F248" s="166">
        <f>+E248</f>
        <v>0</v>
      </c>
      <c r="G248" s="112">
        <f>+'1° trim 2016'!E248*$AB$1</f>
        <v>0</v>
      </c>
      <c r="H248" s="166">
        <f>+G248</f>
        <v>0</v>
      </c>
      <c r="I248" s="112">
        <f>+'1° trim 2016'!F248*$AB$1</f>
        <v>0</v>
      </c>
      <c r="J248" s="166">
        <f>+I248</f>
        <v>0</v>
      </c>
      <c r="K248" s="112">
        <f>+'1° trim 2016'!G248*$AB$1</f>
        <v>0</v>
      </c>
      <c r="L248" s="166">
        <f>+K248</f>
        <v>0</v>
      </c>
      <c r="M248" s="165">
        <f>+'1° trim 2016'!H248*$AB$1</f>
        <v>0</v>
      </c>
      <c r="N248" s="166">
        <f>+M248</f>
        <v>0</v>
      </c>
      <c r="O248" s="165">
        <f>+'1° trim 2016'!I248*$AB$1</f>
        <v>0</v>
      </c>
      <c r="P248" s="166">
        <f>+O248</f>
        <v>0</v>
      </c>
      <c r="Q248" s="165">
        <f>+'1° trim 2016'!J248*$AB$1</f>
        <v>0</v>
      </c>
      <c r="R248" s="166">
        <f>+Q248</f>
        <v>0</v>
      </c>
      <c r="S248" s="165">
        <f>+'1° trim 2016'!K248*$AB$1</f>
        <v>0</v>
      </c>
      <c r="T248" s="166">
        <f>+S248</f>
        <v>0</v>
      </c>
      <c r="U248" s="165">
        <f>+'1° trim 2016'!L248*$AB$1</f>
        <v>0</v>
      </c>
      <c r="V248" s="166">
        <f>+U248</f>
        <v>0</v>
      </c>
      <c r="W248" s="112">
        <f>+'1° trim 2016'!M248*$AB$1</f>
        <v>0</v>
      </c>
      <c r="X248" s="166">
        <f>+W248</f>
        <v>0</v>
      </c>
      <c r="Y248" s="116">
        <f t="shared" si="76"/>
        <v>0</v>
      </c>
      <c r="Z248" s="166">
        <f t="shared" si="76"/>
        <v>0</v>
      </c>
    </row>
    <row r="249" spans="1:26" s="110" customFormat="1" ht="38.25" x14ac:dyDescent="0.2">
      <c r="A249" s="139" t="s">
        <v>258</v>
      </c>
      <c r="B249" s="132" t="s">
        <v>1884</v>
      </c>
      <c r="C249" s="112">
        <f>+'1° trim 2016'!C249*$AB$1</f>
        <v>88</v>
      </c>
      <c r="D249" s="166">
        <f>+C249</f>
        <v>88</v>
      </c>
      <c r="E249" s="112">
        <f>+'1° trim 2016'!D249*$AB$1</f>
        <v>0</v>
      </c>
      <c r="F249" s="166">
        <f>+E249</f>
        <v>0</v>
      </c>
      <c r="G249" s="112">
        <f>+'1° trim 2016'!E249*$AB$1</f>
        <v>0</v>
      </c>
      <c r="H249" s="166">
        <f>+G249</f>
        <v>0</v>
      </c>
      <c r="I249" s="112">
        <f>+'1° trim 2016'!F249*$AB$1</f>
        <v>0</v>
      </c>
      <c r="J249" s="166">
        <f>+I249</f>
        <v>0</v>
      </c>
      <c r="K249" s="112">
        <f>+'1° trim 2016'!G249*$AB$1</f>
        <v>0</v>
      </c>
      <c r="L249" s="166">
        <f>+K249</f>
        <v>0</v>
      </c>
      <c r="M249" s="165">
        <f>+'1° trim 2016'!H249*$AB$1</f>
        <v>0</v>
      </c>
      <c r="N249" s="166">
        <f>+M249</f>
        <v>0</v>
      </c>
      <c r="O249" s="165">
        <f>+'1° trim 2016'!I249*$AB$1</f>
        <v>0</v>
      </c>
      <c r="P249" s="166">
        <f>+O249</f>
        <v>0</v>
      </c>
      <c r="Q249" s="165">
        <f>+'1° trim 2016'!J249*$AB$1</f>
        <v>0</v>
      </c>
      <c r="R249" s="166">
        <f>+Q249</f>
        <v>0</v>
      </c>
      <c r="S249" s="165">
        <f>+'1° trim 2016'!K249*$AB$1</f>
        <v>0</v>
      </c>
      <c r="T249" s="166">
        <f>+S249</f>
        <v>0</v>
      </c>
      <c r="U249" s="165">
        <f>+'1° trim 2016'!L249*$AB$1</f>
        <v>0</v>
      </c>
      <c r="V249" s="166">
        <f>+U249</f>
        <v>0</v>
      </c>
      <c r="W249" s="112">
        <f>+'1° trim 2016'!M249*$AB$1</f>
        <v>0</v>
      </c>
      <c r="X249" s="166">
        <f>+W249</f>
        <v>0</v>
      </c>
      <c r="Y249" s="116">
        <f t="shared" si="76"/>
        <v>88</v>
      </c>
      <c r="Z249" s="166">
        <f t="shared" si="76"/>
        <v>88</v>
      </c>
    </row>
    <row r="250" spans="1:26" ht="25.5" x14ac:dyDescent="0.2">
      <c r="A250" s="143" t="s">
        <v>259</v>
      </c>
      <c r="B250" s="132" t="s">
        <v>1885</v>
      </c>
      <c r="C250" s="112">
        <f>+'1° trim 2016'!C250*$AB$1</f>
        <v>924</v>
      </c>
      <c r="D250" s="164">
        <f>SUM(D251:D255)</f>
        <v>924</v>
      </c>
      <c r="E250" s="112">
        <f>+'1° trim 2016'!D250*$AB$1</f>
        <v>912</v>
      </c>
      <c r="F250" s="164">
        <f>SUM(F251:F255)</f>
        <v>912</v>
      </c>
      <c r="G250" s="112">
        <f>+'1° trim 2016'!E250*$AB$1</f>
        <v>0</v>
      </c>
      <c r="H250" s="164">
        <f>SUM(H251:H255)</f>
        <v>0</v>
      </c>
      <c r="I250" s="112">
        <f>+'1° trim 2016'!F250*$AB$1</f>
        <v>0</v>
      </c>
      <c r="J250" s="164">
        <f>SUM(J251:J255)</f>
        <v>0</v>
      </c>
      <c r="K250" s="112">
        <f>+'1° trim 2016'!G250*$AB$1</f>
        <v>1140</v>
      </c>
      <c r="L250" s="164">
        <f>SUM(L251:L255)</f>
        <v>1140</v>
      </c>
      <c r="M250" s="165">
        <f>+'1° trim 2016'!H250*$AB$1</f>
        <v>0</v>
      </c>
      <c r="N250" s="164">
        <f>SUM(N251:N255)</f>
        <v>0</v>
      </c>
      <c r="O250" s="165">
        <f>+'1° trim 2016'!I250*$AB$1</f>
        <v>0</v>
      </c>
      <c r="P250" s="164">
        <f>SUM(P251:P255)</f>
        <v>0</v>
      </c>
      <c r="Q250" s="165">
        <f>+'1° trim 2016'!J250*$AB$1</f>
        <v>608</v>
      </c>
      <c r="R250" s="164">
        <f>SUM(R251:R255)</f>
        <v>608</v>
      </c>
      <c r="S250" s="165">
        <f>+'1° trim 2016'!K250*$AB$1</f>
        <v>4172</v>
      </c>
      <c r="T250" s="164">
        <f>SUM(T251:T255)</f>
        <v>4172</v>
      </c>
      <c r="U250" s="165">
        <f>+'1° trim 2016'!L250*$AB$1</f>
        <v>8</v>
      </c>
      <c r="V250" s="164">
        <f>SUM(V251:V255)</f>
        <v>8</v>
      </c>
      <c r="W250" s="112">
        <f>+'1° trim 2016'!M250*$AB$1</f>
        <v>24</v>
      </c>
      <c r="X250" s="164">
        <f>SUM(X251:X255)</f>
        <v>24</v>
      </c>
      <c r="Y250" s="116">
        <f t="shared" si="76"/>
        <v>7788</v>
      </c>
      <c r="Z250" s="164">
        <f t="shared" si="76"/>
        <v>7788</v>
      </c>
    </row>
    <row r="251" spans="1:26" ht="38.25" x14ac:dyDescent="0.2">
      <c r="A251" s="143" t="s">
        <v>260</v>
      </c>
      <c r="B251" s="132" t="s">
        <v>549</v>
      </c>
      <c r="C251" s="112">
        <f>+'1° trim 2016'!C251*$AB$1</f>
        <v>356</v>
      </c>
      <c r="D251" s="166">
        <f t="shared" ref="D251:F256" si="117">+C251</f>
        <v>356</v>
      </c>
      <c r="E251" s="112">
        <f>+'1° trim 2016'!D251*$AB$1</f>
        <v>0</v>
      </c>
      <c r="F251" s="166">
        <f t="shared" si="117"/>
        <v>0</v>
      </c>
      <c r="G251" s="112">
        <f>+'1° trim 2016'!E251*$AB$1</f>
        <v>0</v>
      </c>
      <c r="H251" s="166">
        <f t="shared" ref="H251:H256" si="118">+G251</f>
        <v>0</v>
      </c>
      <c r="I251" s="112">
        <f>+'1° trim 2016'!F251*$AB$1</f>
        <v>0</v>
      </c>
      <c r="J251" s="166">
        <f t="shared" ref="J251:J256" si="119">+I251</f>
        <v>0</v>
      </c>
      <c r="K251" s="112">
        <f>+'1° trim 2016'!G251*$AB$1</f>
        <v>0</v>
      </c>
      <c r="L251" s="166">
        <f t="shared" ref="L251:L256" si="120">+K251</f>
        <v>0</v>
      </c>
      <c r="M251" s="165">
        <f>+'1° trim 2016'!H251*$AB$1</f>
        <v>0</v>
      </c>
      <c r="N251" s="166">
        <f t="shared" ref="N251:N256" si="121">+M251</f>
        <v>0</v>
      </c>
      <c r="O251" s="165">
        <f>+'1° trim 2016'!I251*$AB$1</f>
        <v>0</v>
      </c>
      <c r="P251" s="166">
        <f t="shared" ref="P251:P256" si="122">+O251</f>
        <v>0</v>
      </c>
      <c r="Q251" s="165">
        <f>+'1° trim 2016'!J251*$AB$1</f>
        <v>0</v>
      </c>
      <c r="R251" s="166">
        <f t="shared" ref="R251:R256" si="123">+Q251</f>
        <v>0</v>
      </c>
      <c r="S251" s="165">
        <f>+'1° trim 2016'!K251*$AB$1</f>
        <v>56</v>
      </c>
      <c r="T251" s="166">
        <f t="shared" ref="T251:T256" si="124">+S251</f>
        <v>56</v>
      </c>
      <c r="U251" s="165">
        <f>+'1° trim 2016'!L251*$AB$1</f>
        <v>0</v>
      </c>
      <c r="V251" s="166">
        <f t="shared" ref="V251:V256" si="125">+U251</f>
        <v>0</v>
      </c>
      <c r="W251" s="112">
        <f>+'1° trim 2016'!M251*$AB$1</f>
        <v>0</v>
      </c>
      <c r="X251" s="166">
        <f t="shared" ref="X251:X256" si="126">+W251</f>
        <v>0</v>
      </c>
      <c r="Y251" s="116">
        <f t="shared" si="76"/>
        <v>412</v>
      </c>
      <c r="Z251" s="166">
        <f t="shared" si="76"/>
        <v>412</v>
      </c>
    </row>
    <row r="252" spans="1:26" s="110" customFormat="1" ht="38.25" x14ac:dyDescent="0.2">
      <c r="A252" s="143" t="s">
        <v>261</v>
      </c>
      <c r="B252" s="132" t="s">
        <v>550</v>
      </c>
      <c r="C252" s="112">
        <f>+'1° trim 2016'!C252*$AB$1</f>
        <v>8</v>
      </c>
      <c r="D252" s="164">
        <f t="shared" si="117"/>
        <v>8</v>
      </c>
      <c r="E252" s="112">
        <f>+'1° trim 2016'!D252*$AB$1</f>
        <v>0</v>
      </c>
      <c r="F252" s="164">
        <f t="shared" si="117"/>
        <v>0</v>
      </c>
      <c r="G252" s="112">
        <f>+'1° trim 2016'!E252*$AB$1</f>
        <v>0</v>
      </c>
      <c r="H252" s="164">
        <f t="shared" si="118"/>
        <v>0</v>
      </c>
      <c r="I252" s="112">
        <f>+'1° trim 2016'!F252*$AB$1</f>
        <v>0</v>
      </c>
      <c r="J252" s="164">
        <f t="shared" si="119"/>
        <v>0</v>
      </c>
      <c r="K252" s="112">
        <f>+'1° trim 2016'!G252*$AB$1</f>
        <v>0</v>
      </c>
      <c r="L252" s="164">
        <f t="shared" si="120"/>
        <v>0</v>
      </c>
      <c r="M252" s="165">
        <f>+'1° trim 2016'!H252*$AB$1</f>
        <v>0</v>
      </c>
      <c r="N252" s="164">
        <f t="shared" si="121"/>
        <v>0</v>
      </c>
      <c r="O252" s="165">
        <f>+'1° trim 2016'!I252*$AB$1</f>
        <v>0</v>
      </c>
      <c r="P252" s="164">
        <f t="shared" si="122"/>
        <v>0</v>
      </c>
      <c r="Q252" s="165">
        <f>+'1° trim 2016'!J252*$AB$1</f>
        <v>0</v>
      </c>
      <c r="R252" s="164">
        <f t="shared" si="123"/>
        <v>0</v>
      </c>
      <c r="S252" s="165">
        <f>+'1° trim 2016'!K252*$AB$1</f>
        <v>0</v>
      </c>
      <c r="T252" s="164">
        <f t="shared" si="124"/>
        <v>0</v>
      </c>
      <c r="U252" s="165">
        <f>+'1° trim 2016'!L252*$AB$1</f>
        <v>0</v>
      </c>
      <c r="V252" s="164">
        <f t="shared" si="125"/>
        <v>0</v>
      </c>
      <c r="W252" s="112">
        <f>+'1° trim 2016'!M252*$AB$1</f>
        <v>0</v>
      </c>
      <c r="X252" s="164">
        <f t="shared" si="126"/>
        <v>0</v>
      </c>
      <c r="Y252" s="116">
        <f t="shared" si="76"/>
        <v>8</v>
      </c>
      <c r="Z252" s="164">
        <f t="shared" si="76"/>
        <v>8</v>
      </c>
    </row>
    <row r="253" spans="1:26" ht="25.5" x14ac:dyDescent="0.2">
      <c r="A253" s="143" t="s">
        <v>262</v>
      </c>
      <c r="B253" s="132" t="s">
        <v>551</v>
      </c>
      <c r="C253" s="112">
        <f>+'1° trim 2016'!C253*$AB$1</f>
        <v>0</v>
      </c>
      <c r="D253" s="166">
        <f t="shared" si="117"/>
        <v>0</v>
      </c>
      <c r="E253" s="112">
        <f>+'1° trim 2016'!D253*$AB$1</f>
        <v>0</v>
      </c>
      <c r="F253" s="166">
        <f t="shared" si="117"/>
        <v>0</v>
      </c>
      <c r="G253" s="112">
        <f>+'1° trim 2016'!E253*$AB$1</f>
        <v>0</v>
      </c>
      <c r="H253" s="166">
        <f t="shared" si="118"/>
        <v>0</v>
      </c>
      <c r="I253" s="112">
        <f>+'1° trim 2016'!F253*$AB$1</f>
        <v>0</v>
      </c>
      <c r="J253" s="166">
        <f t="shared" si="119"/>
        <v>0</v>
      </c>
      <c r="K253" s="112">
        <f>+'1° trim 2016'!G253*$AB$1</f>
        <v>0</v>
      </c>
      <c r="L253" s="166">
        <f t="shared" si="120"/>
        <v>0</v>
      </c>
      <c r="M253" s="165">
        <f>+'1° trim 2016'!H253*$AB$1</f>
        <v>0</v>
      </c>
      <c r="N253" s="166">
        <f t="shared" si="121"/>
        <v>0</v>
      </c>
      <c r="O253" s="165">
        <f>+'1° trim 2016'!I253*$AB$1</f>
        <v>0</v>
      </c>
      <c r="P253" s="166">
        <f t="shared" si="122"/>
        <v>0</v>
      </c>
      <c r="Q253" s="165">
        <f>+'1° trim 2016'!J253*$AB$1</f>
        <v>0</v>
      </c>
      <c r="R253" s="166">
        <f t="shared" si="123"/>
        <v>0</v>
      </c>
      <c r="S253" s="165">
        <f>+'1° trim 2016'!K253*$AB$1</f>
        <v>0</v>
      </c>
      <c r="T253" s="166">
        <f t="shared" si="124"/>
        <v>0</v>
      </c>
      <c r="U253" s="165">
        <f>+'1° trim 2016'!L253*$AB$1</f>
        <v>0</v>
      </c>
      <c r="V253" s="166">
        <f t="shared" si="125"/>
        <v>0</v>
      </c>
      <c r="W253" s="112">
        <f>+'1° trim 2016'!M253*$AB$1</f>
        <v>0</v>
      </c>
      <c r="X253" s="166">
        <f t="shared" si="126"/>
        <v>0</v>
      </c>
      <c r="Y253" s="116">
        <f t="shared" si="76"/>
        <v>0</v>
      </c>
      <c r="Z253" s="166">
        <f t="shared" si="76"/>
        <v>0</v>
      </c>
    </row>
    <row r="254" spans="1:26" x14ac:dyDescent="0.2">
      <c r="A254" s="143" t="s">
        <v>263</v>
      </c>
      <c r="B254" s="132" t="s">
        <v>552</v>
      </c>
      <c r="C254" s="112">
        <f>+'1° trim 2016'!C254*$AB$1</f>
        <v>560</v>
      </c>
      <c r="D254" s="166">
        <f t="shared" si="117"/>
        <v>560</v>
      </c>
      <c r="E254" s="112">
        <f>+'1° trim 2016'!D254*$AB$1</f>
        <v>912</v>
      </c>
      <c r="F254" s="166">
        <f t="shared" si="117"/>
        <v>912</v>
      </c>
      <c r="G254" s="112">
        <f>+'1° trim 2016'!E254*$AB$1</f>
        <v>0</v>
      </c>
      <c r="H254" s="166">
        <f t="shared" si="118"/>
        <v>0</v>
      </c>
      <c r="I254" s="112">
        <f>+'1° trim 2016'!F254*$AB$1</f>
        <v>0</v>
      </c>
      <c r="J254" s="166">
        <f t="shared" si="119"/>
        <v>0</v>
      </c>
      <c r="K254" s="112">
        <f>+'1° trim 2016'!G254*$AB$1</f>
        <v>1140</v>
      </c>
      <c r="L254" s="166">
        <f t="shared" si="120"/>
        <v>1140</v>
      </c>
      <c r="M254" s="165">
        <f>+'1° trim 2016'!H254*$AB$1</f>
        <v>0</v>
      </c>
      <c r="N254" s="166">
        <f t="shared" si="121"/>
        <v>0</v>
      </c>
      <c r="O254" s="165">
        <f>+'1° trim 2016'!I254*$AB$1</f>
        <v>0</v>
      </c>
      <c r="P254" s="166">
        <f t="shared" si="122"/>
        <v>0</v>
      </c>
      <c r="Q254" s="165">
        <f>+'1° trim 2016'!J254*$AB$1</f>
        <v>608</v>
      </c>
      <c r="R254" s="166">
        <f t="shared" si="123"/>
        <v>608</v>
      </c>
      <c r="S254" s="165">
        <f>+'1° trim 2016'!K254*$AB$1</f>
        <v>4116</v>
      </c>
      <c r="T254" s="166">
        <f t="shared" si="124"/>
        <v>4116</v>
      </c>
      <c r="U254" s="165">
        <f>+'1° trim 2016'!L254*$AB$1</f>
        <v>8</v>
      </c>
      <c r="V254" s="166">
        <f t="shared" si="125"/>
        <v>8</v>
      </c>
      <c r="W254" s="112">
        <f>+'1° trim 2016'!M254*$AB$1</f>
        <v>24</v>
      </c>
      <c r="X254" s="166">
        <f t="shared" si="126"/>
        <v>24</v>
      </c>
      <c r="Y254" s="116">
        <f t="shared" si="76"/>
        <v>7368</v>
      </c>
      <c r="Z254" s="166">
        <f t="shared" si="76"/>
        <v>7368</v>
      </c>
    </row>
    <row r="255" spans="1:26" ht="25.5" x14ac:dyDescent="0.2">
      <c r="A255" s="143" t="s">
        <v>264</v>
      </c>
      <c r="B255" s="132" t="s">
        <v>553</v>
      </c>
      <c r="C255" s="112">
        <f>+'1° trim 2016'!C255*$AB$1</f>
        <v>0</v>
      </c>
      <c r="D255" s="166">
        <f t="shared" si="117"/>
        <v>0</v>
      </c>
      <c r="E255" s="112">
        <f>+'1° trim 2016'!D255*$AB$1</f>
        <v>0</v>
      </c>
      <c r="F255" s="166">
        <f t="shared" si="117"/>
        <v>0</v>
      </c>
      <c r="G255" s="112">
        <f>+'1° trim 2016'!E255*$AB$1</f>
        <v>0</v>
      </c>
      <c r="H255" s="166">
        <f t="shared" si="118"/>
        <v>0</v>
      </c>
      <c r="I255" s="112">
        <f>+'1° trim 2016'!F255*$AB$1</f>
        <v>0</v>
      </c>
      <c r="J255" s="166">
        <f t="shared" si="119"/>
        <v>0</v>
      </c>
      <c r="K255" s="112">
        <f>+'1° trim 2016'!G255*$AB$1</f>
        <v>0</v>
      </c>
      <c r="L255" s="166">
        <f t="shared" si="120"/>
        <v>0</v>
      </c>
      <c r="M255" s="165">
        <f>+'1° trim 2016'!H255*$AB$1</f>
        <v>0</v>
      </c>
      <c r="N255" s="166">
        <f t="shared" si="121"/>
        <v>0</v>
      </c>
      <c r="O255" s="165">
        <f>+'1° trim 2016'!I255*$AB$1</f>
        <v>0</v>
      </c>
      <c r="P255" s="166">
        <f t="shared" si="122"/>
        <v>0</v>
      </c>
      <c r="Q255" s="165">
        <f>+'1° trim 2016'!J255*$AB$1</f>
        <v>0</v>
      </c>
      <c r="R255" s="166">
        <f t="shared" si="123"/>
        <v>0</v>
      </c>
      <c r="S255" s="165">
        <f>+'1° trim 2016'!K255*$AB$1</f>
        <v>0</v>
      </c>
      <c r="T255" s="166">
        <f t="shared" si="124"/>
        <v>0</v>
      </c>
      <c r="U255" s="165">
        <f>+'1° trim 2016'!L255*$AB$1</f>
        <v>0</v>
      </c>
      <c r="V255" s="166">
        <f t="shared" si="125"/>
        <v>0</v>
      </c>
      <c r="W255" s="112">
        <f>+'1° trim 2016'!M255*$AB$1</f>
        <v>0</v>
      </c>
      <c r="X255" s="166">
        <f t="shared" si="126"/>
        <v>0</v>
      </c>
      <c r="Y255" s="116">
        <f t="shared" si="76"/>
        <v>0</v>
      </c>
      <c r="Z255" s="166">
        <f t="shared" si="76"/>
        <v>0</v>
      </c>
    </row>
    <row r="256" spans="1:26" x14ac:dyDescent="0.2">
      <c r="A256" s="143" t="s">
        <v>265</v>
      </c>
      <c r="B256" s="132" t="s">
        <v>1055</v>
      </c>
      <c r="C256" s="112">
        <f>+'1° trim 2016'!C256*$AB$1</f>
        <v>0</v>
      </c>
      <c r="D256" s="166">
        <f t="shared" si="117"/>
        <v>0</v>
      </c>
      <c r="E256" s="112">
        <f>+'1° trim 2016'!D256*$AB$1</f>
        <v>0</v>
      </c>
      <c r="F256" s="166">
        <f t="shared" si="117"/>
        <v>0</v>
      </c>
      <c r="G256" s="112">
        <f>+'1° trim 2016'!E256*$AB$1</f>
        <v>0</v>
      </c>
      <c r="H256" s="166">
        <f t="shared" si="118"/>
        <v>0</v>
      </c>
      <c r="I256" s="112">
        <f>+'1° trim 2016'!F256*$AB$1</f>
        <v>0</v>
      </c>
      <c r="J256" s="166">
        <f t="shared" si="119"/>
        <v>0</v>
      </c>
      <c r="K256" s="112">
        <f>+'1° trim 2016'!G256*$AB$1</f>
        <v>0</v>
      </c>
      <c r="L256" s="166">
        <f t="shared" si="120"/>
        <v>0</v>
      </c>
      <c r="M256" s="165">
        <f>+'1° trim 2016'!H256*$AB$1</f>
        <v>0</v>
      </c>
      <c r="N256" s="166">
        <f t="shared" si="121"/>
        <v>0</v>
      </c>
      <c r="O256" s="165">
        <f>+'1° trim 2016'!I256*$AB$1</f>
        <v>0</v>
      </c>
      <c r="P256" s="166">
        <f t="shared" si="122"/>
        <v>0</v>
      </c>
      <c r="Q256" s="165">
        <f>+'1° trim 2016'!J256*$AB$1</f>
        <v>0</v>
      </c>
      <c r="R256" s="166">
        <f t="shared" si="123"/>
        <v>0</v>
      </c>
      <c r="S256" s="165">
        <f>+'1° trim 2016'!K256*$AB$1</f>
        <v>0</v>
      </c>
      <c r="T256" s="166">
        <f t="shared" si="124"/>
        <v>0</v>
      </c>
      <c r="U256" s="165">
        <f>+'1° trim 2016'!L256*$AB$1</f>
        <v>0</v>
      </c>
      <c r="V256" s="166">
        <f t="shared" si="125"/>
        <v>0</v>
      </c>
      <c r="W256" s="112">
        <f>+'1° trim 2016'!M256*$AB$1</f>
        <v>0</v>
      </c>
      <c r="X256" s="166">
        <f t="shared" si="126"/>
        <v>0</v>
      </c>
      <c r="Y256" s="116">
        <f t="shared" si="76"/>
        <v>0</v>
      </c>
      <c r="Z256" s="166">
        <f t="shared" si="76"/>
        <v>0</v>
      </c>
    </row>
    <row r="257" spans="1:26" x14ac:dyDescent="0.2">
      <c r="A257" s="139" t="s">
        <v>266</v>
      </c>
      <c r="B257" s="132" t="s">
        <v>1430</v>
      </c>
      <c r="C257" s="112">
        <f>+'1° trim 2016'!C257*$AB$1</f>
        <v>27904</v>
      </c>
      <c r="D257" s="164">
        <f>D258+D276+D289</f>
        <v>27904</v>
      </c>
      <c r="E257" s="112">
        <f>+'1° trim 2016'!D257*$AB$1</f>
        <v>22164</v>
      </c>
      <c r="F257" s="164">
        <f>F258+F276+F289</f>
        <v>22164</v>
      </c>
      <c r="G257" s="112">
        <f>+'1° trim 2016'!E257*$AB$1</f>
        <v>34776</v>
      </c>
      <c r="H257" s="164">
        <f>H258+H276+H289</f>
        <v>34776</v>
      </c>
      <c r="I257" s="112">
        <f>+'1° trim 2016'!F257*$AB$1</f>
        <v>5536</v>
      </c>
      <c r="J257" s="164">
        <f>J258+J276+J289</f>
        <v>5536</v>
      </c>
      <c r="K257" s="112">
        <f>+'1° trim 2016'!G257*$AB$1</f>
        <v>21428</v>
      </c>
      <c r="L257" s="164">
        <f>L258+L276+L289</f>
        <v>21428</v>
      </c>
      <c r="M257" s="165">
        <f>+'1° trim 2016'!H257*$AB$1</f>
        <v>8272</v>
      </c>
      <c r="N257" s="164">
        <f>N258+N276+N289</f>
        <v>8272</v>
      </c>
      <c r="O257" s="165">
        <f>+'1° trim 2016'!I257*$AB$1</f>
        <v>16996</v>
      </c>
      <c r="P257" s="164">
        <f>P258+P276+P289</f>
        <v>16996</v>
      </c>
      <c r="Q257" s="165">
        <f>+'1° trim 2016'!J257*$AB$1</f>
        <v>44124</v>
      </c>
      <c r="R257" s="164">
        <f>R258+R276+R289</f>
        <v>44124</v>
      </c>
      <c r="S257" s="165">
        <f>+'1° trim 2016'!K257*$AB$1</f>
        <v>27604</v>
      </c>
      <c r="T257" s="164">
        <f>T258+T276+T289</f>
        <v>27604</v>
      </c>
      <c r="U257" s="165">
        <f>+'1° trim 2016'!L257*$AB$1</f>
        <v>15808</v>
      </c>
      <c r="V257" s="164">
        <f>V258+V276+V289</f>
        <v>15808</v>
      </c>
      <c r="W257" s="112">
        <f>+'1° trim 2016'!M257*$AB$1</f>
        <v>11916</v>
      </c>
      <c r="X257" s="164">
        <f>X258+X276+X289</f>
        <v>11916</v>
      </c>
      <c r="Y257" s="116">
        <f t="shared" si="76"/>
        <v>236528</v>
      </c>
      <c r="Z257" s="164">
        <f t="shared" si="76"/>
        <v>236528</v>
      </c>
    </row>
    <row r="258" spans="1:26" x14ac:dyDescent="0.2">
      <c r="A258" s="143" t="s">
        <v>267</v>
      </c>
      <c r="B258" s="132" t="s">
        <v>1432</v>
      </c>
      <c r="C258" s="112">
        <f>+'1° trim 2016'!C258*$AB$1</f>
        <v>26408</v>
      </c>
      <c r="D258" s="166">
        <f>SUM(D259:D269)+D272</f>
        <v>26408</v>
      </c>
      <c r="E258" s="112">
        <f>+'1° trim 2016'!D258*$AB$1</f>
        <v>20984</v>
      </c>
      <c r="F258" s="166">
        <f>SUM(F259:F269)+F272</f>
        <v>20984</v>
      </c>
      <c r="G258" s="112">
        <f>+'1° trim 2016'!E258*$AB$1</f>
        <v>34128</v>
      </c>
      <c r="H258" s="166">
        <f>SUM(H259:H269)+H272</f>
        <v>34128</v>
      </c>
      <c r="I258" s="112">
        <f>+'1° trim 2016'!F258*$AB$1</f>
        <v>4852</v>
      </c>
      <c r="J258" s="166">
        <f>SUM(J259:J269)+J272</f>
        <v>4852</v>
      </c>
      <c r="K258" s="112">
        <f>+'1° trim 2016'!G258*$AB$1</f>
        <v>19516</v>
      </c>
      <c r="L258" s="166">
        <f>SUM(L259:L269)+L272</f>
        <v>19516</v>
      </c>
      <c r="M258" s="165">
        <f>+'1° trim 2016'!H258*$AB$1</f>
        <v>7748</v>
      </c>
      <c r="N258" s="166">
        <f>SUM(N259:N269)+N272</f>
        <v>7748</v>
      </c>
      <c r="O258" s="165">
        <f>+'1° trim 2016'!I258*$AB$1</f>
        <v>16196</v>
      </c>
      <c r="P258" s="166">
        <f>SUM(P259:P269)+P272</f>
        <v>16196</v>
      </c>
      <c r="Q258" s="165">
        <f>+'1° trim 2016'!J258*$AB$1</f>
        <v>41032</v>
      </c>
      <c r="R258" s="166">
        <f>SUM(R259:R269)+R272</f>
        <v>41032</v>
      </c>
      <c r="S258" s="165">
        <f>+'1° trim 2016'!K258*$AB$1</f>
        <v>26764</v>
      </c>
      <c r="T258" s="166">
        <f>SUM(T259:T269)+T272</f>
        <v>26764</v>
      </c>
      <c r="U258" s="165">
        <f>+'1° trim 2016'!L258*$AB$1</f>
        <v>15176</v>
      </c>
      <c r="V258" s="166">
        <f>SUM(V259:V269)+V272</f>
        <v>15176</v>
      </c>
      <c r="W258" s="112">
        <f>+'1° trim 2016'!M258*$AB$1</f>
        <v>10284</v>
      </c>
      <c r="X258" s="166">
        <f>SUM(X259:X269)+X272</f>
        <v>10284</v>
      </c>
      <c r="Y258" s="116">
        <f t="shared" si="76"/>
        <v>223088</v>
      </c>
      <c r="Z258" s="166">
        <f t="shared" si="76"/>
        <v>223088</v>
      </c>
    </row>
    <row r="259" spans="1:26" s="110" customFormat="1" x14ac:dyDescent="0.2">
      <c r="A259" s="143" t="s">
        <v>268</v>
      </c>
      <c r="B259" s="132" t="s">
        <v>1434</v>
      </c>
      <c r="C259" s="112">
        <f>+'1° trim 2016'!C259*$AB$1</f>
        <v>1772</v>
      </c>
      <c r="D259" s="166">
        <f t="shared" ref="D259:F268" si="127">+C259</f>
        <v>1772</v>
      </c>
      <c r="E259" s="112">
        <f>+'1° trim 2016'!D259*$AB$1</f>
        <v>1900</v>
      </c>
      <c r="F259" s="166">
        <f t="shared" si="127"/>
        <v>1900</v>
      </c>
      <c r="G259" s="112">
        <f>+'1° trim 2016'!E259*$AB$1</f>
        <v>2208</v>
      </c>
      <c r="H259" s="166">
        <f t="shared" ref="H259:H268" si="128">+G259</f>
        <v>2208</v>
      </c>
      <c r="I259" s="112">
        <f>+'1° trim 2016'!F259*$AB$1</f>
        <v>312</v>
      </c>
      <c r="J259" s="166">
        <f t="shared" ref="J259:J268" si="129">+I259</f>
        <v>312</v>
      </c>
      <c r="K259" s="112">
        <f>+'1° trim 2016'!G259*$AB$1</f>
        <v>1540</v>
      </c>
      <c r="L259" s="166">
        <f t="shared" ref="L259:L268" si="130">+K259</f>
        <v>1540</v>
      </c>
      <c r="M259" s="165">
        <f>+'1° trim 2016'!H259*$AB$1</f>
        <v>0</v>
      </c>
      <c r="N259" s="166">
        <f t="shared" ref="N259:N268" si="131">+M259</f>
        <v>0</v>
      </c>
      <c r="O259" s="165">
        <f>+'1° trim 2016'!I259*$AB$1</f>
        <v>2380</v>
      </c>
      <c r="P259" s="166">
        <f t="shared" ref="P259:P268" si="132">+O259</f>
        <v>2380</v>
      </c>
      <c r="Q259" s="165">
        <f>+'1° trim 2016'!J259*$AB$1</f>
        <v>0</v>
      </c>
      <c r="R259" s="166">
        <f t="shared" ref="R259:R268" si="133">+Q259</f>
        <v>0</v>
      </c>
      <c r="S259" s="165">
        <f>+'1° trim 2016'!K259*$AB$1</f>
        <v>1560</v>
      </c>
      <c r="T259" s="166">
        <f t="shared" ref="T259:T268" si="134">+S259</f>
        <v>1560</v>
      </c>
      <c r="U259" s="165">
        <f>+'1° trim 2016'!L259*$AB$1</f>
        <v>912</v>
      </c>
      <c r="V259" s="166">
        <f t="shared" ref="V259:V268" si="135">+U259</f>
        <v>912</v>
      </c>
      <c r="W259" s="112">
        <f>+'1° trim 2016'!M259*$AB$1</f>
        <v>0</v>
      </c>
      <c r="X259" s="166">
        <f t="shared" ref="X259:X268" si="136">+W259</f>
        <v>0</v>
      </c>
      <c r="Y259" s="116">
        <f t="shared" ref="Y259:Z322" si="137">+C259+E259+G259+I259+K259+M259+O259+Q259+S259+U259+W259</f>
        <v>12584</v>
      </c>
      <c r="Z259" s="166">
        <f t="shared" si="137"/>
        <v>12584</v>
      </c>
    </row>
    <row r="260" spans="1:26" x14ac:dyDescent="0.2">
      <c r="A260" s="143" t="s">
        <v>269</v>
      </c>
      <c r="B260" s="132" t="s">
        <v>1436</v>
      </c>
      <c r="C260" s="112">
        <f>+'1° trim 2016'!C260*$AB$1</f>
        <v>2428</v>
      </c>
      <c r="D260" s="166">
        <f t="shared" si="127"/>
        <v>2428</v>
      </c>
      <c r="E260" s="112">
        <f>+'1° trim 2016'!D260*$AB$1</f>
        <v>5320</v>
      </c>
      <c r="F260" s="166">
        <f t="shared" si="127"/>
        <v>5320</v>
      </c>
      <c r="G260" s="112">
        <f>+'1° trim 2016'!E260*$AB$1</f>
        <v>4176</v>
      </c>
      <c r="H260" s="166">
        <f t="shared" si="128"/>
        <v>4176</v>
      </c>
      <c r="I260" s="112">
        <f>+'1° trim 2016'!F260*$AB$1</f>
        <v>724</v>
      </c>
      <c r="J260" s="166">
        <f t="shared" si="129"/>
        <v>724</v>
      </c>
      <c r="K260" s="112">
        <f>+'1° trim 2016'!G260*$AB$1</f>
        <v>2100</v>
      </c>
      <c r="L260" s="166">
        <f t="shared" si="130"/>
        <v>2100</v>
      </c>
      <c r="M260" s="165">
        <f>+'1° trim 2016'!H260*$AB$1</f>
        <v>680</v>
      </c>
      <c r="N260" s="166">
        <f t="shared" si="131"/>
        <v>680</v>
      </c>
      <c r="O260" s="165">
        <f>+'1° trim 2016'!I260*$AB$1</f>
        <v>2160</v>
      </c>
      <c r="P260" s="166">
        <f t="shared" si="132"/>
        <v>2160</v>
      </c>
      <c r="Q260" s="165">
        <f>+'1° trim 2016'!J260*$AB$1</f>
        <v>7900</v>
      </c>
      <c r="R260" s="166">
        <f t="shared" si="133"/>
        <v>7900</v>
      </c>
      <c r="S260" s="165">
        <f>+'1° trim 2016'!K260*$AB$1</f>
        <v>5044</v>
      </c>
      <c r="T260" s="166">
        <f t="shared" si="134"/>
        <v>5044</v>
      </c>
      <c r="U260" s="165">
        <f>+'1° trim 2016'!L260*$AB$1</f>
        <v>2148</v>
      </c>
      <c r="V260" s="166">
        <f t="shared" si="135"/>
        <v>2148</v>
      </c>
      <c r="W260" s="112">
        <f>+'1° trim 2016'!M260*$AB$1</f>
        <v>2772</v>
      </c>
      <c r="X260" s="166">
        <f t="shared" si="136"/>
        <v>2772</v>
      </c>
      <c r="Y260" s="116">
        <f t="shared" si="137"/>
        <v>35452</v>
      </c>
      <c r="Z260" s="166">
        <f t="shared" si="137"/>
        <v>35452</v>
      </c>
    </row>
    <row r="261" spans="1:26" s="110" customFormat="1" x14ac:dyDescent="0.2">
      <c r="A261" s="143" t="s">
        <v>270</v>
      </c>
      <c r="B261" s="132" t="s">
        <v>1438</v>
      </c>
      <c r="C261" s="112">
        <f>+'1° trim 2016'!C261*$AB$1</f>
        <v>1652</v>
      </c>
      <c r="D261" s="166">
        <f t="shared" si="127"/>
        <v>1652</v>
      </c>
      <c r="E261" s="112">
        <f>+'1° trim 2016'!D261*$AB$1</f>
        <v>1672</v>
      </c>
      <c r="F261" s="166">
        <f t="shared" si="127"/>
        <v>1672</v>
      </c>
      <c r="G261" s="112">
        <f>+'1° trim 2016'!E261*$AB$1</f>
        <v>2424</v>
      </c>
      <c r="H261" s="166">
        <f t="shared" si="128"/>
        <v>2424</v>
      </c>
      <c r="I261" s="112">
        <f>+'1° trim 2016'!F261*$AB$1</f>
        <v>28</v>
      </c>
      <c r="J261" s="166">
        <f t="shared" si="129"/>
        <v>28</v>
      </c>
      <c r="K261" s="112">
        <f>+'1° trim 2016'!G261*$AB$1</f>
        <v>1704</v>
      </c>
      <c r="L261" s="166">
        <f t="shared" si="130"/>
        <v>1704</v>
      </c>
      <c r="M261" s="165">
        <f>+'1° trim 2016'!H261*$AB$1</f>
        <v>948</v>
      </c>
      <c r="N261" s="166">
        <f t="shared" si="131"/>
        <v>948</v>
      </c>
      <c r="O261" s="165">
        <f>+'1° trim 2016'!I261*$AB$1</f>
        <v>1636</v>
      </c>
      <c r="P261" s="166">
        <f t="shared" si="132"/>
        <v>1636</v>
      </c>
      <c r="Q261" s="165">
        <f>+'1° trim 2016'!J261*$AB$1</f>
        <v>2344</v>
      </c>
      <c r="R261" s="166">
        <f t="shared" si="133"/>
        <v>2344</v>
      </c>
      <c r="S261" s="165">
        <f>+'1° trim 2016'!K261*$AB$1</f>
        <v>988</v>
      </c>
      <c r="T261" s="166">
        <f t="shared" si="134"/>
        <v>988</v>
      </c>
      <c r="U261" s="165">
        <f>+'1° trim 2016'!L261*$AB$1</f>
        <v>1272</v>
      </c>
      <c r="V261" s="166">
        <f t="shared" si="135"/>
        <v>1272</v>
      </c>
      <c r="W261" s="112">
        <f>+'1° trim 2016'!M261*$AB$1</f>
        <v>960</v>
      </c>
      <c r="X261" s="166">
        <f t="shared" si="136"/>
        <v>960</v>
      </c>
      <c r="Y261" s="116">
        <f t="shared" si="137"/>
        <v>15628</v>
      </c>
      <c r="Z261" s="166">
        <f t="shared" si="137"/>
        <v>15628</v>
      </c>
    </row>
    <row r="262" spans="1:26" x14ac:dyDescent="0.2">
      <c r="A262" s="143" t="s">
        <v>271</v>
      </c>
      <c r="B262" s="132" t="s">
        <v>1440</v>
      </c>
      <c r="C262" s="112">
        <f>+'1° trim 2016'!C262*$AB$1</f>
        <v>3096</v>
      </c>
      <c r="D262" s="166">
        <f t="shared" si="127"/>
        <v>3096</v>
      </c>
      <c r="E262" s="112">
        <f>+'1° trim 2016'!D262*$AB$1</f>
        <v>0</v>
      </c>
      <c r="F262" s="166">
        <f t="shared" si="127"/>
        <v>0</v>
      </c>
      <c r="G262" s="112">
        <f>+'1° trim 2016'!E262*$AB$1</f>
        <v>3816</v>
      </c>
      <c r="H262" s="166">
        <f t="shared" si="128"/>
        <v>3816</v>
      </c>
      <c r="I262" s="112">
        <f>+'1° trim 2016'!F262*$AB$1</f>
        <v>0</v>
      </c>
      <c r="J262" s="166">
        <f t="shared" si="129"/>
        <v>0</v>
      </c>
      <c r="K262" s="112">
        <f>+'1° trim 2016'!G262*$AB$1</f>
        <v>0</v>
      </c>
      <c r="L262" s="166">
        <f t="shared" si="130"/>
        <v>0</v>
      </c>
      <c r="M262" s="165">
        <f>+'1° trim 2016'!H262*$AB$1</f>
        <v>0</v>
      </c>
      <c r="N262" s="166">
        <f t="shared" si="131"/>
        <v>0</v>
      </c>
      <c r="O262" s="165">
        <f>+'1° trim 2016'!I262*$AB$1</f>
        <v>1180</v>
      </c>
      <c r="P262" s="166">
        <f t="shared" si="132"/>
        <v>1180</v>
      </c>
      <c r="Q262" s="165">
        <f>+'1° trim 2016'!J262*$AB$1</f>
        <v>0</v>
      </c>
      <c r="R262" s="166">
        <f t="shared" si="133"/>
        <v>0</v>
      </c>
      <c r="S262" s="165">
        <f>+'1° trim 2016'!K262*$AB$1</f>
        <v>0</v>
      </c>
      <c r="T262" s="166">
        <f t="shared" si="134"/>
        <v>0</v>
      </c>
      <c r="U262" s="165">
        <f>+'1° trim 2016'!L262*$AB$1</f>
        <v>1604</v>
      </c>
      <c r="V262" s="166">
        <f t="shared" si="135"/>
        <v>1604</v>
      </c>
      <c r="W262" s="112">
        <f>+'1° trim 2016'!M262*$AB$1</f>
        <v>408</v>
      </c>
      <c r="X262" s="166">
        <f t="shared" si="136"/>
        <v>408</v>
      </c>
      <c r="Y262" s="116">
        <f t="shared" si="137"/>
        <v>10104</v>
      </c>
      <c r="Z262" s="166">
        <f t="shared" si="137"/>
        <v>10104</v>
      </c>
    </row>
    <row r="263" spans="1:26" x14ac:dyDescent="0.2">
      <c r="A263" s="143" t="s">
        <v>272</v>
      </c>
      <c r="B263" s="132" t="s">
        <v>1630</v>
      </c>
      <c r="C263" s="112">
        <f>+'1° trim 2016'!C263*$AB$1</f>
        <v>1316</v>
      </c>
      <c r="D263" s="166">
        <f t="shared" si="127"/>
        <v>1316</v>
      </c>
      <c r="E263" s="112">
        <f>+'1° trim 2016'!D263*$AB$1</f>
        <v>80</v>
      </c>
      <c r="F263" s="166">
        <f t="shared" si="127"/>
        <v>80</v>
      </c>
      <c r="G263" s="112">
        <f>+'1° trim 2016'!E263*$AB$1</f>
        <v>112</v>
      </c>
      <c r="H263" s="166">
        <f t="shared" si="128"/>
        <v>112</v>
      </c>
      <c r="I263" s="112">
        <f>+'1° trim 2016'!F263*$AB$1</f>
        <v>12</v>
      </c>
      <c r="J263" s="166">
        <f t="shared" si="129"/>
        <v>12</v>
      </c>
      <c r="K263" s="112">
        <f>+'1° trim 2016'!G263*$AB$1</f>
        <v>100</v>
      </c>
      <c r="L263" s="166">
        <f t="shared" si="130"/>
        <v>100</v>
      </c>
      <c r="M263" s="165">
        <f>+'1° trim 2016'!H263*$AB$1</f>
        <v>80</v>
      </c>
      <c r="N263" s="166">
        <f t="shared" si="131"/>
        <v>80</v>
      </c>
      <c r="O263" s="165">
        <f>+'1° trim 2016'!I263*$AB$1</f>
        <v>140</v>
      </c>
      <c r="P263" s="166">
        <f t="shared" si="132"/>
        <v>140</v>
      </c>
      <c r="Q263" s="165">
        <f>+'1° trim 2016'!J263*$AB$1</f>
        <v>304</v>
      </c>
      <c r="R263" s="166">
        <f t="shared" si="133"/>
        <v>304</v>
      </c>
      <c r="S263" s="165">
        <f>+'1° trim 2016'!K263*$AB$1</f>
        <v>4</v>
      </c>
      <c r="T263" s="166">
        <f t="shared" si="134"/>
        <v>4</v>
      </c>
      <c r="U263" s="165">
        <f>+'1° trim 2016'!L263*$AB$1</f>
        <v>68</v>
      </c>
      <c r="V263" s="166">
        <f t="shared" si="135"/>
        <v>68</v>
      </c>
      <c r="W263" s="112">
        <f>+'1° trim 2016'!M263*$AB$1</f>
        <v>0</v>
      </c>
      <c r="X263" s="166">
        <f t="shared" si="136"/>
        <v>0</v>
      </c>
      <c r="Y263" s="116">
        <f t="shared" si="137"/>
        <v>2216</v>
      </c>
      <c r="Z263" s="166">
        <f t="shared" si="137"/>
        <v>2216</v>
      </c>
    </row>
    <row r="264" spans="1:26" s="110" customFormat="1" x14ac:dyDescent="0.2">
      <c r="A264" s="143" t="s">
        <v>273</v>
      </c>
      <c r="B264" s="132" t="s">
        <v>1444</v>
      </c>
      <c r="C264" s="112">
        <f>+'1° trim 2016'!C264*$AB$1</f>
        <v>272</v>
      </c>
      <c r="D264" s="166">
        <f t="shared" si="127"/>
        <v>272</v>
      </c>
      <c r="E264" s="112">
        <f>+'1° trim 2016'!D264*$AB$1</f>
        <v>148</v>
      </c>
      <c r="F264" s="166">
        <f t="shared" si="127"/>
        <v>148</v>
      </c>
      <c r="G264" s="112">
        <f>+'1° trim 2016'!E264*$AB$1</f>
        <v>472</v>
      </c>
      <c r="H264" s="166">
        <f t="shared" si="128"/>
        <v>472</v>
      </c>
      <c r="I264" s="112">
        <f>+'1° trim 2016'!F264*$AB$1</f>
        <v>0</v>
      </c>
      <c r="J264" s="166">
        <f t="shared" si="129"/>
        <v>0</v>
      </c>
      <c r="K264" s="112">
        <f>+'1° trim 2016'!G264*$AB$1</f>
        <v>60</v>
      </c>
      <c r="L264" s="166">
        <f t="shared" si="130"/>
        <v>60</v>
      </c>
      <c r="M264" s="165">
        <f>+'1° trim 2016'!H264*$AB$1</f>
        <v>0</v>
      </c>
      <c r="N264" s="166">
        <f t="shared" si="131"/>
        <v>0</v>
      </c>
      <c r="O264" s="165">
        <f>+'1° trim 2016'!I264*$AB$1</f>
        <v>788</v>
      </c>
      <c r="P264" s="166">
        <f t="shared" si="132"/>
        <v>788</v>
      </c>
      <c r="Q264" s="165">
        <f>+'1° trim 2016'!J264*$AB$1</f>
        <v>1944</v>
      </c>
      <c r="R264" s="166">
        <f t="shared" si="133"/>
        <v>1944</v>
      </c>
      <c r="S264" s="165">
        <f>+'1° trim 2016'!K264*$AB$1</f>
        <v>512</v>
      </c>
      <c r="T264" s="166">
        <f t="shared" si="134"/>
        <v>512</v>
      </c>
      <c r="U264" s="165">
        <f>+'1° trim 2016'!L264*$AB$1</f>
        <v>352</v>
      </c>
      <c r="V264" s="166">
        <f t="shared" si="135"/>
        <v>352</v>
      </c>
      <c r="W264" s="112">
        <f>+'1° trim 2016'!M264*$AB$1</f>
        <v>444</v>
      </c>
      <c r="X264" s="166">
        <f t="shared" si="136"/>
        <v>444</v>
      </c>
      <c r="Y264" s="116">
        <f t="shared" si="137"/>
        <v>4992</v>
      </c>
      <c r="Z264" s="166">
        <f t="shared" si="137"/>
        <v>4992</v>
      </c>
    </row>
    <row r="265" spans="1:26" x14ac:dyDescent="0.2">
      <c r="A265" s="143" t="s">
        <v>274</v>
      </c>
      <c r="B265" s="132" t="s">
        <v>1001</v>
      </c>
      <c r="C265" s="112">
        <f>+'1° trim 2016'!C265*$AB$1</f>
        <v>848</v>
      </c>
      <c r="D265" s="166">
        <f t="shared" si="127"/>
        <v>848</v>
      </c>
      <c r="E265" s="112">
        <f>+'1° trim 2016'!D265*$AB$1</f>
        <v>788</v>
      </c>
      <c r="F265" s="166">
        <f t="shared" si="127"/>
        <v>788</v>
      </c>
      <c r="G265" s="112">
        <f>+'1° trim 2016'!E265*$AB$1</f>
        <v>2140</v>
      </c>
      <c r="H265" s="166">
        <f t="shared" si="128"/>
        <v>2140</v>
      </c>
      <c r="I265" s="112">
        <f>+'1° trim 2016'!F265*$AB$1</f>
        <v>292</v>
      </c>
      <c r="J265" s="166">
        <f t="shared" si="129"/>
        <v>292</v>
      </c>
      <c r="K265" s="112">
        <f>+'1° trim 2016'!G265*$AB$1</f>
        <v>620</v>
      </c>
      <c r="L265" s="166">
        <f t="shared" si="130"/>
        <v>620</v>
      </c>
      <c r="M265" s="165">
        <f>+'1° trim 2016'!H265*$AB$1</f>
        <v>164</v>
      </c>
      <c r="N265" s="166">
        <f t="shared" si="131"/>
        <v>164</v>
      </c>
      <c r="O265" s="165">
        <f>+'1° trim 2016'!I265*$AB$1</f>
        <v>1000</v>
      </c>
      <c r="P265" s="166">
        <f t="shared" si="132"/>
        <v>1000</v>
      </c>
      <c r="Q265" s="165">
        <f>+'1° trim 2016'!J265*$AB$1</f>
        <v>1140</v>
      </c>
      <c r="R265" s="166">
        <f t="shared" si="133"/>
        <v>1140</v>
      </c>
      <c r="S265" s="165">
        <f>+'1° trim 2016'!K265*$AB$1</f>
        <v>1552</v>
      </c>
      <c r="T265" s="166">
        <f t="shared" si="134"/>
        <v>1552</v>
      </c>
      <c r="U265" s="165">
        <f>+'1° trim 2016'!L265*$AB$1</f>
        <v>720</v>
      </c>
      <c r="V265" s="166">
        <f t="shared" si="135"/>
        <v>720</v>
      </c>
      <c r="W265" s="112">
        <f>+'1° trim 2016'!M265*$AB$1</f>
        <v>748</v>
      </c>
      <c r="X265" s="166">
        <f t="shared" si="136"/>
        <v>748</v>
      </c>
      <c r="Y265" s="116">
        <f t="shared" si="137"/>
        <v>10012</v>
      </c>
      <c r="Z265" s="166">
        <f t="shared" si="137"/>
        <v>10012</v>
      </c>
    </row>
    <row r="266" spans="1:26" x14ac:dyDescent="0.2">
      <c r="A266" s="143" t="s">
        <v>275</v>
      </c>
      <c r="B266" s="132" t="s">
        <v>1003</v>
      </c>
      <c r="C266" s="112">
        <f>+'1° trim 2016'!C266*$AB$1</f>
        <v>864</v>
      </c>
      <c r="D266" s="166">
        <f t="shared" si="127"/>
        <v>864</v>
      </c>
      <c r="E266" s="112">
        <f>+'1° trim 2016'!D266*$AB$1</f>
        <v>436</v>
      </c>
      <c r="F266" s="166">
        <f t="shared" si="127"/>
        <v>436</v>
      </c>
      <c r="G266" s="112">
        <f>+'1° trim 2016'!E266*$AB$1</f>
        <v>244</v>
      </c>
      <c r="H266" s="166">
        <f t="shared" si="128"/>
        <v>244</v>
      </c>
      <c r="I266" s="112">
        <f>+'1° trim 2016'!F266*$AB$1</f>
        <v>200</v>
      </c>
      <c r="J266" s="166">
        <f t="shared" si="129"/>
        <v>200</v>
      </c>
      <c r="K266" s="112">
        <f>+'1° trim 2016'!G266*$AB$1</f>
        <v>360</v>
      </c>
      <c r="L266" s="166">
        <f t="shared" si="130"/>
        <v>360</v>
      </c>
      <c r="M266" s="165">
        <f>+'1° trim 2016'!H266*$AB$1</f>
        <v>296</v>
      </c>
      <c r="N266" s="166">
        <f t="shared" si="131"/>
        <v>296</v>
      </c>
      <c r="O266" s="165">
        <f>+'1° trim 2016'!I266*$AB$1</f>
        <v>344</v>
      </c>
      <c r="P266" s="166">
        <f t="shared" si="132"/>
        <v>344</v>
      </c>
      <c r="Q266" s="165">
        <f>+'1° trim 2016'!J266*$AB$1</f>
        <v>1428</v>
      </c>
      <c r="R266" s="166">
        <f t="shared" si="133"/>
        <v>1428</v>
      </c>
      <c r="S266" s="165">
        <f>+'1° trim 2016'!K266*$AB$1</f>
        <v>140</v>
      </c>
      <c r="T266" s="166">
        <f t="shared" si="134"/>
        <v>140</v>
      </c>
      <c r="U266" s="165">
        <f>+'1° trim 2016'!L266*$AB$1</f>
        <v>16</v>
      </c>
      <c r="V266" s="166">
        <f t="shared" si="135"/>
        <v>16</v>
      </c>
      <c r="W266" s="112">
        <f>+'1° trim 2016'!M266*$AB$1</f>
        <v>112</v>
      </c>
      <c r="X266" s="166">
        <f t="shared" si="136"/>
        <v>112</v>
      </c>
      <c r="Y266" s="116">
        <f t="shared" si="137"/>
        <v>4440</v>
      </c>
      <c r="Z266" s="166">
        <f t="shared" si="137"/>
        <v>4440</v>
      </c>
    </row>
    <row r="267" spans="1:26" x14ac:dyDescent="0.2">
      <c r="A267" s="143" t="s">
        <v>276</v>
      </c>
      <c r="B267" s="132" t="s">
        <v>1005</v>
      </c>
      <c r="C267" s="112">
        <f>+'1° trim 2016'!C267*$AB$1</f>
        <v>1496</v>
      </c>
      <c r="D267" s="166">
        <f t="shared" si="127"/>
        <v>1496</v>
      </c>
      <c r="E267" s="112">
        <f>+'1° trim 2016'!D267*$AB$1</f>
        <v>3048</v>
      </c>
      <c r="F267" s="166">
        <f t="shared" si="127"/>
        <v>3048</v>
      </c>
      <c r="G267" s="112">
        <f>+'1° trim 2016'!E267*$AB$1</f>
        <v>900</v>
      </c>
      <c r="H267" s="166">
        <f t="shared" si="128"/>
        <v>900</v>
      </c>
      <c r="I267" s="112">
        <f>+'1° trim 2016'!F267*$AB$1</f>
        <v>512</v>
      </c>
      <c r="J267" s="166">
        <f t="shared" si="129"/>
        <v>512</v>
      </c>
      <c r="K267" s="112">
        <f>+'1° trim 2016'!G267*$AB$1</f>
        <v>2196</v>
      </c>
      <c r="L267" s="166">
        <f t="shared" si="130"/>
        <v>2196</v>
      </c>
      <c r="M267" s="165">
        <f>+'1° trim 2016'!H267*$AB$1</f>
        <v>736</v>
      </c>
      <c r="N267" s="166">
        <f t="shared" si="131"/>
        <v>736</v>
      </c>
      <c r="O267" s="165">
        <f>+'1° trim 2016'!I267*$AB$1</f>
        <v>2560</v>
      </c>
      <c r="P267" s="166">
        <f t="shared" si="132"/>
        <v>2560</v>
      </c>
      <c r="Q267" s="165">
        <f>+'1° trim 2016'!J267*$AB$1</f>
        <v>4080</v>
      </c>
      <c r="R267" s="166">
        <f t="shared" si="133"/>
        <v>4080</v>
      </c>
      <c r="S267" s="165">
        <f>+'1° trim 2016'!K267*$AB$1</f>
        <v>5124</v>
      </c>
      <c r="T267" s="166">
        <f t="shared" si="134"/>
        <v>5124</v>
      </c>
      <c r="U267" s="165">
        <f>+'1° trim 2016'!L267*$AB$1</f>
        <v>1748</v>
      </c>
      <c r="V267" s="166">
        <f t="shared" si="135"/>
        <v>1748</v>
      </c>
      <c r="W267" s="112">
        <f>+'1° trim 2016'!M267*$AB$1</f>
        <v>1280</v>
      </c>
      <c r="X267" s="166">
        <f t="shared" si="136"/>
        <v>1280</v>
      </c>
      <c r="Y267" s="116">
        <f t="shared" si="137"/>
        <v>23680</v>
      </c>
      <c r="Z267" s="166">
        <f t="shared" si="137"/>
        <v>23680</v>
      </c>
    </row>
    <row r="268" spans="1:26" s="110" customFormat="1" x14ac:dyDescent="0.2">
      <c r="A268" s="143" t="s">
        <v>277</v>
      </c>
      <c r="B268" s="132" t="s">
        <v>1007</v>
      </c>
      <c r="C268" s="112">
        <f>+'1° trim 2016'!C268*$AB$1</f>
        <v>112</v>
      </c>
      <c r="D268" s="166">
        <f t="shared" si="127"/>
        <v>112</v>
      </c>
      <c r="E268" s="112">
        <f>+'1° trim 2016'!D268*$AB$1</f>
        <v>316</v>
      </c>
      <c r="F268" s="166">
        <f t="shared" si="127"/>
        <v>316</v>
      </c>
      <c r="G268" s="112">
        <f>+'1° trim 2016'!E268*$AB$1</f>
        <v>248</v>
      </c>
      <c r="H268" s="166">
        <f t="shared" si="128"/>
        <v>248</v>
      </c>
      <c r="I268" s="112">
        <f>+'1° trim 2016'!F268*$AB$1</f>
        <v>204</v>
      </c>
      <c r="J268" s="166">
        <f t="shared" si="129"/>
        <v>204</v>
      </c>
      <c r="K268" s="112">
        <f>+'1° trim 2016'!G268*$AB$1</f>
        <v>48</v>
      </c>
      <c r="L268" s="166">
        <f t="shared" si="130"/>
        <v>48</v>
      </c>
      <c r="M268" s="165">
        <f>+'1° trim 2016'!H268*$AB$1</f>
        <v>136</v>
      </c>
      <c r="N268" s="166">
        <f t="shared" si="131"/>
        <v>136</v>
      </c>
      <c r="O268" s="165">
        <f>+'1° trim 2016'!I268*$AB$1</f>
        <v>160</v>
      </c>
      <c r="P268" s="166">
        <f t="shared" si="132"/>
        <v>160</v>
      </c>
      <c r="Q268" s="165">
        <f>+'1° trim 2016'!J268*$AB$1</f>
        <v>676</v>
      </c>
      <c r="R268" s="166">
        <f t="shared" si="133"/>
        <v>676</v>
      </c>
      <c r="S268" s="165">
        <f>+'1° trim 2016'!K268*$AB$1</f>
        <v>856</v>
      </c>
      <c r="T268" s="166">
        <f t="shared" si="134"/>
        <v>856</v>
      </c>
      <c r="U268" s="165">
        <f>+'1° trim 2016'!L268*$AB$1</f>
        <v>228</v>
      </c>
      <c r="V268" s="166">
        <f t="shared" si="135"/>
        <v>228</v>
      </c>
      <c r="W268" s="112">
        <f>+'1° trim 2016'!M268*$AB$1</f>
        <v>236</v>
      </c>
      <c r="X268" s="166">
        <f t="shared" si="136"/>
        <v>236</v>
      </c>
      <c r="Y268" s="116">
        <f t="shared" si="137"/>
        <v>3220</v>
      </c>
      <c r="Z268" s="166">
        <f t="shared" si="137"/>
        <v>3220</v>
      </c>
    </row>
    <row r="269" spans="1:26" s="110" customFormat="1" x14ac:dyDescent="0.2">
      <c r="A269" s="143" t="s">
        <v>278</v>
      </c>
      <c r="B269" s="132" t="s">
        <v>1009</v>
      </c>
      <c r="C269" s="112">
        <f>+'1° trim 2016'!C269*$AB$1</f>
        <v>6228</v>
      </c>
      <c r="D269" s="164">
        <f>SUM(D270:D271)</f>
        <v>6228</v>
      </c>
      <c r="E269" s="112">
        <f>+'1° trim 2016'!D269*$AB$1</f>
        <v>2160</v>
      </c>
      <c r="F269" s="164">
        <f>SUM(F270:F271)</f>
        <v>2160</v>
      </c>
      <c r="G269" s="112">
        <f>+'1° trim 2016'!E269*$AB$1</f>
        <v>4252</v>
      </c>
      <c r="H269" s="164">
        <f>SUM(H270:H271)</f>
        <v>4252</v>
      </c>
      <c r="I269" s="112">
        <f>+'1° trim 2016'!F269*$AB$1</f>
        <v>1124</v>
      </c>
      <c r="J269" s="164">
        <f>SUM(J270:J271)</f>
        <v>1124</v>
      </c>
      <c r="K269" s="112">
        <f>+'1° trim 2016'!G269*$AB$1</f>
        <v>3168</v>
      </c>
      <c r="L269" s="164">
        <f>SUM(L270:L271)</f>
        <v>3168</v>
      </c>
      <c r="M269" s="165">
        <f>+'1° trim 2016'!H269*$AB$1</f>
        <v>1868</v>
      </c>
      <c r="N269" s="164">
        <f>SUM(N270:N271)</f>
        <v>1868</v>
      </c>
      <c r="O269" s="165">
        <f>+'1° trim 2016'!I269*$AB$1</f>
        <v>996</v>
      </c>
      <c r="P269" s="164">
        <f>SUM(P270:P271)</f>
        <v>996</v>
      </c>
      <c r="Q269" s="165">
        <f>+'1° trim 2016'!J269*$AB$1</f>
        <v>6028</v>
      </c>
      <c r="R269" s="164">
        <f>SUM(R270:R271)</f>
        <v>6028</v>
      </c>
      <c r="S269" s="165">
        <f>+'1° trim 2016'!K269*$AB$1</f>
        <v>4452</v>
      </c>
      <c r="T269" s="164">
        <f>SUM(T270:T271)</f>
        <v>4452</v>
      </c>
      <c r="U269" s="165">
        <f>+'1° trim 2016'!L269*$AB$1</f>
        <v>2072</v>
      </c>
      <c r="V269" s="164">
        <f>SUM(V270:V271)</f>
        <v>2072</v>
      </c>
      <c r="W269" s="112">
        <f>+'1° trim 2016'!M269*$AB$1</f>
        <v>1148</v>
      </c>
      <c r="X269" s="164">
        <f>SUM(X270:X271)</f>
        <v>1148</v>
      </c>
      <c r="Y269" s="116">
        <f t="shared" si="137"/>
        <v>33496</v>
      </c>
      <c r="Z269" s="164">
        <f t="shared" si="137"/>
        <v>33496</v>
      </c>
    </row>
    <row r="270" spans="1:26" s="110" customFormat="1" ht="25.5" x14ac:dyDescent="0.2">
      <c r="A270" s="139" t="s">
        <v>279</v>
      </c>
      <c r="B270" s="132" t="s">
        <v>1011</v>
      </c>
      <c r="C270" s="112">
        <f>+'1° trim 2016'!C270*$AB$1</f>
        <v>3632</v>
      </c>
      <c r="D270" s="166">
        <f>+C270</f>
        <v>3632</v>
      </c>
      <c r="E270" s="112">
        <f>+'1° trim 2016'!D270*$AB$1</f>
        <v>1460</v>
      </c>
      <c r="F270" s="166">
        <f>+E270</f>
        <v>1460</v>
      </c>
      <c r="G270" s="112">
        <f>+'1° trim 2016'!E270*$AB$1</f>
        <v>3752</v>
      </c>
      <c r="H270" s="166">
        <f>+G270</f>
        <v>3752</v>
      </c>
      <c r="I270" s="112">
        <f>+'1° trim 2016'!F270*$AB$1</f>
        <v>796</v>
      </c>
      <c r="J270" s="166">
        <f>+I270</f>
        <v>796</v>
      </c>
      <c r="K270" s="112">
        <f>+'1° trim 2016'!G270*$AB$1</f>
        <v>2936</v>
      </c>
      <c r="L270" s="166">
        <f>+K270</f>
        <v>2936</v>
      </c>
      <c r="M270" s="165">
        <f>+'1° trim 2016'!H270*$AB$1</f>
        <v>1052</v>
      </c>
      <c r="N270" s="166">
        <f>+M270</f>
        <v>1052</v>
      </c>
      <c r="O270" s="165">
        <f>+'1° trim 2016'!I270*$AB$1</f>
        <v>0</v>
      </c>
      <c r="P270" s="166">
        <f>+O270</f>
        <v>0</v>
      </c>
      <c r="Q270" s="165">
        <f>+'1° trim 2016'!J270*$AB$1</f>
        <v>3352</v>
      </c>
      <c r="R270" s="166">
        <f>+Q270</f>
        <v>3352</v>
      </c>
      <c r="S270" s="165">
        <f>+'1° trim 2016'!K270*$AB$1</f>
        <v>3276</v>
      </c>
      <c r="T270" s="166">
        <f>+S270</f>
        <v>3276</v>
      </c>
      <c r="U270" s="165">
        <f>+'1° trim 2016'!L270*$AB$1</f>
        <v>2000</v>
      </c>
      <c r="V270" s="166">
        <f>+U270</f>
        <v>2000</v>
      </c>
      <c r="W270" s="112">
        <f>+'1° trim 2016'!M270*$AB$1</f>
        <v>992</v>
      </c>
      <c r="X270" s="166">
        <f>+W270</f>
        <v>992</v>
      </c>
      <c r="Y270" s="116">
        <f t="shared" si="137"/>
        <v>23248</v>
      </c>
      <c r="Z270" s="166">
        <f t="shared" si="137"/>
        <v>23248</v>
      </c>
    </row>
    <row r="271" spans="1:26" ht="25.5" x14ac:dyDescent="0.2">
      <c r="A271" s="139" t="s">
        <v>280</v>
      </c>
      <c r="B271" s="132" t="s">
        <v>1013</v>
      </c>
      <c r="C271" s="112">
        <f>+'1° trim 2016'!C271*$AB$1</f>
        <v>2596</v>
      </c>
      <c r="D271" s="166">
        <f>+C271</f>
        <v>2596</v>
      </c>
      <c r="E271" s="112">
        <f>+'1° trim 2016'!D271*$AB$1</f>
        <v>700</v>
      </c>
      <c r="F271" s="166">
        <f>+E271</f>
        <v>700</v>
      </c>
      <c r="G271" s="112">
        <f>+'1° trim 2016'!E271*$AB$1</f>
        <v>500</v>
      </c>
      <c r="H271" s="166">
        <f>+G271</f>
        <v>500</v>
      </c>
      <c r="I271" s="112">
        <f>+'1° trim 2016'!F271*$AB$1</f>
        <v>328</v>
      </c>
      <c r="J271" s="166">
        <f>+I271</f>
        <v>328</v>
      </c>
      <c r="K271" s="112">
        <f>+'1° trim 2016'!G271*$AB$1</f>
        <v>232</v>
      </c>
      <c r="L271" s="166">
        <f>+K271</f>
        <v>232</v>
      </c>
      <c r="M271" s="165">
        <f>+'1° trim 2016'!H271*$AB$1</f>
        <v>816</v>
      </c>
      <c r="N271" s="166">
        <f>+M271</f>
        <v>816</v>
      </c>
      <c r="O271" s="165">
        <f>+'1° trim 2016'!I271*$AB$1</f>
        <v>996</v>
      </c>
      <c r="P271" s="166">
        <f>+O271</f>
        <v>996</v>
      </c>
      <c r="Q271" s="165">
        <f>+'1° trim 2016'!J271*$AB$1</f>
        <v>2676</v>
      </c>
      <c r="R271" s="166">
        <f>+Q271</f>
        <v>2676</v>
      </c>
      <c r="S271" s="165">
        <f>+'1° trim 2016'!K271*$AB$1</f>
        <v>1176</v>
      </c>
      <c r="T271" s="166">
        <f>+S271</f>
        <v>1176</v>
      </c>
      <c r="U271" s="165">
        <f>+'1° trim 2016'!L271*$AB$1</f>
        <v>72</v>
      </c>
      <c r="V271" s="166">
        <f>+U271</f>
        <v>72</v>
      </c>
      <c r="W271" s="112">
        <f>+'1° trim 2016'!M271*$AB$1</f>
        <v>156</v>
      </c>
      <c r="X271" s="166">
        <f>+W271</f>
        <v>156</v>
      </c>
      <c r="Y271" s="116">
        <f t="shared" si="137"/>
        <v>10248</v>
      </c>
      <c r="Z271" s="166">
        <f t="shared" si="137"/>
        <v>10248</v>
      </c>
    </row>
    <row r="272" spans="1:26" x14ac:dyDescent="0.2">
      <c r="A272" s="143" t="s">
        <v>281</v>
      </c>
      <c r="B272" s="132" t="s">
        <v>1015</v>
      </c>
      <c r="C272" s="112">
        <f>+'1° trim 2016'!C272*$AB$1</f>
        <v>6324</v>
      </c>
      <c r="D272" s="164">
        <f>SUM(D273:D275)</f>
        <v>6324</v>
      </c>
      <c r="E272" s="112">
        <f>+'1° trim 2016'!D272*$AB$1</f>
        <v>5116</v>
      </c>
      <c r="F272" s="164">
        <f>SUM(F273:F275)</f>
        <v>5116</v>
      </c>
      <c r="G272" s="112">
        <f>+'1° trim 2016'!E272*$AB$1</f>
        <v>13136</v>
      </c>
      <c r="H272" s="164">
        <f>SUM(H273:H275)</f>
        <v>13136</v>
      </c>
      <c r="I272" s="112">
        <f>+'1° trim 2016'!F272*$AB$1</f>
        <v>1444</v>
      </c>
      <c r="J272" s="164">
        <f>SUM(J273:J275)</f>
        <v>1444</v>
      </c>
      <c r="K272" s="112">
        <f>+'1° trim 2016'!G272*$AB$1</f>
        <v>7620</v>
      </c>
      <c r="L272" s="164">
        <f>SUM(L273:L275)</f>
        <v>7620</v>
      </c>
      <c r="M272" s="165">
        <f>+'1° trim 2016'!H272*$AB$1</f>
        <v>2840</v>
      </c>
      <c r="N272" s="164">
        <f>SUM(N273:N275)</f>
        <v>2840</v>
      </c>
      <c r="O272" s="165">
        <f>+'1° trim 2016'!I272*$AB$1</f>
        <v>2852</v>
      </c>
      <c r="P272" s="164">
        <f>SUM(P273:P275)</f>
        <v>2852</v>
      </c>
      <c r="Q272" s="165">
        <f>+'1° trim 2016'!J272*$AB$1</f>
        <v>15188</v>
      </c>
      <c r="R272" s="164">
        <f>SUM(R273:R275)</f>
        <v>15188</v>
      </c>
      <c r="S272" s="165">
        <f>+'1° trim 2016'!K272*$AB$1</f>
        <v>6532</v>
      </c>
      <c r="T272" s="164">
        <f>SUM(T273:T275)</f>
        <v>6532</v>
      </c>
      <c r="U272" s="165">
        <f>+'1° trim 2016'!L272*$AB$1</f>
        <v>4036</v>
      </c>
      <c r="V272" s="164">
        <f>SUM(V273:V275)</f>
        <v>4036</v>
      </c>
      <c r="W272" s="112">
        <f>+'1° trim 2016'!M272*$AB$1</f>
        <v>2176</v>
      </c>
      <c r="X272" s="164">
        <f>SUM(X273:X275)</f>
        <v>2176</v>
      </c>
      <c r="Y272" s="116">
        <f t="shared" si="137"/>
        <v>67264</v>
      </c>
      <c r="Z272" s="164">
        <f t="shared" si="137"/>
        <v>67264</v>
      </c>
    </row>
    <row r="273" spans="1:26" ht="25.5" x14ac:dyDescent="0.2">
      <c r="A273" s="139" t="s">
        <v>282</v>
      </c>
      <c r="B273" s="132" t="s">
        <v>1446</v>
      </c>
      <c r="C273" s="112">
        <f>+'1° trim 2016'!C273*$AB$1</f>
        <v>0</v>
      </c>
      <c r="D273" s="166">
        <f>+C273</f>
        <v>0</v>
      </c>
      <c r="E273" s="112">
        <f>+'1° trim 2016'!D273*$AB$1</f>
        <v>0</v>
      </c>
      <c r="F273" s="166">
        <f>+E273</f>
        <v>0</v>
      </c>
      <c r="G273" s="112">
        <f>+'1° trim 2016'!E273*$AB$1</f>
        <v>0</v>
      </c>
      <c r="H273" s="166">
        <f>+G273</f>
        <v>0</v>
      </c>
      <c r="I273" s="112">
        <f>+'1° trim 2016'!F273*$AB$1</f>
        <v>0</v>
      </c>
      <c r="J273" s="166">
        <f>+I273</f>
        <v>0</v>
      </c>
      <c r="K273" s="112">
        <f>+'1° trim 2016'!G273*$AB$1</f>
        <v>0</v>
      </c>
      <c r="L273" s="166">
        <f>+K273</f>
        <v>0</v>
      </c>
      <c r="M273" s="165">
        <f>+'1° trim 2016'!H273*$AB$1</f>
        <v>0</v>
      </c>
      <c r="N273" s="166">
        <f>+M273</f>
        <v>0</v>
      </c>
      <c r="O273" s="165">
        <f>+'1° trim 2016'!I273*$AB$1</f>
        <v>0</v>
      </c>
      <c r="P273" s="166">
        <f>+O273</f>
        <v>0</v>
      </c>
      <c r="Q273" s="165">
        <f>+'1° trim 2016'!J273*$AB$1</f>
        <v>0</v>
      </c>
      <c r="R273" s="166">
        <f>+Q273</f>
        <v>0</v>
      </c>
      <c r="S273" s="165">
        <f>+'1° trim 2016'!K273*$AB$1</f>
        <v>0</v>
      </c>
      <c r="T273" s="166">
        <f>+S273</f>
        <v>0</v>
      </c>
      <c r="U273" s="165">
        <f>+'1° trim 2016'!L273*$AB$1</f>
        <v>0</v>
      </c>
      <c r="V273" s="166">
        <f>+U273</f>
        <v>0</v>
      </c>
      <c r="W273" s="112">
        <f>+'1° trim 2016'!M273*$AB$1</f>
        <v>0</v>
      </c>
      <c r="X273" s="166">
        <f>+W273</f>
        <v>0</v>
      </c>
      <c r="Y273" s="116">
        <f t="shared" si="137"/>
        <v>0</v>
      </c>
      <c r="Z273" s="166">
        <f t="shared" si="137"/>
        <v>0</v>
      </c>
    </row>
    <row r="274" spans="1:26" s="110" customFormat="1" ht="25.5" x14ac:dyDescent="0.2">
      <c r="A274" s="139" t="s">
        <v>283</v>
      </c>
      <c r="B274" s="132" t="s">
        <v>1052</v>
      </c>
      <c r="C274" s="112">
        <f>+'1° trim 2016'!C274*$AB$1</f>
        <v>0</v>
      </c>
      <c r="D274" s="166">
        <f>+C274</f>
        <v>0</v>
      </c>
      <c r="E274" s="112">
        <f>+'1° trim 2016'!D274*$AB$1</f>
        <v>0</v>
      </c>
      <c r="F274" s="166">
        <f>+E274</f>
        <v>0</v>
      </c>
      <c r="G274" s="112">
        <f>+'1° trim 2016'!E274*$AB$1</f>
        <v>0</v>
      </c>
      <c r="H274" s="166">
        <f>+G274</f>
        <v>0</v>
      </c>
      <c r="I274" s="112">
        <f>+'1° trim 2016'!F274*$AB$1</f>
        <v>0</v>
      </c>
      <c r="J274" s="166">
        <f>+I274</f>
        <v>0</v>
      </c>
      <c r="K274" s="112">
        <f>+'1° trim 2016'!G274*$AB$1</f>
        <v>0</v>
      </c>
      <c r="L274" s="166">
        <f>+K274</f>
        <v>0</v>
      </c>
      <c r="M274" s="165">
        <f>+'1° trim 2016'!H274*$AB$1</f>
        <v>0</v>
      </c>
      <c r="N274" s="166">
        <f>+M274</f>
        <v>0</v>
      </c>
      <c r="O274" s="165">
        <f>+'1° trim 2016'!I274*$AB$1</f>
        <v>0</v>
      </c>
      <c r="P274" s="166">
        <f>+O274</f>
        <v>0</v>
      </c>
      <c r="Q274" s="165">
        <f>+'1° trim 2016'!J274*$AB$1</f>
        <v>0</v>
      </c>
      <c r="R274" s="166">
        <f>+Q274</f>
        <v>0</v>
      </c>
      <c r="S274" s="165">
        <f>+'1° trim 2016'!K274*$AB$1</f>
        <v>8</v>
      </c>
      <c r="T274" s="166">
        <f>+S274</f>
        <v>8</v>
      </c>
      <c r="U274" s="165">
        <f>+'1° trim 2016'!L274*$AB$1</f>
        <v>0</v>
      </c>
      <c r="V274" s="166">
        <f>+U274</f>
        <v>0</v>
      </c>
      <c r="W274" s="112">
        <f>+'1° trim 2016'!M274*$AB$1</f>
        <v>0</v>
      </c>
      <c r="X274" s="166">
        <f>+W274</f>
        <v>0</v>
      </c>
      <c r="Y274" s="116">
        <f t="shared" si="137"/>
        <v>8</v>
      </c>
      <c r="Z274" s="166">
        <f t="shared" si="137"/>
        <v>8</v>
      </c>
    </row>
    <row r="275" spans="1:26" x14ac:dyDescent="0.2">
      <c r="A275" s="139" t="s">
        <v>284</v>
      </c>
      <c r="B275" s="132" t="s">
        <v>1021</v>
      </c>
      <c r="C275" s="112">
        <f>+'1° trim 2016'!C275*$AB$1</f>
        <v>6324</v>
      </c>
      <c r="D275" s="166">
        <f>+C275</f>
        <v>6324</v>
      </c>
      <c r="E275" s="112">
        <f>+'1° trim 2016'!D275*$AB$1</f>
        <v>5116</v>
      </c>
      <c r="F275" s="166">
        <f>+E275</f>
        <v>5116</v>
      </c>
      <c r="G275" s="112">
        <f>+'1° trim 2016'!E275*$AB$1</f>
        <v>13136</v>
      </c>
      <c r="H275" s="166">
        <f>+G275</f>
        <v>13136</v>
      </c>
      <c r="I275" s="112">
        <f>+'1° trim 2016'!F275*$AB$1</f>
        <v>1444</v>
      </c>
      <c r="J275" s="166">
        <f>+I275</f>
        <v>1444</v>
      </c>
      <c r="K275" s="112">
        <f>+'1° trim 2016'!G275*$AB$1</f>
        <v>7620</v>
      </c>
      <c r="L275" s="166">
        <f>+K275</f>
        <v>7620</v>
      </c>
      <c r="M275" s="165">
        <f>+'1° trim 2016'!H275*$AB$1</f>
        <v>2840</v>
      </c>
      <c r="N275" s="166">
        <f>+M275</f>
        <v>2840</v>
      </c>
      <c r="O275" s="165">
        <f>+'1° trim 2016'!I275*$AB$1</f>
        <v>2852</v>
      </c>
      <c r="P275" s="166">
        <f>+O275</f>
        <v>2852</v>
      </c>
      <c r="Q275" s="165">
        <f>+'1° trim 2016'!J275*$AB$1</f>
        <v>15188</v>
      </c>
      <c r="R275" s="166">
        <f>+Q275</f>
        <v>15188</v>
      </c>
      <c r="S275" s="165">
        <f>+'1° trim 2016'!K275*$AB$1</f>
        <v>6524</v>
      </c>
      <c r="T275" s="166">
        <f>+S275</f>
        <v>6524</v>
      </c>
      <c r="U275" s="165">
        <f>+'1° trim 2016'!L275*$AB$1</f>
        <v>4036</v>
      </c>
      <c r="V275" s="166">
        <f>+U275</f>
        <v>4036</v>
      </c>
      <c r="W275" s="112">
        <f>+'1° trim 2016'!M275*$AB$1</f>
        <v>2176</v>
      </c>
      <c r="X275" s="166">
        <f>+W275</f>
        <v>2176</v>
      </c>
      <c r="Y275" s="116">
        <f t="shared" si="137"/>
        <v>67256</v>
      </c>
      <c r="Z275" s="166">
        <f t="shared" si="137"/>
        <v>67256</v>
      </c>
    </row>
    <row r="276" spans="1:26" ht="25.5" x14ac:dyDescent="0.2">
      <c r="A276" s="143" t="s">
        <v>285</v>
      </c>
      <c r="B276" s="132" t="s">
        <v>1245</v>
      </c>
      <c r="C276" s="112">
        <f>+'1° trim 2016'!C276*$AB$1</f>
        <v>828</v>
      </c>
      <c r="D276" s="164">
        <f>SUM(D277:D279)+D285</f>
        <v>828</v>
      </c>
      <c r="E276" s="112">
        <f>+'1° trim 2016'!D276*$AB$1</f>
        <v>904</v>
      </c>
      <c r="F276" s="164">
        <f>SUM(F277:F279)+F285</f>
        <v>904</v>
      </c>
      <c r="G276" s="112">
        <f>+'1° trim 2016'!E276*$AB$1</f>
        <v>296</v>
      </c>
      <c r="H276" s="164">
        <f>SUM(H277:H279)+H285</f>
        <v>296</v>
      </c>
      <c r="I276" s="112">
        <f>+'1° trim 2016'!F276*$AB$1</f>
        <v>408</v>
      </c>
      <c r="J276" s="164">
        <f>SUM(J277:J279)+J285</f>
        <v>408</v>
      </c>
      <c r="K276" s="112">
        <f>+'1° trim 2016'!G276*$AB$1</f>
        <v>1612</v>
      </c>
      <c r="L276" s="164">
        <f>SUM(L277:L279)+L285</f>
        <v>1612</v>
      </c>
      <c r="M276" s="165">
        <f>+'1° trim 2016'!H276*$AB$1</f>
        <v>412</v>
      </c>
      <c r="N276" s="164">
        <f>SUM(N277:N279)+N285</f>
        <v>412</v>
      </c>
      <c r="O276" s="165">
        <f>+'1° trim 2016'!I276*$AB$1</f>
        <v>756</v>
      </c>
      <c r="P276" s="164">
        <f>SUM(P277:P279)+P285</f>
        <v>756</v>
      </c>
      <c r="Q276" s="165">
        <f>+'1° trim 2016'!J276*$AB$1</f>
        <v>2436</v>
      </c>
      <c r="R276" s="164">
        <f>SUM(R277:R279)+R285</f>
        <v>2436</v>
      </c>
      <c r="S276" s="165">
        <f>+'1° trim 2016'!K276*$AB$1</f>
        <v>488</v>
      </c>
      <c r="T276" s="164">
        <f>SUM(T277:T279)+T285</f>
        <v>488</v>
      </c>
      <c r="U276" s="165">
        <f>+'1° trim 2016'!L276*$AB$1</f>
        <v>524</v>
      </c>
      <c r="V276" s="164">
        <f>SUM(V277:V279)+V285</f>
        <v>524</v>
      </c>
      <c r="W276" s="112">
        <f>+'1° trim 2016'!M276*$AB$1</f>
        <v>1548</v>
      </c>
      <c r="X276" s="164">
        <f>SUM(X277:X279)+X285</f>
        <v>1548</v>
      </c>
      <c r="Y276" s="116">
        <f t="shared" si="137"/>
        <v>10212</v>
      </c>
      <c r="Z276" s="164">
        <f t="shared" si="137"/>
        <v>10212</v>
      </c>
    </row>
    <row r="277" spans="1:26" s="110" customFormat="1" ht="25.5" x14ac:dyDescent="0.2">
      <c r="A277" s="143" t="s">
        <v>286</v>
      </c>
      <c r="B277" s="132" t="s">
        <v>1447</v>
      </c>
      <c r="C277" s="112">
        <f>+'1° trim 2016'!C277*$AB$1</f>
        <v>0</v>
      </c>
      <c r="D277" s="166">
        <f>+C277</f>
        <v>0</v>
      </c>
      <c r="E277" s="112">
        <f>+'1° trim 2016'!D277*$AB$1</f>
        <v>0</v>
      </c>
      <c r="F277" s="166">
        <f>+E277</f>
        <v>0</v>
      </c>
      <c r="G277" s="112">
        <f>+'1° trim 2016'!E277*$AB$1</f>
        <v>0</v>
      </c>
      <c r="H277" s="166">
        <f>+G277</f>
        <v>0</v>
      </c>
      <c r="I277" s="112">
        <f>+'1° trim 2016'!F277*$AB$1</f>
        <v>0</v>
      </c>
      <c r="J277" s="166">
        <f>+I277</f>
        <v>0</v>
      </c>
      <c r="K277" s="112">
        <f>+'1° trim 2016'!G277*$AB$1</f>
        <v>0</v>
      </c>
      <c r="L277" s="166">
        <f>+K277</f>
        <v>0</v>
      </c>
      <c r="M277" s="165">
        <f>+'1° trim 2016'!H277*$AB$1</f>
        <v>0</v>
      </c>
      <c r="N277" s="166">
        <f>+M277</f>
        <v>0</v>
      </c>
      <c r="O277" s="165">
        <f>+'1° trim 2016'!I277*$AB$1</f>
        <v>0</v>
      </c>
      <c r="P277" s="166">
        <f>+O277</f>
        <v>0</v>
      </c>
      <c r="Q277" s="165">
        <f>+'1° trim 2016'!J277*$AB$1</f>
        <v>0</v>
      </c>
      <c r="R277" s="166">
        <f>+Q277</f>
        <v>0</v>
      </c>
      <c r="S277" s="165">
        <f>+'1° trim 2016'!K277*$AB$1</f>
        <v>24</v>
      </c>
      <c r="T277" s="166">
        <f>+S277</f>
        <v>24</v>
      </c>
      <c r="U277" s="165">
        <f>+'1° trim 2016'!L277*$AB$1</f>
        <v>0</v>
      </c>
      <c r="V277" s="166">
        <f>+U277</f>
        <v>0</v>
      </c>
      <c r="W277" s="112">
        <f>+'1° trim 2016'!M277*$AB$1</f>
        <v>0</v>
      </c>
      <c r="X277" s="166">
        <f>+W277</f>
        <v>0</v>
      </c>
      <c r="Y277" s="116">
        <f t="shared" si="137"/>
        <v>24</v>
      </c>
      <c r="Z277" s="166">
        <f t="shared" si="137"/>
        <v>24</v>
      </c>
    </row>
    <row r="278" spans="1:26" ht="25.5" x14ac:dyDescent="0.2">
      <c r="A278" s="143" t="s">
        <v>287</v>
      </c>
      <c r="B278" s="132" t="s">
        <v>1244</v>
      </c>
      <c r="C278" s="112">
        <f>+'1° trim 2016'!C278*$AB$1</f>
        <v>0</v>
      </c>
      <c r="D278" s="166">
        <f>+C278</f>
        <v>0</v>
      </c>
      <c r="E278" s="112">
        <f>+'1° trim 2016'!D278*$AB$1</f>
        <v>0</v>
      </c>
      <c r="F278" s="166">
        <f>+E278</f>
        <v>0</v>
      </c>
      <c r="G278" s="112">
        <f>+'1° trim 2016'!E278*$AB$1</f>
        <v>0</v>
      </c>
      <c r="H278" s="166">
        <f>+G278</f>
        <v>0</v>
      </c>
      <c r="I278" s="112">
        <f>+'1° trim 2016'!F278*$AB$1</f>
        <v>0</v>
      </c>
      <c r="J278" s="166">
        <f>+I278</f>
        <v>0</v>
      </c>
      <c r="K278" s="112">
        <f>+'1° trim 2016'!G278*$AB$1</f>
        <v>0</v>
      </c>
      <c r="L278" s="166">
        <f>+K278</f>
        <v>0</v>
      </c>
      <c r="M278" s="165">
        <f>+'1° trim 2016'!H278*$AB$1</f>
        <v>0</v>
      </c>
      <c r="N278" s="166">
        <f>+M278</f>
        <v>0</v>
      </c>
      <c r="O278" s="165">
        <f>+'1° trim 2016'!I278*$AB$1</f>
        <v>0</v>
      </c>
      <c r="P278" s="166">
        <f>+O278</f>
        <v>0</v>
      </c>
      <c r="Q278" s="165">
        <f>+'1° trim 2016'!J278*$AB$1</f>
        <v>0</v>
      </c>
      <c r="R278" s="166">
        <f>+Q278</f>
        <v>0</v>
      </c>
      <c r="S278" s="165">
        <f>+'1° trim 2016'!K278*$AB$1</f>
        <v>72</v>
      </c>
      <c r="T278" s="166">
        <f>+S278</f>
        <v>72</v>
      </c>
      <c r="U278" s="165">
        <f>+'1° trim 2016'!L278*$AB$1</f>
        <v>0</v>
      </c>
      <c r="V278" s="166">
        <f>+U278</f>
        <v>0</v>
      </c>
      <c r="W278" s="112">
        <f>+'1° trim 2016'!M278*$AB$1</f>
        <v>0</v>
      </c>
      <c r="X278" s="166">
        <f>+W278</f>
        <v>0</v>
      </c>
      <c r="Y278" s="116">
        <f t="shared" si="137"/>
        <v>72</v>
      </c>
      <c r="Z278" s="166">
        <f t="shared" si="137"/>
        <v>72</v>
      </c>
    </row>
    <row r="279" spans="1:26" ht="25.5" x14ac:dyDescent="0.2">
      <c r="A279" s="143" t="s">
        <v>288</v>
      </c>
      <c r="B279" s="132" t="s">
        <v>1246</v>
      </c>
      <c r="C279" s="112">
        <f>+'1° trim 2016'!C279*$AB$1</f>
        <v>756</v>
      </c>
      <c r="D279" s="164">
        <f>SUM(D280:D284)</f>
        <v>756</v>
      </c>
      <c r="E279" s="112">
        <f>+'1° trim 2016'!D279*$AB$1</f>
        <v>904</v>
      </c>
      <c r="F279" s="164">
        <f>SUM(F280:F284)</f>
        <v>904</v>
      </c>
      <c r="G279" s="112">
        <f>+'1° trim 2016'!E279*$AB$1</f>
        <v>296</v>
      </c>
      <c r="H279" s="164">
        <f>SUM(H280:H284)</f>
        <v>296</v>
      </c>
      <c r="I279" s="112">
        <f>+'1° trim 2016'!F279*$AB$1</f>
        <v>408</v>
      </c>
      <c r="J279" s="164">
        <f>SUM(J280:J284)</f>
        <v>408</v>
      </c>
      <c r="K279" s="112">
        <f>+'1° trim 2016'!G279*$AB$1</f>
        <v>1612</v>
      </c>
      <c r="L279" s="164">
        <f>SUM(L280:L284)</f>
        <v>1612</v>
      </c>
      <c r="M279" s="165">
        <f>+'1° trim 2016'!H279*$AB$1</f>
        <v>412</v>
      </c>
      <c r="N279" s="164">
        <f>SUM(N280:N284)</f>
        <v>412</v>
      </c>
      <c r="O279" s="165">
        <f>+'1° trim 2016'!I279*$AB$1</f>
        <v>756</v>
      </c>
      <c r="P279" s="164">
        <f>SUM(P280:P284)</f>
        <v>756</v>
      </c>
      <c r="Q279" s="165">
        <f>+'1° trim 2016'!J279*$AB$1</f>
        <v>2436</v>
      </c>
      <c r="R279" s="164">
        <f>SUM(R280:R284)</f>
        <v>2436</v>
      </c>
      <c r="S279" s="165">
        <f>+'1° trim 2016'!K279*$AB$1</f>
        <v>392</v>
      </c>
      <c r="T279" s="164">
        <f>SUM(T280:T284)</f>
        <v>392</v>
      </c>
      <c r="U279" s="165">
        <f>+'1° trim 2016'!L279*$AB$1</f>
        <v>524</v>
      </c>
      <c r="V279" s="164">
        <f>SUM(V280:V284)</f>
        <v>524</v>
      </c>
      <c r="W279" s="112">
        <f>+'1° trim 2016'!M279*$AB$1</f>
        <v>1548</v>
      </c>
      <c r="X279" s="164">
        <f>SUM(X280:X284)</f>
        <v>1548</v>
      </c>
      <c r="Y279" s="116">
        <f t="shared" si="137"/>
        <v>10044</v>
      </c>
      <c r="Z279" s="164">
        <f t="shared" si="137"/>
        <v>10044</v>
      </c>
    </row>
    <row r="280" spans="1:26" s="110" customFormat="1" x14ac:dyDescent="0.2">
      <c r="A280" s="139" t="s">
        <v>289</v>
      </c>
      <c r="B280" s="132" t="s">
        <v>2090</v>
      </c>
      <c r="C280" s="112">
        <f>+'1° trim 2016'!C280*$AB$1</f>
        <v>112</v>
      </c>
      <c r="D280" s="166">
        <f>+C280</f>
        <v>112</v>
      </c>
      <c r="E280" s="112">
        <f>+'1° trim 2016'!D280*$AB$1</f>
        <v>68</v>
      </c>
      <c r="F280" s="166">
        <f>+E280</f>
        <v>68</v>
      </c>
      <c r="G280" s="112">
        <f>+'1° trim 2016'!E280*$AB$1</f>
        <v>128</v>
      </c>
      <c r="H280" s="166">
        <f>+G280</f>
        <v>128</v>
      </c>
      <c r="I280" s="112">
        <f>+'1° trim 2016'!F280*$AB$1</f>
        <v>192</v>
      </c>
      <c r="J280" s="166">
        <f>+I280</f>
        <v>192</v>
      </c>
      <c r="K280" s="112">
        <f>+'1° trim 2016'!G280*$AB$1</f>
        <v>68</v>
      </c>
      <c r="L280" s="166">
        <f>+K280</f>
        <v>68</v>
      </c>
      <c r="M280" s="165">
        <f>+'1° trim 2016'!H280*$AB$1</f>
        <v>68</v>
      </c>
      <c r="N280" s="166">
        <f>+M280</f>
        <v>68</v>
      </c>
      <c r="O280" s="165">
        <f>+'1° trim 2016'!I280*$AB$1</f>
        <v>96</v>
      </c>
      <c r="P280" s="166">
        <f>+O280</f>
        <v>96</v>
      </c>
      <c r="Q280" s="165">
        <f>+'1° trim 2016'!J280*$AB$1</f>
        <v>64</v>
      </c>
      <c r="R280" s="166">
        <f>+Q280</f>
        <v>64</v>
      </c>
      <c r="S280" s="165">
        <f>+'1° trim 2016'!K280*$AB$1</f>
        <v>236</v>
      </c>
      <c r="T280" s="166">
        <f>+S280</f>
        <v>236</v>
      </c>
      <c r="U280" s="165">
        <f>+'1° trim 2016'!L280*$AB$1</f>
        <v>0</v>
      </c>
      <c r="V280" s="166">
        <f>+U280</f>
        <v>0</v>
      </c>
      <c r="W280" s="112">
        <f>+'1° trim 2016'!M280*$AB$1</f>
        <v>136</v>
      </c>
      <c r="X280" s="166">
        <f>+W280</f>
        <v>136</v>
      </c>
      <c r="Y280" s="116">
        <f t="shared" si="137"/>
        <v>1168</v>
      </c>
      <c r="Z280" s="166">
        <f t="shared" si="137"/>
        <v>1168</v>
      </c>
    </row>
    <row r="281" spans="1:26" ht="25.5" x14ac:dyDescent="0.2">
      <c r="A281" s="139" t="s">
        <v>290</v>
      </c>
      <c r="B281" s="132" t="s">
        <v>2092</v>
      </c>
      <c r="C281" s="112">
        <f>+'1° trim 2016'!C281*$AB$1</f>
        <v>344</v>
      </c>
      <c r="D281" s="166">
        <f>+C281</f>
        <v>344</v>
      </c>
      <c r="E281" s="112">
        <f>+'1° trim 2016'!D281*$AB$1</f>
        <v>32</v>
      </c>
      <c r="F281" s="166">
        <f>+E281</f>
        <v>32</v>
      </c>
      <c r="G281" s="112">
        <f>+'1° trim 2016'!E281*$AB$1</f>
        <v>124</v>
      </c>
      <c r="H281" s="166">
        <f>+G281</f>
        <v>124</v>
      </c>
      <c r="I281" s="112">
        <f>+'1° trim 2016'!F281*$AB$1</f>
        <v>44</v>
      </c>
      <c r="J281" s="166">
        <f>+I281</f>
        <v>44</v>
      </c>
      <c r="K281" s="112">
        <f>+'1° trim 2016'!G281*$AB$1</f>
        <v>48</v>
      </c>
      <c r="L281" s="166">
        <f>+K281</f>
        <v>48</v>
      </c>
      <c r="M281" s="165">
        <f>+'1° trim 2016'!H281*$AB$1</f>
        <v>60</v>
      </c>
      <c r="N281" s="166">
        <f>+M281</f>
        <v>60</v>
      </c>
      <c r="O281" s="165">
        <f>+'1° trim 2016'!I281*$AB$1</f>
        <v>32</v>
      </c>
      <c r="P281" s="166">
        <f>+O281</f>
        <v>32</v>
      </c>
      <c r="Q281" s="165">
        <f>+'1° trim 2016'!J281*$AB$1</f>
        <v>4</v>
      </c>
      <c r="R281" s="166">
        <f>+Q281</f>
        <v>4</v>
      </c>
      <c r="S281" s="165">
        <f>+'1° trim 2016'!K281*$AB$1</f>
        <v>84</v>
      </c>
      <c r="T281" s="166">
        <f>+S281</f>
        <v>84</v>
      </c>
      <c r="U281" s="165">
        <f>+'1° trim 2016'!L281*$AB$1</f>
        <v>0</v>
      </c>
      <c r="V281" s="166">
        <f>+U281</f>
        <v>0</v>
      </c>
      <c r="W281" s="112">
        <f>+'1° trim 2016'!M281*$AB$1</f>
        <v>44</v>
      </c>
      <c r="X281" s="166">
        <f>+W281</f>
        <v>44</v>
      </c>
      <c r="Y281" s="116">
        <f t="shared" si="137"/>
        <v>816</v>
      </c>
      <c r="Z281" s="166">
        <f t="shared" si="137"/>
        <v>816</v>
      </c>
    </row>
    <row r="282" spans="1:26" ht="25.5" x14ac:dyDescent="0.2">
      <c r="A282" s="139" t="s">
        <v>291</v>
      </c>
      <c r="B282" s="132" t="s">
        <v>1171</v>
      </c>
      <c r="C282" s="112">
        <f>+'1° trim 2016'!C282*$AB$1</f>
        <v>0</v>
      </c>
      <c r="D282" s="166">
        <f>+C282</f>
        <v>0</v>
      </c>
      <c r="E282" s="112">
        <f>+'1° trim 2016'!D282*$AB$1</f>
        <v>0</v>
      </c>
      <c r="F282" s="166">
        <f>+E282</f>
        <v>0</v>
      </c>
      <c r="G282" s="112">
        <f>+'1° trim 2016'!E282*$AB$1</f>
        <v>0</v>
      </c>
      <c r="H282" s="166">
        <f>+G282</f>
        <v>0</v>
      </c>
      <c r="I282" s="112">
        <f>+'1° trim 2016'!F282*$AB$1</f>
        <v>0</v>
      </c>
      <c r="J282" s="166">
        <f>+I282</f>
        <v>0</v>
      </c>
      <c r="K282" s="112">
        <f>+'1° trim 2016'!G282*$AB$1</f>
        <v>0</v>
      </c>
      <c r="L282" s="166">
        <f>+K282</f>
        <v>0</v>
      </c>
      <c r="M282" s="165">
        <f>+'1° trim 2016'!H282*$AB$1</f>
        <v>0</v>
      </c>
      <c r="N282" s="166">
        <f>+M282</f>
        <v>0</v>
      </c>
      <c r="O282" s="165">
        <f>+'1° trim 2016'!I282*$AB$1</f>
        <v>0</v>
      </c>
      <c r="P282" s="166">
        <f>+O282</f>
        <v>0</v>
      </c>
      <c r="Q282" s="165">
        <f>+'1° trim 2016'!J282*$AB$1</f>
        <v>0</v>
      </c>
      <c r="R282" s="166">
        <f>+Q282</f>
        <v>0</v>
      </c>
      <c r="S282" s="165">
        <f>+'1° trim 2016'!K282*$AB$1</f>
        <v>0</v>
      </c>
      <c r="T282" s="166">
        <f>+S282</f>
        <v>0</v>
      </c>
      <c r="U282" s="165">
        <f>+'1° trim 2016'!L282*$AB$1</f>
        <v>260</v>
      </c>
      <c r="V282" s="166">
        <f>+U282</f>
        <v>260</v>
      </c>
      <c r="W282" s="112">
        <f>+'1° trim 2016'!M282*$AB$1</f>
        <v>900</v>
      </c>
      <c r="X282" s="166">
        <f>+W282</f>
        <v>900</v>
      </c>
      <c r="Y282" s="116">
        <f t="shared" si="137"/>
        <v>1160</v>
      </c>
      <c r="Z282" s="166">
        <f t="shared" si="137"/>
        <v>1160</v>
      </c>
    </row>
    <row r="283" spans="1:26" s="110" customFormat="1" x14ac:dyDescent="0.2">
      <c r="A283" s="139" t="s">
        <v>292</v>
      </c>
      <c r="B283" s="132" t="s">
        <v>1172</v>
      </c>
      <c r="C283" s="112">
        <f>+'1° trim 2016'!C283*$AB$1</f>
        <v>300</v>
      </c>
      <c r="D283" s="166">
        <f>+C283</f>
        <v>300</v>
      </c>
      <c r="E283" s="112">
        <f>+'1° trim 2016'!D283*$AB$1</f>
        <v>804</v>
      </c>
      <c r="F283" s="166">
        <f>+E283</f>
        <v>804</v>
      </c>
      <c r="G283" s="112">
        <f>+'1° trim 2016'!E283*$AB$1</f>
        <v>44</v>
      </c>
      <c r="H283" s="166">
        <f>+G283</f>
        <v>44</v>
      </c>
      <c r="I283" s="112">
        <f>+'1° trim 2016'!F283*$AB$1</f>
        <v>152</v>
      </c>
      <c r="J283" s="166">
        <f>+I283</f>
        <v>152</v>
      </c>
      <c r="K283" s="112">
        <f>+'1° trim 2016'!G283*$AB$1</f>
        <v>1400</v>
      </c>
      <c r="L283" s="166">
        <f>+K283</f>
        <v>1400</v>
      </c>
      <c r="M283" s="165">
        <f>+'1° trim 2016'!H283*$AB$1</f>
        <v>276</v>
      </c>
      <c r="N283" s="166">
        <f>+M283</f>
        <v>276</v>
      </c>
      <c r="O283" s="165">
        <f>+'1° trim 2016'!I283*$AB$1</f>
        <v>512</v>
      </c>
      <c r="P283" s="166">
        <f>+O283</f>
        <v>512</v>
      </c>
      <c r="Q283" s="165">
        <f>+'1° trim 2016'!J283*$AB$1</f>
        <v>1476</v>
      </c>
      <c r="R283" s="166">
        <f>+Q283</f>
        <v>1476</v>
      </c>
      <c r="S283" s="165">
        <f>+'1° trim 2016'!K283*$AB$1</f>
        <v>0</v>
      </c>
      <c r="T283" s="166">
        <f>+S283</f>
        <v>0</v>
      </c>
      <c r="U283" s="165">
        <f>+'1° trim 2016'!L283*$AB$1</f>
        <v>160</v>
      </c>
      <c r="V283" s="166">
        <f>+U283</f>
        <v>160</v>
      </c>
      <c r="W283" s="112">
        <f>+'1° trim 2016'!M283*$AB$1</f>
        <v>68</v>
      </c>
      <c r="X283" s="166">
        <f>+W283</f>
        <v>68</v>
      </c>
      <c r="Y283" s="116">
        <f t="shared" si="137"/>
        <v>5192</v>
      </c>
      <c r="Z283" s="166">
        <f t="shared" si="137"/>
        <v>5192</v>
      </c>
    </row>
    <row r="284" spans="1:26" ht="25.5" x14ac:dyDescent="0.2">
      <c r="A284" s="139" t="s">
        <v>293</v>
      </c>
      <c r="B284" s="132" t="s">
        <v>1579</v>
      </c>
      <c r="C284" s="112">
        <f>+'1° trim 2016'!C284*$AB$1</f>
        <v>0</v>
      </c>
      <c r="D284" s="166">
        <f>+C284</f>
        <v>0</v>
      </c>
      <c r="E284" s="112">
        <f>+'1° trim 2016'!D284*$AB$1</f>
        <v>0</v>
      </c>
      <c r="F284" s="166">
        <f>+E284</f>
        <v>0</v>
      </c>
      <c r="G284" s="112">
        <f>+'1° trim 2016'!E284*$AB$1</f>
        <v>0</v>
      </c>
      <c r="H284" s="166">
        <f>+G284</f>
        <v>0</v>
      </c>
      <c r="I284" s="112">
        <f>+'1° trim 2016'!F284*$AB$1</f>
        <v>20</v>
      </c>
      <c r="J284" s="166">
        <f>+I284</f>
        <v>20</v>
      </c>
      <c r="K284" s="112">
        <f>+'1° trim 2016'!G284*$AB$1</f>
        <v>96</v>
      </c>
      <c r="L284" s="166">
        <f>+K284</f>
        <v>96</v>
      </c>
      <c r="M284" s="165">
        <f>+'1° trim 2016'!H284*$AB$1</f>
        <v>8</v>
      </c>
      <c r="N284" s="166">
        <f>+M284</f>
        <v>8</v>
      </c>
      <c r="O284" s="165">
        <f>+'1° trim 2016'!I284*$AB$1</f>
        <v>116</v>
      </c>
      <c r="P284" s="166">
        <f>+O284</f>
        <v>116</v>
      </c>
      <c r="Q284" s="165">
        <f>+'1° trim 2016'!J284*$AB$1</f>
        <v>892</v>
      </c>
      <c r="R284" s="166">
        <f>+Q284</f>
        <v>892</v>
      </c>
      <c r="S284" s="165">
        <f>+'1° trim 2016'!K284*$AB$1</f>
        <v>72</v>
      </c>
      <c r="T284" s="166">
        <f>+S284</f>
        <v>72</v>
      </c>
      <c r="U284" s="165">
        <f>+'1° trim 2016'!L284*$AB$1</f>
        <v>104</v>
      </c>
      <c r="V284" s="166">
        <f>+U284</f>
        <v>104</v>
      </c>
      <c r="W284" s="112">
        <f>+'1° trim 2016'!M284*$AB$1</f>
        <v>400</v>
      </c>
      <c r="X284" s="166">
        <f>+W284</f>
        <v>400</v>
      </c>
      <c r="Y284" s="116">
        <f t="shared" si="137"/>
        <v>1708</v>
      </c>
      <c r="Z284" s="166">
        <f t="shared" si="137"/>
        <v>1708</v>
      </c>
    </row>
    <row r="285" spans="1:26" ht="25.5" x14ac:dyDescent="0.2">
      <c r="A285" s="143" t="s">
        <v>294</v>
      </c>
      <c r="B285" s="132" t="s">
        <v>2098</v>
      </c>
      <c r="C285" s="112">
        <f>+'1° trim 2016'!C285*$AB$1</f>
        <v>72</v>
      </c>
      <c r="D285" s="164">
        <f>SUM(D286:D288)</f>
        <v>72</v>
      </c>
      <c r="E285" s="112">
        <f>+'1° trim 2016'!D285*$AB$1</f>
        <v>0</v>
      </c>
      <c r="F285" s="164">
        <f>SUM(F286:F288)</f>
        <v>0</v>
      </c>
      <c r="G285" s="112">
        <f>+'1° trim 2016'!E285*$AB$1</f>
        <v>0</v>
      </c>
      <c r="H285" s="164">
        <f>SUM(H286:H288)</f>
        <v>0</v>
      </c>
      <c r="I285" s="112">
        <f>+'1° trim 2016'!F285*$AB$1</f>
        <v>0</v>
      </c>
      <c r="J285" s="164">
        <f>SUM(J286:J288)</f>
        <v>0</v>
      </c>
      <c r="K285" s="112">
        <f>+'1° trim 2016'!G285*$AB$1</f>
        <v>0</v>
      </c>
      <c r="L285" s="164">
        <f>SUM(L286:L288)</f>
        <v>0</v>
      </c>
      <c r="M285" s="165">
        <f>+'1° trim 2016'!H285*$AB$1</f>
        <v>0</v>
      </c>
      <c r="N285" s="164">
        <f>SUM(N286:N288)</f>
        <v>0</v>
      </c>
      <c r="O285" s="165">
        <f>+'1° trim 2016'!I285*$AB$1</f>
        <v>0</v>
      </c>
      <c r="P285" s="164">
        <f>SUM(P286:P288)</f>
        <v>0</v>
      </c>
      <c r="Q285" s="165">
        <f>+'1° trim 2016'!J285*$AB$1</f>
        <v>0</v>
      </c>
      <c r="R285" s="164">
        <f>SUM(R286:R288)</f>
        <v>0</v>
      </c>
      <c r="S285" s="165">
        <f>+'1° trim 2016'!K285*$AB$1</f>
        <v>0</v>
      </c>
      <c r="T285" s="164">
        <f>SUM(T286:T288)</f>
        <v>0</v>
      </c>
      <c r="U285" s="165">
        <f>+'1° trim 2016'!L285*$AB$1</f>
        <v>0</v>
      </c>
      <c r="V285" s="164">
        <f>SUM(V286:V288)</f>
        <v>0</v>
      </c>
      <c r="W285" s="112">
        <f>+'1° trim 2016'!M285*$AB$1</f>
        <v>0</v>
      </c>
      <c r="X285" s="164">
        <f>SUM(X286:X288)</f>
        <v>0</v>
      </c>
      <c r="Y285" s="116">
        <f t="shared" si="137"/>
        <v>72</v>
      </c>
      <c r="Z285" s="164">
        <f t="shared" si="137"/>
        <v>72</v>
      </c>
    </row>
    <row r="286" spans="1:26" s="110" customFormat="1" ht="38.25" x14ac:dyDescent="0.2">
      <c r="A286" s="139" t="s">
        <v>295</v>
      </c>
      <c r="B286" s="132" t="s">
        <v>1448</v>
      </c>
      <c r="C286" s="112">
        <f>+'1° trim 2016'!C286*$AB$1</f>
        <v>72</v>
      </c>
      <c r="D286" s="166">
        <f>+C286</f>
        <v>72</v>
      </c>
      <c r="E286" s="112">
        <f>+'1° trim 2016'!D286*$AB$1</f>
        <v>0</v>
      </c>
      <c r="F286" s="166">
        <f>+E286</f>
        <v>0</v>
      </c>
      <c r="G286" s="112">
        <f>+'1° trim 2016'!E286*$AB$1</f>
        <v>0</v>
      </c>
      <c r="H286" s="166">
        <f>+G286</f>
        <v>0</v>
      </c>
      <c r="I286" s="112">
        <f>+'1° trim 2016'!F286*$AB$1</f>
        <v>0</v>
      </c>
      <c r="J286" s="166">
        <f>+I286</f>
        <v>0</v>
      </c>
      <c r="K286" s="112">
        <f>+'1° trim 2016'!G286*$AB$1</f>
        <v>0</v>
      </c>
      <c r="L286" s="166">
        <f>+K286</f>
        <v>0</v>
      </c>
      <c r="M286" s="165">
        <f>+'1° trim 2016'!H286*$AB$1</f>
        <v>0</v>
      </c>
      <c r="N286" s="166">
        <f>+M286</f>
        <v>0</v>
      </c>
      <c r="O286" s="165">
        <f>+'1° trim 2016'!I286*$AB$1</f>
        <v>0</v>
      </c>
      <c r="P286" s="166">
        <f>+O286</f>
        <v>0</v>
      </c>
      <c r="Q286" s="165">
        <f>+'1° trim 2016'!J286*$AB$1</f>
        <v>0</v>
      </c>
      <c r="R286" s="166">
        <f>+Q286</f>
        <v>0</v>
      </c>
      <c r="S286" s="165">
        <f>+'1° trim 2016'!K286*$AB$1</f>
        <v>0</v>
      </c>
      <c r="T286" s="166">
        <f>+S286</f>
        <v>0</v>
      </c>
      <c r="U286" s="165">
        <f>+'1° trim 2016'!L286*$AB$1</f>
        <v>0</v>
      </c>
      <c r="V286" s="166">
        <f>+U286</f>
        <v>0</v>
      </c>
      <c r="W286" s="112">
        <f>+'1° trim 2016'!M286*$AB$1</f>
        <v>0</v>
      </c>
      <c r="X286" s="166">
        <f>+W286</f>
        <v>0</v>
      </c>
      <c r="Y286" s="116">
        <f t="shared" si="137"/>
        <v>72</v>
      </c>
      <c r="Z286" s="166">
        <f t="shared" si="137"/>
        <v>72</v>
      </c>
    </row>
    <row r="287" spans="1:26" ht="38.25" x14ac:dyDescent="0.2">
      <c r="A287" s="139" t="s">
        <v>296</v>
      </c>
      <c r="B287" s="132" t="s">
        <v>2127</v>
      </c>
      <c r="C287" s="112">
        <f>+'1° trim 2016'!C287*$AB$1</f>
        <v>0</v>
      </c>
      <c r="D287" s="166">
        <f>+C287</f>
        <v>0</v>
      </c>
      <c r="E287" s="112">
        <f>+'1° trim 2016'!D287*$AB$1</f>
        <v>0</v>
      </c>
      <c r="F287" s="166">
        <f>+E287</f>
        <v>0</v>
      </c>
      <c r="G287" s="112">
        <f>+'1° trim 2016'!E287*$AB$1</f>
        <v>0</v>
      </c>
      <c r="H287" s="166">
        <f>+G287</f>
        <v>0</v>
      </c>
      <c r="I287" s="112">
        <f>+'1° trim 2016'!F287*$AB$1</f>
        <v>0</v>
      </c>
      <c r="J287" s="166">
        <f>+I287</f>
        <v>0</v>
      </c>
      <c r="K287" s="112">
        <f>+'1° trim 2016'!G287*$AB$1</f>
        <v>0</v>
      </c>
      <c r="L287" s="166">
        <f>+K287</f>
        <v>0</v>
      </c>
      <c r="M287" s="165">
        <f>+'1° trim 2016'!H287*$AB$1</f>
        <v>0</v>
      </c>
      <c r="N287" s="166">
        <f>+M287</f>
        <v>0</v>
      </c>
      <c r="O287" s="165">
        <f>+'1° trim 2016'!I287*$AB$1</f>
        <v>0</v>
      </c>
      <c r="P287" s="166">
        <f>+O287</f>
        <v>0</v>
      </c>
      <c r="Q287" s="165">
        <f>+'1° trim 2016'!J287*$AB$1</f>
        <v>0</v>
      </c>
      <c r="R287" s="166">
        <f>+Q287</f>
        <v>0</v>
      </c>
      <c r="S287" s="165">
        <f>+'1° trim 2016'!K287*$AB$1</f>
        <v>0</v>
      </c>
      <c r="T287" s="166">
        <f>+S287</f>
        <v>0</v>
      </c>
      <c r="U287" s="165">
        <f>+'1° trim 2016'!L287*$AB$1</f>
        <v>0</v>
      </c>
      <c r="V287" s="166">
        <f>+U287</f>
        <v>0</v>
      </c>
      <c r="W287" s="112">
        <f>+'1° trim 2016'!M287*$AB$1</f>
        <v>0</v>
      </c>
      <c r="X287" s="166">
        <f>+W287</f>
        <v>0</v>
      </c>
      <c r="Y287" s="116">
        <f t="shared" si="137"/>
        <v>0</v>
      </c>
      <c r="Z287" s="166">
        <f t="shared" si="137"/>
        <v>0</v>
      </c>
    </row>
    <row r="288" spans="1:26" ht="38.25" x14ac:dyDescent="0.2">
      <c r="A288" s="139" t="s">
        <v>297</v>
      </c>
      <c r="B288" s="132" t="s">
        <v>950</v>
      </c>
      <c r="C288" s="112">
        <f>+'1° trim 2016'!C288*$AB$1</f>
        <v>0</v>
      </c>
      <c r="D288" s="166">
        <f>+C288</f>
        <v>0</v>
      </c>
      <c r="E288" s="112">
        <f>+'1° trim 2016'!D288*$AB$1</f>
        <v>0</v>
      </c>
      <c r="F288" s="166">
        <f>+E288</f>
        <v>0</v>
      </c>
      <c r="G288" s="112">
        <f>+'1° trim 2016'!E288*$AB$1</f>
        <v>0</v>
      </c>
      <c r="H288" s="166">
        <f>+G288</f>
        <v>0</v>
      </c>
      <c r="I288" s="112">
        <f>+'1° trim 2016'!F288*$AB$1</f>
        <v>0</v>
      </c>
      <c r="J288" s="166">
        <f>+I288</f>
        <v>0</v>
      </c>
      <c r="K288" s="112">
        <f>+'1° trim 2016'!G288*$AB$1</f>
        <v>0</v>
      </c>
      <c r="L288" s="166">
        <f>+K288</f>
        <v>0</v>
      </c>
      <c r="M288" s="165">
        <f>+'1° trim 2016'!H288*$AB$1</f>
        <v>0</v>
      </c>
      <c r="N288" s="166">
        <f>+M288</f>
        <v>0</v>
      </c>
      <c r="O288" s="165">
        <f>+'1° trim 2016'!I288*$AB$1</f>
        <v>0</v>
      </c>
      <c r="P288" s="166">
        <f>+O288</f>
        <v>0</v>
      </c>
      <c r="Q288" s="165">
        <f>+'1° trim 2016'!J288*$AB$1</f>
        <v>0</v>
      </c>
      <c r="R288" s="166">
        <f>+Q288</f>
        <v>0</v>
      </c>
      <c r="S288" s="165">
        <f>+'1° trim 2016'!K288*$AB$1</f>
        <v>0</v>
      </c>
      <c r="T288" s="166">
        <f>+S288</f>
        <v>0</v>
      </c>
      <c r="U288" s="165">
        <f>+'1° trim 2016'!L288*$AB$1</f>
        <v>0</v>
      </c>
      <c r="V288" s="166">
        <f>+U288</f>
        <v>0</v>
      </c>
      <c r="W288" s="112">
        <f>+'1° trim 2016'!M288*$AB$1</f>
        <v>0</v>
      </c>
      <c r="X288" s="166">
        <f>+W288</f>
        <v>0</v>
      </c>
      <c r="Y288" s="116">
        <f t="shared" si="137"/>
        <v>0</v>
      </c>
      <c r="Z288" s="166">
        <f t="shared" si="137"/>
        <v>0</v>
      </c>
    </row>
    <row r="289" spans="1:26" x14ac:dyDescent="0.2">
      <c r="A289" s="143" t="s">
        <v>298</v>
      </c>
      <c r="B289" s="132" t="s">
        <v>1369</v>
      </c>
      <c r="C289" s="112">
        <f>+'1° trim 2016'!C289*$AB$1</f>
        <v>668</v>
      </c>
      <c r="D289" s="164">
        <f>SUM(D290:D291)</f>
        <v>668</v>
      </c>
      <c r="E289" s="112">
        <f>+'1° trim 2016'!D289*$AB$1</f>
        <v>276</v>
      </c>
      <c r="F289" s="164">
        <f>SUM(F290:F291)</f>
        <v>276</v>
      </c>
      <c r="G289" s="112">
        <f>+'1° trim 2016'!E289*$AB$1</f>
        <v>352</v>
      </c>
      <c r="H289" s="164">
        <f>SUM(H290:H291)</f>
        <v>352</v>
      </c>
      <c r="I289" s="112">
        <f>+'1° trim 2016'!F289*$AB$1</f>
        <v>276</v>
      </c>
      <c r="J289" s="164">
        <f>SUM(J290:J291)</f>
        <v>276</v>
      </c>
      <c r="K289" s="112">
        <f>+'1° trim 2016'!G289*$AB$1</f>
        <v>300</v>
      </c>
      <c r="L289" s="164">
        <f>SUM(L290:L291)</f>
        <v>300</v>
      </c>
      <c r="M289" s="165">
        <f>+'1° trim 2016'!H289*$AB$1</f>
        <v>112</v>
      </c>
      <c r="N289" s="164">
        <f>SUM(N290:N291)</f>
        <v>112</v>
      </c>
      <c r="O289" s="165">
        <f>+'1° trim 2016'!I289*$AB$1</f>
        <v>44</v>
      </c>
      <c r="P289" s="164">
        <f>SUM(P290:P291)</f>
        <v>44</v>
      </c>
      <c r="Q289" s="165">
        <f>+'1° trim 2016'!J289*$AB$1</f>
        <v>656</v>
      </c>
      <c r="R289" s="164">
        <f>SUM(R290:R291)</f>
        <v>656</v>
      </c>
      <c r="S289" s="165">
        <f>+'1° trim 2016'!K289*$AB$1</f>
        <v>352</v>
      </c>
      <c r="T289" s="164">
        <f>SUM(T290:T291)</f>
        <v>352</v>
      </c>
      <c r="U289" s="165">
        <f>+'1° trim 2016'!L289*$AB$1</f>
        <v>108</v>
      </c>
      <c r="V289" s="164">
        <f>SUM(V290:V291)</f>
        <v>108</v>
      </c>
      <c r="W289" s="112">
        <f>+'1° trim 2016'!M289*$AB$1</f>
        <v>84</v>
      </c>
      <c r="X289" s="164">
        <f>SUM(X290:X291)</f>
        <v>84</v>
      </c>
      <c r="Y289" s="116">
        <f t="shared" si="137"/>
        <v>3228</v>
      </c>
      <c r="Z289" s="164">
        <f t="shared" si="137"/>
        <v>3228</v>
      </c>
    </row>
    <row r="290" spans="1:26" s="110" customFormat="1" ht="25.5" x14ac:dyDescent="0.2">
      <c r="A290" s="143" t="s">
        <v>299</v>
      </c>
      <c r="B290" s="132" t="s">
        <v>1371</v>
      </c>
      <c r="C290" s="112">
        <f>+'1° trim 2016'!C290*$AB$1</f>
        <v>0</v>
      </c>
      <c r="D290" s="166">
        <f>+C290</f>
        <v>0</v>
      </c>
      <c r="E290" s="112">
        <f>+'1° trim 2016'!D290*$AB$1</f>
        <v>28</v>
      </c>
      <c r="F290" s="166">
        <f>+E290</f>
        <v>28</v>
      </c>
      <c r="G290" s="112">
        <f>+'1° trim 2016'!E290*$AB$1</f>
        <v>0</v>
      </c>
      <c r="H290" s="166">
        <f>+G290</f>
        <v>0</v>
      </c>
      <c r="I290" s="112">
        <f>+'1° trim 2016'!F290*$AB$1</f>
        <v>12</v>
      </c>
      <c r="J290" s="166">
        <f>+I290</f>
        <v>12</v>
      </c>
      <c r="K290" s="112">
        <f>+'1° trim 2016'!G290*$AB$1</f>
        <v>300</v>
      </c>
      <c r="L290" s="166">
        <f>+K290</f>
        <v>300</v>
      </c>
      <c r="M290" s="165">
        <f>+'1° trim 2016'!H290*$AB$1</f>
        <v>0</v>
      </c>
      <c r="N290" s="166">
        <f>+M290</f>
        <v>0</v>
      </c>
      <c r="O290" s="165">
        <f>+'1° trim 2016'!I290*$AB$1</f>
        <v>0</v>
      </c>
      <c r="P290" s="166">
        <f>+O290</f>
        <v>0</v>
      </c>
      <c r="Q290" s="165">
        <f>+'1° trim 2016'!J290*$AB$1</f>
        <v>0</v>
      </c>
      <c r="R290" s="166">
        <f>+Q290</f>
        <v>0</v>
      </c>
      <c r="S290" s="165">
        <f>+'1° trim 2016'!K290*$AB$1</f>
        <v>0</v>
      </c>
      <c r="T290" s="166">
        <f>+S290</f>
        <v>0</v>
      </c>
      <c r="U290" s="165">
        <f>+'1° trim 2016'!L290*$AB$1</f>
        <v>0</v>
      </c>
      <c r="V290" s="166">
        <f>+U290</f>
        <v>0</v>
      </c>
      <c r="W290" s="112">
        <f>+'1° trim 2016'!M290*$AB$1</f>
        <v>0</v>
      </c>
      <c r="X290" s="166">
        <f>+W290</f>
        <v>0</v>
      </c>
      <c r="Y290" s="116">
        <f t="shared" si="137"/>
        <v>340</v>
      </c>
      <c r="Z290" s="166">
        <f t="shared" si="137"/>
        <v>340</v>
      </c>
    </row>
    <row r="291" spans="1:26" s="110" customFormat="1" ht="25.5" x14ac:dyDescent="0.2">
      <c r="A291" s="143" t="s">
        <v>300</v>
      </c>
      <c r="B291" s="132" t="s">
        <v>1373</v>
      </c>
      <c r="C291" s="112">
        <f>+'1° trim 2016'!C291*$AB$1</f>
        <v>668</v>
      </c>
      <c r="D291" s="166">
        <f>+C291</f>
        <v>668</v>
      </c>
      <c r="E291" s="112">
        <f>+'1° trim 2016'!D291*$AB$1</f>
        <v>248</v>
      </c>
      <c r="F291" s="166">
        <f>+E291</f>
        <v>248</v>
      </c>
      <c r="G291" s="112">
        <f>+'1° trim 2016'!E291*$AB$1</f>
        <v>352</v>
      </c>
      <c r="H291" s="166">
        <f>+G291</f>
        <v>352</v>
      </c>
      <c r="I291" s="112">
        <f>+'1° trim 2016'!F291*$AB$1</f>
        <v>264</v>
      </c>
      <c r="J291" s="166">
        <f>+I291</f>
        <v>264</v>
      </c>
      <c r="K291" s="112">
        <f>+'1° trim 2016'!G291*$AB$1</f>
        <v>0</v>
      </c>
      <c r="L291" s="166">
        <f>+K291</f>
        <v>0</v>
      </c>
      <c r="M291" s="165">
        <f>+'1° trim 2016'!H291*$AB$1</f>
        <v>112</v>
      </c>
      <c r="N291" s="166">
        <f>+M291</f>
        <v>112</v>
      </c>
      <c r="O291" s="165">
        <f>+'1° trim 2016'!I291*$AB$1</f>
        <v>44</v>
      </c>
      <c r="P291" s="166">
        <f>+O291</f>
        <v>44</v>
      </c>
      <c r="Q291" s="165">
        <f>+'1° trim 2016'!J291*$AB$1</f>
        <v>656</v>
      </c>
      <c r="R291" s="166">
        <f>+Q291</f>
        <v>656</v>
      </c>
      <c r="S291" s="165">
        <f>+'1° trim 2016'!K291*$AB$1</f>
        <v>352</v>
      </c>
      <c r="T291" s="166">
        <f>+S291</f>
        <v>352</v>
      </c>
      <c r="U291" s="165">
        <f>+'1° trim 2016'!L291*$AB$1</f>
        <v>108</v>
      </c>
      <c r="V291" s="166">
        <f>+U291</f>
        <v>108</v>
      </c>
      <c r="W291" s="112">
        <f>+'1° trim 2016'!M291*$AB$1</f>
        <v>84</v>
      </c>
      <c r="X291" s="166">
        <f>+W291</f>
        <v>84</v>
      </c>
      <c r="Y291" s="116">
        <f t="shared" si="137"/>
        <v>2888</v>
      </c>
      <c r="Z291" s="166">
        <f t="shared" si="137"/>
        <v>2888</v>
      </c>
    </row>
    <row r="292" spans="1:26" ht="25.5" x14ac:dyDescent="0.2">
      <c r="A292" s="139" t="s">
        <v>301</v>
      </c>
      <c r="B292" s="132" t="s">
        <v>1375</v>
      </c>
      <c r="C292" s="112">
        <f>+'1° trim 2016'!C292*$AB$1</f>
        <v>5128</v>
      </c>
      <c r="D292" s="164">
        <f>SUM(D293:D299)</f>
        <v>5128</v>
      </c>
      <c r="E292" s="112">
        <f>+'1° trim 2016'!D292*$AB$1</f>
        <v>4716</v>
      </c>
      <c r="F292" s="164">
        <f>SUM(F293:F299)</f>
        <v>4716</v>
      </c>
      <c r="G292" s="112">
        <f>+'1° trim 2016'!E292*$AB$1</f>
        <v>9344</v>
      </c>
      <c r="H292" s="164">
        <f>SUM(H293:H299)</f>
        <v>9344</v>
      </c>
      <c r="I292" s="112">
        <f>+'1° trim 2016'!F292*$AB$1</f>
        <v>2176</v>
      </c>
      <c r="J292" s="164">
        <f>SUM(J293:J299)</f>
        <v>2176</v>
      </c>
      <c r="K292" s="112">
        <f>+'1° trim 2016'!G292*$AB$1</f>
        <v>2884</v>
      </c>
      <c r="L292" s="164">
        <f>SUM(L293:L299)</f>
        <v>2884</v>
      </c>
      <c r="M292" s="165">
        <f>+'1° trim 2016'!H292*$AB$1</f>
        <v>1996</v>
      </c>
      <c r="N292" s="164">
        <f>SUM(N293:N299)</f>
        <v>1996</v>
      </c>
      <c r="O292" s="165">
        <f>+'1° trim 2016'!I292*$AB$1</f>
        <v>3376</v>
      </c>
      <c r="P292" s="164">
        <f>SUM(P293:P299)</f>
        <v>3376</v>
      </c>
      <c r="Q292" s="165">
        <f>+'1° trim 2016'!J292*$AB$1</f>
        <v>13432</v>
      </c>
      <c r="R292" s="164">
        <f>SUM(R293:R299)</f>
        <v>13432</v>
      </c>
      <c r="S292" s="165">
        <f>+'1° trim 2016'!K292*$AB$1</f>
        <v>13968</v>
      </c>
      <c r="T292" s="164">
        <f>SUM(T293:T299)</f>
        <v>13968</v>
      </c>
      <c r="U292" s="165">
        <f>+'1° trim 2016'!L292*$AB$1</f>
        <v>4268</v>
      </c>
      <c r="V292" s="164">
        <f>SUM(V293:V299)</f>
        <v>4268</v>
      </c>
      <c r="W292" s="112">
        <f>+'1° trim 2016'!M292*$AB$1</f>
        <v>3524</v>
      </c>
      <c r="X292" s="164">
        <f>SUM(X293:X299)</f>
        <v>3524</v>
      </c>
      <c r="Y292" s="116">
        <f t="shared" si="137"/>
        <v>64812</v>
      </c>
      <c r="Z292" s="164">
        <f t="shared" si="137"/>
        <v>64812</v>
      </c>
    </row>
    <row r="293" spans="1:26" ht="25.5" x14ac:dyDescent="0.2">
      <c r="A293" s="143" t="s">
        <v>522</v>
      </c>
      <c r="B293" s="132" t="s">
        <v>67</v>
      </c>
      <c r="C293" s="112">
        <f>+'1° trim 2016'!C293*$AB$1</f>
        <v>2208</v>
      </c>
      <c r="D293" s="166">
        <f t="shared" ref="D293:F299" si="138">+C293</f>
        <v>2208</v>
      </c>
      <c r="E293" s="112">
        <f>+'1° trim 2016'!D293*$AB$1</f>
        <v>888</v>
      </c>
      <c r="F293" s="166">
        <f t="shared" si="138"/>
        <v>888</v>
      </c>
      <c r="G293" s="112">
        <f>+'1° trim 2016'!E293*$AB$1</f>
        <v>4536</v>
      </c>
      <c r="H293" s="166">
        <f t="shared" ref="H293:H299" si="139">+G293</f>
        <v>4536</v>
      </c>
      <c r="I293" s="112">
        <f>+'1° trim 2016'!F293*$AB$1</f>
        <v>748</v>
      </c>
      <c r="J293" s="166">
        <f t="shared" ref="J293:J299" si="140">+I293</f>
        <v>748</v>
      </c>
      <c r="K293" s="112">
        <f>+'1° trim 2016'!G293*$AB$1</f>
        <v>560</v>
      </c>
      <c r="L293" s="166">
        <f t="shared" ref="L293:L299" si="141">+K293</f>
        <v>560</v>
      </c>
      <c r="M293" s="165">
        <f>+'1° trim 2016'!H293*$AB$1</f>
        <v>284</v>
      </c>
      <c r="N293" s="166">
        <f t="shared" ref="N293:N299" si="142">+M293</f>
        <v>284</v>
      </c>
      <c r="O293" s="165">
        <f>+'1° trim 2016'!I293*$AB$1</f>
        <v>1520</v>
      </c>
      <c r="P293" s="166">
        <f t="shared" ref="P293:P299" si="143">+O293</f>
        <v>1520</v>
      </c>
      <c r="Q293" s="165">
        <f>+'1° trim 2016'!J293*$AB$1</f>
        <v>6472</v>
      </c>
      <c r="R293" s="166">
        <f t="shared" ref="R293:R299" si="144">+Q293</f>
        <v>6472</v>
      </c>
      <c r="S293" s="165">
        <f>+'1° trim 2016'!K293*$AB$1</f>
        <v>8676</v>
      </c>
      <c r="T293" s="166">
        <f t="shared" ref="T293:T299" si="145">+S293</f>
        <v>8676</v>
      </c>
      <c r="U293" s="165">
        <f>+'1° trim 2016'!L293*$AB$1</f>
        <v>208</v>
      </c>
      <c r="V293" s="166">
        <f t="shared" ref="V293:V299" si="146">+U293</f>
        <v>208</v>
      </c>
      <c r="W293" s="112">
        <f>+'1° trim 2016'!M293*$AB$1</f>
        <v>300</v>
      </c>
      <c r="X293" s="166">
        <f t="shared" ref="X293:X299" si="147">+W293</f>
        <v>300</v>
      </c>
      <c r="Y293" s="116">
        <f t="shared" si="137"/>
        <v>26400</v>
      </c>
      <c r="Z293" s="166">
        <f t="shared" si="137"/>
        <v>26400</v>
      </c>
    </row>
    <row r="294" spans="1:26" ht="25.5" x14ac:dyDescent="0.2">
      <c r="A294" s="143" t="s">
        <v>523</v>
      </c>
      <c r="B294" s="132" t="s">
        <v>68</v>
      </c>
      <c r="C294" s="112">
        <f>+'1° trim 2016'!C294*$AB$1</f>
        <v>0</v>
      </c>
      <c r="D294" s="166">
        <f t="shared" si="138"/>
        <v>0</v>
      </c>
      <c r="E294" s="112">
        <f>+'1° trim 2016'!D294*$AB$1</f>
        <v>1600</v>
      </c>
      <c r="F294" s="166">
        <f t="shared" si="138"/>
        <v>1600</v>
      </c>
      <c r="G294" s="112">
        <f>+'1° trim 2016'!E294*$AB$1</f>
        <v>0</v>
      </c>
      <c r="H294" s="166">
        <f t="shared" si="139"/>
        <v>0</v>
      </c>
      <c r="I294" s="112">
        <f>+'1° trim 2016'!F294*$AB$1</f>
        <v>240</v>
      </c>
      <c r="J294" s="166">
        <f t="shared" si="140"/>
        <v>240</v>
      </c>
      <c r="K294" s="112">
        <f>+'1° trim 2016'!G294*$AB$1</f>
        <v>280</v>
      </c>
      <c r="L294" s="166">
        <f t="shared" si="141"/>
        <v>280</v>
      </c>
      <c r="M294" s="165">
        <f>+'1° trim 2016'!H294*$AB$1</f>
        <v>1076</v>
      </c>
      <c r="N294" s="166">
        <f t="shared" si="142"/>
        <v>1076</v>
      </c>
      <c r="O294" s="165">
        <f>+'1° trim 2016'!I294*$AB$1</f>
        <v>0</v>
      </c>
      <c r="P294" s="166">
        <f t="shared" si="143"/>
        <v>0</v>
      </c>
      <c r="Q294" s="165">
        <f>+'1° trim 2016'!J294*$AB$1</f>
        <v>556</v>
      </c>
      <c r="R294" s="166">
        <f t="shared" si="144"/>
        <v>556</v>
      </c>
      <c r="S294" s="165">
        <f>+'1° trim 2016'!K294*$AB$1</f>
        <v>72</v>
      </c>
      <c r="T294" s="166">
        <f t="shared" si="145"/>
        <v>72</v>
      </c>
      <c r="U294" s="165">
        <f>+'1° trim 2016'!L294*$AB$1</f>
        <v>824</v>
      </c>
      <c r="V294" s="166">
        <f t="shared" si="146"/>
        <v>824</v>
      </c>
      <c r="W294" s="112">
        <f>+'1° trim 2016'!M294*$AB$1</f>
        <v>1200</v>
      </c>
      <c r="X294" s="166">
        <f t="shared" si="147"/>
        <v>1200</v>
      </c>
      <c r="Y294" s="116">
        <f t="shared" si="137"/>
        <v>5848</v>
      </c>
      <c r="Z294" s="166">
        <f t="shared" si="137"/>
        <v>5848</v>
      </c>
    </row>
    <row r="295" spans="1:26" ht="25.5" x14ac:dyDescent="0.2">
      <c r="A295" s="143" t="s">
        <v>524</v>
      </c>
      <c r="B295" s="132" t="s">
        <v>69</v>
      </c>
      <c r="C295" s="112">
        <f>+'1° trim 2016'!C295*$AB$1</f>
        <v>2288</v>
      </c>
      <c r="D295" s="166">
        <f t="shared" si="138"/>
        <v>2288</v>
      </c>
      <c r="E295" s="112">
        <f>+'1° trim 2016'!D295*$AB$1</f>
        <v>1532</v>
      </c>
      <c r="F295" s="166">
        <f t="shared" si="138"/>
        <v>1532</v>
      </c>
      <c r="G295" s="112">
        <f>+'1° trim 2016'!E295*$AB$1</f>
        <v>3248</v>
      </c>
      <c r="H295" s="166">
        <f t="shared" si="139"/>
        <v>3248</v>
      </c>
      <c r="I295" s="112">
        <f>+'1° trim 2016'!F295*$AB$1</f>
        <v>960</v>
      </c>
      <c r="J295" s="166">
        <f t="shared" si="140"/>
        <v>960</v>
      </c>
      <c r="K295" s="112">
        <f>+'1° trim 2016'!G295*$AB$1</f>
        <v>1800</v>
      </c>
      <c r="L295" s="166">
        <f t="shared" si="141"/>
        <v>1800</v>
      </c>
      <c r="M295" s="165">
        <f>+'1° trim 2016'!H295*$AB$1</f>
        <v>592</v>
      </c>
      <c r="N295" s="166">
        <f t="shared" si="142"/>
        <v>592</v>
      </c>
      <c r="O295" s="165">
        <f>+'1° trim 2016'!I295*$AB$1</f>
        <v>1740</v>
      </c>
      <c r="P295" s="166">
        <f t="shared" si="143"/>
        <v>1740</v>
      </c>
      <c r="Q295" s="165">
        <f>+'1° trim 2016'!J295*$AB$1</f>
        <v>5544</v>
      </c>
      <c r="R295" s="166">
        <f t="shared" si="144"/>
        <v>5544</v>
      </c>
      <c r="S295" s="165">
        <f>+'1° trim 2016'!K295*$AB$1</f>
        <v>4836</v>
      </c>
      <c r="T295" s="166">
        <f t="shared" si="145"/>
        <v>4836</v>
      </c>
      <c r="U295" s="165">
        <f>+'1° trim 2016'!L295*$AB$1</f>
        <v>3156</v>
      </c>
      <c r="V295" s="166">
        <f t="shared" si="146"/>
        <v>3156</v>
      </c>
      <c r="W295" s="112">
        <f>+'1° trim 2016'!M295*$AB$1</f>
        <v>1852</v>
      </c>
      <c r="X295" s="166">
        <f t="shared" si="147"/>
        <v>1852</v>
      </c>
      <c r="Y295" s="116">
        <f t="shared" si="137"/>
        <v>27548</v>
      </c>
      <c r="Z295" s="166">
        <f t="shared" si="137"/>
        <v>27548</v>
      </c>
    </row>
    <row r="296" spans="1:26" s="110" customFormat="1" x14ac:dyDescent="0.2">
      <c r="A296" s="143" t="s">
        <v>525</v>
      </c>
      <c r="B296" s="132" t="s">
        <v>70</v>
      </c>
      <c r="C296" s="112">
        <f>+'1° trim 2016'!C296*$AB$1</f>
        <v>0</v>
      </c>
      <c r="D296" s="166">
        <f t="shared" si="138"/>
        <v>0</v>
      </c>
      <c r="E296" s="112">
        <f>+'1° trim 2016'!D296*$AB$1</f>
        <v>0</v>
      </c>
      <c r="F296" s="166">
        <f t="shared" si="138"/>
        <v>0</v>
      </c>
      <c r="G296" s="112">
        <f>+'1° trim 2016'!E296*$AB$1</f>
        <v>0</v>
      </c>
      <c r="H296" s="166">
        <f t="shared" si="139"/>
        <v>0</v>
      </c>
      <c r="I296" s="112">
        <f>+'1° trim 2016'!F296*$AB$1</f>
        <v>0</v>
      </c>
      <c r="J296" s="166">
        <f t="shared" si="140"/>
        <v>0</v>
      </c>
      <c r="K296" s="112">
        <f>+'1° trim 2016'!G296*$AB$1</f>
        <v>0</v>
      </c>
      <c r="L296" s="166">
        <f t="shared" si="141"/>
        <v>0</v>
      </c>
      <c r="M296" s="165">
        <f>+'1° trim 2016'!H296*$AB$1</f>
        <v>0</v>
      </c>
      <c r="N296" s="166">
        <f t="shared" si="142"/>
        <v>0</v>
      </c>
      <c r="O296" s="165">
        <f>+'1° trim 2016'!I296*$AB$1</f>
        <v>0</v>
      </c>
      <c r="P296" s="166">
        <f t="shared" si="143"/>
        <v>0</v>
      </c>
      <c r="Q296" s="165">
        <f>+'1° trim 2016'!J296*$AB$1</f>
        <v>168</v>
      </c>
      <c r="R296" s="166">
        <f t="shared" si="144"/>
        <v>168</v>
      </c>
      <c r="S296" s="165">
        <f>+'1° trim 2016'!K296*$AB$1</f>
        <v>0</v>
      </c>
      <c r="T296" s="166">
        <f t="shared" si="145"/>
        <v>0</v>
      </c>
      <c r="U296" s="165">
        <f>+'1° trim 2016'!L296*$AB$1</f>
        <v>0</v>
      </c>
      <c r="V296" s="166">
        <f t="shared" si="146"/>
        <v>0</v>
      </c>
      <c r="W296" s="112">
        <f>+'1° trim 2016'!M296*$AB$1</f>
        <v>0</v>
      </c>
      <c r="X296" s="166">
        <f t="shared" si="147"/>
        <v>0</v>
      </c>
      <c r="Y296" s="116">
        <f t="shared" si="137"/>
        <v>168</v>
      </c>
      <c r="Z296" s="166">
        <f t="shared" si="137"/>
        <v>168</v>
      </c>
    </row>
    <row r="297" spans="1:26" x14ac:dyDescent="0.2">
      <c r="A297" s="143" t="s">
        <v>526</v>
      </c>
      <c r="B297" s="132" t="s">
        <v>451</v>
      </c>
      <c r="C297" s="112">
        <f>+'1° trim 2016'!C297*$AB$1</f>
        <v>56</v>
      </c>
      <c r="D297" s="166">
        <f t="shared" si="138"/>
        <v>56</v>
      </c>
      <c r="E297" s="112">
        <f>+'1° trim 2016'!D297*$AB$1</f>
        <v>8</v>
      </c>
      <c r="F297" s="166">
        <f t="shared" si="138"/>
        <v>8</v>
      </c>
      <c r="G297" s="112">
        <f>+'1° trim 2016'!E297*$AB$1</f>
        <v>132</v>
      </c>
      <c r="H297" s="166">
        <f t="shared" si="139"/>
        <v>132</v>
      </c>
      <c r="I297" s="112">
        <f>+'1° trim 2016'!F297*$AB$1</f>
        <v>24</v>
      </c>
      <c r="J297" s="166">
        <f t="shared" si="140"/>
        <v>24</v>
      </c>
      <c r="K297" s="112">
        <f>+'1° trim 2016'!G297*$AB$1</f>
        <v>84</v>
      </c>
      <c r="L297" s="166">
        <f t="shared" si="141"/>
        <v>84</v>
      </c>
      <c r="M297" s="165">
        <f>+'1° trim 2016'!H297*$AB$1</f>
        <v>40</v>
      </c>
      <c r="N297" s="166">
        <f t="shared" si="142"/>
        <v>40</v>
      </c>
      <c r="O297" s="165">
        <f>+'1° trim 2016'!I297*$AB$1</f>
        <v>16</v>
      </c>
      <c r="P297" s="166">
        <f t="shared" si="143"/>
        <v>16</v>
      </c>
      <c r="Q297" s="165">
        <f>+'1° trim 2016'!J297*$AB$1</f>
        <v>256</v>
      </c>
      <c r="R297" s="166">
        <f t="shared" si="144"/>
        <v>256</v>
      </c>
      <c r="S297" s="165">
        <f>+'1° trim 2016'!K297*$AB$1</f>
        <v>32</v>
      </c>
      <c r="T297" s="166">
        <f t="shared" si="145"/>
        <v>32</v>
      </c>
      <c r="U297" s="165">
        <f>+'1° trim 2016'!L297*$AB$1</f>
        <v>0</v>
      </c>
      <c r="V297" s="166">
        <f t="shared" si="146"/>
        <v>0</v>
      </c>
      <c r="W297" s="112">
        <f>+'1° trim 2016'!M297*$AB$1</f>
        <v>0</v>
      </c>
      <c r="X297" s="166">
        <f t="shared" si="147"/>
        <v>0</v>
      </c>
      <c r="Y297" s="116">
        <f t="shared" si="137"/>
        <v>648</v>
      </c>
      <c r="Z297" s="166">
        <f t="shared" si="137"/>
        <v>648</v>
      </c>
    </row>
    <row r="298" spans="1:26" x14ac:dyDescent="0.2">
      <c r="A298" s="143" t="s">
        <v>527</v>
      </c>
      <c r="B298" s="132" t="s">
        <v>71</v>
      </c>
      <c r="C298" s="112">
        <f>+'1° trim 2016'!C298*$AB$1</f>
        <v>576</v>
      </c>
      <c r="D298" s="166">
        <f t="shared" si="138"/>
        <v>576</v>
      </c>
      <c r="E298" s="112">
        <f>+'1° trim 2016'!D298*$AB$1</f>
        <v>688</v>
      </c>
      <c r="F298" s="166">
        <f t="shared" si="138"/>
        <v>688</v>
      </c>
      <c r="G298" s="112">
        <f>+'1° trim 2016'!E298*$AB$1</f>
        <v>1428</v>
      </c>
      <c r="H298" s="166">
        <f t="shared" si="139"/>
        <v>1428</v>
      </c>
      <c r="I298" s="112">
        <f>+'1° trim 2016'!F298*$AB$1</f>
        <v>204</v>
      </c>
      <c r="J298" s="166">
        <f t="shared" si="140"/>
        <v>204</v>
      </c>
      <c r="K298" s="112">
        <f>+'1° trim 2016'!G298*$AB$1</f>
        <v>160</v>
      </c>
      <c r="L298" s="166">
        <f t="shared" si="141"/>
        <v>160</v>
      </c>
      <c r="M298" s="165">
        <f>+'1° trim 2016'!H298*$AB$1</f>
        <v>4</v>
      </c>
      <c r="N298" s="166">
        <f t="shared" si="142"/>
        <v>4</v>
      </c>
      <c r="O298" s="165">
        <f>+'1° trim 2016'!I298*$AB$1</f>
        <v>100</v>
      </c>
      <c r="P298" s="166">
        <f t="shared" si="143"/>
        <v>100</v>
      </c>
      <c r="Q298" s="165">
        <f>+'1° trim 2016'!J298*$AB$1</f>
        <v>436</v>
      </c>
      <c r="R298" s="166">
        <f t="shared" si="144"/>
        <v>436</v>
      </c>
      <c r="S298" s="165">
        <f>+'1° trim 2016'!K298*$AB$1</f>
        <v>352</v>
      </c>
      <c r="T298" s="166">
        <f t="shared" si="145"/>
        <v>352</v>
      </c>
      <c r="U298" s="165">
        <f>+'1° trim 2016'!L298*$AB$1</f>
        <v>80</v>
      </c>
      <c r="V298" s="166">
        <f t="shared" si="146"/>
        <v>80</v>
      </c>
      <c r="W298" s="112">
        <f>+'1° trim 2016'!M298*$AB$1</f>
        <v>172</v>
      </c>
      <c r="X298" s="166">
        <f t="shared" si="147"/>
        <v>172</v>
      </c>
      <c r="Y298" s="116">
        <f t="shared" si="137"/>
        <v>4200</v>
      </c>
      <c r="Z298" s="166">
        <f t="shared" si="137"/>
        <v>4200</v>
      </c>
    </row>
    <row r="299" spans="1:26" s="110" customFormat="1" ht="25.5" x14ac:dyDescent="0.2">
      <c r="A299" s="143" t="s">
        <v>528</v>
      </c>
      <c r="B299" s="132" t="s">
        <v>1449</v>
      </c>
      <c r="C299" s="112">
        <f>+'1° trim 2016'!C299*$AB$1</f>
        <v>0</v>
      </c>
      <c r="D299" s="166">
        <f t="shared" si="138"/>
        <v>0</v>
      </c>
      <c r="E299" s="112">
        <f>+'1° trim 2016'!D299*$AB$1</f>
        <v>0</v>
      </c>
      <c r="F299" s="166">
        <f t="shared" si="138"/>
        <v>0</v>
      </c>
      <c r="G299" s="112">
        <f>+'1° trim 2016'!E299*$AB$1</f>
        <v>0</v>
      </c>
      <c r="H299" s="166">
        <f t="shared" si="139"/>
        <v>0</v>
      </c>
      <c r="I299" s="112">
        <f>+'1° trim 2016'!F299*$AB$1</f>
        <v>0</v>
      </c>
      <c r="J299" s="166">
        <f t="shared" si="140"/>
        <v>0</v>
      </c>
      <c r="K299" s="112">
        <f>+'1° trim 2016'!G299*$AB$1</f>
        <v>0</v>
      </c>
      <c r="L299" s="166">
        <f t="shared" si="141"/>
        <v>0</v>
      </c>
      <c r="M299" s="165">
        <f>+'1° trim 2016'!H299*$AB$1</f>
        <v>0</v>
      </c>
      <c r="N299" s="166">
        <f t="shared" si="142"/>
        <v>0</v>
      </c>
      <c r="O299" s="165">
        <f>+'1° trim 2016'!I299*$AB$1</f>
        <v>0</v>
      </c>
      <c r="P299" s="166">
        <f t="shared" si="143"/>
        <v>0</v>
      </c>
      <c r="Q299" s="165">
        <f>+'1° trim 2016'!J299*$AB$1</f>
        <v>0</v>
      </c>
      <c r="R299" s="166">
        <f t="shared" si="144"/>
        <v>0</v>
      </c>
      <c r="S299" s="165">
        <f>+'1° trim 2016'!K299*$AB$1</f>
        <v>0</v>
      </c>
      <c r="T299" s="166">
        <f t="shared" si="145"/>
        <v>0</v>
      </c>
      <c r="U299" s="165">
        <f>+'1° trim 2016'!L299*$AB$1</f>
        <v>0</v>
      </c>
      <c r="V299" s="166">
        <f t="shared" si="146"/>
        <v>0</v>
      </c>
      <c r="W299" s="112">
        <f>+'1° trim 2016'!M299*$AB$1</f>
        <v>0</v>
      </c>
      <c r="X299" s="166">
        <f t="shared" si="147"/>
        <v>0</v>
      </c>
      <c r="Y299" s="116">
        <f t="shared" si="137"/>
        <v>0</v>
      </c>
      <c r="Z299" s="166">
        <f t="shared" si="137"/>
        <v>0</v>
      </c>
    </row>
    <row r="300" spans="1:26" s="110" customFormat="1" x14ac:dyDescent="0.2">
      <c r="A300" s="139" t="s">
        <v>529</v>
      </c>
      <c r="B300" s="132" t="s">
        <v>304</v>
      </c>
      <c r="C300" s="112">
        <f>+'1° trim 2016'!C300*$AB$1</f>
        <v>3044</v>
      </c>
      <c r="D300" s="164">
        <f>D301+D302+D305+D308</f>
        <v>3044</v>
      </c>
      <c r="E300" s="112">
        <f>+'1° trim 2016'!D300*$AB$1</f>
        <v>2488</v>
      </c>
      <c r="F300" s="164">
        <f>F301+F302+F305+F308</f>
        <v>2488</v>
      </c>
      <c r="G300" s="112">
        <f>+'1° trim 2016'!E300*$AB$1</f>
        <v>4164</v>
      </c>
      <c r="H300" s="164">
        <f>H301+H302+H305+H308</f>
        <v>4164</v>
      </c>
      <c r="I300" s="112">
        <f>+'1° trim 2016'!F300*$AB$1</f>
        <v>1292</v>
      </c>
      <c r="J300" s="164">
        <f>J301+J302+J305+J308</f>
        <v>1292</v>
      </c>
      <c r="K300" s="112">
        <f>+'1° trim 2016'!G300*$AB$1</f>
        <v>2080</v>
      </c>
      <c r="L300" s="164">
        <f>L301+L302+L305+L308</f>
        <v>2080</v>
      </c>
      <c r="M300" s="165">
        <f>+'1° trim 2016'!H300*$AB$1</f>
        <v>1824</v>
      </c>
      <c r="N300" s="164">
        <f>N301+N302+N305+N308</f>
        <v>1824</v>
      </c>
      <c r="O300" s="165">
        <f>+'1° trim 2016'!I300*$AB$1</f>
        <v>1912</v>
      </c>
      <c r="P300" s="164">
        <f>P301+P302+P305+P308</f>
        <v>1912</v>
      </c>
      <c r="Q300" s="165">
        <f>+'1° trim 2016'!J300*$AB$1</f>
        <v>9300</v>
      </c>
      <c r="R300" s="164">
        <f>R301+R302+R305+R308</f>
        <v>9300</v>
      </c>
      <c r="S300" s="165">
        <f>+'1° trim 2016'!K300*$AB$1</f>
        <v>4424</v>
      </c>
      <c r="T300" s="164">
        <f>T301+T302+T305+T308</f>
        <v>4424</v>
      </c>
      <c r="U300" s="165">
        <f>+'1° trim 2016'!L300*$AB$1</f>
        <v>3068</v>
      </c>
      <c r="V300" s="164">
        <f>V301+V302+V305+V308</f>
        <v>3068</v>
      </c>
      <c r="W300" s="112">
        <f>+'1° trim 2016'!M300*$AB$1</f>
        <v>3512</v>
      </c>
      <c r="X300" s="164">
        <f>X301+X302+X305+X308</f>
        <v>3512</v>
      </c>
      <c r="Y300" s="116">
        <f t="shared" si="137"/>
        <v>37108</v>
      </c>
      <c r="Z300" s="164">
        <f t="shared" si="137"/>
        <v>37108</v>
      </c>
    </row>
    <row r="301" spans="1:26" x14ac:dyDescent="0.2">
      <c r="A301" s="143" t="s">
        <v>530</v>
      </c>
      <c r="B301" s="132" t="s">
        <v>951</v>
      </c>
      <c r="C301" s="112">
        <f>+'1° trim 2016'!C301*$AB$1</f>
        <v>232</v>
      </c>
      <c r="D301" s="166">
        <f>+C301</f>
        <v>232</v>
      </c>
      <c r="E301" s="112">
        <f>+'1° trim 2016'!D301*$AB$1</f>
        <v>60</v>
      </c>
      <c r="F301" s="166">
        <f>+E301</f>
        <v>60</v>
      </c>
      <c r="G301" s="112">
        <f>+'1° trim 2016'!E301*$AB$1</f>
        <v>480</v>
      </c>
      <c r="H301" s="166">
        <f>+G301</f>
        <v>480</v>
      </c>
      <c r="I301" s="112">
        <f>+'1° trim 2016'!F301*$AB$1</f>
        <v>220</v>
      </c>
      <c r="J301" s="166">
        <f>+I301</f>
        <v>220</v>
      </c>
      <c r="K301" s="112">
        <f>+'1° trim 2016'!G301*$AB$1</f>
        <v>180</v>
      </c>
      <c r="L301" s="166">
        <f>+K301</f>
        <v>180</v>
      </c>
      <c r="M301" s="165">
        <f>+'1° trim 2016'!H301*$AB$1</f>
        <v>64</v>
      </c>
      <c r="N301" s="166">
        <f>+M301</f>
        <v>64</v>
      </c>
      <c r="O301" s="165">
        <f>+'1° trim 2016'!I301*$AB$1</f>
        <v>100</v>
      </c>
      <c r="P301" s="166">
        <f>+O301</f>
        <v>100</v>
      </c>
      <c r="Q301" s="165">
        <f>+'1° trim 2016'!J301*$AB$1</f>
        <v>1552</v>
      </c>
      <c r="R301" s="166">
        <f>+Q301</f>
        <v>1552</v>
      </c>
      <c r="S301" s="165">
        <f>+'1° trim 2016'!K301*$AB$1</f>
        <v>0</v>
      </c>
      <c r="T301" s="166">
        <f>+S301</f>
        <v>0</v>
      </c>
      <c r="U301" s="165">
        <f>+'1° trim 2016'!L301*$AB$1</f>
        <v>556</v>
      </c>
      <c r="V301" s="166">
        <f>+U301</f>
        <v>556</v>
      </c>
      <c r="W301" s="112">
        <f>+'1° trim 2016'!M301*$AB$1</f>
        <v>0</v>
      </c>
      <c r="X301" s="166">
        <f>+W301</f>
        <v>0</v>
      </c>
      <c r="Y301" s="116">
        <f t="shared" si="137"/>
        <v>3444</v>
      </c>
      <c r="Z301" s="166">
        <f t="shared" si="137"/>
        <v>3444</v>
      </c>
    </row>
    <row r="302" spans="1:26" x14ac:dyDescent="0.2">
      <c r="A302" s="143" t="s">
        <v>531</v>
      </c>
      <c r="B302" s="132" t="s">
        <v>308</v>
      </c>
      <c r="C302" s="112">
        <f>+'1° trim 2016'!C302*$AB$1</f>
        <v>2612</v>
      </c>
      <c r="D302" s="166">
        <f>SUM(D303:D304)</f>
        <v>2612</v>
      </c>
      <c r="E302" s="112">
        <f>+'1° trim 2016'!D302*$AB$1</f>
        <v>2336</v>
      </c>
      <c r="F302" s="166">
        <f>SUM(F303:F304)</f>
        <v>2336</v>
      </c>
      <c r="G302" s="112">
        <f>+'1° trim 2016'!E302*$AB$1</f>
        <v>3684</v>
      </c>
      <c r="H302" s="166">
        <f>SUM(H303:H304)</f>
        <v>3684</v>
      </c>
      <c r="I302" s="112">
        <f>+'1° trim 2016'!F302*$AB$1</f>
        <v>1072</v>
      </c>
      <c r="J302" s="166">
        <f>SUM(J303:J304)</f>
        <v>1072</v>
      </c>
      <c r="K302" s="112">
        <f>+'1° trim 2016'!G302*$AB$1</f>
        <v>1900</v>
      </c>
      <c r="L302" s="166">
        <f>SUM(L303:L304)</f>
        <v>1900</v>
      </c>
      <c r="M302" s="165">
        <f>+'1° trim 2016'!H302*$AB$1</f>
        <v>1760</v>
      </c>
      <c r="N302" s="166">
        <f>SUM(N303:N304)</f>
        <v>1760</v>
      </c>
      <c r="O302" s="165">
        <f>+'1° trim 2016'!I302*$AB$1</f>
        <v>1812</v>
      </c>
      <c r="P302" s="166">
        <f>SUM(P303:P304)</f>
        <v>1812</v>
      </c>
      <c r="Q302" s="165">
        <f>+'1° trim 2016'!J302*$AB$1</f>
        <v>7680</v>
      </c>
      <c r="R302" s="166">
        <f>SUM(R303:R304)</f>
        <v>7680</v>
      </c>
      <c r="S302" s="165">
        <f>+'1° trim 2016'!K302*$AB$1</f>
        <v>4424</v>
      </c>
      <c r="T302" s="166">
        <f>SUM(T303:T304)</f>
        <v>4424</v>
      </c>
      <c r="U302" s="165">
        <f>+'1° trim 2016'!L302*$AB$1</f>
        <v>2512</v>
      </c>
      <c r="V302" s="166">
        <f>SUM(V303:V304)</f>
        <v>2512</v>
      </c>
      <c r="W302" s="112">
        <f>+'1° trim 2016'!M302*$AB$1</f>
        <v>3512</v>
      </c>
      <c r="X302" s="166">
        <f>SUM(X303:X304)</f>
        <v>3512</v>
      </c>
      <c r="Y302" s="116">
        <f t="shared" si="137"/>
        <v>33304</v>
      </c>
      <c r="Z302" s="166">
        <f t="shared" si="137"/>
        <v>33304</v>
      </c>
    </row>
    <row r="303" spans="1:26" x14ac:dyDescent="0.2">
      <c r="A303" s="143" t="s">
        <v>532</v>
      </c>
      <c r="B303" s="132" t="s">
        <v>310</v>
      </c>
      <c r="C303" s="112">
        <f>+'1° trim 2016'!C303*$AB$1</f>
        <v>1620</v>
      </c>
      <c r="D303" s="166">
        <f>+C303</f>
        <v>1620</v>
      </c>
      <c r="E303" s="112">
        <f>+'1° trim 2016'!D303*$AB$1</f>
        <v>1704</v>
      </c>
      <c r="F303" s="166">
        <f>+E303</f>
        <v>1704</v>
      </c>
      <c r="G303" s="112">
        <f>+'1° trim 2016'!E303*$AB$1</f>
        <v>3432</v>
      </c>
      <c r="H303" s="166">
        <f>+G303</f>
        <v>3432</v>
      </c>
      <c r="I303" s="112">
        <f>+'1° trim 2016'!F303*$AB$1</f>
        <v>844</v>
      </c>
      <c r="J303" s="166">
        <f>+I303</f>
        <v>844</v>
      </c>
      <c r="K303" s="112">
        <f>+'1° trim 2016'!G303*$AB$1</f>
        <v>1416</v>
      </c>
      <c r="L303" s="166">
        <f>+K303</f>
        <v>1416</v>
      </c>
      <c r="M303" s="165">
        <f>+'1° trim 2016'!H303*$AB$1</f>
        <v>908</v>
      </c>
      <c r="N303" s="166">
        <f>+M303</f>
        <v>908</v>
      </c>
      <c r="O303" s="165">
        <f>+'1° trim 2016'!I303*$AB$1</f>
        <v>1504</v>
      </c>
      <c r="P303" s="166">
        <f>+O303</f>
        <v>1504</v>
      </c>
      <c r="Q303" s="165">
        <f>+'1° trim 2016'!J303*$AB$1</f>
        <v>2732</v>
      </c>
      <c r="R303" s="166">
        <f>+Q303</f>
        <v>2732</v>
      </c>
      <c r="S303" s="165">
        <f>+'1° trim 2016'!K303*$AB$1</f>
        <v>4180</v>
      </c>
      <c r="T303" s="166">
        <f>+S303</f>
        <v>4180</v>
      </c>
      <c r="U303" s="165">
        <f>+'1° trim 2016'!L303*$AB$1</f>
        <v>2244</v>
      </c>
      <c r="V303" s="166">
        <f>+U303</f>
        <v>2244</v>
      </c>
      <c r="W303" s="112">
        <f>+'1° trim 2016'!M303*$AB$1</f>
        <v>2512</v>
      </c>
      <c r="X303" s="166">
        <f>+W303</f>
        <v>2512</v>
      </c>
      <c r="Y303" s="116">
        <f t="shared" si="137"/>
        <v>23096</v>
      </c>
      <c r="Z303" s="166">
        <f t="shared" si="137"/>
        <v>23096</v>
      </c>
    </row>
    <row r="304" spans="1:26" x14ac:dyDescent="0.2">
      <c r="A304" s="143" t="s">
        <v>533</v>
      </c>
      <c r="B304" s="132" t="s">
        <v>1593</v>
      </c>
      <c r="C304" s="112">
        <f>+'1° trim 2016'!C304*$AB$1</f>
        <v>992</v>
      </c>
      <c r="D304" s="166">
        <f>+C304</f>
        <v>992</v>
      </c>
      <c r="E304" s="112">
        <f>+'1° trim 2016'!D304*$AB$1</f>
        <v>632</v>
      </c>
      <c r="F304" s="166">
        <f>+E304</f>
        <v>632</v>
      </c>
      <c r="G304" s="112">
        <f>+'1° trim 2016'!E304*$AB$1</f>
        <v>252</v>
      </c>
      <c r="H304" s="166">
        <f>+G304</f>
        <v>252</v>
      </c>
      <c r="I304" s="112">
        <f>+'1° trim 2016'!F304*$AB$1</f>
        <v>228</v>
      </c>
      <c r="J304" s="166">
        <f>+I304</f>
        <v>228</v>
      </c>
      <c r="K304" s="112">
        <f>+'1° trim 2016'!G304*$AB$1</f>
        <v>484</v>
      </c>
      <c r="L304" s="166">
        <f>+K304</f>
        <v>484</v>
      </c>
      <c r="M304" s="165">
        <f>+'1° trim 2016'!H304*$AB$1</f>
        <v>852</v>
      </c>
      <c r="N304" s="166">
        <f>+M304</f>
        <v>852</v>
      </c>
      <c r="O304" s="165">
        <f>+'1° trim 2016'!I304*$AB$1</f>
        <v>308</v>
      </c>
      <c r="P304" s="166">
        <f>+O304</f>
        <v>308</v>
      </c>
      <c r="Q304" s="165">
        <f>+'1° trim 2016'!J304*$AB$1</f>
        <v>4948</v>
      </c>
      <c r="R304" s="166">
        <f>+Q304</f>
        <v>4948</v>
      </c>
      <c r="S304" s="165">
        <f>+'1° trim 2016'!K304*$AB$1</f>
        <v>244</v>
      </c>
      <c r="T304" s="166">
        <f>+S304</f>
        <v>244</v>
      </c>
      <c r="U304" s="165">
        <f>+'1° trim 2016'!L304*$AB$1</f>
        <v>268</v>
      </c>
      <c r="V304" s="166">
        <f>+U304</f>
        <v>268</v>
      </c>
      <c r="W304" s="112">
        <f>+'1° trim 2016'!M304*$AB$1</f>
        <v>1000</v>
      </c>
      <c r="X304" s="166">
        <f>+W304</f>
        <v>1000</v>
      </c>
      <c r="Y304" s="116">
        <f t="shared" si="137"/>
        <v>10208</v>
      </c>
      <c r="Z304" s="166">
        <f t="shared" si="137"/>
        <v>10208</v>
      </c>
    </row>
    <row r="305" spans="1:26" s="110" customFormat="1" x14ac:dyDescent="0.2">
      <c r="A305" s="143" t="s">
        <v>534</v>
      </c>
      <c r="B305" s="132" t="s">
        <v>1595</v>
      </c>
      <c r="C305" s="112">
        <f>+'1° trim 2016'!C305*$AB$1</f>
        <v>200</v>
      </c>
      <c r="D305" s="164">
        <f>SUM(D306:D307)</f>
        <v>200</v>
      </c>
      <c r="E305" s="112">
        <f>+'1° trim 2016'!D305*$AB$1</f>
        <v>92</v>
      </c>
      <c r="F305" s="164">
        <f>SUM(F306:F307)</f>
        <v>92</v>
      </c>
      <c r="G305" s="112">
        <f>+'1° trim 2016'!E305*$AB$1</f>
        <v>0</v>
      </c>
      <c r="H305" s="164">
        <f>SUM(H306:H307)</f>
        <v>0</v>
      </c>
      <c r="I305" s="112">
        <f>+'1° trim 2016'!F305*$AB$1</f>
        <v>0</v>
      </c>
      <c r="J305" s="164">
        <f>SUM(J306:J307)</f>
        <v>0</v>
      </c>
      <c r="K305" s="112">
        <f>+'1° trim 2016'!G305*$AB$1</f>
        <v>0</v>
      </c>
      <c r="L305" s="164">
        <f>SUM(L306:L307)</f>
        <v>0</v>
      </c>
      <c r="M305" s="165">
        <f>+'1° trim 2016'!H305*$AB$1</f>
        <v>0</v>
      </c>
      <c r="N305" s="164">
        <f>SUM(N306:N307)</f>
        <v>0</v>
      </c>
      <c r="O305" s="165">
        <f>+'1° trim 2016'!I305*$AB$1</f>
        <v>0</v>
      </c>
      <c r="P305" s="164">
        <f>SUM(P306:P307)</f>
        <v>0</v>
      </c>
      <c r="Q305" s="165">
        <f>+'1° trim 2016'!J305*$AB$1</f>
        <v>68</v>
      </c>
      <c r="R305" s="164">
        <f>SUM(R306:R307)</f>
        <v>68</v>
      </c>
      <c r="S305" s="165">
        <f>+'1° trim 2016'!K305*$AB$1</f>
        <v>0</v>
      </c>
      <c r="T305" s="164">
        <f>SUM(T306:T307)</f>
        <v>0</v>
      </c>
      <c r="U305" s="165">
        <f>+'1° trim 2016'!L305*$AB$1</f>
        <v>0</v>
      </c>
      <c r="V305" s="164">
        <f>SUM(V306:V307)</f>
        <v>0</v>
      </c>
      <c r="W305" s="112">
        <f>+'1° trim 2016'!M305*$AB$1</f>
        <v>0</v>
      </c>
      <c r="X305" s="164">
        <f>SUM(X306:X307)</f>
        <v>0</v>
      </c>
      <c r="Y305" s="116">
        <f t="shared" si="137"/>
        <v>360</v>
      </c>
      <c r="Z305" s="164">
        <f t="shared" si="137"/>
        <v>360</v>
      </c>
    </row>
    <row r="306" spans="1:26" x14ac:dyDescent="0.2">
      <c r="A306" s="143" t="s">
        <v>535</v>
      </c>
      <c r="B306" s="132" t="s">
        <v>1597</v>
      </c>
      <c r="C306" s="112">
        <f>+'1° trim 2016'!C306*$AB$1</f>
        <v>20</v>
      </c>
      <c r="D306" s="166">
        <f>+C306</f>
        <v>20</v>
      </c>
      <c r="E306" s="112">
        <f>+'1° trim 2016'!D306*$AB$1</f>
        <v>40</v>
      </c>
      <c r="F306" s="166">
        <f>+E306</f>
        <v>40</v>
      </c>
      <c r="G306" s="112">
        <f>+'1° trim 2016'!E306*$AB$1</f>
        <v>0</v>
      </c>
      <c r="H306" s="166">
        <f>+G306</f>
        <v>0</v>
      </c>
      <c r="I306" s="112">
        <f>+'1° trim 2016'!F306*$AB$1</f>
        <v>0</v>
      </c>
      <c r="J306" s="166">
        <f>+I306</f>
        <v>0</v>
      </c>
      <c r="K306" s="112">
        <f>+'1° trim 2016'!G306*$AB$1</f>
        <v>0</v>
      </c>
      <c r="L306" s="166">
        <f>+K306</f>
        <v>0</v>
      </c>
      <c r="M306" s="165">
        <f>+'1° trim 2016'!H306*$AB$1</f>
        <v>0</v>
      </c>
      <c r="N306" s="166">
        <f>+M306</f>
        <v>0</v>
      </c>
      <c r="O306" s="165">
        <f>+'1° trim 2016'!I306*$AB$1</f>
        <v>0</v>
      </c>
      <c r="P306" s="166">
        <f>+O306</f>
        <v>0</v>
      </c>
      <c r="Q306" s="165">
        <f>+'1° trim 2016'!J306*$AB$1</f>
        <v>68</v>
      </c>
      <c r="R306" s="166">
        <f>+Q306</f>
        <v>68</v>
      </c>
      <c r="S306" s="165">
        <f>+'1° trim 2016'!K306*$AB$1</f>
        <v>0</v>
      </c>
      <c r="T306" s="166">
        <f>+S306</f>
        <v>0</v>
      </c>
      <c r="U306" s="165">
        <f>+'1° trim 2016'!L306*$AB$1</f>
        <v>0</v>
      </c>
      <c r="V306" s="166">
        <f>+U306</f>
        <v>0</v>
      </c>
      <c r="W306" s="112">
        <f>+'1° trim 2016'!M306*$AB$1</f>
        <v>0</v>
      </c>
      <c r="X306" s="166">
        <f>+W306</f>
        <v>0</v>
      </c>
      <c r="Y306" s="116">
        <f t="shared" si="137"/>
        <v>128</v>
      </c>
      <c r="Z306" s="166">
        <f t="shared" si="137"/>
        <v>128</v>
      </c>
    </row>
    <row r="307" spans="1:26" x14ac:dyDescent="0.2">
      <c r="A307" s="143" t="s">
        <v>536</v>
      </c>
      <c r="B307" s="132" t="s">
        <v>1599</v>
      </c>
      <c r="C307" s="112">
        <f>+'1° trim 2016'!C307*$AB$1</f>
        <v>180</v>
      </c>
      <c r="D307" s="166">
        <f>+C307</f>
        <v>180</v>
      </c>
      <c r="E307" s="112">
        <f>+'1° trim 2016'!D307*$AB$1</f>
        <v>52</v>
      </c>
      <c r="F307" s="166">
        <f>+E307</f>
        <v>52</v>
      </c>
      <c r="G307" s="112">
        <f>+'1° trim 2016'!E307*$AB$1</f>
        <v>0</v>
      </c>
      <c r="H307" s="166">
        <f>+G307</f>
        <v>0</v>
      </c>
      <c r="I307" s="112">
        <f>+'1° trim 2016'!F307*$AB$1</f>
        <v>0</v>
      </c>
      <c r="J307" s="166">
        <f>+I307</f>
        <v>0</v>
      </c>
      <c r="K307" s="112">
        <f>+'1° trim 2016'!G307*$AB$1</f>
        <v>0</v>
      </c>
      <c r="L307" s="166">
        <f>+K307</f>
        <v>0</v>
      </c>
      <c r="M307" s="165">
        <f>+'1° trim 2016'!H307*$AB$1</f>
        <v>0</v>
      </c>
      <c r="N307" s="166">
        <f>+M307</f>
        <v>0</v>
      </c>
      <c r="O307" s="165">
        <f>+'1° trim 2016'!I307*$AB$1</f>
        <v>0</v>
      </c>
      <c r="P307" s="166">
        <f>+O307</f>
        <v>0</v>
      </c>
      <c r="Q307" s="165">
        <f>+'1° trim 2016'!J307*$AB$1</f>
        <v>0</v>
      </c>
      <c r="R307" s="166">
        <f>+Q307</f>
        <v>0</v>
      </c>
      <c r="S307" s="165">
        <f>+'1° trim 2016'!K307*$AB$1</f>
        <v>0</v>
      </c>
      <c r="T307" s="166">
        <f>+S307</f>
        <v>0</v>
      </c>
      <c r="U307" s="165">
        <f>+'1° trim 2016'!L307*$AB$1</f>
        <v>0</v>
      </c>
      <c r="V307" s="166">
        <f>+U307</f>
        <v>0</v>
      </c>
      <c r="W307" s="112">
        <f>+'1° trim 2016'!M307*$AB$1</f>
        <v>0</v>
      </c>
      <c r="X307" s="166">
        <f>+W307</f>
        <v>0</v>
      </c>
      <c r="Y307" s="116">
        <f t="shared" si="137"/>
        <v>232</v>
      </c>
      <c r="Z307" s="166">
        <f t="shared" si="137"/>
        <v>232</v>
      </c>
    </row>
    <row r="308" spans="1:26" ht="25.5" x14ac:dyDescent="0.2">
      <c r="A308" s="143" t="s">
        <v>537</v>
      </c>
      <c r="B308" s="132" t="s">
        <v>1450</v>
      </c>
      <c r="C308" s="112">
        <f>+'1° trim 2016'!C308*$AB$1</f>
        <v>0</v>
      </c>
      <c r="D308" s="166">
        <f>+C308</f>
        <v>0</v>
      </c>
      <c r="E308" s="112">
        <f>+'1° trim 2016'!D308*$AB$1</f>
        <v>0</v>
      </c>
      <c r="F308" s="166">
        <f>+E308</f>
        <v>0</v>
      </c>
      <c r="G308" s="112">
        <f>+'1° trim 2016'!E308*$AB$1</f>
        <v>0</v>
      </c>
      <c r="H308" s="166">
        <f>+G308</f>
        <v>0</v>
      </c>
      <c r="I308" s="112">
        <f>+'1° trim 2016'!F308*$AB$1</f>
        <v>0</v>
      </c>
      <c r="J308" s="166">
        <f>+I308</f>
        <v>0</v>
      </c>
      <c r="K308" s="112">
        <f>+'1° trim 2016'!G308*$AB$1</f>
        <v>0</v>
      </c>
      <c r="L308" s="166">
        <f>+K308</f>
        <v>0</v>
      </c>
      <c r="M308" s="165">
        <f>+'1° trim 2016'!H308*$AB$1</f>
        <v>0</v>
      </c>
      <c r="N308" s="166">
        <f>+M308</f>
        <v>0</v>
      </c>
      <c r="O308" s="165">
        <f>+'1° trim 2016'!I308*$AB$1</f>
        <v>0</v>
      </c>
      <c r="P308" s="166">
        <f>+O308</f>
        <v>0</v>
      </c>
      <c r="Q308" s="165">
        <f>+'1° trim 2016'!J308*$AB$1</f>
        <v>0</v>
      </c>
      <c r="R308" s="166">
        <f>+Q308</f>
        <v>0</v>
      </c>
      <c r="S308" s="165">
        <f>+'1° trim 2016'!K308*$AB$1</f>
        <v>0</v>
      </c>
      <c r="T308" s="166">
        <f>+S308</f>
        <v>0</v>
      </c>
      <c r="U308" s="165">
        <f>+'1° trim 2016'!L308*$AB$1</f>
        <v>0</v>
      </c>
      <c r="V308" s="166">
        <f>+U308</f>
        <v>0</v>
      </c>
      <c r="W308" s="112">
        <f>+'1° trim 2016'!M308*$AB$1</f>
        <v>0</v>
      </c>
      <c r="X308" s="166">
        <f>+W308</f>
        <v>0</v>
      </c>
      <c r="Y308" s="116">
        <f t="shared" si="137"/>
        <v>0</v>
      </c>
      <c r="Z308" s="166">
        <f t="shared" si="137"/>
        <v>0</v>
      </c>
    </row>
    <row r="309" spans="1:26" x14ac:dyDescent="0.2">
      <c r="A309" s="144" t="s">
        <v>538</v>
      </c>
      <c r="B309" s="132" t="s">
        <v>1603</v>
      </c>
      <c r="C309" s="112">
        <f>+'1° trim 2016'!C309*$AB$1</f>
        <v>135396</v>
      </c>
      <c r="D309" s="166">
        <f>D310+D324+D333+D342</f>
        <v>135396</v>
      </c>
      <c r="E309" s="112">
        <f>+'1° trim 2016'!D309*$AB$1</f>
        <v>90576</v>
      </c>
      <c r="F309" s="166">
        <f>F310+F324+F333+F342</f>
        <v>90576</v>
      </c>
      <c r="G309" s="112">
        <f>+'1° trim 2016'!E309*$AB$1</f>
        <v>123340</v>
      </c>
      <c r="H309" s="166">
        <f>H310+H324+H333+H342</f>
        <v>123340</v>
      </c>
      <c r="I309" s="112">
        <f>+'1° trim 2016'!F309*$AB$1</f>
        <v>33732</v>
      </c>
      <c r="J309" s="166">
        <f>J310+J324+J333+J342</f>
        <v>33732</v>
      </c>
      <c r="K309" s="112">
        <f>+'1° trim 2016'!G309*$AB$1</f>
        <v>93100</v>
      </c>
      <c r="L309" s="166">
        <f>L310+L324+L333+L342</f>
        <v>93100</v>
      </c>
      <c r="M309" s="165">
        <f>+'1° trim 2016'!H309*$AB$1</f>
        <v>43080</v>
      </c>
      <c r="N309" s="166">
        <f>N310+N324+N333+N342</f>
        <v>43080</v>
      </c>
      <c r="O309" s="165">
        <f>+'1° trim 2016'!I309*$AB$1</f>
        <v>84540</v>
      </c>
      <c r="P309" s="166">
        <f>P310+P324+P333+P342</f>
        <v>84540</v>
      </c>
      <c r="Q309" s="165">
        <f>+'1° trim 2016'!J309*$AB$1</f>
        <v>210836</v>
      </c>
      <c r="R309" s="166">
        <f>R310+R324+R333+R342</f>
        <v>210836</v>
      </c>
      <c r="S309" s="165">
        <f>+'1° trim 2016'!K309*$AB$1</f>
        <v>154744</v>
      </c>
      <c r="T309" s="166">
        <f>T310+T324+T333+T342</f>
        <v>154744</v>
      </c>
      <c r="U309" s="165">
        <f>+'1° trim 2016'!L309*$AB$1</f>
        <v>108936</v>
      </c>
      <c r="V309" s="166">
        <f>V310+V324+V333+V342</f>
        <v>108936</v>
      </c>
      <c r="W309" s="112">
        <f>+'1° trim 2016'!M309*$AB$1</f>
        <v>66108</v>
      </c>
      <c r="X309" s="166">
        <f>X310+X324+X333+X342</f>
        <v>66108</v>
      </c>
      <c r="Y309" s="116">
        <f t="shared" si="137"/>
        <v>1144388</v>
      </c>
      <c r="Z309" s="166">
        <f t="shared" si="137"/>
        <v>1144388</v>
      </c>
    </row>
    <row r="310" spans="1:26" x14ac:dyDescent="0.2">
      <c r="A310" s="139" t="s">
        <v>539</v>
      </c>
      <c r="B310" s="132" t="s">
        <v>13</v>
      </c>
      <c r="C310" s="112">
        <f>+'1° trim 2016'!C310*$AB$1</f>
        <v>110132</v>
      </c>
      <c r="D310" s="166">
        <f>D311+D320</f>
        <v>110132</v>
      </c>
      <c r="E310" s="112">
        <f>+'1° trim 2016'!D310*$AB$1</f>
        <v>75688</v>
      </c>
      <c r="F310" s="166">
        <f>F311+F320</f>
        <v>75688</v>
      </c>
      <c r="G310" s="112">
        <f>+'1° trim 2016'!E310*$AB$1</f>
        <v>103200</v>
      </c>
      <c r="H310" s="166">
        <f>H311+H320</f>
        <v>103200</v>
      </c>
      <c r="I310" s="112">
        <f>+'1° trim 2016'!F310*$AB$1</f>
        <v>27228</v>
      </c>
      <c r="J310" s="166">
        <f>J311+J320</f>
        <v>27228</v>
      </c>
      <c r="K310" s="112">
        <f>+'1° trim 2016'!G310*$AB$1</f>
        <v>77620</v>
      </c>
      <c r="L310" s="166">
        <f>L311+L320</f>
        <v>77620</v>
      </c>
      <c r="M310" s="165">
        <f>+'1° trim 2016'!H310*$AB$1</f>
        <v>36592</v>
      </c>
      <c r="N310" s="166">
        <f>N311+N320</f>
        <v>36592</v>
      </c>
      <c r="O310" s="165">
        <f>+'1° trim 2016'!I310*$AB$1</f>
        <v>69492</v>
      </c>
      <c r="P310" s="166">
        <f>P311+P320</f>
        <v>69492</v>
      </c>
      <c r="Q310" s="165">
        <f>+'1° trim 2016'!J310*$AB$1</f>
        <v>176312</v>
      </c>
      <c r="R310" s="166">
        <f>R311+R320</f>
        <v>176312</v>
      </c>
      <c r="S310" s="165">
        <f>+'1° trim 2016'!K310*$AB$1</f>
        <v>133620</v>
      </c>
      <c r="T310" s="166">
        <f>T311+T320</f>
        <v>133620</v>
      </c>
      <c r="U310" s="165">
        <f>+'1° trim 2016'!L310*$AB$1</f>
        <v>95744</v>
      </c>
      <c r="V310" s="166">
        <f>V311+V320</f>
        <v>95744</v>
      </c>
      <c r="W310" s="112">
        <f>+'1° trim 2016'!M310*$AB$1</f>
        <v>54696</v>
      </c>
      <c r="X310" s="166">
        <f>X311+X320</f>
        <v>54696</v>
      </c>
      <c r="Y310" s="116">
        <f t="shared" si="137"/>
        <v>960324</v>
      </c>
      <c r="Z310" s="166">
        <f t="shared" si="137"/>
        <v>960324</v>
      </c>
    </row>
    <row r="311" spans="1:26" x14ac:dyDescent="0.2">
      <c r="A311" s="143" t="s">
        <v>540</v>
      </c>
      <c r="B311" s="132" t="s">
        <v>15</v>
      </c>
      <c r="C311" s="112">
        <f>+'1° trim 2016'!C311*$AB$1</f>
        <v>63116</v>
      </c>
      <c r="D311" s="164">
        <f>D312+D316</f>
        <v>63116</v>
      </c>
      <c r="E311" s="112">
        <f>+'1° trim 2016'!D311*$AB$1</f>
        <v>45480</v>
      </c>
      <c r="F311" s="164">
        <f>F312+F316</f>
        <v>45480</v>
      </c>
      <c r="G311" s="112">
        <f>+'1° trim 2016'!E311*$AB$1</f>
        <v>56820</v>
      </c>
      <c r="H311" s="164">
        <f>H312+H316</f>
        <v>56820</v>
      </c>
      <c r="I311" s="112">
        <f>+'1° trim 2016'!F311*$AB$1</f>
        <v>15540</v>
      </c>
      <c r="J311" s="164">
        <f>J312+J316</f>
        <v>15540</v>
      </c>
      <c r="K311" s="112">
        <f>+'1° trim 2016'!G311*$AB$1</f>
        <v>44536</v>
      </c>
      <c r="L311" s="164">
        <f>L312+L316</f>
        <v>44536</v>
      </c>
      <c r="M311" s="165">
        <f>+'1° trim 2016'!H311*$AB$1</f>
        <v>23016</v>
      </c>
      <c r="N311" s="164">
        <f>N312+N316</f>
        <v>23016</v>
      </c>
      <c r="O311" s="165">
        <f>+'1° trim 2016'!I311*$AB$1</f>
        <v>36072</v>
      </c>
      <c r="P311" s="164">
        <f>P312+P316</f>
        <v>36072</v>
      </c>
      <c r="Q311" s="165">
        <f>+'1° trim 2016'!J311*$AB$1</f>
        <v>99784</v>
      </c>
      <c r="R311" s="164">
        <f>R312+R316</f>
        <v>99784</v>
      </c>
      <c r="S311" s="165">
        <f>+'1° trim 2016'!K311*$AB$1</f>
        <v>72100</v>
      </c>
      <c r="T311" s="164">
        <f>T312+T316</f>
        <v>72100</v>
      </c>
      <c r="U311" s="165">
        <f>+'1° trim 2016'!L311*$AB$1</f>
        <v>50300</v>
      </c>
      <c r="V311" s="164">
        <f>V312+V316</f>
        <v>50300</v>
      </c>
      <c r="W311" s="112">
        <f>+'1° trim 2016'!M311*$AB$1</f>
        <v>29104</v>
      </c>
      <c r="X311" s="164">
        <f>X312+X316</f>
        <v>29104</v>
      </c>
      <c r="Y311" s="116">
        <f t="shared" si="137"/>
        <v>535868</v>
      </c>
      <c r="Z311" s="164">
        <f t="shared" si="137"/>
        <v>535868</v>
      </c>
    </row>
    <row r="312" spans="1:26" s="110" customFormat="1" x14ac:dyDescent="0.2">
      <c r="A312" s="143" t="s">
        <v>541</v>
      </c>
      <c r="B312" s="132" t="s">
        <v>17</v>
      </c>
      <c r="C312" s="112">
        <f>+'1° trim 2016'!C312*$AB$1</f>
        <v>57596</v>
      </c>
      <c r="D312" s="164">
        <f>SUM(D313:D315)</f>
        <v>57596</v>
      </c>
      <c r="E312" s="112">
        <f>+'1° trim 2016'!D312*$AB$1</f>
        <v>42748</v>
      </c>
      <c r="F312" s="164">
        <f>SUM(F313:F315)</f>
        <v>42748</v>
      </c>
      <c r="G312" s="112">
        <f>+'1° trim 2016'!E312*$AB$1</f>
        <v>51836</v>
      </c>
      <c r="H312" s="164">
        <f>SUM(H313:H315)</f>
        <v>51836</v>
      </c>
      <c r="I312" s="112">
        <f>+'1° trim 2016'!F312*$AB$1</f>
        <v>14480</v>
      </c>
      <c r="J312" s="164">
        <f>SUM(J313:J315)</f>
        <v>14480</v>
      </c>
      <c r="K312" s="112">
        <f>+'1° trim 2016'!G312*$AB$1</f>
        <v>41260</v>
      </c>
      <c r="L312" s="164">
        <f>SUM(L313:L315)</f>
        <v>41260</v>
      </c>
      <c r="M312" s="165">
        <f>+'1° trim 2016'!H312*$AB$1</f>
        <v>20472</v>
      </c>
      <c r="N312" s="164">
        <f>SUM(N313:N315)</f>
        <v>20472</v>
      </c>
      <c r="O312" s="165">
        <f>+'1° trim 2016'!I312*$AB$1</f>
        <v>33616</v>
      </c>
      <c r="P312" s="164">
        <f>SUM(P313:P315)</f>
        <v>33616</v>
      </c>
      <c r="Q312" s="165">
        <f>+'1° trim 2016'!J312*$AB$1</f>
        <v>86284</v>
      </c>
      <c r="R312" s="164">
        <f>SUM(R313:R315)</f>
        <v>86284</v>
      </c>
      <c r="S312" s="165">
        <f>+'1° trim 2016'!K312*$AB$1</f>
        <v>67036</v>
      </c>
      <c r="T312" s="164">
        <f>SUM(T313:T315)</f>
        <v>67036</v>
      </c>
      <c r="U312" s="165">
        <f>+'1° trim 2016'!L312*$AB$1</f>
        <v>46640</v>
      </c>
      <c r="V312" s="164">
        <f>SUM(V313:V315)</f>
        <v>46640</v>
      </c>
      <c r="W312" s="112">
        <f>+'1° trim 2016'!M312*$AB$1</f>
        <v>27276</v>
      </c>
      <c r="X312" s="164">
        <f>SUM(X313:X315)</f>
        <v>27276</v>
      </c>
      <c r="Y312" s="116">
        <f t="shared" si="137"/>
        <v>489244</v>
      </c>
      <c r="Z312" s="164">
        <f t="shared" si="137"/>
        <v>489244</v>
      </c>
    </row>
    <row r="313" spans="1:26" s="110" customFormat="1" ht="25.5" x14ac:dyDescent="0.2">
      <c r="A313" s="143" t="s">
        <v>542</v>
      </c>
      <c r="B313" s="132" t="s">
        <v>312</v>
      </c>
      <c r="C313" s="112">
        <f>+'1° trim 2016'!C313*$AB$1</f>
        <v>53488</v>
      </c>
      <c r="D313" s="166">
        <f>+C313</f>
        <v>53488</v>
      </c>
      <c r="E313" s="112">
        <f>+'1° trim 2016'!D313*$AB$1</f>
        <v>40384</v>
      </c>
      <c r="F313" s="166">
        <f>+E313</f>
        <v>40384</v>
      </c>
      <c r="G313" s="112">
        <f>+'1° trim 2016'!E313*$AB$1</f>
        <v>48540</v>
      </c>
      <c r="H313" s="166">
        <f>+G313</f>
        <v>48540</v>
      </c>
      <c r="I313" s="112">
        <f>+'1° trim 2016'!F313*$AB$1</f>
        <v>12916</v>
      </c>
      <c r="J313" s="166">
        <f>+I313</f>
        <v>12916</v>
      </c>
      <c r="K313" s="112">
        <f>+'1° trim 2016'!G313*$AB$1</f>
        <v>38232</v>
      </c>
      <c r="L313" s="166">
        <f>+K313</f>
        <v>38232</v>
      </c>
      <c r="M313" s="165">
        <f>+'1° trim 2016'!H313*$AB$1</f>
        <v>18532</v>
      </c>
      <c r="N313" s="166">
        <f>+M313</f>
        <v>18532</v>
      </c>
      <c r="O313" s="165">
        <f>+'1° trim 2016'!I313*$AB$1</f>
        <v>30748</v>
      </c>
      <c r="P313" s="166">
        <f>+O313</f>
        <v>30748</v>
      </c>
      <c r="Q313" s="165">
        <f>+'1° trim 2016'!J313*$AB$1</f>
        <v>84124</v>
      </c>
      <c r="R313" s="166">
        <f>+Q313</f>
        <v>84124</v>
      </c>
      <c r="S313" s="165">
        <f>+'1° trim 2016'!K313*$AB$1</f>
        <v>66068</v>
      </c>
      <c r="T313" s="166">
        <f>+S313</f>
        <v>66068</v>
      </c>
      <c r="U313" s="165">
        <f>+'1° trim 2016'!L313*$AB$1</f>
        <v>42128</v>
      </c>
      <c r="V313" s="166">
        <f>+U313</f>
        <v>42128</v>
      </c>
      <c r="W313" s="112">
        <f>+'1° trim 2016'!M313*$AB$1</f>
        <v>26092</v>
      </c>
      <c r="X313" s="166">
        <f>+W313</f>
        <v>26092</v>
      </c>
      <c r="Y313" s="116">
        <f t="shared" si="137"/>
        <v>461252</v>
      </c>
      <c r="Z313" s="166">
        <f t="shared" si="137"/>
        <v>461252</v>
      </c>
    </row>
    <row r="314" spans="1:26" ht="25.5" x14ac:dyDescent="0.2">
      <c r="A314" s="143" t="s">
        <v>543</v>
      </c>
      <c r="B314" s="132" t="s">
        <v>313</v>
      </c>
      <c r="C314" s="112">
        <f>+'1° trim 2016'!C314*$AB$1</f>
        <v>4108</v>
      </c>
      <c r="D314" s="166">
        <f>+C314</f>
        <v>4108</v>
      </c>
      <c r="E314" s="112">
        <f>+'1° trim 2016'!D314*$AB$1</f>
        <v>2364</v>
      </c>
      <c r="F314" s="166">
        <f>+E314</f>
        <v>2364</v>
      </c>
      <c r="G314" s="112">
        <f>+'1° trim 2016'!E314*$AB$1</f>
        <v>3296</v>
      </c>
      <c r="H314" s="166">
        <f>+G314</f>
        <v>3296</v>
      </c>
      <c r="I314" s="112">
        <f>+'1° trim 2016'!F314*$AB$1</f>
        <v>1564</v>
      </c>
      <c r="J314" s="166">
        <f>+I314</f>
        <v>1564</v>
      </c>
      <c r="K314" s="112">
        <f>+'1° trim 2016'!G314*$AB$1</f>
        <v>3028</v>
      </c>
      <c r="L314" s="166">
        <f>+K314</f>
        <v>3028</v>
      </c>
      <c r="M314" s="165">
        <f>+'1° trim 2016'!H314*$AB$1</f>
        <v>1940</v>
      </c>
      <c r="N314" s="166">
        <f>+M314</f>
        <v>1940</v>
      </c>
      <c r="O314" s="165">
        <f>+'1° trim 2016'!I314*$AB$1</f>
        <v>2868</v>
      </c>
      <c r="P314" s="166">
        <f>+O314</f>
        <v>2868</v>
      </c>
      <c r="Q314" s="165">
        <f>+'1° trim 2016'!J314*$AB$1</f>
        <v>2160</v>
      </c>
      <c r="R314" s="166">
        <f>+Q314</f>
        <v>2160</v>
      </c>
      <c r="S314" s="165">
        <f>+'1° trim 2016'!K314*$AB$1</f>
        <v>968</v>
      </c>
      <c r="T314" s="166">
        <f>+S314</f>
        <v>968</v>
      </c>
      <c r="U314" s="165">
        <f>+'1° trim 2016'!L314*$AB$1</f>
        <v>4512</v>
      </c>
      <c r="V314" s="166">
        <f>+U314</f>
        <v>4512</v>
      </c>
      <c r="W314" s="112">
        <f>+'1° trim 2016'!M314*$AB$1</f>
        <v>1184</v>
      </c>
      <c r="X314" s="166">
        <f>+W314</f>
        <v>1184</v>
      </c>
      <c r="Y314" s="116">
        <f t="shared" si="137"/>
        <v>27992</v>
      </c>
      <c r="Z314" s="166">
        <f t="shared" si="137"/>
        <v>27992</v>
      </c>
    </row>
    <row r="315" spans="1:26" ht="25.5" x14ac:dyDescent="0.2">
      <c r="A315" s="143" t="s">
        <v>544</v>
      </c>
      <c r="B315" s="132" t="s">
        <v>314</v>
      </c>
      <c r="C315" s="112">
        <f>+'1° trim 2016'!C315*$AB$1</f>
        <v>0</v>
      </c>
      <c r="D315" s="166">
        <f>+C315</f>
        <v>0</v>
      </c>
      <c r="E315" s="112">
        <f>+'1° trim 2016'!D315*$AB$1</f>
        <v>0</v>
      </c>
      <c r="F315" s="166">
        <f>+E315</f>
        <v>0</v>
      </c>
      <c r="G315" s="112">
        <f>+'1° trim 2016'!E315*$AB$1</f>
        <v>0</v>
      </c>
      <c r="H315" s="166">
        <f>+G315</f>
        <v>0</v>
      </c>
      <c r="I315" s="112">
        <f>+'1° trim 2016'!F315*$AB$1</f>
        <v>0</v>
      </c>
      <c r="J315" s="166">
        <f>+I315</f>
        <v>0</v>
      </c>
      <c r="K315" s="112">
        <f>+'1° trim 2016'!G315*$AB$1</f>
        <v>0</v>
      </c>
      <c r="L315" s="166">
        <f>+K315</f>
        <v>0</v>
      </c>
      <c r="M315" s="165">
        <f>+'1° trim 2016'!H315*$AB$1</f>
        <v>0</v>
      </c>
      <c r="N315" s="166">
        <f>+M315</f>
        <v>0</v>
      </c>
      <c r="O315" s="165">
        <f>+'1° trim 2016'!I315*$AB$1</f>
        <v>0</v>
      </c>
      <c r="P315" s="166">
        <f>+O315</f>
        <v>0</v>
      </c>
      <c r="Q315" s="165">
        <f>+'1° trim 2016'!J315*$AB$1</f>
        <v>0</v>
      </c>
      <c r="R315" s="166">
        <f>+Q315</f>
        <v>0</v>
      </c>
      <c r="S315" s="165">
        <f>+'1° trim 2016'!K315*$AB$1</f>
        <v>0</v>
      </c>
      <c r="T315" s="166">
        <f>+S315</f>
        <v>0</v>
      </c>
      <c r="U315" s="165">
        <f>+'1° trim 2016'!L315*$AB$1</f>
        <v>0</v>
      </c>
      <c r="V315" s="166">
        <f>+U315</f>
        <v>0</v>
      </c>
      <c r="W315" s="112">
        <f>+'1° trim 2016'!M315*$AB$1</f>
        <v>0</v>
      </c>
      <c r="X315" s="166">
        <f>+W315</f>
        <v>0</v>
      </c>
      <c r="Y315" s="116">
        <f t="shared" si="137"/>
        <v>0</v>
      </c>
      <c r="Z315" s="166">
        <f t="shared" si="137"/>
        <v>0</v>
      </c>
    </row>
    <row r="316" spans="1:26" x14ac:dyDescent="0.2">
      <c r="A316" s="143" t="s">
        <v>545</v>
      </c>
      <c r="B316" s="132" t="s">
        <v>19</v>
      </c>
      <c r="C316" s="112">
        <f>+'1° trim 2016'!C316*$AB$1</f>
        <v>5520</v>
      </c>
      <c r="D316" s="164">
        <f>SUM(D317:D319)</f>
        <v>5520</v>
      </c>
      <c r="E316" s="112">
        <f>+'1° trim 2016'!D316*$AB$1</f>
        <v>2732</v>
      </c>
      <c r="F316" s="164">
        <f>SUM(F317:F319)</f>
        <v>2732</v>
      </c>
      <c r="G316" s="112">
        <f>+'1° trim 2016'!E316*$AB$1</f>
        <v>4984</v>
      </c>
      <c r="H316" s="164">
        <f>SUM(H317:H319)</f>
        <v>4984</v>
      </c>
      <c r="I316" s="112">
        <f>+'1° trim 2016'!F316*$AB$1</f>
        <v>1060</v>
      </c>
      <c r="J316" s="164">
        <f>SUM(J317:J319)</f>
        <v>1060</v>
      </c>
      <c r="K316" s="112">
        <f>+'1° trim 2016'!G316*$AB$1</f>
        <v>3276</v>
      </c>
      <c r="L316" s="164">
        <f>SUM(L317:L319)</f>
        <v>3276</v>
      </c>
      <c r="M316" s="165">
        <f>+'1° trim 2016'!H316*$AB$1</f>
        <v>2544</v>
      </c>
      <c r="N316" s="164">
        <f>SUM(N317:N319)</f>
        <v>2544</v>
      </c>
      <c r="O316" s="165">
        <f>+'1° trim 2016'!I316*$AB$1</f>
        <v>2456</v>
      </c>
      <c r="P316" s="164">
        <f>SUM(P317:P319)</f>
        <v>2456</v>
      </c>
      <c r="Q316" s="165">
        <f>+'1° trim 2016'!J316*$AB$1</f>
        <v>13500</v>
      </c>
      <c r="R316" s="164">
        <f>SUM(R317:R319)</f>
        <v>13500</v>
      </c>
      <c r="S316" s="165">
        <f>+'1° trim 2016'!K316*$AB$1</f>
        <v>5064</v>
      </c>
      <c r="T316" s="164">
        <f>SUM(T317:T319)</f>
        <v>5064</v>
      </c>
      <c r="U316" s="165">
        <f>+'1° trim 2016'!L316*$AB$1</f>
        <v>3660</v>
      </c>
      <c r="V316" s="164">
        <f>SUM(V317:V319)</f>
        <v>3660</v>
      </c>
      <c r="W316" s="112">
        <f>+'1° trim 2016'!M316*$AB$1</f>
        <v>1828</v>
      </c>
      <c r="X316" s="164">
        <f>SUM(X317:X319)</f>
        <v>1828</v>
      </c>
      <c r="Y316" s="116">
        <f t="shared" si="137"/>
        <v>46624</v>
      </c>
      <c r="Z316" s="164">
        <f t="shared" si="137"/>
        <v>46624</v>
      </c>
    </row>
    <row r="317" spans="1:26" s="110" customFormat="1" ht="25.5" x14ac:dyDescent="0.2">
      <c r="A317" s="143" t="s">
        <v>546</v>
      </c>
      <c r="B317" s="132" t="s">
        <v>2106</v>
      </c>
      <c r="C317" s="112">
        <f>+'1° trim 2016'!C317*$AB$1</f>
        <v>5032</v>
      </c>
      <c r="D317" s="166">
        <f>+C317</f>
        <v>5032</v>
      </c>
      <c r="E317" s="112">
        <f>+'1° trim 2016'!D317*$AB$1</f>
        <v>2152</v>
      </c>
      <c r="F317" s="166">
        <f>+E317</f>
        <v>2152</v>
      </c>
      <c r="G317" s="112">
        <f>+'1° trim 2016'!E317*$AB$1</f>
        <v>4872</v>
      </c>
      <c r="H317" s="166">
        <f>+G317</f>
        <v>4872</v>
      </c>
      <c r="I317" s="112">
        <f>+'1° trim 2016'!F317*$AB$1</f>
        <v>1000</v>
      </c>
      <c r="J317" s="166">
        <f>+I317</f>
        <v>1000</v>
      </c>
      <c r="K317" s="112">
        <f>+'1° trim 2016'!G317*$AB$1</f>
        <v>3216</v>
      </c>
      <c r="L317" s="166">
        <f>+K317</f>
        <v>3216</v>
      </c>
      <c r="M317" s="165">
        <f>+'1° trim 2016'!H317*$AB$1</f>
        <v>2400</v>
      </c>
      <c r="N317" s="166">
        <f>+M317</f>
        <v>2400</v>
      </c>
      <c r="O317" s="165">
        <f>+'1° trim 2016'!I317*$AB$1</f>
        <v>2276</v>
      </c>
      <c r="P317" s="166">
        <f>+O317</f>
        <v>2276</v>
      </c>
      <c r="Q317" s="165">
        <f>+'1° trim 2016'!J317*$AB$1</f>
        <v>12528</v>
      </c>
      <c r="R317" s="166">
        <f>+Q317</f>
        <v>12528</v>
      </c>
      <c r="S317" s="165">
        <f>+'1° trim 2016'!K317*$AB$1</f>
        <v>4972</v>
      </c>
      <c r="T317" s="166">
        <f>+S317</f>
        <v>4972</v>
      </c>
      <c r="U317" s="165">
        <f>+'1° trim 2016'!L317*$AB$1</f>
        <v>3052</v>
      </c>
      <c r="V317" s="166">
        <f>+U317</f>
        <v>3052</v>
      </c>
      <c r="W317" s="112">
        <f>+'1° trim 2016'!M317*$AB$1</f>
        <v>1772</v>
      </c>
      <c r="X317" s="166">
        <f>+W317</f>
        <v>1772</v>
      </c>
      <c r="Y317" s="116">
        <f t="shared" si="137"/>
        <v>43272</v>
      </c>
      <c r="Z317" s="166">
        <f t="shared" si="137"/>
        <v>43272</v>
      </c>
    </row>
    <row r="318" spans="1:26" ht="25.5" x14ac:dyDescent="0.2">
      <c r="A318" s="143" t="s">
        <v>547</v>
      </c>
      <c r="B318" s="132" t="s">
        <v>2107</v>
      </c>
      <c r="C318" s="112">
        <f>+'1° trim 2016'!C318*$AB$1</f>
        <v>488</v>
      </c>
      <c r="D318" s="166">
        <f>+C318</f>
        <v>488</v>
      </c>
      <c r="E318" s="112">
        <f>+'1° trim 2016'!D318*$AB$1</f>
        <v>580</v>
      </c>
      <c r="F318" s="166">
        <f>+E318</f>
        <v>580</v>
      </c>
      <c r="G318" s="112">
        <f>+'1° trim 2016'!E318*$AB$1</f>
        <v>112</v>
      </c>
      <c r="H318" s="166">
        <f>+G318</f>
        <v>112</v>
      </c>
      <c r="I318" s="112">
        <f>+'1° trim 2016'!F318*$AB$1</f>
        <v>60</v>
      </c>
      <c r="J318" s="166">
        <f>+I318</f>
        <v>60</v>
      </c>
      <c r="K318" s="112">
        <f>+'1° trim 2016'!G318*$AB$1</f>
        <v>60</v>
      </c>
      <c r="L318" s="166">
        <f>+K318</f>
        <v>60</v>
      </c>
      <c r="M318" s="165">
        <f>+'1° trim 2016'!H318*$AB$1</f>
        <v>144</v>
      </c>
      <c r="N318" s="166">
        <f>+M318</f>
        <v>144</v>
      </c>
      <c r="O318" s="165">
        <f>+'1° trim 2016'!I318*$AB$1</f>
        <v>180</v>
      </c>
      <c r="P318" s="166">
        <f>+O318</f>
        <v>180</v>
      </c>
      <c r="Q318" s="165">
        <f>+'1° trim 2016'!J318*$AB$1</f>
        <v>972</v>
      </c>
      <c r="R318" s="166">
        <f>+Q318</f>
        <v>972</v>
      </c>
      <c r="S318" s="165">
        <f>+'1° trim 2016'!K318*$AB$1</f>
        <v>92</v>
      </c>
      <c r="T318" s="166">
        <f>+S318</f>
        <v>92</v>
      </c>
      <c r="U318" s="165">
        <f>+'1° trim 2016'!L318*$AB$1</f>
        <v>608</v>
      </c>
      <c r="V318" s="166">
        <f>+U318</f>
        <v>608</v>
      </c>
      <c r="W318" s="112">
        <f>+'1° trim 2016'!M318*$AB$1</f>
        <v>56</v>
      </c>
      <c r="X318" s="166">
        <f>+W318</f>
        <v>56</v>
      </c>
      <c r="Y318" s="116">
        <f t="shared" si="137"/>
        <v>3352</v>
      </c>
      <c r="Z318" s="166">
        <f t="shared" si="137"/>
        <v>3352</v>
      </c>
    </row>
    <row r="319" spans="1:26" ht="25.5" x14ac:dyDescent="0.2">
      <c r="A319" s="143" t="s">
        <v>548</v>
      </c>
      <c r="B319" s="132" t="s">
        <v>2108</v>
      </c>
      <c r="C319" s="112">
        <f>+'1° trim 2016'!C319*$AB$1</f>
        <v>0</v>
      </c>
      <c r="D319" s="166">
        <f>+C319</f>
        <v>0</v>
      </c>
      <c r="E319" s="112">
        <f>+'1° trim 2016'!D319*$AB$1</f>
        <v>0</v>
      </c>
      <c r="F319" s="166">
        <f>+E319</f>
        <v>0</v>
      </c>
      <c r="G319" s="112">
        <f>+'1° trim 2016'!E319*$AB$1</f>
        <v>0</v>
      </c>
      <c r="H319" s="166">
        <f>+G319</f>
        <v>0</v>
      </c>
      <c r="I319" s="112">
        <f>+'1° trim 2016'!F319*$AB$1</f>
        <v>0</v>
      </c>
      <c r="J319" s="166">
        <f>+I319</f>
        <v>0</v>
      </c>
      <c r="K319" s="112">
        <f>+'1° trim 2016'!G319*$AB$1</f>
        <v>0</v>
      </c>
      <c r="L319" s="166">
        <f>+K319</f>
        <v>0</v>
      </c>
      <c r="M319" s="165">
        <f>+'1° trim 2016'!H319*$AB$1</f>
        <v>0</v>
      </c>
      <c r="N319" s="166">
        <f>+M319</f>
        <v>0</v>
      </c>
      <c r="O319" s="165">
        <f>+'1° trim 2016'!I319*$AB$1</f>
        <v>0</v>
      </c>
      <c r="P319" s="166">
        <f>+O319</f>
        <v>0</v>
      </c>
      <c r="Q319" s="165">
        <f>+'1° trim 2016'!J319*$AB$1</f>
        <v>0</v>
      </c>
      <c r="R319" s="166">
        <f>+Q319</f>
        <v>0</v>
      </c>
      <c r="S319" s="165">
        <f>+'1° trim 2016'!K319*$AB$1</f>
        <v>0</v>
      </c>
      <c r="T319" s="166">
        <f>+S319</f>
        <v>0</v>
      </c>
      <c r="U319" s="165">
        <f>+'1° trim 2016'!L319*$AB$1</f>
        <v>0</v>
      </c>
      <c r="V319" s="166">
        <f>+U319</f>
        <v>0</v>
      </c>
      <c r="W319" s="112">
        <f>+'1° trim 2016'!M319*$AB$1</f>
        <v>0</v>
      </c>
      <c r="X319" s="166">
        <f>+W319</f>
        <v>0</v>
      </c>
      <c r="Y319" s="116">
        <f t="shared" si="137"/>
        <v>0</v>
      </c>
      <c r="Z319" s="166">
        <f t="shared" si="137"/>
        <v>0</v>
      </c>
    </row>
    <row r="320" spans="1:26" x14ac:dyDescent="0.2">
      <c r="A320" s="143" t="s">
        <v>954</v>
      </c>
      <c r="B320" s="132" t="s">
        <v>21</v>
      </c>
      <c r="C320" s="112">
        <f>+'1° trim 2016'!C320*$AB$1</f>
        <v>47016</v>
      </c>
      <c r="D320" s="166">
        <f>SUM(D321:D323)</f>
        <v>47016</v>
      </c>
      <c r="E320" s="112">
        <f>+'1° trim 2016'!D320*$AB$1</f>
        <v>30208</v>
      </c>
      <c r="F320" s="166">
        <f>SUM(F321:F323)</f>
        <v>30208</v>
      </c>
      <c r="G320" s="112">
        <f>+'1° trim 2016'!E320*$AB$1</f>
        <v>46380</v>
      </c>
      <c r="H320" s="166">
        <f>SUM(H321:H323)</f>
        <v>46380</v>
      </c>
      <c r="I320" s="112">
        <f>+'1° trim 2016'!F320*$AB$1</f>
        <v>11688</v>
      </c>
      <c r="J320" s="166">
        <f>SUM(J321:J323)</f>
        <v>11688</v>
      </c>
      <c r="K320" s="112">
        <f>+'1° trim 2016'!G320*$AB$1</f>
        <v>33084</v>
      </c>
      <c r="L320" s="166">
        <f>SUM(L321:L323)</f>
        <v>33084</v>
      </c>
      <c r="M320" s="165">
        <f>+'1° trim 2016'!H320*$AB$1</f>
        <v>13576</v>
      </c>
      <c r="N320" s="166">
        <f>SUM(N321:N323)</f>
        <v>13576</v>
      </c>
      <c r="O320" s="165">
        <f>+'1° trim 2016'!I320*$AB$1</f>
        <v>33420</v>
      </c>
      <c r="P320" s="166">
        <f>SUM(P321:P323)</f>
        <v>33420</v>
      </c>
      <c r="Q320" s="165">
        <f>+'1° trim 2016'!J320*$AB$1</f>
        <v>76528</v>
      </c>
      <c r="R320" s="166">
        <f>SUM(R321:R323)</f>
        <v>76528</v>
      </c>
      <c r="S320" s="165">
        <f>+'1° trim 2016'!K320*$AB$1</f>
        <v>61520</v>
      </c>
      <c r="T320" s="166">
        <f>SUM(T321:T323)</f>
        <v>61520</v>
      </c>
      <c r="U320" s="165">
        <f>+'1° trim 2016'!L320*$AB$1</f>
        <v>45444</v>
      </c>
      <c r="V320" s="166">
        <f>SUM(V321:V323)</f>
        <v>45444</v>
      </c>
      <c r="W320" s="112">
        <f>+'1° trim 2016'!M320*$AB$1</f>
        <v>25592</v>
      </c>
      <c r="X320" s="166">
        <f>SUM(X321:X323)</f>
        <v>25592</v>
      </c>
      <c r="Y320" s="116">
        <f t="shared" si="137"/>
        <v>424456</v>
      </c>
      <c r="Z320" s="166">
        <f t="shared" si="137"/>
        <v>424456</v>
      </c>
    </row>
    <row r="321" spans="1:26" ht="25.5" x14ac:dyDescent="0.2">
      <c r="A321" s="143" t="s">
        <v>955</v>
      </c>
      <c r="B321" s="132" t="s">
        <v>315</v>
      </c>
      <c r="C321" s="112">
        <f>+'1° trim 2016'!C321*$AB$1</f>
        <v>43712</v>
      </c>
      <c r="D321" s="166">
        <f>+C321</f>
        <v>43712</v>
      </c>
      <c r="E321" s="112">
        <f>+'1° trim 2016'!D321*$AB$1</f>
        <v>29484</v>
      </c>
      <c r="F321" s="166">
        <f>+E321</f>
        <v>29484</v>
      </c>
      <c r="G321" s="112">
        <f>+'1° trim 2016'!E321*$AB$1</f>
        <v>43140</v>
      </c>
      <c r="H321" s="166">
        <f>+G321</f>
        <v>43140</v>
      </c>
      <c r="I321" s="112">
        <f>+'1° trim 2016'!F321*$AB$1</f>
        <v>10584</v>
      </c>
      <c r="J321" s="166">
        <f>+I321</f>
        <v>10584</v>
      </c>
      <c r="K321" s="112">
        <f>+'1° trim 2016'!G321*$AB$1</f>
        <v>32292</v>
      </c>
      <c r="L321" s="166">
        <f>+K321</f>
        <v>32292</v>
      </c>
      <c r="M321" s="165">
        <f>+'1° trim 2016'!H321*$AB$1</f>
        <v>13184</v>
      </c>
      <c r="N321" s="166">
        <f>+M321</f>
        <v>13184</v>
      </c>
      <c r="O321" s="165">
        <f>+'1° trim 2016'!I321*$AB$1</f>
        <v>32428</v>
      </c>
      <c r="P321" s="166">
        <f>+O321</f>
        <v>32428</v>
      </c>
      <c r="Q321" s="165">
        <f>+'1° trim 2016'!J321*$AB$1</f>
        <v>75104</v>
      </c>
      <c r="R321" s="166">
        <f>+Q321</f>
        <v>75104</v>
      </c>
      <c r="S321" s="165">
        <f>+'1° trim 2016'!K321*$AB$1</f>
        <v>58732</v>
      </c>
      <c r="T321" s="166">
        <f>+S321</f>
        <v>58732</v>
      </c>
      <c r="U321" s="165">
        <f>+'1° trim 2016'!L321*$AB$1</f>
        <v>40100</v>
      </c>
      <c r="V321" s="166">
        <f>+U321</f>
        <v>40100</v>
      </c>
      <c r="W321" s="112">
        <f>+'1° trim 2016'!M321*$AB$1</f>
        <v>23004</v>
      </c>
      <c r="X321" s="166">
        <f>+W321</f>
        <v>23004</v>
      </c>
      <c r="Y321" s="116">
        <f t="shared" si="137"/>
        <v>401764</v>
      </c>
      <c r="Z321" s="166">
        <f t="shared" si="137"/>
        <v>401764</v>
      </c>
    </row>
    <row r="322" spans="1:26" ht="25.5" x14ac:dyDescent="0.2">
      <c r="A322" s="143" t="s">
        <v>956</v>
      </c>
      <c r="B322" s="132" t="s">
        <v>316</v>
      </c>
      <c r="C322" s="112">
        <f>+'1° trim 2016'!C322*$AB$1</f>
        <v>3300</v>
      </c>
      <c r="D322" s="166">
        <f>+C322</f>
        <v>3300</v>
      </c>
      <c r="E322" s="112">
        <f>+'1° trim 2016'!D322*$AB$1</f>
        <v>724</v>
      </c>
      <c r="F322" s="166">
        <f>+E322</f>
        <v>724</v>
      </c>
      <c r="G322" s="112">
        <f>+'1° trim 2016'!E322*$AB$1</f>
        <v>3056</v>
      </c>
      <c r="H322" s="166">
        <f>+G322</f>
        <v>3056</v>
      </c>
      <c r="I322" s="112">
        <f>+'1° trim 2016'!F322*$AB$1</f>
        <v>1104</v>
      </c>
      <c r="J322" s="166">
        <f>+I322</f>
        <v>1104</v>
      </c>
      <c r="K322" s="112">
        <f>+'1° trim 2016'!G322*$AB$1</f>
        <v>792</v>
      </c>
      <c r="L322" s="166">
        <f>+K322</f>
        <v>792</v>
      </c>
      <c r="M322" s="165">
        <f>+'1° trim 2016'!H322*$AB$1</f>
        <v>392</v>
      </c>
      <c r="N322" s="166">
        <f>+M322</f>
        <v>392</v>
      </c>
      <c r="O322" s="165">
        <f>+'1° trim 2016'!I322*$AB$1</f>
        <v>992</v>
      </c>
      <c r="P322" s="166">
        <f>+O322</f>
        <v>992</v>
      </c>
      <c r="Q322" s="165">
        <f>+'1° trim 2016'!J322*$AB$1</f>
        <v>1424</v>
      </c>
      <c r="R322" s="166">
        <f>+Q322</f>
        <v>1424</v>
      </c>
      <c r="S322" s="165">
        <f>+'1° trim 2016'!K322*$AB$1</f>
        <v>2788</v>
      </c>
      <c r="T322" s="166">
        <f>+S322</f>
        <v>2788</v>
      </c>
      <c r="U322" s="165">
        <f>+'1° trim 2016'!L322*$AB$1</f>
        <v>5344</v>
      </c>
      <c r="V322" s="166">
        <f>+U322</f>
        <v>5344</v>
      </c>
      <c r="W322" s="112">
        <f>+'1° trim 2016'!M322*$AB$1</f>
        <v>400</v>
      </c>
      <c r="X322" s="166">
        <f>+W322</f>
        <v>400</v>
      </c>
      <c r="Y322" s="116">
        <f t="shared" si="137"/>
        <v>20316</v>
      </c>
      <c r="Z322" s="166">
        <f t="shared" si="137"/>
        <v>20316</v>
      </c>
    </row>
    <row r="323" spans="1:26" s="110" customFormat="1" ht="25.5" x14ac:dyDescent="0.2">
      <c r="A323" s="143" t="s">
        <v>957</v>
      </c>
      <c r="B323" s="132" t="s">
        <v>317</v>
      </c>
      <c r="C323" s="112">
        <f>+'1° trim 2016'!C323*$AB$1</f>
        <v>4</v>
      </c>
      <c r="D323" s="166">
        <f>+C323</f>
        <v>4</v>
      </c>
      <c r="E323" s="112">
        <f>+'1° trim 2016'!D323*$AB$1</f>
        <v>0</v>
      </c>
      <c r="F323" s="166">
        <f>+E323</f>
        <v>0</v>
      </c>
      <c r="G323" s="112">
        <f>+'1° trim 2016'!E323*$AB$1</f>
        <v>184</v>
      </c>
      <c r="H323" s="166">
        <f>+G323</f>
        <v>184</v>
      </c>
      <c r="I323" s="112">
        <f>+'1° trim 2016'!F323*$AB$1</f>
        <v>0</v>
      </c>
      <c r="J323" s="166">
        <f>+I323</f>
        <v>0</v>
      </c>
      <c r="K323" s="112">
        <f>+'1° trim 2016'!G323*$AB$1</f>
        <v>0</v>
      </c>
      <c r="L323" s="166">
        <f>+K323</f>
        <v>0</v>
      </c>
      <c r="M323" s="165">
        <f>+'1° trim 2016'!H323*$AB$1</f>
        <v>0</v>
      </c>
      <c r="N323" s="166">
        <f>+M323</f>
        <v>0</v>
      </c>
      <c r="O323" s="165">
        <f>+'1° trim 2016'!I323*$AB$1</f>
        <v>0</v>
      </c>
      <c r="P323" s="166">
        <f>+O323</f>
        <v>0</v>
      </c>
      <c r="Q323" s="165">
        <f>+'1° trim 2016'!J323*$AB$1</f>
        <v>0</v>
      </c>
      <c r="R323" s="166">
        <f>+Q323</f>
        <v>0</v>
      </c>
      <c r="S323" s="165">
        <f>+'1° trim 2016'!K323*$AB$1</f>
        <v>0</v>
      </c>
      <c r="T323" s="166">
        <f>+S323</f>
        <v>0</v>
      </c>
      <c r="U323" s="165">
        <f>+'1° trim 2016'!L323*$AB$1</f>
        <v>0</v>
      </c>
      <c r="V323" s="166">
        <f>+U323</f>
        <v>0</v>
      </c>
      <c r="W323" s="112">
        <f>+'1° trim 2016'!M323*$AB$1</f>
        <v>2188</v>
      </c>
      <c r="X323" s="166">
        <f>+W323</f>
        <v>2188</v>
      </c>
      <c r="Y323" s="116">
        <f t="shared" ref="Y323:Z386" si="148">+C323+E323+G323+I323+K323+M323+O323+Q323+S323+U323+W323</f>
        <v>2376</v>
      </c>
      <c r="Z323" s="166">
        <f t="shared" si="148"/>
        <v>2376</v>
      </c>
    </row>
    <row r="324" spans="1:26" x14ac:dyDescent="0.2">
      <c r="A324" s="139" t="s">
        <v>958</v>
      </c>
      <c r="B324" s="132" t="s">
        <v>329</v>
      </c>
      <c r="C324" s="112">
        <f>+'1° trim 2016'!C324*$AB$1</f>
        <v>476</v>
      </c>
      <c r="D324" s="166">
        <f>D325+D329</f>
        <v>476</v>
      </c>
      <c r="E324" s="112">
        <f>+'1° trim 2016'!D324*$AB$1</f>
        <v>284</v>
      </c>
      <c r="F324" s="166">
        <f>F325+F329</f>
        <v>284</v>
      </c>
      <c r="G324" s="112">
        <f>+'1° trim 2016'!E324*$AB$1</f>
        <v>384</v>
      </c>
      <c r="H324" s="166">
        <f>H325+H329</f>
        <v>384</v>
      </c>
      <c r="I324" s="112">
        <f>+'1° trim 2016'!F324*$AB$1</f>
        <v>116</v>
      </c>
      <c r="J324" s="166">
        <f>J325+J329</f>
        <v>116</v>
      </c>
      <c r="K324" s="112">
        <f>+'1° trim 2016'!G324*$AB$1</f>
        <v>400</v>
      </c>
      <c r="L324" s="166">
        <f>L325+L329</f>
        <v>400</v>
      </c>
      <c r="M324" s="165">
        <f>+'1° trim 2016'!H324*$AB$1</f>
        <v>360</v>
      </c>
      <c r="N324" s="166">
        <f>N325+N329</f>
        <v>360</v>
      </c>
      <c r="O324" s="165">
        <f>+'1° trim 2016'!I324*$AB$1</f>
        <v>192</v>
      </c>
      <c r="P324" s="166">
        <f>P325+P329</f>
        <v>192</v>
      </c>
      <c r="Q324" s="165">
        <f>+'1° trim 2016'!J324*$AB$1</f>
        <v>892</v>
      </c>
      <c r="R324" s="166">
        <f>R325+R329</f>
        <v>892</v>
      </c>
      <c r="S324" s="165">
        <f>+'1° trim 2016'!K324*$AB$1</f>
        <v>364</v>
      </c>
      <c r="T324" s="166">
        <f>T325+T329</f>
        <v>364</v>
      </c>
      <c r="U324" s="165">
        <f>+'1° trim 2016'!L324*$AB$1</f>
        <v>180</v>
      </c>
      <c r="V324" s="166">
        <f>V325+V329</f>
        <v>180</v>
      </c>
      <c r="W324" s="112">
        <f>+'1° trim 2016'!M324*$AB$1</f>
        <v>176</v>
      </c>
      <c r="X324" s="166">
        <f>X325+X329</f>
        <v>176</v>
      </c>
      <c r="Y324" s="116">
        <f t="shared" si="148"/>
        <v>3824</v>
      </c>
      <c r="Z324" s="166">
        <f t="shared" si="148"/>
        <v>3824</v>
      </c>
    </row>
    <row r="325" spans="1:26" ht="25.5" x14ac:dyDescent="0.2">
      <c r="A325" s="143" t="s">
        <v>959</v>
      </c>
      <c r="B325" s="132" t="s">
        <v>331</v>
      </c>
      <c r="C325" s="112">
        <f>+'1° trim 2016'!C325*$AB$1</f>
        <v>364</v>
      </c>
      <c r="D325" s="164">
        <f>SUM(D326:D328)</f>
        <v>364</v>
      </c>
      <c r="E325" s="112">
        <f>+'1° trim 2016'!D325*$AB$1</f>
        <v>192</v>
      </c>
      <c r="F325" s="164">
        <f>SUM(F326:F328)</f>
        <v>192</v>
      </c>
      <c r="G325" s="112">
        <f>+'1° trim 2016'!E325*$AB$1</f>
        <v>384</v>
      </c>
      <c r="H325" s="164">
        <f>SUM(H326:H328)</f>
        <v>384</v>
      </c>
      <c r="I325" s="112">
        <f>+'1° trim 2016'!F325*$AB$1</f>
        <v>116</v>
      </c>
      <c r="J325" s="164">
        <f>SUM(J326:J328)</f>
        <v>116</v>
      </c>
      <c r="K325" s="112">
        <f>+'1° trim 2016'!G325*$AB$1</f>
        <v>400</v>
      </c>
      <c r="L325" s="164">
        <f>SUM(L326:L328)</f>
        <v>400</v>
      </c>
      <c r="M325" s="165">
        <f>+'1° trim 2016'!H325*$AB$1</f>
        <v>328</v>
      </c>
      <c r="N325" s="164">
        <f>SUM(N326:N328)</f>
        <v>328</v>
      </c>
      <c r="O325" s="165">
        <f>+'1° trim 2016'!I325*$AB$1</f>
        <v>192</v>
      </c>
      <c r="P325" s="164">
        <f>SUM(P326:P328)</f>
        <v>192</v>
      </c>
      <c r="Q325" s="165">
        <f>+'1° trim 2016'!J325*$AB$1</f>
        <v>768</v>
      </c>
      <c r="R325" s="164">
        <f>SUM(R326:R328)</f>
        <v>768</v>
      </c>
      <c r="S325" s="165">
        <f>+'1° trim 2016'!K325*$AB$1</f>
        <v>256</v>
      </c>
      <c r="T325" s="164">
        <f>SUM(T326:T328)</f>
        <v>256</v>
      </c>
      <c r="U325" s="165">
        <f>+'1° trim 2016'!L325*$AB$1</f>
        <v>100</v>
      </c>
      <c r="V325" s="164">
        <f>SUM(V326:V328)</f>
        <v>100</v>
      </c>
      <c r="W325" s="112">
        <f>+'1° trim 2016'!M325*$AB$1</f>
        <v>116</v>
      </c>
      <c r="X325" s="164">
        <f>SUM(X326:X328)</f>
        <v>116</v>
      </c>
      <c r="Y325" s="116">
        <f t="shared" si="148"/>
        <v>3216</v>
      </c>
      <c r="Z325" s="164">
        <f t="shared" si="148"/>
        <v>3216</v>
      </c>
    </row>
    <row r="326" spans="1:26" ht="25.5" x14ac:dyDescent="0.2">
      <c r="A326" s="143" t="s">
        <v>960</v>
      </c>
      <c r="B326" s="132" t="s">
        <v>2007</v>
      </c>
      <c r="C326" s="112">
        <f>+'1° trim 2016'!C326*$AB$1</f>
        <v>364</v>
      </c>
      <c r="D326" s="166">
        <f>+C326</f>
        <v>364</v>
      </c>
      <c r="E326" s="112">
        <f>+'1° trim 2016'!D326*$AB$1</f>
        <v>192</v>
      </c>
      <c r="F326" s="166">
        <f>+E326</f>
        <v>192</v>
      </c>
      <c r="G326" s="112">
        <f>+'1° trim 2016'!E326*$AB$1</f>
        <v>312</v>
      </c>
      <c r="H326" s="166">
        <f>+G326</f>
        <v>312</v>
      </c>
      <c r="I326" s="112">
        <f>+'1° trim 2016'!F326*$AB$1</f>
        <v>0</v>
      </c>
      <c r="J326" s="166">
        <f>+I326</f>
        <v>0</v>
      </c>
      <c r="K326" s="112">
        <f>+'1° trim 2016'!G326*$AB$1</f>
        <v>344</v>
      </c>
      <c r="L326" s="166">
        <f>+K326</f>
        <v>344</v>
      </c>
      <c r="M326" s="165">
        <f>+'1° trim 2016'!H326*$AB$1</f>
        <v>300</v>
      </c>
      <c r="N326" s="166">
        <f>+M326</f>
        <v>300</v>
      </c>
      <c r="O326" s="165">
        <f>+'1° trim 2016'!I326*$AB$1</f>
        <v>192</v>
      </c>
      <c r="P326" s="166">
        <f>+O326</f>
        <v>192</v>
      </c>
      <c r="Q326" s="165">
        <f>+'1° trim 2016'!J326*$AB$1</f>
        <v>768</v>
      </c>
      <c r="R326" s="166">
        <f>+Q326</f>
        <v>768</v>
      </c>
      <c r="S326" s="165">
        <f>+'1° trim 2016'!K326*$AB$1</f>
        <v>256</v>
      </c>
      <c r="T326" s="166">
        <f>+S326</f>
        <v>256</v>
      </c>
      <c r="U326" s="165">
        <f>+'1° trim 2016'!L326*$AB$1</f>
        <v>100</v>
      </c>
      <c r="V326" s="166">
        <f>+U326</f>
        <v>100</v>
      </c>
      <c r="W326" s="112">
        <f>+'1° trim 2016'!M326*$AB$1</f>
        <v>0</v>
      </c>
      <c r="X326" s="166">
        <f>+W326</f>
        <v>0</v>
      </c>
      <c r="Y326" s="116">
        <f t="shared" si="148"/>
        <v>2828</v>
      </c>
      <c r="Z326" s="166">
        <f t="shared" si="148"/>
        <v>2828</v>
      </c>
    </row>
    <row r="327" spans="1:26" s="110" customFormat="1" ht="25.5" x14ac:dyDescent="0.2">
      <c r="A327" s="143" t="s">
        <v>961</v>
      </c>
      <c r="B327" s="132" t="s">
        <v>2008</v>
      </c>
      <c r="C327" s="112">
        <f>+'1° trim 2016'!C327*$AB$1</f>
        <v>0</v>
      </c>
      <c r="D327" s="166">
        <f>+C327</f>
        <v>0</v>
      </c>
      <c r="E327" s="112">
        <f>+'1° trim 2016'!D327*$AB$1</f>
        <v>0</v>
      </c>
      <c r="F327" s="166">
        <f>+E327</f>
        <v>0</v>
      </c>
      <c r="G327" s="112">
        <f>+'1° trim 2016'!E327*$AB$1</f>
        <v>72</v>
      </c>
      <c r="H327" s="166">
        <f>+G327</f>
        <v>72</v>
      </c>
      <c r="I327" s="112">
        <f>+'1° trim 2016'!F327*$AB$1</f>
        <v>0</v>
      </c>
      <c r="J327" s="166">
        <f>+I327</f>
        <v>0</v>
      </c>
      <c r="K327" s="112">
        <f>+'1° trim 2016'!G327*$AB$1</f>
        <v>56</v>
      </c>
      <c r="L327" s="166">
        <f>+K327</f>
        <v>56</v>
      </c>
      <c r="M327" s="165">
        <f>+'1° trim 2016'!H327*$AB$1</f>
        <v>28</v>
      </c>
      <c r="N327" s="166">
        <f>+M327</f>
        <v>28</v>
      </c>
      <c r="O327" s="165">
        <f>+'1° trim 2016'!I327*$AB$1</f>
        <v>0</v>
      </c>
      <c r="P327" s="166">
        <f>+O327</f>
        <v>0</v>
      </c>
      <c r="Q327" s="165">
        <f>+'1° trim 2016'!J327*$AB$1</f>
        <v>0</v>
      </c>
      <c r="R327" s="166">
        <f>+Q327</f>
        <v>0</v>
      </c>
      <c r="S327" s="165">
        <f>+'1° trim 2016'!K327*$AB$1</f>
        <v>0</v>
      </c>
      <c r="T327" s="166">
        <f>+S327</f>
        <v>0</v>
      </c>
      <c r="U327" s="165">
        <f>+'1° trim 2016'!L327*$AB$1</f>
        <v>0</v>
      </c>
      <c r="V327" s="166">
        <f>+U327</f>
        <v>0</v>
      </c>
      <c r="W327" s="112">
        <f>+'1° trim 2016'!M327*$AB$1</f>
        <v>116</v>
      </c>
      <c r="X327" s="166">
        <f>+W327</f>
        <v>116</v>
      </c>
      <c r="Y327" s="116">
        <f t="shared" si="148"/>
        <v>272</v>
      </c>
      <c r="Z327" s="166">
        <f t="shared" si="148"/>
        <v>272</v>
      </c>
    </row>
    <row r="328" spans="1:26" ht="25.5" x14ac:dyDescent="0.2">
      <c r="A328" s="143" t="s">
        <v>962</v>
      </c>
      <c r="B328" s="132" t="s">
        <v>2009</v>
      </c>
      <c r="C328" s="112">
        <f>+'1° trim 2016'!C328*$AB$1</f>
        <v>0</v>
      </c>
      <c r="D328" s="166">
        <f>+C328</f>
        <v>0</v>
      </c>
      <c r="E328" s="112">
        <f>+'1° trim 2016'!D328*$AB$1</f>
        <v>0</v>
      </c>
      <c r="F328" s="166">
        <f>+E328</f>
        <v>0</v>
      </c>
      <c r="G328" s="112">
        <f>+'1° trim 2016'!E328*$AB$1</f>
        <v>0</v>
      </c>
      <c r="H328" s="166">
        <f>+G328</f>
        <v>0</v>
      </c>
      <c r="I328" s="112">
        <f>+'1° trim 2016'!F328*$AB$1</f>
        <v>116</v>
      </c>
      <c r="J328" s="166">
        <f>+I328</f>
        <v>116</v>
      </c>
      <c r="K328" s="112">
        <f>+'1° trim 2016'!G328*$AB$1</f>
        <v>0</v>
      </c>
      <c r="L328" s="166">
        <f>+K328</f>
        <v>0</v>
      </c>
      <c r="M328" s="165">
        <f>+'1° trim 2016'!H328*$AB$1</f>
        <v>0</v>
      </c>
      <c r="N328" s="166">
        <f>+M328</f>
        <v>0</v>
      </c>
      <c r="O328" s="165">
        <f>+'1° trim 2016'!I328*$AB$1</f>
        <v>0</v>
      </c>
      <c r="P328" s="166">
        <f>+O328</f>
        <v>0</v>
      </c>
      <c r="Q328" s="165">
        <f>+'1° trim 2016'!J328*$AB$1</f>
        <v>0</v>
      </c>
      <c r="R328" s="166">
        <f>+Q328</f>
        <v>0</v>
      </c>
      <c r="S328" s="165">
        <f>+'1° trim 2016'!K328*$AB$1</f>
        <v>0</v>
      </c>
      <c r="T328" s="166">
        <f>+S328</f>
        <v>0</v>
      </c>
      <c r="U328" s="165">
        <f>+'1° trim 2016'!L328*$AB$1</f>
        <v>0</v>
      </c>
      <c r="V328" s="166">
        <f>+U328</f>
        <v>0</v>
      </c>
      <c r="W328" s="112">
        <f>+'1° trim 2016'!M328*$AB$1</f>
        <v>0</v>
      </c>
      <c r="X328" s="166">
        <f>+W328</f>
        <v>0</v>
      </c>
      <c r="Y328" s="116">
        <f t="shared" si="148"/>
        <v>116</v>
      </c>
      <c r="Z328" s="166">
        <f t="shared" si="148"/>
        <v>116</v>
      </c>
    </row>
    <row r="329" spans="1:26" ht="25.5" x14ac:dyDescent="0.2">
      <c r="A329" s="143" t="s">
        <v>963</v>
      </c>
      <c r="B329" s="132" t="s">
        <v>333</v>
      </c>
      <c r="C329" s="112">
        <f>+'1° trim 2016'!C329*$AB$1</f>
        <v>112</v>
      </c>
      <c r="D329" s="164">
        <f>SUM(D330:D332)</f>
        <v>112</v>
      </c>
      <c r="E329" s="112">
        <f>+'1° trim 2016'!D329*$AB$1</f>
        <v>92</v>
      </c>
      <c r="F329" s="164">
        <f>SUM(F330:F332)</f>
        <v>92</v>
      </c>
      <c r="G329" s="112">
        <f>+'1° trim 2016'!E329*$AB$1</f>
        <v>0</v>
      </c>
      <c r="H329" s="164">
        <f>SUM(H330:H332)</f>
        <v>0</v>
      </c>
      <c r="I329" s="112">
        <f>+'1° trim 2016'!F329*$AB$1</f>
        <v>0</v>
      </c>
      <c r="J329" s="164">
        <f>SUM(J330:J332)</f>
        <v>0</v>
      </c>
      <c r="K329" s="112">
        <f>+'1° trim 2016'!G329*$AB$1</f>
        <v>0</v>
      </c>
      <c r="L329" s="164">
        <f>SUM(L330:L332)</f>
        <v>0</v>
      </c>
      <c r="M329" s="165">
        <f>+'1° trim 2016'!H329*$AB$1</f>
        <v>32</v>
      </c>
      <c r="N329" s="164">
        <f>SUM(N330:N332)</f>
        <v>32</v>
      </c>
      <c r="O329" s="165">
        <f>+'1° trim 2016'!I329*$AB$1</f>
        <v>0</v>
      </c>
      <c r="P329" s="164">
        <f>SUM(P330:P332)</f>
        <v>0</v>
      </c>
      <c r="Q329" s="165">
        <f>+'1° trim 2016'!J329*$AB$1</f>
        <v>124</v>
      </c>
      <c r="R329" s="164">
        <f>SUM(R330:R332)</f>
        <v>124</v>
      </c>
      <c r="S329" s="165">
        <f>+'1° trim 2016'!K329*$AB$1</f>
        <v>108</v>
      </c>
      <c r="T329" s="164">
        <f>SUM(T330:T332)</f>
        <v>108</v>
      </c>
      <c r="U329" s="165">
        <f>+'1° trim 2016'!L329*$AB$1</f>
        <v>80</v>
      </c>
      <c r="V329" s="164">
        <f>SUM(V330:V332)</f>
        <v>80</v>
      </c>
      <c r="W329" s="112">
        <f>+'1° trim 2016'!M329*$AB$1</f>
        <v>60</v>
      </c>
      <c r="X329" s="164">
        <f>SUM(X330:X332)</f>
        <v>60</v>
      </c>
      <c r="Y329" s="116">
        <f t="shared" si="148"/>
        <v>608</v>
      </c>
      <c r="Z329" s="164">
        <f t="shared" si="148"/>
        <v>608</v>
      </c>
    </row>
    <row r="330" spans="1:26" s="110" customFormat="1" ht="25.5" x14ac:dyDescent="0.2">
      <c r="A330" s="143" t="s">
        <v>964</v>
      </c>
      <c r="B330" s="132" t="s">
        <v>2010</v>
      </c>
      <c r="C330" s="112">
        <f>+'1° trim 2016'!C330*$AB$1</f>
        <v>76</v>
      </c>
      <c r="D330" s="166">
        <f>+C330</f>
        <v>76</v>
      </c>
      <c r="E330" s="112">
        <f>+'1° trim 2016'!D330*$AB$1</f>
        <v>92</v>
      </c>
      <c r="F330" s="166">
        <f>+E330</f>
        <v>92</v>
      </c>
      <c r="G330" s="112">
        <f>+'1° trim 2016'!E330*$AB$1</f>
        <v>0</v>
      </c>
      <c r="H330" s="166">
        <f>+G330</f>
        <v>0</v>
      </c>
      <c r="I330" s="112">
        <f>+'1° trim 2016'!F330*$AB$1</f>
        <v>0</v>
      </c>
      <c r="J330" s="166">
        <f>+I330</f>
        <v>0</v>
      </c>
      <c r="K330" s="112">
        <f>+'1° trim 2016'!G330*$AB$1</f>
        <v>0</v>
      </c>
      <c r="L330" s="166">
        <f>+K330</f>
        <v>0</v>
      </c>
      <c r="M330" s="165">
        <f>+'1° trim 2016'!H330*$AB$1</f>
        <v>32</v>
      </c>
      <c r="N330" s="166">
        <f>+M330</f>
        <v>32</v>
      </c>
      <c r="O330" s="165">
        <f>+'1° trim 2016'!I330*$AB$1</f>
        <v>0</v>
      </c>
      <c r="P330" s="166">
        <f>+O330</f>
        <v>0</v>
      </c>
      <c r="Q330" s="165">
        <f>+'1° trim 2016'!J330*$AB$1</f>
        <v>96</v>
      </c>
      <c r="R330" s="166">
        <f>+Q330</f>
        <v>96</v>
      </c>
      <c r="S330" s="165">
        <f>+'1° trim 2016'!K330*$AB$1</f>
        <v>104</v>
      </c>
      <c r="T330" s="166">
        <f>+S330</f>
        <v>104</v>
      </c>
      <c r="U330" s="165">
        <f>+'1° trim 2016'!L330*$AB$1</f>
        <v>0</v>
      </c>
      <c r="V330" s="166">
        <f>+U330</f>
        <v>0</v>
      </c>
      <c r="W330" s="112">
        <f>+'1° trim 2016'!M330*$AB$1</f>
        <v>60</v>
      </c>
      <c r="X330" s="166">
        <f>+W330</f>
        <v>60</v>
      </c>
      <c r="Y330" s="116">
        <f t="shared" si="148"/>
        <v>460</v>
      </c>
      <c r="Z330" s="166">
        <f t="shared" si="148"/>
        <v>460</v>
      </c>
    </row>
    <row r="331" spans="1:26" ht="25.5" x14ac:dyDescent="0.2">
      <c r="A331" s="143" t="s">
        <v>965</v>
      </c>
      <c r="B331" s="132" t="s">
        <v>2011</v>
      </c>
      <c r="C331" s="112">
        <f>+'1° trim 2016'!C331*$AB$1</f>
        <v>36</v>
      </c>
      <c r="D331" s="166">
        <f>+C331</f>
        <v>36</v>
      </c>
      <c r="E331" s="112">
        <f>+'1° trim 2016'!D331*$AB$1</f>
        <v>0</v>
      </c>
      <c r="F331" s="166">
        <f>+E331</f>
        <v>0</v>
      </c>
      <c r="G331" s="112">
        <f>+'1° trim 2016'!E331*$AB$1</f>
        <v>0</v>
      </c>
      <c r="H331" s="166">
        <f>+G331</f>
        <v>0</v>
      </c>
      <c r="I331" s="112">
        <f>+'1° trim 2016'!F331*$AB$1</f>
        <v>0</v>
      </c>
      <c r="J331" s="166">
        <f>+I331</f>
        <v>0</v>
      </c>
      <c r="K331" s="112">
        <f>+'1° trim 2016'!G331*$AB$1</f>
        <v>0</v>
      </c>
      <c r="L331" s="166">
        <f>+K331</f>
        <v>0</v>
      </c>
      <c r="M331" s="165">
        <f>+'1° trim 2016'!H331*$AB$1</f>
        <v>0</v>
      </c>
      <c r="N331" s="166">
        <f>+M331</f>
        <v>0</v>
      </c>
      <c r="O331" s="165">
        <f>+'1° trim 2016'!I331*$AB$1</f>
        <v>0</v>
      </c>
      <c r="P331" s="166">
        <f>+O331</f>
        <v>0</v>
      </c>
      <c r="Q331" s="165">
        <f>+'1° trim 2016'!J331*$AB$1</f>
        <v>28</v>
      </c>
      <c r="R331" s="166">
        <f>+Q331</f>
        <v>28</v>
      </c>
      <c r="S331" s="165">
        <f>+'1° trim 2016'!K331*$AB$1</f>
        <v>4</v>
      </c>
      <c r="T331" s="166">
        <f>+S331</f>
        <v>4</v>
      </c>
      <c r="U331" s="165">
        <f>+'1° trim 2016'!L331*$AB$1</f>
        <v>80</v>
      </c>
      <c r="V331" s="166">
        <f>+U331</f>
        <v>80</v>
      </c>
      <c r="W331" s="112">
        <f>+'1° trim 2016'!M331*$AB$1</f>
        <v>0</v>
      </c>
      <c r="X331" s="166">
        <f>+W331</f>
        <v>0</v>
      </c>
      <c r="Y331" s="116">
        <f t="shared" si="148"/>
        <v>148</v>
      </c>
      <c r="Z331" s="166">
        <f t="shared" si="148"/>
        <v>148</v>
      </c>
    </row>
    <row r="332" spans="1:26" ht="25.5" x14ac:dyDescent="0.2">
      <c r="A332" s="143" t="s">
        <v>966</v>
      </c>
      <c r="B332" s="132" t="s">
        <v>2012</v>
      </c>
      <c r="C332" s="112">
        <f>+'1° trim 2016'!C332*$AB$1</f>
        <v>0</v>
      </c>
      <c r="D332" s="166">
        <f>+C332</f>
        <v>0</v>
      </c>
      <c r="E332" s="112">
        <f>+'1° trim 2016'!D332*$AB$1</f>
        <v>0</v>
      </c>
      <c r="F332" s="166">
        <f>+E332</f>
        <v>0</v>
      </c>
      <c r="G332" s="112">
        <f>+'1° trim 2016'!E332*$AB$1</f>
        <v>0</v>
      </c>
      <c r="H332" s="166">
        <f>+G332</f>
        <v>0</v>
      </c>
      <c r="I332" s="112">
        <f>+'1° trim 2016'!F332*$AB$1</f>
        <v>0</v>
      </c>
      <c r="J332" s="166">
        <f>+I332</f>
        <v>0</v>
      </c>
      <c r="K332" s="112">
        <f>+'1° trim 2016'!G332*$AB$1</f>
        <v>0</v>
      </c>
      <c r="L332" s="166">
        <f>+K332</f>
        <v>0</v>
      </c>
      <c r="M332" s="165">
        <f>+'1° trim 2016'!H332*$AB$1</f>
        <v>0</v>
      </c>
      <c r="N332" s="166">
        <f>+M332</f>
        <v>0</v>
      </c>
      <c r="O332" s="165">
        <f>+'1° trim 2016'!I332*$AB$1</f>
        <v>0</v>
      </c>
      <c r="P332" s="166">
        <f>+O332</f>
        <v>0</v>
      </c>
      <c r="Q332" s="165">
        <f>+'1° trim 2016'!J332*$AB$1</f>
        <v>0</v>
      </c>
      <c r="R332" s="166">
        <f>+Q332</f>
        <v>0</v>
      </c>
      <c r="S332" s="165">
        <f>+'1° trim 2016'!K332*$AB$1</f>
        <v>0</v>
      </c>
      <c r="T332" s="166">
        <f>+S332</f>
        <v>0</v>
      </c>
      <c r="U332" s="165">
        <f>+'1° trim 2016'!L332*$AB$1</f>
        <v>0</v>
      </c>
      <c r="V332" s="166">
        <f>+U332</f>
        <v>0</v>
      </c>
      <c r="W332" s="112">
        <f>+'1° trim 2016'!M332*$AB$1</f>
        <v>0</v>
      </c>
      <c r="X332" s="166">
        <f>+W332</f>
        <v>0</v>
      </c>
      <c r="Y332" s="116">
        <f t="shared" si="148"/>
        <v>0</v>
      </c>
      <c r="Z332" s="166">
        <f t="shared" si="148"/>
        <v>0</v>
      </c>
    </row>
    <row r="333" spans="1:26" s="110" customFormat="1" x14ac:dyDescent="0.2">
      <c r="A333" s="139" t="s">
        <v>967</v>
      </c>
      <c r="B333" s="132" t="s">
        <v>335</v>
      </c>
      <c r="C333" s="112">
        <f>+'1° trim 2016'!C333*$AB$1</f>
        <v>13668</v>
      </c>
      <c r="D333" s="166">
        <f>D334+D338</f>
        <v>13668</v>
      </c>
      <c r="E333" s="112">
        <f>+'1° trim 2016'!D333*$AB$1</f>
        <v>7808</v>
      </c>
      <c r="F333" s="166">
        <f>F334+F338</f>
        <v>7808</v>
      </c>
      <c r="G333" s="112">
        <f>+'1° trim 2016'!E333*$AB$1</f>
        <v>10680</v>
      </c>
      <c r="H333" s="166">
        <f>H334+H338</f>
        <v>10680</v>
      </c>
      <c r="I333" s="112">
        <f>+'1° trim 2016'!F333*$AB$1</f>
        <v>3580</v>
      </c>
      <c r="J333" s="166">
        <f>J334+J338</f>
        <v>3580</v>
      </c>
      <c r="K333" s="112">
        <f>+'1° trim 2016'!G333*$AB$1</f>
        <v>8988</v>
      </c>
      <c r="L333" s="166">
        <f>L334+L338</f>
        <v>8988</v>
      </c>
      <c r="M333" s="165">
        <f>+'1° trim 2016'!H333*$AB$1</f>
        <v>2784</v>
      </c>
      <c r="N333" s="166">
        <f>N334+N338</f>
        <v>2784</v>
      </c>
      <c r="O333" s="165">
        <f>+'1° trim 2016'!I333*$AB$1</f>
        <v>8792</v>
      </c>
      <c r="P333" s="166">
        <f>P334+P338</f>
        <v>8792</v>
      </c>
      <c r="Q333" s="165">
        <f>+'1° trim 2016'!J333*$AB$1</f>
        <v>19216</v>
      </c>
      <c r="R333" s="166">
        <f>R334+R338</f>
        <v>19216</v>
      </c>
      <c r="S333" s="165">
        <f>+'1° trim 2016'!K333*$AB$1</f>
        <v>16400</v>
      </c>
      <c r="T333" s="166">
        <f>T334+T338</f>
        <v>16400</v>
      </c>
      <c r="U333" s="165">
        <f>+'1° trim 2016'!L333*$AB$1</f>
        <v>8808</v>
      </c>
      <c r="V333" s="166">
        <f>V334+V338</f>
        <v>8808</v>
      </c>
      <c r="W333" s="112">
        <f>+'1° trim 2016'!M333*$AB$1</f>
        <v>8492</v>
      </c>
      <c r="X333" s="166">
        <f>X334+X338</f>
        <v>8492</v>
      </c>
      <c r="Y333" s="116">
        <f t="shared" si="148"/>
        <v>109216</v>
      </c>
      <c r="Z333" s="166">
        <f t="shared" si="148"/>
        <v>109216</v>
      </c>
    </row>
    <row r="334" spans="1:26" s="110" customFormat="1" x14ac:dyDescent="0.2">
      <c r="A334" s="143" t="s">
        <v>968</v>
      </c>
      <c r="B334" s="132" t="s">
        <v>337</v>
      </c>
      <c r="C334" s="112">
        <f>+'1° trim 2016'!C334*$AB$1</f>
        <v>196</v>
      </c>
      <c r="D334" s="164">
        <f>SUM(D335:D337)</f>
        <v>196</v>
      </c>
      <c r="E334" s="112">
        <f>+'1° trim 2016'!D334*$AB$1</f>
        <v>80</v>
      </c>
      <c r="F334" s="164">
        <f>SUM(F335:F337)</f>
        <v>80</v>
      </c>
      <c r="G334" s="112">
        <f>+'1° trim 2016'!E334*$AB$1</f>
        <v>188</v>
      </c>
      <c r="H334" s="164">
        <f>SUM(H335:H337)</f>
        <v>188</v>
      </c>
      <c r="I334" s="112">
        <f>+'1° trim 2016'!F334*$AB$1</f>
        <v>104</v>
      </c>
      <c r="J334" s="164">
        <f>SUM(J335:J337)</f>
        <v>104</v>
      </c>
      <c r="K334" s="112">
        <f>+'1° trim 2016'!G334*$AB$1</f>
        <v>0</v>
      </c>
      <c r="L334" s="164">
        <f>SUM(L335:L337)</f>
        <v>0</v>
      </c>
      <c r="M334" s="165">
        <f>+'1° trim 2016'!H334*$AB$1</f>
        <v>0</v>
      </c>
      <c r="N334" s="164">
        <f>SUM(N335:N337)</f>
        <v>0</v>
      </c>
      <c r="O334" s="165">
        <f>+'1° trim 2016'!I334*$AB$1</f>
        <v>168</v>
      </c>
      <c r="P334" s="164">
        <f>SUM(P335:P337)</f>
        <v>168</v>
      </c>
      <c r="Q334" s="165">
        <f>+'1° trim 2016'!J334*$AB$1</f>
        <v>136</v>
      </c>
      <c r="R334" s="164">
        <f>SUM(R335:R337)</f>
        <v>136</v>
      </c>
      <c r="S334" s="165">
        <f>+'1° trim 2016'!K334*$AB$1</f>
        <v>64</v>
      </c>
      <c r="T334" s="164">
        <f>SUM(T335:T337)</f>
        <v>64</v>
      </c>
      <c r="U334" s="165">
        <f>+'1° trim 2016'!L334*$AB$1</f>
        <v>292</v>
      </c>
      <c r="V334" s="164">
        <f>SUM(V335:V337)</f>
        <v>292</v>
      </c>
      <c r="W334" s="112">
        <f>+'1° trim 2016'!M334*$AB$1</f>
        <v>0</v>
      </c>
      <c r="X334" s="164">
        <f>SUM(X335:X337)</f>
        <v>0</v>
      </c>
      <c r="Y334" s="116">
        <f t="shared" si="148"/>
        <v>1228</v>
      </c>
      <c r="Z334" s="164">
        <f t="shared" si="148"/>
        <v>1228</v>
      </c>
    </row>
    <row r="335" spans="1:26" ht="25.5" x14ac:dyDescent="0.2">
      <c r="A335" s="143" t="s">
        <v>969</v>
      </c>
      <c r="B335" s="132" t="s">
        <v>318</v>
      </c>
      <c r="C335" s="112">
        <f>+'1° trim 2016'!C335*$AB$1</f>
        <v>192</v>
      </c>
      <c r="D335" s="166">
        <f>+C335</f>
        <v>192</v>
      </c>
      <c r="E335" s="112">
        <f>+'1° trim 2016'!D335*$AB$1</f>
        <v>80</v>
      </c>
      <c r="F335" s="166">
        <f>+E335</f>
        <v>80</v>
      </c>
      <c r="G335" s="112">
        <f>+'1° trim 2016'!E335*$AB$1</f>
        <v>188</v>
      </c>
      <c r="H335" s="166">
        <f>+G335</f>
        <v>188</v>
      </c>
      <c r="I335" s="112">
        <f>+'1° trim 2016'!F335*$AB$1</f>
        <v>104</v>
      </c>
      <c r="J335" s="166">
        <f>+I335</f>
        <v>104</v>
      </c>
      <c r="K335" s="112">
        <f>+'1° trim 2016'!G335*$AB$1</f>
        <v>0</v>
      </c>
      <c r="L335" s="166">
        <f>+K335</f>
        <v>0</v>
      </c>
      <c r="M335" s="165">
        <f>+'1° trim 2016'!H335*$AB$1</f>
        <v>0</v>
      </c>
      <c r="N335" s="166">
        <f>+M335</f>
        <v>0</v>
      </c>
      <c r="O335" s="165">
        <f>+'1° trim 2016'!I335*$AB$1</f>
        <v>168</v>
      </c>
      <c r="P335" s="166">
        <f>+O335</f>
        <v>168</v>
      </c>
      <c r="Q335" s="165">
        <f>+'1° trim 2016'!J335*$AB$1</f>
        <v>136</v>
      </c>
      <c r="R335" s="166">
        <f>+Q335</f>
        <v>136</v>
      </c>
      <c r="S335" s="165">
        <f>+'1° trim 2016'!K335*$AB$1</f>
        <v>64</v>
      </c>
      <c r="T335" s="166">
        <f>+S335</f>
        <v>64</v>
      </c>
      <c r="U335" s="165">
        <f>+'1° trim 2016'!L335*$AB$1</f>
        <v>292</v>
      </c>
      <c r="V335" s="166">
        <f>+U335</f>
        <v>292</v>
      </c>
      <c r="W335" s="112">
        <f>+'1° trim 2016'!M335*$AB$1</f>
        <v>0</v>
      </c>
      <c r="X335" s="166">
        <f>+W335</f>
        <v>0</v>
      </c>
      <c r="Y335" s="116">
        <f t="shared" si="148"/>
        <v>1224</v>
      </c>
      <c r="Z335" s="166">
        <f t="shared" si="148"/>
        <v>1224</v>
      </c>
    </row>
    <row r="336" spans="1:26" s="110" customFormat="1" ht="25.5" x14ac:dyDescent="0.2">
      <c r="A336" s="143" t="s">
        <v>970</v>
      </c>
      <c r="B336" s="132" t="s">
        <v>319</v>
      </c>
      <c r="C336" s="112">
        <f>+'1° trim 2016'!C336*$AB$1</f>
        <v>4</v>
      </c>
      <c r="D336" s="166">
        <f>+C336</f>
        <v>4</v>
      </c>
      <c r="E336" s="112">
        <f>+'1° trim 2016'!D336*$AB$1</f>
        <v>0</v>
      </c>
      <c r="F336" s="166">
        <f>+E336</f>
        <v>0</v>
      </c>
      <c r="G336" s="112">
        <f>+'1° trim 2016'!E336*$AB$1</f>
        <v>0</v>
      </c>
      <c r="H336" s="166">
        <f>+G336</f>
        <v>0</v>
      </c>
      <c r="I336" s="112">
        <f>+'1° trim 2016'!F336*$AB$1</f>
        <v>0</v>
      </c>
      <c r="J336" s="166">
        <f>+I336</f>
        <v>0</v>
      </c>
      <c r="K336" s="112">
        <f>+'1° trim 2016'!G336*$AB$1</f>
        <v>0</v>
      </c>
      <c r="L336" s="166">
        <f>+K336</f>
        <v>0</v>
      </c>
      <c r="M336" s="165">
        <f>+'1° trim 2016'!H336*$AB$1</f>
        <v>0</v>
      </c>
      <c r="N336" s="166">
        <f>+M336</f>
        <v>0</v>
      </c>
      <c r="O336" s="165">
        <f>+'1° trim 2016'!I336*$AB$1</f>
        <v>0</v>
      </c>
      <c r="P336" s="166">
        <f>+O336</f>
        <v>0</v>
      </c>
      <c r="Q336" s="165">
        <f>+'1° trim 2016'!J336*$AB$1</f>
        <v>0</v>
      </c>
      <c r="R336" s="166">
        <f>+Q336</f>
        <v>0</v>
      </c>
      <c r="S336" s="165">
        <f>+'1° trim 2016'!K336*$AB$1</f>
        <v>0</v>
      </c>
      <c r="T336" s="166">
        <f>+S336</f>
        <v>0</v>
      </c>
      <c r="U336" s="165">
        <f>+'1° trim 2016'!L336*$AB$1</f>
        <v>0</v>
      </c>
      <c r="V336" s="166">
        <f>+U336</f>
        <v>0</v>
      </c>
      <c r="W336" s="112">
        <f>+'1° trim 2016'!M336*$AB$1</f>
        <v>0</v>
      </c>
      <c r="X336" s="166">
        <f>+W336</f>
        <v>0</v>
      </c>
      <c r="Y336" s="116">
        <f t="shared" si="148"/>
        <v>4</v>
      </c>
      <c r="Z336" s="166">
        <f t="shared" si="148"/>
        <v>4</v>
      </c>
    </row>
    <row r="337" spans="1:26" ht="25.5" x14ac:dyDescent="0.2">
      <c r="A337" s="143" t="s">
        <v>971</v>
      </c>
      <c r="B337" s="132" t="s">
        <v>320</v>
      </c>
      <c r="C337" s="112">
        <f>+'1° trim 2016'!C337*$AB$1</f>
        <v>0</v>
      </c>
      <c r="D337" s="166">
        <f>+C337</f>
        <v>0</v>
      </c>
      <c r="E337" s="112">
        <f>+'1° trim 2016'!D337*$AB$1</f>
        <v>0</v>
      </c>
      <c r="F337" s="166">
        <f>+E337</f>
        <v>0</v>
      </c>
      <c r="G337" s="112">
        <f>+'1° trim 2016'!E337*$AB$1</f>
        <v>0</v>
      </c>
      <c r="H337" s="166">
        <f>+G337</f>
        <v>0</v>
      </c>
      <c r="I337" s="112">
        <f>+'1° trim 2016'!F337*$AB$1</f>
        <v>0</v>
      </c>
      <c r="J337" s="166">
        <f>+I337</f>
        <v>0</v>
      </c>
      <c r="K337" s="112">
        <f>+'1° trim 2016'!G337*$AB$1</f>
        <v>0</v>
      </c>
      <c r="L337" s="166">
        <f>+K337</f>
        <v>0</v>
      </c>
      <c r="M337" s="165">
        <f>+'1° trim 2016'!H337*$AB$1</f>
        <v>0</v>
      </c>
      <c r="N337" s="166">
        <f>+M337</f>
        <v>0</v>
      </c>
      <c r="O337" s="165">
        <f>+'1° trim 2016'!I337*$AB$1</f>
        <v>0</v>
      </c>
      <c r="P337" s="166">
        <f>+O337</f>
        <v>0</v>
      </c>
      <c r="Q337" s="165">
        <f>+'1° trim 2016'!J337*$AB$1</f>
        <v>0</v>
      </c>
      <c r="R337" s="166">
        <f>+Q337</f>
        <v>0</v>
      </c>
      <c r="S337" s="165">
        <f>+'1° trim 2016'!K337*$AB$1</f>
        <v>0</v>
      </c>
      <c r="T337" s="166">
        <f>+S337</f>
        <v>0</v>
      </c>
      <c r="U337" s="165">
        <f>+'1° trim 2016'!L337*$AB$1</f>
        <v>0</v>
      </c>
      <c r="V337" s="166">
        <f>+U337</f>
        <v>0</v>
      </c>
      <c r="W337" s="112">
        <f>+'1° trim 2016'!M337*$AB$1</f>
        <v>0</v>
      </c>
      <c r="X337" s="166">
        <f>+W337</f>
        <v>0</v>
      </c>
      <c r="Y337" s="116">
        <f t="shared" si="148"/>
        <v>0</v>
      </c>
      <c r="Z337" s="166">
        <f t="shared" si="148"/>
        <v>0</v>
      </c>
    </row>
    <row r="338" spans="1:26" s="110" customFormat="1" x14ac:dyDescent="0.2">
      <c r="A338" s="143" t="s">
        <v>972</v>
      </c>
      <c r="B338" s="132" t="s">
        <v>339</v>
      </c>
      <c r="C338" s="112">
        <f>+'1° trim 2016'!C338*$AB$1</f>
        <v>13472</v>
      </c>
      <c r="D338" s="164">
        <f>SUM(D339:D341)</f>
        <v>13472</v>
      </c>
      <c r="E338" s="112">
        <f>+'1° trim 2016'!D338*$AB$1</f>
        <v>7728</v>
      </c>
      <c r="F338" s="164">
        <f>SUM(F339:F341)</f>
        <v>7728</v>
      </c>
      <c r="G338" s="112">
        <f>+'1° trim 2016'!E338*$AB$1</f>
        <v>10492</v>
      </c>
      <c r="H338" s="164">
        <f>SUM(H339:H341)</f>
        <v>10492</v>
      </c>
      <c r="I338" s="112">
        <f>+'1° trim 2016'!F338*$AB$1</f>
        <v>3476</v>
      </c>
      <c r="J338" s="164">
        <f>SUM(J339:J341)</f>
        <v>3476</v>
      </c>
      <c r="K338" s="112">
        <f>+'1° trim 2016'!G338*$AB$1</f>
        <v>8988</v>
      </c>
      <c r="L338" s="164">
        <f>SUM(L339:L341)</f>
        <v>8988</v>
      </c>
      <c r="M338" s="165">
        <f>+'1° trim 2016'!H338*$AB$1</f>
        <v>2784</v>
      </c>
      <c r="N338" s="164">
        <f>SUM(N339:N341)</f>
        <v>2784</v>
      </c>
      <c r="O338" s="165">
        <f>+'1° trim 2016'!I338*$AB$1</f>
        <v>8624</v>
      </c>
      <c r="P338" s="164">
        <f>SUM(P339:P341)</f>
        <v>8624</v>
      </c>
      <c r="Q338" s="165">
        <f>+'1° trim 2016'!J338*$AB$1</f>
        <v>19080</v>
      </c>
      <c r="R338" s="164">
        <f>SUM(R339:R341)</f>
        <v>19080</v>
      </c>
      <c r="S338" s="165">
        <f>+'1° trim 2016'!K338*$AB$1</f>
        <v>16336</v>
      </c>
      <c r="T338" s="164">
        <f>SUM(T339:T341)</f>
        <v>16336</v>
      </c>
      <c r="U338" s="165">
        <f>+'1° trim 2016'!L338*$AB$1</f>
        <v>8516</v>
      </c>
      <c r="V338" s="164">
        <f>SUM(V339:V341)</f>
        <v>8516</v>
      </c>
      <c r="W338" s="112">
        <f>+'1° trim 2016'!M338*$AB$1</f>
        <v>8492</v>
      </c>
      <c r="X338" s="164">
        <f>SUM(X339:X341)</f>
        <v>8492</v>
      </c>
      <c r="Y338" s="116">
        <f t="shared" si="148"/>
        <v>107988</v>
      </c>
      <c r="Z338" s="164">
        <f t="shared" si="148"/>
        <v>107988</v>
      </c>
    </row>
    <row r="339" spans="1:26" ht="25.5" x14ac:dyDescent="0.2">
      <c r="A339" s="143" t="s">
        <v>1105</v>
      </c>
      <c r="B339" s="132" t="s">
        <v>321</v>
      </c>
      <c r="C339" s="112">
        <f>+'1° trim 2016'!C339*$AB$1</f>
        <v>12548</v>
      </c>
      <c r="D339" s="166">
        <f>+C339</f>
        <v>12548</v>
      </c>
      <c r="E339" s="112">
        <f>+'1° trim 2016'!D339*$AB$1</f>
        <v>7208</v>
      </c>
      <c r="F339" s="166">
        <f>+E339</f>
        <v>7208</v>
      </c>
      <c r="G339" s="112">
        <f>+'1° trim 2016'!E339*$AB$1</f>
        <v>10416</v>
      </c>
      <c r="H339" s="166">
        <f>+G339</f>
        <v>10416</v>
      </c>
      <c r="I339" s="112">
        <f>+'1° trim 2016'!F339*$AB$1</f>
        <v>3108</v>
      </c>
      <c r="J339" s="166">
        <f>+I339</f>
        <v>3108</v>
      </c>
      <c r="K339" s="112">
        <f>+'1° trim 2016'!G339*$AB$1</f>
        <v>8640</v>
      </c>
      <c r="L339" s="166">
        <f>+K339</f>
        <v>8640</v>
      </c>
      <c r="M339" s="165">
        <f>+'1° trim 2016'!H339*$AB$1</f>
        <v>2752</v>
      </c>
      <c r="N339" s="166">
        <f>+M339</f>
        <v>2752</v>
      </c>
      <c r="O339" s="165">
        <f>+'1° trim 2016'!I339*$AB$1</f>
        <v>8436</v>
      </c>
      <c r="P339" s="166">
        <f>+O339</f>
        <v>8436</v>
      </c>
      <c r="Q339" s="165">
        <f>+'1° trim 2016'!J339*$AB$1</f>
        <v>19048</v>
      </c>
      <c r="R339" s="166">
        <f>+Q339</f>
        <v>19048</v>
      </c>
      <c r="S339" s="165">
        <f>+'1° trim 2016'!K339*$AB$1</f>
        <v>15632</v>
      </c>
      <c r="T339" s="166">
        <f>+S339</f>
        <v>15632</v>
      </c>
      <c r="U339" s="165">
        <f>+'1° trim 2016'!L339*$AB$1</f>
        <v>7432</v>
      </c>
      <c r="V339" s="166">
        <f>+U339</f>
        <v>7432</v>
      </c>
      <c r="W339" s="112">
        <f>+'1° trim 2016'!M339*$AB$1</f>
        <v>6552</v>
      </c>
      <c r="X339" s="166">
        <f>+W339</f>
        <v>6552</v>
      </c>
      <c r="Y339" s="116">
        <f t="shared" si="148"/>
        <v>101772</v>
      </c>
      <c r="Z339" s="166">
        <f t="shared" si="148"/>
        <v>101772</v>
      </c>
    </row>
    <row r="340" spans="1:26" s="110" customFormat="1" ht="25.5" x14ac:dyDescent="0.2">
      <c r="A340" s="143" t="s">
        <v>1106</v>
      </c>
      <c r="B340" s="132" t="s">
        <v>916</v>
      </c>
      <c r="C340" s="112">
        <f>+'1° trim 2016'!C340*$AB$1</f>
        <v>924</v>
      </c>
      <c r="D340" s="166">
        <f>+C340</f>
        <v>924</v>
      </c>
      <c r="E340" s="112">
        <f>+'1° trim 2016'!D340*$AB$1</f>
        <v>520</v>
      </c>
      <c r="F340" s="166">
        <f>+E340</f>
        <v>520</v>
      </c>
      <c r="G340" s="112">
        <f>+'1° trim 2016'!E340*$AB$1</f>
        <v>20</v>
      </c>
      <c r="H340" s="166">
        <f>+G340</f>
        <v>20</v>
      </c>
      <c r="I340" s="112">
        <f>+'1° trim 2016'!F340*$AB$1</f>
        <v>368</v>
      </c>
      <c r="J340" s="166">
        <f>+I340</f>
        <v>368</v>
      </c>
      <c r="K340" s="112">
        <f>+'1° trim 2016'!G340*$AB$1</f>
        <v>348</v>
      </c>
      <c r="L340" s="166">
        <f>+K340</f>
        <v>348</v>
      </c>
      <c r="M340" s="165">
        <f>+'1° trim 2016'!H340*$AB$1</f>
        <v>32</v>
      </c>
      <c r="N340" s="166">
        <f>+M340</f>
        <v>32</v>
      </c>
      <c r="O340" s="165">
        <f>+'1° trim 2016'!I340*$AB$1</f>
        <v>188</v>
      </c>
      <c r="P340" s="166">
        <f>+O340</f>
        <v>188</v>
      </c>
      <c r="Q340" s="165">
        <f>+'1° trim 2016'!J340*$AB$1</f>
        <v>32</v>
      </c>
      <c r="R340" s="166">
        <f>+Q340</f>
        <v>32</v>
      </c>
      <c r="S340" s="165">
        <f>+'1° trim 2016'!K340*$AB$1</f>
        <v>704</v>
      </c>
      <c r="T340" s="166">
        <f>+S340</f>
        <v>704</v>
      </c>
      <c r="U340" s="165">
        <f>+'1° trim 2016'!L340*$AB$1</f>
        <v>1084</v>
      </c>
      <c r="V340" s="166">
        <f>+U340</f>
        <v>1084</v>
      </c>
      <c r="W340" s="112">
        <f>+'1° trim 2016'!M340*$AB$1</f>
        <v>1460</v>
      </c>
      <c r="X340" s="166">
        <f>+W340</f>
        <v>1460</v>
      </c>
      <c r="Y340" s="116">
        <f t="shared" si="148"/>
        <v>5680</v>
      </c>
      <c r="Z340" s="166">
        <f t="shared" si="148"/>
        <v>5680</v>
      </c>
    </row>
    <row r="341" spans="1:26" ht="25.5" x14ac:dyDescent="0.2">
      <c r="A341" s="143" t="s">
        <v>1107</v>
      </c>
      <c r="B341" s="132" t="s">
        <v>917</v>
      </c>
      <c r="C341" s="112">
        <f>+'1° trim 2016'!C341*$AB$1</f>
        <v>0</v>
      </c>
      <c r="D341" s="166">
        <f>+C341</f>
        <v>0</v>
      </c>
      <c r="E341" s="112">
        <f>+'1° trim 2016'!D341*$AB$1</f>
        <v>0</v>
      </c>
      <c r="F341" s="166">
        <f>+E341</f>
        <v>0</v>
      </c>
      <c r="G341" s="112">
        <f>+'1° trim 2016'!E341*$AB$1</f>
        <v>56</v>
      </c>
      <c r="H341" s="166">
        <f>+G341</f>
        <v>56</v>
      </c>
      <c r="I341" s="112">
        <f>+'1° trim 2016'!F341*$AB$1</f>
        <v>0</v>
      </c>
      <c r="J341" s="166">
        <f>+I341</f>
        <v>0</v>
      </c>
      <c r="K341" s="112">
        <f>+'1° trim 2016'!G341*$AB$1</f>
        <v>0</v>
      </c>
      <c r="L341" s="166">
        <f>+K341</f>
        <v>0</v>
      </c>
      <c r="M341" s="165">
        <f>+'1° trim 2016'!H341*$AB$1</f>
        <v>0</v>
      </c>
      <c r="N341" s="166">
        <f>+M341</f>
        <v>0</v>
      </c>
      <c r="O341" s="165">
        <f>+'1° trim 2016'!I341*$AB$1</f>
        <v>0</v>
      </c>
      <c r="P341" s="166">
        <f>+O341</f>
        <v>0</v>
      </c>
      <c r="Q341" s="165">
        <f>+'1° trim 2016'!J341*$AB$1</f>
        <v>0</v>
      </c>
      <c r="R341" s="166">
        <f>+Q341</f>
        <v>0</v>
      </c>
      <c r="S341" s="165">
        <f>+'1° trim 2016'!K341*$AB$1</f>
        <v>0</v>
      </c>
      <c r="T341" s="166">
        <f>+S341</f>
        <v>0</v>
      </c>
      <c r="U341" s="165">
        <f>+'1° trim 2016'!L341*$AB$1</f>
        <v>0</v>
      </c>
      <c r="V341" s="166">
        <f>+U341</f>
        <v>0</v>
      </c>
      <c r="W341" s="112">
        <f>+'1° trim 2016'!M341*$AB$1</f>
        <v>480</v>
      </c>
      <c r="X341" s="166">
        <f>+W341</f>
        <v>480</v>
      </c>
      <c r="Y341" s="116">
        <f t="shared" si="148"/>
        <v>536</v>
      </c>
      <c r="Z341" s="166">
        <f t="shared" si="148"/>
        <v>536</v>
      </c>
    </row>
    <row r="342" spans="1:26" x14ac:dyDescent="0.2">
      <c r="A342" s="139" t="s">
        <v>1108</v>
      </c>
      <c r="B342" s="132" t="s">
        <v>341</v>
      </c>
      <c r="C342" s="112">
        <f>+'1° trim 2016'!C342*$AB$1</f>
        <v>11120</v>
      </c>
      <c r="D342" s="164">
        <f>D343+D347</f>
        <v>11120</v>
      </c>
      <c r="E342" s="112">
        <f>+'1° trim 2016'!D342*$AB$1</f>
        <v>6796</v>
      </c>
      <c r="F342" s="164">
        <f>F343+F347</f>
        <v>6796</v>
      </c>
      <c r="G342" s="112">
        <f>+'1° trim 2016'!E342*$AB$1</f>
        <v>9076</v>
      </c>
      <c r="H342" s="164">
        <f>H343+H347</f>
        <v>9076</v>
      </c>
      <c r="I342" s="112">
        <f>+'1° trim 2016'!F342*$AB$1</f>
        <v>2808</v>
      </c>
      <c r="J342" s="164">
        <f>J343+J347</f>
        <v>2808</v>
      </c>
      <c r="K342" s="112">
        <f>+'1° trim 2016'!G342*$AB$1</f>
        <v>6092</v>
      </c>
      <c r="L342" s="164">
        <f>L343+L347</f>
        <v>6092</v>
      </c>
      <c r="M342" s="165">
        <f>+'1° trim 2016'!H342*$AB$1</f>
        <v>3344</v>
      </c>
      <c r="N342" s="164">
        <f>N343+N347</f>
        <v>3344</v>
      </c>
      <c r="O342" s="165">
        <f>+'1° trim 2016'!I342*$AB$1</f>
        <v>6064</v>
      </c>
      <c r="P342" s="164">
        <f>P343+P347</f>
        <v>6064</v>
      </c>
      <c r="Q342" s="165">
        <f>+'1° trim 2016'!J342*$AB$1</f>
        <v>14416</v>
      </c>
      <c r="R342" s="164">
        <f>R343+R347</f>
        <v>14416</v>
      </c>
      <c r="S342" s="165">
        <f>+'1° trim 2016'!K342*$AB$1</f>
        <v>4360</v>
      </c>
      <c r="T342" s="164">
        <f>T343+T347</f>
        <v>4360</v>
      </c>
      <c r="U342" s="165">
        <f>+'1° trim 2016'!L342*$AB$1</f>
        <v>4204</v>
      </c>
      <c r="V342" s="164">
        <f>V343+V347</f>
        <v>4204</v>
      </c>
      <c r="W342" s="112">
        <f>+'1° trim 2016'!M342*$AB$1</f>
        <v>2744</v>
      </c>
      <c r="X342" s="164">
        <f>X343+X347</f>
        <v>2744</v>
      </c>
      <c r="Y342" s="116">
        <f t="shared" si="148"/>
        <v>71024</v>
      </c>
      <c r="Z342" s="164">
        <f t="shared" si="148"/>
        <v>71024</v>
      </c>
    </row>
    <row r="343" spans="1:26" ht="25.5" x14ac:dyDescent="0.2">
      <c r="A343" s="143" t="s">
        <v>1109</v>
      </c>
      <c r="B343" s="132" t="s">
        <v>343</v>
      </c>
      <c r="C343" s="112">
        <f>+'1° trim 2016'!C343*$AB$1</f>
        <v>736</v>
      </c>
      <c r="D343" s="164">
        <f>SUM(D344:D346)</f>
        <v>736</v>
      </c>
      <c r="E343" s="112">
        <f>+'1° trim 2016'!D343*$AB$1</f>
        <v>732</v>
      </c>
      <c r="F343" s="164">
        <f>SUM(F344:F346)</f>
        <v>732</v>
      </c>
      <c r="G343" s="112">
        <f>+'1° trim 2016'!E343*$AB$1</f>
        <v>1028</v>
      </c>
      <c r="H343" s="164">
        <f>SUM(H344:H346)</f>
        <v>1028</v>
      </c>
      <c r="I343" s="112">
        <f>+'1° trim 2016'!F343*$AB$1</f>
        <v>548</v>
      </c>
      <c r="J343" s="164">
        <f>SUM(J344:J346)</f>
        <v>548</v>
      </c>
      <c r="K343" s="112">
        <f>+'1° trim 2016'!G343*$AB$1</f>
        <v>916</v>
      </c>
      <c r="L343" s="164">
        <f>SUM(L344:L346)</f>
        <v>916</v>
      </c>
      <c r="M343" s="165">
        <f>+'1° trim 2016'!H343*$AB$1</f>
        <v>688</v>
      </c>
      <c r="N343" s="164">
        <f>SUM(N344:N346)</f>
        <v>688</v>
      </c>
      <c r="O343" s="165">
        <f>+'1° trim 2016'!I343*$AB$1</f>
        <v>472</v>
      </c>
      <c r="P343" s="164">
        <f>SUM(P344:P346)</f>
        <v>472</v>
      </c>
      <c r="Q343" s="165">
        <f>+'1° trim 2016'!J343*$AB$1</f>
        <v>800</v>
      </c>
      <c r="R343" s="164">
        <f>SUM(R344:R346)</f>
        <v>800</v>
      </c>
      <c r="S343" s="165">
        <f>+'1° trim 2016'!K343*$AB$1</f>
        <v>600</v>
      </c>
      <c r="T343" s="164">
        <f>SUM(T344:T346)</f>
        <v>600</v>
      </c>
      <c r="U343" s="165">
        <f>+'1° trim 2016'!L343*$AB$1</f>
        <v>300</v>
      </c>
      <c r="V343" s="164">
        <f>SUM(V344:V346)</f>
        <v>300</v>
      </c>
      <c r="W343" s="112">
        <f>+'1° trim 2016'!M343*$AB$1</f>
        <v>292</v>
      </c>
      <c r="X343" s="164">
        <f>SUM(X344:X346)</f>
        <v>292</v>
      </c>
      <c r="Y343" s="116">
        <f t="shared" si="148"/>
        <v>7112</v>
      </c>
      <c r="Z343" s="164">
        <f t="shared" si="148"/>
        <v>7112</v>
      </c>
    </row>
    <row r="344" spans="1:26" ht="25.5" x14ac:dyDescent="0.2">
      <c r="A344" s="143" t="s">
        <v>1110</v>
      </c>
      <c r="B344" s="132" t="s">
        <v>918</v>
      </c>
      <c r="C344" s="112">
        <f>+'1° trim 2016'!C344*$AB$1</f>
        <v>600</v>
      </c>
      <c r="D344" s="166">
        <f>+C344</f>
        <v>600</v>
      </c>
      <c r="E344" s="112">
        <f>+'1° trim 2016'!D344*$AB$1</f>
        <v>680</v>
      </c>
      <c r="F344" s="166">
        <f>+E344</f>
        <v>680</v>
      </c>
      <c r="G344" s="112">
        <f>+'1° trim 2016'!E344*$AB$1</f>
        <v>1016</v>
      </c>
      <c r="H344" s="166">
        <f>+G344</f>
        <v>1016</v>
      </c>
      <c r="I344" s="112">
        <f>+'1° trim 2016'!F344*$AB$1</f>
        <v>548</v>
      </c>
      <c r="J344" s="166">
        <f>+I344</f>
        <v>548</v>
      </c>
      <c r="K344" s="112">
        <f>+'1° trim 2016'!G344*$AB$1</f>
        <v>864</v>
      </c>
      <c r="L344" s="166">
        <f>+K344</f>
        <v>864</v>
      </c>
      <c r="M344" s="165">
        <f>+'1° trim 2016'!H344*$AB$1</f>
        <v>688</v>
      </c>
      <c r="N344" s="166">
        <f>+M344</f>
        <v>688</v>
      </c>
      <c r="O344" s="165">
        <f>+'1° trim 2016'!I344*$AB$1</f>
        <v>472</v>
      </c>
      <c r="P344" s="166">
        <f>+O344</f>
        <v>472</v>
      </c>
      <c r="Q344" s="165">
        <f>+'1° trim 2016'!J344*$AB$1</f>
        <v>800</v>
      </c>
      <c r="R344" s="166">
        <f>+Q344</f>
        <v>800</v>
      </c>
      <c r="S344" s="165">
        <f>+'1° trim 2016'!K344*$AB$1</f>
        <v>600</v>
      </c>
      <c r="T344" s="166">
        <f>+S344</f>
        <v>600</v>
      </c>
      <c r="U344" s="165">
        <f>+'1° trim 2016'!L344*$AB$1</f>
        <v>192</v>
      </c>
      <c r="V344" s="166">
        <f>+U344</f>
        <v>192</v>
      </c>
      <c r="W344" s="112">
        <f>+'1° trim 2016'!M344*$AB$1</f>
        <v>292</v>
      </c>
      <c r="X344" s="166">
        <f>+W344</f>
        <v>292</v>
      </c>
      <c r="Y344" s="116">
        <f t="shared" si="148"/>
        <v>6752</v>
      </c>
      <c r="Z344" s="166">
        <f t="shared" si="148"/>
        <v>6752</v>
      </c>
    </row>
    <row r="345" spans="1:26" ht="25.5" x14ac:dyDescent="0.2">
      <c r="A345" s="143" t="s">
        <v>1111</v>
      </c>
      <c r="B345" s="132" t="s">
        <v>520</v>
      </c>
      <c r="C345" s="112">
        <f>+'1° trim 2016'!C345*$AB$1</f>
        <v>136</v>
      </c>
      <c r="D345" s="166">
        <f>+C345</f>
        <v>136</v>
      </c>
      <c r="E345" s="112">
        <f>+'1° trim 2016'!D345*$AB$1</f>
        <v>52</v>
      </c>
      <c r="F345" s="166">
        <f>+E345</f>
        <v>52</v>
      </c>
      <c r="G345" s="112">
        <f>+'1° trim 2016'!E345*$AB$1</f>
        <v>0</v>
      </c>
      <c r="H345" s="166">
        <f>+G345</f>
        <v>0</v>
      </c>
      <c r="I345" s="112">
        <f>+'1° trim 2016'!F345*$AB$1</f>
        <v>0</v>
      </c>
      <c r="J345" s="166">
        <f>+I345</f>
        <v>0</v>
      </c>
      <c r="K345" s="112">
        <f>+'1° trim 2016'!G345*$AB$1</f>
        <v>52</v>
      </c>
      <c r="L345" s="166">
        <f>+K345</f>
        <v>52</v>
      </c>
      <c r="M345" s="165">
        <f>+'1° trim 2016'!H345*$AB$1</f>
        <v>0</v>
      </c>
      <c r="N345" s="166">
        <f>+M345</f>
        <v>0</v>
      </c>
      <c r="O345" s="165">
        <f>+'1° trim 2016'!I345*$AB$1</f>
        <v>0</v>
      </c>
      <c r="P345" s="166">
        <f>+O345</f>
        <v>0</v>
      </c>
      <c r="Q345" s="165">
        <f>+'1° trim 2016'!J345*$AB$1</f>
        <v>0</v>
      </c>
      <c r="R345" s="166">
        <f>+Q345</f>
        <v>0</v>
      </c>
      <c r="S345" s="165">
        <f>+'1° trim 2016'!K345*$AB$1</f>
        <v>0</v>
      </c>
      <c r="T345" s="166">
        <f>+S345</f>
        <v>0</v>
      </c>
      <c r="U345" s="165">
        <f>+'1° trim 2016'!L345*$AB$1</f>
        <v>108</v>
      </c>
      <c r="V345" s="166">
        <f>+U345</f>
        <v>108</v>
      </c>
      <c r="W345" s="112">
        <f>+'1° trim 2016'!M345*$AB$1</f>
        <v>0</v>
      </c>
      <c r="X345" s="166">
        <f>+W345</f>
        <v>0</v>
      </c>
      <c r="Y345" s="116">
        <f t="shared" si="148"/>
        <v>348</v>
      </c>
      <c r="Z345" s="166">
        <f t="shared" si="148"/>
        <v>348</v>
      </c>
    </row>
    <row r="346" spans="1:26" ht="25.5" x14ac:dyDescent="0.2">
      <c r="A346" s="143" t="s">
        <v>1112</v>
      </c>
      <c r="B346" s="132" t="s">
        <v>521</v>
      </c>
      <c r="C346" s="112">
        <f>+'1° trim 2016'!C346*$AB$1</f>
        <v>0</v>
      </c>
      <c r="D346" s="166">
        <f>+C346</f>
        <v>0</v>
      </c>
      <c r="E346" s="112">
        <f>+'1° trim 2016'!D346*$AB$1</f>
        <v>0</v>
      </c>
      <c r="F346" s="166">
        <f>+E346</f>
        <v>0</v>
      </c>
      <c r="G346" s="112">
        <f>+'1° trim 2016'!E346*$AB$1</f>
        <v>12</v>
      </c>
      <c r="H346" s="166">
        <f>+G346</f>
        <v>12</v>
      </c>
      <c r="I346" s="112">
        <f>+'1° trim 2016'!F346*$AB$1</f>
        <v>0</v>
      </c>
      <c r="J346" s="166">
        <f>+I346</f>
        <v>0</v>
      </c>
      <c r="K346" s="112">
        <f>+'1° trim 2016'!G346*$AB$1</f>
        <v>0</v>
      </c>
      <c r="L346" s="166">
        <f>+K346</f>
        <v>0</v>
      </c>
      <c r="M346" s="165">
        <f>+'1° trim 2016'!H346*$AB$1</f>
        <v>0</v>
      </c>
      <c r="N346" s="166">
        <f>+M346</f>
        <v>0</v>
      </c>
      <c r="O346" s="165">
        <f>+'1° trim 2016'!I346*$AB$1</f>
        <v>0</v>
      </c>
      <c r="P346" s="166">
        <f>+O346</f>
        <v>0</v>
      </c>
      <c r="Q346" s="165">
        <f>+'1° trim 2016'!J346*$AB$1</f>
        <v>0</v>
      </c>
      <c r="R346" s="166">
        <f>+Q346</f>
        <v>0</v>
      </c>
      <c r="S346" s="165">
        <f>+'1° trim 2016'!K346*$AB$1</f>
        <v>0</v>
      </c>
      <c r="T346" s="166">
        <f>+S346</f>
        <v>0</v>
      </c>
      <c r="U346" s="165">
        <f>+'1° trim 2016'!L346*$AB$1</f>
        <v>0</v>
      </c>
      <c r="V346" s="166">
        <f>+U346</f>
        <v>0</v>
      </c>
      <c r="W346" s="112">
        <f>+'1° trim 2016'!M346*$AB$1</f>
        <v>0</v>
      </c>
      <c r="X346" s="166">
        <f>+W346</f>
        <v>0</v>
      </c>
      <c r="Y346" s="116">
        <f t="shared" si="148"/>
        <v>12</v>
      </c>
      <c r="Z346" s="166">
        <f t="shared" si="148"/>
        <v>12</v>
      </c>
    </row>
    <row r="347" spans="1:26" ht="25.5" x14ac:dyDescent="0.2">
      <c r="A347" s="143" t="s">
        <v>1113</v>
      </c>
      <c r="B347" s="132" t="s">
        <v>345</v>
      </c>
      <c r="C347" s="112">
        <f>+'1° trim 2016'!C347*$AB$1</f>
        <v>10384</v>
      </c>
      <c r="D347" s="166">
        <f>SUM(D348:D350)</f>
        <v>10384</v>
      </c>
      <c r="E347" s="112">
        <f>+'1° trim 2016'!D347*$AB$1</f>
        <v>6064</v>
      </c>
      <c r="F347" s="166">
        <f>SUM(F348:F350)</f>
        <v>6064</v>
      </c>
      <c r="G347" s="112">
        <f>+'1° trim 2016'!E347*$AB$1</f>
        <v>8048</v>
      </c>
      <c r="H347" s="166">
        <f>SUM(H348:H350)</f>
        <v>8048</v>
      </c>
      <c r="I347" s="112">
        <f>+'1° trim 2016'!F347*$AB$1</f>
        <v>2260</v>
      </c>
      <c r="J347" s="166">
        <f>SUM(J348:J350)</f>
        <v>2260</v>
      </c>
      <c r="K347" s="112">
        <f>+'1° trim 2016'!G347*$AB$1</f>
        <v>5176</v>
      </c>
      <c r="L347" s="166">
        <f>SUM(L348:L350)</f>
        <v>5176</v>
      </c>
      <c r="M347" s="165">
        <f>+'1° trim 2016'!H347*$AB$1</f>
        <v>2656</v>
      </c>
      <c r="N347" s="166">
        <f>SUM(N348:N350)</f>
        <v>2656</v>
      </c>
      <c r="O347" s="165">
        <f>+'1° trim 2016'!I347*$AB$1</f>
        <v>5592</v>
      </c>
      <c r="P347" s="166">
        <f>SUM(P348:P350)</f>
        <v>5592</v>
      </c>
      <c r="Q347" s="165">
        <f>+'1° trim 2016'!J347*$AB$1</f>
        <v>13616</v>
      </c>
      <c r="R347" s="166">
        <f>SUM(R348:R350)</f>
        <v>13616</v>
      </c>
      <c r="S347" s="165">
        <f>+'1° trim 2016'!K347*$AB$1</f>
        <v>3760</v>
      </c>
      <c r="T347" s="166">
        <f>SUM(T348:T350)</f>
        <v>3760</v>
      </c>
      <c r="U347" s="165">
        <f>+'1° trim 2016'!L347*$AB$1</f>
        <v>3904</v>
      </c>
      <c r="V347" s="166">
        <f>SUM(V348:V350)</f>
        <v>3904</v>
      </c>
      <c r="W347" s="112">
        <f>+'1° trim 2016'!M347*$AB$1</f>
        <v>2452</v>
      </c>
      <c r="X347" s="166">
        <f>SUM(X348:X350)</f>
        <v>2452</v>
      </c>
      <c r="Y347" s="116">
        <f t="shared" si="148"/>
        <v>63912</v>
      </c>
      <c r="Z347" s="166">
        <f t="shared" si="148"/>
        <v>63912</v>
      </c>
    </row>
    <row r="348" spans="1:26" s="110" customFormat="1" ht="25.5" x14ac:dyDescent="0.2">
      <c r="A348" s="143" t="s">
        <v>1114</v>
      </c>
      <c r="B348" s="132" t="s">
        <v>2103</v>
      </c>
      <c r="C348" s="112">
        <f>+'1° trim 2016'!C348*$AB$1</f>
        <v>10020</v>
      </c>
      <c r="D348" s="166">
        <f>+C348</f>
        <v>10020</v>
      </c>
      <c r="E348" s="112">
        <f>+'1° trim 2016'!D348*$AB$1</f>
        <v>5900</v>
      </c>
      <c r="F348" s="166">
        <f>+E348</f>
        <v>5900</v>
      </c>
      <c r="G348" s="112">
        <f>+'1° trim 2016'!E348*$AB$1</f>
        <v>7880</v>
      </c>
      <c r="H348" s="166">
        <f>+G348</f>
        <v>7880</v>
      </c>
      <c r="I348" s="112">
        <f>+'1° trim 2016'!F348*$AB$1</f>
        <v>1640</v>
      </c>
      <c r="J348" s="166">
        <f>+I348</f>
        <v>1640</v>
      </c>
      <c r="K348" s="112">
        <f>+'1° trim 2016'!G348*$AB$1</f>
        <v>5176</v>
      </c>
      <c r="L348" s="166">
        <f>+K348</f>
        <v>5176</v>
      </c>
      <c r="M348" s="165">
        <f>+'1° trim 2016'!H348*$AB$1</f>
        <v>2656</v>
      </c>
      <c r="N348" s="166">
        <f>+M348</f>
        <v>2656</v>
      </c>
      <c r="O348" s="165">
        <f>+'1° trim 2016'!I348*$AB$1</f>
        <v>5592</v>
      </c>
      <c r="P348" s="166">
        <f>+O348</f>
        <v>5592</v>
      </c>
      <c r="Q348" s="165">
        <f>+'1° trim 2016'!J348*$AB$1</f>
        <v>13584</v>
      </c>
      <c r="R348" s="166">
        <f>+Q348</f>
        <v>13584</v>
      </c>
      <c r="S348" s="165">
        <f>+'1° trim 2016'!K348*$AB$1</f>
        <v>3760</v>
      </c>
      <c r="T348" s="166">
        <f>+S348</f>
        <v>3760</v>
      </c>
      <c r="U348" s="165">
        <f>+'1° trim 2016'!L348*$AB$1</f>
        <v>3312</v>
      </c>
      <c r="V348" s="166">
        <f>+U348</f>
        <v>3312</v>
      </c>
      <c r="W348" s="112">
        <f>+'1° trim 2016'!M348*$AB$1</f>
        <v>2352</v>
      </c>
      <c r="X348" s="166">
        <f>+W348</f>
        <v>2352</v>
      </c>
      <c r="Y348" s="116">
        <f t="shared" si="148"/>
        <v>61872</v>
      </c>
      <c r="Z348" s="166">
        <f t="shared" si="148"/>
        <v>61872</v>
      </c>
    </row>
    <row r="349" spans="1:26" ht="25.5" x14ac:dyDescent="0.2">
      <c r="A349" s="143" t="s">
        <v>1115</v>
      </c>
      <c r="B349" s="132" t="s">
        <v>2104</v>
      </c>
      <c r="C349" s="112">
        <f>+'1° trim 2016'!C349*$AB$1</f>
        <v>364</v>
      </c>
      <c r="D349" s="166">
        <f>+C349</f>
        <v>364</v>
      </c>
      <c r="E349" s="112">
        <f>+'1° trim 2016'!D349*$AB$1</f>
        <v>164</v>
      </c>
      <c r="F349" s="166">
        <f>+E349</f>
        <v>164</v>
      </c>
      <c r="G349" s="112">
        <f>+'1° trim 2016'!E349*$AB$1</f>
        <v>148</v>
      </c>
      <c r="H349" s="166">
        <f>+G349</f>
        <v>148</v>
      </c>
      <c r="I349" s="112">
        <f>+'1° trim 2016'!F349*$AB$1</f>
        <v>620</v>
      </c>
      <c r="J349" s="166">
        <f>+I349</f>
        <v>620</v>
      </c>
      <c r="K349" s="112">
        <f>+'1° trim 2016'!G349*$AB$1</f>
        <v>0</v>
      </c>
      <c r="L349" s="166">
        <f>+K349</f>
        <v>0</v>
      </c>
      <c r="M349" s="165">
        <f>+'1° trim 2016'!H349*$AB$1</f>
        <v>0</v>
      </c>
      <c r="N349" s="166">
        <f>+M349</f>
        <v>0</v>
      </c>
      <c r="O349" s="165">
        <f>+'1° trim 2016'!I349*$AB$1</f>
        <v>0</v>
      </c>
      <c r="P349" s="166">
        <f>+O349</f>
        <v>0</v>
      </c>
      <c r="Q349" s="165">
        <f>+'1° trim 2016'!J349*$AB$1</f>
        <v>32</v>
      </c>
      <c r="R349" s="166">
        <f>+Q349</f>
        <v>32</v>
      </c>
      <c r="S349" s="165">
        <f>+'1° trim 2016'!K349*$AB$1</f>
        <v>0</v>
      </c>
      <c r="T349" s="166">
        <f>+S349</f>
        <v>0</v>
      </c>
      <c r="U349" s="165">
        <f>+'1° trim 2016'!L349*$AB$1</f>
        <v>592</v>
      </c>
      <c r="V349" s="166">
        <f>+U349</f>
        <v>592</v>
      </c>
      <c r="W349" s="112">
        <f>+'1° trim 2016'!M349*$AB$1</f>
        <v>44</v>
      </c>
      <c r="X349" s="166">
        <f>+W349</f>
        <v>44</v>
      </c>
      <c r="Y349" s="116">
        <f t="shared" si="148"/>
        <v>1964</v>
      </c>
      <c r="Z349" s="166">
        <f t="shared" si="148"/>
        <v>1964</v>
      </c>
    </row>
    <row r="350" spans="1:26" s="110" customFormat="1" ht="25.5" x14ac:dyDescent="0.2">
      <c r="A350" s="143" t="s">
        <v>1116</v>
      </c>
      <c r="B350" s="132" t="s">
        <v>2105</v>
      </c>
      <c r="C350" s="112">
        <f>+'1° trim 2016'!C350*$AB$1</f>
        <v>0</v>
      </c>
      <c r="D350" s="166">
        <f>+C350</f>
        <v>0</v>
      </c>
      <c r="E350" s="112">
        <f>+'1° trim 2016'!D350*$AB$1</f>
        <v>0</v>
      </c>
      <c r="F350" s="166">
        <f>+E350</f>
        <v>0</v>
      </c>
      <c r="G350" s="112">
        <f>+'1° trim 2016'!E350*$AB$1</f>
        <v>20</v>
      </c>
      <c r="H350" s="166">
        <f>+G350</f>
        <v>20</v>
      </c>
      <c r="I350" s="112">
        <f>+'1° trim 2016'!F350*$AB$1</f>
        <v>0</v>
      </c>
      <c r="J350" s="166">
        <f>+I350</f>
        <v>0</v>
      </c>
      <c r="K350" s="112">
        <f>+'1° trim 2016'!G350*$AB$1</f>
        <v>0</v>
      </c>
      <c r="L350" s="166">
        <f>+K350</f>
        <v>0</v>
      </c>
      <c r="M350" s="165">
        <f>+'1° trim 2016'!H350*$AB$1</f>
        <v>0</v>
      </c>
      <c r="N350" s="166">
        <f>+M350</f>
        <v>0</v>
      </c>
      <c r="O350" s="165">
        <f>+'1° trim 2016'!I350*$AB$1</f>
        <v>0</v>
      </c>
      <c r="P350" s="166">
        <f>+O350</f>
        <v>0</v>
      </c>
      <c r="Q350" s="165">
        <f>+'1° trim 2016'!J350*$AB$1</f>
        <v>0</v>
      </c>
      <c r="R350" s="166">
        <f>+Q350</f>
        <v>0</v>
      </c>
      <c r="S350" s="165">
        <f>+'1° trim 2016'!K350*$AB$1</f>
        <v>0</v>
      </c>
      <c r="T350" s="166">
        <f>+S350</f>
        <v>0</v>
      </c>
      <c r="U350" s="165">
        <f>+'1° trim 2016'!L350*$AB$1</f>
        <v>0</v>
      </c>
      <c r="V350" s="166">
        <f>+U350</f>
        <v>0</v>
      </c>
      <c r="W350" s="112">
        <f>+'1° trim 2016'!M350*$AB$1</f>
        <v>56</v>
      </c>
      <c r="X350" s="166">
        <f>+W350</f>
        <v>56</v>
      </c>
      <c r="Y350" s="116">
        <f t="shared" si="148"/>
        <v>76</v>
      </c>
      <c r="Z350" s="166">
        <f t="shared" si="148"/>
        <v>76</v>
      </c>
    </row>
    <row r="351" spans="1:26" x14ac:dyDescent="0.2">
      <c r="A351" s="139" t="s">
        <v>1117</v>
      </c>
      <c r="B351" s="132" t="s">
        <v>348</v>
      </c>
      <c r="C351" s="112">
        <f>+'1° trim 2016'!C351*$AB$1</f>
        <v>1160</v>
      </c>
      <c r="D351" s="164">
        <f>SUM(D352:D354)</f>
        <v>1160</v>
      </c>
      <c r="E351" s="112">
        <f>+'1° trim 2016'!D351*$AB$1</f>
        <v>1148</v>
      </c>
      <c r="F351" s="164">
        <f>SUM(F352:F354)</f>
        <v>1148</v>
      </c>
      <c r="G351" s="112">
        <f>+'1° trim 2016'!E351*$AB$1</f>
        <v>1692</v>
      </c>
      <c r="H351" s="164">
        <f>SUM(H352:H354)</f>
        <v>1692</v>
      </c>
      <c r="I351" s="112">
        <f>+'1° trim 2016'!F351*$AB$1</f>
        <v>1156</v>
      </c>
      <c r="J351" s="164">
        <f>SUM(J352:J354)</f>
        <v>1156</v>
      </c>
      <c r="K351" s="112">
        <f>+'1° trim 2016'!G351*$AB$1</f>
        <v>1080</v>
      </c>
      <c r="L351" s="164">
        <f>SUM(L352:L354)</f>
        <v>1080</v>
      </c>
      <c r="M351" s="165">
        <f>+'1° trim 2016'!H351*$AB$1</f>
        <v>860</v>
      </c>
      <c r="N351" s="164">
        <f>SUM(N352:N354)</f>
        <v>860</v>
      </c>
      <c r="O351" s="165">
        <f>+'1° trim 2016'!I351*$AB$1</f>
        <v>1300</v>
      </c>
      <c r="P351" s="164">
        <f>SUM(P352:P354)</f>
        <v>1300</v>
      </c>
      <c r="Q351" s="165">
        <f>+'1° trim 2016'!J351*$AB$1</f>
        <v>3312</v>
      </c>
      <c r="R351" s="164">
        <f>SUM(R352:R354)</f>
        <v>3312</v>
      </c>
      <c r="S351" s="165">
        <f>+'1° trim 2016'!K351*$AB$1</f>
        <v>1308</v>
      </c>
      <c r="T351" s="164">
        <f>SUM(T352:T354)</f>
        <v>1308</v>
      </c>
      <c r="U351" s="165">
        <f>+'1° trim 2016'!L351*$AB$1</f>
        <v>692</v>
      </c>
      <c r="V351" s="164">
        <f>SUM(V352:V354)</f>
        <v>692</v>
      </c>
      <c r="W351" s="112">
        <f>+'1° trim 2016'!M351*$AB$1</f>
        <v>684</v>
      </c>
      <c r="X351" s="164">
        <f>SUM(X352:X354)</f>
        <v>684</v>
      </c>
      <c r="Y351" s="116">
        <f t="shared" si="148"/>
        <v>14392</v>
      </c>
      <c r="Z351" s="164">
        <f t="shared" si="148"/>
        <v>14392</v>
      </c>
    </row>
    <row r="352" spans="1:26" x14ac:dyDescent="0.2">
      <c r="A352" s="143" t="s">
        <v>1118</v>
      </c>
      <c r="B352" s="132" t="s">
        <v>681</v>
      </c>
      <c r="C352" s="112">
        <f>+'1° trim 2016'!C352*$AB$1</f>
        <v>92</v>
      </c>
      <c r="D352" s="166">
        <f>+C352</f>
        <v>92</v>
      </c>
      <c r="E352" s="112">
        <f>+'1° trim 2016'!D352*$AB$1</f>
        <v>12</v>
      </c>
      <c r="F352" s="166">
        <f>+E352</f>
        <v>12</v>
      </c>
      <c r="G352" s="112">
        <f>+'1° trim 2016'!E352*$AB$1</f>
        <v>120</v>
      </c>
      <c r="H352" s="166">
        <f>+G352</f>
        <v>120</v>
      </c>
      <c r="I352" s="112">
        <f>+'1° trim 2016'!F352*$AB$1</f>
        <v>48</v>
      </c>
      <c r="J352" s="166">
        <f>+I352</f>
        <v>48</v>
      </c>
      <c r="K352" s="112">
        <f>+'1° trim 2016'!G352*$AB$1</f>
        <v>296</v>
      </c>
      <c r="L352" s="166">
        <f>+K352</f>
        <v>296</v>
      </c>
      <c r="M352" s="165">
        <f>+'1° trim 2016'!H352*$AB$1</f>
        <v>52</v>
      </c>
      <c r="N352" s="166">
        <f>+M352</f>
        <v>52</v>
      </c>
      <c r="O352" s="165">
        <f>+'1° trim 2016'!I352*$AB$1</f>
        <v>16</v>
      </c>
      <c r="P352" s="166">
        <f>+O352</f>
        <v>16</v>
      </c>
      <c r="Q352" s="165">
        <f>+'1° trim 2016'!J352*$AB$1</f>
        <v>740</v>
      </c>
      <c r="R352" s="166">
        <f>+Q352</f>
        <v>740</v>
      </c>
      <c r="S352" s="165">
        <f>+'1° trim 2016'!K352*$AB$1</f>
        <v>720</v>
      </c>
      <c r="T352" s="166">
        <f>+S352</f>
        <v>720</v>
      </c>
      <c r="U352" s="165">
        <f>+'1° trim 2016'!L352*$AB$1</f>
        <v>44</v>
      </c>
      <c r="V352" s="166">
        <f>+U352</f>
        <v>44</v>
      </c>
      <c r="W352" s="112">
        <f>+'1° trim 2016'!M352*$AB$1</f>
        <v>36</v>
      </c>
      <c r="X352" s="166">
        <f>+W352</f>
        <v>36</v>
      </c>
      <c r="Y352" s="116">
        <f t="shared" si="148"/>
        <v>2176</v>
      </c>
      <c r="Z352" s="166">
        <f t="shared" si="148"/>
        <v>2176</v>
      </c>
    </row>
    <row r="353" spans="1:26" x14ac:dyDescent="0.2">
      <c r="A353" s="143" t="s">
        <v>1119</v>
      </c>
      <c r="B353" s="132" t="s">
        <v>80</v>
      </c>
      <c r="C353" s="112">
        <f>+'1° trim 2016'!C353*$AB$1</f>
        <v>0</v>
      </c>
      <c r="D353" s="166">
        <f>+C353</f>
        <v>0</v>
      </c>
      <c r="E353" s="112">
        <f>+'1° trim 2016'!D353*$AB$1</f>
        <v>0</v>
      </c>
      <c r="F353" s="166">
        <f>+E353</f>
        <v>0</v>
      </c>
      <c r="G353" s="112">
        <f>+'1° trim 2016'!E353*$AB$1</f>
        <v>0</v>
      </c>
      <c r="H353" s="166">
        <f>+G353</f>
        <v>0</v>
      </c>
      <c r="I353" s="112">
        <f>+'1° trim 2016'!F353*$AB$1</f>
        <v>0</v>
      </c>
      <c r="J353" s="166">
        <f>+I353</f>
        <v>0</v>
      </c>
      <c r="K353" s="112">
        <f>+'1° trim 2016'!G353*$AB$1</f>
        <v>0</v>
      </c>
      <c r="L353" s="166">
        <f>+K353</f>
        <v>0</v>
      </c>
      <c r="M353" s="165">
        <f>+'1° trim 2016'!H353*$AB$1</f>
        <v>0</v>
      </c>
      <c r="N353" s="166">
        <f>+M353</f>
        <v>0</v>
      </c>
      <c r="O353" s="165">
        <f>+'1° trim 2016'!I353*$AB$1</f>
        <v>0</v>
      </c>
      <c r="P353" s="166">
        <f>+O353</f>
        <v>0</v>
      </c>
      <c r="Q353" s="165">
        <f>+'1° trim 2016'!J353*$AB$1</f>
        <v>0</v>
      </c>
      <c r="R353" s="166">
        <f>+Q353</f>
        <v>0</v>
      </c>
      <c r="S353" s="165">
        <f>+'1° trim 2016'!K353*$AB$1</f>
        <v>0</v>
      </c>
      <c r="T353" s="166">
        <f>+S353</f>
        <v>0</v>
      </c>
      <c r="U353" s="165">
        <f>+'1° trim 2016'!L353*$AB$1</f>
        <v>0</v>
      </c>
      <c r="V353" s="166">
        <f>+U353</f>
        <v>0</v>
      </c>
      <c r="W353" s="112">
        <f>+'1° trim 2016'!M353*$AB$1</f>
        <v>0</v>
      </c>
      <c r="X353" s="166">
        <f>+W353</f>
        <v>0</v>
      </c>
      <c r="Y353" s="116">
        <f t="shared" si="148"/>
        <v>0</v>
      </c>
      <c r="Z353" s="166">
        <f t="shared" si="148"/>
        <v>0</v>
      </c>
    </row>
    <row r="354" spans="1:26" x14ac:dyDescent="0.2">
      <c r="A354" s="143" t="s">
        <v>1120</v>
      </c>
      <c r="B354" s="132" t="s">
        <v>82</v>
      </c>
      <c r="C354" s="112">
        <f>+'1° trim 2016'!C354*$AB$1</f>
        <v>1068</v>
      </c>
      <c r="D354" s="164">
        <f>SUM(D355:D356)</f>
        <v>1068</v>
      </c>
      <c r="E354" s="112">
        <f>+'1° trim 2016'!D354*$AB$1</f>
        <v>1136</v>
      </c>
      <c r="F354" s="164">
        <f>SUM(F355:F356)</f>
        <v>1136</v>
      </c>
      <c r="G354" s="112">
        <f>+'1° trim 2016'!E354*$AB$1</f>
        <v>1572</v>
      </c>
      <c r="H354" s="164">
        <f>SUM(H355:H356)</f>
        <v>1572</v>
      </c>
      <c r="I354" s="112">
        <f>+'1° trim 2016'!F354*$AB$1</f>
        <v>1108</v>
      </c>
      <c r="J354" s="164">
        <f>SUM(J355:J356)</f>
        <v>1108</v>
      </c>
      <c r="K354" s="112">
        <f>+'1° trim 2016'!G354*$AB$1</f>
        <v>784</v>
      </c>
      <c r="L354" s="164">
        <f>SUM(L355:L356)</f>
        <v>784</v>
      </c>
      <c r="M354" s="165">
        <f>+'1° trim 2016'!H354*$AB$1</f>
        <v>808</v>
      </c>
      <c r="N354" s="164">
        <f>SUM(N355:N356)</f>
        <v>808</v>
      </c>
      <c r="O354" s="165">
        <f>+'1° trim 2016'!I354*$AB$1</f>
        <v>1284</v>
      </c>
      <c r="P354" s="164">
        <f>SUM(P355:P356)</f>
        <v>1284</v>
      </c>
      <c r="Q354" s="165">
        <f>+'1° trim 2016'!J354*$AB$1</f>
        <v>2572</v>
      </c>
      <c r="R354" s="164">
        <f>SUM(R355:R356)</f>
        <v>2572</v>
      </c>
      <c r="S354" s="165">
        <f>+'1° trim 2016'!K354*$AB$1</f>
        <v>588</v>
      </c>
      <c r="T354" s="164">
        <f>SUM(T355:T356)</f>
        <v>588</v>
      </c>
      <c r="U354" s="165">
        <f>+'1° trim 2016'!L354*$AB$1</f>
        <v>648</v>
      </c>
      <c r="V354" s="164">
        <f>SUM(V355:V356)</f>
        <v>648</v>
      </c>
      <c r="W354" s="112">
        <f>+'1° trim 2016'!M354*$AB$1</f>
        <v>648</v>
      </c>
      <c r="X354" s="164">
        <f>SUM(X355:X356)</f>
        <v>648</v>
      </c>
      <c r="Y354" s="116">
        <f t="shared" si="148"/>
        <v>12216</v>
      </c>
      <c r="Z354" s="164">
        <f t="shared" si="148"/>
        <v>12216</v>
      </c>
    </row>
    <row r="355" spans="1:26" ht="25.5" x14ac:dyDescent="0.2">
      <c r="A355" s="143" t="s">
        <v>1121</v>
      </c>
      <c r="B355" s="132" t="s">
        <v>84</v>
      </c>
      <c r="C355" s="112">
        <f>+'1° trim 2016'!C355*$AB$1</f>
        <v>544</v>
      </c>
      <c r="D355" s="166">
        <f>+C355</f>
        <v>544</v>
      </c>
      <c r="E355" s="112">
        <f>+'1° trim 2016'!D355*$AB$1</f>
        <v>372</v>
      </c>
      <c r="F355" s="166">
        <f>+E355</f>
        <v>372</v>
      </c>
      <c r="G355" s="112">
        <f>+'1° trim 2016'!E355*$AB$1</f>
        <v>360</v>
      </c>
      <c r="H355" s="166">
        <f>+G355</f>
        <v>360</v>
      </c>
      <c r="I355" s="112">
        <f>+'1° trim 2016'!F355*$AB$1</f>
        <v>504</v>
      </c>
      <c r="J355" s="166">
        <f>+I355</f>
        <v>504</v>
      </c>
      <c r="K355" s="112">
        <f>+'1° trim 2016'!G355*$AB$1</f>
        <v>468</v>
      </c>
      <c r="L355" s="166">
        <f>+K355</f>
        <v>468</v>
      </c>
      <c r="M355" s="165">
        <f>+'1° trim 2016'!H355*$AB$1</f>
        <v>456</v>
      </c>
      <c r="N355" s="166">
        <f>+M355</f>
        <v>456</v>
      </c>
      <c r="O355" s="165">
        <f>+'1° trim 2016'!I355*$AB$1</f>
        <v>504</v>
      </c>
      <c r="P355" s="166">
        <f>+O355</f>
        <v>504</v>
      </c>
      <c r="Q355" s="165">
        <f>+'1° trim 2016'!J355*$AB$1</f>
        <v>364</v>
      </c>
      <c r="R355" s="166">
        <f>+Q355</f>
        <v>364</v>
      </c>
      <c r="S355" s="165">
        <f>+'1° trim 2016'!K355*$AB$1</f>
        <v>520</v>
      </c>
      <c r="T355" s="166">
        <f>+S355</f>
        <v>520</v>
      </c>
      <c r="U355" s="165">
        <f>+'1° trim 2016'!L355*$AB$1</f>
        <v>584</v>
      </c>
      <c r="V355" s="166">
        <f>+U355</f>
        <v>584</v>
      </c>
      <c r="W355" s="112">
        <f>+'1° trim 2016'!M355*$AB$1</f>
        <v>504</v>
      </c>
      <c r="X355" s="166">
        <f>+W355</f>
        <v>504</v>
      </c>
      <c r="Y355" s="116">
        <f t="shared" si="148"/>
        <v>5180</v>
      </c>
      <c r="Z355" s="166">
        <f t="shared" si="148"/>
        <v>5180</v>
      </c>
    </row>
    <row r="356" spans="1:26" x14ac:dyDescent="0.2">
      <c r="A356" s="143" t="s">
        <v>1122</v>
      </c>
      <c r="B356" s="132" t="s">
        <v>87</v>
      </c>
      <c r="C356" s="112">
        <f>+'1° trim 2016'!C356*$AB$1</f>
        <v>524</v>
      </c>
      <c r="D356" s="166">
        <f>+C356</f>
        <v>524</v>
      </c>
      <c r="E356" s="112">
        <f>+'1° trim 2016'!D356*$AB$1</f>
        <v>764</v>
      </c>
      <c r="F356" s="166">
        <f>+E356</f>
        <v>764</v>
      </c>
      <c r="G356" s="112">
        <f>+'1° trim 2016'!E356*$AB$1</f>
        <v>1212</v>
      </c>
      <c r="H356" s="166">
        <f>+G356</f>
        <v>1212</v>
      </c>
      <c r="I356" s="112">
        <f>+'1° trim 2016'!F356*$AB$1</f>
        <v>604</v>
      </c>
      <c r="J356" s="166">
        <f>+I356</f>
        <v>604</v>
      </c>
      <c r="K356" s="112">
        <f>+'1° trim 2016'!G356*$AB$1</f>
        <v>316</v>
      </c>
      <c r="L356" s="166">
        <f>+K356</f>
        <v>316</v>
      </c>
      <c r="M356" s="165">
        <f>+'1° trim 2016'!H356*$AB$1</f>
        <v>352</v>
      </c>
      <c r="N356" s="166">
        <f>+M356</f>
        <v>352</v>
      </c>
      <c r="O356" s="165">
        <f>+'1° trim 2016'!I356*$AB$1</f>
        <v>780</v>
      </c>
      <c r="P356" s="166">
        <f>+O356</f>
        <v>780</v>
      </c>
      <c r="Q356" s="165">
        <f>+'1° trim 2016'!J356*$AB$1</f>
        <v>2208</v>
      </c>
      <c r="R356" s="166">
        <f>+Q356</f>
        <v>2208</v>
      </c>
      <c r="S356" s="165">
        <f>+'1° trim 2016'!K356*$AB$1</f>
        <v>68</v>
      </c>
      <c r="T356" s="166">
        <f>+S356</f>
        <v>68</v>
      </c>
      <c r="U356" s="165">
        <f>+'1° trim 2016'!L356*$AB$1</f>
        <v>64</v>
      </c>
      <c r="V356" s="166">
        <f>+U356</f>
        <v>64</v>
      </c>
      <c r="W356" s="112">
        <f>+'1° trim 2016'!M356*$AB$1</f>
        <v>144</v>
      </c>
      <c r="X356" s="166">
        <f>+W356</f>
        <v>144</v>
      </c>
      <c r="Y356" s="116">
        <f t="shared" si="148"/>
        <v>7036</v>
      </c>
      <c r="Z356" s="166">
        <f t="shared" si="148"/>
        <v>7036</v>
      </c>
    </row>
    <row r="357" spans="1:26" x14ac:dyDescent="0.2">
      <c r="A357" s="144" t="s">
        <v>1123</v>
      </c>
      <c r="B357" s="132" t="s">
        <v>66</v>
      </c>
      <c r="C357" s="112">
        <f>+'1° trim 2016'!C357*$AB$1</f>
        <v>5552</v>
      </c>
      <c r="D357" s="164">
        <f>SUM(D358:D359)</f>
        <v>5552</v>
      </c>
      <c r="E357" s="112">
        <f>+'1° trim 2016'!D357*$AB$1</f>
        <v>7324</v>
      </c>
      <c r="F357" s="164">
        <f>SUM(F358:F359)</f>
        <v>7324</v>
      </c>
      <c r="G357" s="112">
        <f>+'1° trim 2016'!E357*$AB$1</f>
        <v>4520</v>
      </c>
      <c r="H357" s="164">
        <f>SUM(H358:H359)</f>
        <v>4520</v>
      </c>
      <c r="I357" s="112">
        <f>+'1° trim 2016'!F357*$AB$1</f>
        <v>2096</v>
      </c>
      <c r="J357" s="164">
        <f>SUM(J358:J359)</f>
        <v>2096</v>
      </c>
      <c r="K357" s="112">
        <f>+'1° trim 2016'!G357*$AB$1</f>
        <v>5616</v>
      </c>
      <c r="L357" s="164">
        <f>SUM(L358:L359)</f>
        <v>5616</v>
      </c>
      <c r="M357" s="165">
        <f>+'1° trim 2016'!H357*$AB$1</f>
        <v>2104</v>
      </c>
      <c r="N357" s="164">
        <f>SUM(N358:N359)</f>
        <v>2104</v>
      </c>
      <c r="O357" s="165">
        <f>+'1° trim 2016'!I357*$AB$1</f>
        <v>5308</v>
      </c>
      <c r="P357" s="164">
        <f>SUM(P358:P359)</f>
        <v>5308</v>
      </c>
      <c r="Q357" s="165">
        <f>+'1° trim 2016'!J357*$AB$1</f>
        <v>9460</v>
      </c>
      <c r="R357" s="164">
        <f>SUM(R358:R359)</f>
        <v>9460</v>
      </c>
      <c r="S357" s="165">
        <f>+'1° trim 2016'!K357*$AB$1</f>
        <v>10688</v>
      </c>
      <c r="T357" s="164">
        <f>SUM(T358:T359)</f>
        <v>10688</v>
      </c>
      <c r="U357" s="165">
        <f>+'1° trim 2016'!L357*$AB$1</f>
        <v>0</v>
      </c>
      <c r="V357" s="164">
        <f>SUM(V358:V359)</f>
        <v>0</v>
      </c>
      <c r="W357" s="112">
        <f>+'1° trim 2016'!M357*$AB$1</f>
        <v>2952</v>
      </c>
      <c r="X357" s="164">
        <f>SUM(X358:X359)</f>
        <v>2952</v>
      </c>
      <c r="Y357" s="116">
        <f t="shared" si="148"/>
        <v>55620</v>
      </c>
      <c r="Z357" s="164">
        <f t="shared" si="148"/>
        <v>55620</v>
      </c>
    </row>
    <row r="358" spans="1:26" ht="25.5" x14ac:dyDescent="0.2">
      <c r="A358" s="139" t="s">
        <v>1124</v>
      </c>
      <c r="B358" s="132" t="s">
        <v>90</v>
      </c>
      <c r="C358" s="112">
        <f>+'1° trim 2016'!C358*$AB$1</f>
        <v>220</v>
      </c>
      <c r="D358" s="166">
        <f>+C358</f>
        <v>220</v>
      </c>
      <c r="E358" s="112">
        <f>+'1° trim 2016'!D358*$AB$1</f>
        <v>256</v>
      </c>
      <c r="F358" s="166">
        <f>+E358</f>
        <v>256</v>
      </c>
      <c r="G358" s="112">
        <f>+'1° trim 2016'!E358*$AB$1</f>
        <v>56</v>
      </c>
      <c r="H358" s="166">
        <f>+G358</f>
        <v>56</v>
      </c>
      <c r="I358" s="112">
        <f>+'1° trim 2016'!F358*$AB$1</f>
        <v>80</v>
      </c>
      <c r="J358" s="166">
        <f>+I358</f>
        <v>80</v>
      </c>
      <c r="K358" s="112">
        <f>+'1° trim 2016'!G358*$AB$1</f>
        <v>84</v>
      </c>
      <c r="L358" s="166">
        <f>+K358</f>
        <v>84</v>
      </c>
      <c r="M358" s="165">
        <f>+'1° trim 2016'!H358*$AB$1</f>
        <v>24</v>
      </c>
      <c r="N358" s="166">
        <f>+M358</f>
        <v>24</v>
      </c>
      <c r="O358" s="165">
        <f>+'1° trim 2016'!I358*$AB$1</f>
        <v>0</v>
      </c>
      <c r="P358" s="166">
        <f>+O358</f>
        <v>0</v>
      </c>
      <c r="Q358" s="165">
        <f>+'1° trim 2016'!J358*$AB$1</f>
        <v>644</v>
      </c>
      <c r="R358" s="166">
        <f>+Q358</f>
        <v>644</v>
      </c>
      <c r="S358" s="165">
        <f>+'1° trim 2016'!K358*$AB$1</f>
        <v>284</v>
      </c>
      <c r="T358" s="166">
        <f>+S358</f>
        <v>284</v>
      </c>
      <c r="U358" s="165">
        <f>+'1° trim 2016'!L358*$AB$1</f>
        <v>0</v>
      </c>
      <c r="V358" s="166">
        <f>+U358</f>
        <v>0</v>
      </c>
      <c r="W358" s="112">
        <f>+'1° trim 2016'!M358*$AB$1</f>
        <v>120</v>
      </c>
      <c r="X358" s="166">
        <f>+W358</f>
        <v>120</v>
      </c>
      <c r="Y358" s="116">
        <f t="shared" si="148"/>
        <v>1768</v>
      </c>
      <c r="Z358" s="166">
        <f t="shared" si="148"/>
        <v>1768</v>
      </c>
    </row>
    <row r="359" spans="1:26" s="110" customFormat="1" x14ac:dyDescent="0.2">
      <c r="A359" s="139" t="s">
        <v>1125</v>
      </c>
      <c r="B359" s="132" t="s">
        <v>2109</v>
      </c>
      <c r="C359" s="112">
        <f>+'1° trim 2016'!C359*$AB$1</f>
        <v>5332</v>
      </c>
      <c r="D359" s="164">
        <f>D360+D363</f>
        <v>5332</v>
      </c>
      <c r="E359" s="112">
        <f>+'1° trim 2016'!D359*$AB$1</f>
        <v>7068</v>
      </c>
      <c r="F359" s="164">
        <f>F360+F363</f>
        <v>7068</v>
      </c>
      <c r="G359" s="112">
        <f>+'1° trim 2016'!E359*$AB$1</f>
        <v>4464</v>
      </c>
      <c r="H359" s="164">
        <f>H360+H363</f>
        <v>4464</v>
      </c>
      <c r="I359" s="112">
        <f>+'1° trim 2016'!F359*$AB$1</f>
        <v>2016</v>
      </c>
      <c r="J359" s="164">
        <f>J360+J363</f>
        <v>2016</v>
      </c>
      <c r="K359" s="112">
        <f>+'1° trim 2016'!G359*$AB$1</f>
        <v>5532</v>
      </c>
      <c r="L359" s="164">
        <f>L360+L363</f>
        <v>5532</v>
      </c>
      <c r="M359" s="165">
        <f>+'1° trim 2016'!H359*$AB$1</f>
        <v>2080</v>
      </c>
      <c r="N359" s="164">
        <f>N360+N363</f>
        <v>2080</v>
      </c>
      <c r="O359" s="165">
        <f>+'1° trim 2016'!I359*$AB$1</f>
        <v>5308</v>
      </c>
      <c r="P359" s="164">
        <f>P360+P363</f>
        <v>5308</v>
      </c>
      <c r="Q359" s="165">
        <f>+'1° trim 2016'!J359*$AB$1</f>
        <v>8816</v>
      </c>
      <c r="R359" s="164">
        <f>R360+R363</f>
        <v>8816</v>
      </c>
      <c r="S359" s="165">
        <f>+'1° trim 2016'!K359*$AB$1</f>
        <v>10404</v>
      </c>
      <c r="T359" s="164">
        <f>T360+T363</f>
        <v>10404</v>
      </c>
      <c r="U359" s="165">
        <f>+'1° trim 2016'!L359*$AB$1</f>
        <v>0</v>
      </c>
      <c r="V359" s="164">
        <f>V360+V363</f>
        <v>0</v>
      </c>
      <c r="W359" s="112">
        <f>+'1° trim 2016'!M359*$AB$1</f>
        <v>2832</v>
      </c>
      <c r="X359" s="164">
        <f>X360+X363</f>
        <v>2832</v>
      </c>
      <c r="Y359" s="116">
        <f t="shared" si="148"/>
        <v>53852</v>
      </c>
      <c r="Z359" s="164">
        <f t="shared" si="148"/>
        <v>53852</v>
      </c>
    </row>
    <row r="360" spans="1:26" x14ac:dyDescent="0.2">
      <c r="A360" s="139" t="s">
        <v>1126</v>
      </c>
      <c r="B360" s="132" t="s">
        <v>1451</v>
      </c>
      <c r="C360" s="112">
        <f>+'1° trim 2016'!C360*$AB$1</f>
        <v>2764</v>
      </c>
      <c r="D360" s="164">
        <f>SUM(D361:D362)</f>
        <v>2764</v>
      </c>
      <c r="E360" s="112">
        <f>+'1° trim 2016'!D360*$AB$1</f>
        <v>3704</v>
      </c>
      <c r="F360" s="164">
        <f>SUM(F361:F362)</f>
        <v>3704</v>
      </c>
      <c r="G360" s="112">
        <f>+'1° trim 2016'!E360*$AB$1</f>
        <v>2968</v>
      </c>
      <c r="H360" s="164">
        <f>SUM(H361:H362)</f>
        <v>2968</v>
      </c>
      <c r="I360" s="112">
        <f>+'1° trim 2016'!F360*$AB$1</f>
        <v>1080</v>
      </c>
      <c r="J360" s="164">
        <f>SUM(J361:J362)</f>
        <v>1080</v>
      </c>
      <c r="K360" s="112">
        <f>+'1° trim 2016'!G360*$AB$1</f>
        <v>2224</v>
      </c>
      <c r="L360" s="164">
        <f>SUM(L361:L362)</f>
        <v>2224</v>
      </c>
      <c r="M360" s="165">
        <f>+'1° trim 2016'!H360*$AB$1</f>
        <v>1024</v>
      </c>
      <c r="N360" s="164">
        <f>SUM(N361:N362)</f>
        <v>1024</v>
      </c>
      <c r="O360" s="165">
        <f>+'1° trim 2016'!I360*$AB$1</f>
        <v>2812</v>
      </c>
      <c r="P360" s="164">
        <f>SUM(P361:P362)</f>
        <v>2812</v>
      </c>
      <c r="Q360" s="165">
        <f>+'1° trim 2016'!J360*$AB$1</f>
        <v>2052</v>
      </c>
      <c r="R360" s="164">
        <f>SUM(R361:R362)</f>
        <v>2052</v>
      </c>
      <c r="S360" s="165">
        <f>+'1° trim 2016'!K360*$AB$1</f>
        <v>3840</v>
      </c>
      <c r="T360" s="164">
        <f>SUM(T361:T362)</f>
        <v>3840</v>
      </c>
      <c r="U360" s="165">
        <f>+'1° trim 2016'!L360*$AB$1</f>
        <v>0</v>
      </c>
      <c r="V360" s="164">
        <f>SUM(V361:V362)</f>
        <v>0</v>
      </c>
      <c r="W360" s="112">
        <f>+'1° trim 2016'!M360*$AB$1</f>
        <v>612</v>
      </c>
      <c r="X360" s="164">
        <f>SUM(X361:X362)</f>
        <v>612</v>
      </c>
      <c r="Y360" s="116">
        <f t="shared" si="148"/>
        <v>23080</v>
      </c>
      <c r="Z360" s="164">
        <f t="shared" si="148"/>
        <v>23080</v>
      </c>
    </row>
    <row r="361" spans="1:26" s="110" customFormat="1" ht="25.5" x14ac:dyDescent="0.2">
      <c r="A361" s="143" t="s">
        <v>1127</v>
      </c>
      <c r="B361" s="132" t="s">
        <v>1452</v>
      </c>
      <c r="C361" s="112">
        <f>+'1° trim 2016'!C361*$AB$1</f>
        <v>0</v>
      </c>
      <c r="D361" s="166">
        <f>+C361</f>
        <v>0</v>
      </c>
      <c r="E361" s="112">
        <f>+'1° trim 2016'!D361*$AB$1</f>
        <v>40</v>
      </c>
      <c r="F361" s="166">
        <f>+E361</f>
        <v>40</v>
      </c>
      <c r="G361" s="112">
        <f>+'1° trim 2016'!E361*$AB$1</f>
        <v>0</v>
      </c>
      <c r="H361" s="166">
        <f>+G361</f>
        <v>0</v>
      </c>
      <c r="I361" s="112">
        <f>+'1° trim 2016'!F361*$AB$1</f>
        <v>0</v>
      </c>
      <c r="J361" s="166">
        <f>+I361</f>
        <v>0</v>
      </c>
      <c r="K361" s="112">
        <f>+'1° trim 2016'!G361*$AB$1</f>
        <v>28</v>
      </c>
      <c r="L361" s="166">
        <f>+K361</f>
        <v>28</v>
      </c>
      <c r="M361" s="165">
        <f>+'1° trim 2016'!H361*$AB$1</f>
        <v>28</v>
      </c>
      <c r="N361" s="166">
        <f>+M361</f>
        <v>28</v>
      </c>
      <c r="O361" s="165">
        <f>+'1° trim 2016'!I361*$AB$1</f>
        <v>8</v>
      </c>
      <c r="P361" s="166">
        <f>+O361</f>
        <v>8</v>
      </c>
      <c r="Q361" s="165">
        <f>+'1° trim 2016'!J361*$AB$1</f>
        <v>592</v>
      </c>
      <c r="R361" s="166">
        <f>+Q361</f>
        <v>592</v>
      </c>
      <c r="S361" s="165">
        <f>+'1° trim 2016'!K361*$AB$1</f>
        <v>4</v>
      </c>
      <c r="T361" s="166">
        <f>+S361</f>
        <v>4</v>
      </c>
      <c r="U361" s="165">
        <f>+'1° trim 2016'!L361*$AB$1</f>
        <v>0</v>
      </c>
      <c r="V361" s="166">
        <f>+U361</f>
        <v>0</v>
      </c>
      <c r="W361" s="112">
        <f>+'1° trim 2016'!M361*$AB$1</f>
        <v>0</v>
      </c>
      <c r="X361" s="166">
        <f>+W361</f>
        <v>0</v>
      </c>
      <c r="Y361" s="116">
        <f t="shared" si="148"/>
        <v>700</v>
      </c>
      <c r="Z361" s="166">
        <f t="shared" si="148"/>
        <v>700</v>
      </c>
    </row>
    <row r="362" spans="1:26" ht="25.5" x14ac:dyDescent="0.2">
      <c r="A362" s="143" t="s">
        <v>1128</v>
      </c>
      <c r="B362" s="132" t="s">
        <v>1453</v>
      </c>
      <c r="C362" s="112">
        <f>+'1° trim 2016'!C362*$AB$1</f>
        <v>2764</v>
      </c>
      <c r="D362" s="166">
        <f>+C362</f>
        <v>2764</v>
      </c>
      <c r="E362" s="112">
        <f>+'1° trim 2016'!D362*$AB$1</f>
        <v>3664</v>
      </c>
      <c r="F362" s="166">
        <f>+E362</f>
        <v>3664</v>
      </c>
      <c r="G362" s="112">
        <f>+'1° trim 2016'!E362*$AB$1</f>
        <v>2968</v>
      </c>
      <c r="H362" s="166">
        <f>+G362</f>
        <v>2968</v>
      </c>
      <c r="I362" s="112">
        <f>+'1° trim 2016'!F362*$AB$1</f>
        <v>1080</v>
      </c>
      <c r="J362" s="166">
        <f>+I362</f>
        <v>1080</v>
      </c>
      <c r="K362" s="112">
        <f>+'1° trim 2016'!G362*$AB$1</f>
        <v>2196</v>
      </c>
      <c r="L362" s="166">
        <f>+K362</f>
        <v>2196</v>
      </c>
      <c r="M362" s="165">
        <f>+'1° trim 2016'!H362*$AB$1</f>
        <v>996</v>
      </c>
      <c r="N362" s="166">
        <f>+M362</f>
        <v>996</v>
      </c>
      <c r="O362" s="165">
        <f>+'1° trim 2016'!I362*$AB$1</f>
        <v>2804</v>
      </c>
      <c r="P362" s="166">
        <f>+O362</f>
        <v>2804</v>
      </c>
      <c r="Q362" s="165">
        <f>+'1° trim 2016'!J362*$AB$1</f>
        <v>1460</v>
      </c>
      <c r="R362" s="166">
        <f>+Q362</f>
        <v>1460</v>
      </c>
      <c r="S362" s="165">
        <f>+'1° trim 2016'!K362*$AB$1</f>
        <v>3836</v>
      </c>
      <c r="T362" s="166">
        <f>+S362</f>
        <v>3836</v>
      </c>
      <c r="U362" s="165">
        <f>+'1° trim 2016'!L362*$AB$1</f>
        <v>0</v>
      </c>
      <c r="V362" s="166">
        <f>+U362</f>
        <v>0</v>
      </c>
      <c r="W362" s="112">
        <f>+'1° trim 2016'!M362*$AB$1</f>
        <v>612</v>
      </c>
      <c r="X362" s="166">
        <f>+W362</f>
        <v>612</v>
      </c>
      <c r="Y362" s="116">
        <f t="shared" si="148"/>
        <v>22380</v>
      </c>
      <c r="Z362" s="166">
        <f t="shared" si="148"/>
        <v>22380</v>
      </c>
    </row>
    <row r="363" spans="1:26" ht="25.5" x14ac:dyDescent="0.2">
      <c r="A363" s="139" t="s">
        <v>1129</v>
      </c>
      <c r="B363" s="132" t="s">
        <v>1454</v>
      </c>
      <c r="C363" s="112">
        <f>+'1° trim 2016'!C363*$AB$1</f>
        <v>2568</v>
      </c>
      <c r="D363" s="166">
        <f>+C363</f>
        <v>2568</v>
      </c>
      <c r="E363" s="112">
        <f>+'1° trim 2016'!D363*$AB$1</f>
        <v>3364</v>
      </c>
      <c r="F363" s="166">
        <f>+E363</f>
        <v>3364</v>
      </c>
      <c r="G363" s="112">
        <f>+'1° trim 2016'!E363*$AB$1</f>
        <v>1496</v>
      </c>
      <c r="H363" s="166">
        <f>+G363</f>
        <v>1496</v>
      </c>
      <c r="I363" s="112">
        <f>+'1° trim 2016'!F363*$AB$1</f>
        <v>936</v>
      </c>
      <c r="J363" s="166">
        <f>+I363</f>
        <v>936</v>
      </c>
      <c r="K363" s="112">
        <f>+'1° trim 2016'!G363*$AB$1</f>
        <v>3308</v>
      </c>
      <c r="L363" s="166">
        <f>+K363</f>
        <v>3308</v>
      </c>
      <c r="M363" s="165">
        <f>+'1° trim 2016'!H363*$AB$1</f>
        <v>1056</v>
      </c>
      <c r="N363" s="166">
        <f>+M363</f>
        <v>1056</v>
      </c>
      <c r="O363" s="165">
        <f>+'1° trim 2016'!I363*$AB$1</f>
        <v>2496</v>
      </c>
      <c r="P363" s="166">
        <f>+O363</f>
        <v>2496</v>
      </c>
      <c r="Q363" s="165">
        <f>+'1° trim 2016'!J363*$AB$1</f>
        <v>6764</v>
      </c>
      <c r="R363" s="166">
        <f>+Q363</f>
        <v>6764</v>
      </c>
      <c r="S363" s="165">
        <f>+'1° trim 2016'!K363*$AB$1</f>
        <v>6564</v>
      </c>
      <c r="T363" s="166">
        <f>+S363</f>
        <v>6564</v>
      </c>
      <c r="U363" s="165">
        <f>+'1° trim 2016'!L363*$AB$1</f>
        <v>0</v>
      </c>
      <c r="V363" s="166">
        <f>+U363</f>
        <v>0</v>
      </c>
      <c r="W363" s="112">
        <f>+'1° trim 2016'!M363*$AB$1</f>
        <v>2220</v>
      </c>
      <c r="X363" s="166">
        <f>+W363</f>
        <v>2220</v>
      </c>
      <c r="Y363" s="116">
        <f t="shared" si="148"/>
        <v>30772</v>
      </c>
      <c r="Z363" s="166">
        <f t="shared" si="148"/>
        <v>30772</v>
      </c>
    </row>
    <row r="364" spans="1:26" s="110" customFormat="1" x14ac:dyDescent="0.2">
      <c r="A364" s="139" t="s">
        <v>1196</v>
      </c>
      <c r="B364" s="132" t="s">
        <v>1455</v>
      </c>
      <c r="C364" s="112">
        <f>+'1° trim 2016'!C364*$AB$1</f>
        <v>0</v>
      </c>
      <c r="D364" s="164">
        <f>SUM(D365:D366)</f>
        <v>0</v>
      </c>
      <c r="E364" s="112">
        <f>+'1° trim 2016'!D364*$AB$1</f>
        <v>72</v>
      </c>
      <c r="F364" s="164">
        <f>SUM(F365:F366)</f>
        <v>72</v>
      </c>
      <c r="G364" s="112">
        <f>+'1° trim 2016'!E364*$AB$1</f>
        <v>0</v>
      </c>
      <c r="H364" s="164">
        <f>SUM(H365:H366)</f>
        <v>0</v>
      </c>
      <c r="I364" s="112">
        <f>+'1° trim 2016'!F364*$AB$1</f>
        <v>0</v>
      </c>
      <c r="J364" s="164">
        <f>SUM(J365:J366)</f>
        <v>0</v>
      </c>
      <c r="K364" s="112">
        <f>+'1° trim 2016'!G364*$AB$1</f>
        <v>0</v>
      </c>
      <c r="L364" s="164">
        <f>SUM(L365:L366)</f>
        <v>0</v>
      </c>
      <c r="M364" s="165">
        <f>+'1° trim 2016'!H364*$AB$1</f>
        <v>0</v>
      </c>
      <c r="N364" s="164">
        <f>SUM(N365:N366)</f>
        <v>0</v>
      </c>
      <c r="O364" s="165">
        <f>+'1° trim 2016'!I364*$AB$1</f>
        <v>0</v>
      </c>
      <c r="P364" s="164">
        <f>SUM(P365:P366)</f>
        <v>0</v>
      </c>
      <c r="Q364" s="165">
        <f>+'1° trim 2016'!J364*$AB$1</f>
        <v>0</v>
      </c>
      <c r="R364" s="164">
        <f>SUM(R365:R366)</f>
        <v>0</v>
      </c>
      <c r="S364" s="165">
        <f>+'1° trim 2016'!K364*$AB$1</f>
        <v>0</v>
      </c>
      <c r="T364" s="164">
        <f>SUM(T365:T366)</f>
        <v>0</v>
      </c>
      <c r="U364" s="165">
        <f>+'1° trim 2016'!L364*$AB$1</f>
        <v>0</v>
      </c>
      <c r="V364" s="164">
        <f>SUM(V365:V366)</f>
        <v>0</v>
      </c>
      <c r="W364" s="112">
        <f>+'1° trim 2016'!M364*$AB$1</f>
        <v>0</v>
      </c>
      <c r="X364" s="164">
        <f>SUM(X365:X366)</f>
        <v>0</v>
      </c>
      <c r="Y364" s="116">
        <f t="shared" si="148"/>
        <v>72</v>
      </c>
      <c r="Z364" s="164">
        <f t="shared" si="148"/>
        <v>72</v>
      </c>
    </row>
    <row r="365" spans="1:26" ht="25.5" x14ac:dyDescent="0.2">
      <c r="A365" s="143" t="s">
        <v>1197</v>
      </c>
      <c r="B365" s="132" t="s">
        <v>2110</v>
      </c>
      <c r="C365" s="112">
        <f>+'1° trim 2016'!C365*$AB$1</f>
        <v>0</v>
      </c>
      <c r="D365" s="166">
        <f>+C365</f>
        <v>0</v>
      </c>
      <c r="E365" s="112">
        <f>+'1° trim 2016'!D365*$AB$1</f>
        <v>0</v>
      </c>
      <c r="F365" s="166">
        <f>+E365</f>
        <v>0</v>
      </c>
      <c r="G365" s="112">
        <f>+'1° trim 2016'!E365*$AB$1</f>
        <v>0</v>
      </c>
      <c r="H365" s="166">
        <f>+G365</f>
        <v>0</v>
      </c>
      <c r="I365" s="112">
        <f>+'1° trim 2016'!F365*$AB$1</f>
        <v>0</v>
      </c>
      <c r="J365" s="166">
        <f>+I365</f>
        <v>0</v>
      </c>
      <c r="K365" s="112">
        <f>+'1° trim 2016'!G365*$AB$1</f>
        <v>0</v>
      </c>
      <c r="L365" s="166">
        <f>+K365</f>
        <v>0</v>
      </c>
      <c r="M365" s="165">
        <f>+'1° trim 2016'!H365*$AB$1</f>
        <v>0</v>
      </c>
      <c r="N365" s="166">
        <f>+M365</f>
        <v>0</v>
      </c>
      <c r="O365" s="165">
        <f>+'1° trim 2016'!I365*$AB$1</f>
        <v>0</v>
      </c>
      <c r="P365" s="166">
        <f>+O365</f>
        <v>0</v>
      </c>
      <c r="Q365" s="165">
        <f>+'1° trim 2016'!J365*$AB$1</f>
        <v>0</v>
      </c>
      <c r="R365" s="166">
        <f>+Q365</f>
        <v>0</v>
      </c>
      <c r="S365" s="165">
        <f>+'1° trim 2016'!K365*$AB$1</f>
        <v>0</v>
      </c>
      <c r="T365" s="166">
        <f>+S365</f>
        <v>0</v>
      </c>
      <c r="U365" s="165">
        <f>+'1° trim 2016'!L365*$AB$1</f>
        <v>0</v>
      </c>
      <c r="V365" s="166">
        <f>+U365</f>
        <v>0</v>
      </c>
      <c r="W365" s="112">
        <f>+'1° trim 2016'!M365*$AB$1</f>
        <v>0</v>
      </c>
      <c r="X365" s="166">
        <f>+W365</f>
        <v>0</v>
      </c>
      <c r="Y365" s="116">
        <f t="shared" si="148"/>
        <v>0</v>
      </c>
      <c r="Z365" s="166">
        <f t="shared" si="148"/>
        <v>0</v>
      </c>
    </row>
    <row r="366" spans="1:26" x14ac:dyDescent="0.2">
      <c r="A366" s="143" t="s">
        <v>1198</v>
      </c>
      <c r="B366" s="132" t="s">
        <v>2111</v>
      </c>
      <c r="C366" s="112">
        <f>+'1° trim 2016'!C366*$AB$1</f>
        <v>0</v>
      </c>
      <c r="D366" s="166">
        <f>+C366</f>
        <v>0</v>
      </c>
      <c r="E366" s="112">
        <f>+'1° trim 2016'!D366*$AB$1</f>
        <v>72</v>
      </c>
      <c r="F366" s="166">
        <f>+E366</f>
        <v>72</v>
      </c>
      <c r="G366" s="112">
        <f>+'1° trim 2016'!E366*$AB$1</f>
        <v>0</v>
      </c>
      <c r="H366" s="166">
        <f>+G366</f>
        <v>0</v>
      </c>
      <c r="I366" s="112">
        <f>+'1° trim 2016'!F366*$AB$1</f>
        <v>0</v>
      </c>
      <c r="J366" s="166">
        <f>+I366</f>
        <v>0</v>
      </c>
      <c r="K366" s="112">
        <f>+'1° trim 2016'!G366*$AB$1</f>
        <v>0</v>
      </c>
      <c r="L366" s="166">
        <f>+K366</f>
        <v>0</v>
      </c>
      <c r="M366" s="165">
        <f>+'1° trim 2016'!H366*$AB$1</f>
        <v>0</v>
      </c>
      <c r="N366" s="166">
        <f>+M366</f>
        <v>0</v>
      </c>
      <c r="O366" s="165">
        <f>+'1° trim 2016'!I366*$AB$1</f>
        <v>0</v>
      </c>
      <c r="P366" s="166">
        <f>+O366</f>
        <v>0</v>
      </c>
      <c r="Q366" s="165">
        <f>+'1° trim 2016'!J366*$AB$1</f>
        <v>0</v>
      </c>
      <c r="R366" s="166">
        <f>+Q366</f>
        <v>0</v>
      </c>
      <c r="S366" s="165">
        <f>+'1° trim 2016'!K366*$AB$1</f>
        <v>0</v>
      </c>
      <c r="T366" s="166">
        <f>+S366</f>
        <v>0</v>
      </c>
      <c r="U366" s="165">
        <f>+'1° trim 2016'!L366*$AB$1</f>
        <v>0</v>
      </c>
      <c r="V366" s="166">
        <f>+U366</f>
        <v>0</v>
      </c>
      <c r="W366" s="112">
        <f>+'1° trim 2016'!M366*$AB$1</f>
        <v>0</v>
      </c>
      <c r="X366" s="166">
        <f>+W366</f>
        <v>0</v>
      </c>
      <c r="Y366" s="116">
        <f t="shared" si="148"/>
        <v>72</v>
      </c>
      <c r="Z366" s="166">
        <f t="shared" si="148"/>
        <v>72</v>
      </c>
    </row>
    <row r="367" spans="1:26" x14ac:dyDescent="0.2">
      <c r="A367" s="139" t="s">
        <v>1199</v>
      </c>
      <c r="B367" s="132" t="s">
        <v>1456</v>
      </c>
      <c r="C367" s="112">
        <f>+'1° trim 2016'!C367*$AB$1</f>
        <v>0</v>
      </c>
      <c r="D367" s="166">
        <f>SUM(D368:D369)</f>
        <v>0</v>
      </c>
      <c r="E367" s="112">
        <f>+'1° trim 2016'!D367*$AB$1</f>
        <v>0</v>
      </c>
      <c r="F367" s="166">
        <f>SUM(F368:F369)</f>
        <v>0</v>
      </c>
      <c r="G367" s="112">
        <f>+'1° trim 2016'!E367*$AB$1</f>
        <v>0</v>
      </c>
      <c r="H367" s="166">
        <f>SUM(H368:H369)</f>
        <v>0</v>
      </c>
      <c r="I367" s="112">
        <f>+'1° trim 2016'!F367*$AB$1</f>
        <v>-52</v>
      </c>
      <c r="J367" s="166">
        <f>SUM(J368:J369)</f>
        <v>-52</v>
      </c>
      <c r="K367" s="112">
        <f>+'1° trim 2016'!G367*$AB$1</f>
        <v>-192</v>
      </c>
      <c r="L367" s="166">
        <f>SUM(L368:L369)</f>
        <v>-192</v>
      </c>
      <c r="M367" s="165">
        <f>+'1° trim 2016'!H367*$AB$1</f>
        <v>0</v>
      </c>
      <c r="N367" s="166">
        <f>SUM(N368:N369)</f>
        <v>0</v>
      </c>
      <c r="O367" s="165">
        <f>+'1° trim 2016'!I367*$AB$1</f>
        <v>1220</v>
      </c>
      <c r="P367" s="166">
        <f>SUM(P368:P369)</f>
        <v>1220</v>
      </c>
      <c r="Q367" s="165">
        <f>+'1° trim 2016'!J367*$AB$1</f>
        <v>0</v>
      </c>
      <c r="R367" s="166">
        <f>SUM(R368:R369)</f>
        <v>0</v>
      </c>
      <c r="S367" s="165">
        <f>+'1° trim 2016'!K367*$AB$1</f>
        <v>0</v>
      </c>
      <c r="T367" s="166">
        <f>SUM(T368:T369)</f>
        <v>0</v>
      </c>
      <c r="U367" s="165">
        <f>+'1° trim 2016'!L367*$AB$1</f>
        <v>0</v>
      </c>
      <c r="V367" s="166">
        <f>SUM(V368:V369)</f>
        <v>0</v>
      </c>
      <c r="W367" s="112">
        <f>+'1° trim 2016'!M367*$AB$1</f>
        <v>0</v>
      </c>
      <c r="X367" s="166">
        <f>SUM(X368:X369)</f>
        <v>0</v>
      </c>
      <c r="Y367" s="116">
        <f t="shared" si="148"/>
        <v>976</v>
      </c>
      <c r="Z367" s="166">
        <f t="shared" si="148"/>
        <v>976</v>
      </c>
    </row>
    <row r="368" spans="1:26" s="110" customFormat="1" x14ac:dyDescent="0.2">
      <c r="A368" s="143" t="s">
        <v>1200</v>
      </c>
      <c r="B368" s="132" t="s">
        <v>1457</v>
      </c>
      <c r="C368" s="112">
        <f>+'1° trim 2016'!C368*$AB$1</f>
        <v>0</v>
      </c>
      <c r="D368" s="166">
        <f>+C368</f>
        <v>0</v>
      </c>
      <c r="E368" s="112">
        <f>+'1° trim 2016'!D368*$AB$1</f>
        <v>0</v>
      </c>
      <c r="F368" s="166">
        <f>+E368</f>
        <v>0</v>
      </c>
      <c r="G368" s="112">
        <f>+'1° trim 2016'!E368*$AB$1</f>
        <v>0</v>
      </c>
      <c r="H368" s="166">
        <f>+G368</f>
        <v>0</v>
      </c>
      <c r="I368" s="112">
        <f>+'1° trim 2016'!F368*$AB$1</f>
        <v>-68</v>
      </c>
      <c r="J368" s="166">
        <f>+I368</f>
        <v>-68</v>
      </c>
      <c r="K368" s="112">
        <f>+'1° trim 2016'!G368*$AB$1</f>
        <v>-192</v>
      </c>
      <c r="L368" s="166">
        <f>+K368</f>
        <v>-192</v>
      </c>
      <c r="M368" s="165">
        <f>+'1° trim 2016'!H368*$AB$1</f>
        <v>0</v>
      </c>
      <c r="N368" s="166">
        <f>+M368</f>
        <v>0</v>
      </c>
      <c r="O368" s="165">
        <f>+'1° trim 2016'!I368*$AB$1</f>
        <v>1216</v>
      </c>
      <c r="P368" s="166">
        <f>+O368</f>
        <v>1216</v>
      </c>
      <c r="Q368" s="165">
        <f>+'1° trim 2016'!J368*$AB$1</f>
        <v>0</v>
      </c>
      <c r="R368" s="166">
        <f>+Q368</f>
        <v>0</v>
      </c>
      <c r="S368" s="165">
        <f>+'1° trim 2016'!K368*$AB$1</f>
        <v>0</v>
      </c>
      <c r="T368" s="166">
        <f>+S368</f>
        <v>0</v>
      </c>
      <c r="U368" s="165">
        <f>+'1° trim 2016'!L368*$AB$1</f>
        <v>0</v>
      </c>
      <c r="V368" s="166">
        <f>+U368</f>
        <v>0</v>
      </c>
      <c r="W368" s="112">
        <f>+'1° trim 2016'!M368*$AB$1</f>
        <v>0</v>
      </c>
      <c r="X368" s="166">
        <f>+W368</f>
        <v>0</v>
      </c>
      <c r="Y368" s="116">
        <f t="shared" si="148"/>
        <v>956</v>
      </c>
      <c r="Z368" s="166">
        <f t="shared" si="148"/>
        <v>956</v>
      </c>
    </row>
    <row r="369" spans="1:26" x14ac:dyDescent="0.2">
      <c r="A369" s="143" t="s">
        <v>1201</v>
      </c>
      <c r="B369" s="132" t="s">
        <v>1458</v>
      </c>
      <c r="C369" s="112">
        <f>+'1° trim 2016'!C369*$AB$1</f>
        <v>0</v>
      </c>
      <c r="D369" s="166">
        <f>+C369</f>
        <v>0</v>
      </c>
      <c r="E369" s="112">
        <f>+'1° trim 2016'!D369*$AB$1</f>
        <v>0</v>
      </c>
      <c r="F369" s="166">
        <f>+E369</f>
        <v>0</v>
      </c>
      <c r="G369" s="112">
        <f>+'1° trim 2016'!E369*$AB$1</f>
        <v>0</v>
      </c>
      <c r="H369" s="166">
        <f>+G369</f>
        <v>0</v>
      </c>
      <c r="I369" s="112">
        <f>+'1° trim 2016'!F369*$AB$1</f>
        <v>16</v>
      </c>
      <c r="J369" s="166">
        <f>+I369</f>
        <v>16</v>
      </c>
      <c r="K369" s="112">
        <f>+'1° trim 2016'!G369*$AB$1</f>
        <v>0</v>
      </c>
      <c r="L369" s="166">
        <f>+K369</f>
        <v>0</v>
      </c>
      <c r="M369" s="165">
        <f>+'1° trim 2016'!H369*$AB$1</f>
        <v>0</v>
      </c>
      <c r="N369" s="166">
        <f>+M369</f>
        <v>0</v>
      </c>
      <c r="O369" s="165">
        <f>+'1° trim 2016'!I369*$AB$1</f>
        <v>4</v>
      </c>
      <c r="P369" s="166">
        <f>+O369</f>
        <v>4</v>
      </c>
      <c r="Q369" s="165">
        <f>+'1° trim 2016'!J369*$AB$1</f>
        <v>0</v>
      </c>
      <c r="R369" s="166">
        <f>+Q369</f>
        <v>0</v>
      </c>
      <c r="S369" s="165">
        <f>+'1° trim 2016'!K369*$AB$1</f>
        <v>0</v>
      </c>
      <c r="T369" s="166">
        <f>+S369</f>
        <v>0</v>
      </c>
      <c r="U369" s="165">
        <f>+'1° trim 2016'!L369*$AB$1</f>
        <v>0</v>
      </c>
      <c r="V369" s="166">
        <f>+U369</f>
        <v>0</v>
      </c>
      <c r="W369" s="112">
        <f>+'1° trim 2016'!M369*$AB$1</f>
        <v>0</v>
      </c>
      <c r="X369" s="166">
        <f>+W369</f>
        <v>0</v>
      </c>
      <c r="Y369" s="116">
        <f t="shared" si="148"/>
        <v>20</v>
      </c>
      <c r="Z369" s="166">
        <f t="shared" si="148"/>
        <v>20</v>
      </c>
    </row>
    <row r="370" spans="1:26" s="110" customFormat="1" x14ac:dyDescent="0.2">
      <c r="A370" s="139" t="s">
        <v>1202</v>
      </c>
      <c r="B370" s="132" t="s">
        <v>1459</v>
      </c>
      <c r="C370" s="112">
        <f>+'1° trim 2016'!C370*$AB$1</f>
        <v>5672</v>
      </c>
      <c r="D370" s="164">
        <f>D371+D377+D378+D383</f>
        <v>5672</v>
      </c>
      <c r="E370" s="112">
        <f>+'1° trim 2016'!D370*$AB$1</f>
        <v>352</v>
      </c>
      <c r="F370" s="164">
        <f>F371+F377+F378+F383</f>
        <v>352</v>
      </c>
      <c r="G370" s="112">
        <f>+'1° trim 2016'!E370*$AB$1</f>
        <v>4828</v>
      </c>
      <c r="H370" s="164">
        <f>H371+H377+H378+H383</f>
        <v>4828</v>
      </c>
      <c r="I370" s="112">
        <f>+'1° trim 2016'!F370*$AB$1</f>
        <v>104</v>
      </c>
      <c r="J370" s="164">
        <f>J371+J377+J378+J383</f>
        <v>104</v>
      </c>
      <c r="K370" s="112">
        <f>+'1° trim 2016'!G370*$AB$1</f>
        <v>1228</v>
      </c>
      <c r="L370" s="164">
        <f>L371+L377+L378+L383</f>
        <v>1228</v>
      </c>
      <c r="M370" s="165">
        <f>+'1° trim 2016'!H370*$AB$1</f>
        <v>424</v>
      </c>
      <c r="N370" s="164">
        <f>N371+N377+N378+N383</f>
        <v>424</v>
      </c>
      <c r="O370" s="165">
        <f>+'1° trim 2016'!I370*$AB$1</f>
        <v>3196</v>
      </c>
      <c r="P370" s="164">
        <f>P371+P377+P378+P383</f>
        <v>3196</v>
      </c>
      <c r="Q370" s="165">
        <f>+'1° trim 2016'!J370*$AB$1</f>
        <v>4928</v>
      </c>
      <c r="R370" s="164">
        <f>R371+R377+R378+R383</f>
        <v>4928</v>
      </c>
      <c r="S370" s="165">
        <f>+'1° trim 2016'!K370*$AB$1</f>
        <v>2864</v>
      </c>
      <c r="T370" s="164">
        <f>T371+T377+T378+T383</f>
        <v>2864</v>
      </c>
      <c r="U370" s="165">
        <f>+'1° trim 2016'!L370*$AB$1</f>
        <v>0</v>
      </c>
      <c r="V370" s="164">
        <f>V371+V377+V378+V383</f>
        <v>0</v>
      </c>
      <c r="W370" s="112">
        <f>+'1° trim 2016'!M370*$AB$1</f>
        <v>0</v>
      </c>
      <c r="X370" s="164">
        <f>X371+X377+X378+X383</f>
        <v>0</v>
      </c>
      <c r="Y370" s="116">
        <f t="shared" si="148"/>
        <v>23596</v>
      </c>
      <c r="Z370" s="164">
        <f t="shared" si="148"/>
        <v>23596</v>
      </c>
    </row>
    <row r="371" spans="1:26" x14ac:dyDescent="0.2">
      <c r="A371" s="143" t="s">
        <v>1203</v>
      </c>
      <c r="B371" s="132" t="s">
        <v>1460</v>
      </c>
      <c r="C371" s="112">
        <f>+'1° trim 2016'!C371*$AB$1</f>
        <v>944</v>
      </c>
      <c r="D371" s="164">
        <f>SUM(D372:D376)</f>
        <v>944</v>
      </c>
      <c r="E371" s="112">
        <f>+'1° trim 2016'!D371*$AB$1</f>
        <v>224</v>
      </c>
      <c r="F371" s="164">
        <f>SUM(F372:F376)</f>
        <v>224</v>
      </c>
      <c r="G371" s="112">
        <f>+'1° trim 2016'!E371*$AB$1</f>
        <v>4364</v>
      </c>
      <c r="H371" s="164">
        <f>SUM(H372:H376)</f>
        <v>4364</v>
      </c>
      <c r="I371" s="112">
        <f>+'1° trim 2016'!F371*$AB$1</f>
        <v>0</v>
      </c>
      <c r="J371" s="164">
        <f>SUM(J372:J376)</f>
        <v>0</v>
      </c>
      <c r="K371" s="112">
        <f>+'1° trim 2016'!G371*$AB$1</f>
        <v>868</v>
      </c>
      <c r="L371" s="164">
        <f>SUM(L372:L376)</f>
        <v>868</v>
      </c>
      <c r="M371" s="165">
        <f>+'1° trim 2016'!H371*$AB$1</f>
        <v>200</v>
      </c>
      <c r="N371" s="164">
        <f>SUM(N372:N376)</f>
        <v>200</v>
      </c>
      <c r="O371" s="165">
        <f>+'1° trim 2016'!I371*$AB$1</f>
        <v>760</v>
      </c>
      <c r="P371" s="164">
        <f>SUM(P372:P376)</f>
        <v>760</v>
      </c>
      <c r="Q371" s="165">
        <f>+'1° trim 2016'!J371*$AB$1</f>
        <v>3200</v>
      </c>
      <c r="R371" s="164">
        <f>SUM(R372:R376)</f>
        <v>3200</v>
      </c>
      <c r="S371" s="165">
        <f>+'1° trim 2016'!K371*$AB$1</f>
        <v>2600</v>
      </c>
      <c r="T371" s="164">
        <f>SUM(T372:T376)</f>
        <v>2600</v>
      </c>
      <c r="U371" s="165">
        <f>+'1° trim 2016'!L371*$AB$1</f>
        <v>0</v>
      </c>
      <c r="V371" s="164">
        <f>SUM(V372:V376)</f>
        <v>0</v>
      </c>
      <c r="W371" s="112">
        <f>+'1° trim 2016'!M371*$AB$1</f>
        <v>0</v>
      </c>
      <c r="X371" s="164">
        <f>SUM(X372:X376)</f>
        <v>0</v>
      </c>
      <c r="Y371" s="116">
        <f t="shared" si="148"/>
        <v>13160</v>
      </c>
      <c r="Z371" s="164">
        <f t="shared" si="148"/>
        <v>13160</v>
      </c>
    </row>
    <row r="372" spans="1:26" ht="25.5" x14ac:dyDescent="0.2">
      <c r="A372" s="143" t="s">
        <v>1204</v>
      </c>
      <c r="B372" s="132" t="s">
        <v>1461</v>
      </c>
      <c r="C372" s="112">
        <f>+'1° trim 2016'!C372*$AB$1</f>
        <v>332</v>
      </c>
      <c r="D372" s="166">
        <f t="shared" ref="D372:F377" si="149">+C372</f>
        <v>332</v>
      </c>
      <c r="E372" s="112">
        <f>+'1° trim 2016'!D372*$AB$1</f>
        <v>152</v>
      </c>
      <c r="F372" s="166">
        <f t="shared" si="149"/>
        <v>152</v>
      </c>
      <c r="G372" s="112">
        <f>+'1° trim 2016'!E372*$AB$1</f>
        <v>1332</v>
      </c>
      <c r="H372" s="166">
        <f t="shared" ref="H372:H377" si="150">+G372</f>
        <v>1332</v>
      </c>
      <c r="I372" s="112">
        <f>+'1° trim 2016'!F372*$AB$1</f>
        <v>0</v>
      </c>
      <c r="J372" s="166">
        <f t="shared" ref="J372:J377" si="151">+I372</f>
        <v>0</v>
      </c>
      <c r="K372" s="112">
        <f>+'1° trim 2016'!G372*$AB$1</f>
        <v>268</v>
      </c>
      <c r="L372" s="166">
        <f t="shared" ref="L372:L377" si="152">+K372</f>
        <v>268</v>
      </c>
      <c r="M372" s="165">
        <f>+'1° trim 2016'!H372*$AB$1</f>
        <v>200</v>
      </c>
      <c r="N372" s="166">
        <f t="shared" ref="N372:N377" si="153">+M372</f>
        <v>200</v>
      </c>
      <c r="O372" s="165">
        <f>+'1° trim 2016'!I372*$AB$1</f>
        <v>760</v>
      </c>
      <c r="P372" s="166">
        <f t="shared" ref="P372:P377" si="154">+O372</f>
        <v>760</v>
      </c>
      <c r="Q372" s="165">
        <f>+'1° trim 2016'!J372*$AB$1</f>
        <v>1200</v>
      </c>
      <c r="R372" s="166">
        <f t="shared" ref="R372:R377" si="155">+Q372</f>
        <v>1200</v>
      </c>
      <c r="S372" s="165">
        <f>+'1° trim 2016'!K372*$AB$1</f>
        <v>600</v>
      </c>
      <c r="T372" s="166">
        <f t="shared" ref="T372:T377" si="156">+S372</f>
        <v>600</v>
      </c>
      <c r="U372" s="165">
        <f>+'1° trim 2016'!L372*$AB$1</f>
        <v>0</v>
      </c>
      <c r="V372" s="166">
        <f t="shared" ref="V372:V377" si="157">+U372</f>
        <v>0</v>
      </c>
      <c r="W372" s="112">
        <f>+'1° trim 2016'!M372*$AB$1</f>
        <v>0</v>
      </c>
      <c r="X372" s="166">
        <f t="shared" ref="X372:X377" si="158">+W372</f>
        <v>0</v>
      </c>
      <c r="Y372" s="116">
        <f t="shared" si="148"/>
        <v>4844</v>
      </c>
      <c r="Z372" s="166">
        <f t="shared" si="148"/>
        <v>4844</v>
      </c>
    </row>
    <row r="373" spans="1:26" ht="25.5" x14ac:dyDescent="0.2">
      <c r="A373" s="143" t="s">
        <v>1205</v>
      </c>
      <c r="B373" s="132" t="s">
        <v>1462</v>
      </c>
      <c r="C373" s="112">
        <f>+'1° trim 2016'!C373*$AB$1</f>
        <v>72</v>
      </c>
      <c r="D373" s="166">
        <f t="shared" si="149"/>
        <v>72</v>
      </c>
      <c r="E373" s="112">
        <f>+'1° trim 2016'!D373*$AB$1</f>
        <v>72</v>
      </c>
      <c r="F373" s="166">
        <f t="shared" si="149"/>
        <v>72</v>
      </c>
      <c r="G373" s="112">
        <f>+'1° trim 2016'!E373*$AB$1</f>
        <v>0</v>
      </c>
      <c r="H373" s="166">
        <f t="shared" si="150"/>
        <v>0</v>
      </c>
      <c r="I373" s="112">
        <f>+'1° trim 2016'!F373*$AB$1</f>
        <v>0</v>
      </c>
      <c r="J373" s="166">
        <f t="shared" si="151"/>
        <v>0</v>
      </c>
      <c r="K373" s="112">
        <f>+'1° trim 2016'!G373*$AB$1</f>
        <v>0</v>
      </c>
      <c r="L373" s="166">
        <f t="shared" si="152"/>
        <v>0</v>
      </c>
      <c r="M373" s="165">
        <f>+'1° trim 2016'!H373*$AB$1</f>
        <v>0</v>
      </c>
      <c r="N373" s="166">
        <f t="shared" si="153"/>
        <v>0</v>
      </c>
      <c r="O373" s="165">
        <f>+'1° trim 2016'!I373*$AB$1</f>
        <v>0</v>
      </c>
      <c r="P373" s="166">
        <f t="shared" si="154"/>
        <v>0</v>
      </c>
      <c r="Q373" s="165">
        <f>+'1° trim 2016'!J373*$AB$1</f>
        <v>1000</v>
      </c>
      <c r="R373" s="166">
        <f t="shared" si="155"/>
        <v>1000</v>
      </c>
      <c r="S373" s="165">
        <f>+'1° trim 2016'!K373*$AB$1</f>
        <v>0</v>
      </c>
      <c r="T373" s="166">
        <f t="shared" si="156"/>
        <v>0</v>
      </c>
      <c r="U373" s="165">
        <f>+'1° trim 2016'!L373*$AB$1</f>
        <v>0</v>
      </c>
      <c r="V373" s="166">
        <f t="shared" si="157"/>
        <v>0</v>
      </c>
      <c r="W373" s="112">
        <f>+'1° trim 2016'!M373*$AB$1</f>
        <v>0</v>
      </c>
      <c r="X373" s="166">
        <f t="shared" si="158"/>
        <v>0</v>
      </c>
      <c r="Y373" s="116">
        <f t="shared" si="148"/>
        <v>1144</v>
      </c>
      <c r="Z373" s="166">
        <f t="shared" si="148"/>
        <v>1144</v>
      </c>
    </row>
    <row r="374" spans="1:26" ht="25.5" x14ac:dyDescent="0.2">
      <c r="A374" s="143" t="s">
        <v>1206</v>
      </c>
      <c r="B374" s="132" t="s">
        <v>2000</v>
      </c>
      <c r="C374" s="112">
        <f>+'1° trim 2016'!C374*$AB$1</f>
        <v>0</v>
      </c>
      <c r="D374" s="166">
        <f t="shared" si="149"/>
        <v>0</v>
      </c>
      <c r="E374" s="112">
        <f>+'1° trim 2016'!D374*$AB$1</f>
        <v>0</v>
      </c>
      <c r="F374" s="166">
        <f t="shared" si="149"/>
        <v>0</v>
      </c>
      <c r="G374" s="112">
        <f>+'1° trim 2016'!E374*$AB$1</f>
        <v>0</v>
      </c>
      <c r="H374" s="166">
        <f t="shared" si="150"/>
        <v>0</v>
      </c>
      <c r="I374" s="112">
        <f>+'1° trim 2016'!F374*$AB$1</f>
        <v>0</v>
      </c>
      <c r="J374" s="166">
        <f t="shared" si="151"/>
        <v>0</v>
      </c>
      <c r="K374" s="112">
        <f>+'1° trim 2016'!G374*$AB$1</f>
        <v>0</v>
      </c>
      <c r="L374" s="166">
        <f t="shared" si="152"/>
        <v>0</v>
      </c>
      <c r="M374" s="165">
        <f>+'1° trim 2016'!H374*$AB$1</f>
        <v>0</v>
      </c>
      <c r="N374" s="166">
        <f t="shared" si="153"/>
        <v>0</v>
      </c>
      <c r="O374" s="165">
        <f>+'1° trim 2016'!I374*$AB$1</f>
        <v>0</v>
      </c>
      <c r="P374" s="166">
        <f t="shared" si="154"/>
        <v>0</v>
      </c>
      <c r="Q374" s="165">
        <f>+'1° trim 2016'!J374*$AB$1</f>
        <v>0</v>
      </c>
      <c r="R374" s="166">
        <f t="shared" si="155"/>
        <v>0</v>
      </c>
      <c r="S374" s="165">
        <f>+'1° trim 2016'!K374*$AB$1</f>
        <v>0</v>
      </c>
      <c r="T374" s="166">
        <f t="shared" si="156"/>
        <v>0</v>
      </c>
      <c r="U374" s="165">
        <f>+'1° trim 2016'!L374*$AB$1</f>
        <v>0</v>
      </c>
      <c r="V374" s="166">
        <f t="shared" si="157"/>
        <v>0</v>
      </c>
      <c r="W374" s="112">
        <f>+'1° trim 2016'!M374*$AB$1</f>
        <v>0</v>
      </c>
      <c r="X374" s="166">
        <f t="shared" si="158"/>
        <v>0</v>
      </c>
      <c r="Y374" s="116">
        <f t="shared" si="148"/>
        <v>0</v>
      </c>
      <c r="Z374" s="166">
        <f t="shared" si="148"/>
        <v>0</v>
      </c>
    </row>
    <row r="375" spans="1:26" ht="25.5" x14ac:dyDescent="0.2">
      <c r="A375" s="143" t="s">
        <v>1207</v>
      </c>
      <c r="B375" s="132" t="s">
        <v>1247</v>
      </c>
      <c r="C375" s="112">
        <f>+'1° trim 2016'!C375*$AB$1</f>
        <v>0</v>
      </c>
      <c r="D375" s="166">
        <f t="shared" si="149"/>
        <v>0</v>
      </c>
      <c r="E375" s="112">
        <f>+'1° trim 2016'!D375*$AB$1</f>
        <v>0</v>
      </c>
      <c r="F375" s="166">
        <f t="shared" si="149"/>
        <v>0</v>
      </c>
      <c r="G375" s="112">
        <f>+'1° trim 2016'!E375*$AB$1</f>
        <v>3032</v>
      </c>
      <c r="H375" s="166">
        <f t="shared" si="150"/>
        <v>3032</v>
      </c>
      <c r="I375" s="112">
        <f>+'1° trim 2016'!F375*$AB$1</f>
        <v>0</v>
      </c>
      <c r="J375" s="166">
        <f t="shared" si="151"/>
        <v>0</v>
      </c>
      <c r="K375" s="112">
        <f>+'1° trim 2016'!G375*$AB$1</f>
        <v>600</v>
      </c>
      <c r="L375" s="166">
        <f t="shared" si="152"/>
        <v>600</v>
      </c>
      <c r="M375" s="165">
        <f>+'1° trim 2016'!H375*$AB$1</f>
        <v>0</v>
      </c>
      <c r="N375" s="166">
        <f t="shared" si="153"/>
        <v>0</v>
      </c>
      <c r="O375" s="165">
        <f>+'1° trim 2016'!I375*$AB$1</f>
        <v>0</v>
      </c>
      <c r="P375" s="166">
        <f t="shared" si="154"/>
        <v>0</v>
      </c>
      <c r="Q375" s="165">
        <f>+'1° trim 2016'!J375*$AB$1</f>
        <v>0</v>
      </c>
      <c r="R375" s="166">
        <f t="shared" si="155"/>
        <v>0</v>
      </c>
      <c r="S375" s="165">
        <f>+'1° trim 2016'!K375*$AB$1</f>
        <v>2000</v>
      </c>
      <c r="T375" s="166">
        <f t="shared" si="156"/>
        <v>2000</v>
      </c>
      <c r="U375" s="165">
        <f>+'1° trim 2016'!L375*$AB$1</f>
        <v>0</v>
      </c>
      <c r="V375" s="166">
        <f t="shared" si="157"/>
        <v>0</v>
      </c>
      <c r="W375" s="112">
        <f>+'1° trim 2016'!M375*$AB$1</f>
        <v>0</v>
      </c>
      <c r="X375" s="166">
        <f t="shared" si="158"/>
        <v>0</v>
      </c>
      <c r="Y375" s="116">
        <f t="shared" si="148"/>
        <v>5632</v>
      </c>
      <c r="Z375" s="166">
        <f t="shared" si="148"/>
        <v>5632</v>
      </c>
    </row>
    <row r="376" spans="1:26" x14ac:dyDescent="0.2">
      <c r="A376" s="143" t="s">
        <v>1208</v>
      </c>
      <c r="B376" s="132" t="s">
        <v>2001</v>
      </c>
      <c r="C376" s="112">
        <f>+'1° trim 2016'!C376*$AB$1</f>
        <v>540</v>
      </c>
      <c r="D376" s="166">
        <f t="shared" si="149"/>
        <v>540</v>
      </c>
      <c r="E376" s="112">
        <f>+'1° trim 2016'!D376*$AB$1</f>
        <v>0</v>
      </c>
      <c r="F376" s="166">
        <f t="shared" si="149"/>
        <v>0</v>
      </c>
      <c r="G376" s="112">
        <f>+'1° trim 2016'!E376*$AB$1</f>
        <v>0</v>
      </c>
      <c r="H376" s="166">
        <f t="shared" si="150"/>
        <v>0</v>
      </c>
      <c r="I376" s="112">
        <f>+'1° trim 2016'!F376*$AB$1</f>
        <v>0</v>
      </c>
      <c r="J376" s="166">
        <f t="shared" si="151"/>
        <v>0</v>
      </c>
      <c r="K376" s="112">
        <f>+'1° trim 2016'!G376*$AB$1</f>
        <v>0</v>
      </c>
      <c r="L376" s="166">
        <f t="shared" si="152"/>
        <v>0</v>
      </c>
      <c r="M376" s="165">
        <f>+'1° trim 2016'!H376*$AB$1</f>
        <v>0</v>
      </c>
      <c r="N376" s="166">
        <f t="shared" si="153"/>
        <v>0</v>
      </c>
      <c r="O376" s="165">
        <f>+'1° trim 2016'!I376*$AB$1</f>
        <v>0</v>
      </c>
      <c r="P376" s="166">
        <f t="shared" si="154"/>
        <v>0</v>
      </c>
      <c r="Q376" s="165">
        <f>+'1° trim 2016'!J376*$AB$1</f>
        <v>1000</v>
      </c>
      <c r="R376" s="166">
        <f t="shared" si="155"/>
        <v>1000</v>
      </c>
      <c r="S376" s="165">
        <f>+'1° trim 2016'!K376*$AB$1</f>
        <v>0</v>
      </c>
      <c r="T376" s="166">
        <f t="shared" si="156"/>
        <v>0</v>
      </c>
      <c r="U376" s="165">
        <f>+'1° trim 2016'!L376*$AB$1</f>
        <v>0</v>
      </c>
      <c r="V376" s="166">
        <f t="shared" si="157"/>
        <v>0</v>
      </c>
      <c r="W376" s="112">
        <f>+'1° trim 2016'!M376*$AB$1</f>
        <v>0</v>
      </c>
      <c r="X376" s="166">
        <f t="shared" si="158"/>
        <v>0</v>
      </c>
      <c r="Y376" s="116">
        <f t="shared" si="148"/>
        <v>1540</v>
      </c>
      <c r="Z376" s="166">
        <f t="shared" si="148"/>
        <v>1540</v>
      </c>
    </row>
    <row r="377" spans="1:26" ht="25.5" x14ac:dyDescent="0.2">
      <c r="A377" s="143" t="s">
        <v>1209</v>
      </c>
      <c r="B377" s="132" t="s">
        <v>1604</v>
      </c>
      <c r="C377" s="112">
        <f>+'1° trim 2016'!C377*$AB$1</f>
        <v>484</v>
      </c>
      <c r="D377" s="166">
        <f t="shared" si="149"/>
        <v>484</v>
      </c>
      <c r="E377" s="112">
        <f>+'1° trim 2016'!D377*$AB$1</f>
        <v>128</v>
      </c>
      <c r="F377" s="166">
        <f t="shared" si="149"/>
        <v>128</v>
      </c>
      <c r="G377" s="112">
        <f>+'1° trim 2016'!E377*$AB$1</f>
        <v>312</v>
      </c>
      <c r="H377" s="166">
        <f t="shared" si="150"/>
        <v>312</v>
      </c>
      <c r="I377" s="112">
        <f>+'1° trim 2016'!F377*$AB$1</f>
        <v>104</v>
      </c>
      <c r="J377" s="166">
        <f t="shared" si="151"/>
        <v>104</v>
      </c>
      <c r="K377" s="112">
        <f>+'1° trim 2016'!G377*$AB$1</f>
        <v>360</v>
      </c>
      <c r="L377" s="166">
        <f t="shared" si="152"/>
        <v>360</v>
      </c>
      <c r="M377" s="165">
        <f>+'1° trim 2016'!H377*$AB$1</f>
        <v>224</v>
      </c>
      <c r="N377" s="166">
        <f t="shared" si="153"/>
        <v>224</v>
      </c>
      <c r="O377" s="165">
        <f>+'1° trim 2016'!I377*$AB$1</f>
        <v>116</v>
      </c>
      <c r="P377" s="166">
        <f t="shared" si="154"/>
        <v>116</v>
      </c>
      <c r="Q377" s="165">
        <f>+'1° trim 2016'!J377*$AB$1</f>
        <v>828</v>
      </c>
      <c r="R377" s="166">
        <f t="shared" si="155"/>
        <v>828</v>
      </c>
      <c r="S377" s="165">
        <f>+'1° trim 2016'!K377*$AB$1</f>
        <v>0</v>
      </c>
      <c r="T377" s="166">
        <f t="shared" si="156"/>
        <v>0</v>
      </c>
      <c r="U377" s="165">
        <f>+'1° trim 2016'!L377*$AB$1</f>
        <v>0</v>
      </c>
      <c r="V377" s="166">
        <f t="shared" si="157"/>
        <v>0</v>
      </c>
      <c r="W377" s="112">
        <f>+'1° trim 2016'!M377*$AB$1</f>
        <v>0</v>
      </c>
      <c r="X377" s="166">
        <f t="shared" si="158"/>
        <v>0</v>
      </c>
      <c r="Y377" s="116">
        <f t="shared" si="148"/>
        <v>2556</v>
      </c>
      <c r="Z377" s="166">
        <f t="shared" si="148"/>
        <v>2556</v>
      </c>
    </row>
    <row r="378" spans="1:26" ht="25.5" x14ac:dyDescent="0.2">
      <c r="A378" s="143" t="s">
        <v>1210</v>
      </c>
      <c r="B378" s="132" t="s">
        <v>952</v>
      </c>
      <c r="C378" s="112">
        <f>+'1° trim 2016'!C378*$AB$1</f>
        <v>2432</v>
      </c>
      <c r="D378" s="166">
        <f>SUM(D379:D382)</f>
        <v>2432</v>
      </c>
      <c r="E378" s="112">
        <f>+'1° trim 2016'!D378*$AB$1</f>
        <v>0</v>
      </c>
      <c r="F378" s="166">
        <f>SUM(F379:F382)</f>
        <v>0</v>
      </c>
      <c r="G378" s="112">
        <f>+'1° trim 2016'!E378*$AB$1</f>
        <v>0</v>
      </c>
      <c r="H378" s="166">
        <f>SUM(H379:H382)</f>
        <v>0</v>
      </c>
      <c r="I378" s="112">
        <f>+'1° trim 2016'!F378*$AB$1</f>
        <v>0</v>
      </c>
      <c r="J378" s="166">
        <f>SUM(J379:J382)</f>
        <v>0</v>
      </c>
      <c r="K378" s="112">
        <f>+'1° trim 2016'!G378*$AB$1</f>
        <v>0</v>
      </c>
      <c r="L378" s="166">
        <f>SUM(L379:L382)</f>
        <v>0</v>
      </c>
      <c r="M378" s="165">
        <f>+'1° trim 2016'!H378*$AB$1</f>
        <v>0</v>
      </c>
      <c r="N378" s="166">
        <f>SUM(N379:N382)</f>
        <v>0</v>
      </c>
      <c r="O378" s="165">
        <f>+'1° trim 2016'!I378*$AB$1</f>
        <v>0</v>
      </c>
      <c r="P378" s="166">
        <f>SUM(P379:P382)</f>
        <v>0</v>
      </c>
      <c r="Q378" s="165">
        <f>+'1° trim 2016'!J378*$AB$1</f>
        <v>0</v>
      </c>
      <c r="R378" s="166">
        <f>SUM(R379:R382)</f>
        <v>0</v>
      </c>
      <c r="S378" s="165">
        <f>+'1° trim 2016'!K378*$AB$1</f>
        <v>0</v>
      </c>
      <c r="T378" s="166">
        <f>SUM(T379:T382)</f>
        <v>0</v>
      </c>
      <c r="U378" s="165">
        <f>+'1° trim 2016'!L378*$AB$1</f>
        <v>0</v>
      </c>
      <c r="V378" s="166">
        <f>SUM(V379:V382)</f>
        <v>0</v>
      </c>
      <c r="W378" s="112">
        <f>+'1° trim 2016'!M378*$AB$1</f>
        <v>0</v>
      </c>
      <c r="X378" s="166">
        <f>SUM(X379:X382)</f>
        <v>0</v>
      </c>
      <c r="Y378" s="116">
        <f t="shared" si="148"/>
        <v>2432</v>
      </c>
      <c r="Z378" s="166">
        <f t="shared" si="148"/>
        <v>2432</v>
      </c>
    </row>
    <row r="379" spans="1:26" s="110" customFormat="1" ht="38.25" x14ac:dyDescent="0.2">
      <c r="A379" s="143" t="s">
        <v>1211</v>
      </c>
      <c r="B379" s="132" t="s">
        <v>1048</v>
      </c>
      <c r="C379" s="112">
        <f>+'1° trim 2016'!C379*$AB$1</f>
        <v>0</v>
      </c>
      <c r="D379" s="166">
        <f>+C379</f>
        <v>0</v>
      </c>
      <c r="E379" s="112">
        <f>+'1° trim 2016'!D379*$AB$1</f>
        <v>0</v>
      </c>
      <c r="F379" s="166">
        <f>+E379</f>
        <v>0</v>
      </c>
      <c r="G379" s="112">
        <f>+'1° trim 2016'!E379*$AB$1</f>
        <v>0</v>
      </c>
      <c r="H379" s="166">
        <f>+G379</f>
        <v>0</v>
      </c>
      <c r="I379" s="112">
        <f>+'1° trim 2016'!F379*$AB$1</f>
        <v>0</v>
      </c>
      <c r="J379" s="166">
        <f>+I379</f>
        <v>0</v>
      </c>
      <c r="K379" s="112">
        <f>+'1° trim 2016'!G379*$AB$1</f>
        <v>0</v>
      </c>
      <c r="L379" s="166">
        <f>+K379</f>
        <v>0</v>
      </c>
      <c r="M379" s="165">
        <f>+'1° trim 2016'!H379*$AB$1</f>
        <v>0</v>
      </c>
      <c r="N379" s="166">
        <f>+M379</f>
        <v>0</v>
      </c>
      <c r="O379" s="165">
        <f>+'1° trim 2016'!I379*$AB$1</f>
        <v>0</v>
      </c>
      <c r="P379" s="166">
        <f>+O379</f>
        <v>0</v>
      </c>
      <c r="Q379" s="165">
        <f>+'1° trim 2016'!J379*$AB$1</f>
        <v>0</v>
      </c>
      <c r="R379" s="166">
        <f>+Q379</f>
        <v>0</v>
      </c>
      <c r="S379" s="165">
        <f>+'1° trim 2016'!K379*$AB$1</f>
        <v>0</v>
      </c>
      <c r="T379" s="166">
        <f>+S379</f>
        <v>0</v>
      </c>
      <c r="U379" s="165">
        <f>+'1° trim 2016'!L379*$AB$1</f>
        <v>0</v>
      </c>
      <c r="V379" s="166">
        <f>+U379</f>
        <v>0</v>
      </c>
      <c r="W379" s="112">
        <f>+'1° trim 2016'!M379*$AB$1</f>
        <v>0</v>
      </c>
      <c r="X379" s="166">
        <f>+W379</f>
        <v>0</v>
      </c>
      <c r="Y379" s="116">
        <f t="shared" si="148"/>
        <v>0</v>
      </c>
      <c r="Z379" s="166">
        <f t="shared" si="148"/>
        <v>0</v>
      </c>
    </row>
    <row r="380" spans="1:26" ht="25.5" x14ac:dyDescent="0.2">
      <c r="A380" s="143" t="s">
        <v>1212</v>
      </c>
      <c r="B380" s="132" t="s">
        <v>1049</v>
      </c>
      <c r="C380" s="112">
        <f>+'1° trim 2016'!C380*$AB$1</f>
        <v>2432</v>
      </c>
      <c r="D380" s="166">
        <f>+C380</f>
        <v>2432</v>
      </c>
      <c r="E380" s="112">
        <f>+'1° trim 2016'!D380*$AB$1</f>
        <v>0</v>
      </c>
      <c r="F380" s="166">
        <f>+E380</f>
        <v>0</v>
      </c>
      <c r="G380" s="112">
        <f>+'1° trim 2016'!E380*$AB$1</f>
        <v>0</v>
      </c>
      <c r="H380" s="166">
        <f>+G380</f>
        <v>0</v>
      </c>
      <c r="I380" s="112">
        <f>+'1° trim 2016'!F380*$AB$1</f>
        <v>0</v>
      </c>
      <c r="J380" s="166">
        <f>+I380</f>
        <v>0</v>
      </c>
      <c r="K380" s="112">
        <f>+'1° trim 2016'!G380*$AB$1</f>
        <v>0</v>
      </c>
      <c r="L380" s="166">
        <f>+K380</f>
        <v>0</v>
      </c>
      <c r="M380" s="165">
        <f>+'1° trim 2016'!H380*$AB$1</f>
        <v>0</v>
      </c>
      <c r="N380" s="166">
        <f>+M380</f>
        <v>0</v>
      </c>
      <c r="O380" s="165">
        <f>+'1° trim 2016'!I380*$AB$1</f>
        <v>0</v>
      </c>
      <c r="P380" s="166">
        <f>+O380</f>
        <v>0</v>
      </c>
      <c r="Q380" s="165">
        <f>+'1° trim 2016'!J380*$AB$1</f>
        <v>0</v>
      </c>
      <c r="R380" s="166">
        <f>+Q380</f>
        <v>0</v>
      </c>
      <c r="S380" s="165">
        <f>+'1° trim 2016'!K380*$AB$1</f>
        <v>0</v>
      </c>
      <c r="T380" s="166">
        <f>+S380</f>
        <v>0</v>
      </c>
      <c r="U380" s="165">
        <f>+'1° trim 2016'!L380*$AB$1</f>
        <v>0</v>
      </c>
      <c r="V380" s="166">
        <f>+U380</f>
        <v>0</v>
      </c>
      <c r="W380" s="112">
        <f>+'1° trim 2016'!M380*$AB$1</f>
        <v>0</v>
      </c>
      <c r="X380" s="166">
        <f>+W380</f>
        <v>0</v>
      </c>
      <c r="Y380" s="116">
        <f t="shared" si="148"/>
        <v>2432</v>
      </c>
      <c r="Z380" s="166">
        <f t="shared" si="148"/>
        <v>2432</v>
      </c>
    </row>
    <row r="381" spans="1:26" s="110" customFormat="1" ht="25.5" x14ac:dyDescent="0.2">
      <c r="A381" s="143" t="s">
        <v>1213</v>
      </c>
      <c r="B381" s="132" t="s">
        <v>1050</v>
      </c>
      <c r="C381" s="112">
        <f>+'1° trim 2016'!C381*$AB$1</f>
        <v>0</v>
      </c>
      <c r="D381" s="166">
        <f>+C381</f>
        <v>0</v>
      </c>
      <c r="E381" s="112">
        <f>+'1° trim 2016'!D381*$AB$1</f>
        <v>0</v>
      </c>
      <c r="F381" s="166">
        <f>+E381</f>
        <v>0</v>
      </c>
      <c r="G381" s="112">
        <f>+'1° trim 2016'!E381*$AB$1</f>
        <v>0</v>
      </c>
      <c r="H381" s="166">
        <f>+G381</f>
        <v>0</v>
      </c>
      <c r="I381" s="112">
        <f>+'1° trim 2016'!F381*$AB$1</f>
        <v>0</v>
      </c>
      <c r="J381" s="166">
        <f>+I381</f>
        <v>0</v>
      </c>
      <c r="K381" s="112">
        <f>+'1° trim 2016'!G381*$AB$1</f>
        <v>0</v>
      </c>
      <c r="L381" s="166">
        <f>+K381</f>
        <v>0</v>
      </c>
      <c r="M381" s="165">
        <f>+'1° trim 2016'!H381*$AB$1</f>
        <v>0</v>
      </c>
      <c r="N381" s="166">
        <f>+M381</f>
        <v>0</v>
      </c>
      <c r="O381" s="165">
        <f>+'1° trim 2016'!I381*$AB$1</f>
        <v>0</v>
      </c>
      <c r="P381" s="166">
        <f>+O381</f>
        <v>0</v>
      </c>
      <c r="Q381" s="165">
        <f>+'1° trim 2016'!J381*$AB$1</f>
        <v>0</v>
      </c>
      <c r="R381" s="166">
        <f>+Q381</f>
        <v>0</v>
      </c>
      <c r="S381" s="165">
        <f>+'1° trim 2016'!K381*$AB$1</f>
        <v>0</v>
      </c>
      <c r="T381" s="166">
        <f>+S381</f>
        <v>0</v>
      </c>
      <c r="U381" s="165">
        <f>+'1° trim 2016'!L381*$AB$1</f>
        <v>0</v>
      </c>
      <c r="V381" s="166">
        <f>+U381</f>
        <v>0</v>
      </c>
      <c r="W381" s="112">
        <f>+'1° trim 2016'!M381*$AB$1</f>
        <v>0</v>
      </c>
      <c r="X381" s="166">
        <f>+W381</f>
        <v>0</v>
      </c>
      <c r="Y381" s="116">
        <f t="shared" si="148"/>
        <v>0</v>
      </c>
      <c r="Z381" s="166">
        <f t="shared" si="148"/>
        <v>0</v>
      </c>
    </row>
    <row r="382" spans="1:26" ht="25.5" x14ac:dyDescent="0.2">
      <c r="A382" s="143" t="s">
        <v>1214</v>
      </c>
      <c r="B382" s="132" t="s">
        <v>953</v>
      </c>
      <c r="C382" s="112">
        <f>+'1° trim 2016'!C382*$AB$1</f>
        <v>0</v>
      </c>
      <c r="D382" s="166">
        <f>+C382</f>
        <v>0</v>
      </c>
      <c r="E382" s="112">
        <f>+'1° trim 2016'!D382*$AB$1</f>
        <v>0</v>
      </c>
      <c r="F382" s="166">
        <f>+E382</f>
        <v>0</v>
      </c>
      <c r="G382" s="112">
        <f>+'1° trim 2016'!E382*$AB$1</f>
        <v>0</v>
      </c>
      <c r="H382" s="166">
        <f>+G382</f>
        <v>0</v>
      </c>
      <c r="I382" s="112">
        <f>+'1° trim 2016'!F382*$AB$1</f>
        <v>0</v>
      </c>
      <c r="J382" s="166">
        <f>+I382</f>
        <v>0</v>
      </c>
      <c r="K382" s="112">
        <f>+'1° trim 2016'!G382*$AB$1</f>
        <v>0</v>
      </c>
      <c r="L382" s="166">
        <f>+K382</f>
        <v>0</v>
      </c>
      <c r="M382" s="165">
        <f>+'1° trim 2016'!H382*$AB$1</f>
        <v>0</v>
      </c>
      <c r="N382" s="166">
        <f>+M382</f>
        <v>0</v>
      </c>
      <c r="O382" s="165">
        <f>+'1° trim 2016'!I382*$AB$1</f>
        <v>0</v>
      </c>
      <c r="P382" s="166">
        <f>+O382</f>
        <v>0</v>
      </c>
      <c r="Q382" s="165">
        <f>+'1° trim 2016'!J382*$AB$1</f>
        <v>0</v>
      </c>
      <c r="R382" s="166">
        <f>+Q382</f>
        <v>0</v>
      </c>
      <c r="S382" s="165">
        <f>+'1° trim 2016'!K382*$AB$1</f>
        <v>0</v>
      </c>
      <c r="T382" s="166">
        <f>+S382</f>
        <v>0</v>
      </c>
      <c r="U382" s="165">
        <f>+'1° trim 2016'!L382*$AB$1</f>
        <v>0</v>
      </c>
      <c r="V382" s="166">
        <f>+U382</f>
        <v>0</v>
      </c>
      <c r="W382" s="112">
        <f>+'1° trim 2016'!M382*$AB$1</f>
        <v>0</v>
      </c>
      <c r="X382" s="166">
        <f>+W382</f>
        <v>0</v>
      </c>
      <c r="Y382" s="116">
        <f t="shared" si="148"/>
        <v>0</v>
      </c>
      <c r="Z382" s="166">
        <f t="shared" si="148"/>
        <v>0</v>
      </c>
    </row>
    <row r="383" spans="1:26" x14ac:dyDescent="0.2">
      <c r="A383" s="143" t="s">
        <v>1215</v>
      </c>
      <c r="B383" s="132" t="s">
        <v>1605</v>
      </c>
      <c r="C383" s="112">
        <f>+'1° trim 2016'!C383*$AB$1</f>
        <v>1812</v>
      </c>
      <c r="D383" s="164">
        <f>SUM(D384:D390)</f>
        <v>1812</v>
      </c>
      <c r="E383" s="112">
        <f>+'1° trim 2016'!D383*$AB$1</f>
        <v>0</v>
      </c>
      <c r="F383" s="164">
        <f>SUM(F384:F390)</f>
        <v>0</v>
      </c>
      <c r="G383" s="112">
        <f>+'1° trim 2016'!E383*$AB$1</f>
        <v>152</v>
      </c>
      <c r="H383" s="164">
        <f>SUM(H384:H390)</f>
        <v>152</v>
      </c>
      <c r="I383" s="112">
        <f>+'1° trim 2016'!F383*$AB$1</f>
        <v>0</v>
      </c>
      <c r="J383" s="164">
        <f>SUM(J384:J390)</f>
        <v>0</v>
      </c>
      <c r="K383" s="112">
        <f>+'1° trim 2016'!G383*$AB$1</f>
        <v>0</v>
      </c>
      <c r="L383" s="164">
        <f>SUM(L384:L390)</f>
        <v>0</v>
      </c>
      <c r="M383" s="165">
        <f>+'1° trim 2016'!H383*$AB$1</f>
        <v>0</v>
      </c>
      <c r="N383" s="164">
        <f>SUM(N384:N390)</f>
        <v>0</v>
      </c>
      <c r="O383" s="165">
        <f>+'1° trim 2016'!I383*$AB$1</f>
        <v>2320</v>
      </c>
      <c r="P383" s="164">
        <f>SUM(P384:P390)</f>
        <v>2320</v>
      </c>
      <c r="Q383" s="165">
        <f>+'1° trim 2016'!J383*$AB$1</f>
        <v>900</v>
      </c>
      <c r="R383" s="164">
        <f>SUM(R384:R390)</f>
        <v>900</v>
      </c>
      <c r="S383" s="165">
        <f>+'1° trim 2016'!K383*$AB$1</f>
        <v>264</v>
      </c>
      <c r="T383" s="164">
        <f>SUM(T384:T390)</f>
        <v>264</v>
      </c>
      <c r="U383" s="165">
        <f>+'1° trim 2016'!L383*$AB$1</f>
        <v>0</v>
      </c>
      <c r="V383" s="164">
        <f>SUM(V384:V390)</f>
        <v>0</v>
      </c>
      <c r="W383" s="112">
        <f>+'1° trim 2016'!M383*$AB$1</f>
        <v>0</v>
      </c>
      <c r="X383" s="164">
        <f>SUM(X384:X390)</f>
        <v>0</v>
      </c>
      <c r="Y383" s="116">
        <f t="shared" si="148"/>
        <v>5448</v>
      </c>
      <c r="Z383" s="164">
        <f t="shared" si="148"/>
        <v>5448</v>
      </c>
    </row>
    <row r="384" spans="1:26" x14ac:dyDescent="0.2">
      <c r="A384" s="143" t="s">
        <v>1216</v>
      </c>
      <c r="B384" s="132" t="s">
        <v>1606</v>
      </c>
      <c r="C384" s="112">
        <f>+'1° trim 2016'!C384*$AB$1</f>
        <v>296</v>
      </c>
      <c r="D384" s="166">
        <f t="shared" ref="D384:F390" si="159">+C384</f>
        <v>296</v>
      </c>
      <c r="E384" s="112">
        <f>+'1° trim 2016'!D384*$AB$1</f>
        <v>0</v>
      </c>
      <c r="F384" s="166">
        <f t="shared" si="159"/>
        <v>0</v>
      </c>
      <c r="G384" s="112">
        <f>+'1° trim 2016'!E384*$AB$1</f>
        <v>0</v>
      </c>
      <c r="H384" s="166">
        <f t="shared" ref="H384:H390" si="160">+G384</f>
        <v>0</v>
      </c>
      <c r="I384" s="112">
        <f>+'1° trim 2016'!F384*$AB$1</f>
        <v>0</v>
      </c>
      <c r="J384" s="166">
        <f t="shared" ref="J384:J390" si="161">+I384</f>
        <v>0</v>
      </c>
      <c r="K384" s="112">
        <f>+'1° trim 2016'!G384*$AB$1</f>
        <v>0</v>
      </c>
      <c r="L384" s="166">
        <f t="shared" ref="L384:L390" si="162">+K384</f>
        <v>0</v>
      </c>
      <c r="M384" s="165">
        <f>+'1° trim 2016'!H384*$AB$1</f>
        <v>0</v>
      </c>
      <c r="N384" s="166">
        <f t="shared" ref="N384:N390" si="163">+M384</f>
        <v>0</v>
      </c>
      <c r="O384" s="165">
        <f>+'1° trim 2016'!I384*$AB$1</f>
        <v>200</v>
      </c>
      <c r="P384" s="166">
        <f t="shared" ref="P384:P390" si="164">+O384</f>
        <v>200</v>
      </c>
      <c r="Q384" s="165">
        <f>+'1° trim 2016'!J384*$AB$1</f>
        <v>900</v>
      </c>
      <c r="R384" s="166">
        <f t="shared" ref="R384:R390" si="165">+Q384</f>
        <v>900</v>
      </c>
      <c r="S384" s="165">
        <f>+'1° trim 2016'!K384*$AB$1</f>
        <v>200</v>
      </c>
      <c r="T384" s="166">
        <f t="shared" ref="T384:T390" si="166">+S384</f>
        <v>200</v>
      </c>
      <c r="U384" s="165">
        <f>+'1° trim 2016'!L384*$AB$1</f>
        <v>0</v>
      </c>
      <c r="V384" s="166">
        <f t="shared" ref="V384:V390" si="167">+U384</f>
        <v>0</v>
      </c>
      <c r="W384" s="112">
        <f>+'1° trim 2016'!M384*$AB$1</f>
        <v>0</v>
      </c>
      <c r="X384" s="166">
        <f t="shared" ref="X384:X390" si="168">+W384</f>
        <v>0</v>
      </c>
      <c r="Y384" s="116">
        <f t="shared" si="148"/>
        <v>1596</v>
      </c>
      <c r="Z384" s="166">
        <f t="shared" si="148"/>
        <v>1596</v>
      </c>
    </row>
    <row r="385" spans="1:26" x14ac:dyDescent="0.2">
      <c r="A385" s="143" t="s">
        <v>1217</v>
      </c>
      <c r="B385" s="132" t="s">
        <v>1607</v>
      </c>
      <c r="C385" s="112">
        <f>+'1° trim 2016'!C385*$AB$1</f>
        <v>108</v>
      </c>
      <c r="D385" s="166">
        <f t="shared" si="159"/>
        <v>108</v>
      </c>
      <c r="E385" s="112">
        <f>+'1° trim 2016'!D385*$AB$1</f>
        <v>0</v>
      </c>
      <c r="F385" s="166">
        <f t="shared" si="159"/>
        <v>0</v>
      </c>
      <c r="G385" s="112">
        <f>+'1° trim 2016'!E385*$AB$1</f>
        <v>0</v>
      </c>
      <c r="H385" s="166">
        <f t="shared" si="160"/>
        <v>0</v>
      </c>
      <c r="I385" s="112">
        <f>+'1° trim 2016'!F385*$AB$1</f>
        <v>0</v>
      </c>
      <c r="J385" s="166">
        <f t="shared" si="161"/>
        <v>0</v>
      </c>
      <c r="K385" s="112">
        <f>+'1° trim 2016'!G385*$AB$1</f>
        <v>0</v>
      </c>
      <c r="L385" s="166">
        <f t="shared" si="162"/>
        <v>0</v>
      </c>
      <c r="M385" s="165">
        <f>+'1° trim 2016'!H385*$AB$1</f>
        <v>0</v>
      </c>
      <c r="N385" s="166">
        <f t="shared" si="163"/>
        <v>0</v>
      </c>
      <c r="O385" s="165">
        <f>+'1° trim 2016'!I385*$AB$1</f>
        <v>0</v>
      </c>
      <c r="P385" s="166">
        <f t="shared" si="164"/>
        <v>0</v>
      </c>
      <c r="Q385" s="165">
        <f>+'1° trim 2016'!J385*$AB$1</f>
        <v>0</v>
      </c>
      <c r="R385" s="166">
        <f t="shared" si="165"/>
        <v>0</v>
      </c>
      <c r="S385" s="165">
        <f>+'1° trim 2016'!K385*$AB$1</f>
        <v>0</v>
      </c>
      <c r="T385" s="166">
        <f t="shared" si="166"/>
        <v>0</v>
      </c>
      <c r="U385" s="165">
        <f>+'1° trim 2016'!L385*$AB$1</f>
        <v>0</v>
      </c>
      <c r="V385" s="166">
        <f t="shared" si="167"/>
        <v>0</v>
      </c>
      <c r="W385" s="112">
        <f>+'1° trim 2016'!M385*$AB$1</f>
        <v>0</v>
      </c>
      <c r="X385" s="166">
        <f t="shared" si="168"/>
        <v>0</v>
      </c>
      <c r="Y385" s="116">
        <f t="shared" si="148"/>
        <v>108</v>
      </c>
      <c r="Z385" s="166">
        <f t="shared" si="148"/>
        <v>108</v>
      </c>
    </row>
    <row r="386" spans="1:26" x14ac:dyDescent="0.2">
      <c r="A386" s="143" t="s">
        <v>1218</v>
      </c>
      <c r="B386" s="132" t="s">
        <v>1051</v>
      </c>
      <c r="C386" s="112">
        <f>+'1° trim 2016'!C386*$AB$1</f>
        <v>0</v>
      </c>
      <c r="D386" s="166">
        <f t="shared" si="159"/>
        <v>0</v>
      </c>
      <c r="E386" s="112">
        <f>+'1° trim 2016'!D386*$AB$1</f>
        <v>0</v>
      </c>
      <c r="F386" s="166">
        <f t="shared" si="159"/>
        <v>0</v>
      </c>
      <c r="G386" s="112">
        <f>+'1° trim 2016'!E386*$AB$1</f>
        <v>0</v>
      </c>
      <c r="H386" s="166">
        <f t="shared" si="160"/>
        <v>0</v>
      </c>
      <c r="I386" s="112">
        <f>+'1° trim 2016'!F386*$AB$1</f>
        <v>0</v>
      </c>
      <c r="J386" s="166">
        <f t="shared" si="161"/>
        <v>0</v>
      </c>
      <c r="K386" s="112">
        <f>+'1° trim 2016'!G386*$AB$1</f>
        <v>0</v>
      </c>
      <c r="L386" s="166">
        <f t="shared" si="162"/>
        <v>0</v>
      </c>
      <c r="M386" s="165">
        <f>+'1° trim 2016'!H386*$AB$1</f>
        <v>0</v>
      </c>
      <c r="N386" s="166">
        <f t="shared" si="163"/>
        <v>0</v>
      </c>
      <c r="O386" s="165">
        <f>+'1° trim 2016'!I386*$AB$1</f>
        <v>0</v>
      </c>
      <c r="P386" s="166">
        <f t="shared" si="164"/>
        <v>0</v>
      </c>
      <c r="Q386" s="165">
        <f>+'1° trim 2016'!J386*$AB$1</f>
        <v>0</v>
      </c>
      <c r="R386" s="166">
        <f t="shared" si="165"/>
        <v>0</v>
      </c>
      <c r="S386" s="165">
        <f>+'1° trim 2016'!K386*$AB$1</f>
        <v>0</v>
      </c>
      <c r="T386" s="166">
        <f t="shared" si="166"/>
        <v>0</v>
      </c>
      <c r="U386" s="165">
        <f>+'1° trim 2016'!L386*$AB$1</f>
        <v>0</v>
      </c>
      <c r="V386" s="166">
        <f t="shared" si="167"/>
        <v>0</v>
      </c>
      <c r="W386" s="112">
        <f>+'1° trim 2016'!M386*$AB$1</f>
        <v>0</v>
      </c>
      <c r="X386" s="166">
        <f t="shared" si="168"/>
        <v>0</v>
      </c>
      <c r="Y386" s="116">
        <f t="shared" si="148"/>
        <v>0</v>
      </c>
      <c r="Z386" s="166">
        <f t="shared" si="148"/>
        <v>0</v>
      </c>
    </row>
    <row r="387" spans="1:26" x14ac:dyDescent="0.2">
      <c r="A387" s="143" t="s">
        <v>799</v>
      </c>
      <c r="B387" s="132" t="s">
        <v>1058</v>
      </c>
      <c r="C387" s="112">
        <f>+'1° trim 2016'!C387*$AB$1</f>
        <v>0</v>
      </c>
      <c r="D387" s="166">
        <f t="shared" si="159"/>
        <v>0</v>
      </c>
      <c r="E387" s="112">
        <f>+'1° trim 2016'!D387*$AB$1</f>
        <v>0</v>
      </c>
      <c r="F387" s="166">
        <f t="shared" si="159"/>
        <v>0</v>
      </c>
      <c r="G387" s="112">
        <f>+'1° trim 2016'!E387*$AB$1</f>
        <v>0</v>
      </c>
      <c r="H387" s="166">
        <f t="shared" si="160"/>
        <v>0</v>
      </c>
      <c r="I387" s="112">
        <f>+'1° trim 2016'!F387*$AB$1</f>
        <v>0</v>
      </c>
      <c r="J387" s="166">
        <f t="shared" si="161"/>
        <v>0</v>
      </c>
      <c r="K387" s="112">
        <f>+'1° trim 2016'!G387*$AB$1</f>
        <v>0</v>
      </c>
      <c r="L387" s="166">
        <f t="shared" si="162"/>
        <v>0</v>
      </c>
      <c r="M387" s="165">
        <f>+'1° trim 2016'!H387*$AB$1</f>
        <v>0</v>
      </c>
      <c r="N387" s="166">
        <f t="shared" si="163"/>
        <v>0</v>
      </c>
      <c r="O387" s="165">
        <f>+'1° trim 2016'!I387*$AB$1</f>
        <v>0</v>
      </c>
      <c r="P387" s="166">
        <f t="shared" si="164"/>
        <v>0</v>
      </c>
      <c r="Q387" s="165">
        <f>+'1° trim 2016'!J387*$AB$1</f>
        <v>0</v>
      </c>
      <c r="R387" s="166">
        <f t="shared" si="165"/>
        <v>0</v>
      </c>
      <c r="S387" s="165">
        <f>+'1° trim 2016'!K387*$AB$1</f>
        <v>0</v>
      </c>
      <c r="T387" s="166">
        <f t="shared" si="166"/>
        <v>0</v>
      </c>
      <c r="U387" s="165">
        <f>+'1° trim 2016'!L387*$AB$1</f>
        <v>0</v>
      </c>
      <c r="V387" s="166">
        <f t="shared" si="167"/>
        <v>0</v>
      </c>
      <c r="W387" s="112">
        <f>+'1° trim 2016'!M387*$AB$1</f>
        <v>0</v>
      </c>
      <c r="X387" s="166">
        <f t="shared" si="168"/>
        <v>0</v>
      </c>
      <c r="Y387" s="116">
        <f t="shared" ref="Y387:Z450" si="169">+C387+E387+G387+I387+K387+M387+O387+Q387+S387+U387+W387</f>
        <v>0</v>
      </c>
      <c r="Z387" s="166">
        <f t="shared" si="169"/>
        <v>0</v>
      </c>
    </row>
    <row r="388" spans="1:26" ht="25.5" x14ac:dyDescent="0.2">
      <c r="A388" s="143" t="s">
        <v>800</v>
      </c>
      <c r="B388" s="132" t="s">
        <v>1515</v>
      </c>
      <c r="C388" s="112">
        <f>+'1° trim 2016'!C388*$AB$1</f>
        <v>0</v>
      </c>
      <c r="D388" s="166">
        <f t="shared" si="159"/>
        <v>0</v>
      </c>
      <c r="E388" s="112">
        <f>+'1° trim 2016'!D388*$AB$1</f>
        <v>0</v>
      </c>
      <c r="F388" s="166">
        <f t="shared" si="159"/>
        <v>0</v>
      </c>
      <c r="G388" s="112">
        <f>+'1° trim 2016'!E388*$AB$1</f>
        <v>0</v>
      </c>
      <c r="H388" s="166">
        <f t="shared" si="160"/>
        <v>0</v>
      </c>
      <c r="I388" s="112">
        <f>+'1° trim 2016'!F388*$AB$1</f>
        <v>0</v>
      </c>
      <c r="J388" s="166">
        <f t="shared" si="161"/>
        <v>0</v>
      </c>
      <c r="K388" s="112">
        <f>+'1° trim 2016'!G388*$AB$1</f>
        <v>0</v>
      </c>
      <c r="L388" s="166">
        <f t="shared" si="162"/>
        <v>0</v>
      </c>
      <c r="M388" s="165">
        <f>+'1° trim 2016'!H388*$AB$1</f>
        <v>0</v>
      </c>
      <c r="N388" s="166">
        <f t="shared" si="163"/>
        <v>0</v>
      </c>
      <c r="O388" s="165">
        <f>+'1° trim 2016'!I388*$AB$1</f>
        <v>0</v>
      </c>
      <c r="P388" s="166">
        <f t="shared" si="164"/>
        <v>0</v>
      </c>
      <c r="Q388" s="165">
        <f>+'1° trim 2016'!J388*$AB$1</f>
        <v>0</v>
      </c>
      <c r="R388" s="166">
        <f t="shared" si="165"/>
        <v>0</v>
      </c>
      <c r="S388" s="165">
        <f>+'1° trim 2016'!K388*$AB$1</f>
        <v>0</v>
      </c>
      <c r="T388" s="166">
        <f t="shared" si="166"/>
        <v>0</v>
      </c>
      <c r="U388" s="165">
        <f>+'1° trim 2016'!L388*$AB$1</f>
        <v>0</v>
      </c>
      <c r="V388" s="166">
        <f t="shared" si="167"/>
        <v>0</v>
      </c>
      <c r="W388" s="112">
        <f>+'1° trim 2016'!M388*$AB$1</f>
        <v>0</v>
      </c>
      <c r="X388" s="166">
        <f t="shared" si="168"/>
        <v>0</v>
      </c>
      <c r="Y388" s="116">
        <f t="shared" si="169"/>
        <v>0</v>
      </c>
      <c r="Z388" s="166">
        <f t="shared" si="169"/>
        <v>0</v>
      </c>
    </row>
    <row r="389" spans="1:26" x14ac:dyDescent="0.2">
      <c r="A389" s="143" t="s">
        <v>801</v>
      </c>
      <c r="B389" s="132" t="s">
        <v>1608</v>
      </c>
      <c r="C389" s="112">
        <f>+'1° trim 2016'!C389*$AB$1</f>
        <v>0</v>
      </c>
      <c r="D389" s="166">
        <f t="shared" si="159"/>
        <v>0</v>
      </c>
      <c r="E389" s="112">
        <f>+'1° trim 2016'!D389*$AB$1</f>
        <v>0</v>
      </c>
      <c r="F389" s="166">
        <f t="shared" si="159"/>
        <v>0</v>
      </c>
      <c r="G389" s="112">
        <f>+'1° trim 2016'!E389*$AB$1</f>
        <v>0</v>
      </c>
      <c r="H389" s="166">
        <f t="shared" si="160"/>
        <v>0</v>
      </c>
      <c r="I389" s="112">
        <f>+'1° trim 2016'!F389*$AB$1</f>
        <v>0</v>
      </c>
      <c r="J389" s="166">
        <f t="shared" si="161"/>
        <v>0</v>
      </c>
      <c r="K389" s="112">
        <f>+'1° trim 2016'!G389*$AB$1</f>
        <v>0</v>
      </c>
      <c r="L389" s="166">
        <f t="shared" si="162"/>
        <v>0</v>
      </c>
      <c r="M389" s="165">
        <f>+'1° trim 2016'!H389*$AB$1</f>
        <v>0</v>
      </c>
      <c r="N389" s="166">
        <f t="shared" si="163"/>
        <v>0</v>
      </c>
      <c r="O389" s="165">
        <f>+'1° trim 2016'!I389*$AB$1</f>
        <v>0</v>
      </c>
      <c r="P389" s="166">
        <f t="shared" si="164"/>
        <v>0</v>
      </c>
      <c r="Q389" s="165">
        <f>+'1° trim 2016'!J389*$AB$1</f>
        <v>0</v>
      </c>
      <c r="R389" s="166">
        <f t="shared" si="165"/>
        <v>0</v>
      </c>
      <c r="S389" s="165">
        <f>+'1° trim 2016'!K389*$AB$1</f>
        <v>0</v>
      </c>
      <c r="T389" s="166">
        <f t="shared" si="166"/>
        <v>0</v>
      </c>
      <c r="U389" s="165">
        <f>+'1° trim 2016'!L389*$AB$1</f>
        <v>0</v>
      </c>
      <c r="V389" s="166">
        <f t="shared" si="167"/>
        <v>0</v>
      </c>
      <c r="W389" s="112">
        <f>+'1° trim 2016'!M389*$AB$1</f>
        <v>0</v>
      </c>
      <c r="X389" s="166">
        <f t="shared" si="168"/>
        <v>0</v>
      </c>
      <c r="Y389" s="116">
        <f t="shared" si="169"/>
        <v>0</v>
      </c>
      <c r="Z389" s="166">
        <f t="shared" si="169"/>
        <v>0</v>
      </c>
    </row>
    <row r="390" spans="1:26" s="110" customFormat="1" x14ac:dyDescent="0.2">
      <c r="A390" s="143" t="s">
        <v>802</v>
      </c>
      <c r="B390" s="132" t="s">
        <v>1580</v>
      </c>
      <c r="C390" s="112">
        <f>+'1° trim 2016'!C390*$AB$1</f>
        <v>1408</v>
      </c>
      <c r="D390" s="166">
        <f t="shared" si="159"/>
        <v>1408</v>
      </c>
      <c r="E390" s="112">
        <f>+'1° trim 2016'!D390*$AB$1</f>
        <v>0</v>
      </c>
      <c r="F390" s="166">
        <f t="shared" si="159"/>
        <v>0</v>
      </c>
      <c r="G390" s="112">
        <f>+'1° trim 2016'!E390*$AB$1</f>
        <v>152</v>
      </c>
      <c r="H390" s="166">
        <f t="shared" si="160"/>
        <v>152</v>
      </c>
      <c r="I390" s="112">
        <f>+'1° trim 2016'!F390*$AB$1</f>
        <v>0</v>
      </c>
      <c r="J390" s="166">
        <f t="shared" si="161"/>
        <v>0</v>
      </c>
      <c r="K390" s="112">
        <f>+'1° trim 2016'!G390*$AB$1</f>
        <v>0</v>
      </c>
      <c r="L390" s="166">
        <f t="shared" si="162"/>
        <v>0</v>
      </c>
      <c r="M390" s="165">
        <f>+'1° trim 2016'!H390*$AB$1</f>
        <v>0</v>
      </c>
      <c r="N390" s="166">
        <f t="shared" si="163"/>
        <v>0</v>
      </c>
      <c r="O390" s="165">
        <f>+'1° trim 2016'!I390*$AB$1</f>
        <v>2120</v>
      </c>
      <c r="P390" s="166">
        <f t="shared" si="164"/>
        <v>2120</v>
      </c>
      <c r="Q390" s="165">
        <f>+'1° trim 2016'!J390*$AB$1</f>
        <v>0</v>
      </c>
      <c r="R390" s="166">
        <f t="shared" si="165"/>
        <v>0</v>
      </c>
      <c r="S390" s="165">
        <f>+'1° trim 2016'!K390*$AB$1</f>
        <v>64</v>
      </c>
      <c r="T390" s="166">
        <f t="shared" si="166"/>
        <v>64</v>
      </c>
      <c r="U390" s="165">
        <f>+'1° trim 2016'!L390*$AB$1</f>
        <v>0</v>
      </c>
      <c r="V390" s="166">
        <f t="shared" si="167"/>
        <v>0</v>
      </c>
      <c r="W390" s="112">
        <f>+'1° trim 2016'!M390*$AB$1</f>
        <v>0</v>
      </c>
      <c r="X390" s="166">
        <f t="shared" si="168"/>
        <v>0</v>
      </c>
      <c r="Y390" s="116">
        <f t="shared" si="169"/>
        <v>3744</v>
      </c>
      <c r="Z390" s="166">
        <f t="shared" si="169"/>
        <v>3744</v>
      </c>
    </row>
    <row r="391" spans="1:26" s="110" customFormat="1" x14ac:dyDescent="0.2">
      <c r="A391" s="139" t="s">
        <v>803</v>
      </c>
      <c r="B391" s="132" t="s">
        <v>1094</v>
      </c>
      <c r="C391" s="112">
        <f>+'1° trim 2016'!C391*$AB$1</f>
        <v>404996</v>
      </c>
      <c r="D391" s="164">
        <f>D112+D140+D292+D300+D309+D351+D357+D364+D367+D370</f>
        <v>404996</v>
      </c>
      <c r="E391" s="112">
        <f>+'1° trim 2016'!D391*$AB$1</f>
        <v>225932</v>
      </c>
      <c r="F391" s="164">
        <f>F112+F140+F292+F300+F309+F351+F357+F364+F367+F370</f>
        <v>225932</v>
      </c>
      <c r="G391" s="112">
        <f>+'1° trim 2016'!E391*$AB$1</f>
        <v>320508</v>
      </c>
      <c r="H391" s="164">
        <f>H112+H140+H292+H300+H309+H351+H357+H364+H367+H370</f>
        <v>320508</v>
      </c>
      <c r="I391" s="112">
        <f>+'1° trim 2016'!F391*$AB$1</f>
        <v>102024</v>
      </c>
      <c r="J391" s="164">
        <f>J112+J140+J292+J300+J309+J351+J357+J364+J367+J370</f>
        <v>102024</v>
      </c>
      <c r="K391" s="112">
        <f>+'1° trim 2016'!G391*$AB$1</f>
        <v>265572</v>
      </c>
      <c r="L391" s="164">
        <f>L112+L140+L292+L300+L309+L351+L357+L364+L367+L370</f>
        <v>265572</v>
      </c>
      <c r="M391" s="165">
        <f>+'1° trim 2016'!H391*$AB$1</f>
        <v>136692</v>
      </c>
      <c r="N391" s="164">
        <f>N112+N140+N292+N300+N309+N351+N357+N364+N367+N370</f>
        <v>136692</v>
      </c>
      <c r="O391" s="165">
        <f>+'1° trim 2016'!I391*$AB$1</f>
        <v>219816</v>
      </c>
      <c r="P391" s="164">
        <f>P112+P140+P292+P300+P309+P351+P357+P364+P367+P370</f>
        <v>219816</v>
      </c>
      <c r="Q391" s="165">
        <f>+'1° trim 2016'!J391*$AB$1</f>
        <v>802808</v>
      </c>
      <c r="R391" s="164">
        <f>R112+R140+R292+R300+R309+R351+R357+R364+R367+R370</f>
        <v>802808</v>
      </c>
      <c r="S391" s="165">
        <f>+'1° trim 2016'!K391*$AB$1</f>
        <v>334008</v>
      </c>
      <c r="T391" s="164">
        <f>T112+T140+T292+T300+T309+T351+T357+T364+T367+T370</f>
        <v>334008</v>
      </c>
      <c r="U391" s="165">
        <f>+'1° trim 2016'!L391*$AB$1</f>
        <v>244188</v>
      </c>
      <c r="V391" s="164">
        <f>V112+V140+V292+V300+V309+V351+V357+V364+V367+V370</f>
        <v>244188</v>
      </c>
      <c r="W391" s="112">
        <f>+'1° trim 2016'!M391*$AB$1</f>
        <v>163384</v>
      </c>
      <c r="X391" s="164">
        <f>X112+X140+X292+X300+X309+X351+X357+X364+X367+X370</f>
        <v>163384</v>
      </c>
      <c r="Y391" s="116">
        <f t="shared" si="169"/>
        <v>3219928</v>
      </c>
      <c r="Z391" s="164">
        <f t="shared" si="169"/>
        <v>3219928</v>
      </c>
    </row>
    <row r="392" spans="1:26" s="110" customFormat="1" x14ac:dyDescent="0.2">
      <c r="A392" s="139" t="s">
        <v>804</v>
      </c>
      <c r="B392" s="132" t="s">
        <v>1098</v>
      </c>
      <c r="C392" s="112">
        <f>+'1° trim 2016'!C392*$AB$1</f>
        <v>0</v>
      </c>
      <c r="D392" s="164">
        <f>SUM(D393:D395)</f>
        <v>0</v>
      </c>
      <c r="E392" s="112">
        <f>+'1° trim 2016'!D392*$AB$1</f>
        <v>0</v>
      </c>
      <c r="F392" s="164">
        <f>SUM(F393:F395)</f>
        <v>0</v>
      </c>
      <c r="G392" s="112">
        <f>+'1° trim 2016'!E392*$AB$1</f>
        <v>0</v>
      </c>
      <c r="H392" s="164">
        <f>SUM(H393:H395)</f>
        <v>0</v>
      </c>
      <c r="I392" s="112">
        <f>+'1° trim 2016'!F392*$AB$1</f>
        <v>0</v>
      </c>
      <c r="J392" s="164">
        <f>SUM(J393:J395)</f>
        <v>0</v>
      </c>
      <c r="K392" s="112">
        <f>+'1° trim 2016'!G392*$AB$1</f>
        <v>0</v>
      </c>
      <c r="L392" s="164">
        <f>SUM(L393:L395)</f>
        <v>0</v>
      </c>
      <c r="M392" s="165">
        <f>+'1° trim 2016'!H392*$AB$1</f>
        <v>0</v>
      </c>
      <c r="N392" s="164">
        <f>SUM(N393:N395)</f>
        <v>0</v>
      </c>
      <c r="O392" s="165">
        <f>+'1° trim 2016'!I392*$AB$1</f>
        <v>0</v>
      </c>
      <c r="P392" s="164">
        <f>SUM(P393:P395)</f>
        <v>0</v>
      </c>
      <c r="Q392" s="165">
        <f>+'1° trim 2016'!J392*$AB$1</f>
        <v>4</v>
      </c>
      <c r="R392" s="164">
        <f>SUM(R393:R395)</f>
        <v>4</v>
      </c>
      <c r="S392" s="165">
        <f>+'1° trim 2016'!K392*$AB$1</f>
        <v>0</v>
      </c>
      <c r="T392" s="164">
        <f>SUM(T393:T395)</f>
        <v>0</v>
      </c>
      <c r="U392" s="165">
        <f>+'1° trim 2016'!L392*$AB$1</f>
        <v>0</v>
      </c>
      <c r="V392" s="164">
        <f>SUM(V393:V395)</f>
        <v>0</v>
      </c>
      <c r="W392" s="112">
        <f>+'1° trim 2016'!M392*$AB$1</f>
        <v>0</v>
      </c>
      <c r="X392" s="164">
        <f>SUM(X393:X395)</f>
        <v>0</v>
      </c>
      <c r="Y392" s="116">
        <f t="shared" si="169"/>
        <v>4</v>
      </c>
      <c r="Z392" s="164">
        <f t="shared" si="169"/>
        <v>4</v>
      </c>
    </row>
    <row r="393" spans="1:26" x14ac:dyDescent="0.2">
      <c r="A393" s="143" t="s">
        <v>805</v>
      </c>
      <c r="B393" s="132" t="s">
        <v>1631</v>
      </c>
      <c r="C393" s="112">
        <f>+'1° trim 2016'!C393*$AB$1</f>
        <v>0</v>
      </c>
      <c r="D393" s="166">
        <f>+C393</f>
        <v>0</v>
      </c>
      <c r="E393" s="112">
        <f>+'1° trim 2016'!D393*$AB$1</f>
        <v>0</v>
      </c>
      <c r="F393" s="166">
        <f>+E393</f>
        <v>0</v>
      </c>
      <c r="G393" s="112">
        <f>+'1° trim 2016'!E393*$AB$1</f>
        <v>0</v>
      </c>
      <c r="H393" s="166">
        <f>+G393</f>
        <v>0</v>
      </c>
      <c r="I393" s="112">
        <f>+'1° trim 2016'!F393*$AB$1</f>
        <v>0</v>
      </c>
      <c r="J393" s="166">
        <f>+I393</f>
        <v>0</v>
      </c>
      <c r="K393" s="112">
        <f>+'1° trim 2016'!G393*$AB$1</f>
        <v>0</v>
      </c>
      <c r="L393" s="166">
        <f>+K393</f>
        <v>0</v>
      </c>
      <c r="M393" s="165">
        <f>+'1° trim 2016'!H393*$AB$1</f>
        <v>0</v>
      </c>
      <c r="N393" s="166">
        <f>+M393</f>
        <v>0</v>
      </c>
      <c r="O393" s="165">
        <f>+'1° trim 2016'!I393*$AB$1</f>
        <v>0</v>
      </c>
      <c r="P393" s="166">
        <f>+O393</f>
        <v>0</v>
      </c>
      <c r="Q393" s="165">
        <f>+'1° trim 2016'!J393*$AB$1</f>
        <v>0</v>
      </c>
      <c r="R393" s="166">
        <f>+Q393</f>
        <v>0</v>
      </c>
      <c r="S393" s="165">
        <f>+'1° trim 2016'!K393*$AB$1</f>
        <v>0</v>
      </c>
      <c r="T393" s="166">
        <f>+S393</f>
        <v>0</v>
      </c>
      <c r="U393" s="165">
        <f>+'1° trim 2016'!L393*$AB$1</f>
        <v>0</v>
      </c>
      <c r="V393" s="166">
        <f>+U393</f>
        <v>0</v>
      </c>
      <c r="W393" s="112">
        <f>+'1° trim 2016'!M393*$AB$1</f>
        <v>0</v>
      </c>
      <c r="X393" s="166">
        <f>+W393</f>
        <v>0</v>
      </c>
      <c r="Y393" s="116">
        <f t="shared" si="169"/>
        <v>0</v>
      </c>
      <c r="Z393" s="166">
        <f t="shared" si="169"/>
        <v>0</v>
      </c>
    </row>
    <row r="394" spans="1:26" x14ac:dyDescent="0.2">
      <c r="A394" s="143" t="s">
        <v>806</v>
      </c>
      <c r="B394" s="132" t="s">
        <v>1102</v>
      </c>
      <c r="C394" s="112">
        <f>+'1° trim 2016'!C394*$AB$1</f>
        <v>0</v>
      </c>
      <c r="D394" s="166">
        <f>+C394</f>
        <v>0</v>
      </c>
      <c r="E394" s="112">
        <f>+'1° trim 2016'!D394*$AB$1</f>
        <v>0</v>
      </c>
      <c r="F394" s="166">
        <f>+E394</f>
        <v>0</v>
      </c>
      <c r="G394" s="112">
        <f>+'1° trim 2016'!E394*$AB$1</f>
        <v>0</v>
      </c>
      <c r="H394" s="166">
        <f>+G394</f>
        <v>0</v>
      </c>
      <c r="I394" s="112">
        <f>+'1° trim 2016'!F394*$AB$1</f>
        <v>0</v>
      </c>
      <c r="J394" s="166">
        <f>+I394</f>
        <v>0</v>
      </c>
      <c r="K394" s="112">
        <f>+'1° trim 2016'!G394*$AB$1</f>
        <v>0</v>
      </c>
      <c r="L394" s="166">
        <f>+K394</f>
        <v>0</v>
      </c>
      <c r="M394" s="165">
        <f>+'1° trim 2016'!H394*$AB$1</f>
        <v>0</v>
      </c>
      <c r="N394" s="166">
        <f>+M394</f>
        <v>0</v>
      </c>
      <c r="O394" s="165">
        <f>+'1° trim 2016'!I394*$AB$1</f>
        <v>0</v>
      </c>
      <c r="P394" s="166">
        <f>+O394</f>
        <v>0</v>
      </c>
      <c r="Q394" s="165">
        <f>+'1° trim 2016'!J394*$AB$1</f>
        <v>0</v>
      </c>
      <c r="R394" s="166">
        <f>+Q394</f>
        <v>0</v>
      </c>
      <c r="S394" s="165">
        <f>+'1° trim 2016'!K394*$AB$1</f>
        <v>0</v>
      </c>
      <c r="T394" s="166">
        <f>+S394</f>
        <v>0</v>
      </c>
      <c r="U394" s="165">
        <f>+'1° trim 2016'!L394*$AB$1</f>
        <v>0</v>
      </c>
      <c r="V394" s="166">
        <f>+U394</f>
        <v>0</v>
      </c>
      <c r="W394" s="112">
        <f>+'1° trim 2016'!M394*$AB$1</f>
        <v>0</v>
      </c>
      <c r="X394" s="166">
        <f>+W394</f>
        <v>0</v>
      </c>
      <c r="Y394" s="116">
        <f t="shared" si="169"/>
        <v>0</v>
      </c>
      <c r="Z394" s="166">
        <f t="shared" si="169"/>
        <v>0</v>
      </c>
    </row>
    <row r="395" spans="1:26" x14ac:dyDescent="0.2">
      <c r="A395" s="143" t="s">
        <v>1029</v>
      </c>
      <c r="B395" s="132" t="s">
        <v>1104</v>
      </c>
      <c r="C395" s="112">
        <f>+'1° trim 2016'!C395*$AB$1</f>
        <v>0</v>
      </c>
      <c r="D395" s="166">
        <f>+C395</f>
        <v>0</v>
      </c>
      <c r="E395" s="112">
        <f>+'1° trim 2016'!D395*$AB$1</f>
        <v>0</v>
      </c>
      <c r="F395" s="166">
        <f>+E395</f>
        <v>0</v>
      </c>
      <c r="G395" s="112">
        <f>+'1° trim 2016'!E395*$AB$1</f>
        <v>0</v>
      </c>
      <c r="H395" s="166">
        <f>+G395</f>
        <v>0</v>
      </c>
      <c r="I395" s="112">
        <f>+'1° trim 2016'!F395*$AB$1</f>
        <v>0</v>
      </c>
      <c r="J395" s="166">
        <f>+I395</f>
        <v>0</v>
      </c>
      <c r="K395" s="112">
        <f>+'1° trim 2016'!G395*$AB$1</f>
        <v>0</v>
      </c>
      <c r="L395" s="166">
        <f>+K395</f>
        <v>0</v>
      </c>
      <c r="M395" s="165">
        <f>+'1° trim 2016'!H395*$AB$1</f>
        <v>0</v>
      </c>
      <c r="N395" s="166">
        <f>+M395</f>
        <v>0</v>
      </c>
      <c r="O395" s="165">
        <f>+'1° trim 2016'!I395*$AB$1</f>
        <v>0</v>
      </c>
      <c r="P395" s="166">
        <f>+O395</f>
        <v>0</v>
      </c>
      <c r="Q395" s="165">
        <f>+'1° trim 2016'!J395*$AB$1</f>
        <v>4</v>
      </c>
      <c r="R395" s="166">
        <f>+Q395</f>
        <v>4</v>
      </c>
      <c r="S395" s="165">
        <f>+'1° trim 2016'!K395*$AB$1</f>
        <v>0</v>
      </c>
      <c r="T395" s="166">
        <f>+S395</f>
        <v>0</v>
      </c>
      <c r="U395" s="165">
        <f>+'1° trim 2016'!L395*$AB$1</f>
        <v>0</v>
      </c>
      <c r="V395" s="166">
        <f>+U395</f>
        <v>0</v>
      </c>
      <c r="W395" s="112">
        <f>+'1° trim 2016'!M395*$AB$1</f>
        <v>0</v>
      </c>
      <c r="X395" s="166">
        <f>+W395</f>
        <v>0</v>
      </c>
      <c r="Y395" s="116">
        <f t="shared" si="169"/>
        <v>4</v>
      </c>
      <c r="Z395" s="166">
        <f t="shared" si="169"/>
        <v>4</v>
      </c>
    </row>
    <row r="396" spans="1:26" x14ac:dyDescent="0.2">
      <c r="A396" s="139" t="s">
        <v>1030</v>
      </c>
      <c r="B396" s="132" t="s">
        <v>1062</v>
      </c>
      <c r="C396" s="112">
        <f>+'1° trim 2016'!C396*$AB$1</f>
        <v>8</v>
      </c>
      <c r="D396" s="164">
        <f>SUM(D397:D401)</f>
        <v>8</v>
      </c>
      <c r="E396" s="112">
        <f>+'1° trim 2016'!D396*$AB$1</f>
        <v>0</v>
      </c>
      <c r="F396" s="164">
        <f>SUM(F397:F401)</f>
        <v>0</v>
      </c>
      <c r="G396" s="112">
        <f>+'1° trim 2016'!E396*$AB$1</f>
        <v>0</v>
      </c>
      <c r="H396" s="164">
        <f>SUM(H397:H401)</f>
        <v>0</v>
      </c>
      <c r="I396" s="112">
        <f>+'1° trim 2016'!F396*$AB$1</f>
        <v>0</v>
      </c>
      <c r="J396" s="164">
        <f>SUM(J397:J401)</f>
        <v>0</v>
      </c>
      <c r="K396" s="112">
        <f>+'1° trim 2016'!G396*$AB$1</f>
        <v>0</v>
      </c>
      <c r="L396" s="164">
        <f>SUM(L397:L401)</f>
        <v>0</v>
      </c>
      <c r="M396" s="165">
        <f>+'1° trim 2016'!H396*$AB$1</f>
        <v>0</v>
      </c>
      <c r="N396" s="164">
        <f>SUM(N397:N401)</f>
        <v>0</v>
      </c>
      <c r="O396" s="165">
        <f>+'1° trim 2016'!I396*$AB$1</f>
        <v>0</v>
      </c>
      <c r="P396" s="164">
        <f>SUM(P397:P401)</f>
        <v>0</v>
      </c>
      <c r="Q396" s="165">
        <f>+'1° trim 2016'!J396*$AB$1</f>
        <v>0</v>
      </c>
      <c r="R396" s="164">
        <f>SUM(R397:R401)</f>
        <v>0</v>
      </c>
      <c r="S396" s="165">
        <f>+'1° trim 2016'!K396*$AB$1</f>
        <v>0</v>
      </c>
      <c r="T396" s="164">
        <f>SUM(T397:T401)</f>
        <v>0</v>
      </c>
      <c r="U396" s="165">
        <f>+'1° trim 2016'!L396*$AB$1</f>
        <v>0</v>
      </c>
      <c r="V396" s="164">
        <f>SUM(V397:V401)</f>
        <v>0</v>
      </c>
      <c r="W396" s="112">
        <f>+'1° trim 2016'!M396*$AB$1</f>
        <v>0</v>
      </c>
      <c r="X396" s="164">
        <f>SUM(X397:X401)</f>
        <v>0</v>
      </c>
      <c r="Y396" s="116">
        <f t="shared" si="169"/>
        <v>8</v>
      </c>
      <c r="Z396" s="164">
        <f t="shared" si="169"/>
        <v>8</v>
      </c>
    </row>
    <row r="397" spans="1:26" s="110" customFormat="1" x14ac:dyDescent="0.2">
      <c r="A397" s="143" t="s">
        <v>1031</v>
      </c>
      <c r="B397" s="132" t="s">
        <v>1064</v>
      </c>
      <c r="C397" s="112">
        <f>+'1° trim 2016'!C397*$AB$1</f>
        <v>0</v>
      </c>
      <c r="D397" s="166">
        <f>+C397</f>
        <v>0</v>
      </c>
      <c r="E397" s="112">
        <f>+'1° trim 2016'!D397*$AB$1</f>
        <v>0</v>
      </c>
      <c r="F397" s="166">
        <f>+E397</f>
        <v>0</v>
      </c>
      <c r="G397" s="112">
        <f>+'1° trim 2016'!E397*$AB$1</f>
        <v>0</v>
      </c>
      <c r="H397" s="166">
        <f>+G397</f>
        <v>0</v>
      </c>
      <c r="I397" s="112">
        <f>+'1° trim 2016'!F397*$AB$1</f>
        <v>0</v>
      </c>
      <c r="J397" s="166">
        <f>+I397</f>
        <v>0</v>
      </c>
      <c r="K397" s="112">
        <f>+'1° trim 2016'!G397*$AB$1</f>
        <v>0</v>
      </c>
      <c r="L397" s="166">
        <f>+K397</f>
        <v>0</v>
      </c>
      <c r="M397" s="165">
        <f>+'1° trim 2016'!H397*$AB$1</f>
        <v>0</v>
      </c>
      <c r="N397" s="166">
        <f>+M397</f>
        <v>0</v>
      </c>
      <c r="O397" s="165">
        <f>+'1° trim 2016'!I397*$AB$1</f>
        <v>0</v>
      </c>
      <c r="P397" s="166">
        <f>+O397</f>
        <v>0</v>
      </c>
      <c r="Q397" s="165">
        <f>+'1° trim 2016'!J397*$AB$1</f>
        <v>0</v>
      </c>
      <c r="R397" s="166">
        <f>+Q397</f>
        <v>0</v>
      </c>
      <c r="S397" s="165">
        <f>+'1° trim 2016'!K397*$AB$1</f>
        <v>0</v>
      </c>
      <c r="T397" s="166">
        <f>+S397</f>
        <v>0</v>
      </c>
      <c r="U397" s="165">
        <f>+'1° trim 2016'!L397*$AB$1</f>
        <v>0</v>
      </c>
      <c r="V397" s="166">
        <f>+U397</f>
        <v>0</v>
      </c>
      <c r="W397" s="112">
        <f>+'1° trim 2016'!M397*$AB$1</f>
        <v>0</v>
      </c>
      <c r="X397" s="166">
        <f>+W397</f>
        <v>0</v>
      </c>
      <c r="Y397" s="116">
        <f t="shared" si="169"/>
        <v>0</v>
      </c>
      <c r="Z397" s="166">
        <f t="shared" si="169"/>
        <v>0</v>
      </c>
    </row>
    <row r="398" spans="1:26" ht="25.5" x14ac:dyDescent="0.2">
      <c r="A398" s="143" t="s">
        <v>1032</v>
      </c>
      <c r="B398" s="132" t="s">
        <v>1066</v>
      </c>
      <c r="C398" s="112">
        <f>+'1° trim 2016'!C398*$AB$1</f>
        <v>0</v>
      </c>
      <c r="D398" s="166">
        <f>+C398</f>
        <v>0</v>
      </c>
      <c r="E398" s="112">
        <f>+'1° trim 2016'!D398*$AB$1</f>
        <v>0</v>
      </c>
      <c r="F398" s="166">
        <f>+E398</f>
        <v>0</v>
      </c>
      <c r="G398" s="112">
        <f>+'1° trim 2016'!E398*$AB$1</f>
        <v>0</v>
      </c>
      <c r="H398" s="166">
        <f>+G398</f>
        <v>0</v>
      </c>
      <c r="I398" s="112">
        <f>+'1° trim 2016'!F398*$AB$1</f>
        <v>0</v>
      </c>
      <c r="J398" s="166">
        <f>+I398</f>
        <v>0</v>
      </c>
      <c r="K398" s="112">
        <f>+'1° trim 2016'!G398*$AB$1</f>
        <v>0</v>
      </c>
      <c r="L398" s="166">
        <f>+K398</f>
        <v>0</v>
      </c>
      <c r="M398" s="165">
        <f>+'1° trim 2016'!H398*$AB$1</f>
        <v>0</v>
      </c>
      <c r="N398" s="166">
        <f>+M398</f>
        <v>0</v>
      </c>
      <c r="O398" s="165">
        <f>+'1° trim 2016'!I398*$AB$1</f>
        <v>0</v>
      </c>
      <c r="P398" s="166">
        <f>+O398</f>
        <v>0</v>
      </c>
      <c r="Q398" s="165">
        <f>+'1° trim 2016'!J398*$AB$1</f>
        <v>0</v>
      </c>
      <c r="R398" s="166">
        <f>+Q398</f>
        <v>0</v>
      </c>
      <c r="S398" s="165">
        <f>+'1° trim 2016'!K398*$AB$1</f>
        <v>0</v>
      </c>
      <c r="T398" s="166">
        <f>+S398</f>
        <v>0</v>
      </c>
      <c r="U398" s="165">
        <f>+'1° trim 2016'!L398*$AB$1</f>
        <v>0</v>
      </c>
      <c r="V398" s="166">
        <f>+U398</f>
        <v>0</v>
      </c>
      <c r="W398" s="112">
        <f>+'1° trim 2016'!M398*$AB$1</f>
        <v>0</v>
      </c>
      <c r="X398" s="166">
        <f>+W398</f>
        <v>0</v>
      </c>
      <c r="Y398" s="116">
        <f t="shared" si="169"/>
        <v>0</v>
      </c>
      <c r="Z398" s="166">
        <f t="shared" si="169"/>
        <v>0</v>
      </c>
    </row>
    <row r="399" spans="1:26" ht="25.5" x14ac:dyDescent="0.2">
      <c r="A399" s="143" t="s">
        <v>1033</v>
      </c>
      <c r="B399" s="132" t="s">
        <v>1068</v>
      </c>
      <c r="C399" s="112">
        <f>+'1° trim 2016'!C399*$AB$1</f>
        <v>0</v>
      </c>
      <c r="D399" s="166">
        <f>+C399</f>
        <v>0</v>
      </c>
      <c r="E399" s="112">
        <f>+'1° trim 2016'!D399*$AB$1</f>
        <v>0</v>
      </c>
      <c r="F399" s="166">
        <f>+E399</f>
        <v>0</v>
      </c>
      <c r="G399" s="112">
        <f>+'1° trim 2016'!E399*$AB$1</f>
        <v>0</v>
      </c>
      <c r="H399" s="166">
        <f>+G399</f>
        <v>0</v>
      </c>
      <c r="I399" s="112">
        <f>+'1° trim 2016'!F399*$AB$1</f>
        <v>0</v>
      </c>
      <c r="J399" s="166">
        <f>+I399</f>
        <v>0</v>
      </c>
      <c r="K399" s="112">
        <f>+'1° trim 2016'!G399*$AB$1</f>
        <v>0</v>
      </c>
      <c r="L399" s="166">
        <f>+K399</f>
        <v>0</v>
      </c>
      <c r="M399" s="165">
        <f>+'1° trim 2016'!H399*$AB$1</f>
        <v>0</v>
      </c>
      <c r="N399" s="166">
        <f>+M399</f>
        <v>0</v>
      </c>
      <c r="O399" s="165">
        <f>+'1° trim 2016'!I399*$AB$1</f>
        <v>0</v>
      </c>
      <c r="P399" s="166">
        <f>+O399</f>
        <v>0</v>
      </c>
      <c r="Q399" s="165">
        <f>+'1° trim 2016'!J399*$AB$1</f>
        <v>0</v>
      </c>
      <c r="R399" s="166">
        <f>+Q399</f>
        <v>0</v>
      </c>
      <c r="S399" s="165">
        <f>+'1° trim 2016'!K399*$AB$1</f>
        <v>0</v>
      </c>
      <c r="T399" s="166">
        <f>+S399</f>
        <v>0</v>
      </c>
      <c r="U399" s="165">
        <f>+'1° trim 2016'!L399*$AB$1</f>
        <v>0</v>
      </c>
      <c r="V399" s="166">
        <f>+U399</f>
        <v>0</v>
      </c>
      <c r="W399" s="112">
        <f>+'1° trim 2016'!M399*$AB$1</f>
        <v>0</v>
      </c>
      <c r="X399" s="166">
        <f>+W399</f>
        <v>0</v>
      </c>
      <c r="Y399" s="116">
        <f t="shared" si="169"/>
        <v>0</v>
      </c>
      <c r="Z399" s="166">
        <f t="shared" si="169"/>
        <v>0</v>
      </c>
    </row>
    <row r="400" spans="1:26" x14ac:dyDescent="0.2">
      <c r="A400" s="143" t="s">
        <v>1034</v>
      </c>
      <c r="B400" s="132" t="s">
        <v>1070</v>
      </c>
      <c r="C400" s="112">
        <f>+'1° trim 2016'!C400*$AB$1</f>
        <v>8</v>
      </c>
      <c r="D400" s="166">
        <f>+C400</f>
        <v>8</v>
      </c>
      <c r="E400" s="112">
        <f>+'1° trim 2016'!D400*$AB$1</f>
        <v>0</v>
      </c>
      <c r="F400" s="166">
        <f>+E400</f>
        <v>0</v>
      </c>
      <c r="G400" s="112">
        <f>+'1° trim 2016'!E400*$AB$1</f>
        <v>0</v>
      </c>
      <c r="H400" s="166">
        <f>+G400</f>
        <v>0</v>
      </c>
      <c r="I400" s="112">
        <f>+'1° trim 2016'!F400*$AB$1</f>
        <v>0</v>
      </c>
      <c r="J400" s="166">
        <f>+I400</f>
        <v>0</v>
      </c>
      <c r="K400" s="112">
        <f>+'1° trim 2016'!G400*$AB$1</f>
        <v>0</v>
      </c>
      <c r="L400" s="166">
        <f>+K400</f>
        <v>0</v>
      </c>
      <c r="M400" s="165">
        <f>+'1° trim 2016'!H400*$AB$1</f>
        <v>0</v>
      </c>
      <c r="N400" s="166">
        <f>+M400</f>
        <v>0</v>
      </c>
      <c r="O400" s="165">
        <f>+'1° trim 2016'!I400*$AB$1</f>
        <v>0</v>
      </c>
      <c r="P400" s="166">
        <f>+O400</f>
        <v>0</v>
      </c>
      <c r="Q400" s="165">
        <f>+'1° trim 2016'!J400*$AB$1</f>
        <v>0</v>
      </c>
      <c r="R400" s="166">
        <f>+Q400</f>
        <v>0</v>
      </c>
      <c r="S400" s="165">
        <f>+'1° trim 2016'!K400*$AB$1</f>
        <v>0</v>
      </c>
      <c r="T400" s="166">
        <f>+S400</f>
        <v>0</v>
      </c>
      <c r="U400" s="165">
        <f>+'1° trim 2016'!L400*$AB$1</f>
        <v>0</v>
      </c>
      <c r="V400" s="166">
        <f>+U400</f>
        <v>0</v>
      </c>
      <c r="W400" s="112">
        <f>+'1° trim 2016'!M400*$AB$1</f>
        <v>0</v>
      </c>
      <c r="X400" s="166">
        <f>+W400</f>
        <v>0</v>
      </c>
      <c r="Y400" s="116">
        <f t="shared" si="169"/>
        <v>8</v>
      </c>
      <c r="Z400" s="166">
        <f t="shared" si="169"/>
        <v>8</v>
      </c>
    </row>
    <row r="401" spans="1:26" s="110" customFormat="1" x14ac:dyDescent="0.2">
      <c r="A401" s="143" t="s">
        <v>1035</v>
      </c>
      <c r="B401" s="132" t="s">
        <v>1072</v>
      </c>
      <c r="C401" s="112">
        <f>+'1° trim 2016'!C401*$AB$1</f>
        <v>0</v>
      </c>
      <c r="D401" s="166">
        <f>+C401</f>
        <v>0</v>
      </c>
      <c r="E401" s="112">
        <f>+'1° trim 2016'!D401*$AB$1</f>
        <v>0</v>
      </c>
      <c r="F401" s="166">
        <f>+E401</f>
        <v>0</v>
      </c>
      <c r="G401" s="112">
        <f>+'1° trim 2016'!E401*$AB$1</f>
        <v>0</v>
      </c>
      <c r="H401" s="166">
        <f>+G401</f>
        <v>0</v>
      </c>
      <c r="I401" s="112">
        <f>+'1° trim 2016'!F401*$AB$1</f>
        <v>0</v>
      </c>
      <c r="J401" s="166">
        <f>+I401</f>
        <v>0</v>
      </c>
      <c r="K401" s="112">
        <f>+'1° trim 2016'!G401*$AB$1</f>
        <v>0</v>
      </c>
      <c r="L401" s="166">
        <f>+K401</f>
        <v>0</v>
      </c>
      <c r="M401" s="165">
        <f>+'1° trim 2016'!H401*$AB$1</f>
        <v>0</v>
      </c>
      <c r="N401" s="166">
        <f>+M401</f>
        <v>0</v>
      </c>
      <c r="O401" s="165">
        <f>+'1° trim 2016'!I401*$AB$1</f>
        <v>0</v>
      </c>
      <c r="P401" s="166">
        <f>+O401</f>
        <v>0</v>
      </c>
      <c r="Q401" s="165">
        <f>+'1° trim 2016'!J401*$AB$1</f>
        <v>0</v>
      </c>
      <c r="R401" s="166">
        <f>+Q401</f>
        <v>0</v>
      </c>
      <c r="S401" s="165">
        <f>+'1° trim 2016'!K401*$AB$1</f>
        <v>0</v>
      </c>
      <c r="T401" s="166">
        <f>+S401</f>
        <v>0</v>
      </c>
      <c r="U401" s="165">
        <f>+'1° trim 2016'!L401*$AB$1</f>
        <v>0</v>
      </c>
      <c r="V401" s="166">
        <f>+U401</f>
        <v>0</v>
      </c>
      <c r="W401" s="112">
        <f>+'1° trim 2016'!M401*$AB$1</f>
        <v>0</v>
      </c>
      <c r="X401" s="166">
        <f>+W401</f>
        <v>0</v>
      </c>
      <c r="Y401" s="116">
        <f t="shared" si="169"/>
        <v>0</v>
      </c>
      <c r="Z401" s="166">
        <f t="shared" si="169"/>
        <v>0</v>
      </c>
    </row>
    <row r="402" spans="1:26" s="110" customFormat="1" x14ac:dyDescent="0.2">
      <c r="A402" s="139" t="s">
        <v>1036</v>
      </c>
      <c r="B402" s="132" t="s">
        <v>1074</v>
      </c>
      <c r="C402" s="112">
        <f>+'1° trim 2016'!C402*$AB$1</f>
        <v>436</v>
      </c>
      <c r="D402" s="164">
        <f>SUM(D403:D405)</f>
        <v>436</v>
      </c>
      <c r="E402" s="112">
        <f>+'1° trim 2016'!D402*$AB$1</f>
        <v>4</v>
      </c>
      <c r="F402" s="164">
        <f>SUM(F403:F405)</f>
        <v>4</v>
      </c>
      <c r="G402" s="112">
        <f>+'1° trim 2016'!E402*$AB$1</f>
        <v>156</v>
      </c>
      <c r="H402" s="164">
        <f>SUM(H403:H405)</f>
        <v>156</v>
      </c>
      <c r="I402" s="112">
        <f>+'1° trim 2016'!F402*$AB$1</f>
        <v>0</v>
      </c>
      <c r="J402" s="164">
        <f>SUM(J403:J405)</f>
        <v>0</v>
      </c>
      <c r="K402" s="112">
        <f>+'1° trim 2016'!G402*$AB$1</f>
        <v>416</v>
      </c>
      <c r="L402" s="164">
        <f>SUM(L403:L405)</f>
        <v>416</v>
      </c>
      <c r="M402" s="165">
        <f>+'1° trim 2016'!H402*$AB$1</f>
        <v>4</v>
      </c>
      <c r="N402" s="164">
        <f>SUM(N403:N405)</f>
        <v>4</v>
      </c>
      <c r="O402" s="165">
        <f>+'1° trim 2016'!I402*$AB$1</f>
        <v>212</v>
      </c>
      <c r="P402" s="164">
        <f>SUM(P403:P405)</f>
        <v>212</v>
      </c>
      <c r="Q402" s="165">
        <f>+'1° trim 2016'!J402*$AB$1</f>
        <v>352</v>
      </c>
      <c r="R402" s="164">
        <f>SUM(R403:R405)</f>
        <v>352</v>
      </c>
      <c r="S402" s="165">
        <f>+'1° trim 2016'!K402*$AB$1</f>
        <v>352</v>
      </c>
      <c r="T402" s="164">
        <f>SUM(T403:T405)</f>
        <v>352</v>
      </c>
      <c r="U402" s="165">
        <f>+'1° trim 2016'!L402*$AB$1</f>
        <v>164</v>
      </c>
      <c r="V402" s="164">
        <f>SUM(V403:V405)</f>
        <v>164</v>
      </c>
      <c r="W402" s="112">
        <f>+'1° trim 2016'!M402*$AB$1</f>
        <v>0</v>
      </c>
      <c r="X402" s="164">
        <f>SUM(X403:X405)</f>
        <v>0</v>
      </c>
      <c r="Y402" s="116">
        <f t="shared" si="169"/>
        <v>2096</v>
      </c>
      <c r="Z402" s="164">
        <f t="shared" si="169"/>
        <v>2096</v>
      </c>
    </row>
    <row r="403" spans="1:26" x14ac:dyDescent="0.2">
      <c r="A403" s="143" t="s">
        <v>1037</v>
      </c>
      <c r="B403" s="132" t="s">
        <v>1632</v>
      </c>
      <c r="C403" s="112">
        <f>+'1° trim 2016'!C403*$AB$1</f>
        <v>0</v>
      </c>
      <c r="D403" s="166">
        <f>+C403</f>
        <v>0</v>
      </c>
      <c r="E403" s="112">
        <f>+'1° trim 2016'!D403*$AB$1</f>
        <v>0</v>
      </c>
      <c r="F403" s="166">
        <f>+E403</f>
        <v>0</v>
      </c>
      <c r="G403" s="112">
        <f>+'1° trim 2016'!E403*$AB$1</f>
        <v>0</v>
      </c>
      <c r="H403" s="166">
        <f>+G403</f>
        <v>0</v>
      </c>
      <c r="I403" s="112">
        <f>+'1° trim 2016'!F403*$AB$1</f>
        <v>0</v>
      </c>
      <c r="J403" s="166">
        <f>+I403</f>
        <v>0</v>
      </c>
      <c r="K403" s="112">
        <f>+'1° trim 2016'!G403*$AB$1</f>
        <v>0</v>
      </c>
      <c r="L403" s="166">
        <f>+K403</f>
        <v>0</v>
      </c>
      <c r="M403" s="165">
        <f>+'1° trim 2016'!H403*$AB$1</f>
        <v>0</v>
      </c>
      <c r="N403" s="166">
        <f>+M403</f>
        <v>0</v>
      </c>
      <c r="O403" s="165">
        <f>+'1° trim 2016'!I403*$AB$1</f>
        <v>0</v>
      </c>
      <c r="P403" s="166">
        <f>+O403</f>
        <v>0</v>
      </c>
      <c r="Q403" s="165">
        <f>+'1° trim 2016'!J403*$AB$1</f>
        <v>0</v>
      </c>
      <c r="R403" s="166">
        <f>+Q403</f>
        <v>0</v>
      </c>
      <c r="S403" s="165">
        <f>+'1° trim 2016'!K403*$AB$1</f>
        <v>0</v>
      </c>
      <c r="T403" s="166">
        <f>+S403</f>
        <v>0</v>
      </c>
      <c r="U403" s="165">
        <f>+'1° trim 2016'!L403*$AB$1</f>
        <v>0</v>
      </c>
      <c r="V403" s="166">
        <f>+U403</f>
        <v>0</v>
      </c>
      <c r="W403" s="112">
        <f>+'1° trim 2016'!M403*$AB$1</f>
        <v>0</v>
      </c>
      <c r="X403" s="166">
        <f>+W403</f>
        <v>0</v>
      </c>
      <c r="Y403" s="116">
        <f t="shared" si="169"/>
        <v>0</v>
      </c>
      <c r="Z403" s="166">
        <f t="shared" si="169"/>
        <v>0</v>
      </c>
    </row>
    <row r="404" spans="1:26" x14ac:dyDescent="0.2">
      <c r="A404" s="143" t="s">
        <v>1038</v>
      </c>
      <c r="B404" s="132" t="s">
        <v>186</v>
      </c>
      <c r="C404" s="112">
        <f>+'1° trim 2016'!C404*$AB$1</f>
        <v>28</v>
      </c>
      <c r="D404" s="166">
        <f>+C404</f>
        <v>28</v>
      </c>
      <c r="E404" s="112">
        <f>+'1° trim 2016'!D404*$AB$1</f>
        <v>0</v>
      </c>
      <c r="F404" s="166">
        <f>+E404</f>
        <v>0</v>
      </c>
      <c r="G404" s="112">
        <f>+'1° trim 2016'!E404*$AB$1</f>
        <v>0</v>
      </c>
      <c r="H404" s="166">
        <f>+G404</f>
        <v>0</v>
      </c>
      <c r="I404" s="112">
        <f>+'1° trim 2016'!F404*$AB$1</f>
        <v>0</v>
      </c>
      <c r="J404" s="166">
        <f>+I404</f>
        <v>0</v>
      </c>
      <c r="K404" s="112">
        <f>+'1° trim 2016'!G404*$AB$1</f>
        <v>288</v>
      </c>
      <c r="L404" s="166">
        <f>+K404</f>
        <v>288</v>
      </c>
      <c r="M404" s="165">
        <f>+'1° trim 2016'!H404*$AB$1</f>
        <v>0</v>
      </c>
      <c r="N404" s="166">
        <f>+M404</f>
        <v>0</v>
      </c>
      <c r="O404" s="165">
        <f>+'1° trim 2016'!I404*$AB$1</f>
        <v>176</v>
      </c>
      <c r="P404" s="166">
        <f>+O404</f>
        <v>176</v>
      </c>
      <c r="Q404" s="165">
        <f>+'1° trim 2016'!J404*$AB$1</f>
        <v>236</v>
      </c>
      <c r="R404" s="166">
        <f>+Q404</f>
        <v>236</v>
      </c>
      <c r="S404" s="165">
        <f>+'1° trim 2016'!K404*$AB$1</f>
        <v>248</v>
      </c>
      <c r="T404" s="166">
        <f>+S404</f>
        <v>248</v>
      </c>
      <c r="U404" s="165">
        <f>+'1° trim 2016'!L404*$AB$1</f>
        <v>0</v>
      </c>
      <c r="V404" s="166">
        <f>+U404</f>
        <v>0</v>
      </c>
      <c r="W404" s="112">
        <f>+'1° trim 2016'!M404*$AB$1</f>
        <v>0</v>
      </c>
      <c r="X404" s="166">
        <f>+W404</f>
        <v>0</v>
      </c>
      <c r="Y404" s="116">
        <f t="shared" si="169"/>
        <v>976</v>
      </c>
      <c r="Z404" s="166">
        <f t="shared" si="169"/>
        <v>976</v>
      </c>
    </row>
    <row r="405" spans="1:26" x14ac:dyDescent="0.2">
      <c r="A405" s="143" t="s">
        <v>1039</v>
      </c>
      <c r="B405" s="132" t="s">
        <v>188</v>
      </c>
      <c r="C405" s="112">
        <f>+'1° trim 2016'!C405*$AB$1</f>
        <v>408</v>
      </c>
      <c r="D405" s="166">
        <f>+C405</f>
        <v>408</v>
      </c>
      <c r="E405" s="112">
        <f>+'1° trim 2016'!D405*$AB$1</f>
        <v>4</v>
      </c>
      <c r="F405" s="166">
        <f>+E405</f>
        <v>4</v>
      </c>
      <c r="G405" s="112">
        <f>+'1° trim 2016'!E405*$AB$1</f>
        <v>156</v>
      </c>
      <c r="H405" s="166">
        <f>+G405</f>
        <v>156</v>
      </c>
      <c r="I405" s="112">
        <f>+'1° trim 2016'!F405*$AB$1</f>
        <v>0</v>
      </c>
      <c r="J405" s="166">
        <f>+I405</f>
        <v>0</v>
      </c>
      <c r="K405" s="112">
        <f>+'1° trim 2016'!G405*$AB$1</f>
        <v>128</v>
      </c>
      <c r="L405" s="166">
        <f>+K405</f>
        <v>128</v>
      </c>
      <c r="M405" s="165">
        <f>+'1° trim 2016'!H405*$AB$1</f>
        <v>4</v>
      </c>
      <c r="N405" s="166">
        <f>+M405</f>
        <v>4</v>
      </c>
      <c r="O405" s="165">
        <f>+'1° trim 2016'!I405*$AB$1</f>
        <v>36</v>
      </c>
      <c r="P405" s="166">
        <f>+O405</f>
        <v>36</v>
      </c>
      <c r="Q405" s="165">
        <f>+'1° trim 2016'!J405*$AB$1</f>
        <v>116</v>
      </c>
      <c r="R405" s="166">
        <f>+Q405</f>
        <v>116</v>
      </c>
      <c r="S405" s="165">
        <f>+'1° trim 2016'!K405*$AB$1</f>
        <v>104</v>
      </c>
      <c r="T405" s="166">
        <f>+S405</f>
        <v>104</v>
      </c>
      <c r="U405" s="165">
        <f>+'1° trim 2016'!L405*$AB$1</f>
        <v>164</v>
      </c>
      <c r="V405" s="166">
        <f>+U405</f>
        <v>164</v>
      </c>
      <c r="W405" s="112">
        <f>+'1° trim 2016'!M405*$AB$1</f>
        <v>0</v>
      </c>
      <c r="X405" s="166">
        <f>+W405</f>
        <v>0</v>
      </c>
      <c r="Y405" s="116">
        <f t="shared" si="169"/>
        <v>1120</v>
      </c>
      <c r="Z405" s="166">
        <f t="shared" si="169"/>
        <v>1120</v>
      </c>
    </row>
    <row r="406" spans="1:26" x14ac:dyDescent="0.2">
      <c r="A406" s="139" t="s">
        <v>1040</v>
      </c>
      <c r="B406" s="132" t="s">
        <v>190</v>
      </c>
      <c r="C406" s="112">
        <f>+'1° trim 2016'!C406*$AB$1</f>
        <v>0</v>
      </c>
      <c r="D406" s="164">
        <f>SUM(D407:D408)</f>
        <v>0</v>
      </c>
      <c r="E406" s="112">
        <f>+'1° trim 2016'!D406*$AB$1</f>
        <v>0</v>
      </c>
      <c r="F406" s="164">
        <f>SUM(F407:F408)</f>
        <v>0</v>
      </c>
      <c r="G406" s="112">
        <f>+'1° trim 2016'!E406*$AB$1</f>
        <v>0</v>
      </c>
      <c r="H406" s="164">
        <f>SUM(H407:H408)</f>
        <v>0</v>
      </c>
      <c r="I406" s="112">
        <f>+'1° trim 2016'!F406*$AB$1</f>
        <v>0</v>
      </c>
      <c r="J406" s="164">
        <f>SUM(J407:J408)</f>
        <v>0</v>
      </c>
      <c r="K406" s="112">
        <f>+'1° trim 2016'!G406*$AB$1</f>
        <v>0</v>
      </c>
      <c r="L406" s="164">
        <f>SUM(L407:L408)</f>
        <v>0</v>
      </c>
      <c r="M406" s="165">
        <f>+'1° trim 2016'!H406*$AB$1</f>
        <v>0</v>
      </c>
      <c r="N406" s="164">
        <f>SUM(N407:N408)</f>
        <v>0</v>
      </c>
      <c r="O406" s="165">
        <f>+'1° trim 2016'!I406*$AB$1</f>
        <v>0</v>
      </c>
      <c r="P406" s="164">
        <f>SUM(P407:P408)</f>
        <v>0</v>
      </c>
      <c r="Q406" s="165">
        <f>+'1° trim 2016'!J406*$AB$1</f>
        <v>0</v>
      </c>
      <c r="R406" s="164">
        <f>SUM(R407:R408)</f>
        <v>0</v>
      </c>
      <c r="S406" s="165">
        <f>+'1° trim 2016'!K406*$AB$1</f>
        <v>0</v>
      </c>
      <c r="T406" s="164">
        <f>SUM(T407:T408)</f>
        <v>0</v>
      </c>
      <c r="U406" s="165">
        <f>+'1° trim 2016'!L406*$AB$1</f>
        <v>0</v>
      </c>
      <c r="V406" s="164">
        <f>SUM(V407:V408)</f>
        <v>0</v>
      </c>
      <c r="W406" s="112">
        <f>+'1° trim 2016'!M406*$AB$1</f>
        <v>0</v>
      </c>
      <c r="X406" s="164">
        <f>SUM(X407:X408)</f>
        <v>0</v>
      </c>
      <c r="Y406" s="116">
        <f t="shared" si="169"/>
        <v>0</v>
      </c>
      <c r="Z406" s="164">
        <f t="shared" si="169"/>
        <v>0</v>
      </c>
    </row>
    <row r="407" spans="1:26" x14ac:dyDescent="0.2">
      <c r="A407" s="143" t="s">
        <v>1041</v>
      </c>
      <c r="B407" s="132" t="s">
        <v>192</v>
      </c>
      <c r="C407" s="112">
        <f>+'1° trim 2016'!C407*$AB$1</f>
        <v>0</v>
      </c>
      <c r="D407" s="166">
        <f>+C407</f>
        <v>0</v>
      </c>
      <c r="E407" s="112">
        <f>+'1° trim 2016'!D407*$AB$1</f>
        <v>0</v>
      </c>
      <c r="F407" s="166">
        <f>+E407</f>
        <v>0</v>
      </c>
      <c r="G407" s="112">
        <f>+'1° trim 2016'!E407*$AB$1</f>
        <v>0</v>
      </c>
      <c r="H407" s="166">
        <f>+G407</f>
        <v>0</v>
      </c>
      <c r="I407" s="112">
        <f>+'1° trim 2016'!F407*$AB$1</f>
        <v>0</v>
      </c>
      <c r="J407" s="166">
        <f>+I407</f>
        <v>0</v>
      </c>
      <c r="K407" s="112">
        <f>+'1° trim 2016'!G407*$AB$1</f>
        <v>0</v>
      </c>
      <c r="L407" s="166">
        <f>+K407</f>
        <v>0</v>
      </c>
      <c r="M407" s="165">
        <f>+'1° trim 2016'!H407*$AB$1</f>
        <v>0</v>
      </c>
      <c r="N407" s="166">
        <f>+M407</f>
        <v>0</v>
      </c>
      <c r="O407" s="165">
        <f>+'1° trim 2016'!I407*$AB$1</f>
        <v>0</v>
      </c>
      <c r="P407" s="166">
        <f>+O407</f>
        <v>0</v>
      </c>
      <c r="Q407" s="165">
        <f>+'1° trim 2016'!J407*$AB$1</f>
        <v>0</v>
      </c>
      <c r="R407" s="166">
        <f>+Q407</f>
        <v>0</v>
      </c>
      <c r="S407" s="165">
        <f>+'1° trim 2016'!K407*$AB$1</f>
        <v>0</v>
      </c>
      <c r="T407" s="166">
        <f>+S407</f>
        <v>0</v>
      </c>
      <c r="U407" s="165">
        <f>+'1° trim 2016'!L407*$AB$1</f>
        <v>0</v>
      </c>
      <c r="V407" s="166">
        <f>+U407</f>
        <v>0</v>
      </c>
      <c r="W407" s="112">
        <f>+'1° trim 2016'!M407*$AB$1</f>
        <v>0</v>
      </c>
      <c r="X407" s="166">
        <f>+W407</f>
        <v>0</v>
      </c>
      <c r="Y407" s="116">
        <f t="shared" si="169"/>
        <v>0</v>
      </c>
      <c r="Z407" s="166">
        <f t="shared" si="169"/>
        <v>0</v>
      </c>
    </row>
    <row r="408" spans="1:26" x14ac:dyDescent="0.2">
      <c r="A408" s="143" t="s">
        <v>601</v>
      </c>
      <c r="B408" s="132" t="s">
        <v>194</v>
      </c>
      <c r="C408" s="112">
        <f>+'1° trim 2016'!C408*$AB$1</f>
        <v>0</v>
      </c>
      <c r="D408" s="166">
        <f>+C408</f>
        <v>0</v>
      </c>
      <c r="E408" s="112">
        <f>+'1° trim 2016'!D408*$AB$1</f>
        <v>0</v>
      </c>
      <c r="F408" s="166">
        <f>+E408</f>
        <v>0</v>
      </c>
      <c r="G408" s="112">
        <f>+'1° trim 2016'!E408*$AB$1</f>
        <v>0</v>
      </c>
      <c r="H408" s="166">
        <f>+G408</f>
        <v>0</v>
      </c>
      <c r="I408" s="112">
        <f>+'1° trim 2016'!F408*$AB$1</f>
        <v>0</v>
      </c>
      <c r="J408" s="166">
        <f>+I408</f>
        <v>0</v>
      </c>
      <c r="K408" s="112">
        <f>+'1° trim 2016'!G408*$AB$1</f>
        <v>0</v>
      </c>
      <c r="L408" s="166">
        <f>+K408</f>
        <v>0</v>
      </c>
      <c r="M408" s="165">
        <f>+'1° trim 2016'!H408*$AB$1</f>
        <v>0</v>
      </c>
      <c r="N408" s="166">
        <f>+M408</f>
        <v>0</v>
      </c>
      <c r="O408" s="165">
        <f>+'1° trim 2016'!I408*$AB$1</f>
        <v>0</v>
      </c>
      <c r="P408" s="166">
        <f>+O408</f>
        <v>0</v>
      </c>
      <c r="Q408" s="165">
        <f>+'1° trim 2016'!J408*$AB$1</f>
        <v>0</v>
      </c>
      <c r="R408" s="166">
        <f>+Q408</f>
        <v>0</v>
      </c>
      <c r="S408" s="165">
        <f>+'1° trim 2016'!K408*$AB$1</f>
        <v>0</v>
      </c>
      <c r="T408" s="166">
        <f>+S408</f>
        <v>0</v>
      </c>
      <c r="U408" s="165">
        <f>+'1° trim 2016'!L408*$AB$1</f>
        <v>0</v>
      </c>
      <c r="V408" s="166">
        <f>+U408</f>
        <v>0</v>
      </c>
      <c r="W408" s="112">
        <f>+'1° trim 2016'!M408*$AB$1</f>
        <v>0</v>
      </c>
      <c r="X408" s="166">
        <f>+W408</f>
        <v>0</v>
      </c>
      <c r="Y408" s="116">
        <f t="shared" si="169"/>
        <v>0</v>
      </c>
      <c r="Z408" s="166">
        <f t="shared" si="169"/>
        <v>0</v>
      </c>
    </row>
    <row r="409" spans="1:26" x14ac:dyDescent="0.2">
      <c r="A409" s="139" t="s">
        <v>602</v>
      </c>
      <c r="B409" s="132" t="s">
        <v>196</v>
      </c>
      <c r="C409" s="112">
        <f>+'1° trim 2016'!C409*$AB$1</f>
        <v>-428</v>
      </c>
      <c r="D409" s="164">
        <f>D392+D396-D402-D406</f>
        <v>-428</v>
      </c>
      <c r="E409" s="112">
        <f>+'1° trim 2016'!D409*$AB$1</f>
        <v>-4</v>
      </c>
      <c r="F409" s="164">
        <f>F392+F396-F402-F406</f>
        <v>-4</v>
      </c>
      <c r="G409" s="112">
        <f>+'1° trim 2016'!E409*$AB$1</f>
        <v>-156</v>
      </c>
      <c r="H409" s="164">
        <f>H392+H396-H402-H406</f>
        <v>-156</v>
      </c>
      <c r="I409" s="112">
        <f>+'1° trim 2016'!F409*$AB$1</f>
        <v>0</v>
      </c>
      <c r="J409" s="164">
        <f>J392+J396-J402-J406</f>
        <v>0</v>
      </c>
      <c r="K409" s="112">
        <f>+'1° trim 2016'!G409*$AB$1</f>
        <v>-416</v>
      </c>
      <c r="L409" s="164">
        <f>L392+L396-L402-L406</f>
        <v>-416</v>
      </c>
      <c r="M409" s="165">
        <f>+'1° trim 2016'!H409*$AB$1</f>
        <v>-4</v>
      </c>
      <c r="N409" s="164">
        <f>N392+N396-N402-N406</f>
        <v>-4</v>
      </c>
      <c r="O409" s="165">
        <f>+'1° trim 2016'!I409*$AB$1</f>
        <v>-212</v>
      </c>
      <c r="P409" s="164">
        <f>P392+P396-P402-P406</f>
        <v>-212</v>
      </c>
      <c r="Q409" s="165">
        <f>+'1° trim 2016'!J409*$AB$1</f>
        <v>-348</v>
      </c>
      <c r="R409" s="164">
        <f>R392+R396-R402-R406</f>
        <v>-348</v>
      </c>
      <c r="S409" s="165">
        <f>+'1° trim 2016'!K409*$AB$1</f>
        <v>-352</v>
      </c>
      <c r="T409" s="164">
        <f>T392+T396-T402-T406</f>
        <v>-352</v>
      </c>
      <c r="U409" s="165">
        <f>+'1° trim 2016'!L409*$AB$1</f>
        <v>-164</v>
      </c>
      <c r="V409" s="164">
        <f>V392+V396-V402-V406</f>
        <v>-164</v>
      </c>
      <c r="W409" s="112">
        <f>+'1° trim 2016'!M409*$AB$1</f>
        <v>0</v>
      </c>
      <c r="X409" s="164">
        <f>X392+X396-X402-X406</f>
        <v>0</v>
      </c>
      <c r="Y409" s="116">
        <f t="shared" si="169"/>
        <v>-2084</v>
      </c>
      <c r="Z409" s="164">
        <f t="shared" si="169"/>
        <v>-2084</v>
      </c>
    </row>
    <row r="410" spans="1:26" x14ac:dyDescent="0.2">
      <c r="A410" s="139" t="s">
        <v>603</v>
      </c>
      <c r="B410" s="132" t="s">
        <v>200</v>
      </c>
      <c r="C410" s="112">
        <f>+'1° trim 2016'!C410*$AB$1</f>
        <v>0</v>
      </c>
      <c r="D410" s="166">
        <f>+C410</f>
        <v>0</v>
      </c>
      <c r="E410" s="112">
        <f>+'1° trim 2016'!D410*$AB$1</f>
        <v>0</v>
      </c>
      <c r="F410" s="166">
        <f>+E410</f>
        <v>0</v>
      </c>
      <c r="G410" s="112">
        <f>+'1° trim 2016'!E410*$AB$1</f>
        <v>0</v>
      </c>
      <c r="H410" s="166">
        <f>+G410</f>
        <v>0</v>
      </c>
      <c r="I410" s="112">
        <f>+'1° trim 2016'!F410*$AB$1</f>
        <v>0</v>
      </c>
      <c r="J410" s="166">
        <f>+I410</f>
        <v>0</v>
      </c>
      <c r="K410" s="112">
        <f>+'1° trim 2016'!G410*$AB$1</f>
        <v>0</v>
      </c>
      <c r="L410" s="166">
        <f>+K410</f>
        <v>0</v>
      </c>
      <c r="M410" s="165">
        <f>+'1° trim 2016'!H410*$AB$1</f>
        <v>0</v>
      </c>
      <c r="N410" s="166">
        <f>+M410</f>
        <v>0</v>
      </c>
      <c r="O410" s="165">
        <f>+'1° trim 2016'!I410*$AB$1</f>
        <v>0</v>
      </c>
      <c r="P410" s="166">
        <f>+O410</f>
        <v>0</v>
      </c>
      <c r="Q410" s="165">
        <f>+'1° trim 2016'!J410*$AB$1</f>
        <v>0</v>
      </c>
      <c r="R410" s="166">
        <f>+Q410</f>
        <v>0</v>
      </c>
      <c r="S410" s="165">
        <f>+'1° trim 2016'!K410*$AB$1</f>
        <v>0</v>
      </c>
      <c r="T410" s="166">
        <f>+S410</f>
        <v>0</v>
      </c>
      <c r="U410" s="165">
        <f>+'1° trim 2016'!L410*$AB$1</f>
        <v>0</v>
      </c>
      <c r="V410" s="166">
        <f>+U410</f>
        <v>0</v>
      </c>
      <c r="W410" s="112">
        <f>+'1° trim 2016'!M410*$AB$1</f>
        <v>0</v>
      </c>
      <c r="X410" s="166">
        <f>+W410</f>
        <v>0</v>
      </c>
      <c r="Y410" s="116">
        <f t="shared" si="169"/>
        <v>0</v>
      </c>
      <c r="Z410" s="166">
        <f t="shared" si="169"/>
        <v>0</v>
      </c>
    </row>
    <row r="411" spans="1:26" x14ac:dyDescent="0.2">
      <c r="A411" s="139" t="s">
        <v>604</v>
      </c>
      <c r="B411" s="132" t="s">
        <v>202</v>
      </c>
      <c r="C411" s="112">
        <f>+'1° trim 2016'!C411*$AB$1</f>
        <v>0</v>
      </c>
      <c r="D411" s="166">
        <f>+C411</f>
        <v>0</v>
      </c>
      <c r="E411" s="112">
        <f>+'1° trim 2016'!D411*$AB$1</f>
        <v>0</v>
      </c>
      <c r="F411" s="166">
        <f>+E411</f>
        <v>0</v>
      </c>
      <c r="G411" s="112">
        <f>+'1° trim 2016'!E411*$AB$1</f>
        <v>0</v>
      </c>
      <c r="H411" s="166">
        <f>+G411</f>
        <v>0</v>
      </c>
      <c r="I411" s="112">
        <f>+'1° trim 2016'!F411*$AB$1</f>
        <v>0</v>
      </c>
      <c r="J411" s="166">
        <f>+I411</f>
        <v>0</v>
      </c>
      <c r="K411" s="112">
        <f>+'1° trim 2016'!G411*$AB$1</f>
        <v>0</v>
      </c>
      <c r="L411" s="166">
        <f>+K411</f>
        <v>0</v>
      </c>
      <c r="M411" s="165">
        <f>+'1° trim 2016'!H411*$AB$1</f>
        <v>0</v>
      </c>
      <c r="N411" s="166">
        <f>+M411</f>
        <v>0</v>
      </c>
      <c r="O411" s="165">
        <f>+'1° trim 2016'!I411*$AB$1</f>
        <v>0</v>
      </c>
      <c r="P411" s="166">
        <f>+O411</f>
        <v>0</v>
      </c>
      <c r="Q411" s="165">
        <f>+'1° trim 2016'!J411*$AB$1</f>
        <v>0</v>
      </c>
      <c r="R411" s="166">
        <f>+Q411</f>
        <v>0</v>
      </c>
      <c r="S411" s="165">
        <f>+'1° trim 2016'!K411*$AB$1</f>
        <v>0</v>
      </c>
      <c r="T411" s="166">
        <f>+S411</f>
        <v>0</v>
      </c>
      <c r="U411" s="165">
        <f>+'1° trim 2016'!L411*$AB$1</f>
        <v>0</v>
      </c>
      <c r="V411" s="166">
        <f>+U411</f>
        <v>0</v>
      </c>
      <c r="W411" s="112">
        <f>+'1° trim 2016'!M411*$AB$1</f>
        <v>0</v>
      </c>
      <c r="X411" s="166">
        <f>+W411</f>
        <v>0</v>
      </c>
      <c r="Y411" s="116">
        <f t="shared" si="169"/>
        <v>0</v>
      </c>
      <c r="Z411" s="166">
        <f t="shared" si="169"/>
        <v>0</v>
      </c>
    </row>
    <row r="412" spans="1:26" x14ac:dyDescent="0.2">
      <c r="A412" s="139" t="s">
        <v>605</v>
      </c>
      <c r="B412" s="132" t="s">
        <v>204</v>
      </c>
      <c r="C412" s="112">
        <f>+'1° trim 2016'!C412*$AB$1</f>
        <v>0</v>
      </c>
      <c r="D412" s="164">
        <f>+D410-D411</f>
        <v>0</v>
      </c>
      <c r="E412" s="112">
        <f>+'1° trim 2016'!D412*$AB$1</f>
        <v>0</v>
      </c>
      <c r="F412" s="164">
        <f>+F410-F411</f>
        <v>0</v>
      </c>
      <c r="G412" s="112">
        <f>+'1° trim 2016'!E412*$AB$1</f>
        <v>0</v>
      </c>
      <c r="H412" s="164">
        <f>+H410-H411</f>
        <v>0</v>
      </c>
      <c r="I412" s="112">
        <f>+'1° trim 2016'!F412*$AB$1</f>
        <v>0</v>
      </c>
      <c r="J412" s="164">
        <f>+J410-J411</f>
        <v>0</v>
      </c>
      <c r="K412" s="112">
        <f>+'1° trim 2016'!G412*$AB$1</f>
        <v>0</v>
      </c>
      <c r="L412" s="164">
        <f>+L410-L411</f>
        <v>0</v>
      </c>
      <c r="M412" s="165">
        <f>+'1° trim 2016'!H412*$AB$1</f>
        <v>0</v>
      </c>
      <c r="N412" s="164">
        <f>+N410-N411</f>
        <v>0</v>
      </c>
      <c r="O412" s="165">
        <f>+'1° trim 2016'!I412*$AB$1</f>
        <v>0</v>
      </c>
      <c r="P412" s="164">
        <f>+P410-P411</f>
        <v>0</v>
      </c>
      <c r="Q412" s="165">
        <f>+'1° trim 2016'!J412*$AB$1</f>
        <v>0</v>
      </c>
      <c r="R412" s="164">
        <f>+R410-R411</f>
        <v>0</v>
      </c>
      <c r="S412" s="165">
        <f>+'1° trim 2016'!K412*$AB$1</f>
        <v>0</v>
      </c>
      <c r="T412" s="164">
        <f>+T410-T411</f>
        <v>0</v>
      </c>
      <c r="U412" s="165">
        <f>+'1° trim 2016'!L412*$AB$1</f>
        <v>0</v>
      </c>
      <c r="V412" s="164">
        <f>+V410-V411</f>
        <v>0</v>
      </c>
      <c r="W412" s="112">
        <f>+'1° trim 2016'!M412*$AB$1</f>
        <v>0</v>
      </c>
      <c r="X412" s="164">
        <f>+X410-X411</f>
        <v>0</v>
      </c>
      <c r="Y412" s="116">
        <f t="shared" si="169"/>
        <v>0</v>
      </c>
      <c r="Z412" s="164">
        <f t="shared" si="169"/>
        <v>0</v>
      </c>
    </row>
    <row r="413" spans="1:26" x14ac:dyDescent="0.2">
      <c r="A413" s="139" t="s">
        <v>606</v>
      </c>
      <c r="B413" s="132" t="s">
        <v>208</v>
      </c>
      <c r="C413" s="112">
        <f>+'1° trim 2016'!C413*$AB$1</f>
        <v>0</v>
      </c>
      <c r="D413" s="164">
        <f>D414+D415</f>
        <v>0</v>
      </c>
      <c r="E413" s="112">
        <f>+'1° trim 2016'!D413*$AB$1</f>
        <v>64</v>
      </c>
      <c r="F413" s="164">
        <f>F414+F415</f>
        <v>64</v>
      </c>
      <c r="G413" s="112">
        <f>+'1° trim 2016'!E413*$AB$1</f>
        <v>640</v>
      </c>
      <c r="H413" s="164">
        <f>H414+H415</f>
        <v>640</v>
      </c>
      <c r="I413" s="112">
        <f>+'1° trim 2016'!F413*$AB$1</f>
        <v>52</v>
      </c>
      <c r="J413" s="164">
        <f>J414+J415</f>
        <v>52</v>
      </c>
      <c r="K413" s="112">
        <f>+'1° trim 2016'!G413*$AB$1</f>
        <v>264</v>
      </c>
      <c r="L413" s="164">
        <f>L414+L415</f>
        <v>264</v>
      </c>
      <c r="M413" s="165">
        <f>+'1° trim 2016'!H413*$AB$1</f>
        <v>20</v>
      </c>
      <c r="N413" s="164">
        <f>N414+N415</f>
        <v>20</v>
      </c>
      <c r="O413" s="165">
        <f>+'1° trim 2016'!I413*$AB$1</f>
        <v>464</v>
      </c>
      <c r="P413" s="164">
        <f>P414+P415</f>
        <v>464</v>
      </c>
      <c r="Q413" s="165">
        <f>+'1° trim 2016'!J413*$AB$1</f>
        <v>1668</v>
      </c>
      <c r="R413" s="164">
        <f>R414+R415</f>
        <v>1668</v>
      </c>
      <c r="S413" s="165">
        <f>+'1° trim 2016'!K413*$AB$1</f>
        <v>188</v>
      </c>
      <c r="T413" s="164">
        <f>T414+T415</f>
        <v>188</v>
      </c>
      <c r="U413" s="165">
        <f>+'1° trim 2016'!L413*$AB$1</f>
        <v>72</v>
      </c>
      <c r="V413" s="164">
        <f>V414+V415</f>
        <v>72</v>
      </c>
      <c r="W413" s="112">
        <f>+'1° trim 2016'!M413*$AB$1</f>
        <v>124</v>
      </c>
      <c r="X413" s="164">
        <f>X414+X415</f>
        <v>124</v>
      </c>
      <c r="Y413" s="116">
        <f t="shared" si="169"/>
        <v>3556</v>
      </c>
      <c r="Z413" s="164">
        <f t="shared" si="169"/>
        <v>3556</v>
      </c>
    </row>
    <row r="414" spans="1:26" x14ac:dyDescent="0.2">
      <c r="A414" s="143" t="s">
        <v>607</v>
      </c>
      <c r="B414" s="132" t="s">
        <v>210</v>
      </c>
      <c r="C414" s="112">
        <f>+'1° trim 2016'!C414*$AB$1</f>
        <v>0</v>
      </c>
      <c r="D414" s="166">
        <f>+C414</f>
        <v>0</v>
      </c>
      <c r="E414" s="112">
        <f>+'1° trim 2016'!D414*$AB$1</f>
        <v>0</v>
      </c>
      <c r="F414" s="166">
        <f>+E414</f>
        <v>0</v>
      </c>
      <c r="G414" s="112">
        <f>+'1° trim 2016'!E414*$AB$1</f>
        <v>0</v>
      </c>
      <c r="H414" s="166">
        <f>+G414</f>
        <v>0</v>
      </c>
      <c r="I414" s="112">
        <f>+'1° trim 2016'!F414*$AB$1</f>
        <v>0</v>
      </c>
      <c r="J414" s="166">
        <f>+I414</f>
        <v>0</v>
      </c>
      <c r="K414" s="112">
        <f>+'1° trim 2016'!G414*$AB$1</f>
        <v>0</v>
      </c>
      <c r="L414" s="166">
        <f>+K414</f>
        <v>0</v>
      </c>
      <c r="M414" s="165">
        <f>+'1° trim 2016'!H414*$AB$1</f>
        <v>0</v>
      </c>
      <c r="N414" s="166">
        <f>+M414</f>
        <v>0</v>
      </c>
      <c r="O414" s="165">
        <f>+'1° trim 2016'!I414*$AB$1</f>
        <v>0</v>
      </c>
      <c r="P414" s="166">
        <f>+O414</f>
        <v>0</v>
      </c>
      <c r="Q414" s="165">
        <f>+'1° trim 2016'!J414*$AB$1</f>
        <v>0</v>
      </c>
      <c r="R414" s="166">
        <f>+Q414</f>
        <v>0</v>
      </c>
      <c r="S414" s="165">
        <f>+'1° trim 2016'!K414*$AB$1</f>
        <v>0</v>
      </c>
      <c r="T414" s="166">
        <f>+S414</f>
        <v>0</v>
      </c>
      <c r="U414" s="165">
        <f>+'1° trim 2016'!L414*$AB$1</f>
        <v>0</v>
      </c>
      <c r="V414" s="166">
        <f>+U414</f>
        <v>0</v>
      </c>
      <c r="W414" s="112">
        <f>+'1° trim 2016'!M414*$AB$1</f>
        <v>0</v>
      </c>
      <c r="X414" s="166">
        <f>+W414</f>
        <v>0</v>
      </c>
      <c r="Y414" s="116">
        <f t="shared" si="169"/>
        <v>0</v>
      </c>
      <c r="Z414" s="166">
        <f t="shared" si="169"/>
        <v>0</v>
      </c>
    </row>
    <row r="415" spans="1:26" x14ac:dyDescent="0.2">
      <c r="A415" s="143" t="s">
        <v>608</v>
      </c>
      <c r="B415" s="132" t="s">
        <v>212</v>
      </c>
      <c r="C415" s="112">
        <f>+'1° trim 2016'!C415*$AB$1</f>
        <v>0</v>
      </c>
      <c r="D415" s="164">
        <f>D416+D417+D427+D437</f>
        <v>0</v>
      </c>
      <c r="E415" s="112">
        <f>+'1° trim 2016'!D415*$AB$1</f>
        <v>64</v>
      </c>
      <c r="F415" s="164">
        <f>F416+F417+F427+F437</f>
        <v>64</v>
      </c>
      <c r="G415" s="112">
        <f>+'1° trim 2016'!E415*$AB$1</f>
        <v>640</v>
      </c>
      <c r="H415" s="164">
        <f>H416+H417+H427+H437</f>
        <v>640</v>
      </c>
      <c r="I415" s="112">
        <f>+'1° trim 2016'!F415*$AB$1</f>
        <v>52</v>
      </c>
      <c r="J415" s="164">
        <f>J416+J417+J427+J437</f>
        <v>52</v>
      </c>
      <c r="K415" s="112">
        <f>+'1° trim 2016'!G415*$AB$1</f>
        <v>264</v>
      </c>
      <c r="L415" s="164">
        <f>L416+L417+L427+L437</f>
        <v>264</v>
      </c>
      <c r="M415" s="165">
        <f>+'1° trim 2016'!H415*$AB$1</f>
        <v>20</v>
      </c>
      <c r="N415" s="164">
        <f>N416+N417+N427+N437</f>
        <v>20</v>
      </c>
      <c r="O415" s="165">
        <f>+'1° trim 2016'!I415*$AB$1</f>
        <v>464</v>
      </c>
      <c r="P415" s="164">
        <f>P416+P417+P427+P437</f>
        <v>464</v>
      </c>
      <c r="Q415" s="165">
        <f>+'1° trim 2016'!J415*$AB$1</f>
        <v>1668</v>
      </c>
      <c r="R415" s="164">
        <f>R416+R417+R427+R437</f>
        <v>1668</v>
      </c>
      <c r="S415" s="165">
        <f>+'1° trim 2016'!K415*$AB$1</f>
        <v>188</v>
      </c>
      <c r="T415" s="164">
        <f>T416+T417+T427+T437</f>
        <v>188</v>
      </c>
      <c r="U415" s="165">
        <f>+'1° trim 2016'!L415*$AB$1</f>
        <v>72</v>
      </c>
      <c r="V415" s="164">
        <f>V416+V417+V427+V437</f>
        <v>72</v>
      </c>
      <c r="W415" s="112">
        <f>+'1° trim 2016'!M415*$AB$1</f>
        <v>124</v>
      </c>
      <c r="X415" s="164">
        <f>X416+X417+X427+X437</f>
        <v>124</v>
      </c>
      <c r="Y415" s="116">
        <f t="shared" si="169"/>
        <v>3556</v>
      </c>
      <c r="Z415" s="164">
        <f t="shared" si="169"/>
        <v>3556</v>
      </c>
    </row>
    <row r="416" spans="1:26" x14ac:dyDescent="0.2">
      <c r="A416" s="143" t="s">
        <v>609</v>
      </c>
      <c r="B416" s="132" t="s">
        <v>214</v>
      </c>
      <c r="C416" s="112">
        <f>+'1° trim 2016'!C416*$AB$1</f>
        <v>0</v>
      </c>
      <c r="D416" s="166">
        <f>+C416</f>
        <v>0</v>
      </c>
      <c r="E416" s="112">
        <f>+'1° trim 2016'!D416*$AB$1</f>
        <v>0</v>
      </c>
      <c r="F416" s="166">
        <f>+E416</f>
        <v>0</v>
      </c>
      <c r="G416" s="112">
        <f>+'1° trim 2016'!E416*$AB$1</f>
        <v>0</v>
      </c>
      <c r="H416" s="166">
        <f>+G416</f>
        <v>0</v>
      </c>
      <c r="I416" s="112">
        <f>+'1° trim 2016'!F416*$AB$1</f>
        <v>0</v>
      </c>
      <c r="J416" s="166">
        <f>+I416</f>
        <v>0</v>
      </c>
      <c r="K416" s="112">
        <f>+'1° trim 2016'!G416*$AB$1</f>
        <v>0</v>
      </c>
      <c r="L416" s="166">
        <f>+K416</f>
        <v>0</v>
      </c>
      <c r="M416" s="165">
        <f>+'1° trim 2016'!H416*$AB$1</f>
        <v>0</v>
      </c>
      <c r="N416" s="166">
        <f>+M416</f>
        <v>0</v>
      </c>
      <c r="O416" s="165">
        <f>+'1° trim 2016'!I416*$AB$1</f>
        <v>0</v>
      </c>
      <c r="P416" s="166">
        <f>+O416</f>
        <v>0</v>
      </c>
      <c r="Q416" s="165">
        <f>+'1° trim 2016'!J416*$AB$1</f>
        <v>0</v>
      </c>
      <c r="R416" s="166">
        <f>+Q416</f>
        <v>0</v>
      </c>
      <c r="S416" s="165">
        <f>+'1° trim 2016'!K416*$AB$1</f>
        <v>0</v>
      </c>
      <c r="T416" s="166">
        <f>+S416</f>
        <v>0</v>
      </c>
      <c r="U416" s="165">
        <f>+'1° trim 2016'!L416*$AB$1</f>
        <v>0</v>
      </c>
      <c r="V416" s="166">
        <f>+U416</f>
        <v>0</v>
      </c>
      <c r="W416" s="112">
        <f>+'1° trim 2016'!M416*$AB$1</f>
        <v>0</v>
      </c>
      <c r="X416" s="166">
        <f>+W416</f>
        <v>0</v>
      </c>
      <c r="Y416" s="116">
        <f t="shared" si="169"/>
        <v>0</v>
      </c>
      <c r="Z416" s="166">
        <f t="shared" si="169"/>
        <v>0</v>
      </c>
    </row>
    <row r="417" spans="1:26" x14ac:dyDescent="0.2">
      <c r="A417" s="143" t="s">
        <v>610</v>
      </c>
      <c r="B417" s="132" t="s">
        <v>216</v>
      </c>
      <c r="C417" s="112">
        <f>+'1° trim 2016'!C417*$AB$1</f>
        <v>0</v>
      </c>
      <c r="D417" s="164">
        <f>D418+D419</f>
        <v>0</v>
      </c>
      <c r="E417" s="112">
        <f>+'1° trim 2016'!D417*$AB$1</f>
        <v>64</v>
      </c>
      <c r="F417" s="164">
        <f>F418+F419</f>
        <v>64</v>
      </c>
      <c r="G417" s="112">
        <f>+'1° trim 2016'!E417*$AB$1</f>
        <v>640</v>
      </c>
      <c r="H417" s="164">
        <f>H418+H419</f>
        <v>640</v>
      </c>
      <c r="I417" s="112">
        <f>+'1° trim 2016'!F417*$AB$1</f>
        <v>52</v>
      </c>
      <c r="J417" s="164">
        <f>J418+J419</f>
        <v>52</v>
      </c>
      <c r="K417" s="112">
        <f>+'1° trim 2016'!G417*$AB$1</f>
        <v>48</v>
      </c>
      <c r="L417" s="164">
        <f>L418+L419</f>
        <v>48</v>
      </c>
      <c r="M417" s="165">
        <f>+'1° trim 2016'!H417*$AB$1</f>
        <v>0</v>
      </c>
      <c r="N417" s="164">
        <f>N418+N419</f>
        <v>0</v>
      </c>
      <c r="O417" s="165">
        <f>+'1° trim 2016'!I417*$AB$1</f>
        <v>464</v>
      </c>
      <c r="P417" s="164">
        <f>P418+P419</f>
        <v>464</v>
      </c>
      <c r="Q417" s="165">
        <f>+'1° trim 2016'!J417*$AB$1</f>
        <v>1668</v>
      </c>
      <c r="R417" s="164">
        <f>R418+R419</f>
        <v>1668</v>
      </c>
      <c r="S417" s="165">
        <f>+'1° trim 2016'!K417*$AB$1</f>
        <v>188</v>
      </c>
      <c r="T417" s="164">
        <f>T418+T419</f>
        <v>188</v>
      </c>
      <c r="U417" s="165">
        <f>+'1° trim 2016'!L417*$AB$1</f>
        <v>72</v>
      </c>
      <c r="V417" s="164">
        <f>V418+V419</f>
        <v>72</v>
      </c>
      <c r="W417" s="112">
        <f>+'1° trim 2016'!M417*$AB$1</f>
        <v>124</v>
      </c>
      <c r="X417" s="164">
        <f>X418+X419</f>
        <v>124</v>
      </c>
      <c r="Y417" s="116">
        <f t="shared" si="169"/>
        <v>3320</v>
      </c>
      <c r="Z417" s="164">
        <f t="shared" si="169"/>
        <v>3320</v>
      </c>
    </row>
    <row r="418" spans="1:26" ht="25.5" x14ac:dyDescent="0.2">
      <c r="A418" s="145" t="s">
        <v>611</v>
      </c>
      <c r="B418" s="132" t="s">
        <v>1336</v>
      </c>
      <c r="C418" s="112">
        <f>+'1° trim 2016'!C418*$AB$1</f>
        <v>0</v>
      </c>
      <c r="D418" s="166">
        <f>+C418</f>
        <v>0</v>
      </c>
      <c r="E418" s="112">
        <f>+'1° trim 2016'!D418*$AB$1</f>
        <v>0</v>
      </c>
      <c r="F418" s="166">
        <f>+E418</f>
        <v>0</v>
      </c>
      <c r="G418" s="112">
        <f>+'1° trim 2016'!E418*$AB$1</f>
        <v>0</v>
      </c>
      <c r="H418" s="166">
        <f>+G418</f>
        <v>0</v>
      </c>
      <c r="I418" s="112">
        <f>+'1° trim 2016'!F418*$AB$1</f>
        <v>0</v>
      </c>
      <c r="J418" s="166">
        <f>+I418</f>
        <v>0</v>
      </c>
      <c r="K418" s="112">
        <f>+'1° trim 2016'!G418*$AB$1</f>
        <v>0</v>
      </c>
      <c r="L418" s="166">
        <f>+K418</f>
        <v>0</v>
      </c>
      <c r="M418" s="165">
        <f>+'1° trim 2016'!H418*$AB$1</f>
        <v>0</v>
      </c>
      <c r="N418" s="166">
        <f>+M418</f>
        <v>0</v>
      </c>
      <c r="O418" s="165">
        <f>+'1° trim 2016'!I418*$AB$1</f>
        <v>0</v>
      </c>
      <c r="P418" s="166">
        <f>+O418</f>
        <v>0</v>
      </c>
      <c r="Q418" s="165">
        <f>+'1° trim 2016'!J418*$AB$1</f>
        <v>0</v>
      </c>
      <c r="R418" s="166">
        <f>+Q418</f>
        <v>0</v>
      </c>
      <c r="S418" s="165">
        <f>+'1° trim 2016'!K418*$AB$1</f>
        <v>12</v>
      </c>
      <c r="T418" s="166">
        <f>+S418</f>
        <v>12</v>
      </c>
      <c r="U418" s="165">
        <f>+'1° trim 2016'!L418*$AB$1</f>
        <v>0</v>
      </c>
      <c r="V418" s="166">
        <f>+U418</f>
        <v>0</v>
      </c>
      <c r="W418" s="112">
        <f>+'1° trim 2016'!M418*$AB$1</f>
        <v>0</v>
      </c>
      <c r="X418" s="166">
        <f>+W418</f>
        <v>0</v>
      </c>
      <c r="Y418" s="116">
        <f t="shared" si="169"/>
        <v>12</v>
      </c>
      <c r="Z418" s="166">
        <f t="shared" si="169"/>
        <v>12</v>
      </c>
    </row>
    <row r="419" spans="1:26" x14ac:dyDescent="0.2">
      <c r="A419" s="143" t="s">
        <v>612</v>
      </c>
      <c r="B419" s="132" t="s">
        <v>455</v>
      </c>
      <c r="C419" s="112">
        <f>+'1° trim 2016'!C419*$AB$1</f>
        <v>0</v>
      </c>
      <c r="D419" s="164">
        <f>SUM(D420:D426)</f>
        <v>0</v>
      </c>
      <c r="E419" s="112">
        <f>+'1° trim 2016'!D419*$AB$1</f>
        <v>64</v>
      </c>
      <c r="F419" s="164">
        <f>SUM(F420:F426)</f>
        <v>64</v>
      </c>
      <c r="G419" s="112">
        <f>+'1° trim 2016'!E419*$AB$1</f>
        <v>640</v>
      </c>
      <c r="H419" s="164">
        <f>SUM(H420:H426)</f>
        <v>640</v>
      </c>
      <c r="I419" s="112">
        <f>+'1° trim 2016'!F419*$AB$1</f>
        <v>52</v>
      </c>
      <c r="J419" s="164">
        <f>SUM(J420:J426)</f>
        <v>52</v>
      </c>
      <c r="K419" s="112">
        <f>+'1° trim 2016'!G419*$AB$1</f>
        <v>48</v>
      </c>
      <c r="L419" s="164">
        <f>SUM(L420:L426)</f>
        <v>48</v>
      </c>
      <c r="M419" s="165">
        <f>+'1° trim 2016'!H419*$AB$1</f>
        <v>0</v>
      </c>
      <c r="N419" s="164">
        <f>SUM(N420:N426)</f>
        <v>0</v>
      </c>
      <c r="O419" s="165">
        <f>+'1° trim 2016'!I419*$AB$1</f>
        <v>464</v>
      </c>
      <c r="P419" s="164">
        <f>SUM(P420:P426)</f>
        <v>464</v>
      </c>
      <c r="Q419" s="165">
        <f>+'1° trim 2016'!J419*$AB$1</f>
        <v>1668</v>
      </c>
      <c r="R419" s="164">
        <f>SUM(R420:R426)</f>
        <v>1668</v>
      </c>
      <c r="S419" s="165">
        <f>+'1° trim 2016'!K419*$AB$1</f>
        <v>176</v>
      </c>
      <c r="T419" s="164">
        <f>SUM(T420:T426)</f>
        <v>176</v>
      </c>
      <c r="U419" s="165">
        <f>+'1° trim 2016'!L419*$AB$1</f>
        <v>72</v>
      </c>
      <c r="V419" s="164">
        <f>SUM(V420:V426)</f>
        <v>72</v>
      </c>
      <c r="W419" s="112">
        <f>+'1° trim 2016'!M419*$AB$1</f>
        <v>124</v>
      </c>
      <c r="X419" s="164">
        <f>SUM(X420:X426)</f>
        <v>124</v>
      </c>
      <c r="Y419" s="116">
        <f t="shared" si="169"/>
        <v>3308</v>
      </c>
      <c r="Z419" s="164">
        <f t="shared" si="169"/>
        <v>3308</v>
      </c>
    </row>
    <row r="420" spans="1:26" ht="25.5" x14ac:dyDescent="0.2">
      <c r="A420" s="139" t="s">
        <v>613</v>
      </c>
      <c r="B420" s="132" t="s">
        <v>72</v>
      </c>
      <c r="C420" s="112">
        <f>+'1° trim 2016'!C420*$AB$1</f>
        <v>0</v>
      </c>
      <c r="D420" s="166">
        <f t="shared" ref="D420:F426" si="170">+C420</f>
        <v>0</v>
      </c>
      <c r="E420" s="112">
        <f>+'1° trim 2016'!D420*$AB$1</f>
        <v>0</v>
      </c>
      <c r="F420" s="166">
        <f t="shared" si="170"/>
        <v>0</v>
      </c>
      <c r="G420" s="112">
        <f>+'1° trim 2016'!E420*$AB$1</f>
        <v>0</v>
      </c>
      <c r="H420" s="166">
        <f t="shared" ref="H420:H426" si="171">+G420</f>
        <v>0</v>
      </c>
      <c r="I420" s="112">
        <f>+'1° trim 2016'!F420*$AB$1</f>
        <v>0</v>
      </c>
      <c r="J420" s="166">
        <f t="shared" ref="J420:J426" si="172">+I420</f>
        <v>0</v>
      </c>
      <c r="K420" s="112">
        <f>+'1° trim 2016'!G420*$AB$1</f>
        <v>0</v>
      </c>
      <c r="L420" s="166">
        <f t="shared" ref="L420:L426" si="173">+K420</f>
        <v>0</v>
      </c>
      <c r="M420" s="165">
        <f>+'1° trim 2016'!H420*$AB$1</f>
        <v>0</v>
      </c>
      <c r="N420" s="166">
        <f t="shared" ref="N420:N426" si="174">+M420</f>
        <v>0</v>
      </c>
      <c r="O420" s="165">
        <f>+'1° trim 2016'!I420*$AB$1</f>
        <v>0</v>
      </c>
      <c r="P420" s="166">
        <f t="shared" ref="P420:P426" si="175">+O420</f>
        <v>0</v>
      </c>
      <c r="Q420" s="165">
        <f>+'1° trim 2016'!J420*$AB$1</f>
        <v>0</v>
      </c>
      <c r="R420" s="166">
        <f t="shared" ref="R420:R426" si="176">+Q420</f>
        <v>0</v>
      </c>
      <c r="S420" s="165">
        <f>+'1° trim 2016'!K420*$AB$1</f>
        <v>0</v>
      </c>
      <c r="T420" s="166">
        <f t="shared" ref="T420:T426" si="177">+S420</f>
        <v>0</v>
      </c>
      <c r="U420" s="165">
        <f>+'1° trim 2016'!L420*$AB$1</f>
        <v>0</v>
      </c>
      <c r="V420" s="166">
        <f t="shared" ref="V420:V426" si="178">+U420</f>
        <v>0</v>
      </c>
      <c r="W420" s="112">
        <f>+'1° trim 2016'!M420*$AB$1</f>
        <v>0</v>
      </c>
      <c r="X420" s="166">
        <f t="shared" ref="X420:X426" si="179">+W420</f>
        <v>0</v>
      </c>
      <c r="Y420" s="116">
        <f t="shared" si="169"/>
        <v>0</v>
      </c>
      <c r="Z420" s="166">
        <f t="shared" si="169"/>
        <v>0</v>
      </c>
    </row>
    <row r="421" spans="1:26" ht="25.5" x14ac:dyDescent="0.2">
      <c r="A421" s="139" t="s">
        <v>614</v>
      </c>
      <c r="B421" s="132" t="s">
        <v>224</v>
      </c>
      <c r="C421" s="112">
        <f>+'1° trim 2016'!C421*$AB$1</f>
        <v>0</v>
      </c>
      <c r="D421" s="166">
        <f t="shared" si="170"/>
        <v>0</v>
      </c>
      <c r="E421" s="112">
        <f>+'1° trim 2016'!D421*$AB$1</f>
        <v>0</v>
      </c>
      <c r="F421" s="166">
        <f t="shared" si="170"/>
        <v>0</v>
      </c>
      <c r="G421" s="112">
        <f>+'1° trim 2016'!E421*$AB$1</f>
        <v>184</v>
      </c>
      <c r="H421" s="166">
        <f t="shared" si="171"/>
        <v>184</v>
      </c>
      <c r="I421" s="112">
        <f>+'1° trim 2016'!F421*$AB$1</f>
        <v>40</v>
      </c>
      <c r="J421" s="166">
        <f t="shared" si="172"/>
        <v>40</v>
      </c>
      <c r="K421" s="112">
        <f>+'1° trim 2016'!G421*$AB$1</f>
        <v>0</v>
      </c>
      <c r="L421" s="166">
        <f t="shared" si="173"/>
        <v>0</v>
      </c>
      <c r="M421" s="165">
        <f>+'1° trim 2016'!H421*$AB$1</f>
        <v>0</v>
      </c>
      <c r="N421" s="166">
        <f t="shared" si="174"/>
        <v>0</v>
      </c>
      <c r="O421" s="165">
        <f>+'1° trim 2016'!I421*$AB$1</f>
        <v>0</v>
      </c>
      <c r="P421" s="166">
        <f t="shared" si="175"/>
        <v>0</v>
      </c>
      <c r="Q421" s="165">
        <f>+'1° trim 2016'!J421*$AB$1</f>
        <v>908</v>
      </c>
      <c r="R421" s="166">
        <f t="shared" si="176"/>
        <v>908</v>
      </c>
      <c r="S421" s="165">
        <f>+'1° trim 2016'!K421*$AB$1</f>
        <v>0</v>
      </c>
      <c r="T421" s="166">
        <f t="shared" si="177"/>
        <v>0</v>
      </c>
      <c r="U421" s="165">
        <f>+'1° trim 2016'!L421*$AB$1</f>
        <v>16</v>
      </c>
      <c r="V421" s="166">
        <f t="shared" si="178"/>
        <v>16</v>
      </c>
      <c r="W421" s="112">
        <f>+'1° trim 2016'!M421*$AB$1</f>
        <v>0</v>
      </c>
      <c r="X421" s="166">
        <f t="shared" si="179"/>
        <v>0</v>
      </c>
      <c r="Y421" s="116">
        <f t="shared" si="169"/>
        <v>1148</v>
      </c>
      <c r="Z421" s="166">
        <f t="shared" si="169"/>
        <v>1148</v>
      </c>
    </row>
    <row r="422" spans="1:26" ht="25.5" x14ac:dyDescent="0.2">
      <c r="A422" s="139" t="s">
        <v>615</v>
      </c>
      <c r="B422" s="132" t="s">
        <v>226</v>
      </c>
      <c r="C422" s="112">
        <f>+'1° trim 2016'!C422*$AB$1</f>
        <v>0</v>
      </c>
      <c r="D422" s="166">
        <f t="shared" si="170"/>
        <v>0</v>
      </c>
      <c r="E422" s="112">
        <f>+'1° trim 2016'!D422*$AB$1</f>
        <v>0</v>
      </c>
      <c r="F422" s="166">
        <f t="shared" si="170"/>
        <v>0</v>
      </c>
      <c r="G422" s="112">
        <f>+'1° trim 2016'!E422*$AB$1</f>
        <v>0</v>
      </c>
      <c r="H422" s="166">
        <f t="shared" si="171"/>
        <v>0</v>
      </c>
      <c r="I422" s="112">
        <f>+'1° trim 2016'!F422*$AB$1</f>
        <v>0</v>
      </c>
      <c r="J422" s="166">
        <f t="shared" si="172"/>
        <v>0</v>
      </c>
      <c r="K422" s="112">
        <f>+'1° trim 2016'!G422*$AB$1</f>
        <v>0</v>
      </c>
      <c r="L422" s="166">
        <f t="shared" si="173"/>
        <v>0</v>
      </c>
      <c r="M422" s="165">
        <f>+'1° trim 2016'!H422*$AB$1</f>
        <v>0</v>
      </c>
      <c r="N422" s="166">
        <f t="shared" si="174"/>
        <v>0</v>
      </c>
      <c r="O422" s="165">
        <f>+'1° trim 2016'!I422*$AB$1</f>
        <v>144</v>
      </c>
      <c r="P422" s="166">
        <f t="shared" si="175"/>
        <v>144</v>
      </c>
      <c r="Q422" s="165">
        <f>+'1° trim 2016'!J422*$AB$1</f>
        <v>0</v>
      </c>
      <c r="R422" s="166">
        <f t="shared" si="176"/>
        <v>0</v>
      </c>
      <c r="S422" s="165">
        <f>+'1° trim 2016'!K422*$AB$1</f>
        <v>0</v>
      </c>
      <c r="T422" s="166">
        <f t="shared" si="177"/>
        <v>0</v>
      </c>
      <c r="U422" s="165">
        <f>+'1° trim 2016'!L422*$AB$1</f>
        <v>0</v>
      </c>
      <c r="V422" s="166">
        <f t="shared" si="178"/>
        <v>0</v>
      </c>
      <c r="W422" s="112">
        <f>+'1° trim 2016'!M422*$AB$1</f>
        <v>0</v>
      </c>
      <c r="X422" s="166">
        <f t="shared" si="179"/>
        <v>0</v>
      </c>
      <c r="Y422" s="116">
        <f t="shared" si="169"/>
        <v>144</v>
      </c>
      <c r="Z422" s="166">
        <f t="shared" si="169"/>
        <v>144</v>
      </c>
    </row>
    <row r="423" spans="1:26" ht="25.5" x14ac:dyDescent="0.2">
      <c r="A423" s="139" t="s">
        <v>616</v>
      </c>
      <c r="B423" s="132" t="s">
        <v>1979</v>
      </c>
      <c r="C423" s="112">
        <f>+'1° trim 2016'!C423*$AB$1</f>
        <v>0</v>
      </c>
      <c r="D423" s="166">
        <f t="shared" si="170"/>
        <v>0</v>
      </c>
      <c r="E423" s="112">
        <f>+'1° trim 2016'!D423*$AB$1</f>
        <v>0</v>
      </c>
      <c r="F423" s="166">
        <f t="shared" si="170"/>
        <v>0</v>
      </c>
      <c r="G423" s="112">
        <f>+'1° trim 2016'!E423*$AB$1</f>
        <v>12</v>
      </c>
      <c r="H423" s="166">
        <f t="shared" si="171"/>
        <v>12</v>
      </c>
      <c r="I423" s="112">
        <f>+'1° trim 2016'!F423*$AB$1</f>
        <v>0</v>
      </c>
      <c r="J423" s="166">
        <f t="shared" si="172"/>
        <v>0</v>
      </c>
      <c r="K423" s="112">
        <f>+'1° trim 2016'!G423*$AB$1</f>
        <v>0</v>
      </c>
      <c r="L423" s="166">
        <f t="shared" si="173"/>
        <v>0</v>
      </c>
      <c r="M423" s="165">
        <f>+'1° trim 2016'!H423*$AB$1</f>
        <v>0</v>
      </c>
      <c r="N423" s="166">
        <f t="shared" si="174"/>
        <v>0</v>
      </c>
      <c r="O423" s="165">
        <f>+'1° trim 2016'!I423*$AB$1</f>
        <v>0</v>
      </c>
      <c r="P423" s="166">
        <f t="shared" si="175"/>
        <v>0</v>
      </c>
      <c r="Q423" s="165">
        <f>+'1° trim 2016'!J423*$AB$1</f>
        <v>0</v>
      </c>
      <c r="R423" s="166">
        <f t="shared" si="176"/>
        <v>0</v>
      </c>
      <c r="S423" s="165">
        <f>+'1° trim 2016'!K423*$AB$1</f>
        <v>0</v>
      </c>
      <c r="T423" s="166">
        <f t="shared" si="177"/>
        <v>0</v>
      </c>
      <c r="U423" s="165">
        <f>+'1° trim 2016'!L423*$AB$1</f>
        <v>0</v>
      </c>
      <c r="V423" s="166">
        <f t="shared" si="178"/>
        <v>0</v>
      </c>
      <c r="W423" s="112">
        <f>+'1° trim 2016'!M423*$AB$1</f>
        <v>0</v>
      </c>
      <c r="X423" s="166">
        <f t="shared" si="179"/>
        <v>0</v>
      </c>
      <c r="Y423" s="116">
        <f t="shared" si="169"/>
        <v>12</v>
      </c>
      <c r="Z423" s="166">
        <f t="shared" si="169"/>
        <v>12</v>
      </c>
    </row>
    <row r="424" spans="1:26" ht="25.5" x14ac:dyDescent="0.2">
      <c r="A424" s="139" t="s">
        <v>617</v>
      </c>
      <c r="B424" s="132" t="s">
        <v>454</v>
      </c>
      <c r="C424" s="112">
        <f>+'1° trim 2016'!C424*$AB$1</f>
        <v>0</v>
      </c>
      <c r="D424" s="166">
        <f t="shared" si="170"/>
        <v>0</v>
      </c>
      <c r="E424" s="112">
        <f>+'1° trim 2016'!D424*$AB$1</f>
        <v>0</v>
      </c>
      <c r="F424" s="166">
        <f t="shared" si="170"/>
        <v>0</v>
      </c>
      <c r="G424" s="112">
        <f>+'1° trim 2016'!E424*$AB$1</f>
        <v>0</v>
      </c>
      <c r="H424" s="166">
        <f t="shared" si="171"/>
        <v>0</v>
      </c>
      <c r="I424" s="112">
        <f>+'1° trim 2016'!F424*$AB$1</f>
        <v>0</v>
      </c>
      <c r="J424" s="166">
        <f t="shared" si="172"/>
        <v>0</v>
      </c>
      <c r="K424" s="112">
        <f>+'1° trim 2016'!G424*$AB$1</f>
        <v>0</v>
      </c>
      <c r="L424" s="166">
        <f t="shared" si="173"/>
        <v>0</v>
      </c>
      <c r="M424" s="165">
        <f>+'1° trim 2016'!H424*$AB$1</f>
        <v>0</v>
      </c>
      <c r="N424" s="166">
        <f t="shared" si="174"/>
        <v>0</v>
      </c>
      <c r="O424" s="165">
        <f>+'1° trim 2016'!I424*$AB$1</f>
        <v>0</v>
      </c>
      <c r="P424" s="166">
        <f t="shared" si="175"/>
        <v>0</v>
      </c>
      <c r="Q424" s="165">
        <f>+'1° trim 2016'!J424*$AB$1</f>
        <v>424</v>
      </c>
      <c r="R424" s="166">
        <f t="shared" si="176"/>
        <v>424</v>
      </c>
      <c r="S424" s="165">
        <f>+'1° trim 2016'!K424*$AB$1</f>
        <v>0</v>
      </c>
      <c r="T424" s="166">
        <f t="shared" si="177"/>
        <v>0</v>
      </c>
      <c r="U424" s="165">
        <f>+'1° trim 2016'!L424*$AB$1</f>
        <v>0</v>
      </c>
      <c r="V424" s="166">
        <f t="shared" si="178"/>
        <v>0</v>
      </c>
      <c r="W424" s="112">
        <f>+'1° trim 2016'!M424*$AB$1</f>
        <v>0</v>
      </c>
      <c r="X424" s="166">
        <f t="shared" si="179"/>
        <v>0</v>
      </c>
      <c r="Y424" s="116">
        <f t="shared" si="169"/>
        <v>424</v>
      </c>
      <c r="Z424" s="166">
        <f t="shared" si="169"/>
        <v>424</v>
      </c>
    </row>
    <row r="425" spans="1:26" ht="25.5" x14ac:dyDescent="0.2">
      <c r="A425" s="139" t="s">
        <v>618</v>
      </c>
      <c r="B425" s="132" t="s">
        <v>1983</v>
      </c>
      <c r="C425" s="112">
        <f>+'1° trim 2016'!C425*$AB$1</f>
        <v>0</v>
      </c>
      <c r="D425" s="166">
        <f t="shared" si="170"/>
        <v>0</v>
      </c>
      <c r="E425" s="112">
        <f>+'1° trim 2016'!D425*$AB$1</f>
        <v>0</v>
      </c>
      <c r="F425" s="166">
        <f t="shared" si="170"/>
        <v>0</v>
      </c>
      <c r="G425" s="112">
        <f>+'1° trim 2016'!E425*$AB$1</f>
        <v>20</v>
      </c>
      <c r="H425" s="166">
        <f t="shared" si="171"/>
        <v>20</v>
      </c>
      <c r="I425" s="112">
        <f>+'1° trim 2016'!F425*$AB$1</f>
        <v>12</v>
      </c>
      <c r="J425" s="166">
        <f t="shared" si="172"/>
        <v>12</v>
      </c>
      <c r="K425" s="112">
        <f>+'1° trim 2016'!G425*$AB$1</f>
        <v>48</v>
      </c>
      <c r="L425" s="166">
        <f t="shared" si="173"/>
        <v>48</v>
      </c>
      <c r="M425" s="165">
        <f>+'1° trim 2016'!H425*$AB$1</f>
        <v>0</v>
      </c>
      <c r="N425" s="166">
        <f t="shared" si="174"/>
        <v>0</v>
      </c>
      <c r="O425" s="165">
        <f>+'1° trim 2016'!I425*$AB$1</f>
        <v>180</v>
      </c>
      <c r="P425" s="166">
        <f t="shared" si="175"/>
        <v>180</v>
      </c>
      <c r="Q425" s="165">
        <f>+'1° trim 2016'!J425*$AB$1</f>
        <v>0</v>
      </c>
      <c r="R425" s="166">
        <f t="shared" si="176"/>
        <v>0</v>
      </c>
      <c r="S425" s="165">
        <f>+'1° trim 2016'!K425*$AB$1</f>
        <v>44</v>
      </c>
      <c r="T425" s="166">
        <f t="shared" si="177"/>
        <v>44</v>
      </c>
      <c r="U425" s="165">
        <f>+'1° trim 2016'!L425*$AB$1</f>
        <v>16</v>
      </c>
      <c r="V425" s="166">
        <f t="shared" si="178"/>
        <v>16</v>
      </c>
      <c r="W425" s="112">
        <f>+'1° trim 2016'!M425*$AB$1</f>
        <v>120</v>
      </c>
      <c r="X425" s="166">
        <f t="shared" si="179"/>
        <v>120</v>
      </c>
      <c r="Y425" s="116">
        <f t="shared" si="169"/>
        <v>440</v>
      </c>
      <c r="Z425" s="166">
        <f t="shared" si="169"/>
        <v>440</v>
      </c>
    </row>
    <row r="426" spans="1:26" x14ac:dyDescent="0.2">
      <c r="A426" s="139" t="s">
        <v>619</v>
      </c>
      <c r="B426" s="132" t="s">
        <v>1986</v>
      </c>
      <c r="C426" s="112">
        <f>+'1° trim 2016'!C426*$AB$1</f>
        <v>0</v>
      </c>
      <c r="D426" s="166">
        <f t="shared" si="170"/>
        <v>0</v>
      </c>
      <c r="E426" s="112">
        <f>+'1° trim 2016'!D426*$AB$1</f>
        <v>64</v>
      </c>
      <c r="F426" s="166">
        <f t="shared" si="170"/>
        <v>64</v>
      </c>
      <c r="G426" s="112">
        <f>+'1° trim 2016'!E426*$AB$1</f>
        <v>424</v>
      </c>
      <c r="H426" s="166">
        <f t="shared" si="171"/>
        <v>424</v>
      </c>
      <c r="I426" s="112">
        <f>+'1° trim 2016'!F426*$AB$1</f>
        <v>0</v>
      </c>
      <c r="J426" s="166">
        <f t="shared" si="172"/>
        <v>0</v>
      </c>
      <c r="K426" s="112">
        <f>+'1° trim 2016'!G426*$AB$1</f>
        <v>0</v>
      </c>
      <c r="L426" s="166">
        <f t="shared" si="173"/>
        <v>0</v>
      </c>
      <c r="M426" s="165">
        <f>+'1° trim 2016'!H426*$AB$1</f>
        <v>0</v>
      </c>
      <c r="N426" s="166">
        <f t="shared" si="174"/>
        <v>0</v>
      </c>
      <c r="O426" s="165">
        <f>+'1° trim 2016'!I426*$AB$1</f>
        <v>140</v>
      </c>
      <c r="P426" s="166">
        <f t="shared" si="175"/>
        <v>140</v>
      </c>
      <c r="Q426" s="165">
        <f>+'1° trim 2016'!J426*$AB$1</f>
        <v>336</v>
      </c>
      <c r="R426" s="166">
        <f t="shared" si="176"/>
        <v>336</v>
      </c>
      <c r="S426" s="165">
        <f>+'1° trim 2016'!K426*$AB$1</f>
        <v>132</v>
      </c>
      <c r="T426" s="166">
        <f t="shared" si="177"/>
        <v>132</v>
      </c>
      <c r="U426" s="165">
        <f>+'1° trim 2016'!L426*$AB$1</f>
        <v>40</v>
      </c>
      <c r="V426" s="166">
        <f t="shared" si="178"/>
        <v>40</v>
      </c>
      <c r="W426" s="112">
        <f>+'1° trim 2016'!M426*$AB$1</f>
        <v>4</v>
      </c>
      <c r="X426" s="166">
        <f t="shared" si="179"/>
        <v>4</v>
      </c>
      <c r="Y426" s="116">
        <f t="shared" si="169"/>
        <v>1140</v>
      </c>
      <c r="Z426" s="166">
        <f t="shared" si="169"/>
        <v>1140</v>
      </c>
    </row>
    <row r="427" spans="1:26" x14ac:dyDescent="0.2">
      <c r="A427" s="143" t="s">
        <v>620</v>
      </c>
      <c r="B427" s="132" t="s">
        <v>452</v>
      </c>
      <c r="C427" s="112">
        <f>+'1° trim 2016'!C427*$AB$1</f>
        <v>0</v>
      </c>
      <c r="D427" s="164">
        <f>SUM(D428:D429)</f>
        <v>0</v>
      </c>
      <c r="E427" s="112">
        <f>+'1° trim 2016'!D427*$AB$1</f>
        <v>0</v>
      </c>
      <c r="F427" s="164">
        <f>SUM(F428:F429)</f>
        <v>0</v>
      </c>
      <c r="G427" s="112">
        <f>+'1° trim 2016'!E427*$AB$1</f>
        <v>0</v>
      </c>
      <c r="H427" s="164">
        <f>SUM(H428:H429)</f>
        <v>0</v>
      </c>
      <c r="I427" s="112">
        <f>+'1° trim 2016'!F427*$AB$1</f>
        <v>0</v>
      </c>
      <c r="J427" s="164">
        <f>SUM(J428:J429)</f>
        <v>0</v>
      </c>
      <c r="K427" s="112">
        <f>+'1° trim 2016'!G427*$AB$1</f>
        <v>216</v>
      </c>
      <c r="L427" s="164">
        <f>SUM(L428:L429)</f>
        <v>216</v>
      </c>
      <c r="M427" s="165">
        <f>+'1° trim 2016'!H427*$AB$1</f>
        <v>20</v>
      </c>
      <c r="N427" s="164">
        <f>SUM(N428:N429)</f>
        <v>20</v>
      </c>
      <c r="O427" s="165">
        <f>+'1° trim 2016'!I427*$AB$1</f>
        <v>0</v>
      </c>
      <c r="P427" s="164">
        <f>SUM(P428:P429)</f>
        <v>0</v>
      </c>
      <c r="Q427" s="165">
        <f>+'1° trim 2016'!J427*$AB$1</f>
        <v>0</v>
      </c>
      <c r="R427" s="164">
        <f>SUM(R428:R429)</f>
        <v>0</v>
      </c>
      <c r="S427" s="165">
        <f>+'1° trim 2016'!K427*$AB$1</f>
        <v>0</v>
      </c>
      <c r="T427" s="164">
        <f>SUM(T428:T429)</f>
        <v>0</v>
      </c>
      <c r="U427" s="165">
        <f>+'1° trim 2016'!L427*$AB$1</f>
        <v>0</v>
      </c>
      <c r="V427" s="164">
        <f>SUM(V428:V429)</f>
        <v>0</v>
      </c>
      <c r="W427" s="112">
        <f>+'1° trim 2016'!M427*$AB$1</f>
        <v>0</v>
      </c>
      <c r="X427" s="164">
        <f>SUM(X428:X429)</f>
        <v>0</v>
      </c>
      <c r="Y427" s="116">
        <f t="shared" si="169"/>
        <v>236</v>
      </c>
      <c r="Z427" s="164">
        <f t="shared" si="169"/>
        <v>236</v>
      </c>
    </row>
    <row r="428" spans="1:26" ht="25.5" x14ac:dyDescent="0.2">
      <c r="A428" s="143" t="s">
        <v>621</v>
      </c>
      <c r="B428" s="132" t="s">
        <v>1337</v>
      </c>
      <c r="C428" s="112">
        <f>+'1° trim 2016'!C428*$AB$1</f>
        <v>0</v>
      </c>
      <c r="D428" s="166">
        <f>+C428</f>
        <v>0</v>
      </c>
      <c r="E428" s="112">
        <f>+'1° trim 2016'!D428*$AB$1</f>
        <v>0</v>
      </c>
      <c r="F428" s="166">
        <f>+E428</f>
        <v>0</v>
      </c>
      <c r="G428" s="112">
        <f>+'1° trim 2016'!E428*$AB$1</f>
        <v>0</v>
      </c>
      <c r="H428" s="166">
        <f>+G428</f>
        <v>0</v>
      </c>
      <c r="I428" s="112">
        <f>+'1° trim 2016'!F428*$AB$1</f>
        <v>0</v>
      </c>
      <c r="J428" s="166">
        <f>+I428</f>
        <v>0</v>
      </c>
      <c r="K428" s="112">
        <f>+'1° trim 2016'!G428*$AB$1</f>
        <v>0</v>
      </c>
      <c r="L428" s="166">
        <f>+K428</f>
        <v>0</v>
      </c>
      <c r="M428" s="165">
        <f>+'1° trim 2016'!H428*$AB$1</f>
        <v>0</v>
      </c>
      <c r="N428" s="166">
        <f>+M428</f>
        <v>0</v>
      </c>
      <c r="O428" s="165">
        <f>+'1° trim 2016'!I428*$AB$1</f>
        <v>0</v>
      </c>
      <c r="P428" s="166">
        <f>+O428</f>
        <v>0</v>
      </c>
      <c r="Q428" s="165">
        <f>+'1° trim 2016'!J428*$AB$1</f>
        <v>0</v>
      </c>
      <c r="R428" s="166">
        <f>+Q428</f>
        <v>0</v>
      </c>
      <c r="S428" s="165">
        <f>+'1° trim 2016'!K428*$AB$1</f>
        <v>0</v>
      </c>
      <c r="T428" s="166">
        <f>+S428</f>
        <v>0</v>
      </c>
      <c r="U428" s="165">
        <f>+'1° trim 2016'!L428*$AB$1</f>
        <v>0</v>
      </c>
      <c r="V428" s="166">
        <f>+U428</f>
        <v>0</v>
      </c>
      <c r="W428" s="112">
        <f>+'1° trim 2016'!M428*$AB$1</f>
        <v>0</v>
      </c>
      <c r="X428" s="166">
        <f>+W428</f>
        <v>0</v>
      </c>
      <c r="Y428" s="116">
        <f t="shared" si="169"/>
        <v>0</v>
      </c>
      <c r="Z428" s="166">
        <f t="shared" si="169"/>
        <v>0</v>
      </c>
    </row>
    <row r="429" spans="1:26" x14ac:dyDescent="0.2">
      <c r="A429" s="143" t="s">
        <v>622</v>
      </c>
      <c r="B429" s="132" t="s">
        <v>446</v>
      </c>
      <c r="C429" s="112">
        <f>+'1° trim 2016'!C429*$AB$1</f>
        <v>0</v>
      </c>
      <c r="D429" s="164">
        <f>SUM(D430:D436)</f>
        <v>0</v>
      </c>
      <c r="E429" s="112">
        <f>+'1° trim 2016'!D429*$AB$1</f>
        <v>0</v>
      </c>
      <c r="F429" s="164">
        <f>SUM(F430:F436)</f>
        <v>0</v>
      </c>
      <c r="G429" s="112">
        <f>+'1° trim 2016'!E429*$AB$1</f>
        <v>0</v>
      </c>
      <c r="H429" s="164">
        <f>SUM(H430:H436)</f>
        <v>0</v>
      </c>
      <c r="I429" s="112">
        <f>+'1° trim 2016'!F429*$AB$1</f>
        <v>0</v>
      </c>
      <c r="J429" s="164">
        <f>SUM(J430:J436)</f>
        <v>0</v>
      </c>
      <c r="K429" s="112">
        <f>+'1° trim 2016'!G429*$AB$1</f>
        <v>216</v>
      </c>
      <c r="L429" s="164">
        <f>SUM(L430:L436)</f>
        <v>216</v>
      </c>
      <c r="M429" s="165">
        <f>+'1° trim 2016'!H429*$AB$1</f>
        <v>20</v>
      </c>
      <c r="N429" s="164">
        <f>SUM(N430:N436)</f>
        <v>20</v>
      </c>
      <c r="O429" s="165">
        <f>+'1° trim 2016'!I429*$AB$1</f>
        <v>0</v>
      </c>
      <c r="P429" s="164">
        <f>SUM(P430:P436)</f>
        <v>0</v>
      </c>
      <c r="Q429" s="165">
        <f>+'1° trim 2016'!J429*$AB$1</f>
        <v>0</v>
      </c>
      <c r="R429" s="164">
        <f>SUM(R430:R436)</f>
        <v>0</v>
      </c>
      <c r="S429" s="165">
        <f>+'1° trim 2016'!K429*$AB$1</f>
        <v>0</v>
      </c>
      <c r="T429" s="164">
        <f>SUM(T430:T436)</f>
        <v>0</v>
      </c>
      <c r="U429" s="165">
        <f>+'1° trim 2016'!L429*$AB$1</f>
        <v>0</v>
      </c>
      <c r="V429" s="164">
        <f>SUM(V430:V436)</f>
        <v>0</v>
      </c>
      <c r="W429" s="112">
        <f>+'1° trim 2016'!M429*$AB$1</f>
        <v>0</v>
      </c>
      <c r="X429" s="164">
        <f>SUM(X430:X436)</f>
        <v>0</v>
      </c>
      <c r="Y429" s="116">
        <f t="shared" si="169"/>
        <v>236</v>
      </c>
      <c r="Z429" s="164">
        <f t="shared" si="169"/>
        <v>236</v>
      </c>
    </row>
    <row r="430" spans="1:26" ht="25.5" x14ac:dyDescent="0.2">
      <c r="A430" s="139" t="s">
        <v>623</v>
      </c>
      <c r="B430" s="132" t="s">
        <v>453</v>
      </c>
      <c r="C430" s="112">
        <f>+'1° trim 2016'!C430*$AB$1</f>
        <v>0</v>
      </c>
      <c r="D430" s="166">
        <f t="shared" ref="D430:F437" si="180">+C430</f>
        <v>0</v>
      </c>
      <c r="E430" s="112">
        <f>+'1° trim 2016'!D430*$AB$1</f>
        <v>0</v>
      </c>
      <c r="F430" s="166">
        <f t="shared" si="180"/>
        <v>0</v>
      </c>
      <c r="G430" s="112">
        <f>+'1° trim 2016'!E430*$AB$1</f>
        <v>0</v>
      </c>
      <c r="H430" s="166">
        <f t="shared" ref="H430:H437" si="181">+G430</f>
        <v>0</v>
      </c>
      <c r="I430" s="112">
        <f>+'1° trim 2016'!F430*$AB$1</f>
        <v>0</v>
      </c>
      <c r="J430" s="166">
        <f t="shared" ref="J430:J437" si="182">+I430</f>
        <v>0</v>
      </c>
      <c r="K430" s="112">
        <f>+'1° trim 2016'!G430*$AB$1</f>
        <v>0</v>
      </c>
      <c r="L430" s="166">
        <f t="shared" ref="L430:L437" si="183">+K430</f>
        <v>0</v>
      </c>
      <c r="M430" s="165">
        <f>+'1° trim 2016'!H430*$AB$1</f>
        <v>0</v>
      </c>
      <c r="N430" s="166">
        <f t="shared" ref="N430:N437" si="184">+M430</f>
        <v>0</v>
      </c>
      <c r="O430" s="165">
        <f>+'1° trim 2016'!I430*$AB$1</f>
        <v>0</v>
      </c>
      <c r="P430" s="166">
        <f t="shared" ref="P430:P437" si="185">+O430</f>
        <v>0</v>
      </c>
      <c r="Q430" s="165">
        <f>+'1° trim 2016'!J430*$AB$1</f>
        <v>0</v>
      </c>
      <c r="R430" s="166">
        <f t="shared" ref="R430:R437" si="186">+Q430</f>
        <v>0</v>
      </c>
      <c r="S430" s="165">
        <f>+'1° trim 2016'!K430*$AB$1</f>
        <v>0</v>
      </c>
      <c r="T430" s="166">
        <f t="shared" ref="T430:T437" si="187">+S430</f>
        <v>0</v>
      </c>
      <c r="U430" s="165">
        <f>+'1° trim 2016'!L430*$AB$1</f>
        <v>0</v>
      </c>
      <c r="V430" s="166">
        <f t="shared" ref="V430:V437" si="188">+U430</f>
        <v>0</v>
      </c>
      <c r="W430" s="112">
        <f>+'1° trim 2016'!M430*$AB$1</f>
        <v>0</v>
      </c>
      <c r="X430" s="166">
        <f t="shared" ref="X430:X437" si="189">+W430</f>
        <v>0</v>
      </c>
      <c r="Y430" s="116">
        <f t="shared" si="169"/>
        <v>0</v>
      </c>
      <c r="Z430" s="166">
        <f t="shared" si="169"/>
        <v>0</v>
      </c>
    </row>
    <row r="431" spans="1:26" ht="25.5" x14ac:dyDescent="0.2">
      <c r="A431" s="139" t="s">
        <v>624</v>
      </c>
      <c r="B431" s="132" t="s">
        <v>1996</v>
      </c>
      <c r="C431" s="112">
        <f>+'1° trim 2016'!C431*$AB$1</f>
        <v>0</v>
      </c>
      <c r="D431" s="166">
        <f t="shared" si="180"/>
        <v>0</v>
      </c>
      <c r="E431" s="112">
        <f>+'1° trim 2016'!D431*$AB$1</f>
        <v>0</v>
      </c>
      <c r="F431" s="166">
        <f t="shared" si="180"/>
        <v>0</v>
      </c>
      <c r="G431" s="112">
        <f>+'1° trim 2016'!E431*$AB$1</f>
        <v>0</v>
      </c>
      <c r="H431" s="166">
        <f t="shared" si="181"/>
        <v>0</v>
      </c>
      <c r="I431" s="112">
        <f>+'1° trim 2016'!F431*$AB$1</f>
        <v>0</v>
      </c>
      <c r="J431" s="166">
        <f t="shared" si="182"/>
        <v>0</v>
      </c>
      <c r="K431" s="112">
        <f>+'1° trim 2016'!G431*$AB$1</f>
        <v>216</v>
      </c>
      <c r="L431" s="166">
        <f t="shared" si="183"/>
        <v>216</v>
      </c>
      <c r="M431" s="165">
        <f>+'1° trim 2016'!H431*$AB$1</f>
        <v>0</v>
      </c>
      <c r="N431" s="166">
        <f t="shared" si="184"/>
        <v>0</v>
      </c>
      <c r="O431" s="165">
        <f>+'1° trim 2016'!I431*$AB$1</f>
        <v>0</v>
      </c>
      <c r="P431" s="166">
        <f t="shared" si="185"/>
        <v>0</v>
      </c>
      <c r="Q431" s="165">
        <f>+'1° trim 2016'!J431*$AB$1</f>
        <v>0</v>
      </c>
      <c r="R431" s="166">
        <f t="shared" si="186"/>
        <v>0</v>
      </c>
      <c r="S431" s="165">
        <f>+'1° trim 2016'!K431*$AB$1</f>
        <v>0</v>
      </c>
      <c r="T431" s="166">
        <f t="shared" si="187"/>
        <v>0</v>
      </c>
      <c r="U431" s="165">
        <f>+'1° trim 2016'!L431*$AB$1</f>
        <v>0</v>
      </c>
      <c r="V431" s="166">
        <f t="shared" si="188"/>
        <v>0</v>
      </c>
      <c r="W431" s="112">
        <f>+'1° trim 2016'!M431*$AB$1</f>
        <v>0</v>
      </c>
      <c r="X431" s="166">
        <f t="shared" si="189"/>
        <v>0</v>
      </c>
      <c r="Y431" s="116">
        <f t="shared" si="169"/>
        <v>216</v>
      </c>
      <c r="Z431" s="166">
        <f t="shared" si="169"/>
        <v>216</v>
      </c>
    </row>
    <row r="432" spans="1:26" ht="25.5" x14ac:dyDescent="0.2">
      <c r="A432" s="139" t="s">
        <v>625</v>
      </c>
      <c r="B432" s="132" t="s">
        <v>1998</v>
      </c>
      <c r="C432" s="112">
        <f>+'1° trim 2016'!C432*$AB$1</f>
        <v>0</v>
      </c>
      <c r="D432" s="166">
        <f t="shared" si="180"/>
        <v>0</v>
      </c>
      <c r="E432" s="112">
        <f>+'1° trim 2016'!D432*$AB$1</f>
        <v>0</v>
      </c>
      <c r="F432" s="166">
        <f t="shared" si="180"/>
        <v>0</v>
      </c>
      <c r="G432" s="112">
        <f>+'1° trim 2016'!E432*$AB$1</f>
        <v>0</v>
      </c>
      <c r="H432" s="166">
        <f t="shared" si="181"/>
        <v>0</v>
      </c>
      <c r="I432" s="112">
        <f>+'1° trim 2016'!F432*$AB$1</f>
        <v>0</v>
      </c>
      <c r="J432" s="166">
        <f t="shared" si="182"/>
        <v>0</v>
      </c>
      <c r="K432" s="112">
        <f>+'1° trim 2016'!G432*$AB$1</f>
        <v>0</v>
      </c>
      <c r="L432" s="166">
        <f t="shared" si="183"/>
        <v>0</v>
      </c>
      <c r="M432" s="165">
        <f>+'1° trim 2016'!H432*$AB$1</f>
        <v>0</v>
      </c>
      <c r="N432" s="166">
        <f t="shared" si="184"/>
        <v>0</v>
      </c>
      <c r="O432" s="165">
        <f>+'1° trim 2016'!I432*$AB$1</f>
        <v>0</v>
      </c>
      <c r="P432" s="166">
        <f t="shared" si="185"/>
        <v>0</v>
      </c>
      <c r="Q432" s="165">
        <f>+'1° trim 2016'!J432*$AB$1</f>
        <v>0</v>
      </c>
      <c r="R432" s="166">
        <f t="shared" si="186"/>
        <v>0</v>
      </c>
      <c r="S432" s="165">
        <f>+'1° trim 2016'!K432*$AB$1</f>
        <v>0</v>
      </c>
      <c r="T432" s="166">
        <f t="shared" si="187"/>
        <v>0</v>
      </c>
      <c r="U432" s="165">
        <f>+'1° trim 2016'!L432*$AB$1</f>
        <v>0</v>
      </c>
      <c r="V432" s="166">
        <f t="shared" si="188"/>
        <v>0</v>
      </c>
      <c r="W432" s="112">
        <f>+'1° trim 2016'!M432*$AB$1</f>
        <v>0</v>
      </c>
      <c r="X432" s="166">
        <f t="shared" si="189"/>
        <v>0</v>
      </c>
      <c r="Y432" s="116">
        <f t="shared" si="169"/>
        <v>0</v>
      </c>
      <c r="Z432" s="166">
        <f t="shared" si="169"/>
        <v>0</v>
      </c>
    </row>
    <row r="433" spans="1:26" ht="25.5" x14ac:dyDescent="0.2">
      <c r="A433" s="139" t="s">
        <v>626</v>
      </c>
      <c r="B433" s="132" t="s">
        <v>152</v>
      </c>
      <c r="C433" s="112">
        <f>+'1° trim 2016'!C433*$AB$1</f>
        <v>0</v>
      </c>
      <c r="D433" s="166">
        <f t="shared" si="180"/>
        <v>0</v>
      </c>
      <c r="E433" s="112">
        <f>+'1° trim 2016'!D433*$AB$1</f>
        <v>0</v>
      </c>
      <c r="F433" s="166">
        <f t="shared" si="180"/>
        <v>0</v>
      </c>
      <c r="G433" s="112">
        <f>+'1° trim 2016'!E433*$AB$1</f>
        <v>0</v>
      </c>
      <c r="H433" s="166">
        <f t="shared" si="181"/>
        <v>0</v>
      </c>
      <c r="I433" s="112">
        <f>+'1° trim 2016'!F433*$AB$1</f>
        <v>0</v>
      </c>
      <c r="J433" s="166">
        <f t="shared" si="182"/>
        <v>0</v>
      </c>
      <c r="K433" s="112">
        <f>+'1° trim 2016'!G433*$AB$1</f>
        <v>0</v>
      </c>
      <c r="L433" s="166">
        <f t="shared" si="183"/>
        <v>0</v>
      </c>
      <c r="M433" s="165">
        <f>+'1° trim 2016'!H433*$AB$1</f>
        <v>0</v>
      </c>
      <c r="N433" s="166">
        <f t="shared" si="184"/>
        <v>0</v>
      </c>
      <c r="O433" s="165">
        <f>+'1° trim 2016'!I433*$AB$1</f>
        <v>0</v>
      </c>
      <c r="P433" s="166">
        <f t="shared" si="185"/>
        <v>0</v>
      </c>
      <c r="Q433" s="165">
        <f>+'1° trim 2016'!J433*$AB$1</f>
        <v>0</v>
      </c>
      <c r="R433" s="166">
        <f t="shared" si="186"/>
        <v>0</v>
      </c>
      <c r="S433" s="165">
        <f>+'1° trim 2016'!K433*$AB$1</f>
        <v>0</v>
      </c>
      <c r="T433" s="166">
        <f t="shared" si="187"/>
        <v>0</v>
      </c>
      <c r="U433" s="165">
        <f>+'1° trim 2016'!L433*$AB$1</f>
        <v>0</v>
      </c>
      <c r="V433" s="166">
        <f t="shared" si="188"/>
        <v>0</v>
      </c>
      <c r="W433" s="112">
        <f>+'1° trim 2016'!M433*$AB$1</f>
        <v>0</v>
      </c>
      <c r="X433" s="166">
        <f t="shared" si="189"/>
        <v>0</v>
      </c>
      <c r="Y433" s="116">
        <f t="shared" si="169"/>
        <v>0</v>
      </c>
      <c r="Z433" s="166">
        <f t="shared" si="169"/>
        <v>0</v>
      </c>
    </row>
    <row r="434" spans="1:26" ht="25.5" x14ac:dyDescent="0.2">
      <c r="A434" s="139" t="s">
        <v>627</v>
      </c>
      <c r="B434" s="132" t="s">
        <v>456</v>
      </c>
      <c r="C434" s="112">
        <f>+'1° trim 2016'!C434*$AB$1</f>
        <v>0</v>
      </c>
      <c r="D434" s="166">
        <f t="shared" si="180"/>
        <v>0</v>
      </c>
      <c r="E434" s="112">
        <f>+'1° trim 2016'!D434*$AB$1</f>
        <v>0</v>
      </c>
      <c r="F434" s="166">
        <f t="shared" si="180"/>
        <v>0</v>
      </c>
      <c r="G434" s="112">
        <f>+'1° trim 2016'!E434*$AB$1</f>
        <v>0</v>
      </c>
      <c r="H434" s="166">
        <f t="shared" si="181"/>
        <v>0</v>
      </c>
      <c r="I434" s="112">
        <f>+'1° trim 2016'!F434*$AB$1</f>
        <v>0</v>
      </c>
      <c r="J434" s="166">
        <f t="shared" si="182"/>
        <v>0</v>
      </c>
      <c r="K434" s="112">
        <f>+'1° trim 2016'!G434*$AB$1</f>
        <v>0</v>
      </c>
      <c r="L434" s="166">
        <f t="shared" si="183"/>
        <v>0</v>
      </c>
      <c r="M434" s="165">
        <f>+'1° trim 2016'!H434*$AB$1</f>
        <v>0</v>
      </c>
      <c r="N434" s="166">
        <f t="shared" si="184"/>
        <v>0</v>
      </c>
      <c r="O434" s="165">
        <f>+'1° trim 2016'!I434*$AB$1</f>
        <v>0</v>
      </c>
      <c r="P434" s="166">
        <f t="shared" si="185"/>
        <v>0</v>
      </c>
      <c r="Q434" s="165">
        <f>+'1° trim 2016'!J434*$AB$1</f>
        <v>0</v>
      </c>
      <c r="R434" s="166">
        <f t="shared" si="186"/>
        <v>0</v>
      </c>
      <c r="S434" s="165">
        <f>+'1° trim 2016'!K434*$AB$1</f>
        <v>0</v>
      </c>
      <c r="T434" s="166">
        <f t="shared" si="187"/>
        <v>0</v>
      </c>
      <c r="U434" s="165">
        <f>+'1° trim 2016'!L434*$AB$1</f>
        <v>0</v>
      </c>
      <c r="V434" s="166">
        <f t="shared" si="188"/>
        <v>0</v>
      </c>
      <c r="W434" s="112">
        <f>+'1° trim 2016'!M434*$AB$1</f>
        <v>0</v>
      </c>
      <c r="X434" s="166">
        <f t="shared" si="189"/>
        <v>0</v>
      </c>
      <c r="Y434" s="116">
        <f t="shared" si="169"/>
        <v>0</v>
      </c>
      <c r="Z434" s="166">
        <f t="shared" si="169"/>
        <v>0</v>
      </c>
    </row>
    <row r="435" spans="1:26" ht="25.5" x14ac:dyDescent="0.2">
      <c r="A435" s="139" t="s">
        <v>628</v>
      </c>
      <c r="B435" s="132" t="s">
        <v>1483</v>
      </c>
      <c r="C435" s="112">
        <f>+'1° trim 2016'!C435*$AB$1</f>
        <v>0</v>
      </c>
      <c r="D435" s="166">
        <f t="shared" si="180"/>
        <v>0</v>
      </c>
      <c r="E435" s="112">
        <f>+'1° trim 2016'!D435*$AB$1</f>
        <v>0</v>
      </c>
      <c r="F435" s="166">
        <f t="shared" si="180"/>
        <v>0</v>
      </c>
      <c r="G435" s="112">
        <f>+'1° trim 2016'!E435*$AB$1</f>
        <v>0</v>
      </c>
      <c r="H435" s="166">
        <f t="shared" si="181"/>
        <v>0</v>
      </c>
      <c r="I435" s="112">
        <f>+'1° trim 2016'!F435*$AB$1</f>
        <v>0</v>
      </c>
      <c r="J435" s="166">
        <f t="shared" si="182"/>
        <v>0</v>
      </c>
      <c r="K435" s="112">
        <f>+'1° trim 2016'!G435*$AB$1</f>
        <v>0</v>
      </c>
      <c r="L435" s="166">
        <f t="shared" si="183"/>
        <v>0</v>
      </c>
      <c r="M435" s="165">
        <f>+'1° trim 2016'!H435*$AB$1</f>
        <v>20</v>
      </c>
      <c r="N435" s="166">
        <f t="shared" si="184"/>
        <v>20</v>
      </c>
      <c r="O435" s="165">
        <f>+'1° trim 2016'!I435*$AB$1</f>
        <v>0</v>
      </c>
      <c r="P435" s="166">
        <f t="shared" si="185"/>
        <v>0</v>
      </c>
      <c r="Q435" s="165">
        <f>+'1° trim 2016'!J435*$AB$1</f>
        <v>0</v>
      </c>
      <c r="R435" s="166">
        <f t="shared" si="186"/>
        <v>0</v>
      </c>
      <c r="S435" s="165">
        <f>+'1° trim 2016'!K435*$AB$1</f>
        <v>0</v>
      </c>
      <c r="T435" s="166">
        <f t="shared" si="187"/>
        <v>0</v>
      </c>
      <c r="U435" s="165">
        <f>+'1° trim 2016'!L435*$AB$1</f>
        <v>0</v>
      </c>
      <c r="V435" s="166">
        <f t="shared" si="188"/>
        <v>0</v>
      </c>
      <c r="W435" s="112">
        <f>+'1° trim 2016'!M435*$AB$1</f>
        <v>0</v>
      </c>
      <c r="X435" s="166">
        <f t="shared" si="189"/>
        <v>0</v>
      </c>
      <c r="Y435" s="116">
        <f t="shared" si="169"/>
        <v>20</v>
      </c>
      <c r="Z435" s="166">
        <f t="shared" si="169"/>
        <v>20</v>
      </c>
    </row>
    <row r="436" spans="1:26" x14ac:dyDescent="0.2">
      <c r="A436" s="139" t="s">
        <v>629</v>
      </c>
      <c r="B436" s="132" t="s">
        <v>1248</v>
      </c>
      <c r="C436" s="112">
        <f>+'1° trim 2016'!C436*$AB$1</f>
        <v>0</v>
      </c>
      <c r="D436" s="166">
        <f t="shared" si="180"/>
        <v>0</v>
      </c>
      <c r="E436" s="112">
        <f>+'1° trim 2016'!D436*$AB$1</f>
        <v>0</v>
      </c>
      <c r="F436" s="166">
        <f t="shared" si="180"/>
        <v>0</v>
      </c>
      <c r="G436" s="112">
        <f>+'1° trim 2016'!E436*$AB$1</f>
        <v>0</v>
      </c>
      <c r="H436" s="166">
        <f t="shared" si="181"/>
        <v>0</v>
      </c>
      <c r="I436" s="112">
        <f>+'1° trim 2016'!F436*$AB$1</f>
        <v>0</v>
      </c>
      <c r="J436" s="166">
        <f t="shared" si="182"/>
        <v>0</v>
      </c>
      <c r="K436" s="112">
        <f>+'1° trim 2016'!G436*$AB$1</f>
        <v>0</v>
      </c>
      <c r="L436" s="166">
        <f t="shared" si="183"/>
        <v>0</v>
      </c>
      <c r="M436" s="165">
        <f>+'1° trim 2016'!H436*$AB$1</f>
        <v>0</v>
      </c>
      <c r="N436" s="166">
        <f t="shared" si="184"/>
        <v>0</v>
      </c>
      <c r="O436" s="165">
        <f>+'1° trim 2016'!I436*$AB$1</f>
        <v>0</v>
      </c>
      <c r="P436" s="166">
        <f t="shared" si="185"/>
        <v>0</v>
      </c>
      <c r="Q436" s="165">
        <f>+'1° trim 2016'!J436*$AB$1</f>
        <v>0</v>
      </c>
      <c r="R436" s="166">
        <f t="shared" si="186"/>
        <v>0</v>
      </c>
      <c r="S436" s="165">
        <f>+'1° trim 2016'!K436*$AB$1</f>
        <v>0</v>
      </c>
      <c r="T436" s="166">
        <f t="shared" si="187"/>
        <v>0</v>
      </c>
      <c r="U436" s="165">
        <f>+'1° trim 2016'!L436*$AB$1</f>
        <v>0</v>
      </c>
      <c r="V436" s="166">
        <f t="shared" si="188"/>
        <v>0</v>
      </c>
      <c r="W436" s="112">
        <f>+'1° trim 2016'!M436*$AB$1</f>
        <v>0</v>
      </c>
      <c r="X436" s="166">
        <f t="shared" si="189"/>
        <v>0</v>
      </c>
      <c r="Y436" s="116">
        <f t="shared" si="169"/>
        <v>0</v>
      </c>
      <c r="Z436" s="166">
        <f t="shared" si="169"/>
        <v>0</v>
      </c>
    </row>
    <row r="437" spans="1:26" x14ac:dyDescent="0.2">
      <c r="A437" s="143" t="s">
        <v>630</v>
      </c>
      <c r="B437" s="132" t="s">
        <v>1487</v>
      </c>
      <c r="C437" s="112">
        <f>+'1° trim 2016'!C437*$AB$1</f>
        <v>0</v>
      </c>
      <c r="D437" s="166">
        <f t="shared" si="180"/>
        <v>0</v>
      </c>
      <c r="E437" s="112">
        <f>+'1° trim 2016'!D437*$AB$1</f>
        <v>0</v>
      </c>
      <c r="F437" s="166">
        <f t="shared" si="180"/>
        <v>0</v>
      </c>
      <c r="G437" s="112">
        <f>+'1° trim 2016'!E437*$AB$1</f>
        <v>0</v>
      </c>
      <c r="H437" s="166">
        <f t="shared" si="181"/>
        <v>0</v>
      </c>
      <c r="I437" s="112">
        <f>+'1° trim 2016'!F437*$AB$1</f>
        <v>0</v>
      </c>
      <c r="J437" s="166">
        <f t="shared" si="182"/>
        <v>0</v>
      </c>
      <c r="K437" s="112">
        <f>+'1° trim 2016'!G437*$AB$1</f>
        <v>0</v>
      </c>
      <c r="L437" s="166">
        <f t="shared" si="183"/>
        <v>0</v>
      </c>
      <c r="M437" s="165">
        <f>+'1° trim 2016'!H437*$AB$1</f>
        <v>0</v>
      </c>
      <c r="N437" s="166">
        <f t="shared" si="184"/>
        <v>0</v>
      </c>
      <c r="O437" s="165">
        <f>+'1° trim 2016'!I437*$AB$1</f>
        <v>0</v>
      </c>
      <c r="P437" s="166">
        <f t="shared" si="185"/>
        <v>0</v>
      </c>
      <c r="Q437" s="165">
        <f>+'1° trim 2016'!J437*$AB$1</f>
        <v>0</v>
      </c>
      <c r="R437" s="166">
        <f t="shared" si="186"/>
        <v>0</v>
      </c>
      <c r="S437" s="165">
        <f>+'1° trim 2016'!K437*$AB$1</f>
        <v>0</v>
      </c>
      <c r="T437" s="166">
        <f t="shared" si="187"/>
        <v>0</v>
      </c>
      <c r="U437" s="165">
        <f>+'1° trim 2016'!L437*$AB$1</f>
        <v>0</v>
      </c>
      <c r="V437" s="166">
        <f t="shared" si="188"/>
        <v>0</v>
      </c>
      <c r="W437" s="112">
        <f>+'1° trim 2016'!M437*$AB$1</f>
        <v>0</v>
      </c>
      <c r="X437" s="166">
        <f t="shared" si="189"/>
        <v>0</v>
      </c>
      <c r="Y437" s="116">
        <f t="shared" si="169"/>
        <v>0</v>
      </c>
      <c r="Z437" s="166">
        <f t="shared" si="169"/>
        <v>0</v>
      </c>
    </row>
    <row r="438" spans="1:26" x14ac:dyDescent="0.2">
      <c r="A438" s="139" t="s">
        <v>631</v>
      </c>
      <c r="B438" s="132" t="s">
        <v>1489</v>
      </c>
      <c r="C438" s="112">
        <f>+'1° trim 2016'!C438*$AB$1</f>
        <v>0</v>
      </c>
      <c r="D438" s="164">
        <f>D439+D440</f>
        <v>0</v>
      </c>
      <c r="E438" s="112">
        <f>+'1° trim 2016'!D438*$AB$1</f>
        <v>216</v>
      </c>
      <c r="F438" s="164">
        <f>F439+F440</f>
        <v>216</v>
      </c>
      <c r="G438" s="112">
        <f>+'1° trim 2016'!E438*$AB$1</f>
        <v>496</v>
      </c>
      <c r="H438" s="164">
        <f>H439+H440</f>
        <v>496</v>
      </c>
      <c r="I438" s="112">
        <f>+'1° trim 2016'!F438*$AB$1</f>
        <v>88</v>
      </c>
      <c r="J438" s="164">
        <f>J439+J440</f>
        <v>88</v>
      </c>
      <c r="K438" s="112">
        <f>+'1° trim 2016'!G438*$AB$1</f>
        <v>520</v>
      </c>
      <c r="L438" s="164">
        <f>L439+L440</f>
        <v>520</v>
      </c>
      <c r="M438" s="165">
        <f>+'1° trim 2016'!H438*$AB$1</f>
        <v>44</v>
      </c>
      <c r="N438" s="164">
        <f>N439+N440</f>
        <v>44</v>
      </c>
      <c r="O438" s="165">
        <f>+'1° trim 2016'!I438*$AB$1</f>
        <v>816</v>
      </c>
      <c r="P438" s="164">
        <f>P439+P440</f>
        <v>816</v>
      </c>
      <c r="Q438" s="165">
        <f>+'1° trim 2016'!J438*$AB$1</f>
        <v>3172</v>
      </c>
      <c r="R438" s="164">
        <f>R439+R440</f>
        <v>3172</v>
      </c>
      <c r="S438" s="165">
        <f>+'1° trim 2016'!K438*$AB$1</f>
        <v>396</v>
      </c>
      <c r="T438" s="164">
        <f>T439+T440</f>
        <v>396</v>
      </c>
      <c r="U438" s="165">
        <f>+'1° trim 2016'!L438*$AB$1</f>
        <v>1060</v>
      </c>
      <c r="V438" s="164">
        <f>V439+V440</f>
        <v>1060</v>
      </c>
      <c r="W438" s="112">
        <f>+'1° trim 2016'!M438*$AB$1</f>
        <v>40</v>
      </c>
      <c r="X438" s="164">
        <f>X439+X440</f>
        <v>40</v>
      </c>
      <c r="Y438" s="116">
        <f t="shared" si="169"/>
        <v>6848</v>
      </c>
      <c r="Z438" s="164">
        <f t="shared" si="169"/>
        <v>6848</v>
      </c>
    </row>
    <row r="439" spans="1:26" x14ac:dyDescent="0.2">
      <c r="A439" s="143" t="s">
        <v>632</v>
      </c>
      <c r="B439" s="132" t="s">
        <v>1491</v>
      </c>
      <c r="C439" s="112">
        <f>+'1° trim 2016'!C439*$AB$1</f>
        <v>0</v>
      </c>
      <c r="D439" s="166">
        <f>+C439</f>
        <v>0</v>
      </c>
      <c r="E439" s="112">
        <f>+'1° trim 2016'!D439*$AB$1</f>
        <v>0</v>
      </c>
      <c r="F439" s="166">
        <f>+E439</f>
        <v>0</v>
      </c>
      <c r="G439" s="112">
        <f>+'1° trim 2016'!E439*$AB$1</f>
        <v>0</v>
      </c>
      <c r="H439" s="166">
        <f>+G439</f>
        <v>0</v>
      </c>
      <c r="I439" s="112">
        <f>+'1° trim 2016'!F439*$AB$1</f>
        <v>0</v>
      </c>
      <c r="J439" s="166">
        <f>+I439</f>
        <v>0</v>
      </c>
      <c r="K439" s="112">
        <f>+'1° trim 2016'!G439*$AB$1</f>
        <v>0</v>
      </c>
      <c r="L439" s="166">
        <f>+K439</f>
        <v>0</v>
      </c>
      <c r="M439" s="165">
        <f>+'1° trim 2016'!H439*$AB$1</f>
        <v>0</v>
      </c>
      <c r="N439" s="166">
        <f>+M439</f>
        <v>0</v>
      </c>
      <c r="O439" s="165">
        <f>+'1° trim 2016'!I439*$AB$1</f>
        <v>0</v>
      </c>
      <c r="P439" s="166">
        <f>+O439</f>
        <v>0</v>
      </c>
      <c r="Q439" s="165">
        <f>+'1° trim 2016'!J439*$AB$1</f>
        <v>0</v>
      </c>
      <c r="R439" s="166">
        <f>+Q439</f>
        <v>0</v>
      </c>
      <c r="S439" s="165">
        <f>+'1° trim 2016'!K439*$AB$1</f>
        <v>0</v>
      </c>
      <c r="T439" s="166">
        <f>+S439</f>
        <v>0</v>
      </c>
      <c r="U439" s="165">
        <f>+'1° trim 2016'!L439*$AB$1</f>
        <v>0</v>
      </c>
      <c r="V439" s="166">
        <f>+U439</f>
        <v>0</v>
      </c>
      <c r="W439" s="112">
        <f>+'1° trim 2016'!M439*$AB$1</f>
        <v>0</v>
      </c>
      <c r="X439" s="166">
        <f>+W439</f>
        <v>0</v>
      </c>
      <c r="Y439" s="116">
        <f t="shared" si="169"/>
        <v>0</v>
      </c>
      <c r="Z439" s="166">
        <f t="shared" si="169"/>
        <v>0</v>
      </c>
    </row>
    <row r="440" spans="1:26" x14ac:dyDescent="0.2">
      <c r="A440" s="143" t="s">
        <v>633</v>
      </c>
      <c r="B440" s="132" t="s">
        <v>1493</v>
      </c>
      <c r="C440" s="112">
        <f>+'1° trim 2016'!C440*$AB$1</f>
        <v>0</v>
      </c>
      <c r="D440" s="164">
        <f>D441+D442+D443+D458+D468</f>
        <v>0</v>
      </c>
      <c r="E440" s="112">
        <f>+'1° trim 2016'!D440*$AB$1</f>
        <v>216</v>
      </c>
      <c r="F440" s="164">
        <f>F441+F442+F443+F458+F468</f>
        <v>216</v>
      </c>
      <c r="G440" s="112">
        <f>+'1° trim 2016'!E440*$AB$1</f>
        <v>496</v>
      </c>
      <c r="H440" s="164">
        <f>H441+H442+H443+H458+H468</f>
        <v>496</v>
      </c>
      <c r="I440" s="112">
        <f>+'1° trim 2016'!F440*$AB$1</f>
        <v>88</v>
      </c>
      <c r="J440" s="164">
        <f>J441+J442+J443+J458+J468</f>
        <v>88</v>
      </c>
      <c r="K440" s="112">
        <f>+'1° trim 2016'!G440*$AB$1</f>
        <v>520</v>
      </c>
      <c r="L440" s="164">
        <f>L441+L442+L443+L458+L468</f>
        <v>520</v>
      </c>
      <c r="M440" s="165">
        <f>+'1° trim 2016'!H440*$AB$1</f>
        <v>44</v>
      </c>
      <c r="N440" s="164">
        <f>N441+N442+N443+N458+N468</f>
        <v>44</v>
      </c>
      <c r="O440" s="165">
        <f>+'1° trim 2016'!I440*$AB$1</f>
        <v>816</v>
      </c>
      <c r="P440" s="164">
        <f>P441+P442+P443+P458+P468</f>
        <v>816</v>
      </c>
      <c r="Q440" s="165">
        <f>+'1° trim 2016'!J440*$AB$1</f>
        <v>3172</v>
      </c>
      <c r="R440" s="164">
        <f>R441+R442+R443+R458+R468</f>
        <v>3172</v>
      </c>
      <c r="S440" s="165">
        <f>+'1° trim 2016'!K440*$AB$1</f>
        <v>396</v>
      </c>
      <c r="T440" s="164">
        <f>T441+T442+T443+T458+T468</f>
        <v>396</v>
      </c>
      <c r="U440" s="165">
        <f>+'1° trim 2016'!L440*$AB$1</f>
        <v>1060</v>
      </c>
      <c r="V440" s="164">
        <f>V441+V442+V443+V458+V468</f>
        <v>1060</v>
      </c>
      <c r="W440" s="112">
        <f>+'1° trim 2016'!M440*$AB$1</f>
        <v>40</v>
      </c>
      <c r="X440" s="164">
        <f>X441+X442+X443+X458+X468</f>
        <v>40</v>
      </c>
      <c r="Y440" s="116">
        <f t="shared" si="169"/>
        <v>6848</v>
      </c>
      <c r="Z440" s="164">
        <f t="shared" si="169"/>
        <v>6848</v>
      </c>
    </row>
    <row r="441" spans="1:26" x14ac:dyDescent="0.2">
      <c r="A441" s="143" t="s">
        <v>634</v>
      </c>
      <c r="B441" s="132" t="s">
        <v>1495</v>
      </c>
      <c r="C441" s="112">
        <f>+'1° trim 2016'!C441*$AB$1</f>
        <v>0</v>
      </c>
      <c r="D441" s="166">
        <f>+C441</f>
        <v>0</v>
      </c>
      <c r="E441" s="112">
        <f>+'1° trim 2016'!D441*$AB$1</f>
        <v>0</v>
      </c>
      <c r="F441" s="166">
        <f>+E441</f>
        <v>0</v>
      </c>
      <c r="G441" s="112">
        <f>+'1° trim 2016'!E441*$AB$1</f>
        <v>0</v>
      </c>
      <c r="H441" s="166">
        <f>+G441</f>
        <v>0</v>
      </c>
      <c r="I441" s="112">
        <f>+'1° trim 2016'!F441*$AB$1</f>
        <v>0</v>
      </c>
      <c r="J441" s="166">
        <f>+I441</f>
        <v>0</v>
      </c>
      <c r="K441" s="112">
        <f>+'1° trim 2016'!G441*$AB$1</f>
        <v>0</v>
      </c>
      <c r="L441" s="166">
        <f>+K441</f>
        <v>0</v>
      </c>
      <c r="M441" s="165">
        <f>+'1° trim 2016'!H441*$AB$1</f>
        <v>0</v>
      </c>
      <c r="N441" s="166">
        <f>+M441</f>
        <v>0</v>
      </c>
      <c r="O441" s="165">
        <f>+'1° trim 2016'!I441*$AB$1</f>
        <v>0</v>
      </c>
      <c r="P441" s="166">
        <f>+O441</f>
        <v>0</v>
      </c>
      <c r="Q441" s="165">
        <f>+'1° trim 2016'!J441*$AB$1</f>
        <v>0</v>
      </c>
      <c r="R441" s="166">
        <f>+Q441</f>
        <v>0</v>
      </c>
      <c r="S441" s="165">
        <f>+'1° trim 2016'!K441*$AB$1</f>
        <v>0</v>
      </c>
      <c r="T441" s="166">
        <f>+S441</f>
        <v>0</v>
      </c>
      <c r="U441" s="165">
        <f>+'1° trim 2016'!L441*$AB$1</f>
        <v>0</v>
      </c>
      <c r="V441" s="166">
        <f>+U441</f>
        <v>0</v>
      </c>
      <c r="W441" s="112">
        <f>+'1° trim 2016'!M441*$AB$1</f>
        <v>0</v>
      </c>
      <c r="X441" s="166">
        <f>+W441</f>
        <v>0</v>
      </c>
      <c r="Y441" s="116">
        <f t="shared" si="169"/>
        <v>0</v>
      </c>
      <c r="Z441" s="166">
        <f t="shared" si="169"/>
        <v>0</v>
      </c>
    </row>
    <row r="442" spans="1:26" x14ac:dyDescent="0.2">
      <c r="A442" s="143" t="s">
        <v>635</v>
      </c>
      <c r="B442" s="132" t="s">
        <v>461</v>
      </c>
      <c r="C442" s="112">
        <f>+'1° trim 2016'!C442*$AB$1</f>
        <v>0</v>
      </c>
      <c r="D442" s="166">
        <f>+C442</f>
        <v>0</v>
      </c>
      <c r="E442" s="112">
        <f>+'1° trim 2016'!D442*$AB$1</f>
        <v>0</v>
      </c>
      <c r="F442" s="166">
        <f>+E442</f>
        <v>0</v>
      </c>
      <c r="G442" s="112">
        <f>+'1° trim 2016'!E442*$AB$1</f>
        <v>0</v>
      </c>
      <c r="H442" s="166">
        <f>+G442</f>
        <v>0</v>
      </c>
      <c r="I442" s="112">
        <f>+'1° trim 2016'!F442*$AB$1</f>
        <v>0</v>
      </c>
      <c r="J442" s="166">
        <f>+I442</f>
        <v>0</v>
      </c>
      <c r="K442" s="112">
        <f>+'1° trim 2016'!G442*$AB$1</f>
        <v>0</v>
      </c>
      <c r="L442" s="166">
        <f>+K442</f>
        <v>0</v>
      </c>
      <c r="M442" s="165">
        <f>+'1° trim 2016'!H442*$AB$1</f>
        <v>0</v>
      </c>
      <c r="N442" s="166">
        <f>+M442</f>
        <v>0</v>
      </c>
      <c r="O442" s="165">
        <f>+'1° trim 2016'!I442*$AB$1</f>
        <v>0</v>
      </c>
      <c r="P442" s="166">
        <f>+O442</f>
        <v>0</v>
      </c>
      <c r="Q442" s="165">
        <f>+'1° trim 2016'!J442*$AB$1</f>
        <v>0</v>
      </c>
      <c r="R442" s="166">
        <f>+Q442</f>
        <v>0</v>
      </c>
      <c r="S442" s="165">
        <f>+'1° trim 2016'!K442*$AB$1</f>
        <v>0</v>
      </c>
      <c r="T442" s="166">
        <f>+S442</f>
        <v>0</v>
      </c>
      <c r="U442" s="165">
        <f>+'1° trim 2016'!L442*$AB$1</f>
        <v>0</v>
      </c>
      <c r="V442" s="166">
        <f>+U442</f>
        <v>0</v>
      </c>
      <c r="W442" s="112">
        <f>+'1° trim 2016'!M442*$AB$1</f>
        <v>0</v>
      </c>
      <c r="X442" s="166">
        <f>+W442</f>
        <v>0</v>
      </c>
      <c r="Y442" s="116">
        <f t="shared" si="169"/>
        <v>0</v>
      </c>
      <c r="Z442" s="166">
        <f t="shared" si="169"/>
        <v>0</v>
      </c>
    </row>
    <row r="443" spans="1:26" x14ac:dyDescent="0.2">
      <c r="A443" s="143" t="s">
        <v>636</v>
      </c>
      <c r="B443" s="132" t="s">
        <v>1499</v>
      </c>
      <c r="C443" s="112">
        <f>+'1° trim 2016'!C443*$AB$1</f>
        <v>0</v>
      </c>
      <c r="D443" s="164">
        <f>D444+D447</f>
        <v>0</v>
      </c>
      <c r="E443" s="112">
        <f>+'1° trim 2016'!D443*$AB$1</f>
        <v>216</v>
      </c>
      <c r="F443" s="164">
        <f>F444+F447</f>
        <v>216</v>
      </c>
      <c r="G443" s="112">
        <f>+'1° trim 2016'!E443*$AB$1</f>
        <v>472</v>
      </c>
      <c r="H443" s="164">
        <f>H444+H447</f>
        <v>472</v>
      </c>
      <c r="I443" s="112">
        <f>+'1° trim 2016'!F443*$AB$1</f>
        <v>88</v>
      </c>
      <c r="J443" s="164">
        <f>J444+J447</f>
        <v>88</v>
      </c>
      <c r="K443" s="112">
        <f>+'1° trim 2016'!G443*$AB$1</f>
        <v>520</v>
      </c>
      <c r="L443" s="164">
        <f>L444+L447</f>
        <v>520</v>
      </c>
      <c r="M443" s="165">
        <f>+'1° trim 2016'!H443*$AB$1</f>
        <v>44</v>
      </c>
      <c r="N443" s="164">
        <f>N444+N447</f>
        <v>44</v>
      </c>
      <c r="O443" s="165">
        <f>+'1° trim 2016'!I443*$AB$1</f>
        <v>764</v>
      </c>
      <c r="P443" s="164">
        <f>P444+P447</f>
        <v>764</v>
      </c>
      <c r="Q443" s="165">
        <f>+'1° trim 2016'!J443*$AB$1</f>
        <v>3172</v>
      </c>
      <c r="R443" s="164">
        <f>R444+R447</f>
        <v>3172</v>
      </c>
      <c r="S443" s="165">
        <f>+'1° trim 2016'!K443*$AB$1</f>
        <v>396</v>
      </c>
      <c r="T443" s="164">
        <f>T444+T447</f>
        <v>396</v>
      </c>
      <c r="U443" s="165">
        <f>+'1° trim 2016'!L443*$AB$1</f>
        <v>1060</v>
      </c>
      <c r="V443" s="164">
        <f>V444+V447</f>
        <v>1060</v>
      </c>
      <c r="W443" s="112">
        <f>+'1° trim 2016'!M443*$AB$1</f>
        <v>40</v>
      </c>
      <c r="X443" s="164">
        <f>X444+X447</f>
        <v>40</v>
      </c>
      <c r="Y443" s="116">
        <f t="shared" si="169"/>
        <v>6772</v>
      </c>
      <c r="Z443" s="164">
        <f t="shared" si="169"/>
        <v>6772</v>
      </c>
    </row>
    <row r="444" spans="1:26" ht="25.5" x14ac:dyDescent="0.2">
      <c r="A444" s="143" t="s">
        <v>637</v>
      </c>
      <c r="B444" s="132" t="s">
        <v>1338</v>
      </c>
      <c r="C444" s="112">
        <f>+'1° trim 2016'!C444*$AB$1</f>
        <v>0</v>
      </c>
      <c r="D444" s="164">
        <f>SUM(D445:D446)</f>
        <v>0</v>
      </c>
      <c r="E444" s="112">
        <f>+'1° trim 2016'!D444*$AB$1</f>
        <v>0</v>
      </c>
      <c r="F444" s="164">
        <f>SUM(F445:F446)</f>
        <v>0</v>
      </c>
      <c r="G444" s="112">
        <f>+'1° trim 2016'!E444*$AB$1</f>
        <v>0</v>
      </c>
      <c r="H444" s="164">
        <f>SUM(H445:H446)</f>
        <v>0</v>
      </c>
      <c r="I444" s="112">
        <f>+'1° trim 2016'!F444*$AB$1</f>
        <v>0</v>
      </c>
      <c r="J444" s="164">
        <f>SUM(J445:J446)</f>
        <v>0</v>
      </c>
      <c r="K444" s="112">
        <f>+'1° trim 2016'!G444*$AB$1</f>
        <v>0</v>
      </c>
      <c r="L444" s="164">
        <f>SUM(L445:L446)</f>
        <v>0</v>
      </c>
      <c r="M444" s="165">
        <f>+'1° trim 2016'!H444*$AB$1</f>
        <v>0</v>
      </c>
      <c r="N444" s="164">
        <f>SUM(N445:N446)</f>
        <v>0</v>
      </c>
      <c r="O444" s="165">
        <f>+'1° trim 2016'!I444*$AB$1</f>
        <v>0</v>
      </c>
      <c r="P444" s="164">
        <f>SUM(P445:P446)</f>
        <v>0</v>
      </c>
      <c r="Q444" s="165">
        <f>+'1° trim 2016'!J444*$AB$1</f>
        <v>0</v>
      </c>
      <c r="R444" s="164">
        <f>SUM(R445:R446)</f>
        <v>0</v>
      </c>
      <c r="S444" s="165">
        <f>+'1° trim 2016'!K444*$AB$1</f>
        <v>0</v>
      </c>
      <c r="T444" s="164">
        <f>SUM(T445:T446)</f>
        <v>0</v>
      </c>
      <c r="U444" s="165">
        <f>+'1° trim 2016'!L444*$AB$1</f>
        <v>0</v>
      </c>
      <c r="V444" s="164">
        <f>SUM(V445:V446)</f>
        <v>0</v>
      </c>
      <c r="W444" s="112">
        <f>+'1° trim 2016'!M444*$AB$1</f>
        <v>0</v>
      </c>
      <c r="X444" s="164">
        <f>SUM(X445:X446)</f>
        <v>0</v>
      </c>
      <c r="Y444" s="116">
        <f t="shared" si="169"/>
        <v>0</v>
      </c>
      <c r="Z444" s="164">
        <f t="shared" si="169"/>
        <v>0</v>
      </c>
    </row>
    <row r="445" spans="1:26" ht="25.5" x14ac:dyDescent="0.2">
      <c r="A445" s="139" t="s">
        <v>638</v>
      </c>
      <c r="B445" s="132" t="s">
        <v>1609</v>
      </c>
      <c r="C445" s="112">
        <f>+'1° trim 2016'!C445*$AB$1</f>
        <v>0</v>
      </c>
      <c r="D445" s="166">
        <f>+C445</f>
        <v>0</v>
      </c>
      <c r="E445" s="112">
        <f>+'1° trim 2016'!D445*$AB$1</f>
        <v>0</v>
      </c>
      <c r="F445" s="166">
        <f>+E445</f>
        <v>0</v>
      </c>
      <c r="G445" s="112">
        <f>+'1° trim 2016'!E445*$AB$1</f>
        <v>0</v>
      </c>
      <c r="H445" s="166">
        <f>+G445</f>
        <v>0</v>
      </c>
      <c r="I445" s="112">
        <f>+'1° trim 2016'!F445*$AB$1</f>
        <v>0</v>
      </c>
      <c r="J445" s="166">
        <f>+I445</f>
        <v>0</v>
      </c>
      <c r="K445" s="112">
        <f>+'1° trim 2016'!G445*$AB$1</f>
        <v>0</v>
      </c>
      <c r="L445" s="166">
        <f>+K445</f>
        <v>0</v>
      </c>
      <c r="M445" s="165">
        <f>+'1° trim 2016'!H445*$AB$1</f>
        <v>0</v>
      </c>
      <c r="N445" s="166">
        <f>+M445</f>
        <v>0</v>
      </c>
      <c r="O445" s="165">
        <f>+'1° trim 2016'!I445*$AB$1</f>
        <v>0</v>
      </c>
      <c r="P445" s="166">
        <f>+O445</f>
        <v>0</v>
      </c>
      <c r="Q445" s="165">
        <f>+'1° trim 2016'!J445*$AB$1</f>
        <v>0</v>
      </c>
      <c r="R445" s="166">
        <f>+Q445</f>
        <v>0</v>
      </c>
      <c r="S445" s="165">
        <f>+'1° trim 2016'!K445*$AB$1</f>
        <v>0</v>
      </c>
      <c r="T445" s="166">
        <f>+S445</f>
        <v>0</v>
      </c>
      <c r="U445" s="165">
        <f>+'1° trim 2016'!L445*$AB$1</f>
        <v>0</v>
      </c>
      <c r="V445" s="166">
        <f>+U445</f>
        <v>0</v>
      </c>
      <c r="W445" s="112">
        <f>+'1° trim 2016'!M445*$AB$1</f>
        <v>0</v>
      </c>
      <c r="X445" s="166">
        <f>+W445</f>
        <v>0</v>
      </c>
      <c r="Y445" s="116">
        <f t="shared" si="169"/>
        <v>0</v>
      </c>
      <c r="Z445" s="166">
        <f t="shared" si="169"/>
        <v>0</v>
      </c>
    </row>
    <row r="446" spans="1:26" ht="25.5" x14ac:dyDescent="0.2">
      <c r="A446" s="139" t="s">
        <v>639</v>
      </c>
      <c r="B446" s="132" t="s">
        <v>1339</v>
      </c>
      <c r="C446" s="112">
        <f>+'1° trim 2016'!C446*$AB$1</f>
        <v>0</v>
      </c>
      <c r="D446" s="166">
        <f>+C446</f>
        <v>0</v>
      </c>
      <c r="E446" s="112">
        <f>+'1° trim 2016'!D446*$AB$1</f>
        <v>0</v>
      </c>
      <c r="F446" s="166">
        <f>+E446</f>
        <v>0</v>
      </c>
      <c r="G446" s="112">
        <f>+'1° trim 2016'!E446*$AB$1</f>
        <v>0</v>
      </c>
      <c r="H446" s="166">
        <f>+G446</f>
        <v>0</v>
      </c>
      <c r="I446" s="112">
        <f>+'1° trim 2016'!F446*$AB$1</f>
        <v>0</v>
      </c>
      <c r="J446" s="166">
        <f>+I446</f>
        <v>0</v>
      </c>
      <c r="K446" s="112">
        <f>+'1° trim 2016'!G446*$AB$1</f>
        <v>0</v>
      </c>
      <c r="L446" s="166">
        <f>+K446</f>
        <v>0</v>
      </c>
      <c r="M446" s="165">
        <f>+'1° trim 2016'!H446*$AB$1</f>
        <v>0</v>
      </c>
      <c r="N446" s="166">
        <f>+M446</f>
        <v>0</v>
      </c>
      <c r="O446" s="165">
        <f>+'1° trim 2016'!I446*$AB$1</f>
        <v>0</v>
      </c>
      <c r="P446" s="166">
        <f>+O446</f>
        <v>0</v>
      </c>
      <c r="Q446" s="165">
        <f>+'1° trim 2016'!J446*$AB$1</f>
        <v>0</v>
      </c>
      <c r="R446" s="166">
        <f>+Q446</f>
        <v>0</v>
      </c>
      <c r="S446" s="165">
        <f>+'1° trim 2016'!K446*$AB$1</f>
        <v>0</v>
      </c>
      <c r="T446" s="166">
        <f>+S446</f>
        <v>0</v>
      </c>
      <c r="U446" s="165">
        <f>+'1° trim 2016'!L446*$AB$1</f>
        <v>0</v>
      </c>
      <c r="V446" s="166">
        <f>+U446</f>
        <v>0</v>
      </c>
      <c r="W446" s="112">
        <f>+'1° trim 2016'!M446*$AB$1</f>
        <v>0</v>
      </c>
      <c r="X446" s="166">
        <f>+W446</f>
        <v>0</v>
      </c>
      <c r="Y446" s="116">
        <f t="shared" si="169"/>
        <v>0</v>
      </c>
      <c r="Z446" s="166">
        <f t="shared" si="169"/>
        <v>0</v>
      </c>
    </row>
    <row r="447" spans="1:26" x14ac:dyDescent="0.2">
      <c r="A447" s="143" t="s">
        <v>640</v>
      </c>
      <c r="B447" s="132" t="s">
        <v>1508</v>
      </c>
      <c r="C447" s="112">
        <f>+'1° trim 2016'!C447*$AB$1</f>
        <v>0</v>
      </c>
      <c r="D447" s="164">
        <f>D448+D449+SUM(D453:D457)</f>
        <v>0</v>
      </c>
      <c r="E447" s="112">
        <f>+'1° trim 2016'!D447*$AB$1</f>
        <v>216</v>
      </c>
      <c r="F447" s="164">
        <f>F448+F449+SUM(F453:F457)</f>
        <v>216</v>
      </c>
      <c r="G447" s="112">
        <f>+'1° trim 2016'!E447*$AB$1</f>
        <v>472</v>
      </c>
      <c r="H447" s="164">
        <f>H448+H449+SUM(H453:H457)</f>
        <v>472</v>
      </c>
      <c r="I447" s="112">
        <f>+'1° trim 2016'!F447*$AB$1</f>
        <v>88</v>
      </c>
      <c r="J447" s="164">
        <f>J448+J449+SUM(J453:J457)</f>
        <v>88</v>
      </c>
      <c r="K447" s="112">
        <f>+'1° trim 2016'!G447*$AB$1</f>
        <v>520</v>
      </c>
      <c r="L447" s="164">
        <f>L448+L449+SUM(L453:L457)</f>
        <v>520</v>
      </c>
      <c r="M447" s="165">
        <f>+'1° trim 2016'!H447*$AB$1</f>
        <v>44</v>
      </c>
      <c r="N447" s="164">
        <f>N448+N449+SUM(N453:N457)</f>
        <v>44</v>
      </c>
      <c r="O447" s="165">
        <f>+'1° trim 2016'!I447*$AB$1</f>
        <v>764</v>
      </c>
      <c r="P447" s="164">
        <f>P448+P449+SUM(P453:P457)</f>
        <v>764</v>
      </c>
      <c r="Q447" s="165">
        <f>+'1° trim 2016'!J447*$AB$1</f>
        <v>3172</v>
      </c>
      <c r="R447" s="164">
        <f>R448+R449+SUM(R453:R457)</f>
        <v>3172</v>
      </c>
      <c r="S447" s="165">
        <f>+'1° trim 2016'!K447*$AB$1</f>
        <v>396</v>
      </c>
      <c r="T447" s="164">
        <f>T448+T449+SUM(T453:T457)</f>
        <v>396</v>
      </c>
      <c r="U447" s="165">
        <f>+'1° trim 2016'!L447*$AB$1</f>
        <v>1060</v>
      </c>
      <c r="V447" s="164">
        <f>V448+V449+SUM(V453:V457)</f>
        <v>1060</v>
      </c>
      <c r="W447" s="112">
        <f>+'1° trim 2016'!M447*$AB$1</f>
        <v>40</v>
      </c>
      <c r="X447" s="164">
        <f>X448+X449+SUM(X453:X457)</f>
        <v>40</v>
      </c>
      <c r="Y447" s="116">
        <f t="shared" si="169"/>
        <v>6772</v>
      </c>
      <c r="Z447" s="164">
        <f t="shared" si="169"/>
        <v>6772</v>
      </c>
    </row>
    <row r="448" spans="1:26" ht="25.5" x14ac:dyDescent="0.2">
      <c r="A448" s="139" t="s">
        <v>641</v>
      </c>
      <c r="B448" s="132" t="s">
        <v>1510</v>
      </c>
      <c r="C448" s="112">
        <f>+'1° trim 2016'!C448*$AB$1</f>
        <v>0</v>
      </c>
      <c r="D448" s="166">
        <f>+C448</f>
        <v>0</v>
      </c>
      <c r="E448" s="112">
        <f>+'1° trim 2016'!D448*$AB$1</f>
        <v>0</v>
      </c>
      <c r="F448" s="166">
        <f>+E448</f>
        <v>0</v>
      </c>
      <c r="G448" s="112">
        <f>+'1° trim 2016'!E448*$AB$1</f>
        <v>0</v>
      </c>
      <c r="H448" s="166">
        <f>+G448</f>
        <v>0</v>
      </c>
      <c r="I448" s="112">
        <f>+'1° trim 2016'!F448*$AB$1</f>
        <v>0</v>
      </c>
      <c r="J448" s="166">
        <f>+I448</f>
        <v>0</v>
      </c>
      <c r="K448" s="112">
        <f>+'1° trim 2016'!G448*$AB$1</f>
        <v>0</v>
      </c>
      <c r="L448" s="166">
        <f>+K448</f>
        <v>0</v>
      </c>
      <c r="M448" s="165">
        <f>+'1° trim 2016'!H448*$AB$1</f>
        <v>0</v>
      </c>
      <c r="N448" s="166">
        <f>+M448</f>
        <v>0</v>
      </c>
      <c r="O448" s="165">
        <f>+'1° trim 2016'!I448*$AB$1</f>
        <v>0</v>
      </c>
      <c r="P448" s="166">
        <f>+O448</f>
        <v>0</v>
      </c>
      <c r="Q448" s="165">
        <f>+'1° trim 2016'!J448*$AB$1</f>
        <v>0</v>
      </c>
      <c r="R448" s="166">
        <f>+Q448</f>
        <v>0</v>
      </c>
      <c r="S448" s="165">
        <f>+'1° trim 2016'!K448*$AB$1</f>
        <v>0</v>
      </c>
      <c r="T448" s="166">
        <f>+S448</f>
        <v>0</v>
      </c>
      <c r="U448" s="165">
        <f>+'1° trim 2016'!L448*$AB$1</f>
        <v>0</v>
      </c>
      <c r="V448" s="166">
        <f>+U448</f>
        <v>0</v>
      </c>
      <c r="W448" s="112">
        <f>+'1° trim 2016'!M448*$AB$1</f>
        <v>0</v>
      </c>
      <c r="X448" s="166">
        <f>+W448</f>
        <v>0</v>
      </c>
      <c r="Y448" s="116">
        <f t="shared" si="169"/>
        <v>0</v>
      </c>
      <c r="Z448" s="166">
        <f t="shared" si="169"/>
        <v>0</v>
      </c>
    </row>
    <row r="449" spans="1:26" ht="25.5" x14ac:dyDescent="0.2">
      <c r="A449" s="139" t="s">
        <v>642</v>
      </c>
      <c r="B449" s="132" t="s">
        <v>1512</v>
      </c>
      <c r="C449" s="112">
        <f>+'1° trim 2016'!C449*$AB$1</f>
        <v>0</v>
      </c>
      <c r="D449" s="164">
        <f>SUM(D450:D452)</f>
        <v>0</v>
      </c>
      <c r="E449" s="112">
        <f>+'1° trim 2016'!D449*$AB$1</f>
        <v>0</v>
      </c>
      <c r="F449" s="164">
        <f>SUM(F450:F452)</f>
        <v>0</v>
      </c>
      <c r="G449" s="112">
        <f>+'1° trim 2016'!E449*$AB$1</f>
        <v>0</v>
      </c>
      <c r="H449" s="164">
        <f>SUM(H450:H452)</f>
        <v>0</v>
      </c>
      <c r="I449" s="112">
        <f>+'1° trim 2016'!F449*$AB$1</f>
        <v>0</v>
      </c>
      <c r="J449" s="164">
        <f>SUM(J450:J452)</f>
        <v>0</v>
      </c>
      <c r="K449" s="112">
        <f>+'1° trim 2016'!G449*$AB$1</f>
        <v>0</v>
      </c>
      <c r="L449" s="164">
        <f>SUM(L450:L452)</f>
        <v>0</v>
      </c>
      <c r="M449" s="165">
        <f>+'1° trim 2016'!H449*$AB$1</f>
        <v>0</v>
      </c>
      <c r="N449" s="164">
        <f>SUM(N450:N452)</f>
        <v>0</v>
      </c>
      <c r="O449" s="165">
        <f>+'1° trim 2016'!I449*$AB$1</f>
        <v>0</v>
      </c>
      <c r="P449" s="164">
        <f>SUM(P450:P452)</f>
        <v>0</v>
      </c>
      <c r="Q449" s="165">
        <f>+'1° trim 2016'!J449*$AB$1</f>
        <v>0</v>
      </c>
      <c r="R449" s="164">
        <f>SUM(R450:R452)</f>
        <v>0</v>
      </c>
      <c r="S449" s="165">
        <f>+'1° trim 2016'!K449*$AB$1</f>
        <v>0</v>
      </c>
      <c r="T449" s="164">
        <f>SUM(T450:T452)</f>
        <v>0</v>
      </c>
      <c r="U449" s="165">
        <f>+'1° trim 2016'!L449*$AB$1</f>
        <v>1048</v>
      </c>
      <c r="V449" s="164">
        <f>SUM(V450:V452)</f>
        <v>1048</v>
      </c>
      <c r="W449" s="112">
        <f>+'1° trim 2016'!M449*$AB$1</f>
        <v>0</v>
      </c>
      <c r="X449" s="164">
        <f>SUM(X450:X452)</f>
        <v>0</v>
      </c>
      <c r="Y449" s="116">
        <f t="shared" si="169"/>
        <v>1048</v>
      </c>
      <c r="Z449" s="164">
        <f t="shared" si="169"/>
        <v>1048</v>
      </c>
    </row>
    <row r="450" spans="1:26" ht="25.5" x14ac:dyDescent="0.2">
      <c r="A450" s="143" t="s">
        <v>643</v>
      </c>
      <c r="B450" s="132" t="s">
        <v>1514</v>
      </c>
      <c r="C450" s="112">
        <f>+'1° trim 2016'!C450*$AB$1</f>
        <v>0</v>
      </c>
      <c r="D450" s="166">
        <f t="shared" ref="D450:F457" si="190">+C450</f>
        <v>0</v>
      </c>
      <c r="E450" s="112">
        <f>+'1° trim 2016'!D450*$AB$1</f>
        <v>0</v>
      </c>
      <c r="F450" s="166">
        <f t="shared" si="190"/>
        <v>0</v>
      </c>
      <c r="G450" s="112">
        <f>+'1° trim 2016'!E450*$AB$1</f>
        <v>0</v>
      </c>
      <c r="H450" s="166">
        <f t="shared" ref="H450:H457" si="191">+G450</f>
        <v>0</v>
      </c>
      <c r="I450" s="112">
        <f>+'1° trim 2016'!F450*$AB$1</f>
        <v>0</v>
      </c>
      <c r="J450" s="166">
        <f t="shared" ref="J450:J457" si="192">+I450</f>
        <v>0</v>
      </c>
      <c r="K450" s="112">
        <f>+'1° trim 2016'!G450*$AB$1</f>
        <v>0</v>
      </c>
      <c r="L450" s="166">
        <f t="shared" ref="L450:L457" si="193">+K450</f>
        <v>0</v>
      </c>
      <c r="M450" s="165">
        <f>+'1° trim 2016'!H450*$AB$1</f>
        <v>0</v>
      </c>
      <c r="N450" s="166">
        <f t="shared" ref="N450:N457" si="194">+M450</f>
        <v>0</v>
      </c>
      <c r="O450" s="165">
        <f>+'1° trim 2016'!I450*$AB$1</f>
        <v>0</v>
      </c>
      <c r="P450" s="166">
        <f t="shared" ref="P450:P457" si="195">+O450</f>
        <v>0</v>
      </c>
      <c r="Q450" s="165">
        <f>+'1° trim 2016'!J450*$AB$1</f>
        <v>0</v>
      </c>
      <c r="R450" s="166">
        <f t="shared" ref="R450:R457" si="196">+Q450</f>
        <v>0</v>
      </c>
      <c r="S450" s="165">
        <f>+'1° trim 2016'!K450*$AB$1</f>
        <v>0</v>
      </c>
      <c r="T450" s="166">
        <f t="shared" ref="T450:T457" si="197">+S450</f>
        <v>0</v>
      </c>
      <c r="U450" s="165">
        <f>+'1° trim 2016'!L450*$AB$1</f>
        <v>864</v>
      </c>
      <c r="V450" s="166">
        <f t="shared" ref="V450:V457" si="198">+U450</f>
        <v>864</v>
      </c>
      <c r="W450" s="112">
        <f>+'1° trim 2016'!M450*$AB$1</f>
        <v>0</v>
      </c>
      <c r="X450" s="166">
        <f t="shared" ref="X450:X457" si="199">+W450</f>
        <v>0</v>
      </c>
      <c r="Y450" s="116">
        <f t="shared" si="169"/>
        <v>864</v>
      </c>
      <c r="Z450" s="166">
        <f t="shared" si="169"/>
        <v>864</v>
      </c>
    </row>
    <row r="451" spans="1:26" ht="25.5" x14ac:dyDescent="0.2">
      <c r="A451" s="143" t="s">
        <v>644</v>
      </c>
      <c r="B451" s="132" t="s">
        <v>442</v>
      </c>
      <c r="C451" s="112">
        <f>+'1° trim 2016'!C451*$AB$1</f>
        <v>0</v>
      </c>
      <c r="D451" s="166">
        <f t="shared" si="190"/>
        <v>0</v>
      </c>
      <c r="E451" s="112">
        <f>+'1° trim 2016'!D451*$AB$1</f>
        <v>0</v>
      </c>
      <c r="F451" s="166">
        <f t="shared" si="190"/>
        <v>0</v>
      </c>
      <c r="G451" s="112">
        <f>+'1° trim 2016'!E451*$AB$1</f>
        <v>0</v>
      </c>
      <c r="H451" s="166">
        <f t="shared" si="191"/>
        <v>0</v>
      </c>
      <c r="I451" s="112">
        <f>+'1° trim 2016'!F451*$AB$1</f>
        <v>0</v>
      </c>
      <c r="J451" s="166">
        <f t="shared" si="192"/>
        <v>0</v>
      </c>
      <c r="K451" s="112">
        <f>+'1° trim 2016'!G451*$AB$1</f>
        <v>0</v>
      </c>
      <c r="L451" s="166">
        <f t="shared" si="193"/>
        <v>0</v>
      </c>
      <c r="M451" s="165">
        <f>+'1° trim 2016'!H451*$AB$1</f>
        <v>0</v>
      </c>
      <c r="N451" s="166">
        <f t="shared" si="194"/>
        <v>0</v>
      </c>
      <c r="O451" s="165">
        <f>+'1° trim 2016'!I451*$AB$1</f>
        <v>0</v>
      </c>
      <c r="P451" s="166">
        <f t="shared" si="195"/>
        <v>0</v>
      </c>
      <c r="Q451" s="165">
        <f>+'1° trim 2016'!J451*$AB$1</f>
        <v>0</v>
      </c>
      <c r="R451" s="166">
        <f t="shared" si="196"/>
        <v>0</v>
      </c>
      <c r="S451" s="165">
        <f>+'1° trim 2016'!K451*$AB$1</f>
        <v>0</v>
      </c>
      <c r="T451" s="166">
        <f t="shared" si="197"/>
        <v>0</v>
      </c>
      <c r="U451" s="165">
        <f>+'1° trim 2016'!L451*$AB$1</f>
        <v>100</v>
      </c>
      <c r="V451" s="166">
        <f t="shared" si="198"/>
        <v>100</v>
      </c>
      <c r="W451" s="112">
        <f>+'1° trim 2016'!M451*$AB$1</f>
        <v>0</v>
      </c>
      <c r="X451" s="166">
        <f t="shared" si="199"/>
        <v>0</v>
      </c>
      <c r="Y451" s="116">
        <f t="shared" ref="Y451:Z481" si="200">+C451+E451+G451+I451+K451+M451+O451+Q451+S451+U451+W451</f>
        <v>100</v>
      </c>
      <c r="Z451" s="166">
        <f t="shared" si="200"/>
        <v>100</v>
      </c>
    </row>
    <row r="452" spans="1:26" ht="25.5" x14ac:dyDescent="0.2">
      <c r="A452" s="143" t="s">
        <v>645</v>
      </c>
      <c r="B452" s="132" t="s">
        <v>445</v>
      </c>
      <c r="C452" s="112">
        <f>+'1° trim 2016'!C452*$AB$1</f>
        <v>0</v>
      </c>
      <c r="D452" s="166">
        <f t="shared" si="190"/>
        <v>0</v>
      </c>
      <c r="E452" s="112">
        <f>+'1° trim 2016'!D452*$AB$1</f>
        <v>0</v>
      </c>
      <c r="F452" s="166">
        <f t="shared" si="190"/>
        <v>0</v>
      </c>
      <c r="G452" s="112">
        <f>+'1° trim 2016'!E452*$AB$1</f>
        <v>0</v>
      </c>
      <c r="H452" s="166">
        <f t="shared" si="191"/>
        <v>0</v>
      </c>
      <c r="I452" s="112">
        <f>+'1° trim 2016'!F452*$AB$1</f>
        <v>0</v>
      </c>
      <c r="J452" s="166">
        <f t="shared" si="192"/>
        <v>0</v>
      </c>
      <c r="K452" s="112">
        <f>+'1° trim 2016'!G452*$AB$1</f>
        <v>0</v>
      </c>
      <c r="L452" s="166">
        <f t="shared" si="193"/>
        <v>0</v>
      </c>
      <c r="M452" s="165">
        <f>+'1° trim 2016'!H452*$AB$1</f>
        <v>0</v>
      </c>
      <c r="N452" s="166">
        <f t="shared" si="194"/>
        <v>0</v>
      </c>
      <c r="O452" s="165">
        <f>+'1° trim 2016'!I452*$AB$1</f>
        <v>0</v>
      </c>
      <c r="P452" s="166">
        <f t="shared" si="195"/>
        <v>0</v>
      </c>
      <c r="Q452" s="165">
        <f>+'1° trim 2016'!J452*$AB$1</f>
        <v>0</v>
      </c>
      <c r="R452" s="166">
        <f t="shared" si="196"/>
        <v>0</v>
      </c>
      <c r="S452" s="165">
        <f>+'1° trim 2016'!K452*$AB$1</f>
        <v>0</v>
      </c>
      <c r="T452" s="166">
        <f t="shared" si="197"/>
        <v>0</v>
      </c>
      <c r="U452" s="165">
        <f>+'1° trim 2016'!L452*$AB$1</f>
        <v>84</v>
      </c>
      <c r="V452" s="166">
        <f t="shared" si="198"/>
        <v>84</v>
      </c>
      <c r="W452" s="112">
        <f>+'1° trim 2016'!M452*$AB$1</f>
        <v>0</v>
      </c>
      <c r="X452" s="166">
        <f t="shared" si="199"/>
        <v>0</v>
      </c>
      <c r="Y452" s="116">
        <f t="shared" si="200"/>
        <v>84</v>
      </c>
      <c r="Z452" s="166">
        <f t="shared" si="200"/>
        <v>84</v>
      </c>
    </row>
    <row r="453" spans="1:26" ht="25.5" x14ac:dyDescent="0.2">
      <c r="A453" s="139" t="s">
        <v>646</v>
      </c>
      <c r="B453" s="132" t="s">
        <v>1469</v>
      </c>
      <c r="C453" s="112">
        <f>+'1° trim 2016'!C453*$AB$1</f>
        <v>0</v>
      </c>
      <c r="D453" s="166">
        <f t="shared" si="190"/>
        <v>0</v>
      </c>
      <c r="E453" s="112">
        <f>+'1° trim 2016'!D453*$AB$1</f>
        <v>0</v>
      </c>
      <c r="F453" s="166">
        <f t="shared" si="190"/>
        <v>0</v>
      </c>
      <c r="G453" s="112">
        <f>+'1° trim 2016'!E453*$AB$1</f>
        <v>132</v>
      </c>
      <c r="H453" s="166">
        <f t="shared" si="191"/>
        <v>132</v>
      </c>
      <c r="I453" s="112">
        <f>+'1° trim 2016'!F453*$AB$1</f>
        <v>0</v>
      </c>
      <c r="J453" s="166">
        <f t="shared" si="192"/>
        <v>0</v>
      </c>
      <c r="K453" s="112">
        <f>+'1° trim 2016'!G453*$AB$1</f>
        <v>0</v>
      </c>
      <c r="L453" s="166">
        <f t="shared" si="193"/>
        <v>0</v>
      </c>
      <c r="M453" s="165">
        <f>+'1° trim 2016'!H453*$AB$1</f>
        <v>0</v>
      </c>
      <c r="N453" s="166">
        <f t="shared" si="194"/>
        <v>0</v>
      </c>
      <c r="O453" s="165">
        <f>+'1° trim 2016'!I453*$AB$1</f>
        <v>308</v>
      </c>
      <c r="P453" s="166">
        <f t="shared" si="195"/>
        <v>308</v>
      </c>
      <c r="Q453" s="165">
        <f>+'1° trim 2016'!J453*$AB$1</f>
        <v>0</v>
      </c>
      <c r="R453" s="166">
        <f t="shared" si="196"/>
        <v>0</v>
      </c>
      <c r="S453" s="165">
        <f>+'1° trim 2016'!K453*$AB$1</f>
        <v>0</v>
      </c>
      <c r="T453" s="166">
        <f t="shared" si="197"/>
        <v>0</v>
      </c>
      <c r="U453" s="165">
        <f>+'1° trim 2016'!L453*$AB$1</f>
        <v>0</v>
      </c>
      <c r="V453" s="166">
        <f t="shared" si="198"/>
        <v>0</v>
      </c>
      <c r="W453" s="112">
        <f>+'1° trim 2016'!M453*$AB$1</f>
        <v>0</v>
      </c>
      <c r="X453" s="166">
        <f t="shared" si="199"/>
        <v>0</v>
      </c>
      <c r="Y453" s="116">
        <f t="shared" si="200"/>
        <v>440</v>
      </c>
      <c r="Z453" s="166">
        <f t="shared" si="200"/>
        <v>440</v>
      </c>
    </row>
    <row r="454" spans="1:26" ht="25.5" x14ac:dyDescent="0.2">
      <c r="A454" s="139" t="s">
        <v>647</v>
      </c>
      <c r="B454" s="132" t="s">
        <v>1471</v>
      </c>
      <c r="C454" s="112">
        <f>+'1° trim 2016'!C454*$AB$1</f>
        <v>0</v>
      </c>
      <c r="D454" s="166">
        <f t="shared" si="190"/>
        <v>0</v>
      </c>
      <c r="E454" s="112">
        <f>+'1° trim 2016'!D454*$AB$1</f>
        <v>0</v>
      </c>
      <c r="F454" s="166">
        <f t="shared" si="190"/>
        <v>0</v>
      </c>
      <c r="G454" s="112">
        <f>+'1° trim 2016'!E454*$AB$1</f>
        <v>0</v>
      </c>
      <c r="H454" s="166">
        <f t="shared" si="191"/>
        <v>0</v>
      </c>
      <c r="I454" s="112">
        <f>+'1° trim 2016'!F454*$AB$1</f>
        <v>0</v>
      </c>
      <c r="J454" s="166">
        <f t="shared" si="192"/>
        <v>0</v>
      </c>
      <c r="K454" s="112">
        <f>+'1° trim 2016'!G454*$AB$1</f>
        <v>0</v>
      </c>
      <c r="L454" s="166">
        <f t="shared" si="193"/>
        <v>0</v>
      </c>
      <c r="M454" s="165">
        <f>+'1° trim 2016'!H454*$AB$1</f>
        <v>0</v>
      </c>
      <c r="N454" s="166">
        <f t="shared" si="194"/>
        <v>0</v>
      </c>
      <c r="O454" s="165">
        <f>+'1° trim 2016'!I454*$AB$1</f>
        <v>0</v>
      </c>
      <c r="P454" s="166">
        <f t="shared" si="195"/>
        <v>0</v>
      </c>
      <c r="Q454" s="165">
        <f>+'1° trim 2016'!J454*$AB$1</f>
        <v>0</v>
      </c>
      <c r="R454" s="166">
        <f t="shared" si="196"/>
        <v>0</v>
      </c>
      <c r="S454" s="165">
        <f>+'1° trim 2016'!K454*$AB$1</f>
        <v>0</v>
      </c>
      <c r="T454" s="166">
        <f t="shared" si="197"/>
        <v>0</v>
      </c>
      <c r="U454" s="165">
        <f>+'1° trim 2016'!L454*$AB$1</f>
        <v>0</v>
      </c>
      <c r="V454" s="166">
        <f t="shared" si="198"/>
        <v>0</v>
      </c>
      <c r="W454" s="112">
        <f>+'1° trim 2016'!M454*$AB$1</f>
        <v>0</v>
      </c>
      <c r="X454" s="166">
        <f t="shared" si="199"/>
        <v>0</v>
      </c>
      <c r="Y454" s="116">
        <f t="shared" si="200"/>
        <v>0</v>
      </c>
      <c r="Z454" s="166">
        <f t="shared" si="200"/>
        <v>0</v>
      </c>
    </row>
    <row r="455" spans="1:26" ht="25.5" x14ac:dyDescent="0.2">
      <c r="A455" s="139" t="s">
        <v>648</v>
      </c>
      <c r="B455" s="132" t="s">
        <v>457</v>
      </c>
      <c r="C455" s="112">
        <f>+'1° trim 2016'!C455*$AB$1</f>
        <v>0</v>
      </c>
      <c r="D455" s="166">
        <f t="shared" si="190"/>
        <v>0</v>
      </c>
      <c r="E455" s="112">
        <f>+'1° trim 2016'!D455*$AB$1</f>
        <v>0</v>
      </c>
      <c r="F455" s="166">
        <f t="shared" si="190"/>
        <v>0</v>
      </c>
      <c r="G455" s="112">
        <f>+'1° trim 2016'!E455*$AB$1</f>
        <v>4</v>
      </c>
      <c r="H455" s="166">
        <f t="shared" si="191"/>
        <v>4</v>
      </c>
      <c r="I455" s="112">
        <f>+'1° trim 2016'!F455*$AB$1</f>
        <v>0</v>
      </c>
      <c r="J455" s="166">
        <f t="shared" si="192"/>
        <v>0</v>
      </c>
      <c r="K455" s="112">
        <f>+'1° trim 2016'!G455*$AB$1</f>
        <v>0</v>
      </c>
      <c r="L455" s="166">
        <f t="shared" si="193"/>
        <v>0</v>
      </c>
      <c r="M455" s="165">
        <f>+'1° trim 2016'!H455*$AB$1</f>
        <v>0</v>
      </c>
      <c r="N455" s="166">
        <f t="shared" si="194"/>
        <v>0</v>
      </c>
      <c r="O455" s="165">
        <f>+'1° trim 2016'!I455*$AB$1</f>
        <v>0</v>
      </c>
      <c r="P455" s="166">
        <f t="shared" si="195"/>
        <v>0</v>
      </c>
      <c r="Q455" s="165">
        <f>+'1° trim 2016'!J455*$AB$1</f>
        <v>0</v>
      </c>
      <c r="R455" s="166">
        <f t="shared" si="196"/>
        <v>0</v>
      </c>
      <c r="S455" s="165">
        <f>+'1° trim 2016'!K455*$AB$1</f>
        <v>0</v>
      </c>
      <c r="T455" s="166">
        <f t="shared" si="197"/>
        <v>0</v>
      </c>
      <c r="U455" s="165">
        <f>+'1° trim 2016'!L455*$AB$1</f>
        <v>0</v>
      </c>
      <c r="V455" s="166">
        <f t="shared" si="198"/>
        <v>0</v>
      </c>
      <c r="W455" s="112">
        <f>+'1° trim 2016'!M455*$AB$1</f>
        <v>0</v>
      </c>
      <c r="X455" s="166">
        <f t="shared" si="199"/>
        <v>0</v>
      </c>
      <c r="Y455" s="116">
        <f t="shared" si="200"/>
        <v>4</v>
      </c>
      <c r="Z455" s="166">
        <f t="shared" si="200"/>
        <v>4</v>
      </c>
    </row>
    <row r="456" spans="1:26" ht="25.5" x14ac:dyDescent="0.2">
      <c r="A456" s="139" t="s">
        <v>649</v>
      </c>
      <c r="B456" s="132" t="s">
        <v>1475</v>
      </c>
      <c r="C456" s="112">
        <f>+'1° trim 2016'!C456*$AB$1</f>
        <v>0</v>
      </c>
      <c r="D456" s="166">
        <f t="shared" si="190"/>
        <v>0</v>
      </c>
      <c r="E456" s="112">
        <f>+'1° trim 2016'!D456*$AB$1</f>
        <v>4</v>
      </c>
      <c r="F456" s="166">
        <f t="shared" si="190"/>
        <v>4</v>
      </c>
      <c r="G456" s="112">
        <f>+'1° trim 2016'!E456*$AB$1</f>
        <v>296</v>
      </c>
      <c r="H456" s="166">
        <f t="shared" si="191"/>
        <v>296</v>
      </c>
      <c r="I456" s="112">
        <f>+'1° trim 2016'!F456*$AB$1</f>
        <v>72</v>
      </c>
      <c r="J456" s="166">
        <f t="shared" si="192"/>
        <v>72</v>
      </c>
      <c r="K456" s="112">
        <f>+'1° trim 2016'!G456*$AB$1</f>
        <v>520</v>
      </c>
      <c r="L456" s="166">
        <f t="shared" si="193"/>
        <v>520</v>
      </c>
      <c r="M456" s="165">
        <f>+'1° trim 2016'!H456*$AB$1</f>
        <v>0</v>
      </c>
      <c r="N456" s="166">
        <f t="shared" si="194"/>
        <v>0</v>
      </c>
      <c r="O456" s="165">
        <f>+'1° trim 2016'!I456*$AB$1</f>
        <v>40</v>
      </c>
      <c r="P456" s="166">
        <f t="shared" si="195"/>
        <v>40</v>
      </c>
      <c r="Q456" s="165">
        <f>+'1° trim 2016'!J456*$AB$1</f>
        <v>2304</v>
      </c>
      <c r="R456" s="166">
        <f t="shared" si="196"/>
        <v>2304</v>
      </c>
      <c r="S456" s="165">
        <f>+'1° trim 2016'!K456*$AB$1</f>
        <v>260</v>
      </c>
      <c r="T456" s="166">
        <f t="shared" si="197"/>
        <v>260</v>
      </c>
      <c r="U456" s="165">
        <f>+'1° trim 2016'!L456*$AB$1</f>
        <v>0</v>
      </c>
      <c r="V456" s="166">
        <f t="shared" si="198"/>
        <v>0</v>
      </c>
      <c r="W456" s="112">
        <f>+'1° trim 2016'!M456*$AB$1</f>
        <v>16</v>
      </c>
      <c r="X456" s="166">
        <f t="shared" si="199"/>
        <v>16</v>
      </c>
      <c r="Y456" s="116">
        <f t="shared" si="200"/>
        <v>3512</v>
      </c>
      <c r="Z456" s="166">
        <f t="shared" si="200"/>
        <v>3512</v>
      </c>
    </row>
    <row r="457" spans="1:26" x14ac:dyDescent="0.2">
      <c r="A457" s="139" t="s">
        <v>650</v>
      </c>
      <c r="B457" s="132" t="s">
        <v>1477</v>
      </c>
      <c r="C457" s="112">
        <f>+'1° trim 2016'!C457*$AB$1</f>
        <v>0</v>
      </c>
      <c r="D457" s="166">
        <f t="shared" si="190"/>
        <v>0</v>
      </c>
      <c r="E457" s="112">
        <f>+'1° trim 2016'!D457*$AB$1</f>
        <v>212</v>
      </c>
      <c r="F457" s="166">
        <f t="shared" si="190"/>
        <v>212</v>
      </c>
      <c r="G457" s="112">
        <f>+'1° trim 2016'!E457*$AB$1</f>
        <v>40</v>
      </c>
      <c r="H457" s="166">
        <f t="shared" si="191"/>
        <v>40</v>
      </c>
      <c r="I457" s="112">
        <f>+'1° trim 2016'!F457*$AB$1</f>
        <v>16</v>
      </c>
      <c r="J457" s="166">
        <f t="shared" si="192"/>
        <v>16</v>
      </c>
      <c r="K457" s="112">
        <f>+'1° trim 2016'!G457*$AB$1</f>
        <v>0</v>
      </c>
      <c r="L457" s="166">
        <f t="shared" si="193"/>
        <v>0</v>
      </c>
      <c r="M457" s="165">
        <f>+'1° trim 2016'!H457*$AB$1</f>
        <v>44</v>
      </c>
      <c r="N457" s="166">
        <f t="shared" si="194"/>
        <v>44</v>
      </c>
      <c r="O457" s="165">
        <f>+'1° trim 2016'!I457*$AB$1</f>
        <v>416</v>
      </c>
      <c r="P457" s="166">
        <f t="shared" si="195"/>
        <v>416</v>
      </c>
      <c r="Q457" s="165">
        <f>+'1° trim 2016'!J457*$AB$1</f>
        <v>868</v>
      </c>
      <c r="R457" s="166">
        <f t="shared" si="196"/>
        <v>868</v>
      </c>
      <c r="S457" s="165">
        <f>+'1° trim 2016'!K457*$AB$1</f>
        <v>136</v>
      </c>
      <c r="T457" s="166">
        <f t="shared" si="197"/>
        <v>136</v>
      </c>
      <c r="U457" s="165">
        <f>+'1° trim 2016'!L457*$AB$1</f>
        <v>12</v>
      </c>
      <c r="V457" s="166">
        <f t="shared" si="198"/>
        <v>12</v>
      </c>
      <c r="W457" s="112">
        <f>+'1° trim 2016'!M457*$AB$1</f>
        <v>24</v>
      </c>
      <c r="X457" s="166">
        <f t="shared" si="199"/>
        <v>24</v>
      </c>
      <c r="Y457" s="116">
        <f t="shared" si="200"/>
        <v>1768</v>
      </c>
      <c r="Z457" s="166">
        <f t="shared" si="200"/>
        <v>1768</v>
      </c>
    </row>
    <row r="458" spans="1:26" x14ac:dyDescent="0.2">
      <c r="A458" s="143" t="s">
        <v>651</v>
      </c>
      <c r="B458" s="132" t="s">
        <v>1479</v>
      </c>
      <c r="C458" s="112">
        <f>+'1° trim 2016'!C458*$AB$1</f>
        <v>0</v>
      </c>
      <c r="D458" s="164">
        <f>SUM(D459:D460)</f>
        <v>0</v>
      </c>
      <c r="E458" s="112">
        <f>+'1° trim 2016'!D458*$AB$1</f>
        <v>0</v>
      </c>
      <c r="F458" s="164">
        <f>SUM(F459:F460)</f>
        <v>0</v>
      </c>
      <c r="G458" s="112">
        <f>+'1° trim 2016'!E458*$AB$1</f>
        <v>0</v>
      </c>
      <c r="H458" s="164">
        <f>SUM(H459:H460)</f>
        <v>0</v>
      </c>
      <c r="I458" s="112">
        <f>+'1° trim 2016'!F458*$AB$1</f>
        <v>0</v>
      </c>
      <c r="J458" s="164">
        <f>SUM(J459:J460)</f>
        <v>0</v>
      </c>
      <c r="K458" s="112">
        <f>+'1° trim 2016'!G458*$AB$1</f>
        <v>0</v>
      </c>
      <c r="L458" s="164">
        <f>SUM(L459:L460)</f>
        <v>0</v>
      </c>
      <c r="M458" s="165">
        <f>+'1° trim 2016'!H458*$AB$1</f>
        <v>0</v>
      </c>
      <c r="N458" s="164">
        <f>SUM(N459:N460)</f>
        <v>0</v>
      </c>
      <c r="O458" s="165">
        <f>+'1° trim 2016'!I458*$AB$1</f>
        <v>0</v>
      </c>
      <c r="P458" s="164">
        <f>SUM(P459:P460)</f>
        <v>0</v>
      </c>
      <c r="Q458" s="165">
        <f>+'1° trim 2016'!J458*$AB$1</f>
        <v>0</v>
      </c>
      <c r="R458" s="164">
        <f>SUM(R459:R460)</f>
        <v>0</v>
      </c>
      <c r="S458" s="165">
        <f>+'1° trim 2016'!K458*$AB$1</f>
        <v>0</v>
      </c>
      <c r="T458" s="164">
        <f>SUM(T459:T460)</f>
        <v>0</v>
      </c>
      <c r="U458" s="165">
        <f>+'1° trim 2016'!L458*$AB$1</f>
        <v>0</v>
      </c>
      <c r="V458" s="164">
        <f>SUM(V459:V460)</f>
        <v>0</v>
      </c>
      <c r="W458" s="112">
        <f>+'1° trim 2016'!M458*$AB$1</f>
        <v>0</v>
      </c>
      <c r="X458" s="164">
        <f>SUM(X459:X460)</f>
        <v>0</v>
      </c>
      <c r="Y458" s="116">
        <f t="shared" si="200"/>
        <v>0</v>
      </c>
      <c r="Z458" s="164">
        <f t="shared" si="200"/>
        <v>0</v>
      </c>
    </row>
    <row r="459" spans="1:26" ht="25.5" x14ac:dyDescent="0.2">
      <c r="A459" s="143" t="s">
        <v>652</v>
      </c>
      <c r="B459" s="132" t="s">
        <v>1340</v>
      </c>
      <c r="C459" s="112">
        <f>+'1° trim 2016'!C459*$AB$1</f>
        <v>0</v>
      </c>
      <c r="D459" s="166">
        <f>+C459</f>
        <v>0</v>
      </c>
      <c r="E459" s="112">
        <f>+'1° trim 2016'!D459*$AB$1</f>
        <v>0</v>
      </c>
      <c r="F459" s="166">
        <f>+E459</f>
        <v>0</v>
      </c>
      <c r="G459" s="112">
        <f>+'1° trim 2016'!E459*$AB$1</f>
        <v>0</v>
      </c>
      <c r="H459" s="166">
        <f>+G459</f>
        <v>0</v>
      </c>
      <c r="I459" s="112">
        <f>+'1° trim 2016'!F459*$AB$1</f>
        <v>0</v>
      </c>
      <c r="J459" s="166">
        <f>+I459</f>
        <v>0</v>
      </c>
      <c r="K459" s="112">
        <f>+'1° trim 2016'!G459*$AB$1</f>
        <v>0</v>
      </c>
      <c r="L459" s="166">
        <f>+K459</f>
        <v>0</v>
      </c>
      <c r="M459" s="165">
        <f>+'1° trim 2016'!H459*$AB$1</f>
        <v>0</v>
      </c>
      <c r="N459" s="166">
        <f>+M459</f>
        <v>0</v>
      </c>
      <c r="O459" s="165">
        <f>+'1° trim 2016'!I459*$AB$1</f>
        <v>0</v>
      </c>
      <c r="P459" s="166">
        <f>+O459</f>
        <v>0</v>
      </c>
      <c r="Q459" s="165">
        <f>+'1° trim 2016'!J459*$AB$1</f>
        <v>0</v>
      </c>
      <c r="R459" s="166">
        <f>+Q459</f>
        <v>0</v>
      </c>
      <c r="S459" s="165">
        <f>+'1° trim 2016'!K459*$AB$1</f>
        <v>0</v>
      </c>
      <c r="T459" s="166">
        <f>+S459</f>
        <v>0</v>
      </c>
      <c r="U459" s="165">
        <f>+'1° trim 2016'!L459*$AB$1</f>
        <v>0</v>
      </c>
      <c r="V459" s="166">
        <f>+U459</f>
        <v>0</v>
      </c>
      <c r="W459" s="112">
        <f>+'1° trim 2016'!M459*$AB$1</f>
        <v>0</v>
      </c>
      <c r="X459" s="166">
        <f>+W459</f>
        <v>0</v>
      </c>
      <c r="Y459" s="116">
        <f t="shared" si="200"/>
        <v>0</v>
      </c>
      <c r="Z459" s="166">
        <f t="shared" si="200"/>
        <v>0</v>
      </c>
    </row>
    <row r="460" spans="1:26" x14ac:dyDescent="0.2">
      <c r="A460" s="143" t="s">
        <v>653</v>
      </c>
      <c r="B460" s="132" t="s">
        <v>1151</v>
      </c>
      <c r="C460" s="112">
        <f>+'1° trim 2016'!C460*$AB$1</f>
        <v>0</v>
      </c>
      <c r="D460" s="164">
        <f>SUM(D461:D467)</f>
        <v>0</v>
      </c>
      <c r="E460" s="112">
        <f>+'1° trim 2016'!D460*$AB$1</f>
        <v>0</v>
      </c>
      <c r="F460" s="164">
        <f>SUM(F461:F467)</f>
        <v>0</v>
      </c>
      <c r="G460" s="112">
        <f>+'1° trim 2016'!E460*$AB$1</f>
        <v>0</v>
      </c>
      <c r="H460" s="164">
        <f>SUM(H461:H467)</f>
        <v>0</v>
      </c>
      <c r="I460" s="112">
        <f>+'1° trim 2016'!F460*$AB$1</f>
        <v>0</v>
      </c>
      <c r="J460" s="164">
        <f>SUM(J461:J467)</f>
        <v>0</v>
      </c>
      <c r="K460" s="112">
        <f>+'1° trim 2016'!G460*$AB$1</f>
        <v>0</v>
      </c>
      <c r="L460" s="164">
        <f>SUM(L461:L467)</f>
        <v>0</v>
      </c>
      <c r="M460" s="165">
        <f>+'1° trim 2016'!H460*$AB$1</f>
        <v>0</v>
      </c>
      <c r="N460" s="164">
        <f>SUM(N461:N467)</f>
        <v>0</v>
      </c>
      <c r="O460" s="165">
        <f>+'1° trim 2016'!I460*$AB$1</f>
        <v>0</v>
      </c>
      <c r="P460" s="164">
        <f>SUM(P461:P467)</f>
        <v>0</v>
      </c>
      <c r="Q460" s="165">
        <f>+'1° trim 2016'!J460*$AB$1</f>
        <v>0</v>
      </c>
      <c r="R460" s="164">
        <f>SUM(R461:R467)</f>
        <v>0</v>
      </c>
      <c r="S460" s="165">
        <f>+'1° trim 2016'!K460*$AB$1</f>
        <v>0</v>
      </c>
      <c r="T460" s="164">
        <f>SUM(T461:T467)</f>
        <v>0</v>
      </c>
      <c r="U460" s="165">
        <f>+'1° trim 2016'!L460*$AB$1</f>
        <v>0</v>
      </c>
      <c r="V460" s="164">
        <f>SUM(V461:V467)</f>
        <v>0</v>
      </c>
      <c r="W460" s="112">
        <f>+'1° trim 2016'!M460*$AB$1</f>
        <v>0</v>
      </c>
      <c r="X460" s="164">
        <f>SUM(X461:X467)</f>
        <v>0</v>
      </c>
      <c r="Y460" s="116">
        <f t="shared" si="200"/>
        <v>0</v>
      </c>
      <c r="Z460" s="164">
        <f t="shared" si="200"/>
        <v>0</v>
      </c>
    </row>
    <row r="461" spans="1:26" ht="25.5" x14ac:dyDescent="0.2">
      <c r="A461" s="139" t="s">
        <v>654</v>
      </c>
      <c r="B461" s="132" t="s">
        <v>1153</v>
      </c>
      <c r="C461" s="112">
        <f>+'1° trim 2016'!C461*$AB$1</f>
        <v>0</v>
      </c>
      <c r="D461" s="166">
        <f t="shared" ref="D461:F468" si="201">+C461</f>
        <v>0</v>
      </c>
      <c r="E461" s="112">
        <f>+'1° trim 2016'!D461*$AB$1</f>
        <v>0</v>
      </c>
      <c r="F461" s="166">
        <f t="shared" si="201"/>
        <v>0</v>
      </c>
      <c r="G461" s="112">
        <f>+'1° trim 2016'!E461*$AB$1</f>
        <v>0</v>
      </c>
      <c r="H461" s="166">
        <f t="shared" ref="H461:H468" si="202">+G461</f>
        <v>0</v>
      </c>
      <c r="I461" s="112">
        <f>+'1° trim 2016'!F461*$AB$1</f>
        <v>0</v>
      </c>
      <c r="J461" s="166">
        <f t="shared" ref="J461:J468" si="203">+I461</f>
        <v>0</v>
      </c>
      <c r="K461" s="112">
        <f>+'1° trim 2016'!G461*$AB$1</f>
        <v>0</v>
      </c>
      <c r="L461" s="166">
        <f t="shared" ref="L461:L468" si="204">+K461</f>
        <v>0</v>
      </c>
      <c r="M461" s="165">
        <f>+'1° trim 2016'!H461*$AB$1</f>
        <v>0</v>
      </c>
      <c r="N461" s="166">
        <f t="shared" ref="N461:N468" si="205">+M461</f>
        <v>0</v>
      </c>
      <c r="O461" s="165">
        <f>+'1° trim 2016'!I461*$AB$1</f>
        <v>0</v>
      </c>
      <c r="P461" s="166">
        <f t="shared" ref="P461:P468" si="206">+O461</f>
        <v>0</v>
      </c>
      <c r="Q461" s="165">
        <f>+'1° trim 2016'!J461*$AB$1</f>
        <v>0</v>
      </c>
      <c r="R461" s="166">
        <f t="shared" ref="R461:R468" si="207">+Q461</f>
        <v>0</v>
      </c>
      <c r="S461" s="165">
        <f>+'1° trim 2016'!K461*$AB$1</f>
        <v>0</v>
      </c>
      <c r="T461" s="166">
        <f t="shared" ref="T461:T468" si="208">+S461</f>
        <v>0</v>
      </c>
      <c r="U461" s="165">
        <f>+'1° trim 2016'!L461*$AB$1</f>
        <v>0</v>
      </c>
      <c r="V461" s="166">
        <f t="shared" ref="V461:V468" si="209">+U461</f>
        <v>0</v>
      </c>
      <c r="W461" s="112">
        <f>+'1° trim 2016'!M461*$AB$1</f>
        <v>0</v>
      </c>
      <c r="X461" s="166">
        <f t="shared" ref="X461:X468" si="210">+W461</f>
        <v>0</v>
      </c>
      <c r="Y461" s="116">
        <f t="shared" si="200"/>
        <v>0</v>
      </c>
      <c r="Z461" s="166">
        <f t="shared" si="200"/>
        <v>0</v>
      </c>
    </row>
    <row r="462" spans="1:26" ht="25.5" x14ac:dyDescent="0.2">
      <c r="A462" s="139" t="s">
        <v>655</v>
      </c>
      <c r="B462" s="132" t="s">
        <v>1155</v>
      </c>
      <c r="C462" s="112">
        <f>+'1° trim 2016'!C462*$AB$1</f>
        <v>0</v>
      </c>
      <c r="D462" s="166">
        <f t="shared" si="201"/>
        <v>0</v>
      </c>
      <c r="E462" s="112">
        <f>+'1° trim 2016'!D462*$AB$1</f>
        <v>0</v>
      </c>
      <c r="F462" s="166">
        <f t="shared" si="201"/>
        <v>0</v>
      </c>
      <c r="G462" s="112">
        <f>+'1° trim 2016'!E462*$AB$1</f>
        <v>0</v>
      </c>
      <c r="H462" s="166">
        <f t="shared" si="202"/>
        <v>0</v>
      </c>
      <c r="I462" s="112">
        <f>+'1° trim 2016'!F462*$AB$1</f>
        <v>0</v>
      </c>
      <c r="J462" s="166">
        <f t="shared" si="203"/>
        <v>0</v>
      </c>
      <c r="K462" s="112">
        <f>+'1° trim 2016'!G462*$AB$1</f>
        <v>0</v>
      </c>
      <c r="L462" s="166">
        <f t="shared" si="204"/>
        <v>0</v>
      </c>
      <c r="M462" s="165">
        <f>+'1° trim 2016'!H462*$AB$1</f>
        <v>0</v>
      </c>
      <c r="N462" s="166">
        <f t="shared" si="205"/>
        <v>0</v>
      </c>
      <c r="O462" s="165">
        <f>+'1° trim 2016'!I462*$AB$1</f>
        <v>0</v>
      </c>
      <c r="P462" s="166">
        <f t="shared" si="206"/>
        <v>0</v>
      </c>
      <c r="Q462" s="165">
        <f>+'1° trim 2016'!J462*$AB$1</f>
        <v>0</v>
      </c>
      <c r="R462" s="166">
        <f t="shared" si="207"/>
        <v>0</v>
      </c>
      <c r="S462" s="165">
        <f>+'1° trim 2016'!K462*$AB$1</f>
        <v>0</v>
      </c>
      <c r="T462" s="166">
        <f t="shared" si="208"/>
        <v>0</v>
      </c>
      <c r="U462" s="165">
        <f>+'1° trim 2016'!L462*$AB$1</f>
        <v>0</v>
      </c>
      <c r="V462" s="166">
        <f t="shared" si="209"/>
        <v>0</v>
      </c>
      <c r="W462" s="112">
        <f>+'1° trim 2016'!M462*$AB$1</f>
        <v>0</v>
      </c>
      <c r="X462" s="166">
        <f t="shared" si="210"/>
        <v>0</v>
      </c>
      <c r="Y462" s="116">
        <f t="shared" si="200"/>
        <v>0</v>
      </c>
      <c r="Z462" s="166">
        <f t="shared" si="200"/>
        <v>0</v>
      </c>
    </row>
    <row r="463" spans="1:26" ht="25.5" x14ac:dyDescent="0.2">
      <c r="A463" s="139" t="s">
        <v>656</v>
      </c>
      <c r="B463" s="132" t="s">
        <v>1157</v>
      </c>
      <c r="C463" s="112">
        <f>+'1° trim 2016'!C463*$AB$1</f>
        <v>0</v>
      </c>
      <c r="D463" s="166">
        <f t="shared" si="201"/>
        <v>0</v>
      </c>
      <c r="E463" s="112">
        <f>+'1° trim 2016'!D463*$AB$1</f>
        <v>0</v>
      </c>
      <c r="F463" s="166">
        <f t="shared" si="201"/>
        <v>0</v>
      </c>
      <c r="G463" s="112">
        <f>+'1° trim 2016'!E463*$AB$1</f>
        <v>0</v>
      </c>
      <c r="H463" s="166">
        <f t="shared" si="202"/>
        <v>0</v>
      </c>
      <c r="I463" s="112">
        <f>+'1° trim 2016'!F463*$AB$1</f>
        <v>0</v>
      </c>
      <c r="J463" s="166">
        <f t="shared" si="203"/>
        <v>0</v>
      </c>
      <c r="K463" s="112">
        <f>+'1° trim 2016'!G463*$AB$1</f>
        <v>0</v>
      </c>
      <c r="L463" s="166">
        <f t="shared" si="204"/>
        <v>0</v>
      </c>
      <c r="M463" s="165">
        <f>+'1° trim 2016'!H463*$AB$1</f>
        <v>0</v>
      </c>
      <c r="N463" s="166">
        <f t="shared" si="205"/>
        <v>0</v>
      </c>
      <c r="O463" s="165">
        <f>+'1° trim 2016'!I463*$AB$1</f>
        <v>0</v>
      </c>
      <c r="P463" s="166">
        <f t="shared" si="206"/>
        <v>0</v>
      </c>
      <c r="Q463" s="165">
        <f>+'1° trim 2016'!J463*$AB$1</f>
        <v>0</v>
      </c>
      <c r="R463" s="166">
        <f t="shared" si="207"/>
        <v>0</v>
      </c>
      <c r="S463" s="165">
        <f>+'1° trim 2016'!K463*$AB$1</f>
        <v>0</v>
      </c>
      <c r="T463" s="166">
        <f t="shared" si="208"/>
        <v>0</v>
      </c>
      <c r="U463" s="165">
        <f>+'1° trim 2016'!L463*$AB$1</f>
        <v>0</v>
      </c>
      <c r="V463" s="166">
        <f t="shared" si="209"/>
        <v>0</v>
      </c>
      <c r="W463" s="112">
        <f>+'1° trim 2016'!M463*$AB$1</f>
        <v>0</v>
      </c>
      <c r="X463" s="166">
        <f t="shared" si="210"/>
        <v>0</v>
      </c>
      <c r="Y463" s="116">
        <f t="shared" si="200"/>
        <v>0</v>
      </c>
      <c r="Z463" s="166">
        <f t="shared" si="200"/>
        <v>0</v>
      </c>
    </row>
    <row r="464" spans="1:26" ht="25.5" x14ac:dyDescent="0.2">
      <c r="A464" s="139" t="s">
        <v>657</v>
      </c>
      <c r="B464" s="132" t="s">
        <v>1159</v>
      </c>
      <c r="C464" s="112">
        <f>+'1° trim 2016'!C464*$AB$1</f>
        <v>0</v>
      </c>
      <c r="D464" s="166">
        <f t="shared" si="201"/>
        <v>0</v>
      </c>
      <c r="E464" s="112">
        <f>+'1° trim 2016'!D464*$AB$1</f>
        <v>0</v>
      </c>
      <c r="F464" s="166">
        <f t="shared" si="201"/>
        <v>0</v>
      </c>
      <c r="G464" s="112">
        <f>+'1° trim 2016'!E464*$AB$1</f>
        <v>0</v>
      </c>
      <c r="H464" s="166">
        <f t="shared" si="202"/>
        <v>0</v>
      </c>
      <c r="I464" s="112">
        <f>+'1° trim 2016'!F464*$AB$1</f>
        <v>0</v>
      </c>
      <c r="J464" s="166">
        <f t="shared" si="203"/>
        <v>0</v>
      </c>
      <c r="K464" s="112">
        <f>+'1° trim 2016'!G464*$AB$1</f>
        <v>0</v>
      </c>
      <c r="L464" s="166">
        <f t="shared" si="204"/>
        <v>0</v>
      </c>
      <c r="M464" s="165">
        <f>+'1° trim 2016'!H464*$AB$1</f>
        <v>0</v>
      </c>
      <c r="N464" s="166">
        <f t="shared" si="205"/>
        <v>0</v>
      </c>
      <c r="O464" s="165">
        <f>+'1° trim 2016'!I464*$AB$1</f>
        <v>0</v>
      </c>
      <c r="P464" s="166">
        <f t="shared" si="206"/>
        <v>0</v>
      </c>
      <c r="Q464" s="165">
        <f>+'1° trim 2016'!J464*$AB$1</f>
        <v>0</v>
      </c>
      <c r="R464" s="166">
        <f t="shared" si="207"/>
        <v>0</v>
      </c>
      <c r="S464" s="165">
        <f>+'1° trim 2016'!K464*$AB$1</f>
        <v>0</v>
      </c>
      <c r="T464" s="166">
        <f t="shared" si="208"/>
        <v>0</v>
      </c>
      <c r="U464" s="165">
        <f>+'1° trim 2016'!L464*$AB$1</f>
        <v>0</v>
      </c>
      <c r="V464" s="166">
        <f t="shared" si="209"/>
        <v>0</v>
      </c>
      <c r="W464" s="112">
        <f>+'1° trim 2016'!M464*$AB$1</f>
        <v>0</v>
      </c>
      <c r="X464" s="166">
        <f t="shared" si="210"/>
        <v>0</v>
      </c>
      <c r="Y464" s="116">
        <f t="shared" si="200"/>
        <v>0</v>
      </c>
      <c r="Z464" s="166">
        <f t="shared" si="200"/>
        <v>0</v>
      </c>
    </row>
    <row r="465" spans="1:26" ht="25.5" x14ac:dyDescent="0.2">
      <c r="A465" s="139" t="s">
        <v>658</v>
      </c>
      <c r="B465" s="132" t="s">
        <v>458</v>
      </c>
      <c r="C465" s="112">
        <f>+'1° trim 2016'!C465*$AB$1</f>
        <v>0</v>
      </c>
      <c r="D465" s="166">
        <f t="shared" si="201"/>
        <v>0</v>
      </c>
      <c r="E465" s="112">
        <f>+'1° trim 2016'!D465*$AB$1</f>
        <v>0</v>
      </c>
      <c r="F465" s="166">
        <f t="shared" si="201"/>
        <v>0</v>
      </c>
      <c r="G465" s="112">
        <f>+'1° trim 2016'!E465*$AB$1</f>
        <v>0</v>
      </c>
      <c r="H465" s="166">
        <f t="shared" si="202"/>
        <v>0</v>
      </c>
      <c r="I465" s="112">
        <f>+'1° trim 2016'!F465*$AB$1</f>
        <v>0</v>
      </c>
      <c r="J465" s="166">
        <f t="shared" si="203"/>
        <v>0</v>
      </c>
      <c r="K465" s="112">
        <f>+'1° trim 2016'!G465*$AB$1</f>
        <v>0</v>
      </c>
      <c r="L465" s="166">
        <f t="shared" si="204"/>
        <v>0</v>
      </c>
      <c r="M465" s="165">
        <f>+'1° trim 2016'!H465*$AB$1</f>
        <v>0</v>
      </c>
      <c r="N465" s="166">
        <f t="shared" si="205"/>
        <v>0</v>
      </c>
      <c r="O465" s="165">
        <f>+'1° trim 2016'!I465*$AB$1</f>
        <v>0</v>
      </c>
      <c r="P465" s="166">
        <f t="shared" si="206"/>
        <v>0</v>
      </c>
      <c r="Q465" s="165">
        <f>+'1° trim 2016'!J465*$AB$1</f>
        <v>0</v>
      </c>
      <c r="R465" s="166">
        <f t="shared" si="207"/>
        <v>0</v>
      </c>
      <c r="S465" s="165">
        <f>+'1° trim 2016'!K465*$AB$1</f>
        <v>0</v>
      </c>
      <c r="T465" s="166">
        <f t="shared" si="208"/>
        <v>0</v>
      </c>
      <c r="U465" s="165">
        <f>+'1° trim 2016'!L465*$AB$1</f>
        <v>0</v>
      </c>
      <c r="V465" s="166">
        <f t="shared" si="209"/>
        <v>0</v>
      </c>
      <c r="W465" s="112">
        <f>+'1° trim 2016'!M465*$AB$1</f>
        <v>0</v>
      </c>
      <c r="X465" s="166">
        <f t="shared" si="210"/>
        <v>0</v>
      </c>
      <c r="Y465" s="116">
        <f t="shared" si="200"/>
        <v>0</v>
      </c>
      <c r="Z465" s="166">
        <f t="shared" si="200"/>
        <v>0</v>
      </c>
    </row>
    <row r="466" spans="1:26" ht="25.5" x14ac:dyDescent="0.2">
      <c r="A466" s="139" t="s">
        <v>659</v>
      </c>
      <c r="B466" s="132" t="s">
        <v>1163</v>
      </c>
      <c r="C466" s="112">
        <f>+'1° trim 2016'!C466*$AB$1</f>
        <v>0</v>
      </c>
      <c r="D466" s="166">
        <f t="shared" si="201"/>
        <v>0</v>
      </c>
      <c r="E466" s="112">
        <f>+'1° trim 2016'!D466*$AB$1</f>
        <v>0</v>
      </c>
      <c r="F466" s="166">
        <f t="shared" si="201"/>
        <v>0</v>
      </c>
      <c r="G466" s="112">
        <f>+'1° trim 2016'!E466*$AB$1</f>
        <v>0</v>
      </c>
      <c r="H466" s="166">
        <f t="shared" si="202"/>
        <v>0</v>
      </c>
      <c r="I466" s="112">
        <f>+'1° trim 2016'!F466*$AB$1</f>
        <v>0</v>
      </c>
      <c r="J466" s="166">
        <f t="shared" si="203"/>
        <v>0</v>
      </c>
      <c r="K466" s="112">
        <f>+'1° trim 2016'!G466*$AB$1</f>
        <v>0</v>
      </c>
      <c r="L466" s="166">
        <f t="shared" si="204"/>
        <v>0</v>
      </c>
      <c r="M466" s="165">
        <f>+'1° trim 2016'!H466*$AB$1</f>
        <v>0</v>
      </c>
      <c r="N466" s="166">
        <f t="shared" si="205"/>
        <v>0</v>
      </c>
      <c r="O466" s="165">
        <f>+'1° trim 2016'!I466*$AB$1</f>
        <v>0</v>
      </c>
      <c r="P466" s="166">
        <f t="shared" si="206"/>
        <v>0</v>
      </c>
      <c r="Q466" s="165">
        <f>+'1° trim 2016'!J466*$AB$1</f>
        <v>0</v>
      </c>
      <c r="R466" s="166">
        <f t="shared" si="207"/>
        <v>0</v>
      </c>
      <c r="S466" s="165">
        <f>+'1° trim 2016'!K466*$AB$1</f>
        <v>0</v>
      </c>
      <c r="T466" s="166">
        <f t="shared" si="208"/>
        <v>0</v>
      </c>
      <c r="U466" s="165">
        <f>+'1° trim 2016'!L466*$AB$1</f>
        <v>0</v>
      </c>
      <c r="V466" s="166">
        <f t="shared" si="209"/>
        <v>0</v>
      </c>
      <c r="W466" s="112">
        <f>+'1° trim 2016'!M466*$AB$1</f>
        <v>0</v>
      </c>
      <c r="X466" s="166">
        <f t="shared" si="210"/>
        <v>0</v>
      </c>
      <c r="Y466" s="116">
        <f t="shared" si="200"/>
        <v>0</v>
      </c>
      <c r="Z466" s="166">
        <f t="shared" si="200"/>
        <v>0</v>
      </c>
    </row>
    <row r="467" spans="1:26" x14ac:dyDescent="0.2">
      <c r="A467" s="139" t="s">
        <v>660</v>
      </c>
      <c r="B467" s="132" t="s">
        <v>680</v>
      </c>
      <c r="C467" s="112">
        <f>+'1° trim 2016'!C467*$AB$1</f>
        <v>0</v>
      </c>
      <c r="D467" s="166">
        <f t="shared" si="201"/>
        <v>0</v>
      </c>
      <c r="E467" s="112">
        <f>+'1° trim 2016'!D467*$AB$1</f>
        <v>0</v>
      </c>
      <c r="F467" s="166">
        <f t="shared" si="201"/>
        <v>0</v>
      </c>
      <c r="G467" s="112">
        <f>+'1° trim 2016'!E467*$AB$1</f>
        <v>0</v>
      </c>
      <c r="H467" s="166">
        <f t="shared" si="202"/>
        <v>0</v>
      </c>
      <c r="I467" s="112">
        <f>+'1° trim 2016'!F467*$AB$1</f>
        <v>0</v>
      </c>
      <c r="J467" s="166">
        <f t="shared" si="203"/>
        <v>0</v>
      </c>
      <c r="K467" s="112">
        <f>+'1° trim 2016'!G467*$AB$1</f>
        <v>0</v>
      </c>
      <c r="L467" s="166">
        <f t="shared" si="204"/>
        <v>0</v>
      </c>
      <c r="M467" s="165">
        <f>+'1° trim 2016'!H467*$AB$1</f>
        <v>0</v>
      </c>
      <c r="N467" s="166">
        <f t="shared" si="205"/>
        <v>0</v>
      </c>
      <c r="O467" s="165">
        <f>+'1° trim 2016'!I467*$AB$1</f>
        <v>0</v>
      </c>
      <c r="P467" s="166">
        <f t="shared" si="206"/>
        <v>0</v>
      </c>
      <c r="Q467" s="165">
        <f>+'1° trim 2016'!J467*$AB$1</f>
        <v>0</v>
      </c>
      <c r="R467" s="166">
        <f t="shared" si="207"/>
        <v>0</v>
      </c>
      <c r="S467" s="165">
        <f>+'1° trim 2016'!K467*$AB$1</f>
        <v>0</v>
      </c>
      <c r="T467" s="166">
        <f t="shared" si="208"/>
        <v>0</v>
      </c>
      <c r="U467" s="165">
        <f>+'1° trim 2016'!L467*$AB$1</f>
        <v>0</v>
      </c>
      <c r="V467" s="166">
        <f t="shared" si="209"/>
        <v>0</v>
      </c>
      <c r="W467" s="112">
        <f>+'1° trim 2016'!M467*$AB$1</f>
        <v>0</v>
      </c>
      <c r="X467" s="166">
        <f t="shared" si="210"/>
        <v>0</v>
      </c>
      <c r="Y467" s="116">
        <f t="shared" si="200"/>
        <v>0</v>
      </c>
      <c r="Z467" s="166">
        <f t="shared" si="200"/>
        <v>0</v>
      </c>
    </row>
    <row r="468" spans="1:26" x14ac:dyDescent="0.2">
      <c r="A468" s="143" t="s">
        <v>661</v>
      </c>
      <c r="B468" s="132" t="s">
        <v>23</v>
      </c>
      <c r="C468" s="112">
        <f>+'1° trim 2016'!C468*$AB$1</f>
        <v>0</v>
      </c>
      <c r="D468" s="166">
        <f t="shared" si="201"/>
        <v>0</v>
      </c>
      <c r="E468" s="112">
        <f>+'1° trim 2016'!D468*$AB$1</f>
        <v>0</v>
      </c>
      <c r="F468" s="166">
        <f t="shared" si="201"/>
        <v>0</v>
      </c>
      <c r="G468" s="112">
        <f>+'1° trim 2016'!E468*$AB$1</f>
        <v>24</v>
      </c>
      <c r="H468" s="166">
        <f t="shared" si="202"/>
        <v>24</v>
      </c>
      <c r="I468" s="112">
        <f>+'1° trim 2016'!F468*$AB$1</f>
        <v>0</v>
      </c>
      <c r="J468" s="166">
        <f t="shared" si="203"/>
        <v>0</v>
      </c>
      <c r="K468" s="112">
        <f>+'1° trim 2016'!G468*$AB$1</f>
        <v>0</v>
      </c>
      <c r="L468" s="166">
        <f t="shared" si="204"/>
        <v>0</v>
      </c>
      <c r="M468" s="165">
        <f>+'1° trim 2016'!H468*$AB$1</f>
        <v>0</v>
      </c>
      <c r="N468" s="166">
        <f t="shared" si="205"/>
        <v>0</v>
      </c>
      <c r="O468" s="165">
        <f>+'1° trim 2016'!I468*$AB$1</f>
        <v>52</v>
      </c>
      <c r="P468" s="166">
        <f t="shared" si="206"/>
        <v>52</v>
      </c>
      <c r="Q468" s="165">
        <f>+'1° trim 2016'!J468*$AB$1</f>
        <v>0</v>
      </c>
      <c r="R468" s="166">
        <f t="shared" si="207"/>
        <v>0</v>
      </c>
      <c r="S468" s="165">
        <f>+'1° trim 2016'!K468*$AB$1</f>
        <v>0</v>
      </c>
      <c r="T468" s="166">
        <f t="shared" si="208"/>
        <v>0</v>
      </c>
      <c r="U468" s="165">
        <f>+'1° trim 2016'!L468*$AB$1</f>
        <v>0</v>
      </c>
      <c r="V468" s="166">
        <f t="shared" si="209"/>
        <v>0</v>
      </c>
      <c r="W468" s="112">
        <f>+'1° trim 2016'!M468*$AB$1</f>
        <v>0</v>
      </c>
      <c r="X468" s="166">
        <f t="shared" si="210"/>
        <v>0</v>
      </c>
      <c r="Y468" s="116">
        <f t="shared" si="200"/>
        <v>76</v>
      </c>
      <c r="Z468" s="166">
        <f t="shared" si="200"/>
        <v>76</v>
      </c>
    </row>
    <row r="469" spans="1:26" x14ac:dyDescent="0.2">
      <c r="A469" s="139" t="s">
        <v>662</v>
      </c>
      <c r="B469" s="132" t="s">
        <v>25</v>
      </c>
      <c r="C469" s="112">
        <f>+'1° trim 2016'!C469*$AB$1</f>
        <v>0</v>
      </c>
      <c r="D469" s="164">
        <f>D413-D438</f>
        <v>0</v>
      </c>
      <c r="E469" s="112">
        <f>+'1° trim 2016'!D469*$AB$1</f>
        <v>-152</v>
      </c>
      <c r="F469" s="164">
        <f>F413-F438</f>
        <v>-152</v>
      </c>
      <c r="G469" s="112">
        <f>+'1° trim 2016'!E469*$AB$1</f>
        <v>144</v>
      </c>
      <c r="H469" s="164">
        <f>H413-H438</f>
        <v>144</v>
      </c>
      <c r="I469" s="112">
        <f>+'1° trim 2016'!F469*$AB$1</f>
        <v>-36</v>
      </c>
      <c r="J469" s="164">
        <f>J413-J438</f>
        <v>-36</v>
      </c>
      <c r="K469" s="112">
        <f>+'1° trim 2016'!G469*$AB$1</f>
        <v>-256</v>
      </c>
      <c r="L469" s="164">
        <f>L413-L438</f>
        <v>-256</v>
      </c>
      <c r="M469" s="165">
        <f>+'1° trim 2016'!H469*$AB$1</f>
        <v>-24</v>
      </c>
      <c r="N469" s="164">
        <f>N413-N438</f>
        <v>-24</v>
      </c>
      <c r="O469" s="165">
        <f>+'1° trim 2016'!I469*$AB$1</f>
        <v>-352</v>
      </c>
      <c r="P469" s="164">
        <f>P413-P438</f>
        <v>-352</v>
      </c>
      <c r="Q469" s="165">
        <f>+'1° trim 2016'!J469*$AB$1</f>
        <v>-1504</v>
      </c>
      <c r="R469" s="164">
        <f>R413-R438</f>
        <v>-1504</v>
      </c>
      <c r="S469" s="165">
        <f>+'1° trim 2016'!K469*$AB$1</f>
        <v>-208</v>
      </c>
      <c r="T469" s="164">
        <f>T413-T438</f>
        <v>-208</v>
      </c>
      <c r="U469" s="165">
        <f>+'1° trim 2016'!L469*$AB$1</f>
        <v>-988</v>
      </c>
      <c r="V469" s="164">
        <f>V413-V438</f>
        <v>-988</v>
      </c>
      <c r="W469" s="112">
        <f>+'1° trim 2016'!M469*$AB$1</f>
        <v>84</v>
      </c>
      <c r="X469" s="164">
        <f>X413-X438</f>
        <v>84</v>
      </c>
      <c r="Y469" s="116">
        <f t="shared" si="200"/>
        <v>-3292</v>
      </c>
      <c r="Z469" s="164">
        <f t="shared" si="200"/>
        <v>-3292</v>
      </c>
    </row>
    <row r="470" spans="1:26" x14ac:dyDescent="0.2">
      <c r="A470" s="139" t="s">
        <v>663</v>
      </c>
      <c r="B470" s="132" t="s">
        <v>1819</v>
      </c>
      <c r="C470" s="112">
        <f>+'1° trim 2016'!C470*$AB$1</f>
        <v>-44852</v>
      </c>
      <c r="D470" s="164">
        <f>D111-D391+D409+D412+D469</f>
        <v>-44853.370694371581</v>
      </c>
      <c r="E470" s="112">
        <f>+'1° trim 2016'!D470*$AB$1</f>
        <v>-4204</v>
      </c>
      <c r="F470" s="164">
        <f>F111-F391+F409+F412+F469</f>
        <v>-4202.7733262249385</v>
      </c>
      <c r="G470" s="112">
        <f>+'1° trim 2016'!E470*$AB$1</f>
        <v>-35236</v>
      </c>
      <c r="H470" s="164">
        <f>H111-H391+H409+H412+H469</f>
        <v>-35237.472044964728</v>
      </c>
      <c r="I470" s="112">
        <f>+'1° trim 2016'!F470*$AB$1</f>
        <v>-7236</v>
      </c>
      <c r="J470" s="164">
        <f>J111-J391+J409+J412+J469</f>
        <v>-7234.9693163701158</v>
      </c>
      <c r="K470" s="112">
        <f>+'1° trim 2016'!G470*$AB$1</f>
        <v>-15860</v>
      </c>
      <c r="L470" s="164">
        <f>L111-L391+L409+L412+L469</f>
        <v>-15860.778733396291</v>
      </c>
      <c r="M470" s="165">
        <f>+'1° trim 2016'!H470*$AB$1</f>
        <v>-6904</v>
      </c>
      <c r="N470" s="164">
        <f>N111-N391+N409+N412+N469</f>
        <v>-6905.2277402474865</v>
      </c>
      <c r="O470" s="165">
        <f>+'1° trim 2016'!I470*$AB$1</f>
        <v>-32892</v>
      </c>
      <c r="P470" s="164">
        <f>P111-P391+P409+P412+P469</f>
        <v>-32892.996448307938</v>
      </c>
      <c r="Q470" s="165">
        <f>+'1° trim 2016'!J470*$AB$1</f>
        <v>-67916</v>
      </c>
      <c r="R470" s="164">
        <f>R111-R391+R409+R412+R469</f>
        <v>-67916.427077387925</v>
      </c>
      <c r="S470" s="165">
        <f>+'1° trim 2016'!K470*$AB$1</f>
        <v>-34228</v>
      </c>
      <c r="T470" s="164">
        <f>T111-T391+T409+T412+T469</f>
        <v>-34226.603202920931</v>
      </c>
      <c r="U470" s="165">
        <f>+'1° trim 2016'!L470*$AB$1</f>
        <v>-56936</v>
      </c>
      <c r="V470" s="164">
        <f>V111-V391+V409+V412+V469</f>
        <v>25373.01900949172</v>
      </c>
      <c r="W470" s="112">
        <f>+'1° trim 2016'!M470*$AB$1</f>
        <v>-16652</v>
      </c>
      <c r="X470" s="164">
        <f>X111-X391+X409+X412+X469</f>
        <v>-16650.860615299665</v>
      </c>
      <c r="Y470" s="116">
        <f t="shared" si="200"/>
        <v>-322916</v>
      </c>
      <c r="Z470" s="164">
        <f t="shared" si="200"/>
        <v>-240608.4601899999</v>
      </c>
    </row>
    <row r="471" spans="1:26" x14ac:dyDescent="0.2">
      <c r="A471" s="139" t="s">
        <v>664</v>
      </c>
      <c r="B471" s="132" t="s">
        <v>43</v>
      </c>
      <c r="C471" s="112">
        <f>+'1° trim 2016'!C471*$AB$1</f>
        <v>10672</v>
      </c>
      <c r="D471" s="164">
        <f>SUM(D472:D475)</f>
        <v>10672</v>
      </c>
      <c r="E471" s="112">
        <f>+'1° trim 2016'!D471*$AB$1</f>
        <v>5652</v>
      </c>
      <c r="F471" s="164">
        <f>SUM(F472:F475)</f>
        <v>5652</v>
      </c>
      <c r="G471" s="112">
        <f>+'1° trim 2016'!E471*$AB$1</f>
        <v>9524</v>
      </c>
      <c r="H471" s="164">
        <f>SUM(H472:H475)</f>
        <v>9524</v>
      </c>
      <c r="I471" s="112">
        <f>+'1° trim 2016'!F471*$AB$1</f>
        <v>2496</v>
      </c>
      <c r="J471" s="164">
        <f>SUM(J472:J475)</f>
        <v>2496</v>
      </c>
      <c r="K471" s="112">
        <f>+'1° trim 2016'!G471*$AB$1</f>
        <v>6944</v>
      </c>
      <c r="L471" s="164">
        <f>SUM(L472:L475)</f>
        <v>6944</v>
      </c>
      <c r="M471" s="165">
        <f>+'1° trim 2016'!H471*$AB$1</f>
        <v>3176</v>
      </c>
      <c r="N471" s="164">
        <f>SUM(N472:N475)</f>
        <v>3176</v>
      </c>
      <c r="O471" s="165">
        <f>+'1° trim 2016'!I471*$AB$1</f>
        <v>6140</v>
      </c>
      <c r="P471" s="164">
        <f>SUM(P472:P475)</f>
        <v>6140</v>
      </c>
      <c r="Q471" s="165">
        <f>+'1° trim 2016'!J471*$AB$1</f>
        <v>15480</v>
      </c>
      <c r="R471" s="164">
        <f>SUM(R472:R475)</f>
        <v>15480</v>
      </c>
      <c r="S471" s="165">
        <f>+'1° trim 2016'!K471*$AB$1</f>
        <v>10496</v>
      </c>
      <c r="T471" s="164">
        <f>SUM(T472:T475)</f>
        <v>10496</v>
      </c>
      <c r="U471" s="165">
        <f>+'1° trim 2016'!L471*$AB$1</f>
        <v>7160</v>
      </c>
      <c r="V471" s="164">
        <f>SUM(V472:V475)</f>
        <v>7160</v>
      </c>
      <c r="W471" s="112">
        <f>+'1° trim 2016'!M471*$AB$1</f>
        <v>4956</v>
      </c>
      <c r="X471" s="164">
        <f>SUM(X472:X475)</f>
        <v>4956</v>
      </c>
      <c r="Y471" s="116">
        <f t="shared" si="200"/>
        <v>82696</v>
      </c>
      <c r="Z471" s="164"/>
    </row>
    <row r="472" spans="1:26" x14ac:dyDescent="0.2">
      <c r="A472" s="143" t="s">
        <v>665</v>
      </c>
      <c r="B472" s="132" t="s">
        <v>45</v>
      </c>
      <c r="C472" s="112">
        <f>+'1° trim 2016'!C472*$AB$1</f>
        <v>9580</v>
      </c>
      <c r="D472" s="166">
        <f>+C472</f>
        <v>9580</v>
      </c>
      <c r="E472" s="112">
        <f>+'1° trim 2016'!D472*$AB$1</f>
        <v>5312</v>
      </c>
      <c r="F472" s="166">
        <f>+E472</f>
        <v>5312</v>
      </c>
      <c r="G472" s="112">
        <f>+'1° trim 2016'!E472*$AB$1</f>
        <v>8904</v>
      </c>
      <c r="H472" s="166">
        <f>+G472</f>
        <v>8904</v>
      </c>
      <c r="I472" s="112">
        <f>+'1° trim 2016'!F472*$AB$1</f>
        <v>2240</v>
      </c>
      <c r="J472" s="166">
        <f>+I472</f>
        <v>2240</v>
      </c>
      <c r="K472" s="112">
        <f>+'1° trim 2016'!G472*$AB$1</f>
        <v>5964</v>
      </c>
      <c r="L472" s="166">
        <f>+K472</f>
        <v>5964</v>
      </c>
      <c r="M472" s="165">
        <f>+'1° trim 2016'!H472*$AB$1</f>
        <v>2756</v>
      </c>
      <c r="N472" s="166">
        <f>+M472</f>
        <v>2756</v>
      </c>
      <c r="O472" s="165">
        <f>+'1° trim 2016'!I472*$AB$1</f>
        <v>5664</v>
      </c>
      <c r="P472" s="166">
        <f>+O472</f>
        <v>5664</v>
      </c>
      <c r="Q472" s="165">
        <f>+'1° trim 2016'!J472*$AB$1</f>
        <v>13444</v>
      </c>
      <c r="R472" s="166">
        <f>+Q472</f>
        <v>13444</v>
      </c>
      <c r="S472" s="165">
        <f>+'1° trim 2016'!K472*$AB$1</f>
        <v>10304</v>
      </c>
      <c r="T472" s="166">
        <f>+S472</f>
        <v>10304</v>
      </c>
      <c r="U472" s="165">
        <f>+'1° trim 2016'!L472*$AB$1</f>
        <v>7108</v>
      </c>
      <c r="V472" s="166">
        <f>+U472</f>
        <v>7108</v>
      </c>
      <c r="W472" s="112">
        <f>+'1° trim 2016'!M472*$AB$1</f>
        <v>4768</v>
      </c>
      <c r="X472" s="166">
        <f>+W472</f>
        <v>4768</v>
      </c>
      <c r="Y472" s="116">
        <f t="shared" si="200"/>
        <v>76044</v>
      </c>
      <c r="Z472" s="166">
        <v>84840</v>
      </c>
    </row>
    <row r="473" spans="1:26" ht="25.5" x14ac:dyDescent="0.2">
      <c r="A473" s="143" t="s">
        <v>666</v>
      </c>
      <c r="B473" s="132" t="s">
        <v>47</v>
      </c>
      <c r="C473" s="112">
        <f>+'1° trim 2016'!C473*$AB$1</f>
        <v>1064</v>
      </c>
      <c r="D473" s="166">
        <f>+C473</f>
        <v>1064</v>
      </c>
      <c r="E473" s="112">
        <f>+'1° trim 2016'!D473*$AB$1</f>
        <v>292</v>
      </c>
      <c r="F473" s="166">
        <f>+E473</f>
        <v>292</v>
      </c>
      <c r="G473" s="112">
        <f>+'1° trim 2016'!E473*$AB$1</f>
        <v>600</v>
      </c>
      <c r="H473" s="166">
        <f>+G473</f>
        <v>600</v>
      </c>
      <c r="I473" s="112">
        <f>+'1° trim 2016'!F473*$AB$1</f>
        <v>244</v>
      </c>
      <c r="J473" s="166">
        <f>+I473</f>
        <v>244</v>
      </c>
      <c r="K473" s="112">
        <f>+'1° trim 2016'!G473*$AB$1</f>
        <v>980</v>
      </c>
      <c r="L473" s="166">
        <f>+K473</f>
        <v>980</v>
      </c>
      <c r="M473" s="165">
        <f>+'1° trim 2016'!H473*$AB$1</f>
        <v>416</v>
      </c>
      <c r="N473" s="166">
        <f>+M473</f>
        <v>416</v>
      </c>
      <c r="O473" s="165">
        <f>+'1° trim 2016'!I473*$AB$1</f>
        <v>440</v>
      </c>
      <c r="P473" s="166">
        <f>+O473</f>
        <v>440</v>
      </c>
      <c r="Q473" s="165">
        <f>+'1° trim 2016'!J473*$AB$1</f>
        <v>1836</v>
      </c>
      <c r="R473" s="166">
        <f>+Q473</f>
        <v>1836</v>
      </c>
      <c r="S473" s="165">
        <f>+'1° trim 2016'!K473*$AB$1</f>
        <v>72</v>
      </c>
      <c r="T473" s="166">
        <f>+S473</f>
        <v>72</v>
      </c>
      <c r="U473" s="165">
        <f>+'1° trim 2016'!L473*$AB$1</f>
        <v>52</v>
      </c>
      <c r="V473" s="166">
        <f>+U473</f>
        <v>52</v>
      </c>
      <c r="W473" s="112">
        <f>+'1° trim 2016'!M473*$AB$1</f>
        <v>100</v>
      </c>
      <c r="X473" s="166">
        <f>+W473</f>
        <v>100</v>
      </c>
      <c r="Y473" s="116">
        <f t="shared" si="200"/>
        <v>6096</v>
      </c>
      <c r="Z473" s="166"/>
    </row>
    <row r="474" spans="1:26" ht="25.5" x14ac:dyDescent="0.2">
      <c r="A474" s="143" t="s">
        <v>667</v>
      </c>
      <c r="B474" s="132" t="s">
        <v>49</v>
      </c>
      <c r="C474" s="112">
        <f>+'1° trim 2016'!C474*$AB$1</f>
        <v>28</v>
      </c>
      <c r="D474" s="166">
        <f>+C474</f>
        <v>28</v>
      </c>
      <c r="E474" s="112">
        <f>+'1° trim 2016'!D474*$AB$1</f>
        <v>48</v>
      </c>
      <c r="F474" s="166">
        <f>+E474</f>
        <v>48</v>
      </c>
      <c r="G474" s="112">
        <f>+'1° trim 2016'!E474*$AB$1</f>
        <v>20</v>
      </c>
      <c r="H474" s="166">
        <f>+G474</f>
        <v>20</v>
      </c>
      <c r="I474" s="112">
        <f>+'1° trim 2016'!F474*$AB$1</f>
        <v>12</v>
      </c>
      <c r="J474" s="166">
        <f>+I474</f>
        <v>12</v>
      </c>
      <c r="K474" s="112">
        <f>+'1° trim 2016'!G474*$AB$1</f>
        <v>0</v>
      </c>
      <c r="L474" s="166">
        <f>+K474</f>
        <v>0</v>
      </c>
      <c r="M474" s="165">
        <f>+'1° trim 2016'!H474*$AB$1</f>
        <v>4</v>
      </c>
      <c r="N474" s="166">
        <f>+M474</f>
        <v>4</v>
      </c>
      <c r="O474" s="165">
        <f>+'1° trim 2016'!I474*$AB$1</f>
        <v>36</v>
      </c>
      <c r="P474" s="166">
        <f>+O474</f>
        <v>36</v>
      </c>
      <c r="Q474" s="165">
        <f>+'1° trim 2016'!J474*$AB$1</f>
        <v>200</v>
      </c>
      <c r="R474" s="166">
        <f>+Q474</f>
        <v>200</v>
      </c>
      <c r="S474" s="165">
        <f>+'1° trim 2016'!K474*$AB$1</f>
        <v>120</v>
      </c>
      <c r="T474" s="166">
        <f>+S474</f>
        <v>120</v>
      </c>
      <c r="U474" s="165">
        <f>+'1° trim 2016'!L474*$AB$1</f>
        <v>0</v>
      </c>
      <c r="V474" s="166">
        <f>+U474</f>
        <v>0</v>
      </c>
      <c r="W474" s="112">
        <f>+'1° trim 2016'!M474*$AB$1</f>
        <v>88</v>
      </c>
      <c r="X474" s="166">
        <f>+W474</f>
        <v>88</v>
      </c>
      <c r="Y474" s="116">
        <f t="shared" si="200"/>
        <v>556</v>
      </c>
      <c r="Z474" s="166"/>
    </row>
    <row r="475" spans="1:26" x14ac:dyDescent="0.2">
      <c r="A475" s="143" t="s">
        <v>668</v>
      </c>
      <c r="B475" s="132" t="s">
        <v>447</v>
      </c>
      <c r="C475" s="112">
        <f>+'1° trim 2016'!C475*$AB$1</f>
        <v>0</v>
      </c>
      <c r="D475" s="166">
        <f>+C475</f>
        <v>0</v>
      </c>
      <c r="E475" s="112">
        <f>+'1° trim 2016'!D475*$AB$1</f>
        <v>0</v>
      </c>
      <c r="F475" s="166">
        <f>+E475</f>
        <v>0</v>
      </c>
      <c r="G475" s="112">
        <f>+'1° trim 2016'!E475*$AB$1</f>
        <v>0</v>
      </c>
      <c r="H475" s="166">
        <f>+G475</f>
        <v>0</v>
      </c>
      <c r="I475" s="112">
        <f>+'1° trim 2016'!F475*$AB$1</f>
        <v>0</v>
      </c>
      <c r="J475" s="166">
        <f>+I475</f>
        <v>0</v>
      </c>
      <c r="K475" s="112">
        <f>+'1° trim 2016'!G475*$AB$1</f>
        <v>0</v>
      </c>
      <c r="L475" s="166">
        <f>+K475</f>
        <v>0</v>
      </c>
      <c r="M475" s="165">
        <f>+'1° trim 2016'!H475*$AB$1</f>
        <v>0</v>
      </c>
      <c r="N475" s="166">
        <f>+M475</f>
        <v>0</v>
      </c>
      <c r="O475" s="165">
        <f>+'1° trim 2016'!I475*$AB$1</f>
        <v>0</v>
      </c>
      <c r="P475" s="166">
        <f>+O475</f>
        <v>0</v>
      </c>
      <c r="Q475" s="165">
        <f>+'1° trim 2016'!J475*$AB$1</f>
        <v>0</v>
      </c>
      <c r="R475" s="166">
        <f>+Q475</f>
        <v>0</v>
      </c>
      <c r="S475" s="165">
        <f>+'1° trim 2016'!K475*$AB$1</f>
        <v>0</v>
      </c>
      <c r="T475" s="166">
        <f>+S475</f>
        <v>0</v>
      </c>
      <c r="U475" s="165">
        <f>+'1° trim 2016'!L475*$AB$1</f>
        <v>0</v>
      </c>
      <c r="V475" s="166">
        <f>+U475</f>
        <v>0</v>
      </c>
      <c r="W475" s="112">
        <f>+'1° trim 2016'!M475*$AB$1</f>
        <v>0</v>
      </c>
      <c r="X475" s="166">
        <f>+W475</f>
        <v>0</v>
      </c>
      <c r="Y475" s="116">
        <f t="shared" si="200"/>
        <v>0</v>
      </c>
      <c r="Z475" s="166"/>
    </row>
    <row r="476" spans="1:26" x14ac:dyDescent="0.2">
      <c r="A476" s="139" t="s">
        <v>669</v>
      </c>
      <c r="B476" s="132" t="s">
        <v>53</v>
      </c>
      <c r="C476" s="112">
        <f>+'1° trim 2016'!C476*$AB$1</f>
        <v>48</v>
      </c>
      <c r="D476" s="164">
        <f>SUM(D477:D478)</f>
        <v>48</v>
      </c>
      <c r="E476" s="112">
        <f>+'1° trim 2016'!D476*$AB$1</f>
        <v>28</v>
      </c>
      <c r="F476" s="164">
        <f>SUM(F477:F478)</f>
        <v>28</v>
      </c>
      <c r="G476" s="112">
        <f>+'1° trim 2016'!E476*$AB$1</f>
        <v>136</v>
      </c>
      <c r="H476" s="164">
        <f>SUM(H477:H478)</f>
        <v>136</v>
      </c>
      <c r="I476" s="112">
        <f>+'1° trim 2016'!F476*$AB$1</f>
        <v>32</v>
      </c>
      <c r="J476" s="164">
        <f>SUM(J477:J478)</f>
        <v>32</v>
      </c>
      <c r="K476" s="112">
        <f>+'1° trim 2016'!G476*$AB$1</f>
        <v>132</v>
      </c>
      <c r="L476" s="164">
        <f>SUM(L477:L478)</f>
        <v>132</v>
      </c>
      <c r="M476" s="165">
        <f>+'1° trim 2016'!H476*$AB$1</f>
        <v>0</v>
      </c>
      <c r="N476" s="164">
        <f>SUM(N477:N478)</f>
        <v>0</v>
      </c>
      <c r="O476" s="165">
        <f>+'1° trim 2016'!I476*$AB$1</f>
        <v>0</v>
      </c>
      <c r="P476" s="164">
        <f>SUM(P477:P478)</f>
        <v>0</v>
      </c>
      <c r="Q476" s="165">
        <f>+'1° trim 2016'!J476*$AB$1</f>
        <v>920</v>
      </c>
      <c r="R476" s="164">
        <f>SUM(R477:R478)</f>
        <v>920</v>
      </c>
      <c r="S476" s="165">
        <f>+'1° trim 2016'!K476*$AB$1</f>
        <v>60</v>
      </c>
      <c r="T476" s="164">
        <f>SUM(T477:T478)</f>
        <v>60</v>
      </c>
      <c r="U476" s="165">
        <f>+'1° trim 2016'!L476*$AB$1</f>
        <v>0</v>
      </c>
      <c r="V476" s="164">
        <f>SUM(V477:V478)</f>
        <v>0</v>
      </c>
      <c r="W476" s="112">
        <f>+'1° trim 2016'!M476*$AB$1</f>
        <v>0</v>
      </c>
      <c r="X476" s="164">
        <f>SUM(X477:X478)</f>
        <v>0</v>
      </c>
      <c r="Y476" s="116">
        <f t="shared" si="200"/>
        <v>1356</v>
      </c>
      <c r="Z476" s="164">
        <f t="shared" si="200"/>
        <v>1356</v>
      </c>
    </row>
    <row r="477" spans="1:26" x14ac:dyDescent="0.2">
      <c r="A477" s="143" t="s">
        <v>670</v>
      </c>
      <c r="B477" s="132" t="s">
        <v>55</v>
      </c>
      <c r="C477" s="112">
        <f>+'1° trim 2016'!C477*$AB$1</f>
        <v>48</v>
      </c>
      <c r="D477" s="166">
        <f>+C477</f>
        <v>48</v>
      </c>
      <c r="E477" s="112">
        <f>+'1° trim 2016'!D477*$AB$1</f>
        <v>28</v>
      </c>
      <c r="F477" s="166">
        <f>+E477</f>
        <v>28</v>
      </c>
      <c r="G477" s="112">
        <f>+'1° trim 2016'!E477*$AB$1</f>
        <v>132</v>
      </c>
      <c r="H477" s="166">
        <f>+G477</f>
        <v>132</v>
      </c>
      <c r="I477" s="112">
        <f>+'1° trim 2016'!F477*$AB$1</f>
        <v>32</v>
      </c>
      <c r="J477" s="166">
        <f>+I477</f>
        <v>32</v>
      </c>
      <c r="K477" s="112">
        <f>+'1° trim 2016'!G477*$AB$1</f>
        <v>132</v>
      </c>
      <c r="L477" s="166">
        <f>+K477</f>
        <v>132</v>
      </c>
      <c r="M477" s="165">
        <f>+'1° trim 2016'!H477*$AB$1</f>
        <v>0</v>
      </c>
      <c r="N477" s="166">
        <f>+M477</f>
        <v>0</v>
      </c>
      <c r="O477" s="165">
        <f>+'1° trim 2016'!I477*$AB$1</f>
        <v>0</v>
      </c>
      <c r="P477" s="166">
        <f>+O477</f>
        <v>0</v>
      </c>
      <c r="Q477" s="165">
        <f>+'1° trim 2016'!J477*$AB$1</f>
        <v>920</v>
      </c>
      <c r="R477" s="166">
        <f>+Q477</f>
        <v>920</v>
      </c>
      <c r="S477" s="165">
        <f>+'1° trim 2016'!K477*$AB$1</f>
        <v>60</v>
      </c>
      <c r="T477" s="166">
        <f>+S477</f>
        <v>60</v>
      </c>
      <c r="U477" s="165">
        <f>+'1° trim 2016'!L477*$AB$1</f>
        <v>0</v>
      </c>
      <c r="V477" s="166">
        <f>+U477</f>
        <v>0</v>
      </c>
      <c r="W477" s="112">
        <f>+'1° trim 2016'!M477*$AB$1</f>
        <v>0</v>
      </c>
      <c r="X477" s="166">
        <f>+W477</f>
        <v>0</v>
      </c>
      <c r="Y477" s="116">
        <f t="shared" si="200"/>
        <v>1352</v>
      </c>
      <c r="Z477" s="166">
        <f t="shared" si="200"/>
        <v>1352</v>
      </c>
    </row>
    <row r="478" spans="1:26" x14ac:dyDescent="0.2">
      <c r="A478" s="143" t="s">
        <v>671</v>
      </c>
      <c r="B478" s="132" t="s">
        <v>57</v>
      </c>
      <c r="C478" s="112">
        <f>+'1° trim 2016'!C478*$AB$1</f>
        <v>0</v>
      </c>
      <c r="D478" s="166">
        <f>+C478</f>
        <v>0</v>
      </c>
      <c r="E478" s="112">
        <f>+'1° trim 2016'!D478*$AB$1</f>
        <v>0</v>
      </c>
      <c r="F478" s="166">
        <f>+E478</f>
        <v>0</v>
      </c>
      <c r="G478" s="112">
        <f>+'1° trim 2016'!E478*$AB$1</f>
        <v>4</v>
      </c>
      <c r="H478" s="166">
        <f>+G478</f>
        <v>4</v>
      </c>
      <c r="I478" s="112">
        <f>+'1° trim 2016'!F478*$AB$1</f>
        <v>0</v>
      </c>
      <c r="J478" s="166">
        <f>+I478</f>
        <v>0</v>
      </c>
      <c r="K478" s="112">
        <f>+'1° trim 2016'!G478*$AB$1</f>
        <v>0</v>
      </c>
      <c r="L478" s="166">
        <f>+K478</f>
        <v>0</v>
      </c>
      <c r="M478" s="165">
        <f>+'1° trim 2016'!H478*$AB$1</f>
        <v>0</v>
      </c>
      <c r="N478" s="166">
        <f>+M478</f>
        <v>0</v>
      </c>
      <c r="O478" s="165">
        <f>+'1° trim 2016'!I478*$AB$1</f>
        <v>0</v>
      </c>
      <c r="P478" s="166">
        <f>+O478</f>
        <v>0</v>
      </c>
      <c r="Q478" s="165">
        <f>+'1° trim 2016'!J478*$AB$1</f>
        <v>0</v>
      </c>
      <c r="R478" s="166">
        <f>+Q478</f>
        <v>0</v>
      </c>
      <c r="S478" s="165">
        <f>+'1° trim 2016'!K478*$AB$1</f>
        <v>0</v>
      </c>
      <c r="T478" s="166">
        <f>+S478</f>
        <v>0</v>
      </c>
      <c r="U478" s="165">
        <f>+'1° trim 2016'!L478*$AB$1</f>
        <v>0</v>
      </c>
      <c r="V478" s="166">
        <f>+U478</f>
        <v>0</v>
      </c>
      <c r="W478" s="112">
        <f>+'1° trim 2016'!M478*$AB$1</f>
        <v>0</v>
      </c>
      <c r="X478" s="166">
        <f>+W478</f>
        <v>0</v>
      </c>
      <c r="Y478" s="116">
        <f t="shared" si="200"/>
        <v>4</v>
      </c>
      <c r="Z478" s="166">
        <f t="shared" si="200"/>
        <v>4</v>
      </c>
    </row>
    <row r="479" spans="1:26" ht="25.5" x14ac:dyDescent="0.2">
      <c r="A479" s="139" t="s">
        <v>672</v>
      </c>
      <c r="B479" s="132" t="s">
        <v>59</v>
      </c>
      <c r="C479" s="112">
        <f>+'1° trim 2016'!C479*$AB$1</f>
        <v>12</v>
      </c>
      <c r="D479" s="166">
        <f>+C479</f>
        <v>12</v>
      </c>
      <c r="E479" s="112">
        <f>+'1° trim 2016'!D479*$AB$1</f>
        <v>0</v>
      </c>
      <c r="F479" s="166">
        <f>+E479</f>
        <v>0</v>
      </c>
      <c r="G479" s="112">
        <f>+'1° trim 2016'!E479*$AB$1</f>
        <v>0</v>
      </c>
      <c r="H479" s="166">
        <f>+G479</f>
        <v>0</v>
      </c>
      <c r="I479" s="112">
        <f>+'1° trim 2016'!F479*$AB$1</f>
        <v>0</v>
      </c>
      <c r="J479" s="166">
        <f>+I479</f>
        <v>0</v>
      </c>
      <c r="K479" s="112">
        <f>+'1° trim 2016'!G479*$AB$1</f>
        <v>0</v>
      </c>
      <c r="L479" s="166">
        <f>+K479</f>
        <v>0</v>
      </c>
      <c r="M479" s="165">
        <f>+'1° trim 2016'!H479*$AB$1</f>
        <v>0</v>
      </c>
      <c r="N479" s="166">
        <f>+M479</f>
        <v>0</v>
      </c>
      <c r="O479" s="165">
        <f>+'1° trim 2016'!I479*$AB$1</f>
        <v>0</v>
      </c>
      <c r="P479" s="166">
        <f>+O479</f>
        <v>0</v>
      </c>
      <c r="Q479" s="165">
        <f>+'1° trim 2016'!J479*$AB$1</f>
        <v>0</v>
      </c>
      <c r="R479" s="166">
        <f>+Q479</f>
        <v>0</v>
      </c>
      <c r="S479" s="165">
        <f>+'1° trim 2016'!K479*$AB$1</f>
        <v>0</v>
      </c>
      <c r="T479" s="166">
        <f>+S479</f>
        <v>0</v>
      </c>
      <c r="U479" s="165">
        <f>+'1° trim 2016'!L479*$AB$1</f>
        <v>0</v>
      </c>
      <c r="V479" s="166">
        <f>+U479</f>
        <v>0</v>
      </c>
      <c r="W479" s="112">
        <f>+'1° trim 2016'!M479*$AB$1</f>
        <v>0</v>
      </c>
      <c r="X479" s="166">
        <f>+W479</f>
        <v>0</v>
      </c>
      <c r="Y479" s="116">
        <f t="shared" si="200"/>
        <v>12</v>
      </c>
      <c r="Z479" s="166">
        <f t="shared" si="200"/>
        <v>12</v>
      </c>
    </row>
    <row r="480" spans="1:26" x14ac:dyDescent="0.2">
      <c r="A480" s="139" t="s">
        <v>673</v>
      </c>
      <c r="B480" s="132" t="s">
        <v>61</v>
      </c>
      <c r="C480" s="112">
        <f>+'1° trim 2016'!C480*$AB$1</f>
        <v>10732</v>
      </c>
      <c r="D480" s="164">
        <f>D471+D476+D479</f>
        <v>10732</v>
      </c>
      <c r="E480" s="112">
        <f>+'1° trim 2016'!D480*$AB$1</f>
        <v>5680</v>
      </c>
      <c r="F480" s="164">
        <f>F471+F476+F479</f>
        <v>5680</v>
      </c>
      <c r="G480" s="112">
        <f>+'1° trim 2016'!E480*$AB$1</f>
        <v>9660</v>
      </c>
      <c r="H480" s="164">
        <f>H471+H476+H479</f>
        <v>9660</v>
      </c>
      <c r="I480" s="112">
        <f>+'1° trim 2016'!F480*$AB$1</f>
        <v>2528</v>
      </c>
      <c r="J480" s="164">
        <f>J471+J476+J479</f>
        <v>2528</v>
      </c>
      <c r="K480" s="112">
        <f>+'1° trim 2016'!G480*$AB$1</f>
        <v>7076</v>
      </c>
      <c r="L480" s="164">
        <f>L471+L476+L479</f>
        <v>7076</v>
      </c>
      <c r="M480" s="165">
        <f>+'1° trim 2016'!H480*$AB$1</f>
        <v>3176</v>
      </c>
      <c r="N480" s="164">
        <f>N471+N476+N479</f>
        <v>3176</v>
      </c>
      <c r="O480" s="165">
        <f>+'1° trim 2016'!I480*$AB$1</f>
        <v>6140</v>
      </c>
      <c r="P480" s="164">
        <f>P471+P476+P479</f>
        <v>6140</v>
      </c>
      <c r="Q480" s="165">
        <f>+'1° trim 2016'!J480*$AB$1</f>
        <v>16400</v>
      </c>
      <c r="R480" s="164">
        <f>R471+R476+R479</f>
        <v>16400</v>
      </c>
      <c r="S480" s="165">
        <f>+'1° trim 2016'!K480*$AB$1</f>
        <v>10556</v>
      </c>
      <c r="T480" s="164">
        <f>T471+T476+T479</f>
        <v>10556</v>
      </c>
      <c r="U480" s="165">
        <f>+'1° trim 2016'!L480*$AB$1</f>
        <v>7160</v>
      </c>
      <c r="V480" s="164">
        <f>V471+V476+V479</f>
        <v>7160</v>
      </c>
      <c r="W480" s="112">
        <f>+'1° trim 2016'!M480*$AB$1</f>
        <v>4956</v>
      </c>
      <c r="X480" s="164">
        <f>X471+X476+X479</f>
        <v>4956</v>
      </c>
      <c r="Y480" s="116">
        <f t="shared" si="200"/>
        <v>84064</v>
      </c>
      <c r="Z480" s="164">
        <f t="shared" si="200"/>
        <v>84064</v>
      </c>
    </row>
    <row r="481" spans="1:26" x14ac:dyDescent="0.2">
      <c r="A481" s="139" t="s">
        <v>674</v>
      </c>
      <c r="B481" s="132" t="s">
        <v>64</v>
      </c>
      <c r="C481" s="112">
        <f>+'1° trim 2016'!C481*$AB$1</f>
        <v>-55584</v>
      </c>
      <c r="D481" s="164">
        <f>D470-D480</f>
        <v>-55585.370694371581</v>
      </c>
      <c r="E481" s="112">
        <f>+'1° trim 2016'!D481*$AB$1</f>
        <v>-9884</v>
      </c>
      <c r="F481" s="164">
        <f>F470-F480</f>
        <v>-9882.7733262249385</v>
      </c>
      <c r="G481" s="112">
        <f>+'1° trim 2016'!E481*$AB$1</f>
        <v>-44896</v>
      </c>
      <c r="H481" s="164">
        <f>H470-H480</f>
        <v>-44897.472044964728</v>
      </c>
      <c r="I481" s="112">
        <f>+'1° trim 2016'!F481*$AB$1</f>
        <v>-9764</v>
      </c>
      <c r="J481" s="164">
        <f>J470-J480</f>
        <v>-9762.9693163701158</v>
      </c>
      <c r="K481" s="112">
        <f>+'1° trim 2016'!G481*$AB$1</f>
        <v>-22936</v>
      </c>
      <c r="L481" s="164">
        <f>L470-L480</f>
        <v>-22936.778733396291</v>
      </c>
      <c r="M481" s="165">
        <f>+'1° trim 2016'!H481*$AB$1</f>
        <v>-10080</v>
      </c>
      <c r="N481" s="164">
        <f>N470-N480</f>
        <v>-10081.227740247487</v>
      </c>
      <c r="O481" s="165">
        <f>+'1° trim 2016'!I481*$AB$1</f>
        <v>-39032</v>
      </c>
      <c r="P481" s="164">
        <f>P470-P480</f>
        <v>-39032.996448307938</v>
      </c>
      <c r="Q481" s="165">
        <f>+'1° trim 2016'!J481*$AB$1</f>
        <v>-84316</v>
      </c>
      <c r="R481" s="164">
        <f>R470-R480</f>
        <v>-84316.427077387925</v>
      </c>
      <c r="S481" s="165">
        <f>+'1° trim 2016'!K481*$AB$1</f>
        <v>-44784</v>
      </c>
      <c r="T481" s="164">
        <f>T470-T480</f>
        <v>-44782.603202920931</v>
      </c>
      <c r="U481" s="165">
        <f>+'1° trim 2016'!L481*$AB$1</f>
        <v>-64096</v>
      </c>
      <c r="V481" s="164">
        <f>V470-V480</f>
        <v>18213.01900949172</v>
      </c>
      <c r="W481" s="112">
        <f>+'1° trim 2016'!M481*$AB$1</f>
        <v>-21608</v>
      </c>
      <c r="X481" s="164">
        <f>X470-X480</f>
        <v>-21606.860615299665</v>
      </c>
      <c r="Y481" s="116">
        <f t="shared" si="200"/>
        <v>-406980</v>
      </c>
      <c r="Z481" s="164">
        <f t="shared" si="200"/>
        <v>-324672.4601899999</v>
      </c>
    </row>
    <row r="482" spans="1:26" s="119" customFormat="1" x14ac:dyDescent="0.2">
      <c r="A482" s="161"/>
      <c r="B482" s="130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67"/>
      <c r="N482" s="115"/>
      <c r="O482" s="167"/>
      <c r="P482" s="115"/>
      <c r="Q482" s="167"/>
      <c r="R482" s="115"/>
      <c r="S482" s="167"/>
      <c r="T482" s="115"/>
      <c r="U482" s="167"/>
      <c r="V482" s="115"/>
      <c r="W482" s="115"/>
      <c r="X482" s="115"/>
      <c r="Y482" s="115"/>
      <c r="Z482" s="115"/>
    </row>
    <row r="483" spans="1:26" x14ac:dyDescent="0.2">
      <c r="A483" s="161"/>
    </row>
    <row r="484" spans="1:26" x14ac:dyDescent="0.2">
      <c r="A484" s="161"/>
    </row>
    <row r="485" spans="1:26" x14ac:dyDescent="0.2">
      <c r="A485" s="161"/>
    </row>
    <row r="486" spans="1:26" x14ac:dyDescent="0.2">
      <c r="A486" s="161"/>
    </row>
    <row r="487" spans="1:26" x14ac:dyDescent="0.2">
      <c r="A487" s="161"/>
    </row>
    <row r="488" spans="1:26" x14ac:dyDescent="0.2">
      <c r="A488" s="161"/>
    </row>
    <row r="489" spans="1:26" x14ac:dyDescent="0.2">
      <c r="A489" s="161"/>
    </row>
    <row r="490" spans="1:26" x14ac:dyDescent="0.2">
      <c r="A490" s="161"/>
    </row>
    <row r="491" spans="1:26" x14ac:dyDescent="0.2">
      <c r="A491" s="161"/>
    </row>
    <row r="492" spans="1:26" x14ac:dyDescent="0.2">
      <c r="A492" s="161"/>
    </row>
    <row r="493" spans="1:26" x14ac:dyDescent="0.2">
      <c r="A493" s="161"/>
    </row>
    <row r="494" spans="1:26" x14ac:dyDescent="0.2">
      <c r="A494" s="161"/>
    </row>
    <row r="495" spans="1:26" x14ac:dyDescent="0.2">
      <c r="A495" s="161"/>
    </row>
    <row r="496" spans="1:26" x14ac:dyDescent="0.2">
      <c r="A496" s="161"/>
    </row>
    <row r="497" spans="1:1" x14ac:dyDescent="0.2">
      <c r="A497" s="161"/>
    </row>
    <row r="498" spans="1:1" x14ac:dyDescent="0.2">
      <c r="A498" s="161"/>
    </row>
    <row r="499" spans="1:1" x14ac:dyDescent="0.2">
      <c r="A499" s="161"/>
    </row>
    <row r="500" spans="1:1" x14ac:dyDescent="0.2">
      <c r="A500" s="161"/>
    </row>
    <row r="501" spans="1:1" x14ac:dyDescent="0.2">
      <c r="A501" s="161"/>
    </row>
    <row r="502" spans="1:1" x14ac:dyDescent="0.2">
      <c r="A502" s="161"/>
    </row>
    <row r="503" spans="1:1" x14ac:dyDescent="0.2">
      <c r="A503" s="161"/>
    </row>
    <row r="504" spans="1:1" x14ac:dyDescent="0.2">
      <c r="A504" s="161"/>
    </row>
    <row r="505" spans="1:1" x14ac:dyDescent="0.2">
      <c r="A505" s="161"/>
    </row>
    <row r="506" spans="1:1" x14ac:dyDescent="0.2">
      <c r="A506" s="161"/>
    </row>
    <row r="507" spans="1:1" x14ac:dyDescent="0.2">
      <c r="A507" s="161"/>
    </row>
    <row r="508" spans="1:1" x14ac:dyDescent="0.2">
      <c r="A508" s="161"/>
    </row>
    <row r="509" spans="1:1" x14ac:dyDescent="0.2">
      <c r="A509" s="161"/>
    </row>
    <row r="510" spans="1:1" x14ac:dyDescent="0.2">
      <c r="A510" s="161"/>
    </row>
    <row r="511" spans="1:1" x14ac:dyDescent="0.2">
      <c r="A511" s="161"/>
    </row>
    <row r="512" spans="1:1" x14ac:dyDescent="0.2">
      <c r="A512" s="161"/>
    </row>
    <row r="513" spans="1:1" x14ac:dyDescent="0.2">
      <c r="A513" s="161"/>
    </row>
    <row r="514" spans="1:1" x14ac:dyDescent="0.2">
      <c r="A514" s="161"/>
    </row>
    <row r="515" spans="1:1" x14ac:dyDescent="0.2">
      <c r="A515" s="161"/>
    </row>
    <row r="516" spans="1:1" x14ac:dyDescent="0.2">
      <c r="A516" s="161"/>
    </row>
    <row r="517" spans="1:1" x14ac:dyDescent="0.2">
      <c r="A517" s="161"/>
    </row>
    <row r="518" spans="1:1" x14ac:dyDescent="0.2">
      <c r="A518" s="161"/>
    </row>
    <row r="519" spans="1:1" x14ac:dyDescent="0.2">
      <c r="A519" s="161"/>
    </row>
    <row r="520" spans="1:1" x14ac:dyDescent="0.2">
      <c r="A520" s="161"/>
    </row>
    <row r="521" spans="1:1" x14ac:dyDescent="0.2">
      <c r="A521" s="161"/>
    </row>
    <row r="522" spans="1:1" x14ac:dyDescent="0.2">
      <c r="A522" s="161"/>
    </row>
    <row r="523" spans="1:1" x14ac:dyDescent="0.2">
      <c r="A523" s="161"/>
    </row>
    <row r="524" spans="1:1" x14ac:dyDescent="0.2">
      <c r="A524" s="161"/>
    </row>
    <row r="525" spans="1:1" x14ac:dyDescent="0.2">
      <c r="A525" s="161"/>
    </row>
    <row r="526" spans="1:1" x14ac:dyDescent="0.2">
      <c r="A526" s="161"/>
    </row>
    <row r="527" spans="1:1" x14ac:dyDescent="0.2">
      <c r="A527" s="161"/>
    </row>
    <row r="528" spans="1:1" x14ac:dyDescent="0.2">
      <c r="A528" s="161"/>
    </row>
    <row r="529" spans="1:1" x14ac:dyDescent="0.2">
      <c r="A529" s="161"/>
    </row>
    <row r="530" spans="1:1" x14ac:dyDescent="0.2">
      <c r="A530" s="161"/>
    </row>
    <row r="531" spans="1:1" x14ac:dyDescent="0.2">
      <c r="A531" s="161"/>
    </row>
    <row r="532" spans="1:1" x14ac:dyDescent="0.2">
      <c r="A532" s="161"/>
    </row>
    <row r="533" spans="1:1" x14ac:dyDescent="0.2">
      <c r="A533" s="161"/>
    </row>
    <row r="534" spans="1:1" x14ac:dyDescent="0.2">
      <c r="A534" s="161"/>
    </row>
    <row r="535" spans="1:1" x14ac:dyDescent="0.2">
      <c r="A535" s="161"/>
    </row>
    <row r="536" spans="1:1" x14ac:dyDescent="0.2">
      <c r="A536" s="161"/>
    </row>
    <row r="537" spans="1:1" x14ac:dyDescent="0.2">
      <c r="A537" s="161"/>
    </row>
    <row r="538" spans="1:1" x14ac:dyDescent="0.2">
      <c r="A538" s="161"/>
    </row>
    <row r="539" spans="1:1" x14ac:dyDescent="0.2">
      <c r="A539" s="161"/>
    </row>
    <row r="540" spans="1:1" x14ac:dyDescent="0.2">
      <c r="A540" s="161"/>
    </row>
    <row r="541" spans="1:1" x14ac:dyDescent="0.2">
      <c r="A541" s="161"/>
    </row>
    <row r="542" spans="1:1" x14ac:dyDescent="0.2">
      <c r="A542" s="161"/>
    </row>
    <row r="543" spans="1:1" x14ac:dyDescent="0.2">
      <c r="A543" s="161"/>
    </row>
    <row r="544" spans="1:1" x14ac:dyDescent="0.2">
      <c r="A544" s="161"/>
    </row>
    <row r="545" spans="1:1" x14ac:dyDescent="0.2">
      <c r="A545" s="161"/>
    </row>
    <row r="546" spans="1:1" x14ac:dyDescent="0.2">
      <c r="A546" s="161"/>
    </row>
    <row r="547" spans="1:1" x14ac:dyDescent="0.2">
      <c r="A547" s="161"/>
    </row>
    <row r="548" spans="1:1" x14ac:dyDescent="0.2">
      <c r="A548" s="161"/>
    </row>
    <row r="549" spans="1:1" x14ac:dyDescent="0.2">
      <c r="A549" s="161"/>
    </row>
    <row r="550" spans="1:1" x14ac:dyDescent="0.2">
      <c r="A550" s="161"/>
    </row>
    <row r="551" spans="1:1" x14ac:dyDescent="0.2">
      <c r="A551" s="161"/>
    </row>
    <row r="552" spans="1:1" x14ac:dyDescent="0.2">
      <c r="A552" s="161"/>
    </row>
    <row r="553" spans="1:1" x14ac:dyDescent="0.2">
      <c r="A553" s="161"/>
    </row>
    <row r="554" spans="1:1" x14ac:dyDescent="0.2">
      <c r="A554" s="161"/>
    </row>
    <row r="555" spans="1:1" x14ac:dyDescent="0.2">
      <c r="A555" s="161"/>
    </row>
    <row r="556" spans="1:1" x14ac:dyDescent="0.2">
      <c r="A556" s="161"/>
    </row>
    <row r="557" spans="1:1" x14ac:dyDescent="0.2">
      <c r="A557" s="161"/>
    </row>
    <row r="558" spans="1:1" x14ac:dyDescent="0.2">
      <c r="A558" s="161"/>
    </row>
    <row r="559" spans="1:1" x14ac:dyDescent="0.2">
      <c r="A559" s="161"/>
    </row>
    <row r="560" spans="1:1" x14ac:dyDescent="0.2">
      <c r="A560" s="161"/>
    </row>
    <row r="561" spans="1:1" x14ac:dyDescent="0.2">
      <c r="A561" s="161"/>
    </row>
    <row r="562" spans="1:1" x14ac:dyDescent="0.2">
      <c r="A562" s="161"/>
    </row>
    <row r="563" spans="1:1" x14ac:dyDescent="0.2">
      <c r="A563" s="161"/>
    </row>
    <row r="564" spans="1:1" x14ac:dyDescent="0.2">
      <c r="A564" s="161"/>
    </row>
    <row r="565" spans="1:1" x14ac:dyDescent="0.2">
      <c r="A565" s="161"/>
    </row>
    <row r="566" spans="1:1" x14ac:dyDescent="0.2">
      <c r="A566" s="161"/>
    </row>
    <row r="567" spans="1:1" x14ac:dyDescent="0.2">
      <c r="A567" s="161"/>
    </row>
    <row r="568" spans="1:1" x14ac:dyDescent="0.2">
      <c r="A568" s="161"/>
    </row>
    <row r="569" spans="1:1" x14ac:dyDescent="0.2">
      <c r="A569" s="161"/>
    </row>
    <row r="570" spans="1:1" x14ac:dyDescent="0.2">
      <c r="A570" s="161"/>
    </row>
    <row r="571" spans="1:1" x14ac:dyDescent="0.2">
      <c r="A571" s="161"/>
    </row>
    <row r="572" spans="1:1" x14ac:dyDescent="0.2">
      <c r="A572" s="161"/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</sheetPr>
  <dimension ref="A1:Q576"/>
  <sheetViews>
    <sheetView topLeftCell="A484" workbookViewId="0">
      <selection activeCell="A490" sqref="A490:A509"/>
    </sheetView>
  </sheetViews>
  <sheetFormatPr defaultRowHeight="15" x14ac:dyDescent="0.25"/>
  <cols>
    <col min="1" max="1" width="9" style="46" bestFit="1" customWidth="1"/>
    <col min="2" max="2" width="46.7109375" style="130" customWidth="1"/>
    <col min="3" max="3" width="8.85546875" style="103" customWidth="1"/>
  </cols>
  <sheetData>
    <row r="1" spans="1:17" x14ac:dyDescent="0.25">
      <c r="A1" s="135"/>
      <c r="B1" s="132" t="s">
        <v>2201</v>
      </c>
      <c r="C1" s="117">
        <v>101</v>
      </c>
      <c r="D1" s="117">
        <v>102</v>
      </c>
      <c r="E1" s="117">
        <v>103</v>
      </c>
      <c r="F1" s="117">
        <v>104</v>
      </c>
      <c r="G1" s="117">
        <v>105</v>
      </c>
      <c r="H1" s="117">
        <v>106</v>
      </c>
      <c r="I1" s="117">
        <v>107</v>
      </c>
      <c r="J1" s="117">
        <v>108</v>
      </c>
      <c r="K1" s="117">
        <v>904</v>
      </c>
      <c r="L1" s="117">
        <v>905</v>
      </c>
      <c r="M1" s="117">
        <v>906</v>
      </c>
      <c r="N1" s="105" t="s">
        <v>166</v>
      </c>
    </row>
    <row r="2" spans="1:17" x14ac:dyDescent="0.25">
      <c r="A2" s="139" t="s">
        <v>1633</v>
      </c>
      <c r="B2" s="132" t="s">
        <v>1847</v>
      </c>
      <c r="C2" s="118">
        <f>SUMIF('ricostr 1 2016'!$A:$A,'1 2016 ric'!$A:$A,'ricostr 1 2016'!D:D)</f>
        <v>343462.62930562842</v>
      </c>
      <c r="D2" s="118">
        <f>SUMIF('ricostr 1 2016'!$A:$A,'1 2016 ric'!$A:$A,'ricostr 1 2016'!F:F)</f>
        <v>214513.22667377506</v>
      </c>
      <c r="E2" s="118">
        <f>SUMIF('ricostr 1 2016'!$A:$A,'1 2016 ric'!$A:$A,'ricostr 1 2016'!H:H)</f>
        <v>280278.52795503527</v>
      </c>
      <c r="F2" s="118">
        <f>SUMIF('ricostr 1 2016'!$A:$A,'1 2016 ric'!$A:$A,'ricostr 1 2016'!J:J)</f>
        <v>88957.030683629884</v>
      </c>
      <c r="G2" s="118">
        <f>SUMIF('ricostr 1 2016'!$A:$A,'1 2016 ric'!$A:$A,'ricostr 1 2016'!L:L)</f>
        <v>241271.22126660371</v>
      </c>
      <c r="H2" s="118">
        <f>SUMIF('ricostr 1 2016'!$A:$A,'1 2016 ric'!$A:$A,'ricostr 1 2016'!N:N)</f>
        <v>128166.77225975251</v>
      </c>
      <c r="I2" s="118">
        <f>SUMIF('ricostr 1 2016'!$A:$A,'1 2016 ric'!$A:$A,'ricostr 1 2016'!P:P)</f>
        <v>184323.00355169206</v>
      </c>
      <c r="J2" s="118">
        <f>SUMIF('ricostr 1 2016'!$A:$A,'1 2016 ric'!$A:$A,'ricostr 1 2016'!R:R)</f>
        <v>722823.57292261207</v>
      </c>
      <c r="K2" s="118">
        <f>SUMIF('ricostr 1 2016'!$A:$A,'1 2016 ric'!$A:$A,'ricostr 1 2016'!T:T)</f>
        <v>284469.39679707907</v>
      </c>
      <c r="L2" s="118">
        <f>SUMIF('ricostr 1 2016'!$A:$A,'1 2016 ric'!$A:$A,'ricostr 1 2016'!V:V)</f>
        <v>264709.01900949172</v>
      </c>
      <c r="M2" s="118">
        <f>SUMIF('ricostr 1 2016'!$A:$A,'1 2016 ric'!$A:$A,'ricostr 1 2016'!X:X)</f>
        <v>136525.13938470033</v>
      </c>
      <c r="N2" s="106">
        <f>SUM(C2:M2)</f>
        <v>2889499.5398100005</v>
      </c>
      <c r="P2">
        <v>2861513.3333333335</v>
      </c>
      <c r="Q2" s="124">
        <f t="shared" ref="Q2:Q65" si="0">+P2-N2</f>
        <v>-27986.206476666965</v>
      </c>
    </row>
    <row r="3" spans="1:17" ht="25.5" x14ac:dyDescent="0.25">
      <c r="A3" s="135" t="s">
        <v>1634</v>
      </c>
      <c r="B3" s="131" t="s">
        <v>1516</v>
      </c>
      <c r="C3" s="118">
        <f>SUMIF('ricostr 1 2016'!$A:$A,'1 2016 ric'!$A:$A,'ricostr 1 2016'!D:D)</f>
        <v>339778.62930562842</v>
      </c>
      <c r="D3" s="118">
        <f>SUMIF('ricostr 1 2016'!$A:$A,'1 2016 ric'!$A:$A,'ricostr 1 2016'!F:F)</f>
        <v>211157.22667377506</v>
      </c>
      <c r="E3" s="118">
        <f>SUMIF('ricostr 1 2016'!$A:$A,'1 2016 ric'!$A:$A,'ricostr 1 2016'!H:H)</f>
        <v>274186.52795503527</v>
      </c>
      <c r="F3" s="118">
        <f>SUMIF('ricostr 1 2016'!$A:$A,'1 2016 ric'!$A:$A,'ricostr 1 2016'!J:J)</f>
        <v>86709.030683629884</v>
      </c>
      <c r="G3" s="118">
        <f>SUMIF('ricostr 1 2016'!$A:$A,'1 2016 ric'!$A:$A,'ricostr 1 2016'!L:L)</f>
        <v>235271.22126660371</v>
      </c>
      <c r="H3" s="118">
        <f>SUMIF('ricostr 1 2016'!$A:$A,'1 2016 ric'!$A:$A,'ricostr 1 2016'!N:N)</f>
        <v>127806.77225975251</v>
      </c>
      <c r="I3" s="118">
        <f>SUMIF('ricostr 1 2016'!$A:$A,'1 2016 ric'!$A:$A,'ricostr 1 2016'!P:P)</f>
        <v>184323.00355169206</v>
      </c>
      <c r="J3" s="118">
        <f>SUMIF('ricostr 1 2016'!$A:$A,'1 2016 ric'!$A:$A,'ricostr 1 2016'!R:R)</f>
        <v>712823.57292261207</v>
      </c>
      <c r="K3" s="118">
        <f>SUMIF('ricostr 1 2016'!$A:$A,'1 2016 ric'!$A:$A,'ricostr 1 2016'!T:T)</f>
        <v>281533.39679707907</v>
      </c>
      <c r="L3" s="118">
        <f>SUMIF('ricostr 1 2016'!$A:$A,'1 2016 ric'!$A:$A,'ricostr 1 2016'!V:V)</f>
        <v>264709.01900949172</v>
      </c>
      <c r="M3" s="118">
        <f>SUMIF('ricostr 1 2016'!$A:$A,'1 2016 ric'!$A:$A,'ricostr 1 2016'!X:X)</f>
        <v>136445.13938470033</v>
      </c>
      <c r="N3" s="106">
        <f t="shared" ref="N3:N66" si="1">SUM(C3:M3)</f>
        <v>2854743.5398100005</v>
      </c>
      <c r="P3">
        <v>2800596</v>
      </c>
      <c r="Q3" s="124">
        <f t="shared" si="0"/>
        <v>-54147.539810000453</v>
      </c>
    </row>
    <row r="4" spans="1:17" ht="25.5" x14ac:dyDescent="0.25">
      <c r="A4" s="131" t="s">
        <v>1635</v>
      </c>
      <c r="B4" s="132" t="s">
        <v>1915</v>
      </c>
      <c r="C4" s="118">
        <f>SUMIF('ricostr 1 2016'!$A:$A,'1 2016 ric'!$A:$A,'ricostr 1 2016'!D:D)</f>
        <v>336522.62930562842</v>
      </c>
      <c r="D4" s="118">
        <f>SUMIF('ricostr 1 2016'!$A:$A,'1 2016 ric'!$A:$A,'ricostr 1 2016'!E:E)</f>
        <v>210644</v>
      </c>
      <c r="E4" s="118">
        <f>SUMIF('ricostr 1 2016'!$A:$A,'1 2016 ric'!$A:$A,'ricostr 1 2016'!F:F)</f>
        <v>210645.22667377506</v>
      </c>
      <c r="F4" s="118">
        <f>SUMIF('ricostr 1 2016'!$A:$A,'1 2016 ric'!$A:$A,'ricostr 1 2016'!G:G)</f>
        <v>274188</v>
      </c>
      <c r="G4" s="118">
        <f>SUMIF('ricostr 1 2016'!$A:$A,'1 2016 ric'!$A:$A,'ricostr 1 2016'!L:L)</f>
        <v>235271.22126660371</v>
      </c>
      <c r="H4" s="118">
        <f>SUMIF('ricostr 1 2016'!$A:$A,'1 2016 ric'!$A:$A,'ricostr 1 2016'!N:N)</f>
        <v>108070.77225975251</v>
      </c>
      <c r="I4" s="118">
        <f>SUMIF('ricostr 1 2016'!$A:$A,'1 2016 ric'!$A:$A,'ricostr 1 2016'!P:P)</f>
        <v>184323.00355169206</v>
      </c>
      <c r="J4" s="118">
        <f>SUMIF('ricostr 1 2016'!$A:$A,'1 2016 ric'!$A:$A,'ricostr 1 2016'!R:R)</f>
        <v>712823.57292261207</v>
      </c>
      <c r="K4" s="118">
        <f>SUMIF('ricostr 1 2016'!$A:$A,'1 2016 ric'!$A:$A,'ricostr 1 2016'!T:T)</f>
        <v>281533.39679707907</v>
      </c>
      <c r="L4" s="118">
        <f>SUMIF('ricostr 1 2016'!$A:$A,'1 2016 ric'!$A:$A,'ricostr 1 2016'!V:V)</f>
        <v>264709.01900949172</v>
      </c>
      <c r="M4" s="118">
        <f>SUMIF('ricostr 1 2016'!$A:$A,'1 2016 ric'!$A:$A,'ricostr 1 2016'!X:X)</f>
        <v>136445.13938470033</v>
      </c>
      <c r="N4" s="106">
        <f t="shared" si="1"/>
        <v>2955175.9811713356</v>
      </c>
      <c r="P4">
        <v>2800596</v>
      </c>
      <c r="Q4" s="124">
        <f t="shared" si="0"/>
        <v>-154579.98117133556</v>
      </c>
    </row>
    <row r="5" spans="1:17" ht="25.5" x14ac:dyDescent="0.25">
      <c r="A5" s="131" t="s">
        <v>1636</v>
      </c>
      <c r="B5" s="132" t="s">
        <v>1916</v>
      </c>
      <c r="C5" s="118">
        <f>SUMIF('ricostr 1 2016'!$A:$A,'1 2016 ric'!$A:$A,'ricostr 1 2016'!D:D)</f>
        <v>3256</v>
      </c>
      <c r="D5" s="118">
        <f>SUMIF('ricostr 1 2016'!$A:$A,'1 2016 ric'!$A:$A,'ricostr 1 2016'!E:E)</f>
        <v>512</v>
      </c>
      <c r="E5" s="118">
        <f>SUMIF('ricostr 1 2016'!$A:$A,'1 2016 ric'!$A:$A,'ricostr 1 2016'!F:F)</f>
        <v>512</v>
      </c>
      <c r="F5" s="118">
        <f>SUMIF('ricostr 1 2016'!$A:$A,'1 2016 ric'!$A:$A,'ricostr 1 2016'!G:G)</f>
        <v>0</v>
      </c>
      <c r="G5" s="118">
        <f>SUMIF('ricostr 1 2016'!$A:$A,'1 2016 ric'!$A:$A,'ricostr 1 2016'!L:L)</f>
        <v>0</v>
      </c>
      <c r="H5" s="118">
        <f>SUMIF('ricostr 1 2016'!$A:$A,'1 2016 ric'!$A:$A,'ricostr 1 2016'!N:N)</f>
        <v>19736</v>
      </c>
      <c r="I5" s="118">
        <f>SUMIF('ricostr 1 2016'!$A:$A,'1 2016 ric'!$A:$A,'ricostr 1 2016'!P:P)</f>
        <v>0</v>
      </c>
      <c r="J5" s="118">
        <f>SUMIF('ricostr 1 2016'!$A:$A,'1 2016 ric'!$A:$A,'ricostr 1 2016'!R:R)</f>
        <v>0</v>
      </c>
      <c r="K5" s="118">
        <f>SUMIF('ricostr 1 2016'!$A:$A,'1 2016 ric'!$A:$A,'ricostr 1 2016'!T:T)</f>
        <v>0</v>
      </c>
      <c r="L5" s="118">
        <f>SUMIF('ricostr 1 2016'!$A:$A,'1 2016 ric'!$A:$A,'ricostr 1 2016'!V:V)</f>
        <v>0</v>
      </c>
      <c r="M5" s="118">
        <f>SUMIF('ricostr 1 2016'!$A:$A,'1 2016 ric'!$A:$A,'ricostr 1 2016'!X:X)</f>
        <v>0</v>
      </c>
      <c r="N5" s="106">
        <f t="shared" si="1"/>
        <v>24016</v>
      </c>
      <c r="P5">
        <v>0</v>
      </c>
      <c r="Q5" s="124">
        <f t="shared" si="0"/>
        <v>-24016</v>
      </c>
    </row>
    <row r="6" spans="1:17" x14ac:dyDescent="0.25">
      <c r="A6" s="131" t="s">
        <v>1637</v>
      </c>
      <c r="B6" s="132" t="s">
        <v>1917</v>
      </c>
      <c r="C6" s="118">
        <f>SUMIF('ricostr 1 2016'!$A:$A,'1 2016 ric'!$A:$A,'ricostr 1 2016'!D:D)</f>
        <v>3492</v>
      </c>
      <c r="D6" s="118">
        <f>SUMIF('ricostr 1 2016'!$A:$A,'1 2016 ric'!$A:$A,'ricostr 1 2016'!E:E)</f>
        <v>3356</v>
      </c>
      <c r="E6" s="118">
        <f>SUMIF('ricostr 1 2016'!$A:$A,'1 2016 ric'!$A:$A,'ricostr 1 2016'!F:F)</f>
        <v>3356</v>
      </c>
      <c r="F6" s="118">
        <f>SUMIF('ricostr 1 2016'!$A:$A,'1 2016 ric'!$A:$A,'ricostr 1 2016'!G:G)</f>
        <v>6088</v>
      </c>
      <c r="G6" s="118">
        <f>SUMIF('ricostr 1 2016'!$A:$A,'1 2016 ric'!$A:$A,'ricostr 1 2016'!L:L)</f>
        <v>6000</v>
      </c>
      <c r="H6" s="118">
        <f>SUMIF('ricostr 1 2016'!$A:$A,'1 2016 ric'!$A:$A,'ricostr 1 2016'!N:N)</f>
        <v>360</v>
      </c>
      <c r="I6" s="118">
        <f>SUMIF('ricostr 1 2016'!$A:$A,'1 2016 ric'!$A:$A,'ricostr 1 2016'!P:P)</f>
        <v>0</v>
      </c>
      <c r="J6" s="118">
        <f>SUMIF('ricostr 1 2016'!$A:$A,'1 2016 ric'!$A:$A,'ricostr 1 2016'!R:R)</f>
        <v>10000</v>
      </c>
      <c r="K6" s="118">
        <f>SUMIF('ricostr 1 2016'!$A:$A,'1 2016 ric'!$A:$A,'ricostr 1 2016'!T:T)</f>
        <v>2936</v>
      </c>
      <c r="L6" s="118">
        <f>SUMIF('ricostr 1 2016'!$A:$A,'1 2016 ric'!$A:$A,'ricostr 1 2016'!V:V)</f>
        <v>0</v>
      </c>
      <c r="M6" s="118">
        <f>SUMIF('ricostr 1 2016'!$A:$A,'1 2016 ric'!$A:$A,'ricostr 1 2016'!X:X)</f>
        <v>0</v>
      </c>
      <c r="N6" s="106">
        <f t="shared" si="1"/>
        <v>35588</v>
      </c>
      <c r="P6">
        <v>60416</v>
      </c>
      <c r="Q6" s="124">
        <f t="shared" si="0"/>
        <v>24828</v>
      </c>
    </row>
    <row r="7" spans="1:17" x14ac:dyDescent="0.25">
      <c r="A7" s="131" t="s">
        <v>1638</v>
      </c>
      <c r="B7" s="132" t="s">
        <v>2006</v>
      </c>
      <c r="C7" s="118">
        <f>SUMIF('ricostr 1 2016'!$A:$A,'1 2016 ric'!$A:$A,'ricostr 1 2016'!D:D)</f>
        <v>2972</v>
      </c>
      <c r="D7" s="118">
        <f>SUMIF('ricostr 1 2016'!$A:$A,'1 2016 ric'!$A:$A,'ricostr 1 2016'!E:E)</f>
        <v>3172</v>
      </c>
      <c r="E7" s="118">
        <f>SUMIF('ricostr 1 2016'!$A:$A,'1 2016 ric'!$A:$A,'ricostr 1 2016'!F:F)</f>
        <v>3172</v>
      </c>
      <c r="F7" s="118">
        <f>SUMIF('ricostr 1 2016'!$A:$A,'1 2016 ric'!$A:$A,'ricostr 1 2016'!G:G)</f>
        <v>6056</v>
      </c>
      <c r="G7" s="118">
        <f>SUMIF('ricostr 1 2016'!$A:$A,'1 2016 ric'!$A:$A,'ricostr 1 2016'!L:L)</f>
        <v>6000</v>
      </c>
      <c r="H7" s="118">
        <f>SUMIF('ricostr 1 2016'!$A:$A,'1 2016 ric'!$A:$A,'ricostr 1 2016'!N:N)</f>
        <v>360</v>
      </c>
      <c r="I7" s="118">
        <f>SUMIF('ricostr 1 2016'!$A:$A,'1 2016 ric'!$A:$A,'ricostr 1 2016'!P:P)</f>
        <v>0</v>
      </c>
      <c r="J7" s="118">
        <f>SUMIF('ricostr 1 2016'!$A:$A,'1 2016 ric'!$A:$A,'ricostr 1 2016'!R:R)</f>
        <v>10000</v>
      </c>
      <c r="K7" s="118">
        <f>SUMIF('ricostr 1 2016'!$A:$A,'1 2016 ric'!$A:$A,'ricostr 1 2016'!T:T)</f>
        <v>2936</v>
      </c>
      <c r="L7" s="118">
        <f>SUMIF('ricostr 1 2016'!$A:$A,'1 2016 ric'!$A:$A,'ricostr 1 2016'!V:V)</f>
        <v>0</v>
      </c>
      <c r="M7" s="118">
        <f>SUMIF('ricostr 1 2016'!$A:$A,'1 2016 ric'!$A:$A,'ricostr 1 2016'!X:X)</f>
        <v>0</v>
      </c>
      <c r="N7" s="106">
        <f t="shared" si="1"/>
        <v>34668</v>
      </c>
      <c r="P7">
        <v>59106.666666666664</v>
      </c>
      <c r="Q7" s="124">
        <f t="shared" si="0"/>
        <v>24438.666666666664</v>
      </c>
    </row>
    <row r="8" spans="1:17" ht="25.5" x14ac:dyDescent="0.25">
      <c r="A8" s="131" t="s">
        <v>1639</v>
      </c>
      <c r="B8" s="132" t="s">
        <v>1918</v>
      </c>
      <c r="C8" s="118">
        <f>SUMIF('ricostr 1 2016'!$A:$A,'1 2016 ric'!$A:$A,'ricostr 1 2016'!D:D)</f>
        <v>688</v>
      </c>
      <c r="D8" s="118">
        <f>SUMIF('ricostr 1 2016'!$A:$A,'1 2016 ric'!$A:$A,'ricostr 1 2016'!E:E)</f>
        <v>3172</v>
      </c>
      <c r="E8" s="118">
        <f>SUMIF('ricostr 1 2016'!$A:$A,'1 2016 ric'!$A:$A,'ricostr 1 2016'!F:F)</f>
        <v>3172</v>
      </c>
      <c r="F8" s="118">
        <f>SUMIF('ricostr 1 2016'!$A:$A,'1 2016 ric'!$A:$A,'ricostr 1 2016'!G:G)</f>
        <v>732</v>
      </c>
      <c r="G8" s="118">
        <f>SUMIF('ricostr 1 2016'!$A:$A,'1 2016 ric'!$A:$A,'ricostr 1 2016'!L:L)</f>
        <v>4000</v>
      </c>
      <c r="H8" s="118">
        <f>SUMIF('ricostr 1 2016'!$A:$A,'1 2016 ric'!$A:$A,'ricostr 1 2016'!N:N)</f>
        <v>360</v>
      </c>
      <c r="I8" s="118">
        <f>SUMIF('ricostr 1 2016'!$A:$A,'1 2016 ric'!$A:$A,'ricostr 1 2016'!P:P)</f>
        <v>0</v>
      </c>
      <c r="J8" s="118">
        <f>SUMIF('ricostr 1 2016'!$A:$A,'1 2016 ric'!$A:$A,'ricostr 1 2016'!R:R)</f>
        <v>10000</v>
      </c>
      <c r="K8" s="118">
        <f>SUMIF('ricostr 1 2016'!$A:$A,'1 2016 ric'!$A:$A,'ricostr 1 2016'!T:T)</f>
        <v>2936</v>
      </c>
      <c r="L8" s="118">
        <f>SUMIF('ricostr 1 2016'!$A:$A,'1 2016 ric'!$A:$A,'ricostr 1 2016'!V:V)</f>
        <v>0</v>
      </c>
      <c r="M8" s="118">
        <f>SUMIF('ricostr 1 2016'!$A:$A,'1 2016 ric'!$A:$A,'ricostr 1 2016'!X:X)</f>
        <v>0</v>
      </c>
      <c r="N8" s="106">
        <f t="shared" si="1"/>
        <v>25060</v>
      </c>
      <c r="P8">
        <v>56172</v>
      </c>
      <c r="Q8" s="124">
        <f t="shared" si="0"/>
        <v>31112</v>
      </c>
    </row>
    <row r="9" spans="1:17" ht="38.25" x14ac:dyDescent="0.25">
      <c r="A9" s="131" t="s">
        <v>1640</v>
      </c>
      <c r="B9" s="132" t="s">
        <v>1219</v>
      </c>
      <c r="C9" s="118">
        <f>SUMIF('ricostr 1 2016'!$A:$A,'1 2016 ric'!$A:$A,'ricostr 1 2016'!D:D)</f>
        <v>0</v>
      </c>
      <c r="D9" s="118">
        <f>SUMIF('ricostr 1 2016'!$A:$A,'1 2016 ric'!$A:$A,'ricostr 1 2016'!E:E)</f>
        <v>0</v>
      </c>
      <c r="E9" s="118">
        <f>SUMIF('ricostr 1 2016'!$A:$A,'1 2016 ric'!$A:$A,'ricostr 1 2016'!F:F)</f>
        <v>0</v>
      </c>
      <c r="F9" s="118">
        <f>SUMIF('ricostr 1 2016'!$A:$A,'1 2016 ric'!$A:$A,'ricostr 1 2016'!G:G)</f>
        <v>0</v>
      </c>
      <c r="G9" s="118">
        <f>SUMIF('ricostr 1 2016'!$A:$A,'1 2016 ric'!$A:$A,'ricostr 1 2016'!L:L)</f>
        <v>0</v>
      </c>
      <c r="H9" s="118">
        <f>SUMIF('ricostr 1 2016'!$A:$A,'1 2016 ric'!$A:$A,'ricostr 1 2016'!N:N)</f>
        <v>0</v>
      </c>
      <c r="I9" s="118">
        <f>SUMIF('ricostr 1 2016'!$A:$A,'1 2016 ric'!$A:$A,'ricostr 1 2016'!P:P)</f>
        <v>0</v>
      </c>
      <c r="J9" s="118">
        <f>SUMIF('ricostr 1 2016'!$A:$A,'1 2016 ric'!$A:$A,'ricostr 1 2016'!R:R)</f>
        <v>0</v>
      </c>
      <c r="K9" s="118">
        <f>SUMIF('ricostr 1 2016'!$A:$A,'1 2016 ric'!$A:$A,'ricostr 1 2016'!T:T)</f>
        <v>0</v>
      </c>
      <c r="L9" s="118">
        <f>SUMIF('ricostr 1 2016'!$A:$A,'1 2016 ric'!$A:$A,'ricostr 1 2016'!V:V)</f>
        <v>0</v>
      </c>
      <c r="M9" s="118">
        <f>SUMIF('ricostr 1 2016'!$A:$A,'1 2016 ric'!$A:$A,'ricostr 1 2016'!X:X)</f>
        <v>0</v>
      </c>
      <c r="N9" s="106">
        <f t="shared" si="1"/>
        <v>0</v>
      </c>
      <c r="P9">
        <v>126.66666666666667</v>
      </c>
      <c r="Q9" s="124">
        <f t="shared" si="0"/>
        <v>126.66666666666667</v>
      </c>
    </row>
    <row r="10" spans="1:17" ht="38.25" x14ac:dyDescent="0.25">
      <c r="A10" s="131" t="s">
        <v>1641</v>
      </c>
      <c r="B10" s="132" t="s">
        <v>1220</v>
      </c>
      <c r="C10" s="118">
        <f>SUMIF('ricostr 1 2016'!$A:$A,'1 2016 ric'!$A:$A,'ricostr 1 2016'!D:D)</f>
        <v>2284</v>
      </c>
      <c r="D10" s="118">
        <f>SUMIF('ricostr 1 2016'!$A:$A,'1 2016 ric'!$A:$A,'ricostr 1 2016'!E:E)</f>
        <v>0</v>
      </c>
      <c r="E10" s="118">
        <f>SUMIF('ricostr 1 2016'!$A:$A,'1 2016 ric'!$A:$A,'ricostr 1 2016'!F:F)</f>
        <v>0</v>
      </c>
      <c r="F10" s="118">
        <f>SUMIF('ricostr 1 2016'!$A:$A,'1 2016 ric'!$A:$A,'ricostr 1 2016'!G:G)</f>
        <v>4012</v>
      </c>
      <c r="G10" s="118">
        <f>SUMIF('ricostr 1 2016'!$A:$A,'1 2016 ric'!$A:$A,'ricostr 1 2016'!L:L)</f>
        <v>2000</v>
      </c>
      <c r="H10" s="118">
        <f>SUMIF('ricostr 1 2016'!$A:$A,'1 2016 ric'!$A:$A,'ricostr 1 2016'!N:N)</f>
        <v>0</v>
      </c>
      <c r="I10" s="118">
        <f>SUMIF('ricostr 1 2016'!$A:$A,'1 2016 ric'!$A:$A,'ricostr 1 2016'!P:P)</f>
        <v>0</v>
      </c>
      <c r="J10" s="118">
        <f>SUMIF('ricostr 1 2016'!$A:$A,'1 2016 ric'!$A:$A,'ricostr 1 2016'!R:R)</f>
        <v>0</v>
      </c>
      <c r="K10" s="118">
        <f>SUMIF('ricostr 1 2016'!$A:$A,'1 2016 ric'!$A:$A,'ricostr 1 2016'!T:T)</f>
        <v>0</v>
      </c>
      <c r="L10" s="118">
        <f>SUMIF('ricostr 1 2016'!$A:$A,'1 2016 ric'!$A:$A,'ricostr 1 2016'!V:V)</f>
        <v>0</v>
      </c>
      <c r="M10" s="118">
        <f>SUMIF('ricostr 1 2016'!$A:$A,'1 2016 ric'!$A:$A,'ricostr 1 2016'!X:X)</f>
        <v>0</v>
      </c>
      <c r="N10" s="106">
        <f t="shared" si="1"/>
        <v>8296</v>
      </c>
      <c r="P10">
        <v>0</v>
      </c>
      <c r="Q10" s="124">
        <f t="shared" si="0"/>
        <v>-8296</v>
      </c>
    </row>
    <row r="11" spans="1:17" ht="25.5" x14ac:dyDescent="0.25">
      <c r="A11" s="131" t="s">
        <v>2159</v>
      </c>
      <c r="B11" s="132" t="s">
        <v>2</v>
      </c>
      <c r="C11" s="118">
        <f>SUMIF('ricostr 1 2016'!$A:$A,'1 2016 ric'!$A:$A,'ricostr 1 2016'!D:D)</f>
        <v>0</v>
      </c>
      <c r="D11" s="118">
        <f>SUMIF('ricostr 1 2016'!$A:$A,'1 2016 ric'!$A:$A,'ricostr 1 2016'!E:E)</f>
        <v>0</v>
      </c>
      <c r="E11" s="118">
        <f>SUMIF('ricostr 1 2016'!$A:$A,'1 2016 ric'!$A:$A,'ricostr 1 2016'!F:F)</f>
        <v>0</v>
      </c>
      <c r="F11" s="118">
        <f>SUMIF('ricostr 1 2016'!$A:$A,'1 2016 ric'!$A:$A,'ricostr 1 2016'!G:G)</f>
        <v>1312</v>
      </c>
      <c r="G11" s="118">
        <f>SUMIF('ricostr 1 2016'!$A:$A,'1 2016 ric'!$A:$A,'ricostr 1 2016'!L:L)</f>
        <v>0</v>
      </c>
      <c r="H11" s="118">
        <f>SUMIF('ricostr 1 2016'!$A:$A,'1 2016 ric'!$A:$A,'ricostr 1 2016'!N:N)</f>
        <v>0</v>
      </c>
      <c r="I11" s="118">
        <f>SUMIF('ricostr 1 2016'!$A:$A,'1 2016 ric'!$A:$A,'ricostr 1 2016'!P:P)</f>
        <v>0</v>
      </c>
      <c r="J11" s="118">
        <f>SUMIF('ricostr 1 2016'!$A:$A,'1 2016 ric'!$A:$A,'ricostr 1 2016'!R:R)</f>
        <v>0</v>
      </c>
      <c r="K11" s="118">
        <f>SUMIF('ricostr 1 2016'!$A:$A,'1 2016 ric'!$A:$A,'ricostr 1 2016'!T:T)</f>
        <v>0</v>
      </c>
      <c r="L11" s="118">
        <f>SUMIF('ricostr 1 2016'!$A:$A,'1 2016 ric'!$A:$A,'ricostr 1 2016'!V:V)</f>
        <v>0</v>
      </c>
      <c r="M11" s="118">
        <f>SUMIF('ricostr 1 2016'!$A:$A,'1 2016 ric'!$A:$A,'ricostr 1 2016'!X:X)</f>
        <v>0</v>
      </c>
      <c r="N11" s="106">
        <f t="shared" si="1"/>
        <v>1312</v>
      </c>
      <c r="P11">
        <v>2808</v>
      </c>
      <c r="Q11" s="124">
        <f t="shared" si="0"/>
        <v>1496</v>
      </c>
    </row>
    <row r="12" spans="1:17" ht="25.5" x14ac:dyDescent="0.25">
      <c r="A12" s="131" t="s">
        <v>2172</v>
      </c>
      <c r="B12" s="132" t="s">
        <v>1587</v>
      </c>
      <c r="C12" s="118">
        <f>SUMIF('ricostr 1 2016'!$A:$A,'1 2016 ric'!$A:$A,'ricostr 1 2016'!D:D)</f>
        <v>208</v>
      </c>
      <c r="D12" s="118">
        <f>SUMIF('ricostr 1 2016'!$A:$A,'1 2016 ric'!$A:$A,'ricostr 1 2016'!E:E)</f>
        <v>0</v>
      </c>
      <c r="E12" s="118">
        <f>SUMIF('ricostr 1 2016'!$A:$A,'1 2016 ric'!$A:$A,'ricostr 1 2016'!F:F)</f>
        <v>0</v>
      </c>
      <c r="F12" s="118">
        <f>SUMIF('ricostr 1 2016'!$A:$A,'1 2016 ric'!$A:$A,'ricostr 1 2016'!G:G)</f>
        <v>32</v>
      </c>
      <c r="G12" s="118">
        <f>SUMIF('ricostr 1 2016'!$A:$A,'1 2016 ric'!$A:$A,'ricostr 1 2016'!L:L)</f>
        <v>0</v>
      </c>
      <c r="H12" s="118">
        <f>SUMIF('ricostr 1 2016'!$A:$A,'1 2016 ric'!$A:$A,'ricostr 1 2016'!N:N)</f>
        <v>0</v>
      </c>
      <c r="I12" s="118">
        <f>SUMIF('ricostr 1 2016'!$A:$A,'1 2016 ric'!$A:$A,'ricostr 1 2016'!P:P)</f>
        <v>0</v>
      </c>
      <c r="J12" s="118">
        <f>SUMIF('ricostr 1 2016'!$A:$A,'1 2016 ric'!$A:$A,'ricostr 1 2016'!R:R)</f>
        <v>0</v>
      </c>
      <c r="K12" s="118">
        <f>SUMIF('ricostr 1 2016'!$A:$A,'1 2016 ric'!$A:$A,'ricostr 1 2016'!T:T)</f>
        <v>0</v>
      </c>
      <c r="L12" s="118">
        <f>SUMIF('ricostr 1 2016'!$A:$A,'1 2016 ric'!$A:$A,'ricostr 1 2016'!V:V)</f>
        <v>0</v>
      </c>
      <c r="M12" s="118">
        <f>SUMIF('ricostr 1 2016'!$A:$A,'1 2016 ric'!$A:$A,'ricostr 1 2016'!X:X)</f>
        <v>0</v>
      </c>
      <c r="N12" s="106">
        <f t="shared" si="1"/>
        <v>240</v>
      </c>
      <c r="P12">
        <v>68</v>
      </c>
      <c r="Q12" s="124">
        <f t="shared" si="0"/>
        <v>-172</v>
      </c>
    </row>
    <row r="13" spans="1:17" ht="25.5" x14ac:dyDescent="0.25">
      <c r="A13" s="131" t="s">
        <v>494</v>
      </c>
      <c r="B13" s="132" t="s">
        <v>1588</v>
      </c>
      <c r="C13" s="118">
        <f>SUMIF('ricostr 1 2016'!$A:$A,'1 2016 ric'!$A:$A,'ricostr 1 2016'!D:D)</f>
        <v>208</v>
      </c>
      <c r="D13" s="118">
        <f>SUMIF('ricostr 1 2016'!$A:$A,'1 2016 ric'!$A:$A,'ricostr 1 2016'!E:E)</f>
        <v>0</v>
      </c>
      <c r="E13" s="118">
        <f>SUMIF('ricostr 1 2016'!$A:$A,'1 2016 ric'!$A:$A,'ricostr 1 2016'!F:F)</f>
        <v>0</v>
      </c>
      <c r="F13" s="118">
        <f>SUMIF('ricostr 1 2016'!$A:$A,'1 2016 ric'!$A:$A,'ricostr 1 2016'!G:G)</f>
        <v>32</v>
      </c>
      <c r="G13" s="118">
        <f>SUMIF('ricostr 1 2016'!$A:$A,'1 2016 ric'!$A:$A,'ricostr 1 2016'!L:L)</f>
        <v>0</v>
      </c>
      <c r="H13" s="118">
        <f>SUMIF('ricostr 1 2016'!$A:$A,'1 2016 ric'!$A:$A,'ricostr 1 2016'!N:N)</f>
        <v>0</v>
      </c>
      <c r="I13" s="118">
        <f>SUMIF('ricostr 1 2016'!$A:$A,'1 2016 ric'!$A:$A,'ricostr 1 2016'!P:P)</f>
        <v>0</v>
      </c>
      <c r="J13" s="118">
        <f>SUMIF('ricostr 1 2016'!$A:$A,'1 2016 ric'!$A:$A,'ricostr 1 2016'!R:R)</f>
        <v>0</v>
      </c>
      <c r="K13" s="118">
        <f>SUMIF('ricostr 1 2016'!$A:$A,'1 2016 ric'!$A:$A,'ricostr 1 2016'!T:T)</f>
        <v>0</v>
      </c>
      <c r="L13" s="118">
        <f>SUMIF('ricostr 1 2016'!$A:$A,'1 2016 ric'!$A:$A,'ricostr 1 2016'!V:V)</f>
        <v>0</v>
      </c>
      <c r="M13" s="118">
        <f>SUMIF('ricostr 1 2016'!$A:$A,'1 2016 ric'!$A:$A,'ricostr 1 2016'!X:X)</f>
        <v>0</v>
      </c>
      <c r="N13" s="106">
        <f t="shared" si="1"/>
        <v>240</v>
      </c>
      <c r="P13">
        <v>68</v>
      </c>
      <c r="Q13" s="124">
        <f t="shared" si="0"/>
        <v>-172</v>
      </c>
    </row>
    <row r="14" spans="1:17" ht="25.5" x14ac:dyDescent="0.25">
      <c r="A14" s="131" t="s">
        <v>1642</v>
      </c>
      <c r="B14" s="132" t="s">
        <v>1589</v>
      </c>
      <c r="C14" s="118">
        <f>SUMIF('ricostr 1 2016'!$A:$A,'1 2016 ric'!$A:$A,'ricostr 1 2016'!D:D)</f>
        <v>0</v>
      </c>
      <c r="D14" s="118">
        <f>SUMIF('ricostr 1 2016'!$A:$A,'1 2016 ric'!$A:$A,'ricostr 1 2016'!E:E)</f>
        <v>0</v>
      </c>
      <c r="E14" s="118">
        <f>SUMIF('ricostr 1 2016'!$A:$A,'1 2016 ric'!$A:$A,'ricostr 1 2016'!F:F)</f>
        <v>0</v>
      </c>
      <c r="F14" s="118">
        <f>SUMIF('ricostr 1 2016'!$A:$A,'1 2016 ric'!$A:$A,'ricostr 1 2016'!G:G)</f>
        <v>0</v>
      </c>
      <c r="G14" s="118">
        <f>SUMIF('ricostr 1 2016'!$A:$A,'1 2016 ric'!$A:$A,'ricostr 1 2016'!L:L)</f>
        <v>0</v>
      </c>
      <c r="H14" s="118">
        <f>SUMIF('ricostr 1 2016'!$A:$A,'1 2016 ric'!$A:$A,'ricostr 1 2016'!N:N)</f>
        <v>0</v>
      </c>
      <c r="I14" s="118">
        <f>SUMIF('ricostr 1 2016'!$A:$A,'1 2016 ric'!$A:$A,'ricostr 1 2016'!P:P)</f>
        <v>0</v>
      </c>
      <c r="J14" s="118">
        <f>SUMIF('ricostr 1 2016'!$A:$A,'1 2016 ric'!$A:$A,'ricostr 1 2016'!R:R)</f>
        <v>0</v>
      </c>
      <c r="K14" s="118">
        <f>SUMIF('ricostr 1 2016'!$A:$A,'1 2016 ric'!$A:$A,'ricostr 1 2016'!T:T)</f>
        <v>0</v>
      </c>
      <c r="L14" s="118">
        <f>SUMIF('ricostr 1 2016'!$A:$A,'1 2016 ric'!$A:$A,'ricostr 1 2016'!V:V)</f>
        <v>0</v>
      </c>
      <c r="M14" s="118">
        <f>SUMIF('ricostr 1 2016'!$A:$A,'1 2016 ric'!$A:$A,'ricostr 1 2016'!X:X)</f>
        <v>0</v>
      </c>
      <c r="N14" s="106">
        <f t="shared" si="1"/>
        <v>0</v>
      </c>
      <c r="P14">
        <v>0</v>
      </c>
      <c r="Q14" s="124">
        <f t="shared" si="0"/>
        <v>0</v>
      </c>
    </row>
    <row r="15" spans="1:17" ht="25.5" x14ac:dyDescent="0.25">
      <c r="A15" s="131" t="s">
        <v>1643</v>
      </c>
      <c r="B15" s="132" t="s">
        <v>2129</v>
      </c>
      <c r="C15" s="118">
        <f>SUMIF('ricostr 1 2016'!$A:$A,'1 2016 ric'!$A:$A,'ricostr 1 2016'!D:D)</f>
        <v>312</v>
      </c>
      <c r="D15" s="118">
        <f>SUMIF('ricostr 1 2016'!$A:$A,'1 2016 ric'!$A:$A,'ricostr 1 2016'!E:E)</f>
        <v>184</v>
      </c>
      <c r="E15" s="118">
        <f>SUMIF('ricostr 1 2016'!$A:$A,'1 2016 ric'!$A:$A,'ricostr 1 2016'!F:F)</f>
        <v>184</v>
      </c>
      <c r="F15" s="118">
        <f>SUMIF('ricostr 1 2016'!$A:$A,'1 2016 ric'!$A:$A,'ricostr 1 2016'!G:G)</f>
        <v>0</v>
      </c>
      <c r="G15" s="118">
        <f>SUMIF('ricostr 1 2016'!$A:$A,'1 2016 ric'!$A:$A,'ricostr 1 2016'!L:L)</f>
        <v>0</v>
      </c>
      <c r="H15" s="118">
        <f>SUMIF('ricostr 1 2016'!$A:$A,'1 2016 ric'!$A:$A,'ricostr 1 2016'!N:N)</f>
        <v>0</v>
      </c>
      <c r="I15" s="118">
        <f>SUMIF('ricostr 1 2016'!$A:$A,'1 2016 ric'!$A:$A,'ricostr 1 2016'!P:P)</f>
        <v>0</v>
      </c>
      <c r="J15" s="118">
        <f>SUMIF('ricostr 1 2016'!$A:$A,'1 2016 ric'!$A:$A,'ricostr 1 2016'!R:R)</f>
        <v>0</v>
      </c>
      <c r="K15" s="118">
        <f>SUMIF('ricostr 1 2016'!$A:$A,'1 2016 ric'!$A:$A,'ricostr 1 2016'!T:T)</f>
        <v>0</v>
      </c>
      <c r="L15" s="118">
        <f>SUMIF('ricostr 1 2016'!$A:$A,'1 2016 ric'!$A:$A,'ricostr 1 2016'!V:V)</f>
        <v>0</v>
      </c>
      <c r="M15" s="118">
        <f>SUMIF('ricostr 1 2016'!$A:$A,'1 2016 ric'!$A:$A,'ricostr 1 2016'!X:X)</f>
        <v>0</v>
      </c>
      <c r="N15" s="106">
        <f t="shared" si="1"/>
        <v>680</v>
      </c>
      <c r="P15">
        <v>1241.3333333333333</v>
      </c>
      <c r="Q15" s="124">
        <f t="shared" si="0"/>
        <v>561.33333333333326</v>
      </c>
    </row>
    <row r="16" spans="1:17" ht="25.5" x14ac:dyDescent="0.25">
      <c r="A16" s="131" t="s">
        <v>1644</v>
      </c>
      <c r="B16" s="132" t="s">
        <v>821</v>
      </c>
      <c r="C16" s="118">
        <f>SUMIF('ricostr 1 2016'!$A:$A,'1 2016 ric'!$A:$A,'ricostr 1 2016'!D:D)</f>
        <v>0</v>
      </c>
      <c r="D16" s="118">
        <f>SUMIF('ricostr 1 2016'!$A:$A,'1 2016 ric'!$A:$A,'ricostr 1 2016'!E:E)</f>
        <v>0</v>
      </c>
      <c r="E16" s="118">
        <f>SUMIF('ricostr 1 2016'!$A:$A,'1 2016 ric'!$A:$A,'ricostr 1 2016'!F:F)</f>
        <v>0</v>
      </c>
      <c r="F16" s="118">
        <f>SUMIF('ricostr 1 2016'!$A:$A,'1 2016 ric'!$A:$A,'ricostr 1 2016'!G:G)</f>
        <v>0</v>
      </c>
      <c r="G16" s="118">
        <f>SUMIF('ricostr 1 2016'!$A:$A,'1 2016 ric'!$A:$A,'ricostr 1 2016'!L:L)</f>
        <v>0</v>
      </c>
      <c r="H16" s="118">
        <f>SUMIF('ricostr 1 2016'!$A:$A,'1 2016 ric'!$A:$A,'ricostr 1 2016'!N:N)</f>
        <v>0</v>
      </c>
      <c r="I16" s="118">
        <f>SUMIF('ricostr 1 2016'!$A:$A,'1 2016 ric'!$A:$A,'ricostr 1 2016'!P:P)</f>
        <v>0</v>
      </c>
      <c r="J16" s="118">
        <f>SUMIF('ricostr 1 2016'!$A:$A,'1 2016 ric'!$A:$A,'ricostr 1 2016'!R:R)</f>
        <v>0</v>
      </c>
      <c r="K16" s="118">
        <f>SUMIF('ricostr 1 2016'!$A:$A,'1 2016 ric'!$A:$A,'ricostr 1 2016'!T:T)</f>
        <v>0</v>
      </c>
      <c r="L16" s="118">
        <f>SUMIF('ricostr 1 2016'!$A:$A,'1 2016 ric'!$A:$A,'ricostr 1 2016'!V:V)</f>
        <v>0</v>
      </c>
      <c r="M16" s="118">
        <f>SUMIF('ricostr 1 2016'!$A:$A,'1 2016 ric'!$A:$A,'ricostr 1 2016'!X:X)</f>
        <v>0</v>
      </c>
      <c r="N16" s="106">
        <f t="shared" si="1"/>
        <v>0</v>
      </c>
      <c r="P16">
        <v>648</v>
      </c>
      <c r="Q16" s="124">
        <f t="shared" si="0"/>
        <v>648</v>
      </c>
    </row>
    <row r="17" spans="1:17" ht="25.5" x14ac:dyDescent="0.25">
      <c r="A17" s="131" t="s">
        <v>1645</v>
      </c>
      <c r="B17" s="132" t="s">
        <v>3</v>
      </c>
      <c r="C17" s="118">
        <f>SUMIF('ricostr 1 2016'!$A:$A,'1 2016 ric'!$A:$A,'ricostr 1 2016'!D:D)</f>
        <v>312</v>
      </c>
      <c r="D17" s="118">
        <f>SUMIF('ricostr 1 2016'!$A:$A,'1 2016 ric'!$A:$A,'ricostr 1 2016'!E:E)</f>
        <v>48</v>
      </c>
      <c r="E17" s="118">
        <f>SUMIF('ricostr 1 2016'!$A:$A,'1 2016 ric'!$A:$A,'ricostr 1 2016'!F:F)</f>
        <v>48</v>
      </c>
      <c r="F17" s="118">
        <f>SUMIF('ricostr 1 2016'!$A:$A,'1 2016 ric'!$A:$A,'ricostr 1 2016'!G:G)</f>
        <v>0</v>
      </c>
      <c r="G17" s="118">
        <f>SUMIF('ricostr 1 2016'!$A:$A,'1 2016 ric'!$A:$A,'ricostr 1 2016'!L:L)</f>
        <v>0</v>
      </c>
      <c r="H17" s="118">
        <f>SUMIF('ricostr 1 2016'!$A:$A,'1 2016 ric'!$A:$A,'ricostr 1 2016'!N:N)</f>
        <v>0</v>
      </c>
      <c r="I17" s="118">
        <f>SUMIF('ricostr 1 2016'!$A:$A,'1 2016 ric'!$A:$A,'ricostr 1 2016'!P:P)</f>
        <v>0</v>
      </c>
      <c r="J17" s="118">
        <f>SUMIF('ricostr 1 2016'!$A:$A,'1 2016 ric'!$A:$A,'ricostr 1 2016'!R:R)</f>
        <v>0</v>
      </c>
      <c r="K17" s="118">
        <f>SUMIF('ricostr 1 2016'!$A:$A,'1 2016 ric'!$A:$A,'ricostr 1 2016'!T:T)</f>
        <v>0</v>
      </c>
      <c r="L17" s="118">
        <f>SUMIF('ricostr 1 2016'!$A:$A,'1 2016 ric'!$A:$A,'ricostr 1 2016'!V:V)</f>
        <v>0</v>
      </c>
      <c r="M17" s="118">
        <f>SUMIF('ricostr 1 2016'!$A:$A,'1 2016 ric'!$A:$A,'ricostr 1 2016'!X:X)</f>
        <v>0</v>
      </c>
      <c r="N17" s="106">
        <f t="shared" si="1"/>
        <v>408</v>
      </c>
      <c r="P17">
        <v>208</v>
      </c>
      <c r="Q17" s="124">
        <f t="shared" si="0"/>
        <v>-200</v>
      </c>
    </row>
    <row r="18" spans="1:17" x14ac:dyDescent="0.25">
      <c r="A18" s="140" t="s">
        <v>1646</v>
      </c>
      <c r="B18" s="141" t="s">
        <v>554</v>
      </c>
      <c r="C18" s="118">
        <f>SUMIF('ricostr 1 2016'!$A:$A,'1 2016 ric'!$A:$A,'ricostr 1 2016'!D:D)</f>
        <v>0</v>
      </c>
      <c r="D18" s="118">
        <f>SUMIF('ricostr 1 2016'!$A:$A,'1 2016 ric'!$A:$A,'ricostr 1 2016'!E:E)</f>
        <v>136</v>
      </c>
      <c r="E18" s="118">
        <f>SUMIF('ricostr 1 2016'!$A:$A,'1 2016 ric'!$A:$A,'ricostr 1 2016'!F:F)</f>
        <v>136</v>
      </c>
      <c r="F18" s="118">
        <f>SUMIF('ricostr 1 2016'!$A:$A,'1 2016 ric'!$A:$A,'ricostr 1 2016'!G:G)</f>
        <v>0</v>
      </c>
      <c r="G18" s="118">
        <f>SUMIF('ricostr 1 2016'!$A:$A,'1 2016 ric'!$A:$A,'ricostr 1 2016'!L:L)</f>
        <v>0</v>
      </c>
      <c r="H18" s="118">
        <f>SUMIF('ricostr 1 2016'!$A:$A,'1 2016 ric'!$A:$A,'ricostr 1 2016'!N:N)</f>
        <v>0</v>
      </c>
      <c r="I18" s="118">
        <f>SUMIF('ricostr 1 2016'!$A:$A,'1 2016 ric'!$A:$A,'ricostr 1 2016'!P:P)</f>
        <v>0</v>
      </c>
      <c r="J18" s="118">
        <f>SUMIF('ricostr 1 2016'!$A:$A,'1 2016 ric'!$A:$A,'ricostr 1 2016'!R:R)</f>
        <v>0</v>
      </c>
      <c r="K18" s="118">
        <f>SUMIF('ricostr 1 2016'!$A:$A,'1 2016 ric'!$A:$A,'ricostr 1 2016'!T:T)</f>
        <v>0</v>
      </c>
      <c r="L18" s="118">
        <f>SUMIF('ricostr 1 2016'!$A:$A,'1 2016 ric'!$A:$A,'ricostr 1 2016'!V:V)</f>
        <v>0</v>
      </c>
      <c r="M18" s="118">
        <f>SUMIF('ricostr 1 2016'!$A:$A,'1 2016 ric'!$A:$A,'ricostr 1 2016'!X:X)</f>
        <v>0</v>
      </c>
      <c r="N18" s="106">
        <f t="shared" si="1"/>
        <v>272</v>
      </c>
      <c r="P18">
        <v>385.33333333333331</v>
      </c>
      <c r="Q18" s="124">
        <f t="shared" si="0"/>
        <v>113.33333333333331</v>
      </c>
    </row>
    <row r="19" spans="1:17" x14ac:dyDescent="0.25">
      <c r="A19" s="140" t="s">
        <v>1647</v>
      </c>
      <c r="B19" s="141" t="s">
        <v>1851</v>
      </c>
      <c r="C19" s="118">
        <f>SUMIF('ricostr 1 2016'!$A:$A,'1 2016 ric'!$A:$A,'ricostr 1 2016'!D:D)</f>
        <v>0</v>
      </c>
      <c r="D19" s="118">
        <f>SUMIF('ricostr 1 2016'!$A:$A,'1 2016 ric'!$A:$A,'ricostr 1 2016'!E:E)</f>
        <v>0</v>
      </c>
      <c r="E19" s="118">
        <f>SUMIF('ricostr 1 2016'!$A:$A,'1 2016 ric'!$A:$A,'ricostr 1 2016'!F:F)</f>
        <v>0</v>
      </c>
      <c r="F19" s="118">
        <f>SUMIF('ricostr 1 2016'!$A:$A,'1 2016 ric'!$A:$A,'ricostr 1 2016'!G:G)</f>
        <v>0</v>
      </c>
      <c r="G19" s="118">
        <f>SUMIF('ricostr 1 2016'!$A:$A,'1 2016 ric'!$A:$A,'ricostr 1 2016'!L:L)</f>
        <v>0</v>
      </c>
      <c r="H19" s="118">
        <f>SUMIF('ricostr 1 2016'!$A:$A,'1 2016 ric'!$A:$A,'ricostr 1 2016'!N:N)</f>
        <v>0</v>
      </c>
      <c r="I19" s="118">
        <f>SUMIF('ricostr 1 2016'!$A:$A,'1 2016 ric'!$A:$A,'ricostr 1 2016'!P:P)</f>
        <v>0</v>
      </c>
      <c r="J19" s="118">
        <f>SUMIF('ricostr 1 2016'!$A:$A,'1 2016 ric'!$A:$A,'ricostr 1 2016'!R:R)</f>
        <v>0</v>
      </c>
      <c r="K19" s="118">
        <f>SUMIF('ricostr 1 2016'!$A:$A,'1 2016 ric'!$A:$A,'ricostr 1 2016'!T:T)</f>
        <v>0</v>
      </c>
      <c r="L19" s="118">
        <f>SUMIF('ricostr 1 2016'!$A:$A,'1 2016 ric'!$A:$A,'ricostr 1 2016'!V:V)</f>
        <v>0</v>
      </c>
      <c r="M19" s="118">
        <f>SUMIF('ricostr 1 2016'!$A:$A,'1 2016 ric'!$A:$A,'ricostr 1 2016'!X:X)</f>
        <v>80</v>
      </c>
      <c r="N19" s="106">
        <f t="shared" si="1"/>
        <v>80</v>
      </c>
      <c r="P19">
        <v>385.33333333333331</v>
      </c>
      <c r="Q19" s="124">
        <f t="shared" si="0"/>
        <v>305.33333333333331</v>
      </c>
    </row>
    <row r="20" spans="1:17" x14ac:dyDescent="0.25">
      <c r="A20" s="140" t="s">
        <v>1648</v>
      </c>
      <c r="B20" s="141" t="s">
        <v>1852</v>
      </c>
      <c r="C20" s="118">
        <f>SUMIF('ricostr 1 2016'!$A:$A,'1 2016 ric'!$A:$A,'ricostr 1 2016'!D:D)</f>
        <v>0</v>
      </c>
      <c r="D20" s="118">
        <f>SUMIF('ricostr 1 2016'!$A:$A,'1 2016 ric'!$A:$A,'ricostr 1 2016'!E:E)</f>
        <v>0</v>
      </c>
      <c r="E20" s="118">
        <f>SUMIF('ricostr 1 2016'!$A:$A,'1 2016 ric'!$A:$A,'ricostr 1 2016'!F:F)</f>
        <v>0</v>
      </c>
      <c r="F20" s="118">
        <f>SUMIF('ricostr 1 2016'!$A:$A,'1 2016 ric'!$A:$A,'ricostr 1 2016'!G:G)</f>
        <v>0</v>
      </c>
      <c r="G20" s="118">
        <f>SUMIF('ricostr 1 2016'!$A:$A,'1 2016 ric'!$A:$A,'ricostr 1 2016'!L:L)</f>
        <v>0</v>
      </c>
      <c r="H20" s="118">
        <f>SUMIF('ricostr 1 2016'!$A:$A,'1 2016 ric'!$A:$A,'ricostr 1 2016'!N:N)</f>
        <v>0</v>
      </c>
      <c r="I20" s="118">
        <f>SUMIF('ricostr 1 2016'!$A:$A,'1 2016 ric'!$A:$A,'ricostr 1 2016'!P:P)</f>
        <v>0</v>
      </c>
      <c r="J20" s="118">
        <f>SUMIF('ricostr 1 2016'!$A:$A,'1 2016 ric'!$A:$A,'ricostr 1 2016'!R:R)</f>
        <v>0</v>
      </c>
      <c r="K20" s="118">
        <f>SUMIF('ricostr 1 2016'!$A:$A,'1 2016 ric'!$A:$A,'ricostr 1 2016'!T:T)</f>
        <v>0</v>
      </c>
      <c r="L20" s="118">
        <f>SUMIF('ricostr 1 2016'!$A:$A,'1 2016 ric'!$A:$A,'ricostr 1 2016'!V:V)</f>
        <v>0</v>
      </c>
      <c r="M20" s="118">
        <f>SUMIF('ricostr 1 2016'!$A:$A,'1 2016 ric'!$A:$A,'ricostr 1 2016'!X:X)</f>
        <v>0</v>
      </c>
      <c r="N20" s="106">
        <f t="shared" si="1"/>
        <v>0</v>
      </c>
      <c r="P20">
        <v>0</v>
      </c>
      <c r="Q20" s="124">
        <f t="shared" si="0"/>
        <v>0</v>
      </c>
    </row>
    <row r="21" spans="1:17" ht="25.5" x14ac:dyDescent="0.25">
      <c r="A21" s="131" t="s">
        <v>502</v>
      </c>
      <c r="B21" s="132" t="s">
        <v>1853</v>
      </c>
      <c r="C21" s="118">
        <f>SUMIF('ricostr 1 2016'!$A:$A,'1 2016 ric'!$A:$A,'ricostr 1 2016'!D:D)</f>
        <v>0</v>
      </c>
      <c r="D21" s="118">
        <f>SUMIF('ricostr 1 2016'!$A:$A,'1 2016 ric'!$A:$A,'ricostr 1 2016'!E:E)</f>
        <v>0</v>
      </c>
      <c r="E21" s="118">
        <f>SUMIF('ricostr 1 2016'!$A:$A,'1 2016 ric'!$A:$A,'ricostr 1 2016'!F:F)</f>
        <v>0</v>
      </c>
      <c r="F21" s="118">
        <f>SUMIF('ricostr 1 2016'!$A:$A,'1 2016 ric'!$A:$A,'ricostr 1 2016'!G:G)</f>
        <v>0</v>
      </c>
      <c r="G21" s="118">
        <f>SUMIF('ricostr 1 2016'!$A:$A,'1 2016 ric'!$A:$A,'ricostr 1 2016'!L:L)</f>
        <v>0</v>
      </c>
      <c r="H21" s="118">
        <f>SUMIF('ricostr 1 2016'!$A:$A,'1 2016 ric'!$A:$A,'ricostr 1 2016'!N:N)</f>
        <v>0</v>
      </c>
      <c r="I21" s="118">
        <f>SUMIF('ricostr 1 2016'!$A:$A,'1 2016 ric'!$A:$A,'ricostr 1 2016'!P:P)</f>
        <v>0</v>
      </c>
      <c r="J21" s="118">
        <f>SUMIF('ricostr 1 2016'!$A:$A,'1 2016 ric'!$A:$A,'ricostr 1 2016'!R:R)</f>
        <v>0</v>
      </c>
      <c r="K21" s="118">
        <f>SUMIF('ricostr 1 2016'!$A:$A,'1 2016 ric'!$A:$A,'ricostr 1 2016'!T:T)</f>
        <v>0</v>
      </c>
      <c r="L21" s="118">
        <f>SUMIF('ricostr 1 2016'!$A:$A,'1 2016 ric'!$A:$A,'ricostr 1 2016'!V:V)</f>
        <v>0</v>
      </c>
      <c r="M21" s="118">
        <f>SUMIF('ricostr 1 2016'!$A:$A,'1 2016 ric'!$A:$A,'ricostr 1 2016'!X:X)</f>
        <v>0</v>
      </c>
      <c r="N21" s="106">
        <f t="shared" si="1"/>
        <v>0</v>
      </c>
      <c r="P21">
        <v>0</v>
      </c>
      <c r="Q21" s="124">
        <f t="shared" si="0"/>
        <v>0</v>
      </c>
    </row>
    <row r="22" spans="1:17" ht="25.5" x14ac:dyDescent="0.25">
      <c r="A22" s="131" t="s">
        <v>514</v>
      </c>
      <c r="B22" s="132" t="s">
        <v>2003</v>
      </c>
      <c r="C22" s="118">
        <f>SUMIF('ricostr 1 2016'!$A:$A,'1 2016 ric'!$A:$A,'ricostr 1 2016'!D:D)</f>
        <v>0</v>
      </c>
      <c r="D22" s="118">
        <f>SUMIF('ricostr 1 2016'!$A:$A,'1 2016 ric'!$A:$A,'ricostr 1 2016'!E:E)</f>
        <v>0</v>
      </c>
      <c r="E22" s="118">
        <f>SUMIF('ricostr 1 2016'!$A:$A,'1 2016 ric'!$A:$A,'ricostr 1 2016'!F:F)</f>
        <v>0</v>
      </c>
      <c r="F22" s="118">
        <f>SUMIF('ricostr 1 2016'!$A:$A,'1 2016 ric'!$A:$A,'ricostr 1 2016'!G:G)</f>
        <v>0</v>
      </c>
      <c r="G22" s="118">
        <f>SUMIF('ricostr 1 2016'!$A:$A,'1 2016 ric'!$A:$A,'ricostr 1 2016'!L:L)</f>
        <v>0</v>
      </c>
      <c r="H22" s="118">
        <f>SUMIF('ricostr 1 2016'!$A:$A,'1 2016 ric'!$A:$A,'ricostr 1 2016'!N:N)</f>
        <v>0</v>
      </c>
      <c r="I22" s="118">
        <f>SUMIF('ricostr 1 2016'!$A:$A,'1 2016 ric'!$A:$A,'ricostr 1 2016'!P:P)</f>
        <v>0</v>
      </c>
      <c r="J22" s="118">
        <f>SUMIF('ricostr 1 2016'!$A:$A,'1 2016 ric'!$A:$A,'ricostr 1 2016'!R:R)</f>
        <v>0</v>
      </c>
      <c r="K22" s="118">
        <f>SUMIF('ricostr 1 2016'!$A:$A,'1 2016 ric'!$A:$A,'ricostr 1 2016'!T:T)</f>
        <v>0</v>
      </c>
      <c r="L22" s="118">
        <f>SUMIF('ricostr 1 2016'!$A:$A,'1 2016 ric'!$A:$A,'ricostr 1 2016'!V:V)</f>
        <v>0</v>
      </c>
      <c r="M22" s="118">
        <f>SUMIF('ricostr 1 2016'!$A:$A,'1 2016 ric'!$A:$A,'ricostr 1 2016'!X:X)</f>
        <v>80</v>
      </c>
      <c r="N22" s="106">
        <f t="shared" si="1"/>
        <v>80</v>
      </c>
      <c r="P22">
        <v>385.33333333333331</v>
      </c>
      <c r="Q22" s="124">
        <f t="shared" si="0"/>
        <v>305.33333333333331</v>
      </c>
    </row>
    <row r="23" spans="1:17" x14ac:dyDescent="0.25">
      <c r="A23" s="131" t="s">
        <v>408</v>
      </c>
      <c r="B23" s="132" t="s">
        <v>2004</v>
      </c>
      <c r="C23" s="118">
        <f>SUMIF('ricostr 1 2016'!$A:$A,'1 2016 ric'!$A:$A,'ricostr 1 2016'!D:D)</f>
        <v>0</v>
      </c>
      <c r="D23" s="118">
        <f>SUMIF('ricostr 1 2016'!$A:$A,'1 2016 ric'!$A:$A,'ricostr 1 2016'!E:E)</f>
        <v>0</v>
      </c>
      <c r="E23" s="118">
        <f>SUMIF('ricostr 1 2016'!$A:$A,'1 2016 ric'!$A:$A,'ricostr 1 2016'!F:F)</f>
        <v>0</v>
      </c>
      <c r="F23" s="118">
        <f>SUMIF('ricostr 1 2016'!$A:$A,'1 2016 ric'!$A:$A,'ricostr 1 2016'!G:G)</f>
        <v>0</v>
      </c>
      <c r="G23" s="118">
        <f>SUMIF('ricostr 1 2016'!$A:$A,'1 2016 ric'!$A:$A,'ricostr 1 2016'!L:L)</f>
        <v>0</v>
      </c>
      <c r="H23" s="118">
        <f>SUMIF('ricostr 1 2016'!$A:$A,'1 2016 ric'!$A:$A,'ricostr 1 2016'!N:N)</f>
        <v>0</v>
      </c>
      <c r="I23" s="118">
        <f>SUMIF('ricostr 1 2016'!$A:$A,'1 2016 ric'!$A:$A,'ricostr 1 2016'!P:P)</f>
        <v>0</v>
      </c>
      <c r="J23" s="118">
        <f>SUMIF('ricostr 1 2016'!$A:$A,'1 2016 ric'!$A:$A,'ricostr 1 2016'!R:R)</f>
        <v>0</v>
      </c>
      <c r="K23" s="118">
        <f>SUMIF('ricostr 1 2016'!$A:$A,'1 2016 ric'!$A:$A,'ricostr 1 2016'!T:T)</f>
        <v>0</v>
      </c>
      <c r="L23" s="118">
        <f>SUMIF('ricostr 1 2016'!$A:$A,'1 2016 ric'!$A:$A,'ricostr 1 2016'!V:V)</f>
        <v>0</v>
      </c>
      <c r="M23" s="118">
        <f>SUMIF('ricostr 1 2016'!$A:$A,'1 2016 ric'!$A:$A,'ricostr 1 2016'!X:X)</f>
        <v>0</v>
      </c>
      <c r="N23" s="106">
        <f t="shared" si="1"/>
        <v>0</v>
      </c>
      <c r="P23">
        <v>0</v>
      </c>
      <c r="Q23" s="124">
        <f t="shared" si="0"/>
        <v>0</v>
      </c>
    </row>
    <row r="24" spans="1:17" x14ac:dyDescent="0.25">
      <c r="A24" s="131" t="s">
        <v>418</v>
      </c>
      <c r="B24" s="132" t="s">
        <v>820</v>
      </c>
      <c r="C24" s="118">
        <f>SUMIF('ricostr 1 2016'!$A:$A,'1 2016 ric'!$A:$A,'ricostr 1 2016'!D:D)</f>
        <v>192</v>
      </c>
      <c r="D24" s="118">
        <f>SUMIF('ricostr 1 2016'!$A:$A,'1 2016 ric'!$A:$A,'ricostr 1 2016'!E:E)</f>
        <v>0</v>
      </c>
      <c r="E24" s="118">
        <f>SUMIF('ricostr 1 2016'!$A:$A,'1 2016 ric'!$A:$A,'ricostr 1 2016'!F:F)</f>
        <v>0</v>
      </c>
      <c r="F24" s="118">
        <f>SUMIF('ricostr 1 2016'!$A:$A,'1 2016 ric'!$A:$A,'ricostr 1 2016'!G:G)</f>
        <v>4</v>
      </c>
      <c r="G24" s="118">
        <f>SUMIF('ricostr 1 2016'!$A:$A,'1 2016 ric'!$A:$A,'ricostr 1 2016'!L:L)</f>
        <v>0</v>
      </c>
      <c r="H24" s="118">
        <f>SUMIF('ricostr 1 2016'!$A:$A,'1 2016 ric'!$A:$A,'ricostr 1 2016'!N:N)</f>
        <v>0</v>
      </c>
      <c r="I24" s="118">
        <f>SUMIF('ricostr 1 2016'!$A:$A,'1 2016 ric'!$A:$A,'ricostr 1 2016'!P:P)</f>
        <v>0</v>
      </c>
      <c r="J24" s="118">
        <f>SUMIF('ricostr 1 2016'!$A:$A,'1 2016 ric'!$A:$A,'ricostr 1 2016'!R:R)</f>
        <v>0</v>
      </c>
      <c r="K24" s="118">
        <f>SUMIF('ricostr 1 2016'!$A:$A,'1 2016 ric'!$A:$A,'ricostr 1 2016'!T:T)</f>
        <v>0</v>
      </c>
      <c r="L24" s="118">
        <f>SUMIF('ricostr 1 2016'!$A:$A,'1 2016 ric'!$A:$A,'ricostr 1 2016'!V:V)</f>
        <v>0</v>
      </c>
      <c r="M24" s="118">
        <f>SUMIF('ricostr 1 2016'!$A:$A,'1 2016 ric'!$A:$A,'ricostr 1 2016'!X:X)</f>
        <v>0</v>
      </c>
      <c r="N24" s="106">
        <f t="shared" si="1"/>
        <v>196</v>
      </c>
      <c r="P24">
        <v>116</v>
      </c>
      <c r="Q24" s="124">
        <f t="shared" si="0"/>
        <v>-80</v>
      </c>
    </row>
    <row r="25" spans="1:17" ht="25.5" x14ac:dyDescent="0.25">
      <c r="A25" s="131" t="s">
        <v>431</v>
      </c>
      <c r="B25" s="132" t="s">
        <v>2005</v>
      </c>
      <c r="C25" s="118">
        <f>SUMIF('ricostr 1 2016'!$A:$A,'1 2016 ric'!$A:$A,'ricostr 1 2016'!D:D)</f>
        <v>-3000</v>
      </c>
      <c r="D25" s="118">
        <f>SUMIF('ricostr 1 2016'!$A:$A,'1 2016 ric'!$A:$A,'ricostr 1 2016'!E:E)</f>
        <v>-252</v>
      </c>
      <c r="E25" s="118">
        <f>SUMIF('ricostr 1 2016'!$A:$A,'1 2016 ric'!$A:$A,'ricostr 1 2016'!F:F)</f>
        <v>-252</v>
      </c>
      <c r="F25" s="118">
        <f>SUMIF('ricostr 1 2016'!$A:$A,'1 2016 ric'!$A:$A,'ricostr 1 2016'!G:G)</f>
        <v>-2660</v>
      </c>
      <c r="G25" s="118">
        <f>SUMIF('ricostr 1 2016'!$A:$A,'1 2016 ric'!$A:$A,'ricostr 1 2016'!L:L)</f>
        <v>-1400</v>
      </c>
      <c r="H25" s="118">
        <f>SUMIF('ricostr 1 2016'!$A:$A,'1 2016 ric'!$A:$A,'ricostr 1 2016'!N:N)</f>
        <v>0</v>
      </c>
      <c r="I25" s="118">
        <f>SUMIF('ricostr 1 2016'!$A:$A,'1 2016 ric'!$A:$A,'ricostr 1 2016'!P:P)</f>
        <v>0</v>
      </c>
      <c r="J25" s="118">
        <f>SUMIF('ricostr 1 2016'!$A:$A,'1 2016 ric'!$A:$A,'ricostr 1 2016'!R:R)</f>
        <v>0</v>
      </c>
      <c r="K25" s="118">
        <f>SUMIF('ricostr 1 2016'!$A:$A,'1 2016 ric'!$A:$A,'ricostr 1 2016'!T:T)</f>
        <v>0</v>
      </c>
      <c r="L25" s="118">
        <f>SUMIF('ricostr 1 2016'!$A:$A,'1 2016 ric'!$A:$A,'ricostr 1 2016'!V:V)</f>
        <v>0</v>
      </c>
      <c r="M25" s="118">
        <f>SUMIF('ricostr 1 2016'!$A:$A,'1 2016 ric'!$A:$A,'ricostr 1 2016'!X:X)</f>
        <v>0</v>
      </c>
      <c r="N25" s="106">
        <f t="shared" si="1"/>
        <v>-7564</v>
      </c>
      <c r="P25">
        <v>0</v>
      </c>
      <c r="Q25" s="124">
        <f t="shared" si="0"/>
        <v>7564</v>
      </c>
    </row>
    <row r="26" spans="1:17" ht="38.25" x14ac:dyDescent="0.25">
      <c r="A26" s="131" t="s">
        <v>1649</v>
      </c>
      <c r="B26" s="132" t="s">
        <v>1590</v>
      </c>
      <c r="C26" s="118">
        <f>SUMIF('ricostr 1 2016'!$A:$A,'1 2016 ric'!$A:$A,'ricostr 1 2016'!D:D)</f>
        <v>-3000</v>
      </c>
      <c r="D26" s="118">
        <f>SUMIF('ricostr 1 2016'!$A:$A,'1 2016 ric'!$A:$A,'ricostr 1 2016'!E:E)</f>
        <v>-252</v>
      </c>
      <c r="E26" s="118">
        <f>SUMIF('ricostr 1 2016'!$A:$A,'1 2016 ric'!$A:$A,'ricostr 1 2016'!F:F)</f>
        <v>-252</v>
      </c>
      <c r="F26" s="118">
        <f>SUMIF('ricostr 1 2016'!$A:$A,'1 2016 ric'!$A:$A,'ricostr 1 2016'!G:G)</f>
        <v>-2660</v>
      </c>
      <c r="G26" s="118">
        <f>SUMIF('ricostr 1 2016'!$A:$A,'1 2016 ric'!$A:$A,'ricostr 1 2016'!L:L)</f>
        <v>-1400</v>
      </c>
      <c r="H26" s="118">
        <f>SUMIF('ricostr 1 2016'!$A:$A,'1 2016 ric'!$A:$A,'ricostr 1 2016'!N:N)</f>
        <v>0</v>
      </c>
      <c r="I26" s="118">
        <f>SUMIF('ricostr 1 2016'!$A:$A,'1 2016 ric'!$A:$A,'ricostr 1 2016'!P:P)</f>
        <v>0</v>
      </c>
      <c r="J26" s="118">
        <f>SUMIF('ricostr 1 2016'!$A:$A,'1 2016 ric'!$A:$A,'ricostr 1 2016'!R:R)</f>
        <v>0</v>
      </c>
      <c r="K26" s="118">
        <f>SUMIF('ricostr 1 2016'!$A:$A,'1 2016 ric'!$A:$A,'ricostr 1 2016'!T:T)</f>
        <v>0</v>
      </c>
      <c r="L26" s="118">
        <f>SUMIF('ricostr 1 2016'!$A:$A,'1 2016 ric'!$A:$A,'ricostr 1 2016'!V:V)</f>
        <v>0</v>
      </c>
      <c r="M26" s="118">
        <f>SUMIF('ricostr 1 2016'!$A:$A,'1 2016 ric'!$A:$A,'ricostr 1 2016'!X:X)</f>
        <v>0</v>
      </c>
      <c r="N26" s="106">
        <f t="shared" si="1"/>
        <v>-7564</v>
      </c>
      <c r="P26">
        <v>0</v>
      </c>
      <c r="Q26" s="124">
        <f t="shared" si="0"/>
        <v>7564</v>
      </c>
    </row>
    <row r="27" spans="1:17" ht="25.5" x14ac:dyDescent="0.25">
      <c r="A27" s="131" t="s">
        <v>1650</v>
      </c>
      <c r="B27" s="132" t="s">
        <v>1591</v>
      </c>
      <c r="C27" s="118">
        <f>SUMIF('ricostr 1 2016'!$A:$A,'1 2016 ric'!$A:$A,'ricostr 1 2016'!D:D)</f>
        <v>0</v>
      </c>
      <c r="D27" s="118">
        <f>SUMIF('ricostr 1 2016'!$A:$A,'1 2016 ric'!$A:$A,'ricostr 1 2016'!E:E)</f>
        <v>0</v>
      </c>
      <c r="E27" s="118">
        <f>SUMIF('ricostr 1 2016'!$A:$A,'1 2016 ric'!$A:$A,'ricostr 1 2016'!F:F)</f>
        <v>0</v>
      </c>
      <c r="F27" s="118">
        <f>SUMIF('ricostr 1 2016'!$A:$A,'1 2016 ric'!$A:$A,'ricostr 1 2016'!G:G)</f>
        <v>0</v>
      </c>
      <c r="G27" s="118">
        <f>SUMIF('ricostr 1 2016'!$A:$A,'1 2016 ric'!$A:$A,'ricostr 1 2016'!L:L)</f>
        <v>0</v>
      </c>
      <c r="H27" s="118">
        <f>SUMIF('ricostr 1 2016'!$A:$A,'1 2016 ric'!$A:$A,'ricostr 1 2016'!N:N)</f>
        <v>0</v>
      </c>
      <c r="I27" s="118">
        <f>SUMIF('ricostr 1 2016'!$A:$A,'1 2016 ric'!$A:$A,'ricostr 1 2016'!P:P)</f>
        <v>0</v>
      </c>
      <c r="J27" s="118">
        <f>SUMIF('ricostr 1 2016'!$A:$A,'1 2016 ric'!$A:$A,'ricostr 1 2016'!R:R)</f>
        <v>0</v>
      </c>
      <c r="K27" s="118">
        <f>SUMIF('ricostr 1 2016'!$A:$A,'1 2016 ric'!$A:$A,'ricostr 1 2016'!T:T)</f>
        <v>0</v>
      </c>
      <c r="L27" s="118">
        <f>SUMIF('ricostr 1 2016'!$A:$A,'1 2016 ric'!$A:$A,'ricostr 1 2016'!V:V)</f>
        <v>0</v>
      </c>
      <c r="M27" s="118">
        <f>SUMIF('ricostr 1 2016'!$A:$A,'1 2016 ric'!$A:$A,'ricostr 1 2016'!X:X)</f>
        <v>0</v>
      </c>
      <c r="N27" s="106">
        <f t="shared" si="1"/>
        <v>0</v>
      </c>
      <c r="P27">
        <v>0</v>
      </c>
      <c r="Q27" s="124">
        <f t="shared" si="0"/>
        <v>0</v>
      </c>
    </row>
    <row r="28" spans="1:17" ht="25.5" x14ac:dyDescent="0.25">
      <c r="A28" s="131" t="s">
        <v>1651</v>
      </c>
      <c r="B28" s="132" t="s">
        <v>1341</v>
      </c>
      <c r="C28" s="118">
        <f>SUMIF('ricostr 1 2016'!$A:$A,'1 2016 ric'!$A:$A,'ricostr 1 2016'!D:D)</f>
        <v>5132</v>
      </c>
      <c r="D28" s="118">
        <f>SUMIF('ricostr 1 2016'!$A:$A,'1 2016 ric'!$A:$A,'ricostr 1 2016'!E:E)</f>
        <v>0</v>
      </c>
      <c r="E28" s="118">
        <f>SUMIF('ricostr 1 2016'!$A:$A,'1 2016 ric'!$A:$A,'ricostr 1 2016'!F:F)</f>
        <v>0</v>
      </c>
      <c r="F28" s="118">
        <f>SUMIF('ricostr 1 2016'!$A:$A,'1 2016 ric'!$A:$A,'ricostr 1 2016'!G:G)</f>
        <v>0</v>
      </c>
      <c r="G28" s="118">
        <f>SUMIF('ricostr 1 2016'!$A:$A,'1 2016 ric'!$A:$A,'ricostr 1 2016'!L:L)</f>
        <v>0</v>
      </c>
      <c r="H28" s="118">
        <f>SUMIF('ricostr 1 2016'!$A:$A,'1 2016 ric'!$A:$A,'ricostr 1 2016'!N:N)</f>
        <v>0</v>
      </c>
      <c r="I28" s="118">
        <f>SUMIF('ricostr 1 2016'!$A:$A,'1 2016 ric'!$A:$A,'ricostr 1 2016'!P:P)</f>
        <v>0</v>
      </c>
      <c r="J28" s="118">
        <f>SUMIF('ricostr 1 2016'!$A:$A,'1 2016 ric'!$A:$A,'ricostr 1 2016'!R:R)</f>
        <v>0</v>
      </c>
      <c r="K28" s="118">
        <f>SUMIF('ricostr 1 2016'!$A:$A,'1 2016 ric'!$A:$A,'ricostr 1 2016'!T:T)</f>
        <v>0</v>
      </c>
      <c r="L28" s="118">
        <f>SUMIF('ricostr 1 2016'!$A:$A,'1 2016 ric'!$A:$A,'ricostr 1 2016'!V:V)</f>
        <v>0</v>
      </c>
      <c r="M28" s="118">
        <f>SUMIF('ricostr 1 2016'!$A:$A,'1 2016 ric'!$A:$A,'ricostr 1 2016'!X:X)</f>
        <v>0</v>
      </c>
      <c r="N28" s="106">
        <f t="shared" si="1"/>
        <v>5132</v>
      </c>
      <c r="P28">
        <v>0</v>
      </c>
      <c r="Q28" s="124">
        <f t="shared" si="0"/>
        <v>-5132</v>
      </c>
    </row>
    <row r="29" spans="1:17" ht="38.25" x14ac:dyDescent="0.25">
      <c r="A29" s="131" t="s">
        <v>1652</v>
      </c>
      <c r="B29" s="132" t="s">
        <v>1592</v>
      </c>
      <c r="C29" s="118">
        <f>SUMIF('ricostr 1 2016'!$A:$A,'1 2016 ric'!$A:$A,'ricostr 1 2016'!D:D)</f>
        <v>5132</v>
      </c>
      <c r="D29" s="118">
        <f>SUMIF('ricostr 1 2016'!$A:$A,'1 2016 ric'!$A:$A,'ricostr 1 2016'!E:E)</f>
        <v>0</v>
      </c>
      <c r="E29" s="118">
        <f>SUMIF('ricostr 1 2016'!$A:$A,'1 2016 ric'!$A:$A,'ricostr 1 2016'!F:F)</f>
        <v>0</v>
      </c>
      <c r="F29" s="118">
        <f>SUMIF('ricostr 1 2016'!$A:$A,'1 2016 ric'!$A:$A,'ricostr 1 2016'!G:G)</f>
        <v>0</v>
      </c>
      <c r="G29" s="118">
        <f>SUMIF('ricostr 1 2016'!$A:$A,'1 2016 ric'!$A:$A,'ricostr 1 2016'!L:L)</f>
        <v>0</v>
      </c>
      <c r="H29" s="118">
        <f>SUMIF('ricostr 1 2016'!$A:$A,'1 2016 ric'!$A:$A,'ricostr 1 2016'!N:N)</f>
        <v>0</v>
      </c>
      <c r="I29" s="118">
        <f>SUMIF('ricostr 1 2016'!$A:$A,'1 2016 ric'!$A:$A,'ricostr 1 2016'!P:P)</f>
        <v>0</v>
      </c>
      <c r="J29" s="118">
        <f>SUMIF('ricostr 1 2016'!$A:$A,'1 2016 ric'!$A:$A,'ricostr 1 2016'!R:R)</f>
        <v>0</v>
      </c>
      <c r="K29" s="118">
        <f>SUMIF('ricostr 1 2016'!$A:$A,'1 2016 ric'!$A:$A,'ricostr 1 2016'!T:T)</f>
        <v>0</v>
      </c>
      <c r="L29" s="118">
        <f>SUMIF('ricostr 1 2016'!$A:$A,'1 2016 ric'!$A:$A,'ricostr 1 2016'!V:V)</f>
        <v>0</v>
      </c>
      <c r="M29" s="118">
        <f>SUMIF('ricostr 1 2016'!$A:$A,'1 2016 ric'!$A:$A,'ricostr 1 2016'!X:X)</f>
        <v>0</v>
      </c>
      <c r="N29" s="106">
        <f t="shared" si="1"/>
        <v>5132</v>
      </c>
      <c r="P29">
        <v>0</v>
      </c>
      <c r="Q29" s="124">
        <f t="shared" si="0"/>
        <v>-5132</v>
      </c>
    </row>
    <row r="30" spans="1:17" ht="38.25" x14ac:dyDescent="0.25">
      <c r="A30" s="131" t="s">
        <v>1653</v>
      </c>
      <c r="B30" s="132" t="s">
        <v>1342</v>
      </c>
      <c r="C30" s="118">
        <f>SUMIF('ricostr 1 2016'!$A:$A,'1 2016 ric'!$A:$A,'ricostr 1 2016'!D:D)</f>
        <v>0</v>
      </c>
      <c r="D30" s="118">
        <f>SUMIF('ricostr 1 2016'!$A:$A,'1 2016 ric'!$A:$A,'ricostr 1 2016'!E:E)</f>
        <v>0</v>
      </c>
      <c r="E30" s="118">
        <f>SUMIF('ricostr 1 2016'!$A:$A,'1 2016 ric'!$A:$A,'ricostr 1 2016'!F:F)</f>
        <v>0</v>
      </c>
      <c r="F30" s="118">
        <f>SUMIF('ricostr 1 2016'!$A:$A,'1 2016 ric'!$A:$A,'ricostr 1 2016'!G:G)</f>
        <v>0</v>
      </c>
      <c r="G30" s="118">
        <f>SUMIF('ricostr 1 2016'!$A:$A,'1 2016 ric'!$A:$A,'ricostr 1 2016'!L:L)</f>
        <v>0</v>
      </c>
      <c r="H30" s="118">
        <f>SUMIF('ricostr 1 2016'!$A:$A,'1 2016 ric'!$A:$A,'ricostr 1 2016'!N:N)</f>
        <v>0</v>
      </c>
      <c r="I30" s="118">
        <f>SUMIF('ricostr 1 2016'!$A:$A,'1 2016 ric'!$A:$A,'ricostr 1 2016'!P:P)</f>
        <v>0</v>
      </c>
      <c r="J30" s="118">
        <f>SUMIF('ricostr 1 2016'!$A:$A,'1 2016 ric'!$A:$A,'ricostr 1 2016'!R:R)</f>
        <v>0</v>
      </c>
      <c r="K30" s="118">
        <f>SUMIF('ricostr 1 2016'!$A:$A,'1 2016 ric'!$A:$A,'ricostr 1 2016'!T:T)</f>
        <v>0</v>
      </c>
      <c r="L30" s="118">
        <f>SUMIF('ricostr 1 2016'!$A:$A,'1 2016 ric'!$A:$A,'ricostr 1 2016'!V:V)</f>
        <v>0</v>
      </c>
      <c r="M30" s="118">
        <f>SUMIF('ricostr 1 2016'!$A:$A,'1 2016 ric'!$A:$A,'ricostr 1 2016'!X:X)</f>
        <v>0</v>
      </c>
      <c r="N30" s="106">
        <f t="shared" si="1"/>
        <v>0</v>
      </c>
      <c r="P30">
        <v>0</v>
      </c>
      <c r="Q30" s="124">
        <f t="shared" si="0"/>
        <v>0</v>
      </c>
    </row>
    <row r="31" spans="1:17" ht="25.5" x14ac:dyDescent="0.25">
      <c r="A31" s="131" t="s">
        <v>441</v>
      </c>
      <c r="B31" s="132" t="s">
        <v>1221</v>
      </c>
      <c r="C31" s="118">
        <f>SUMIF('ricostr 1 2016'!$A:$A,'1 2016 ric'!$A:$A,'ricostr 1 2016'!D:D)</f>
        <v>0</v>
      </c>
      <c r="D31" s="118">
        <f>SUMIF('ricostr 1 2016'!$A:$A,'1 2016 ric'!$A:$A,'ricostr 1 2016'!E:E)</f>
        <v>0</v>
      </c>
      <c r="E31" s="118">
        <f>SUMIF('ricostr 1 2016'!$A:$A,'1 2016 ric'!$A:$A,'ricostr 1 2016'!F:F)</f>
        <v>0</v>
      </c>
      <c r="F31" s="118">
        <f>SUMIF('ricostr 1 2016'!$A:$A,'1 2016 ric'!$A:$A,'ricostr 1 2016'!G:G)</f>
        <v>0</v>
      </c>
      <c r="G31" s="118">
        <f>SUMIF('ricostr 1 2016'!$A:$A,'1 2016 ric'!$A:$A,'ricostr 1 2016'!L:L)</f>
        <v>0</v>
      </c>
      <c r="H31" s="118">
        <f>SUMIF('ricostr 1 2016'!$A:$A,'1 2016 ric'!$A:$A,'ricostr 1 2016'!N:N)</f>
        <v>0</v>
      </c>
      <c r="I31" s="118">
        <f>SUMIF('ricostr 1 2016'!$A:$A,'1 2016 ric'!$A:$A,'ricostr 1 2016'!P:P)</f>
        <v>0</v>
      </c>
      <c r="J31" s="118">
        <f>SUMIF('ricostr 1 2016'!$A:$A,'1 2016 ric'!$A:$A,'ricostr 1 2016'!R:R)</f>
        <v>0</v>
      </c>
      <c r="K31" s="118">
        <f>SUMIF('ricostr 1 2016'!$A:$A,'1 2016 ric'!$A:$A,'ricostr 1 2016'!T:T)</f>
        <v>0</v>
      </c>
      <c r="L31" s="118">
        <f>SUMIF('ricostr 1 2016'!$A:$A,'1 2016 ric'!$A:$A,'ricostr 1 2016'!V:V)</f>
        <v>0</v>
      </c>
      <c r="M31" s="118">
        <f>SUMIF('ricostr 1 2016'!$A:$A,'1 2016 ric'!$A:$A,'ricostr 1 2016'!X:X)</f>
        <v>0</v>
      </c>
      <c r="N31" s="106">
        <f t="shared" si="1"/>
        <v>0</v>
      </c>
      <c r="P31">
        <v>0</v>
      </c>
      <c r="Q31" s="124">
        <f t="shared" si="0"/>
        <v>0</v>
      </c>
    </row>
    <row r="32" spans="1:17" ht="25.5" x14ac:dyDescent="0.25">
      <c r="A32" s="131" t="s">
        <v>2122</v>
      </c>
      <c r="B32" s="132" t="s">
        <v>1222</v>
      </c>
      <c r="C32" s="118">
        <f>SUMIF('ricostr 1 2016'!$A:$A,'1 2016 ric'!$A:$A,'ricostr 1 2016'!D:D)</f>
        <v>0</v>
      </c>
      <c r="D32" s="118">
        <f>SUMIF('ricostr 1 2016'!$A:$A,'1 2016 ric'!$A:$A,'ricostr 1 2016'!E:E)</f>
        <v>0</v>
      </c>
      <c r="E32" s="118">
        <f>SUMIF('ricostr 1 2016'!$A:$A,'1 2016 ric'!$A:$A,'ricostr 1 2016'!F:F)</f>
        <v>0</v>
      </c>
      <c r="F32" s="118">
        <f>SUMIF('ricostr 1 2016'!$A:$A,'1 2016 ric'!$A:$A,'ricostr 1 2016'!G:G)</f>
        <v>0</v>
      </c>
      <c r="G32" s="118">
        <f>SUMIF('ricostr 1 2016'!$A:$A,'1 2016 ric'!$A:$A,'ricostr 1 2016'!L:L)</f>
        <v>0</v>
      </c>
      <c r="H32" s="118">
        <f>SUMIF('ricostr 1 2016'!$A:$A,'1 2016 ric'!$A:$A,'ricostr 1 2016'!N:N)</f>
        <v>0</v>
      </c>
      <c r="I32" s="118">
        <f>SUMIF('ricostr 1 2016'!$A:$A,'1 2016 ric'!$A:$A,'ricostr 1 2016'!P:P)</f>
        <v>0</v>
      </c>
      <c r="J32" s="118">
        <f>SUMIF('ricostr 1 2016'!$A:$A,'1 2016 ric'!$A:$A,'ricostr 1 2016'!R:R)</f>
        <v>0</v>
      </c>
      <c r="K32" s="118">
        <f>SUMIF('ricostr 1 2016'!$A:$A,'1 2016 ric'!$A:$A,'ricostr 1 2016'!T:T)</f>
        <v>0</v>
      </c>
      <c r="L32" s="118">
        <f>SUMIF('ricostr 1 2016'!$A:$A,'1 2016 ric'!$A:$A,'ricostr 1 2016'!V:V)</f>
        <v>0</v>
      </c>
      <c r="M32" s="118">
        <f>SUMIF('ricostr 1 2016'!$A:$A,'1 2016 ric'!$A:$A,'ricostr 1 2016'!X:X)</f>
        <v>0</v>
      </c>
      <c r="N32" s="106">
        <f t="shared" si="1"/>
        <v>0</v>
      </c>
      <c r="P32">
        <v>0</v>
      </c>
      <c r="Q32" s="124">
        <f t="shared" si="0"/>
        <v>0</v>
      </c>
    </row>
    <row r="33" spans="1:17" ht="25.5" x14ac:dyDescent="0.25">
      <c r="A33" s="131" t="s">
        <v>740</v>
      </c>
      <c r="B33" s="132" t="s">
        <v>1223</v>
      </c>
      <c r="C33" s="118">
        <f>SUMIF('ricostr 1 2016'!$A:$A,'1 2016 ric'!$A:$A,'ricostr 1 2016'!D:D)</f>
        <v>3020</v>
      </c>
      <c r="D33" s="118">
        <f>SUMIF('ricostr 1 2016'!$A:$A,'1 2016 ric'!$A:$A,'ricostr 1 2016'!E:E)</f>
        <v>1328</v>
      </c>
      <c r="E33" s="118">
        <f>SUMIF('ricostr 1 2016'!$A:$A,'1 2016 ric'!$A:$A,'ricostr 1 2016'!F:F)</f>
        <v>1328</v>
      </c>
      <c r="F33" s="118">
        <f>SUMIF('ricostr 1 2016'!$A:$A,'1 2016 ric'!$A:$A,'ricostr 1 2016'!G:G)</f>
        <v>1920</v>
      </c>
      <c r="G33" s="118">
        <f>SUMIF('ricostr 1 2016'!$A:$A,'1 2016 ric'!$A:$A,'ricostr 1 2016'!L:L)</f>
        <v>1412</v>
      </c>
      <c r="H33" s="118">
        <f>SUMIF('ricostr 1 2016'!$A:$A,'1 2016 ric'!$A:$A,'ricostr 1 2016'!N:N)</f>
        <v>352</v>
      </c>
      <c r="I33" s="118">
        <f>SUMIF('ricostr 1 2016'!$A:$A,'1 2016 ric'!$A:$A,'ricostr 1 2016'!P:P)</f>
        <v>956</v>
      </c>
      <c r="J33" s="118">
        <f>SUMIF('ricostr 1 2016'!$A:$A,'1 2016 ric'!$A:$A,'ricostr 1 2016'!R:R)</f>
        <v>3812</v>
      </c>
      <c r="K33" s="118">
        <f>SUMIF('ricostr 1 2016'!$A:$A,'1 2016 ric'!$A:$A,'ricostr 1 2016'!T:T)</f>
        <v>7728</v>
      </c>
      <c r="L33" s="118">
        <f>SUMIF('ricostr 1 2016'!$A:$A,'1 2016 ric'!$A:$A,'ricostr 1 2016'!V:V)</f>
        <v>2364</v>
      </c>
      <c r="M33" s="118">
        <f>SUMIF('ricostr 1 2016'!$A:$A,'1 2016 ric'!$A:$A,'ricostr 1 2016'!X:X)</f>
        <v>2972</v>
      </c>
      <c r="N33" s="106">
        <f t="shared" si="1"/>
        <v>27192</v>
      </c>
      <c r="P33">
        <v>26584</v>
      </c>
      <c r="Q33" s="124">
        <f t="shared" si="0"/>
        <v>-608</v>
      </c>
    </row>
    <row r="34" spans="1:17" ht="38.25" x14ac:dyDescent="0.25">
      <c r="A34" s="131" t="s">
        <v>1654</v>
      </c>
      <c r="B34" s="132" t="s">
        <v>1249</v>
      </c>
      <c r="C34" s="118">
        <f>SUMIF('ricostr 1 2016'!$A:$A,'1 2016 ric'!$A:$A,'ricostr 1 2016'!D:D)</f>
        <v>1100</v>
      </c>
      <c r="D34" s="118">
        <f>SUMIF('ricostr 1 2016'!$A:$A,'1 2016 ric'!$A:$A,'ricostr 1 2016'!E:E)</f>
        <v>0</v>
      </c>
      <c r="E34" s="118">
        <f>SUMIF('ricostr 1 2016'!$A:$A,'1 2016 ric'!$A:$A,'ricostr 1 2016'!F:F)</f>
        <v>0</v>
      </c>
      <c r="F34" s="118">
        <f>SUMIF('ricostr 1 2016'!$A:$A,'1 2016 ric'!$A:$A,'ricostr 1 2016'!G:G)</f>
        <v>416</v>
      </c>
      <c r="G34" s="118">
        <f>SUMIF('ricostr 1 2016'!$A:$A,'1 2016 ric'!$A:$A,'ricostr 1 2016'!L:L)</f>
        <v>68</v>
      </c>
      <c r="H34" s="118">
        <f>SUMIF('ricostr 1 2016'!$A:$A,'1 2016 ric'!$A:$A,'ricostr 1 2016'!N:N)</f>
        <v>0</v>
      </c>
      <c r="I34" s="118">
        <f>SUMIF('ricostr 1 2016'!$A:$A,'1 2016 ric'!$A:$A,'ricostr 1 2016'!P:P)</f>
        <v>128</v>
      </c>
      <c r="J34" s="118">
        <f>SUMIF('ricostr 1 2016'!$A:$A,'1 2016 ric'!$A:$A,'ricostr 1 2016'!R:R)</f>
        <v>44</v>
      </c>
      <c r="K34" s="118">
        <f>SUMIF('ricostr 1 2016'!$A:$A,'1 2016 ric'!$A:$A,'ricostr 1 2016'!T:T)</f>
        <v>3544</v>
      </c>
      <c r="L34" s="118">
        <f>SUMIF('ricostr 1 2016'!$A:$A,'1 2016 ric'!$A:$A,'ricostr 1 2016'!V:V)</f>
        <v>260</v>
      </c>
      <c r="M34" s="118">
        <f>SUMIF('ricostr 1 2016'!$A:$A,'1 2016 ric'!$A:$A,'ricostr 1 2016'!X:X)</f>
        <v>100</v>
      </c>
      <c r="N34" s="106">
        <f t="shared" si="1"/>
        <v>5660</v>
      </c>
      <c r="P34">
        <v>7877.333333333333</v>
      </c>
      <c r="Q34" s="124">
        <f t="shared" si="0"/>
        <v>2217.333333333333</v>
      </c>
    </row>
    <row r="35" spans="1:17" ht="38.25" x14ac:dyDescent="0.25">
      <c r="A35" s="142" t="s">
        <v>1655</v>
      </c>
      <c r="B35" s="132" t="s">
        <v>322</v>
      </c>
      <c r="C35" s="118">
        <f>SUMIF('ricostr 1 2016'!$A:$A,'1 2016 ric'!$A:$A,'ricostr 1 2016'!D:D)</f>
        <v>1084</v>
      </c>
      <c r="D35" s="118">
        <f>SUMIF('ricostr 1 2016'!$A:$A,'1 2016 ric'!$A:$A,'ricostr 1 2016'!F:F)</f>
        <v>0</v>
      </c>
      <c r="E35" s="118">
        <f>SUMIF('ricostr 1 2016'!$A:$A,'1 2016 ric'!$A:$A,'ricostr 1 2016'!H:H)</f>
        <v>404</v>
      </c>
      <c r="F35" s="118">
        <f>SUMIF('ricostr 1 2016'!$A:$A,'1 2016 ric'!$A:$A,'ricostr 1 2016'!J:J)</f>
        <v>0</v>
      </c>
      <c r="G35" s="118">
        <f>SUMIF('ricostr 1 2016'!$A:$A,'1 2016 ric'!$A:$A,'ricostr 1 2016'!L:L)</f>
        <v>44</v>
      </c>
      <c r="H35" s="118">
        <f>SUMIF('ricostr 1 2016'!$A:$A,'1 2016 ric'!$A:$A,'ricostr 1 2016'!N:N)</f>
        <v>0</v>
      </c>
      <c r="I35" s="118">
        <f>SUMIF('ricostr 1 2016'!$A:$A,'1 2016 ric'!$A:$A,'ricostr 1 2016'!P:P)</f>
        <v>128</v>
      </c>
      <c r="J35" s="118">
        <f>SUMIF('ricostr 1 2016'!$A:$A,'1 2016 ric'!$A:$A,'ricostr 1 2016'!R:R)</f>
        <v>44</v>
      </c>
      <c r="K35" s="118">
        <f>SUMIF('ricostr 1 2016'!$A:$A,'1 2016 ric'!$A:$A,'ricostr 1 2016'!T:T)</f>
        <v>3480</v>
      </c>
      <c r="L35" s="118">
        <f>SUMIF('ricostr 1 2016'!$A:$A,'1 2016 ric'!$A:$A,'ricostr 1 2016'!V:V)</f>
        <v>260</v>
      </c>
      <c r="M35" s="118">
        <f>SUMIF('ricostr 1 2016'!$A:$A,'1 2016 ric'!$A:$A,'ricostr 1 2016'!X:X)</f>
        <v>100</v>
      </c>
      <c r="N35" s="106">
        <f t="shared" si="1"/>
        <v>5544</v>
      </c>
      <c r="P35">
        <v>7525.333333333333</v>
      </c>
      <c r="Q35" s="124">
        <f t="shared" si="0"/>
        <v>1981.333333333333</v>
      </c>
    </row>
    <row r="36" spans="1:17" x14ac:dyDescent="0.25">
      <c r="A36" s="131" t="s">
        <v>1656</v>
      </c>
      <c r="B36" s="132" t="s">
        <v>1059</v>
      </c>
      <c r="C36" s="118">
        <f>SUMIF('ricostr 1 2016'!$A:$A,'1 2016 ric'!$A:$A,'ricostr 1 2016'!D:D)</f>
        <v>0</v>
      </c>
      <c r="D36" s="118">
        <f>SUMIF('ricostr 1 2016'!$A:$A,'1 2016 ric'!$A:$A,'ricostr 1 2016'!F:F)</f>
        <v>0</v>
      </c>
      <c r="E36" s="118">
        <f>SUMIF('ricostr 1 2016'!$A:$A,'1 2016 ric'!$A:$A,'ricostr 1 2016'!H:H)</f>
        <v>0</v>
      </c>
      <c r="F36" s="118">
        <f>SUMIF('ricostr 1 2016'!$A:$A,'1 2016 ric'!$A:$A,'ricostr 1 2016'!J:J)</f>
        <v>0</v>
      </c>
      <c r="G36" s="118">
        <f>SUMIF('ricostr 1 2016'!$A:$A,'1 2016 ric'!$A:$A,'ricostr 1 2016'!L:L)</f>
        <v>0</v>
      </c>
      <c r="H36" s="118">
        <f>SUMIF('ricostr 1 2016'!$A:$A,'1 2016 ric'!$A:$A,'ricostr 1 2016'!N:N)</f>
        <v>0</v>
      </c>
      <c r="I36" s="118">
        <f>SUMIF('ricostr 1 2016'!$A:$A,'1 2016 ric'!$A:$A,'ricostr 1 2016'!P:P)</f>
        <v>0</v>
      </c>
      <c r="J36" s="118">
        <f>SUMIF('ricostr 1 2016'!$A:$A,'1 2016 ric'!$A:$A,'ricostr 1 2016'!R:R)</f>
        <v>0</v>
      </c>
      <c r="K36" s="118">
        <f>SUMIF('ricostr 1 2016'!$A:$A,'1 2016 ric'!$A:$A,'ricostr 1 2016'!T:T)</f>
        <v>0</v>
      </c>
      <c r="L36" s="118">
        <f>SUMIF('ricostr 1 2016'!$A:$A,'1 2016 ric'!$A:$A,'ricostr 1 2016'!V:V)</f>
        <v>0</v>
      </c>
      <c r="M36" s="118">
        <f>SUMIF('ricostr 1 2016'!$A:$A,'1 2016 ric'!$A:$A,'ricostr 1 2016'!X:X)</f>
        <v>0</v>
      </c>
      <c r="N36" s="106">
        <f t="shared" si="1"/>
        <v>0</v>
      </c>
      <c r="P36">
        <v>48</v>
      </c>
      <c r="Q36" s="124">
        <f t="shared" si="0"/>
        <v>48</v>
      </c>
    </row>
    <row r="37" spans="1:17" x14ac:dyDescent="0.25">
      <c r="A37" s="131" t="s">
        <v>1657</v>
      </c>
      <c r="B37" s="132" t="s">
        <v>323</v>
      </c>
      <c r="C37" s="118">
        <f>SUMIF('ricostr 1 2016'!$A:$A,'1 2016 ric'!$A:$A,'ricostr 1 2016'!D:D)</f>
        <v>0</v>
      </c>
      <c r="D37" s="118">
        <f>SUMIF('ricostr 1 2016'!$A:$A,'1 2016 ric'!$A:$A,'ricostr 1 2016'!F:F)</f>
        <v>0</v>
      </c>
      <c r="E37" s="118">
        <f>SUMIF('ricostr 1 2016'!$A:$A,'1 2016 ric'!$A:$A,'ricostr 1 2016'!H:H)</f>
        <v>0</v>
      </c>
      <c r="F37" s="118">
        <f>SUMIF('ricostr 1 2016'!$A:$A,'1 2016 ric'!$A:$A,'ricostr 1 2016'!J:J)</f>
        <v>0</v>
      </c>
      <c r="G37" s="118">
        <f>SUMIF('ricostr 1 2016'!$A:$A,'1 2016 ric'!$A:$A,'ricostr 1 2016'!L:L)</f>
        <v>32</v>
      </c>
      <c r="H37" s="118">
        <f>SUMIF('ricostr 1 2016'!$A:$A,'1 2016 ric'!$A:$A,'ricostr 1 2016'!N:N)</f>
        <v>0</v>
      </c>
      <c r="I37" s="118">
        <f>SUMIF('ricostr 1 2016'!$A:$A,'1 2016 ric'!$A:$A,'ricostr 1 2016'!P:P)</f>
        <v>128</v>
      </c>
      <c r="J37" s="118">
        <f>SUMIF('ricostr 1 2016'!$A:$A,'1 2016 ric'!$A:$A,'ricostr 1 2016'!R:R)</f>
        <v>0</v>
      </c>
      <c r="K37" s="118">
        <f>SUMIF('ricostr 1 2016'!$A:$A,'1 2016 ric'!$A:$A,'ricostr 1 2016'!T:T)</f>
        <v>0</v>
      </c>
      <c r="L37" s="118">
        <f>SUMIF('ricostr 1 2016'!$A:$A,'1 2016 ric'!$A:$A,'ricostr 1 2016'!V:V)</f>
        <v>260</v>
      </c>
      <c r="M37" s="118">
        <f>SUMIF('ricostr 1 2016'!$A:$A,'1 2016 ric'!$A:$A,'ricostr 1 2016'!X:X)</f>
        <v>68</v>
      </c>
      <c r="N37" s="106">
        <f t="shared" si="1"/>
        <v>488</v>
      </c>
      <c r="P37">
        <v>3553.3333333333335</v>
      </c>
      <c r="Q37" s="124">
        <f t="shared" si="0"/>
        <v>3065.3333333333335</v>
      </c>
    </row>
    <row r="38" spans="1:17" ht="25.5" x14ac:dyDescent="0.25">
      <c r="A38" s="131" t="s">
        <v>1658</v>
      </c>
      <c r="B38" s="132" t="s">
        <v>324</v>
      </c>
      <c r="C38" s="118">
        <f>SUMIF('ricostr 1 2016'!$A:$A,'1 2016 ric'!$A:$A,'ricostr 1 2016'!D:D)</f>
        <v>0</v>
      </c>
      <c r="D38" s="118">
        <f>SUMIF('ricostr 1 2016'!$A:$A,'1 2016 ric'!$A:$A,'ricostr 1 2016'!F:F)</f>
        <v>0</v>
      </c>
      <c r="E38" s="118">
        <f>SUMIF('ricostr 1 2016'!$A:$A,'1 2016 ric'!$A:$A,'ricostr 1 2016'!H:H)</f>
        <v>0</v>
      </c>
      <c r="F38" s="118">
        <f>SUMIF('ricostr 1 2016'!$A:$A,'1 2016 ric'!$A:$A,'ricostr 1 2016'!J:J)</f>
        <v>0</v>
      </c>
      <c r="G38" s="118">
        <f>SUMIF('ricostr 1 2016'!$A:$A,'1 2016 ric'!$A:$A,'ricostr 1 2016'!L:L)</f>
        <v>0</v>
      </c>
      <c r="H38" s="118">
        <f>SUMIF('ricostr 1 2016'!$A:$A,'1 2016 ric'!$A:$A,'ricostr 1 2016'!N:N)</f>
        <v>0</v>
      </c>
      <c r="I38" s="118">
        <f>SUMIF('ricostr 1 2016'!$A:$A,'1 2016 ric'!$A:$A,'ricostr 1 2016'!P:P)</f>
        <v>0</v>
      </c>
      <c r="J38" s="118">
        <f>SUMIF('ricostr 1 2016'!$A:$A,'1 2016 ric'!$A:$A,'ricostr 1 2016'!R:R)</f>
        <v>0</v>
      </c>
      <c r="K38" s="118">
        <f>SUMIF('ricostr 1 2016'!$A:$A,'1 2016 ric'!$A:$A,'ricostr 1 2016'!T:T)</f>
        <v>0</v>
      </c>
      <c r="L38" s="118">
        <f>SUMIF('ricostr 1 2016'!$A:$A,'1 2016 ric'!$A:$A,'ricostr 1 2016'!V:V)</f>
        <v>0</v>
      </c>
      <c r="M38" s="118">
        <f>SUMIF('ricostr 1 2016'!$A:$A,'1 2016 ric'!$A:$A,'ricostr 1 2016'!X:X)</f>
        <v>0</v>
      </c>
      <c r="N38" s="106">
        <f t="shared" si="1"/>
        <v>0</v>
      </c>
      <c r="P38">
        <v>0</v>
      </c>
      <c r="Q38" s="124">
        <f t="shared" si="0"/>
        <v>0</v>
      </c>
    </row>
    <row r="39" spans="1:17" x14ac:dyDescent="0.25">
      <c r="A39" s="131" t="s">
        <v>1659</v>
      </c>
      <c r="B39" s="132" t="s">
        <v>350</v>
      </c>
      <c r="C39" s="118">
        <f>SUMIF('ricostr 1 2016'!$A:$A,'1 2016 ric'!$A:$A,'ricostr 1 2016'!D:D)</f>
        <v>0</v>
      </c>
      <c r="D39" s="118">
        <f>SUMIF('ricostr 1 2016'!$A:$A,'1 2016 ric'!$A:$A,'ricostr 1 2016'!F:F)</f>
        <v>0</v>
      </c>
      <c r="E39" s="118">
        <f>SUMIF('ricostr 1 2016'!$A:$A,'1 2016 ric'!$A:$A,'ricostr 1 2016'!H:H)</f>
        <v>0</v>
      </c>
      <c r="F39" s="118">
        <f>SUMIF('ricostr 1 2016'!$A:$A,'1 2016 ric'!$A:$A,'ricostr 1 2016'!J:J)</f>
        <v>0</v>
      </c>
      <c r="G39" s="118">
        <f>SUMIF('ricostr 1 2016'!$A:$A,'1 2016 ric'!$A:$A,'ricostr 1 2016'!L:L)</f>
        <v>0</v>
      </c>
      <c r="H39" s="118">
        <f>SUMIF('ricostr 1 2016'!$A:$A,'1 2016 ric'!$A:$A,'ricostr 1 2016'!N:N)</f>
        <v>0</v>
      </c>
      <c r="I39" s="118">
        <f>SUMIF('ricostr 1 2016'!$A:$A,'1 2016 ric'!$A:$A,'ricostr 1 2016'!P:P)</f>
        <v>0</v>
      </c>
      <c r="J39" s="118">
        <f>SUMIF('ricostr 1 2016'!$A:$A,'1 2016 ric'!$A:$A,'ricostr 1 2016'!R:R)</f>
        <v>0</v>
      </c>
      <c r="K39" s="118">
        <f>SUMIF('ricostr 1 2016'!$A:$A,'1 2016 ric'!$A:$A,'ricostr 1 2016'!T:T)</f>
        <v>0</v>
      </c>
      <c r="L39" s="118">
        <f>SUMIF('ricostr 1 2016'!$A:$A,'1 2016 ric'!$A:$A,'ricostr 1 2016'!V:V)</f>
        <v>0</v>
      </c>
      <c r="M39" s="118">
        <f>SUMIF('ricostr 1 2016'!$A:$A,'1 2016 ric'!$A:$A,'ricostr 1 2016'!X:X)</f>
        <v>0</v>
      </c>
      <c r="N39" s="106">
        <f t="shared" si="1"/>
        <v>0</v>
      </c>
      <c r="P39">
        <v>0</v>
      </c>
      <c r="Q39" s="124">
        <f t="shared" si="0"/>
        <v>0</v>
      </c>
    </row>
    <row r="40" spans="1:17" ht="25.5" x14ac:dyDescent="0.25">
      <c r="A40" s="131" t="s">
        <v>1660</v>
      </c>
      <c r="B40" s="132" t="s">
        <v>351</v>
      </c>
      <c r="C40" s="118">
        <f>SUMIF('ricostr 1 2016'!$A:$A,'1 2016 ric'!$A:$A,'ricostr 1 2016'!D:D)</f>
        <v>48</v>
      </c>
      <c r="D40" s="118">
        <f>SUMIF('ricostr 1 2016'!$A:$A,'1 2016 ric'!$A:$A,'ricostr 1 2016'!F:F)</f>
        <v>0</v>
      </c>
      <c r="E40" s="118">
        <f>SUMIF('ricostr 1 2016'!$A:$A,'1 2016 ric'!$A:$A,'ricostr 1 2016'!H:H)</f>
        <v>0</v>
      </c>
      <c r="F40" s="118">
        <f>SUMIF('ricostr 1 2016'!$A:$A,'1 2016 ric'!$A:$A,'ricostr 1 2016'!J:J)</f>
        <v>0</v>
      </c>
      <c r="G40" s="118">
        <f>SUMIF('ricostr 1 2016'!$A:$A,'1 2016 ric'!$A:$A,'ricostr 1 2016'!L:L)</f>
        <v>12</v>
      </c>
      <c r="H40" s="118">
        <f>SUMIF('ricostr 1 2016'!$A:$A,'1 2016 ric'!$A:$A,'ricostr 1 2016'!N:N)</f>
        <v>0</v>
      </c>
      <c r="I40" s="118">
        <f>SUMIF('ricostr 1 2016'!$A:$A,'1 2016 ric'!$A:$A,'ricostr 1 2016'!P:P)</f>
        <v>0</v>
      </c>
      <c r="J40" s="118">
        <f>SUMIF('ricostr 1 2016'!$A:$A,'1 2016 ric'!$A:$A,'ricostr 1 2016'!R:R)</f>
        <v>0</v>
      </c>
      <c r="K40" s="118">
        <f>SUMIF('ricostr 1 2016'!$A:$A,'1 2016 ric'!$A:$A,'ricostr 1 2016'!T:T)</f>
        <v>0</v>
      </c>
      <c r="L40" s="118">
        <f>SUMIF('ricostr 1 2016'!$A:$A,'1 2016 ric'!$A:$A,'ricostr 1 2016'!V:V)</f>
        <v>0</v>
      </c>
      <c r="M40" s="118">
        <f>SUMIF('ricostr 1 2016'!$A:$A,'1 2016 ric'!$A:$A,'ricostr 1 2016'!X:X)</f>
        <v>0</v>
      </c>
      <c r="N40" s="106">
        <f t="shared" si="1"/>
        <v>60</v>
      </c>
      <c r="P40">
        <v>4</v>
      </c>
      <c r="Q40" s="124">
        <f t="shared" si="0"/>
        <v>-56</v>
      </c>
    </row>
    <row r="41" spans="1:17" ht="25.5" x14ac:dyDescent="0.25">
      <c r="A41" s="131" t="s">
        <v>1661</v>
      </c>
      <c r="B41" s="132" t="s">
        <v>352</v>
      </c>
      <c r="C41" s="118">
        <f>SUMIF('ricostr 1 2016'!$A:$A,'1 2016 ric'!$A:$A,'ricostr 1 2016'!D:D)</f>
        <v>0</v>
      </c>
      <c r="D41" s="118">
        <f>SUMIF('ricostr 1 2016'!$A:$A,'1 2016 ric'!$A:$A,'ricostr 1 2016'!F:F)</f>
        <v>0</v>
      </c>
      <c r="E41" s="118">
        <f>SUMIF('ricostr 1 2016'!$A:$A,'1 2016 ric'!$A:$A,'ricostr 1 2016'!H:H)</f>
        <v>0</v>
      </c>
      <c r="F41" s="118">
        <f>SUMIF('ricostr 1 2016'!$A:$A,'1 2016 ric'!$A:$A,'ricostr 1 2016'!J:J)</f>
        <v>0</v>
      </c>
      <c r="G41" s="118">
        <f>SUMIF('ricostr 1 2016'!$A:$A,'1 2016 ric'!$A:$A,'ricostr 1 2016'!L:L)</f>
        <v>0</v>
      </c>
      <c r="H41" s="118">
        <f>SUMIF('ricostr 1 2016'!$A:$A,'1 2016 ric'!$A:$A,'ricostr 1 2016'!N:N)</f>
        <v>0</v>
      </c>
      <c r="I41" s="118">
        <f>SUMIF('ricostr 1 2016'!$A:$A,'1 2016 ric'!$A:$A,'ricostr 1 2016'!P:P)</f>
        <v>0</v>
      </c>
      <c r="J41" s="118">
        <f>SUMIF('ricostr 1 2016'!$A:$A,'1 2016 ric'!$A:$A,'ricostr 1 2016'!R:R)</f>
        <v>0</v>
      </c>
      <c r="K41" s="118">
        <f>SUMIF('ricostr 1 2016'!$A:$A,'1 2016 ric'!$A:$A,'ricostr 1 2016'!T:T)</f>
        <v>0</v>
      </c>
      <c r="L41" s="118">
        <f>SUMIF('ricostr 1 2016'!$A:$A,'1 2016 ric'!$A:$A,'ricostr 1 2016'!V:V)</f>
        <v>0</v>
      </c>
      <c r="M41" s="118">
        <f>SUMIF('ricostr 1 2016'!$A:$A,'1 2016 ric'!$A:$A,'ricostr 1 2016'!X:X)</f>
        <v>0</v>
      </c>
      <c r="N41" s="106">
        <f t="shared" si="1"/>
        <v>0</v>
      </c>
      <c r="P41">
        <v>0</v>
      </c>
      <c r="Q41" s="124">
        <f t="shared" si="0"/>
        <v>0</v>
      </c>
    </row>
    <row r="42" spans="1:17" x14ac:dyDescent="0.25">
      <c r="A42" s="131" t="s">
        <v>1662</v>
      </c>
      <c r="B42" s="132" t="s">
        <v>353</v>
      </c>
      <c r="C42" s="118">
        <f>SUMIF('ricostr 1 2016'!$A:$A,'1 2016 ric'!$A:$A,'ricostr 1 2016'!D:D)</f>
        <v>0</v>
      </c>
      <c r="D42" s="118">
        <f>SUMIF('ricostr 1 2016'!$A:$A,'1 2016 ric'!$A:$A,'ricostr 1 2016'!F:F)</f>
        <v>0</v>
      </c>
      <c r="E42" s="118">
        <f>SUMIF('ricostr 1 2016'!$A:$A,'1 2016 ric'!$A:$A,'ricostr 1 2016'!H:H)</f>
        <v>0</v>
      </c>
      <c r="F42" s="118">
        <f>SUMIF('ricostr 1 2016'!$A:$A,'1 2016 ric'!$A:$A,'ricostr 1 2016'!J:J)</f>
        <v>0</v>
      </c>
      <c r="G42" s="118">
        <f>SUMIF('ricostr 1 2016'!$A:$A,'1 2016 ric'!$A:$A,'ricostr 1 2016'!L:L)</f>
        <v>0</v>
      </c>
      <c r="H42" s="118">
        <f>SUMIF('ricostr 1 2016'!$A:$A,'1 2016 ric'!$A:$A,'ricostr 1 2016'!N:N)</f>
        <v>0</v>
      </c>
      <c r="I42" s="118">
        <f>SUMIF('ricostr 1 2016'!$A:$A,'1 2016 ric'!$A:$A,'ricostr 1 2016'!P:P)</f>
        <v>0</v>
      </c>
      <c r="J42" s="118">
        <f>SUMIF('ricostr 1 2016'!$A:$A,'1 2016 ric'!$A:$A,'ricostr 1 2016'!R:R)</f>
        <v>0</v>
      </c>
      <c r="K42" s="118">
        <f>SUMIF('ricostr 1 2016'!$A:$A,'1 2016 ric'!$A:$A,'ricostr 1 2016'!T:T)</f>
        <v>0</v>
      </c>
      <c r="L42" s="118">
        <f>SUMIF('ricostr 1 2016'!$A:$A,'1 2016 ric'!$A:$A,'ricostr 1 2016'!V:V)</f>
        <v>0</v>
      </c>
      <c r="M42" s="118">
        <f>SUMIF('ricostr 1 2016'!$A:$A,'1 2016 ric'!$A:$A,'ricostr 1 2016'!X:X)</f>
        <v>0</v>
      </c>
      <c r="N42" s="106">
        <f t="shared" si="1"/>
        <v>0</v>
      </c>
      <c r="P42">
        <v>0</v>
      </c>
      <c r="Q42" s="124">
        <f t="shared" si="0"/>
        <v>0</v>
      </c>
    </row>
    <row r="43" spans="1:17" ht="25.5" x14ac:dyDescent="0.25">
      <c r="A43" s="131" t="s">
        <v>1663</v>
      </c>
      <c r="B43" s="132" t="s">
        <v>354</v>
      </c>
      <c r="C43" s="118">
        <f>SUMIF('ricostr 1 2016'!$A:$A,'1 2016 ric'!$A:$A,'ricostr 1 2016'!D:D)</f>
        <v>0</v>
      </c>
      <c r="D43" s="118">
        <f>SUMIF('ricostr 1 2016'!$A:$A,'1 2016 ric'!$A:$A,'ricostr 1 2016'!F:F)</f>
        <v>0</v>
      </c>
      <c r="E43" s="118">
        <f>SUMIF('ricostr 1 2016'!$A:$A,'1 2016 ric'!$A:$A,'ricostr 1 2016'!H:H)</f>
        <v>100</v>
      </c>
      <c r="F43" s="118">
        <f>SUMIF('ricostr 1 2016'!$A:$A,'1 2016 ric'!$A:$A,'ricostr 1 2016'!J:J)</f>
        <v>0</v>
      </c>
      <c r="G43" s="118">
        <f>SUMIF('ricostr 1 2016'!$A:$A,'1 2016 ric'!$A:$A,'ricostr 1 2016'!L:L)</f>
        <v>0</v>
      </c>
      <c r="H43" s="118">
        <f>SUMIF('ricostr 1 2016'!$A:$A,'1 2016 ric'!$A:$A,'ricostr 1 2016'!N:N)</f>
        <v>0</v>
      </c>
      <c r="I43" s="118">
        <f>SUMIF('ricostr 1 2016'!$A:$A,'1 2016 ric'!$A:$A,'ricostr 1 2016'!P:P)</f>
        <v>0</v>
      </c>
      <c r="J43" s="118">
        <f>SUMIF('ricostr 1 2016'!$A:$A,'1 2016 ric'!$A:$A,'ricostr 1 2016'!R:R)</f>
        <v>0</v>
      </c>
      <c r="K43" s="118">
        <f>SUMIF('ricostr 1 2016'!$A:$A,'1 2016 ric'!$A:$A,'ricostr 1 2016'!T:T)</f>
        <v>0</v>
      </c>
      <c r="L43" s="118">
        <f>SUMIF('ricostr 1 2016'!$A:$A,'1 2016 ric'!$A:$A,'ricostr 1 2016'!V:V)</f>
        <v>0</v>
      </c>
      <c r="M43" s="118">
        <f>SUMIF('ricostr 1 2016'!$A:$A,'1 2016 ric'!$A:$A,'ricostr 1 2016'!X:X)</f>
        <v>0</v>
      </c>
      <c r="N43" s="106">
        <f t="shared" si="1"/>
        <v>100</v>
      </c>
      <c r="P43">
        <v>0</v>
      </c>
      <c r="Q43" s="124">
        <f t="shared" si="0"/>
        <v>-100</v>
      </c>
    </row>
    <row r="44" spans="1:17" ht="25.5" x14ac:dyDescent="0.25">
      <c r="A44" s="131" t="s">
        <v>1664</v>
      </c>
      <c r="B44" s="132" t="s">
        <v>355</v>
      </c>
      <c r="C44" s="118">
        <f>SUMIF('ricostr 1 2016'!$A:$A,'1 2016 ric'!$A:$A,'ricostr 1 2016'!D:D)</f>
        <v>1036</v>
      </c>
      <c r="D44" s="118">
        <f>SUMIF('ricostr 1 2016'!$A:$A,'1 2016 ric'!$A:$A,'ricostr 1 2016'!F:F)</f>
        <v>0</v>
      </c>
      <c r="E44" s="118">
        <f>SUMIF('ricostr 1 2016'!$A:$A,'1 2016 ric'!$A:$A,'ricostr 1 2016'!H:H)</f>
        <v>304</v>
      </c>
      <c r="F44" s="118">
        <f>SUMIF('ricostr 1 2016'!$A:$A,'1 2016 ric'!$A:$A,'ricostr 1 2016'!J:J)</f>
        <v>0</v>
      </c>
      <c r="G44" s="118">
        <f>SUMIF('ricostr 1 2016'!$A:$A,'1 2016 ric'!$A:$A,'ricostr 1 2016'!L:L)</f>
        <v>0</v>
      </c>
      <c r="H44" s="118">
        <f>SUMIF('ricostr 1 2016'!$A:$A,'1 2016 ric'!$A:$A,'ricostr 1 2016'!N:N)</f>
        <v>0</v>
      </c>
      <c r="I44" s="118">
        <f>SUMIF('ricostr 1 2016'!$A:$A,'1 2016 ric'!$A:$A,'ricostr 1 2016'!P:P)</f>
        <v>0</v>
      </c>
      <c r="J44" s="118">
        <f>SUMIF('ricostr 1 2016'!$A:$A,'1 2016 ric'!$A:$A,'ricostr 1 2016'!R:R)</f>
        <v>44</v>
      </c>
      <c r="K44" s="118">
        <f>SUMIF('ricostr 1 2016'!$A:$A,'1 2016 ric'!$A:$A,'ricostr 1 2016'!T:T)</f>
        <v>3480</v>
      </c>
      <c r="L44" s="118">
        <f>SUMIF('ricostr 1 2016'!$A:$A,'1 2016 ric'!$A:$A,'ricostr 1 2016'!V:V)</f>
        <v>0</v>
      </c>
      <c r="M44" s="118">
        <f>SUMIF('ricostr 1 2016'!$A:$A,'1 2016 ric'!$A:$A,'ricostr 1 2016'!X:X)</f>
        <v>32</v>
      </c>
      <c r="N44" s="106">
        <f t="shared" si="1"/>
        <v>4896</v>
      </c>
      <c r="P44">
        <v>3920</v>
      </c>
      <c r="Q44" s="124">
        <f t="shared" si="0"/>
        <v>-976</v>
      </c>
    </row>
    <row r="45" spans="1:17" ht="38.25" x14ac:dyDescent="0.25">
      <c r="A45" s="142" t="s">
        <v>1665</v>
      </c>
      <c r="B45" s="132" t="s">
        <v>1781</v>
      </c>
      <c r="C45" s="118">
        <f>SUMIF('ricostr 1 2016'!$A:$A,'1 2016 ric'!$A:$A,'ricostr 1 2016'!D:D)</f>
        <v>0</v>
      </c>
      <c r="D45" s="118">
        <f>SUMIF('ricostr 1 2016'!$A:$A,'1 2016 ric'!$A:$A,'ricostr 1 2016'!F:F)</f>
        <v>0</v>
      </c>
      <c r="E45" s="118">
        <f>SUMIF('ricostr 1 2016'!$A:$A,'1 2016 ric'!$A:$A,'ricostr 1 2016'!H:H)</f>
        <v>12</v>
      </c>
      <c r="F45" s="118">
        <f>SUMIF('ricostr 1 2016'!$A:$A,'1 2016 ric'!$A:$A,'ricostr 1 2016'!J:J)</f>
        <v>0</v>
      </c>
      <c r="G45" s="118">
        <f>SUMIF('ricostr 1 2016'!$A:$A,'1 2016 ric'!$A:$A,'ricostr 1 2016'!L:L)</f>
        <v>24</v>
      </c>
      <c r="H45" s="118">
        <f>SUMIF('ricostr 1 2016'!$A:$A,'1 2016 ric'!$A:$A,'ricostr 1 2016'!N:N)</f>
        <v>0</v>
      </c>
      <c r="I45" s="118">
        <f>SUMIF('ricostr 1 2016'!$A:$A,'1 2016 ric'!$A:$A,'ricostr 1 2016'!P:P)</f>
        <v>0</v>
      </c>
      <c r="J45" s="118">
        <f>SUMIF('ricostr 1 2016'!$A:$A,'1 2016 ric'!$A:$A,'ricostr 1 2016'!R:R)</f>
        <v>0</v>
      </c>
      <c r="K45" s="118">
        <f>SUMIF('ricostr 1 2016'!$A:$A,'1 2016 ric'!$A:$A,'ricostr 1 2016'!T:T)</f>
        <v>0</v>
      </c>
      <c r="L45" s="118">
        <f>SUMIF('ricostr 1 2016'!$A:$A,'1 2016 ric'!$A:$A,'ricostr 1 2016'!V:V)</f>
        <v>0</v>
      </c>
      <c r="M45" s="118">
        <f>SUMIF('ricostr 1 2016'!$A:$A,'1 2016 ric'!$A:$A,'ricostr 1 2016'!X:X)</f>
        <v>0</v>
      </c>
      <c r="N45" s="106">
        <f t="shared" si="1"/>
        <v>36</v>
      </c>
      <c r="P45">
        <v>121.33333333333333</v>
      </c>
      <c r="Q45" s="124">
        <f t="shared" si="0"/>
        <v>85.333333333333329</v>
      </c>
    </row>
    <row r="46" spans="1:17" ht="38.25" x14ac:dyDescent="0.25">
      <c r="A46" s="142" t="s">
        <v>1666</v>
      </c>
      <c r="B46" s="132" t="s">
        <v>1782</v>
      </c>
      <c r="C46" s="118">
        <f>SUMIF('ricostr 1 2016'!$A:$A,'1 2016 ric'!$A:$A,'ricostr 1 2016'!D:D)</f>
        <v>16</v>
      </c>
      <c r="D46" s="118">
        <f>SUMIF('ricostr 1 2016'!$A:$A,'1 2016 ric'!$A:$A,'ricostr 1 2016'!F:F)</f>
        <v>0</v>
      </c>
      <c r="E46" s="118">
        <f>SUMIF('ricostr 1 2016'!$A:$A,'1 2016 ric'!$A:$A,'ricostr 1 2016'!H:H)</f>
        <v>0</v>
      </c>
      <c r="F46" s="118">
        <f>SUMIF('ricostr 1 2016'!$A:$A,'1 2016 ric'!$A:$A,'ricostr 1 2016'!J:J)</f>
        <v>0</v>
      </c>
      <c r="G46" s="118">
        <f>SUMIF('ricostr 1 2016'!$A:$A,'1 2016 ric'!$A:$A,'ricostr 1 2016'!L:L)</f>
        <v>0</v>
      </c>
      <c r="H46" s="118">
        <f>SUMIF('ricostr 1 2016'!$A:$A,'1 2016 ric'!$A:$A,'ricostr 1 2016'!N:N)</f>
        <v>0</v>
      </c>
      <c r="I46" s="118">
        <f>SUMIF('ricostr 1 2016'!$A:$A,'1 2016 ric'!$A:$A,'ricostr 1 2016'!P:P)</f>
        <v>0</v>
      </c>
      <c r="J46" s="118">
        <f>SUMIF('ricostr 1 2016'!$A:$A,'1 2016 ric'!$A:$A,'ricostr 1 2016'!R:R)</f>
        <v>0</v>
      </c>
      <c r="K46" s="118">
        <f>SUMIF('ricostr 1 2016'!$A:$A,'1 2016 ric'!$A:$A,'ricostr 1 2016'!T:T)</f>
        <v>64</v>
      </c>
      <c r="L46" s="118">
        <f>SUMIF('ricostr 1 2016'!$A:$A,'1 2016 ric'!$A:$A,'ricostr 1 2016'!V:V)</f>
        <v>0</v>
      </c>
      <c r="M46" s="118">
        <f>SUMIF('ricostr 1 2016'!$A:$A,'1 2016 ric'!$A:$A,'ricostr 1 2016'!X:X)</f>
        <v>0</v>
      </c>
      <c r="N46" s="106">
        <f t="shared" si="1"/>
        <v>80</v>
      </c>
      <c r="P46">
        <v>230.66666666666666</v>
      </c>
      <c r="Q46" s="124">
        <f t="shared" si="0"/>
        <v>150.66666666666666</v>
      </c>
    </row>
    <row r="47" spans="1:17" x14ac:dyDescent="0.25">
      <c r="A47" s="131" t="s">
        <v>1667</v>
      </c>
      <c r="B47" s="132" t="s">
        <v>1783</v>
      </c>
      <c r="C47" s="118">
        <f>SUMIF('ricostr 1 2016'!$A:$A,'1 2016 ric'!$A:$A,'ricostr 1 2016'!D:D)</f>
        <v>0</v>
      </c>
      <c r="D47" s="118">
        <f>SUMIF('ricostr 1 2016'!$A:$A,'1 2016 ric'!$A:$A,'ricostr 1 2016'!F:F)</f>
        <v>0</v>
      </c>
      <c r="E47" s="118">
        <f>SUMIF('ricostr 1 2016'!$A:$A,'1 2016 ric'!$A:$A,'ricostr 1 2016'!H:H)</f>
        <v>0</v>
      </c>
      <c r="F47" s="118">
        <f>SUMIF('ricostr 1 2016'!$A:$A,'1 2016 ric'!$A:$A,'ricostr 1 2016'!J:J)</f>
        <v>0</v>
      </c>
      <c r="G47" s="118">
        <f>SUMIF('ricostr 1 2016'!$A:$A,'1 2016 ric'!$A:$A,'ricostr 1 2016'!L:L)</f>
        <v>0</v>
      </c>
      <c r="H47" s="118">
        <f>SUMIF('ricostr 1 2016'!$A:$A,'1 2016 ric'!$A:$A,'ricostr 1 2016'!N:N)</f>
        <v>0</v>
      </c>
      <c r="I47" s="118">
        <f>SUMIF('ricostr 1 2016'!$A:$A,'1 2016 ric'!$A:$A,'ricostr 1 2016'!P:P)</f>
        <v>0</v>
      </c>
      <c r="J47" s="118">
        <f>SUMIF('ricostr 1 2016'!$A:$A,'1 2016 ric'!$A:$A,'ricostr 1 2016'!R:R)</f>
        <v>0</v>
      </c>
      <c r="K47" s="118">
        <f>SUMIF('ricostr 1 2016'!$A:$A,'1 2016 ric'!$A:$A,'ricostr 1 2016'!T:T)</f>
        <v>0</v>
      </c>
      <c r="L47" s="118">
        <f>SUMIF('ricostr 1 2016'!$A:$A,'1 2016 ric'!$A:$A,'ricostr 1 2016'!V:V)</f>
        <v>0</v>
      </c>
      <c r="M47" s="118">
        <f>SUMIF('ricostr 1 2016'!$A:$A,'1 2016 ric'!$A:$A,'ricostr 1 2016'!X:X)</f>
        <v>0</v>
      </c>
      <c r="N47" s="106">
        <f t="shared" si="1"/>
        <v>0</v>
      </c>
      <c r="P47">
        <v>0</v>
      </c>
      <c r="Q47" s="124">
        <f t="shared" si="0"/>
        <v>0</v>
      </c>
    </row>
    <row r="48" spans="1:17" x14ac:dyDescent="0.25">
      <c r="A48" s="131" t="s">
        <v>1668</v>
      </c>
      <c r="B48" s="132" t="s">
        <v>1784</v>
      </c>
      <c r="C48" s="118">
        <f>SUMIF('ricostr 1 2016'!$A:$A,'1 2016 ric'!$A:$A,'ricostr 1 2016'!D:D)</f>
        <v>0</v>
      </c>
      <c r="D48" s="118">
        <f>SUMIF('ricostr 1 2016'!$A:$A,'1 2016 ric'!$A:$A,'ricostr 1 2016'!F:F)</f>
        <v>0</v>
      </c>
      <c r="E48" s="118">
        <f>SUMIF('ricostr 1 2016'!$A:$A,'1 2016 ric'!$A:$A,'ricostr 1 2016'!H:H)</f>
        <v>0</v>
      </c>
      <c r="F48" s="118">
        <f>SUMIF('ricostr 1 2016'!$A:$A,'1 2016 ric'!$A:$A,'ricostr 1 2016'!J:J)</f>
        <v>0</v>
      </c>
      <c r="G48" s="118">
        <f>SUMIF('ricostr 1 2016'!$A:$A,'1 2016 ric'!$A:$A,'ricostr 1 2016'!L:L)</f>
        <v>0</v>
      </c>
      <c r="H48" s="118">
        <f>SUMIF('ricostr 1 2016'!$A:$A,'1 2016 ric'!$A:$A,'ricostr 1 2016'!N:N)</f>
        <v>0</v>
      </c>
      <c r="I48" s="118">
        <f>SUMIF('ricostr 1 2016'!$A:$A,'1 2016 ric'!$A:$A,'ricostr 1 2016'!P:P)</f>
        <v>0</v>
      </c>
      <c r="J48" s="118">
        <f>SUMIF('ricostr 1 2016'!$A:$A,'1 2016 ric'!$A:$A,'ricostr 1 2016'!R:R)</f>
        <v>0</v>
      </c>
      <c r="K48" s="118">
        <f>SUMIF('ricostr 1 2016'!$A:$A,'1 2016 ric'!$A:$A,'ricostr 1 2016'!T:T)</f>
        <v>64</v>
      </c>
      <c r="L48" s="118">
        <f>SUMIF('ricostr 1 2016'!$A:$A,'1 2016 ric'!$A:$A,'ricostr 1 2016'!V:V)</f>
        <v>0</v>
      </c>
      <c r="M48" s="118">
        <f>SUMIF('ricostr 1 2016'!$A:$A,'1 2016 ric'!$A:$A,'ricostr 1 2016'!X:X)</f>
        <v>0</v>
      </c>
      <c r="N48" s="106">
        <f t="shared" si="1"/>
        <v>64</v>
      </c>
      <c r="P48">
        <v>116</v>
      </c>
      <c r="Q48" s="124">
        <f t="shared" si="0"/>
        <v>52</v>
      </c>
    </row>
    <row r="49" spans="1:17" ht="25.5" x14ac:dyDescent="0.25">
      <c r="A49" s="131" t="s">
        <v>1669</v>
      </c>
      <c r="B49" s="132" t="s">
        <v>1785</v>
      </c>
      <c r="C49" s="118">
        <f>SUMIF('ricostr 1 2016'!$A:$A,'1 2016 ric'!$A:$A,'ricostr 1 2016'!D:D)</f>
        <v>0</v>
      </c>
      <c r="D49" s="118">
        <f>SUMIF('ricostr 1 2016'!$A:$A,'1 2016 ric'!$A:$A,'ricostr 1 2016'!F:F)</f>
        <v>0</v>
      </c>
      <c r="E49" s="118">
        <f>SUMIF('ricostr 1 2016'!$A:$A,'1 2016 ric'!$A:$A,'ricostr 1 2016'!H:H)</f>
        <v>0</v>
      </c>
      <c r="F49" s="118">
        <f>SUMIF('ricostr 1 2016'!$A:$A,'1 2016 ric'!$A:$A,'ricostr 1 2016'!J:J)</f>
        <v>0</v>
      </c>
      <c r="G49" s="118">
        <f>SUMIF('ricostr 1 2016'!$A:$A,'1 2016 ric'!$A:$A,'ricostr 1 2016'!L:L)</f>
        <v>0</v>
      </c>
      <c r="H49" s="118">
        <f>SUMIF('ricostr 1 2016'!$A:$A,'1 2016 ric'!$A:$A,'ricostr 1 2016'!N:N)</f>
        <v>0</v>
      </c>
      <c r="I49" s="118">
        <f>SUMIF('ricostr 1 2016'!$A:$A,'1 2016 ric'!$A:$A,'ricostr 1 2016'!P:P)</f>
        <v>0</v>
      </c>
      <c r="J49" s="118">
        <f>SUMIF('ricostr 1 2016'!$A:$A,'1 2016 ric'!$A:$A,'ricostr 1 2016'!R:R)</f>
        <v>0</v>
      </c>
      <c r="K49" s="118">
        <f>SUMIF('ricostr 1 2016'!$A:$A,'1 2016 ric'!$A:$A,'ricostr 1 2016'!T:T)</f>
        <v>0</v>
      </c>
      <c r="L49" s="118">
        <f>SUMIF('ricostr 1 2016'!$A:$A,'1 2016 ric'!$A:$A,'ricostr 1 2016'!V:V)</f>
        <v>0</v>
      </c>
      <c r="M49" s="118">
        <f>SUMIF('ricostr 1 2016'!$A:$A,'1 2016 ric'!$A:$A,'ricostr 1 2016'!X:X)</f>
        <v>0</v>
      </c>
      <c r="N49" s="106">
        <f t="shared" si="1"/>
        <v>0</v>
      </c>
      <c r="P49">
        <v>0</v>
      </c>
      <c r="Q49" s="124">
        <f t="shared" si="0"/>
        <v>0</v>
      </c>
    </row>
    <row r="50" spans="1:17" x14ac:dyDescent="0.25">
      <c r="A50" s="131" t="s">
        <v>1670</v>
      </c>
      <c r="B50" s="132" t="s">
        <v>1786</v>
      </c>
      <c r="C50" s="118">
        <f>SUMIF('ricostr 1 2016'!$A:$A,'1 2016 ric'!$A:$A,'ricostr 1 2016'!D:D)</f>
        <v>0</v>
      </c>
      <c r="D50" s="118">
        <f>SUMIF('ricostr 1 2016'!$A:$A,'1 2016 ric'!$A:$A,'ricostr 1 2016'!F:F)</f>
        <v>0</v>
      </c>
      <c r="E50" s="118">
        <f>SUMIF('ricostr 1 2016'!$A:$A,'1 2016 ric'!$A:$A,'ricostr 1 2016'!H:H)</f>
        <v>0</v>
      </c>
      <c r="F50" s="118">
        <f>SUMIF('ricostr 1 2016'!$A:$A,'1 2016 ric'!$A:$A,'ricostr 1 2016'!J:J)</f>
        <v>0</v>
      </c>
      <c r="G50" s="118">
        <f>SUMIF('ricostr 1 2016'!$A:$A,'1 2016 ric'!$A:$A,'ricostr 1 2016'!L:L)</f>
        <v>0</v>
      </c>
      <c r="H50" s="118">
        <f>SUMIF('ricostr 1 2016'!$A:$A,'1 2016 ric'!$A:$A,'ricostr 1 2016'!N:N)</f>
        <v>0</v>
      </c>
      <c r="I50" s="118">
        <f>SUMIF('ricostr 1 2016'!$A:$A,'1 2016 ric'!$A:$A,'ricostr 1 2016'!P:P)</f>
        <v>0</v>
      </c>
      <c r="J50" s="118">
        <f>SUMIF('ricostr 1 2016'!$A:$A,'1 2016 ric'!$A:$A,'ricostr 1 2016'!R:R)</f>
        <v>0</v>
      </c>
      <c r="K50" s="118">
        <f>SUMIF('ricostr 1 2016'!$A:$A,'1 2016 ric'!$A:$A,'ricostr 1 2016'!T:T)</f>
        <v>0</v>
      </c>
      <c r="L50" s="118">
        <f>SUMIF('ricostr 1 2016'!$A:$A,'1 2016 ric'!$A:$A,'ricostr 1 2016'!V:V)</f>
        <v>0</v>
      </c>
      <c r="M50" s="118">
        <f>SUMIF('ricostr 1 2016'!$A:$A,'1 2016 ric'!$A:$A,'ricostr 1 2016'!X:X)</f>
        <v>0</v>
      </c>
      <c r="N50" s="106">
        <f t="shared" si="1"/>
        <v>0</v>
      </c>
      <c r="P50">
        <v>0</v>
      </c>
      <c r="Q50" s="124">
        <f t="shared" si="0"/>
        <v>0</v>
      </c>
    </row>
    <row r="51" spans="1:17" ht="25.5" x14ac:dyDescent="0.25">
      <c r="A51" s="131" t="s">
        <v>1671</v>
      </c>
      <c r="B51" s="132" t="s">
        <v>1787</v>
      </c>
      <c r="C51" s="118">
        <f>SUMIF('ricostr 1 2016'!$A:$A,'1 2016 ric'!$A:$A,'ricostr 1 2016'!D:D)</f>
        <v>0</v>
      </c>
      <c r="D51" s="118">
        <f>SUMIF('ricostr 1 2016'!$A:$A,'1 2016 ric'!$A:$A,'ricostr 1 2016'!F:F)</f>
        <v>0</v>
      </c>
      <c r="E51" s="118">
        <f>SUMIF('ricostr 1 2016'!$A:$A,'1 2016 ric'!$A:$A,'ricostr 1 2016'!H:H)</f>
        <v>0</v>
      </c>
      <c r="F51" s="118">
        <f>SUMIF('ricostr 1 2016'!$A:$A,'1 2016 ric'!$A:$A,'ricostr 1 2016'!J:J)</f>
        <v>0</v>
      </c>
      <c r="G51" s="118">
        <f>SUMIF('ricostr 1 2016'!$A:$A,'1 2016 ric'!$A:$A,'ricostr 1 2016'!L:L)</f>
        <v>0</v>
      </c>
      <c r="H51" s="118">
        <f>SUMIF('ricostr 1 2016'!$A:$A,'1 2016 ric'!$A:$A,'ricostr 1 2016'!N:N)</f>
        <v>0</v>
      </c>
      <c r="I51" s="118">
        <f>SUMIF('ricostr 1 2016'!$A:$A,'1 2016 ric'!$A:$A,'ricostr 1 2016'!P:P)</f>
        <v>0</v>
      </c>
      <c r="J51" s="118">
        <f>SUMIF('ricostr 1 2016'!$A:$A,'1 2016 ric'!$A:$A,'ricostr 1 2016'!R:R)</f>
        <v>0</v>
      </c>
      <c r="K51" s="118">
        <f>SUMIF('ricostr 1 2016'!$A:$A,'1 2016 ric'!$A:$A,'ricostr 1 2016'!T:T)</f>
        <v>0</v>
      </c>
      <c r="L51" s="118">
        <f>SUMIF('ricostr 1 2016'!$A:$A,'1 2016 ric'!$A:$A,'ricostr 1 2016'!V:V)</f>
        <v>0</v>
      </c>
      <c r="M51" s="118">
        <f>SUMIF('ricostr 1 2016'!$A:$A,'1 2016 ric'!$A:$A,'ricostr 1 2016'!X:X)</f>
        <v>0</v>
      </c>
      <c r="N51" s="106">
        <f t="shared" si="1"/>
        <v>0</v>
      </c>
      <c r="P51">
        <v>0</v>
      </c>
      <c r="Q51" s="124">
        <f t="shared" si="0"/>
        <v>0</v>
      </c>
    </row>
    <row r="52" spans="1:17" ht="25.5" x14ac:dyDescent="0.25">
      <c r="A52" s="131" t="s">
        <v>1672</v>
      </c>
      <c r="B52" s="132" t="s">
        <v>1788</v>
      </c>
      <c r="C52" s="118">
        <f>SUMIF('ricostr 1 2016'!$A:$A,'1 2016 ric'!$A:$A,'ricostr 1 2016'!D:D)</f>
        <v>0</v>
      </c>
      <c r="D52" s="118">
        <f>SUMIF('ricostr 1 2016'!$A:$A,'1 2016 ric'!$A:$A,'ricostr 1 2016'!F:F)</f>
        <v>0</v>
      </c>
      <c r="E52" s="118">
        <f>SUMIF('ricostr 1 2016'!$A:$A,'1 2016 ric'!$A:$A,'ricostr 1 2016'!H:H)</f>
        <v>0</v>
      </c>
      <c r="F52" s="118">
        <f>SUMIF('ricostr 1 2016'!$A:$A,'1 2016 ric'!$A:$A,'ricostr 1 2016'!J:J)</f>
        <v>0</v>
      </c>
      <c r="G52" s="118">
        <f>SUMIF('ricostr 1 2016'!$A:$A,'1 2016 ric'!$A:$A,'ricostr 1 2016'!L:L)</f>
        <v>0</v>
      </c>
      <c r="H52" s="118">
        <f>SUMIF('ricostr 1 2016'!$A:$A,'1 2016 ric'!$A:$A,'ricostr 1 2016'!N:N)</f>
        <v>0</v>
      </c>
      <c r="I52" s="118">
        <f>SUMIF('ricostr 1 2016'!$A:$A,'1 2016 ric'!$A:$A,'ricostr 1 2016'!P:P)</f>
        <v>0</v>
      </c>
      <c r="J52" s="118">
        <f>SUMIF('ricostr 1 2016'!$A:$A,'1 2016 ric'!$A:$A,'ricostr 1 2016'!R:R)</f>
        <v>0</v>
      </c>
      <c r="K52" s="118">
        <f>SUMIF('ricostr 1 2016'!$A:$A,'1 2016 ric'!$A:$A,'ricostr 1 2016'!T:T)</f>
        <v>0</v>
      </c>
      <c r="L52" s="118">
        <f>SUMIF('ricostr 1 2016'!$A:$A,'1 2016 ric'!$A:$A,'ricostr 1 2016'!V:V)</f>
        <v>0</v>
      </c>
      <c r="M52" s="118">
        <f>SUMIF('ricostr 1 2016'!$A:$A,'1 2016 ric'!$A:$A,'ricostr 1 2016'!X:X)</f>
        <v>0</v>
      </c>
      <c r="N52" s="106">
        <f t="shared" si="1"/>
        <v>0</v>
      </c>
      <c r="P52">
        <v>0</v>
      </c>
      <c r="Q52" s="124">
        <f t="shared" si="0"/>
        <v>0</v>
      </c>
    </row>
    <row r="53" spans="1:17" x14ac:dyDescent="0.25">
      <c r="A53" s="131" t="s">
        <v>1673</v>
      </c>
      <c r="B53" s="132" t="s">
        <v>1789</v>
      </c>
      <c r="C53" s="118">
        <f>SUMIF('ricostr 1 2016'!$A:$A,'1 2016 ric'!$A:$A,'ricostr 1 2016'!D:D)</f>
        <v>0</v>
      </c>
      <c r="D53" s="118">
        <f>SUMIF('ricostr 1 2016'!$A:$A,'1 2016 ric'!$A:$A,'ricostr 1 2016'!F:F)</f>
        <v>0</v>
      </c>
      <c r="E53" s="118">
        <f>SUMIF('ricostr 1 2016'!$A:$A,'1 2016 ric'!$A:$A,'ricostr 1 2016'!H:H)</f>
        <v>0</v>
      </c>
      <c r="F53" s="118">
        <f>SUMIF('ricostr 1 2016'!$A:$A,'1 2016 ric'!$A:$A,'ricostr 1 2016'!J:J)</f>
        <v>0</v>
      </c>
      <c r="G53" s="118">
        <f>SUMIF('ricostr 1 2016'!$A:$A,'1 2016 ric'!$A:$A,'ricostr 1 2016'!L:L)</f>
        <v>0</v>
      </c>
      <c r="H53" s="118">
        <f>SUMIF('ricostr 1 2016'!$A:$A,'1 2016 ric'!$A:$A,'ricostr 1 2016'!N:N)</f>
        <v>0</v>
      </c>
      <c r="I53" s="118">
        <f>SUMIF('ricostr 1 2016'!$A:$A,'1 2016 ric'!$A:$A,'ricostr 1 2016'!P:P)</f>
        <v>0</v>
      </c>
      <c r="J53" s="118">
        <f>SUMIF('ricostr 1 2016'!$A:$A,'1 2016 ric'!$A:$A,'ricostr 1 2016'!R:R)</f>
        <v>0</v>
      </c>
      <c r="K53" s="118">
        <f>SUMIF('ricostr 1 2016'!$A:$A,'1 2016 ric'!$A:$A,'ricostr 1 2016'!T:T)</f>
        <v>0</v>
      </c>
      <c r="L53" s="118">
        <f>SUMIF('ricostr 1 2016'!$A:$A,'1 2016 ric'!$A:$A,'ricostr 1 2016'!V:V)</f>
        <v>0</v>
      </c>
      <c r="M53" s="118">
        <f>SUMIF('ricostr 1 2016'!$A:$A,'1 2016 ric'!$A:$A,'ricostr 1 2016'!X:X)</f>
        <v>0</v>
      </c>
      <c r="N53" s="106">
        <f t="shared" si="1"/>
        <v>0</v>
      </c>
      <c r="P53">
        <v>0</v>
      </c>
      <c r="Q53" s="124">
        <f t="shared" si="0"/>
        <v>0</v>
      </c>
    </row>
    <row r="54" spans="1:17" ht="25.5" x14ac:dyDescent="0.25">
      <c r="A54" s="131" t="s">
        <v>1674</v>
      </c>
      <c r="B54" s="132" t="s">
        <v>1790</v>
      </c>
      <c r="C54" s="118">
        <f>SUMIF('ricostr 1 2016'!$A:$A,'1 2016 ric'!$A:$A,'ricostr 1 2016'!D:D)</f>
        <v>0</v>
      </c>
      <c r="D54" s="118">
        <f>SUMIF('ricostr 1 2016'!$A:$A,'1 2016 ric'!$A:$A,'ricostr 1 2016'!F:F)</f>
        <v>0</v>
      </c>
      <c r="E54" s="118">
        <f>SUMIF('ricostr 1 2016'!$A:$A,'1 2016 ric'!$A:$A,'ricostr 1 2016'!H:H)</f>
        <v>0</v>
      </c>
      <c r="F54" s="118">
        <f>SUMIF('ricostr 1 2016'!$A:$A,'1 2016 ric'!$A:$A,'ricostr 1 2016'!J:J)</f>
        <v>0</v>
      </c>
      <c r="G54" s="118">
        <f>SUMIF('ricostr 1 2016'!$A:$A,'1 2016 ric'!$A:$A,'ricostr 1 2016'!L:L)</f>
        <v>0</v>
      </c>
      <c r="H54" s="118">
        <f>SUMIF('ricostr 1 2016'!$A:$A,'1 2016 ric'!$A:$A,'ricostr 1 2016'!N:N)</f>
        <v>0</v>
      </c>
      <c r="I54" s="118">
        <f>SUMIF('ricostr 1 2016'!$A:$A,'1 2016 ric'!$A:$A,'ricostr 1 2016'!P:P)</f>
        <v>0</v>
      </c>
      <c r="J54" s="118">
        <f>SUMIF('ricostr 1 2016'!$A:$A,'1 2016 ric'!$A:$A,'ricostr 1 2016'!R:R)</f>
        <v>0</v>
      </c>
      <c r="K54" s="118">
        <f>SUMIF('ricostr 1 2016'!$A:$A,'1 2016 ric'!$A:$A,'ricostr 1 2016'!T:T)</f>
        <v>0</v>
      </c>
      <c r="L54" s="118">
        <f>SUMIF('ricostr 1 2016'!$A:$A,'1 2016 ric'!$A:$A,'ricostr 1 2016'!V:V)</f>
        <v>0</v>
      </c>
      <c r="M54" s="118">
        <f>SUMIF('ricostr 1 2016'!$A:$A,'1 2016 ric'!$A:$A,'ricostr 1 2016'!X:X)</f>
        <v>0</v>
      </c>
      <c r="N54" s="106">
        <f t="shared" si="1"/>
        <v>0</v>
      </c>
      <c r="P54">
        <v>0</v>
      </c>
      <c r="Q54" s="124">
        <f t="shared" si="0"/>
        <v>0</v>
      </c>
    </row>
    <row r="55" spans="1:17" ht="25.5" x14ac:dyDescent="0.25">
      <c r="A55" s="131" t="s">
        <v>1675</v>
      </c>
      <c r="B55" s="132" t="s">
        <v>4</v>
      </c>
      <c r="C55" s="118">
        <f>SUMIF('ricostr 1 2016'!$A:$A,'1 2016 ric'!$A:$A,'ricostr 1 2016'!D:D)</f>
        <v>0</v>
      </c>
      <c r="D55" s="118">
        <f>SUMIF('ricostr 1 2016'!$A:$A,'1 2016 ric'!$A:$A,'ricostr 1 2016'!F:F)</f>
        <v>0</v>
      </c>
      <c r="E55" s="118">
        <f>SUMIF('ricostr 1 2016'!$A:$A,'1 2016 ric'!$A:$A,'ricostr 1 2016'!H:H)</f>
        <v>0</v>
      </c>
      <c r="F55" s="118">
        <f>SUMIF('ricostr 1 2016'!$A:$A,'1 2016 ric'!$A:$A,'ricostr 1 2016'!J:J)</f>
        <v>0</v>
      </c>
      <c r="G55" s="118">
        <f>SUMIF('ricostr 1 2016'!$A:$A,'1 2016 ric'!$A:$A,'ricostr 1 2016'!L:L)</f>
        <v>0</v>
      </c>
      <c r="H55" s="118">
        <f>SUMIF('ricostr 1 2016'!$A:$A,'1 2016 ric'!$A:$A,'ricostr 1 2016'!N:N)</f>
        <v>0</v>
      </c>
      <c r="I55" s="118">
        <f>SUMIF('ricostr 1 2016'!$A:$A,'1 2016 ric'!$A:$A,'ricostr 1 2016'!P:P)</f>
        <v>0</v>
      </c>
      <c r="J55" s="118">
        <f>SUMIF('ricostr 1 2016'!$A:$A,'1 2016 ric'!$A:$A,'ricostr 1 2016'!R:R)</f>
        <v>0</v>
      </c>
      <c r="K55" s="118">
        <f>SUMIF('ricostr 1 2016'!$A:$A,'1 2016 ric'!$A:$A,'ricostr 1 2016'!T:T)</f>
        <v>0</v>
      </c>
      <c r="L55" s="118">
        <f>SUMIF('ricostr 1 2016'!$A:$A,'1 2016 ric'!$A:$A,'ricostr 1 2016'!V:V)</f>
        <v>0</v>
      </c>
      <c r="M55" s="118">
        <f>SUMIF('ricostr 1 2016'!$A:$A,'1 2016 ric'!$A:$A,'ricostr 1 2016'!X:X)</f>
        <v>0</v>
      </c>
      <c r="N55" s="106">
        <f t="shared" si="1"/>
        <v>0</v>
      </c>
      <c r="P55">
        <v>9.3333333333333339</v>
      </c>
      <c r="Q55" s="124">
        <f t="shared" si="0"/>
        <v>9.3333333333333339</v>
      </c>
    </row>
    <row r="56" spans="1:17" ht="25.5" x14ac:dyDescent="0.25">
      <c r="A56" s="131" t="s">
        <v>1676</v>
      </c>
      <c r="B56" s="132" t="s">
        <v>5</v>
      </c>
      <c r="C56" s="118">
        <f>SUMIF('ricostr 1 2016'!$A:$A,'1 2016 ric'!$A:$A,'ricostr 1 2016'!D:D)</f>
        <v>16</v>
      </c>
      <c r="D56" s="118">
        <f>SUMIF('ricostr 1 2016'!$A:$A,'1 2016 ric'!$A:$A,'ricostr 1 2016'!F:F)</f>
        <v>0</v>
      </c>
      <c r="E56" s="118">
        <f>SUMIF('ricostr 1 2016'!$A:$A,'1 2016 ric'!$A:$A,'ricostr 1 2016'!H:H)</f>
        <v>0</v>
      </c>
      <c r="F56" s="118">
        <f>SUMIF('ricostr 1 2016'!$A:$A,'1 2016 ric'!$A:$A,'ricostr 1 2016'!J:J)</f>
        <v>0</v>
      </c>
      <c r="G56" s="118">
        <f>SUMIF('ricostr 1 2016'!$A:$A,'1 2016 ric'!$A:$A,'ricostr 1 2016'!L:L)</f>
        <v>0</v>
      </c>
      <c r="H56" s="118">
        <f>SUMIF('ricostr 1 2016'!$A:$A,'1 2016 ric'!$A:$A,'ricostr 1 2016'!N:N)</f>
        <v>0</v>
      </c>
      <c r="I56" s="118">
        <f>SUMIF('ricostr 1 2016'!$A:$A,'1 2016 ric'!$A:$A,'ricostr 1 2016'!P:P)</f>
        <v>0</v>
      </c>
      <c r="J56" s="118">
        <f>SUMIF('ricostr 1 2016'!$A:$A,'1 2016 ric'!$A:$A,'ricostr 1 2016'!R:R)</f>
        <v>0</v>
      </c>
      <c r="K56" s="118">
        <f>SUMIF('ricostr 1 2016'!$A:$A,'1 2016 ric'!$A:$A,'ricostr 1 2016'!T:T)</f>
        <v>0</v>
      </c>
      <c r="L56" s="118">
        <f>SUMIF('ricostr 1 2016'!$A:$A,'1 2016 ric'!$A:$A,'ricostr 1 2016'!V:V)</f>
        <v>0</v>
      </c>
      <c r="M56" s="118">
        <f>SUMIF('ricostr 1 2016'!$A:$A,'1 2016 ric'!$A:$A,'ricostr 1 2016'!X:X)</f>
        <v>0</v>
      </c>
      <c r="N56" s="106">
        <f t="shared" si="1"/>
        <v>16</v>
      </c>
      <c r="P56">
        <v>0</v>
      </c>
      <c r="Q56" s="124">
        <f t="shared" si="0"/>
        <v>-16</v>
      </c>
    </row>
    <row r="57" spans="1:17" x14ac:dyDescent="0.25">
      <c r="A57" s="131" t="s">
        <v>1677</v>
      </c>
      <c r="B57" s="132" t="s">
        <v>555</v>
      </c>
      <c r="C57" s="118">
        <f>SUMIF('ricostr 1 2016'!$A:$A,'1 2016 ric'!$A:$A,'ricostr 1 2016'!D:D)</f>
        <v>0</v>
      </c>
      <c r="D57" s="118">
        <f>SUMIF('ricostr 1 2016'!$A:$A,'1 2016 ric'!$A:$A,'ricostr 1 2016'!F:F)</f>
        <v>0</v>
      </c>
      <c r="E57" s="118">
        <f>SUMIF('ricostr 1 2016'!$A:$A,'1 2016 ric'!$A:$A,'ricostr 1 2016'!H:H)</f>
        <v>0</v>
      </c>
      <c r="F57" s="118">
        <f>SUMIF('ricostr 1 2016'!$A:$A,'1 2016 ric'!$A:$A,'ricostr 1 2016'!J:J)</f>
        <v>0</v>
      </c>
      <c r="G57" s="118">
        <f>SUMIF('ricostr 1 2016'!$A:$A,'1 2016 ric'!$A:$A,'ricostr 1 2016'!L:L)</f>
        <v>0</v>
      </c>
      <c r="H57" s="118">
        <f>SUMIF('ricostr 1 2016'!$A:$A,'1 2016 ric'!$A:$A,'ricostr 1 2016'!N:N)</f>
        <v>0</v>
      </c>
      <c r="I57" s="118">
        <f>SUMIF('ricostr 1 2016'!$A:$A,'1 2016 ric'!$A:$A,'ricostr 1 2016'!P:P)</f>
        <v>0</v>
      </c>
      <c r="J57" s="118">
        <f>SUMIF('ricostr 1 2016'!$A:$A,'1 2016 ric'!$A:$A,'ricostr 1 2016'!R:R)</f>
        <v>0</v>
      </c>
      <c r="K57" s="118">
        <f>SUMIF('ricostr 1 2016'!$A:$A,'1 2016 ric'!$A:$A,'ricostr 1 2016'!T:T)</f>
        <v>0</v>
      </c>
      <c r="L57" s="118">
        <f>SUMIF('ricostr 1 2016'!$A:$A,'1 2016 ric'!$A:$A,'ricostr 1 2016'!V:V)</f>
        <v>0</v>
      </c>
      <c r="M57" s="118">
        <f>SUMIF('ricostr 1 2016'!$A:$A,'1 2016 ric'!$A:$A,'ricostr 1 2016'!X:X)</f>
        <v>0</v>
      </c>
      <c r="N57" s="106">
        <f t="shared" si="1"/>
        <v>0</v>
      </c>
      <c r="P57">
        <v>0</v>
      </c>
      <c r="Q57" s="124">
        <f t="shared" si="0"/>
        <v>0</v>
      </c>
    </row>
    <row r="58" spans="1:17" ht="38.25" x14ac:dyDescent="0.25">
      <c r="A58" s="131" t="s">
        <v>1678</v>
      </c>
      <c r="B58" s="132" t="s">
        <v>556</v>
      </c>
      <c r="C58" s="118">
        <f>SUMIF('ricostr 1 2016'!$A:$A,'1 2016 ric'!$A:$A,'ricostr 1 2016'!D:D)</f>
        <v>0</v>
      </c>
      <c r="D58" s="118">
        <f>SUMIF('ricostr 1 2016'!$A:$A,'1 2016 ric'!$A:$A,'ricostr 1 2016'!F:F)</f>
        <v>0</v>
      </c>
      <c r="E58" s="118">
        <f>SUMIF('ricostr 1 2016'!$A:$A,'1 2016 ric'!$A:$A,'ricostr 1 2016'!H:H)</f>
        <v>0</v>
      </c>
      <c r="F58" s="118">
        <f>SUMIF('ricostr 1 2016'!$A:$A,'1 2016 ric'!$A:$A,'ricostr 1 2016'!J:J)</f>
        <v>0</v>
      </c>
      <c r="G58" s="118">
        <f>SUMIF('ricostr 1 2016'!$A:$A,'1 2016 ric'!$A:$A,'ricostr 1 2016'!L:L)</f>
        <v>0</v>
      </c>
      <c r="H58" s="118">
        <f>SUMIF('ricostr 1 2016'!$A:$A,'1 2016 ric'!$A:$A,'ricostr 1 2016'!N:N)</f>
        <v>0</v>
      </c>
      <c r="I58" s="118">
        <f>SUMIF('ricostr 1 2016'!$A:$A,'1 2016 ric'!$A:$A,'ricostr 1 2016'!P:P)</f>
        <v>0</v>
      </c>
      <c r="J58" s="118">
        <f>SUMIF('ricostr 1 2016'!$A:$A,'1 2016 ric'!$A:$A,'ricostr 1 2016'!R:R)</f>
        <v>0</v>
      </c>
      <c r="K58" s="118">
        <f>SUMIF('ricostr 1 2016'!$A:$A,'1 2016 ric'!$A:$A,'ricostr 1 2016'!T:T)</f>
        <v>0</v>
      </c>
      <c r="L58" s="118">
        <f>SUMIF('ricostr 1 2016'!$A:$A,'1 2016 ric'!$A:$A,'ricostr 1 2016'!V:V)</f>
        <v>0</v>
      </c>
      <c r="M58" s="118">
        <f>SUMIF('ricostr 1 2016'!$A:$A,'1 2016 ric'!$A:$A,'ricostr 1 2016'!X:X)</f>
        <v>0</v>
      </c>
      <c r="N58" s="106">
        <f t="shared" si="1"/>
        <v>0</v>
      </c>
      <c r="P58">
        <v>105.33333333333333</v>
      </c>
      <c r="Q58" s="124">
        <f t="shared" si="0"/>
        <v>105.33333333333333</v>
      </c>
    </row>
    <row r="59" spans="1:17" ht="25.5" x14ac:dyDescent="0.25">
      <c r="A59" s="142" t="s">
        <v>1679</v>
      </c>
      <c r="B59" s="132" t="s">
        <v>557</v>
      </c>
      <c r="C59" s="118">
        <f>SUMIF('ricostr 1 2016'!$A:$A,'1 2016 ric'!$A:$A,'ricostr 1 2016'!D:D)</f>
        <v>0</v>
      </c>
      <c r="D59" s="118">
        <f>SUMIF('ricostr 1 2016'!$A:$A,'1 2016 ric'!$A:$A,'ricostr 1 2016'!F:F)</f>
        <v>0</v>
      </c>
      <c r="E59" s="118">
        <f>SUMIF('ricostr 1 2016'!$A:$A,'1 2016 ric'!$A:$A,'ricostr 1 2016'!H:H)</f>
        <v>0</v>
      </c>
      <c r="F59" s="118">
        <f>SUMIF('ricostr 1 2016'!$A:$A,'1 2016 ric'!$A:$A,'ricostr 1 2016'!J:J)</f>
        <v>0</v>
      </c>
      <c r="G59" s="118">
        <f>SUMIF('ricostr 1 2016'!$A:$A,'1 2016 ric'!$A:$A,'ricostr 1 2016'!L:L)</f>
        <v>0</v>
      </c>
      <c r="H59" s="118">
        <f>SUMIF('ricostr 1 2016'!$A:$A,'1 2016 ric'!$A:$A,'ricostr 1 2016'!N:N)</f>
        <v>0</v>
      </c>
      <c r="I59" s="118">
        <f>SUMIF('ricostr 1 2016'!$A:$A,'1 2016 ric'!$A:$A,'ricostr 1 2016'!P:P)</f>
        <v>0</v>
      </c>
      <c r="J59" s="118">
        <f>SUMIF('ricostr 1 2016'!$A:$A,'1 2016 ric'!$A:$A,'ricostr 1 2016'!R:R)</f>
        <v>0</v>
      </c>
      <c r="K59" s="118">
        <f>SUMIF('ricostr 1 2016'!$A:$A,'1 2016 ric'!$A:$A,'ricostr 1 2016'!T:T)</f>
        <v>0</v>
      </c>
      <c r="L59" s="118">
        <f>SUMIF('ricostr 1 2016'!$A:$A,'1 2016 ric'!$A:$A,'ricostr 1 2016'!V:V)</f>
        <v>0</v>
      </c>
      <c r="M59" s="118">
        <f>SUMIF('ricostr 1 2016'!$A:$A,'1 2016 ric'!$A:$A,'ricostr 1 2016'!X:X)</f>
        <v>0</v>
      </c>
      <c r="N59" s="106">
        <f t="shared" si="1"/>
        <v>0</v>
      </c>
      <c r="P59">
        <v>0</v>
      </c>
      <c r="Q59" s="124">
        <f t="shared" si="0"/>
        <v>0</v>
      </c>
    </row>
    <row r="60" spans="1:17" ht="38.25" x14ac:dyDescent="0.25">
      <c r="A60" s="142" t="s">
        <v>1680</v>
      </c>
      <c r="B60" s="132" t="s">
        <v>558</v>
      </c>
      <c r="C60" s="118">
        <f>SUMIF('ricostr 1 2016'!$A:$A,'1 2016 ric'!$A:$A,'ricostr 1 2016'!D:D)</f>
        <v>0</v>
      </c>
      <c r="D60" s="118">
        <f>SUMIF('ricostr 1 2016'!$A:$A,'1 2016 ric'!$A:$A,'ricostr 1 2016'!F:F)</f>
        <v>0</v>
      </c>
      <c r="E60" s="118">
        <f>SUMIF('ricostr 1 2016'!$A:$A,'1 2016 ric'!$A:$A,'ricostr 1 2016'!H:H)</f>
        <v>0</v>
      </c>
      <c r="F60" s="118">
        <f>SUMIF('ricostr 1 2016'!$A:$A,'1 2016 ric'!$A:$A,'ricostr 1 2016'!J:J)</f>
        <v>0</v>
      </c>
      <c r="G60" s="118">
        <f>SUMIF('ricostr 1 2016'!$A:$A,'1 2016 ric'!$A:$A,'ricostr 1 2016'!L:L)</f>
        <v>0</v>
      </c>
      <c r="H60" s="118">
        <f>SUMIF('ricostr 1 2016'!$A:$A,'1 2016 ric'!$A:$A,'ricostr 1 2016'!N:N)</f>
        <v>0</v>
      </c>
      <c r="I60" s="118">
        <f>SUMIF('ricostr 1 2016'!$A:$A,'1 2016 ric'!$A:$A,'ricostr 1 2016'!P:P)</f>
        <v>0</v>
      </c>
      <c r="J60" s="118">
        <f>SUMIF('ricostr 1 2016'!$A:$A,'1 2016 ric'!$A:$A,'ricostr 1 2016'!R:R)</f>
        <v>0</v>
      </c>
      <c r="K60" s="118">
        <f>SUMIF('ricostr 1 2016'!$A:$A,'1 2016 ric'!$A:$A,'ricostr 1 2016'!T:T)</f>
        <v>0</v>
      </c>
      <c r="L60" s="118">
        <f>SUMIF('ricostr 1 2016'!$A:$A,'1 2016 ric'!$A:$A,'ricostr 1 2016'!V:V)</f>
        <v>0</v>
      </c>
      <c r="M60" s="118">
        <f>SUMIF('ricostr 1 2016'!$A:$A,'1 2016 ric'!$A:$A,'ricostr 1 2016'!X:X)</f>
        <v>0</v>
      </c>
      <c r="N60" s="106">
        <f t="shared" si="1"/>
        <v>0</v>
      </c>
      <c r="P60">
        <v>105.33333333333333</v>
      </c>
      <c r="Q60" s="124">
        <f t="shared" si="0"/>
        <v>105.33333333333333</v>
      </c>
    </row>
    <row r="61" spans="1:17" ht="25.5" x14ac:dyDescent="0.25">
      <c r="A61" s="131" t="s">
        <v>1681</v>
      </c>
      <c r="B61" s="132" t="s">
        <v>559</v>
      </c>
      <c r="C61" s="118">
        <f>SUMIF('ricostr 1 2016'!$A:$A,'1 2016 ric'!$A:$A,'ricostr 1 2016'!D:D)</f>
        <v>0</v>
      </c>
      <c r="D61" s="118">
        <f>SUMIF('ricostr 1 2016'!$A:$A,'1 2016 ric'!$A:$A,'ricostr 1 2016'!F:F)</f>
        <v>0</v>
      </c>
      <c r="E61" s="118">
        <f>SUMIF('ricostr 1 2016'!$A:$A,'1 2016 ric'!$A:$A,'ricostr 1 2016'!H:H)</f>
        <v>0</v>
      </c>
      <c r="F61" s="118">
        <f>SUMIF('ricostr 1 2016'!$A:$A,'1 2016 ric'!$A:$A,'ricostr 1 2016'!J:J)</f>
        <v>0</v>
      </c>
      <c r="G61" s="118">
        <f>SUMIF('ricostr 1 2016'!$A:$A,'1 2016 ric'!$A:$A,'ricostr 1 2016'!L:L)</f>
        <v>0</v>
      </c>
      <c r="H61" s="118">
        <f>SUMIF('ricostr 1 2016'!$A:$A,'1 2016 ric'!$A:$A,'ricostr 1 2016'!N:N)</f>
        <v>0</v>
      </c>
      <c r="I61" s="118">
        <f>SUMIF('ricostr 1 2016'!$A:$A,'1 2016 ric'!$A:$A,'ricostr 1 2016'!P:P)</f>
        <v>0</v>
      </c>
      <c r="J61" s="118">
        <f>SUMIF('ricostr 1 2016'!$A:$A,'1 2016 ric'!$A:$A,'ricostr 1 2016'!R:R)</f>
        <v>0</v>
      </c>
      <c r="K61" s="118">
        <f>SUMIF('ricostr 1 2016'!$A:$A,'1 2016 ric'!$A:$A,'ricostr 1 2016'!T:T)</f>
        <v>0</v>
      </c>
      <c r="L61" s="118">
        <f>SUMIF('ricostr 1 2016'!$A:$A,'1 2016 ric'!$A:$A,'ricostr 1 2016'!V:V)</f>
        <v>0</v>
      </c>
      <c r="M61" s="118">
        <f>SUMIF('ricostr 1 2016'!$A:$A,'1 2016 ric'!$A:$A,'ricostr 1 2016'!X:X)</f>
        <v>0</v>
      </c>
      <c r="N61" s="106">
        <f t="shared" si="1"/>
        <v>0</v>
      </c>
      <c r="P61">
        <v>0</v>
      </c>
      <c r="Q61" s="124">
        <f t="shared" si="0"/>
        <v>0</v>
      </c>
    </row>
    <row r="62" spans="1:17" ht="51" x14ac:dyDescent="0.25">
      <c r="A62" s="142" t="s">
        <v>1682</v>
      </c>
      <c r="B62" s="132" t="s">
        <v>1791</v>
      </c>
      <c r="C62" s="118">
        <f>SUMIF('ricostr 1 2016'!$A:$A,'1 2016 ric'!$A:$A,'ricostr 1 2016'!D:D)</f>
        <v>0</v>
      </c>
      <c r="D62" s="118">
        <f>SUMIF('ricostr 1 2016'!$A:$A,'1 2016 ric'!$A:$A,'ricostr 1 2016'!F:F)</f>
        <v>0</v>
      </c>
      <c r="E62" s="118">
        <f>SUMIF('ricostr 1 2016'!$A:$A,'1 2016 ric'!$A:$A,'ricostr 1 2016'!H:H)</f>
        <v>0</v>
      </c>
      <c r="F62" s="118">
        <f>SUMIF('ricostr 1 2016'!$A:$A,'1 2016 ric'!$A:$A,'ricostr 1 2016'!J:J)</f>
        <v>0</v>
      </c>
      <c r="G62" s="118">
        <f>SUMIF('ricostr 1 2016'!$A:$A,'1 2016 ric'!$A:$A,'ricostr 1 2016'!L:L)</f>
        <v>0</v>
      </c>
      <c r="H62" s="118">
        <f>SUMIF('ricostr 1 2016'!$A:$A,'1 2016 ric'!$A:$A,'ricostr 1 2016'!N:N)</f>
        <v>0</v>
      </c>
      <c r="I62" s="118">
        <f>SUMIF('ricostr 1 2016'!$A:$A,'1 2016 ric'!$A:$A,'ricostr 1 2016'!P:P)</f>
        <v>0</v>
      </c>
      <c r="J62" s="118">
        <f>SUMIF('ricostr 1 2016'!$A:$A,'1 2016 ric'!$A:$A,'ricostr 1 2016'!R:R)</f>
        <v>0</v>
      </c>
      <c r="K62" s="118">
        <f>SUMIF('ricostr 1 2016'!$A:$A,'1 2016 ric'!$A:$A,'ricostr 1 2016'!T:T)</f>
        <v>0</v>
      </c>
      <c r="L62" s="118">
        <f>SUMIF('ricostr 1 2016'!$A:$A,'1 2016 ric'!$A:$A,'ricostr 1 2016'!V:V)</f>
        <v>0</v>
      </c>
      <c r="M62" s="118">
        <f>SUMIF('ricostr 1 2016'!$A:$A,'1 2016 ric'!$A:$A,'ricostr 1 2016'!X:X)</f>
        <v>0</v>
      </c>
      <c r="N62" s="106">
        <f t="shared" si="1"/>
        <v>0</v>
      </c>
      <c r="P62">
        <v>0</v>
      </c>
      <c r="Q62" s="124">
        <f t="shared" si="0"/>
        <v>0</v>
      </c>
    </row>
    <row r="63" spans="1:17" ht="25.5" x14ac:dyDescent="0.25">
      <c r="A63" s="142" t="s">
        <v>1683</v>
      </c>
      <c r="B63" s="132" t="s">
        <v>1792</v>
      </c>
      <c r="C63" s="118">
        <f>SUMIF('ricostr 1 2016'!$A:$A,'1 2016 ric'!$A:$A,'ricostr 1 2016'!D:D)</f>
        <v>0</v>
      </c>
      <c r="D63" s="118">
        <f>SUMIF('ricostr 1 2016'!$A:$A,'1 2016 ric'!$A:$A,'ricostr 1 2016'!F:F)</f>
        <v>0</v>
      </c>
      <c r="E63" s="118">
        <f>SUMIF('ricostr 1 2016'!$A:$A,'1 2016 ric'!$A:$A,'ricostr 1 2016'!H:H)</f>
        <v>0</v>
      </c>
      <c r="F63" s="118">
        <f>SUMIF('ricostr 1 2016'!$A:$A,'1 2016 ric'!$A:$A,'ricostr 1 2016'!J:J)</f>
        <v>0</v>
      </c>
      <c r="G63" s="118">
        <f>SUMIF('ricostr 1 2016'!$A:$A,'1 2016 ric'!$A:$A,'ricostr 1 2016'!L:L)</f>
        <v>0</v>
      </c>
      <c r="H63" s="118">
        <f>SUMIF('ricostr 1 2016'!$A:$A,'1 2016 ric'!$A:$A,'ricostr 1 2016'!N:N)</f>
        <v>0</v>
      </c>
      <c r="I63" s="118">
        <f>SUMIF('ricostr 1 2016'!$A:$A,'1 2016 ric'!$A:$A,'ricostr 1 2016'!P:P)</f>
        <v>0</v>
      </c>
      <c r="J63" s="118">
        <f>SUMIF('ricostr 1 2016'!$A:$A,'1 2016 ric'!$A:$A,'ricostr 1 2016'!R:R)</f>
        <v>0</v>
      </c>
      <c r="K63" s="118">
        <f>SUMIF('ricostr 1 2016'!$A:$A,'1 2016 ric'!$A:$A,'ricostr 1 2016'!T:T)</f>
        <v>0</v>
      </c>
      <c r="L63" s="118">
        <f>SUMIF('ricostr 1 2016'!$A:$A,'1 2016 ric'!$A:$A,'ricostr 1 2016'!V:V)</f>
        <v>0</v>
      </c>
      <c r="M63" s="118">
        <f>SUMIF('ricostr 1 2016'!$A:$A,'1 2016 ric'!$A:$A,'ricostr 1 2016'!X:X)</f>
        <v>0</v>
      </c>
      <c r="N63" s="106">
        <f t="shared" si="1"/>
        <v>0</v>
      </c>
      <c r="P63">
        <v>0</v>
      </c>
      <c r="Q63" s="124">
        <f t="shared" si="0"/>
        <v>0</v>
      </c>
    </row>
    <row r="64" spans="1:17" ht="25.5" x14ac:dyDescent="0.25">
      <c r="A64" s="142" t="s">
        <v>1684</v>
      </c>
      <c r="B64" s="132" t="s">
        <v>1793</v>
      </c>
      <c r="C64" s="118">
        <f>SUMIF('ricostr 1 2016'!$A:$A,'1 2016 ric'!$A:$A,'ricostr 1 2016'!D:D)</f>
        <v>0</v>
      </c>
      <c r="D64" s="118">
        <f>SUMIF('ricostr 1 2016'!$A:$A,'1 2016 ric'!$A:$A,'ricostr 1 2016'!F:F)</f>
        <v>0</v>
      </c>
      <c r="E64" s="118">
        <f>SUMIF('ricostr 1 2016'!$A:$A,'1 2016 ric'!$A:$A,'ricostr 1 2016'!H:H)</f>
        <v>0</v>
      </c>
      <c r="F64" s="118">
        <f>SUMIF('ricostr 1 2016'!$A:$A,'1 2016 ric'!$A:$A,'ricostr 1 2016'!J:J)</f>
        <v>0</v>
      </c>
      <c r="G64" s="118">
        <f>SUMIF('ricostr 1 2016'!$A:$A,'1 2016 ric'!$A:$A,'ricostr 1 2016'!L:L)</f>
        <v>0</v>
      </c>
      <c r="H64" s="118">
        <f>SUMIF('ricostr 1 2016'!$A:$A,'1 2016 ric'!$A:$A,'ricostr 1 2016'!N:N)</f>
        <v>0</v>
      </c>
      <c r="I64" s="118">
        <f>SUMIF('ricostr 1 2016'!$A:$A,'1 2016 ric'!$A:$A,'ricostr 1 2016'!P:P)</f>
        <v>0</v>
      </c>
      <c r="J64" s="118">
        <f>SUMIF('ricostr 1 2016'!$A:$A,'1 2016 ric'!$A:$A,'ricostr 1 2016'!R:R)</f>
        <v>0</v>
      </c>
      <c r="K64" s="118">
        <f>SUMIF('ricostr 1 2016'!$A:$A,'1 2016 ric'!$A:$A,'ricostr 1 2016'!T:T)</f>
        <v>0</v>
      </c>
      <c r="L64" s="118">
        <f>SUMIF('ricostr 1 2016'!$A:$A,'1 2016 ric'!$A:$A,'ricostr 1 2016'!V:V)</f>
        <v>0</v>
      </c>
      <c r="M64" s="118">
        <f>SUMIF('ricostr 1 2016'!$A:$A,'1 2016 ric'!$A:$A,'ricostr 1 2016'!X:X)</f>
        <v>0</v>
      </c>
      <c r="N64" s="106">
        <f t="shared" si="1"/>
        <v>0</v>
      </c>
      <c r="P64">
        <v>0</v>
      </c>
      <c r="Q64" s="124">
        <f t="shared" si="0"/>
        <v>0</v>
      </c>
    </row>
    <row r="65" spans="1:17" ht="25.5" x14ac:dyDescent="0.25">
      <c r="A65" s="142" t="s">
        <v>1685</v>
      </c>
      <c r="B65" s="132" t="s">
        <v>1794</v>
      </c>
      <c r="C65" s="118">
        <f>SUMIF('ricostr 1 2016'!$A:$A,'1 2016 ric'!$A:$A,'ricostr 1 2016'!D:D)</f>
        <v>0</v>
      </c>
      <c r="D65" s="118">
        <f>SUMIF('ricostr 1 2016'!$A:$A,'1 2016 ric'!$A:$A,'ricostr 1 2016'!F:F)</f>
        <v>0</v>
      </c>
      <c r="E65" s="118">
        <f>SUMIF('ricostr 1 2016'!$A:$A,'1 2016 ric'!$A:$A,'ricostr 1 2016'!H:H)</f>
        <v>0</v>
      </c>
      <c r="F65" s="118">
        <f>SUMIF('ricostr 1 2016'!$A:$A,'1 2016 ric'!$A:$A,'ricostr 1 2016'!J:J)</f>
        <v>0</v>
      </c>
      <c r="G65" s="118">
        <f>SUMIF('ricostr 1 2016'!$A:$A,'1 2016 ric'!$A:$A,'ricostr 1 2016'!L:L)</f>
        <v>0</v>
      </c>
      <c r="H65" s="118">
        <f>SUMIF('ricostr 1 2016'!$A:$A,'1 2016 ric'!$A:$A,'ricostr 1 2016'!N:N)</f>
        <v>0</v>
      </c>
      <c r="I65" s="118">
        <f>SUMIF('ricostr 1 2016'!$A:$A,'1 2016 ric'!$A:$A,'ricostr 1 2016'!P:P)</f>
        <v>0</v>
      </c>
      <c r="J65" s="118">
        <f>SUMIF('ricostr 1 2016'!$A:$A,'1 2016 ric'!$A:$A,'ricostr 1 2016'!R:R)</f>
        <v>0</v>
      </c>
      <c r="K65" s="118">
        <f>SUMIF('ricostr 1 2016'!$A:$A,'1 2016 ric'!$A:$A,'ricostr 1 2016'!T:T)</f>
        <v>0</v>
      </c>
      <c r="L65" s="118">
        <f>SUMIF('ricostr 1 2016'!$A:$A,'1 2016 ric'!$A:$A,'ricostr 1 2016'!V:V)</f>
        <v>0</v>
      </c>
      <c r="M65" s="118">
        <f>SUMIF('ricostr 1 2016'!$A:$A,'1 2016 ric'!$A:$A,'ricostr 1 2016'!X:X)</f>
        <v>0</v>
      </c>
      <c r="N65" s="106">
        <f t="shared" si="1"/>
        <v>0</v>
      </c>
      <c r="P65">
        <v>0</v>
      </c>
      <c r="Q65" s="124">
        <f t="shared" si="0"/>
        <v>0</v>
      </c>
    </row>
    <row r="66" spans="1:17" ht="38.25" x14ac:dyDescent="0.25">
      <c r="A66" s="142" t="s">
        <v>1686</v>
      </c>
      <c r="B66" s="132" t="s">
        <v>1795</v>
      </c>
      <c r="C66" s="118">
        <f>SUMIF('ricostr 1 2016'!$A:$A,'1 2016 ric'!$A:$A,'ricostr 1 2016'!D:D)</f>
        <v>0</v>
      </c>
      <c r="D66" s="118">
        <f>SUMIF('ricostr 1 2016'!$A:$A,'1 2016 ric'!$A:$A,'ricostr 1 2016'!F:F)</f>
        <v>0</v>
      </c>
      <c r="E66" s="118">
        <f>SUMIF('ricostr 1 2016'!$A:$A,'1 2016 ric'!$A:$A,'ricostr 1 2016'!H:H)</f>
        <v>0</v>
      </c>
      <c r="F66" s="118">
        <f>SUMIF('ricostr 1 2016'!$A:$A,'1 2016 ric'!$A:$A,'ricostr 1 2016'!J:J)</f>
        <v>0</v>
      </c>
      <c r="G66" s="118">
        <f>SUMIF('ricostr 1 2016'!$A:$A,'1 2016 ric'!$A:$A,'ricostr 1 2016'!L:L)</f>
        <v>0</v>
      </c>
      <c r="H66" s="118">
        <f>SUMIF('ricostr 1 2016'!$A:$A,'1 2016 ric'!$A:$A,'ricostr 1 2016'!N:N)</f>
        <v>0</v>
      </c>
      <c r="I66" s="118">
        <f>SUMIF('ricostr 1 2016'!$A:$A,'1 2016 ric'!$A:$A,'ricostr 1 2016'!P:P)</f>
        <v>0</v>
      </c>
      <c r="J66" s="118">
        <f>SUMIF('ricostr 1 2016'!$A:$A,'1 2016 ric'!$A:$A,'ricostr 1 2016'!R:R)</f>
        <v>0</v>
      </c>
      <c r="K66" s="118">
        <f>SUMIF('ricostr 1 2016'!$A:$A,'1 2016 ric'!$A:$A,'ricostr 1 2016'!T:T)</f>
        <v>0</v>
      </c>
      <c r="L66" s="118">
        <f>SUMIF('ricostr 1 2016'!$A:$A,'1 2016 ric'!$A:$A,'ricostr 1 2016'!V:V)</f>
        <v>0</v>
      </c>
      <c r="M66" s="118">
        <f>SUMIF('ricostr 1 2016'!$A:$A,'1 2016 ric'!$A:$A,'ricostr 1 2016'!X:X)</f>
        <v>0</v>
      </c>
      <c r="N66" s="106">
        <f t="shared" si="1"/>
        <v>0</v>
      </c>
      <c r="P66">
        <v>0</v>
      </c>
      <c r="Q66" s="124">
        <f t="shared" ref="Q66:Q129" si="2">+P66-N66</f>
        <v>0</v>
      </c>
    </row>
    <row r="67" spans="1:17" ht="25.5" x14ac:dyDescent="0.25">
      <c r="A67" s="142" t="s">
        <v>1687</v>
      </c>
      <c r="B67" s="132" t="s">
        <v>1796</v>
      </c>
      <c r="C67" s="118">
        <f>SUMIF('ricostr 1 2016'!$A:$A,'1 2016 ric'!$A:$A,'ricostr 1 2016'!D:D)</f>
        <v>828</v>
      </c>
      <c r="D67" s="118">
        <f>SUMIF('ricostr 1 2016'!$A:$A,'1 2016 ric'!$A:$A,'ricostr 1 2016'!F:F)</f>
        <v>652</v>
      </c>
      <c r="E67" s="118">
        <f>SUMIF('ricostr 1 2016'!$A:$A,'1 2016 ric'!$A:$A,'ricostr 1 2016'!H:H)</f>
        <v>800</v>
      </c>
      <c r="F67" s="118">
        <f>SUMIF('ricostr 1 2016'!$A:$A,'1 2016 ric'!$A:$A,'ricostr 1 2016'!J:J)</f>
        <v>300</v>
      </c>
      <c r="G67" s="118">
        <f>SUMIF('ricostr 1 2016'!$A:$A,'1 2016 ric'!$A:$A,'ricostr 1 2016'!L:L)</f>
        <v>532</v>
      </c>
      <c r="H67" s="118">
        <f>SUMIF('ricostr 1 2016'!$A:$A,'1 2016 ric'!$A:$A,'ricostr 1 2016'!N:N)</f>
        <v>112</v>
      </c>
      <c r="I67" s="118">
        <f>SUMIF('ricostr 1 2016'!$A:$A,'1 2016 ric'!$A:$A,'ricostr 1 2016'!P:P)</f>
        <v>288</v>
      </c>
      <c r="J67" s="118">
        <f>SUMIF('ricostr 1 2016'!$A:$A,'1 2016 ric'!$A:$A,'ricostr 1 2016'!R:R)</f>
        <v>1328</v>
      </c>
      <c r="K67" s="118">
        <f>SUMIF('ricostr 1 2016'!$A:$A,'1 2016 ric'!$A:$A,'ricostr 1 2016'!T:T)</f>
        <v>1028</v>
      </c>
      <c r="L67" s="118">
        <f>SUMIF('ricostr 1 2016'!$A:$A,'1 2016 ric'!$A:$A,'ricostr 1 2016'!V:V)</f>
        <v>288</v>
      </c>
      <c r="M67" s="118">
        <f>SUMIF('ricostr 1 2016'!$A:$A,'1 2016 ric'!$A:$A,'ricostr 1 2016'!X:X)</f>
        <v>52</v>
      </c>
      <c r="N67" s="106">
        <f t="shared" ref="N67:N130" si="3">SUM(C67:M67)</f>
        <v>6208</v>
      </c>
      <c r="P67">
        <v>5329.333333333333</v>
      </c>
      <c r="Q67" s="124">
        <f t="shared" si="2"/>
        <v>-878.66666666666697</v>
      </c>
    </row>
    <row r="68" spans="1:17" ht="25.5" x14ac:dyDescent="0.25">
      <c r="A68" s="142" t="s">
        <v>1688</v>
      </c>
      <c r="B68" s="132" t="s">
        <v>1798</v>
      </c>
      <c r="C68" s="118">
        <f>SUMIF('ricostr 1 2016'!$A:$A,'1 2016 ric'!$A:$A,'ricostr 1 2016'!D:D)</f>
        <v>1092</v>
      </c>
      <c r="D68" s="118">
        <f>SUMIF('ricostr 1 2016'!$A:$A,'1 2016 ric'!$A:$A,'ricostr 1 2016'!F:F)</f>
        <v>676</v>
      </c>
      <c r="E68" s="118">
        <f>SUMIF('ricostr 1 2016'!$A:$A,'1 2016 ric'!$A:$A,'ricostr 1 2016'!H:H)</f>
        <v>704</v>
      </c>
      <c r="F68" s="118">
        <f>SUMIF('ricostr 1 2016'!$A:$A,'1 2016 ric'!$A:$A,'ricostr 1 2016'!J:J)</f>
        <v>320</v>
      </c>
      <c r="G68" s="118">
        <f>SUMIF('ricostr 1 2016'!$A:$A,'1 2016 ric'!$A:$A,'ricostr 1 2016'!L:L)</f>
        <v>812</v>
      </c>
      <c r="H68" s="118">
        <f>SUMIF('ricostr 1 2016'!$A:$A,'1 2016 ric'!$A:$A,'ricostr 1 2016'!N:N)</f>
        <v>240</v>
      </c>
      <c r="I68" s="118">
        <f>SUMIF('ricostr 1 2016'!$A:$A,'1 2016 ric'!$A:$A,'ricostr 1 2016'!P:P)</f>
        <v>540</v>
      </c>
      <c r="J68" s="118">
        <f>SUMIF('ricostr 1 2016'!$A:$A,'1 2016 ric'!$A:$A,'ricostr 1 2016'!R:R)</f>
        <v>2440</v>
      </c>
      <c r="K68" s="118">
        <f>SUMIF('ricostr 1 2016'!$A:$A,'1 2016 ric'!$A:$A,'ricostr 1 2016'!T:T)</f>
        <v>3156</v>
      </c>
      <c r="L68" s="118">
        <f>SUMIF('ricostr 1 2016'!$A:$A,'1 2016 ric'!$A:$A,'ricostr 1 2016'!V:V)</f>
        <v>1816</v>
      </c>
      <c r="M68" s="118">
        <f>SUMIF('ricostr 1 2016'!$A:$A,'1 2016 ric'!$A:$A,'ricostr 1 2016'!X:X)</f>
        <v>2820</v>
      </c>
      <c r="N68" s="106">
        <f t="shared" si="3"/>
        <v>14616</v>
      </c>
      <c r="P68">
        <v>13377.333333333334</v>
      </c>
      <c r="Q68" s="124">
        <f t="shared" si="2"/>
        <v>-1238.6666666666661</v>
      </c>
    </row>
    <row r="69" spans="1:17" ht="25.5" x14ac:dyDescent="0.25">
      <c r="A69" s="142" t="s">
        <v>1689</v>
      </c>
      <c r="B69" s="132" t="s">
        <v>1799</v>
      </c>
      <c r="C69" s="118">
        <f>SUMIF('ricostr 1 2016'!$A:$A,'1 2016 ric'!$A:$A,'ricostr 1 2016'!D:D)</f>
        <v>12</v>
      </c>
      <c r="D69" s="118">
        <f>SUMIF('ricostr 1 2016'!$A:$A,'1 2016 ric'!$A:$A,'ricostr 1 2016'!F:F)</f>
        <v>0</v>
      </c>
      <c r="E69" s="118">
        <f>SUMIF('ricostr 1 2016'!$A:$A,'1 2016 ric'!$A:$A,'ricostr 1 2016'!H:H)</f>
        <v>0</v>
      </c>
      <c r="F69" s="118">
        <f>SUMIF('ricostr 1 2016'!$A:$A,'1 2016 ric'!$A:$A,'ricostr 1 2016'!J:J)</f>
        <v>0</v>
      </c>
      <c r="G69" s="118">
        <f>SUMIF('ricostr 1 2016'!$A:$A,'1 2016 ric'!$A:$A,'ricostr 1 2016'!L:L)</f>
        <v>0</v>
      </c>
      <c r="H69" s="118">
        <f>SUMIF('ricostr 1 2016'!$A:$A,'1 2016 ric'!$A:$A,'ricostr 1 2016'!N:N)</f>
        <v>0</v>
      </c>
      <c r="I69" s="118">
        <f>SUMIF('ricostr 1 2016'!$A:$A,'1 2016 ric'!$A:$A,'ricostr 1 2016'!P:P)</f>
        <v>0</v>
      </c>
      <c r="J69" s="118">
        <f>SUMIF('ricostr 1 2016'!$A:$A,'1 2016 ric'!$A:$A,'ricostr 1 2016'!R:R)</f>
        <v>280</v>
      </c>
      <c r="K69" s="118">
        <f>SUMIF('ricostr 1 2016'!$A:$A,'1 2016 ric'!$A:$A,'ricostr 1 2016'!T:T)</f>
        <v>0</v>
      </c>
      <c r="L69" s="118">
        <f>SUMIF('ricostr 1 2016'!$A:$A,'1 2016 ric'!$A:$A,'ricostr 1 2016'!V:V)</f>
        <v>52</v>
      </c>
      <c r="M69" s="118">
        <f>SUMIF('ricostr 1 2016'!$A:$A,'1 2016 ric'!$A:$A,'ricostr 1 2016'!X:X)</f>
        <v>4</v>
      </c>
      <c r="N69" s="106">
        <f t="shared" si="3"/>
        <v>348</v>
      </c>
      <c r="P69">
        <v>452</v>
      </c>
      <c r="Q69" s="124">
        <f t="shared" si="2"/>
        <v>104</v>
      </c>
    </row>
    <row r="70" spans="1:17" ht="25.5" x14ac:dyDescent="0.25">
      <c r="A70" s="142" t="s">
        <v>1690</v>
      </c>
      <c r="B70" s="132" t="s">
        <v>1800</v>
      </c>
      <c r="C70" s="118">
        <f>SUMIF('ricostr 1 2016'!$A:$A,'1 2016 ric'!$A:$A,'ricostr 1 2016'!D:D)</f>
        <v>896</v>
      </c>
      <c r="D70" s="118">
        <f>SUMIF('ricostr 1 2016'!$A:$A,'1 2016 ric'!$A:$A,'ricostr 1 2016'!F:F)</f>
        <v>676</v>
      </c>
      <c r="E70" s="118">
        <f>SUMIF('ricostr 1 2016'!$A:$A,'1 2016 ric'!$A:$A,'ricostr 1 2016'!H:H)</f>
        <v>276</v>
      </c>
      <c r="F70" s="118">
        <f>SUMIF('ricostr 1 2016'!$A:$A,'1 2016 ric'!$A:$A,'ricostr 1 2016'!J:J)</f>
        <v>320</v>
      </c>
      <c r="G70" s="118">
        <f>SUMIF('ricostr 1 2016'!$A:$A,'1 2016 ric'!$A:$A,'ricostr 1 2016'!L:L)</f>
        <v>812</v>
      </c>
      <c r="H70" s="118">
        <f>SUMIF('ricostr 1 2016'!$A:$A,'1 2016 ric'!$A:$A,'ricostr 1 2016'!N:N)</f>
        <v>200</v>
      </c>
      <c r="I70" s="118">
        <f>SUMIF('ricostr 1 2016'!$A:$A,'1 2016 ric'!$A:$A,'ricostr 1 2016'!P:P)</f>
        <v>500</v>
      </c>
      <c r="J70" s="118">
        <f>SUMIF('ricostr 1 2016'!$A:$A,'1 2016 ric'!$A:$A,'ricostr 1 2016'!R:R)</f>
        <v>2036</v>
      </c>
      <c r="K70" s="118">
        <f>SUMIF('ricostr 1 2016'!$A:$A,'1 2016 ric'!$A:$A,'ricostr 1 2016'!T:T)</f>
        <v>1848</v>
      </c>
      <c r="L70" s="118">
        <f>SUMIF('ricostr 1 2016'!$A:$A,'1 2016 ric'!$A:$A,'ricostr 1 2016'!V:V)</f>
        <v>1764</v>
      </c>
      <c r="M70" s="118">
        <f>SUMIF('ricostr 1 2016'!$A:$A,'1 2016 ric'!$A:$A,'ricostr 1 2016'!X:X)</f>
        <v>1736</v>
      </c>
      <c r="N70" s="106">
        <f t="shared" si="3"/>
        <v>11064</v>
      </c>
      <c r="P70">
        <v>10016</v>
      </c>
      <c r="Q70" s="124">
        <f t="shared" si="2"/>
        <v>-1048</v>
      </c>
    </row>
    <row r="71" spans="1:17" ht="25.5" x14ac:dyDescent="0.25">
      <c r="A71" s="142" t="s">
        <v>1691</v>
      </c>
      <c r="B71" s="132" t="s">
        <v>1801</v>
      </c>
      <c r="C71" s="118">
        <f>SUMIF('ricostr 1 2016'!$A:$A,'1 2016 ric'!$A:$A,'ricostr 1 2016'!D:D)</f>
        <v>0</v>
      </c>
      <c r="D71" s="118">
        <f>SUMIF('ricostr 1 2016'!$A:$A,'1 2016 ric'!$A:$A,'ricostr 1 2016'!F:F)</f>
        <v>0</v>
      </c>
      <c r="E71" s="118">
        <f>SUMIF('ricostr 1 2016'!$A:$A,'1 2016 ric'!$A:$A,'ricostr 1 2016'!H:H)</f>
        <v>0</v>
      </c>
      <c r="F71" s="118">
        <f>SUMIF('ricostr 1 2016'!$A:$A,'1 2016 ric'!$A:$A,'ricostr 1 2016'!J:J)</f>
        <v>0</v>
      </c>
      <c r="G71" s="118">
        <f>SUMIF('ricostr 1 2016'!$A:$A,'1 2016 ric'!$A:$A,'ricostr 1 2016'!L:L)</f>
        <v>0</v>
      </c>
      <c r="H71" s="118">
        <f>SUMIF('ricostr 1 2016'!$A:$A,'1 2016 ric'!$A:$A,'ricostr 1 2016'!N:N)</f>
        <v>0</v>
      </c>
      <c r="I71" s="118">
        <f>SUMIF('ricostr 1 2016'!$A:$A,'1 2016 ric'!$A:$A,'ricostr 1 2016'!P:P)</f>
        <v>12</v>
      </c>
      <c r="J71" s="118">
        <f>SUMIF('ricostr 1 2016'!$A:$A,'1 2016 ric'!$A:$A,'ricostr 1 2016'!R:R)</f>
        <v>0</v>
      </c>
      <c r="K71" s="118">
        <f>SUMIF('ricostr 1 2016'!$A:$A,'1 2016 ric'!$A:$A,'ricostr 1 2016'!T:T)</f>
        <v>0</v>
      </c>
      <c r="L71" s="118">
        <f>SUMIF('ricostr 1 2016'!$A:$A,'1 2016 ric'!$A:$A,'ricostr 1 2016'!V:V)</f>
        <v>0</v>
      </c>
      <c r="M71" s="118">
        <f>SUMIF('ricostr 1 2016'!$A:$A,'1 2016 ric'!$A:$A,'ricostr 1 2016'!X:X)</f>
        <v>0</v>
      </c>
      <c r="N71" s="106">
        <f t="shared" si="3"/>
        <v>12</v>
      </c>
      <c r="P71">
        <v>16</v>
      </c>
      <c r="Q71" s="124">
        <f t="shared" si="2"/>
        <v>4</v>
      </c>
    </row>
    <row r="72" spans="1:17" ht="38.25" x14ac:dyDescent="0.25">
      <c r="A72" s="142" t="s">
        <v>1692</v>
      </c>
      <c r="B72" s="132" t="s">
        <v>1802</v>
      </c>
      <c r="C72" s="118">
        <f>SUMIF('ricostr 1 2016'!$A:$A,'1 2016 ric'!$A:$A,'ricostr 1 2016'!D:D)</f>
        <v>88</v>
      </c>
      <c r="D72" s="118">
        <f>SUMIF('ricostr 1 2016'!$A:$A,'1 2016 ric'!$A:$A,'ricostr 1 2016'!F:F)</f>
        <v>0</v>
      </c>
      <c r="E72" s="118">
        <f>SUMIF('ricostr 1 2016'!$A:$A,'1 2016 ric'!$A:$A,'ricostr 1 2016'!H:H)</f>
        <v>12</v>
      </c>
      <c r="F72" s="118">
        <f>SUMIF('ricostr 1 2016'!$A:$A,'1 2016 ric'!$A:$A,'ricostr 1 2016'!J:J)</f>
        <v>0</v>
      </c>
      <c r="G72" s="118">
        <f>SUMIF('ricostr 1 2016'!$A:$A,'1 2016 ric'!$A:$A,'ricostr 1 2016'!L:L)</f>
        <v>0</v>
      </c>
      <c r="H72" s="118">
        <f>SUMIF('ricostr 1 2016'!$A:$A,'1 2016 ric'!$A:$A,'ricostr 1 2016'!N:N)</f>
        <v>4</v>
      </c>
      <c r="I72" s="118">
        <f>SUMIF('ricostr 1 2016'!$A:$A,'1 2016 ric'!$A:$A,'ricostr 1 2016'!P:P)</f>
        <v>24</v>
      </c>
      <c r="J72" s="118">
        <f>SUMIF('ricostr 1 2016'!$A:$A,'1 2016 ric'!$A:$A,'ricostr 1 2016'!R:R)</f>
        <v>0</v>
      </c>
      <c r="K72" s="118">
        <f>SUMIF('ricostr 1 2016'!$A:$A,'1 2016 ric'!$A:$A,'ricostr 1 2016'!T:T)</f>
        <v>240</v>
      </c>
      <c r="L72" s="118">
        <f>SUMIF('ricostr 1 2016'!$A:$A,'1 2016 ric'!$A:$A,'ricostr 1 2016'!V:V)</f>
        <v>0</v>
      </c>
      <c r="M72" s="118">
        <f>SUMIF('ricostr 1 2016'!$A:$A,'1 2016 ric'!$A:$A,'ricostr 1 2016'!X:X)</f>
        <v>24</v>
      </c>
      <c r="N72" s="106">
        <f t="shared" si="3"/>
        <v>392</v>
      </c>
      <c r="P72">
        <v>1058.6666666666667</v>
      </c>
      <c r="Q72" s="124">
        <f t="shared" si="2"/>
        <v>666.66666666666674</v>
      </c>
    </row>
    <row r="73" spans="1:17" ht="38.25" x14ac:dyDescent="0.25">
      <c r="A73" s="142" t="s">
        <v>1693</v>
      </c>
      <c r="B73" s="132" t="s">
        <v>1803</v>
      </c>
      <c r="C73" s="118">
        <f>SUMIF('ricostr 1 2016'!$A:$A,'1 2016 ric'!$A:$A,'ricostr 1 2016'!D:D)</f>
        <v>88</v>
      </c>
      <c r="D73" s="118">
        <f>SUMIF('ricostr 1 2016'!$A:$A,'1 2016 ric'!$A:$A,'ricostr 1 2016'!F:F)</f>
        <v>0</v>
      </c>
      <c r="E73" s="118">
        <f>SUMIF('ricostr 1 2016'!$A:$A,'1 2016 ric'!$A:$A,'ricostr 1 2016'!H:H)</f>
        <v>132</v>
      </c>
      <c r="F73" s="118">
        <f>SUMIF('ricostr 1 2016'!$A:$A,'1 2016 ric'!$A:$A,'ricostr 1 2016'!J:J)</f>
        <v>0</v>
      </c>
      <c r="G73" s="118">
        <f>SUMIF('ricostr 1 2016'!$A:$A,'1 2016 ric'!$A:$A,'ricostr 1 2016'!L:L)</f>
        <v>0</v>
      </c>
      <c r="H73" s="118">
        <f>SUMIF('ricostr 1 2016'!$A:$A,'1 2016 ric'!$A:$A,'ricostr 1 2016'!N:N)</f>
        <v>0</v>
      </c>
      <c r="I73" s="118">
        <f>SUMIF('ricostr 1 2016'!$A:$A,'1 2016 ric'!$A:$A,'ricostr 1 2016'!P:P)</f>
        <v>0</v>
      </c>
      <c r="J73" s="118">
        <f>SUMIF('ricostr 1 2016'!$A:$A,'1 2016 ric'!$A:$A,'ricostr 1 2016'!R:R)</f>
        <v>120</v>
      </c>
      <c r="K73" s="118">
        <f>SUMIF('ricostr 1 2016'!$A:$A,'1 2016 ric'!$A:$A,'ricostr 1 2016'!T:T)</f>
        <v>856</v>
      </c>
      <c r="L73" s="118">
        <f>SUMIF('ricostr 1 2016'!$A:$A,'1 2016 ric'!$A:$A,'ricostr 1 2016'!V:V)</f>
        <v>0</v>
      </c>
      <c r="M73" s="118">
        <f>SUMIF('ricostr 1 2016'!$A:$A,'1 2016 ric'!$A:$A,'ricostr 1 2016'!X:X)</f>
        <v>0</v>
      </c>
      <c r="N73" s="106">
        <f t="shared" si="3"/>
        <v>1196</v>
      </c>
      <c r="P73">
        <v>272</v>
      </c>
      <c r="Q73" s="124">
        <f t="shared" si="2"/>
        <v>-924</v>
      </c>
    </row>
    <row r="74" spans="1:17" ht="25.5" x14ac:dyDescent="0.25">
      <c r="A74" s="142" t="s">
        <v>1694</v>
      </c>
      <c r="B74" s="132" t="s">
        <v>1797</v>
      </c>
      <c r="C74" s="118">
        <f>SUMIF('ricostr 1 2016'!$A:$A,'1 2016 ric'!$A:$A,'ricostr 1 2016'!D:D)</f>
        <v>8</v>
      </c>
      <c r="D74" s="118">
        <f>SUMIF('ricostr 1 2016'!$A:$A,'1 2016 ric'!$A:$A,'ricostr 1 2016'!F:F)</f>
        <v>0</v>
      </c>
      <c r="E74" s="118">
        <f>SUMIF('ricostr 1 2016'!$A:$A,'1 2016 ric'!$A:$A,'ricostr 1 2016'!H:H)</f>
        <v>284</v>
      </c>
      <c r="F74" s="118">
        <f>SUMIF('ricostr 1 2016'!$A:$A,'1 2016 ric'!$A:$A,'ricostr 1 2016'!J:J)</f>
        <v>0</v>
      </c>
      <c r="G74" s="118">
        <f>SUMIF('ricostr 1 2016'!$A:$A,'1 2016 ric'!$A:$A,'ricostr 1 2016'!L:L)</f>
        <v>0</v>
      </c>
      <c r="H74" s="118">
        <f>SUMIF('ricostr 1 2016'!$A:$A,'1 2016 ric'!$A:$A,'ricostr 1 2016'!N:N)</f>
        <v>36</v>
      </c>
      <c r="I74" s="118">
        <f>SUMIF('ricostr 1 2016'!$A:$A,'1 2016 ric'!$A:$A,'ricostr 1 2016'!P:P)</f>
        <v>4</v>
      </c>
      <c r="J74" s="118">
        <f>SUMIF('ricostr 1 2016'!$A:$A,'1 2016 ric'!$A:$A,'ricostr 1 2016'!R:R)</f>
        <v>4</v>
      </c>
      <c r="K74" s="118">
        <f>SUMIF('ricostr 1 2016'!$A:$A,'1 2016 ric'!$A:$A,'ricostr 1 2016'!T:T)</f>
        <v>212</v>
      </c>
      <c r="L74" s="118">
        <f>SUMIF('ricostr 1 2016'!$A:$A,'1 2016 ric'!$A:$A,'ricostr 1 2016'!V:V)</f>
        <v>0</v>
      </c>
      <c r="M74" s="118">
        <f>SUMIF('ricostr 1 2016'!$A:$A,'1 2016 ric'!$A:$A,'ricostr 1 2016'!X:X)</f>
        <v>1056</v>
      </c>
      <c r="N74" s="106">
        <f t="shared" si="3"/>
        <v>1604</v>
      </c>
      <c r="P74">
        <v>1558.6666666666667</v>
      </c>
      <c r="Q74" s="124">
        <f t="shared" si="2"/>
        <v>-45.333333333333258</v>
      </c>
    </row>
    <row r="75" spans="1:17" ht="25.5" x14ac:dyDescent="0.25">
      <c r="A75" s="142" t="s">
        <v>1695</v>
      </c>
      <c r="B75" s="132" t="s">
        <v>1804</v>
      </c>
      <c r="C75" s="118">
        <f>SUMIF('ricostr 1 2016'!$A:$A,'1 2016 ric'!$A:$A,'ricostr 1 2016'!D:D)</f>
        <v>0</v>
      </c>
      <c r="D75" s="118">
        <f>SUMIF('ricostr 1 2016'!$A:$A,'1 2016 ric'!$A:$A,'ricostr 1 2016'!F:F)</f>
        <v>0</v>
      </c>
      <c r="E75" s="118">
        <f>SUMIF('ricostr 1 2016'!$A:$A,'1 2016 ric'!$A:$A,'ricostr 1 2016'!H:H)</f>
        <v>0</v>
      </c>
      <c r="F75" s="118">
        <f>SUMIF('ricostr 1 2016'!$A:$A,'1 2016 ric'!$A:$A,'ricostr 1 2016'!J:J)</f>
        <v>0</v>
      </c>
      <c r="G75" s="118">
        <f>SUMIF('ricostr 1 2016'!$A:$A,'1 2016 ric'!$A:$A,'ricostr 1 2016'!L:L)</f>
        <v>0</v>
      </c>
      <c r="H75" s="118">
        <f>SUMIF('ricostr 1 2016'!$A:$A,'1 2016 ric'!$A:$A,'ricostr 1 2016'!N:N)</f>
        <v>0</v>
      </c>
      <c r="I75" s="118">
        <f>SUMIF('ricostr 1 2016'!$A:$A,'1 2016 ric'!$A:$A,'ricostr 1 2016'!P:P)</f>
        <v>0</v>
      </c>
      <c r="J75" s="118">
        <f>SUMIF('ricostr 1 2016'!$A:$A,'1 2016 ric'!$A:$A,'ricostr 1 2016'!R:R)</f>
        <v>0</v>
      </c>
      <c r="K75" s="118">
        <f>SUMIF('ricostr 1 2016'!$A:$A,'1 2016 ric'!$A:$A,'ricostr 1 2016'!T:T)</f>
        <v>0</v>
      </c>
      <c r="L75" s="118">
        <f>SUMIF('ricostr 1 2016'!$A:$A,'1 2016 ric'!$A:$A,'ricostr 1 2016'!V:V)</f>
        <v>0</v>
      </c>
      <c r="M75" s="118">
        <f>SUMIF('ricostr 1 2016'!$A:$A,'1 2016 ric'!$A:$A,'ricostr 1 2016'!X:X)</f>
        <v>0</v>
      </c>
      <c r="N75" s="106">
        <f t="shared" si="3"/>
        <v>0</v>
      </c>
      <c r="P75">
        <v>4</v>
      </c>
      <c r="Q75" s="124">
        <f t="shared" si="2"/>
        <v>4</v>
      </c>
    </row>
    <row r="76" spans="1:17" x14ac:dyDescent="0.25">
      <c r="A76" s="131" t="s">
        <v>1696</v>
      </c>
      <c r="B76" s="132" t="s">
        <v>33</v>
      </c>
      <c r="C76" s="118">
        <f>SUMIF('ricostr 1 2016'!$A:$A,'1 2016 ric'!$A:$A,'ricostr 1 2016'!D:D)</f>
        <v>3760</v>
      </c>
      <c r="D76" s="118">
        <f>SUMIF('ricostr 1 2016'!$A:$A,'1 2016 ric'!$A:$A,'ricostr 1 2016'!F:F)</f>
        <v>3340</v>
      </c>
      <c r="E76" s="118">
        <f>SUMIF('ricostr 1 2016'!$A:$A,'1 2016 ric'!$A:$A,'ricostr 1 2016'!H:H)</f>
        <v>200</v>
      </c>
      <c r="F76" s="118">
        <f>SUMIF('ricostr 1 2016'!$A:$A,'1 2016 ric'!$A:$A,'ricostr 1 2016'!J:J)</f>
        <v>1384</v>
      </c>
      <c r="G76" s="118">
        <f>SUMIF('ricostr 1 2016'!$A:$A,'1 2016 ric'!$A:$A,'ricostr 1 2016'!L:L)</f>
        <v>4484</v>
      </c>
      <c r="H76" s="118">
        <f>SUMIF('ricostr 1 2016'!$A:$A,'1 2016 ric'!$A:$A,'ricostr 1 2016'!N:N)</f>
        <v>132</v>
      </c>
      <c r="I76" s="118">
        <f>SUMIF('ricostr 1 2016'!$A:$A,'1 2016 ric'!$A:$A,'ricostr 1 2016'!P:P)</f>
        <v>76</v>
      </c>
      <c r="J76" s="118">
        <f>SUMIF('ricostr 1 2016'!$A:$A,'1 2016 ric'!$A:$A,'ricostr 1 2016'!R:R)</f>
        <v>1428</v>
      </c>
      <c r="K76" s="118">
        <f>SUMIF('ricostr 1 2016'!$A:$A,'1 2016 ric'!$A:$A,'ricostr 1 2016'!T:T)</f>
        <v>816</v>
      </c>
      <c r="L76" s="118">
        <f>SUMIF('ricostr 1 2016'!$A:$A,'1 2016 ric'!$A:$A,'ricostr 1 2016'!V:V)</f>
        <v>192</v>
      </c>
      <c r="M76" s="118">
        <f>SUMIF('ricostr 1 2016'!$A:$A,'1 2016 ric'!$A:$A,'ricostr 1 2016'!X:X)</f>
        <v>2500</v>
      </c>
      <c r="N76" s="106">
        <f t="shared" si="3"/>
        <v>18312</v>
      </c>
      <c r="P76">
        <v>11325.333333333334</v>
      </c>
      <c r="Q76" s="124">
        <f t="shared" si="2"/>
        <v>-6986.6666666666661</v>
      </c>
    </row>
    <row r="77" spans="1:17" x14ac:dyDescent="0.25">
      <c r="A77" s="142" t="s">
        <v>1697</v>
      </c>
      <c r="B77" s="132" t="s">
        <v>683</v>
      </c>
      <c r="C77" s="118">
        <f>SUMIF('ricostr 1 2016'!$A:$A,'1 2016 ric'!$A:$A,'ricostr 1 2016'!D:D)</f>
        <v>148</v>
      </c>
      <c r="D77" s="118">
        <f>SUMIF('ricostr 1 2016'!$A:$A,'1 2016 ric'!$A:$A,'ricostr 1 2016'!F:F)</f>
        <v>0</v>
      </c>
      <c r="E77" s="118">
        <f>SUMIF('ricostr 1 2016'!$A:$A,'1 2016 ric'!$A:$A,'ricostr 1 2016'!H:H)</f>
        <v>92</v>
      </c>
      <c r="F77" s="118">
        <f>SUMIF('ricostr 1 2016'!$A:$A,'1 2016 ric'!$A:$A,'ricostr 1 2016'!J:J)</f>
        <v>40</v>
      </c>
      <c r="G77" s="118">
        <f>SUMIF('ricostr 1 2016'!$A:$A,'1 2016 ric'!$A:$A,'ricostr 1 2016'!L:L)</f>
        <v>4</v>
      </c>
      <c r="H77" s="118">
        <f>SUMIF('ricostr 1 2016'!$A:$A,'1 2016 ric'!$A:$A,'ricostr 1 2016'!N:N)</f>
        <v>0</v>
      </c>
      <c r="I77" s="118">
        <f>SUMIF('ricostr 1 2016'!$A:$A,'1 2016 ric'!$A:$A,'ricostr 1 2016'!P:P)</f>
        <v>52</v>
      </c>
      <c r="J77" s="118">
        <f>SUMIF('ricostr 1 2016'!$A:$A,'1 2016 ric'!$A:$A,'ricostr 1 2016'!R:R)</f>
        <v>136</v>
      </c>
      <c r="K77" s="118">
        <f>SUMIF('ricostr 1 2016'!$A:$A,'1 2016 ric'!$A:$A,'ricostr 1 2016'!T:T)</f>
        <v>296</v>
      </c>
      <c r="L77" s="118">
        <f>SUMIF('ricostr 1 2016'!$A:$A,'1 2016 ric'!$A:$A,'ricostr 1 2016'!V:V)</f>
        <v>112</v>
      </c>
      <c r="M77" s="118">
        <f>SUMIF('ricostr 1 2016'!$A:$A,'1 2016 ric'!$A:$A,'ricostr 1 2016'!X:X)</f>
        <v>152</v>
      </c>
      <c r="N77" s="106">
        <f t="shared" si="3"/>
        <v>1032</v>
      </c>
      <c r="P77">
        <v>1178.6666666666667</v>
      </c>
      <c r="Q77" s="124">
        <f t="shared" si="2"/>
        <v>146.66666666666674</v>
      </c>
    </row>
    <row r="78" spans="1:17" x14ac:dyDescent="0.25">
      <c r="A78" s="142" t="s">
        <v>1698</v>
      </c>
      <c r="B78" s="132" t="s">
        <v>684</v>
      </c>
      <c r="C78" s="118">
        <f>SUMIF('ricostr 1 2016'!$A:$A,'1 2016 ric'!$A:$A,'ricostr 1 2016'!D:D)</f>
        <v>0</v>
      </c>
      <c r="D78" s="118">
        <f>SUMIF('ricostr 1 2016'!$A:$A,'1 2016 ric'!$A:$A,'ricostr 1 2016'!F:F)</f>
        <v>180</v>
      </c>
      <c r="E78" s="118">
        <f>SUMIF('ricostr 1 2016'!$A:$A,'1 2016 ric'!$A:$A,'ricostr 1 2016'!H:H)</f>
        <v>60</v>
      </c>
      <c r="F78" s="118">
        <f>SUMIF('ricostr 1 2016'!$A:$A,'1 2016 ric'!$A:$A,'ricostr 1 2016'!J:J)</f>
        <v>0</v>
      </c>
      <c r="G78" s="118">
        <f>SUMIF('ricostr 1 2016'!$A:$A,'1 2016 ric'!$A:$A,'ricostr 1 2016'!L:L)</f>
        <v>188</v>
      </c>
      <c r="H78" s="118">
        <f>SUMIF('ricostr 1 2016'!$A:$A,'1 2016 ric'!$A:$A,'ricostr 1 2016'!N:N)</f>
        <v>0</v>
      </c>
      <c r="I78" s="118">
        <f>SUMIF('ricostr 1 2016'!$A:$A,'1 2016 ric'!$A:$A,'ricostr 1 2016'!P:P)</f>
        <v>0</v>
      </c>
      <c r="J78" s="118">
        <f>SUMIF('ricostr 1 2016'!$A:$A,'1 2016 ric'!$A:$A,'ricostr 1 2016'!R:R)</f>
        <v>0</v>
      </c>
      <c r="K78" s="118">
        <f>SUMIF('ricostr 1 2016'!$A:$A,'1 2016 ric'!$A:$A,'ricostr 1 2016'!T:T)</f>
        <v>192</v>
      </c>
      <c r="L78" s="118">
        <f>SUMIF('ricostr 1 2016'!$A:$A,'1 2016 ric'!$A:$A,'ricostr 1 2016'!V:V)</f>
        <v>0</v>
      </c>
      <c r="M78" s="118">
        <f>SUMIF('ricostr 1 2016'!$A:$A,'1 2016 ric'!$A:$A,'ricostr 1 2016'!X:X)</f>
        <v>0</v>
      </c>
      <c r="N78" s="106">
        <f t="shared" si="3"/>
        <v>620</v>
      </c>
      <c r="P78">
        <v>953.33333333333337</v>
      </c>
      <c r="Q78" s="124">
        <f t="shared" si="2"/>
        <v>333.33333333333337</v>
      </c>
    </row>
    <row r="79" spans="1:17" ht="38.25" x14ac:dyDescent="0.25">
      <c r="A79" s="142" t="s">
        <v>1699</v>
      </c>
      <c r="B79" s="132" t="s">
        <v>685</v>
      </c>
      <c r="C79" s="118">
        <f>SUMIF('ricostr 1 2016'!$A:$A,'1 2016 ric'!$A:$A,'ricostr 1 2016'!D:D)</f>
        <v>0</v>
      </c>
      <c r="D79" s="118">
        <f>SUMIF('ricostr 1 2016'!$A:$A,'1 2016 ric'!$A:$A,'ricostr 1 2016'!F:F)</f>
        <v>180</v>
      </c>
      <c r="E79" s="118">
        <f>SUMIF('ricostr 1 2016'!$A:$A,'1 2016 ric'!$A:$A,'ricostr 1 2016'!H:H)</f>
        <v>0</v>
      </c>
      <c r="F79" s="118">
        <f>SUMIF('ricostr 1 2016'!$A:$A,'1 2016 ric'!$A:$A,'ricostr 1 2016'!J:J)</f>
        <v>0</v>
      </c>
      <c r="G79" s="118">
        <f>SUMIF('ricostr 1 2016'!$A:$A,'1 2016 ric'!$A:$A,'ricostr 1 2016'!L:L)</f>
        <v>188</v>
      </c>
      <c r="H79" s="118">
        <f>SUMIF('ricostr 1 2016'!$A:$A,'1 2016 ric'!$A:$A,'ricostr 1 2016'!N:N)</f>
        <v>0</v>
      </c>
      <c r="I79" s="118">
        <f>SUMIF('ricostr 1 2016'!$A:$A,'1 2016 ric'!$A:$A,'ricostr 1 2016'!P:P)</f>
        <v>0</v>
      </c>
      <c r="J79" s="118">
        <f>SUMIF('ricostr 1 2016'!$A:$A,'1 2016 ric'!$A:$A,'ricostr 1 2016'!R:R)</f>
        <v>0</v>
      </c>
      <c r="K79" s="118">
        <f>SUMIF('ricostr 1 2016'!$A:$A,'1 2016 ric'!$A:$A,'ricostr 1 2016'!T:T)</f>
        <v>192</v>
      </c>
      <c r="L79" s="118">
        <f>SUMIF('ricostr 1 2016'!$A:$A,'1 2016 ric'!$A:$A,'ricostr 1 2016'!V:V)</f>
        <v>0</v>
      </c>
      <c r="M79" s="118">
        <f>SUMIF('ricostr 1 2016'!$A:$A,'1 2016 ric'!$A:$A,'ricostr 1 2016'!X:X)</f>
        <v>0</v>
      </c>
      <c r="N79" s="106">
        <f t="shared" si="3"/>
        <v>560</v>
      </c>
      <c r="P79">
        <v>842.66666666666663</v>
      </c>
      <c r="Q79" s="124">
        <f t="shared" si="2"/>
        <v>282.66666666666663</v>
      </c>
    </row>
    <row r="80" spans="1:17" ht="25.5" x14ac:dyDescent="0.25">
      <c r="A80" s="142" t="s">
        <v>1700</v>
      </c>
      <c r="B80" s="132" t="s">
        <v>73</v>
      </c>
      <c r="C80" s="118">
        <f>SUMIF('ricostr 1 2016'!$A:$A,'1 2016 ric'!$A:$A,'ricostr 1 2016'!D:D)</f>
        <v>0</v>
      </c>
      <c r="D80" s="118">
        <f>SUMIF('ricostr 1 2016'!$A:$A,'1 2016 ric'!$A:$A,'ricostr 1 2016'!F:F)</f>
        <v>0</v>
      </c>
      <c r="E80" s="118">
        <f>SUMIF('ricostr 1 2016'!$A:$A,'1 2016 ric'!$A:$A,'ricostr 1 2016'!H:H)</f>
        <v>60</v>
      </c>
      <c r="F80" s="118">
        <f>SUMIF('ricostr 1 2016'!$A:$A,'1 2016 ric'!$A:$A,'ricostr 1 2016'!J:J)</f>
        <v>0</v>
      </c>
      <c r="G80" s="118">
        <f>SUMIF('ricostr 1 2016'!$A:$A,'1 2016 ric'!$A:$A,'ricostr 1 2016'!L:L)</f>
        <v>0</v>
      </c>
      <c r="H80" s="118">
        <f>SUMIF('ricostr 1 2016'!$A:$A,'1 2016 ric'!$A:$A,'ricostr 1 2016'!N:N)</f>
        <v>0</v>
      </c>
      <c r="I80" s="118">
        <f>SUMIF('ricostr 1 2016'!$A:$A,'1 2016 ric'!$A:$A,'ricostr 1 2016'!P:P)</f>
        <v>0</v>
      </c>
      <c r="J80" s="118">
        <f>SUMIF('ricostr 1 2016'!$A:$A,'1 2016 ric'!$A:$A,'ricostr 1 2016'!R:R)</f>
        <v>0</v>
      </c>
      <c r="K80" s="118">
        <f>SUMIF('ricostr 1 2016'!$A:$A,'1 2016 ric'!$A:$A,'ricostr 1 2016'!T:T)</f>
        <v>0</v>
      </c>
      <c r="L80" s="118">
        <f>SUMIF('ricostr 1 2016'!$A:$A,'1 2016 ric'!$A:$A,'ricostr 1 2016'!V:V)</f>
        <v>0</v>
      </c>
      <c r="M80" s="118">
        <f>SUMIF('ricostr 1 2016'!$A:$A,'1 2016 ric'!$A:$A,'ricostr 1 2016'!X:X)</f>
        <v>0</v>
      </c>
      <c r="N80" s="106">
        <f t="shared" si="3"/>
        <v>60</v>
      </c>
      <c r="P80">
        <v>110.66666666666667</v>
      </c>
      <c r="Q80" s="124">
        <f t="shared" si="2"/>
        <v>50.666666666666671</v>
      </c>
    </row>
    <row r="81" spans="1:17" ht="25.5" x14ac:dyDescent="0.25">
      <c r="A81" s="142" t="s">
        <v>1701</v>
      </c>
      <c r="B81" s="132" t="s">
        <v>74</v>
      </c>
      <c r="C81" s="118">
        <f>SUMIF('ricostr 1 2016'!$A:$A,'1 2016 ric'!$A:$A,'ricostr 1 2016'!D:D)</f>
        <v>184</v>
      </c>
      <c r="D81" s="118">
        <f>SUMIF('ricostr 1 2016'!$A:$A,'1 2016 ric'!$A:$A,'ricostr 1 2016'!F:F)</f>
        <v>52</v>
      </c>
      <c r="E81" s="118">
        <f>SUMIF('ricostr 1 2016'!$A:$A,'1 2016 ric'!$A:$A,'ricostr 1 2016'!H:H)</f>
        <v>0</v>
      </c>
      <c r="F81" s="118">
        <f>SUMIF('ricostr 1 2016'!$A:$A,'1 2016 ric'!$A:$A,'ricostr 1 2016'!J:J)</f>
        <v>0</v>
      </c>
      <c r="G81" s="118">
        <f>SUMIF('ricostr 1 2016'!$A:$A,'1 2016 ric'!$A:$A,'ricostr 1 2016'!L:L)</f>
        <v>0</v>
      </c>
      <c r="H81" s="118">
        <f>SUMIF('ricostr 1 2016'!$A:$A,'1 2016 ric'!$A:$A,'ricostr 1 2016'!N:N)</f>
        <v>0</v>
      </c>
      <c r="I81" s="118">
        <f>SUMIF('ricostr 1 2016'!$A:$A,'1 2016 ric'!$A:$A,'ricostr 1 2016'!P:P)</f>
        <v>0</v>
      </c>
      <c r="J81" s="118">
        <f>SUMIF('ricostr 1 2016'!$A:$A,'1 2016 ric'!$A:$A,'ricostr 1 2016'!R:R)</f>
        <v>652</v>
      </c>
      <c r="K81" s="118">
        <f>SUMIF('ricostr 1 2016'!$A:$A,'1 2016 ric'!$A:$A,'ricostr 1 2016'!T:T)</f>
        <v>136</v>
      </c>
      <c r="L81" s="118">
        <f>SUMIF('ricostr 1 2016'!$A:$A,'1 2016 ric'!$A:$A,'ricostr 1 2016'!V:V)</f>
        <v>0</v>
      </c>
      <c r="M81" s="118">
        <f>SUMIF('ricostr 1 2016'!$A:$A,'1 2016 ric'!$A:$A,'ricostr 1 2016'!X:X)</f>
        <v>0</v>
      </c>
      <c r="N81" s="106">
        <f t="shared" si="3"/>
        <v>1024</v>
      </c>
      <c r="P81">
        <v>5629.333333333333</v>
      </c>
      <c r="Q81" s="124">
        <f t="shared" si="2"/>
        <v>4605.333333333333</v>
      </c>
    </row>
    <row r="82" spans="1:17" ht="51" x14ac:dyDescent="0.25">
      <c r="A82" s="142" t="s">
        <v>1702</v>
      </c>
      <c r="B82" s="132" t="s">
        <v>75</v>
      </c>
      <c r="C82" s="118">
        <f>SUMIF('ricostr 1 2016'!$A:$A,'1 2016 ric'!$A:$A,'ricostr 1 2016'!D:D)</f>
        <v>136</v>
      </c>
      <c r="D82" s="118">
        <f>SUMIF('ricostr 1 2016'!$A:$A,'1 2016 ric'!$A:$A,'ricostr 1 2016'!F:F)</f>
        <v>52</v>
      </c>
      <c r="E82" s="118">
        <f>SUMIF('ricostr 1 2016'!$A:$A,'1 2016 ric'!$A:$A,'ricostr 1 2016'!H:H)</f>
        <v>0</v>
      </c>
      <c r="F82" s="118">
        <f>SUMIF('ricostr 1 2016'!$A:$A,'1 2016 ric'!$A:$A,'ricostr 1 2016'!J:J)</f>
        <v>0</v>
      </c>
      <c r="G82" s="118">
        <f>SUMIF('ricostr 1 2016'!$A:$A,'1 2016 ric'!$A:$A,'ricostr 1 2016'!L:L)</f>
        <v>0</v>
      </c>
      <c r="H82" s="118">
        <f>SUMIF('ricostr 1 2016'!$A:$A,'1 2016 ric'!$A:$A,'ricostr 1 2016'!N:N)</f>
        <v>0</v>
      </c>
      <c r="I82" s="118">
        <f>SUMIF('ricostr 1 2016'!$A:$A,'1 2016 ric'!$A:$A,'ricostr 1 2016'!P:P)</f>
        <v>0</v>
      </c>
      <c r="J82" s="118">
        <f>SUMIF('ricostr 1 2016'!$A:$A,'1 2016 ric'!$A:$A,'ricostr 1 2016'!R:R)</f>
        <v>652</v>
      </c>
      <c r="K82" s="118">
        <f>SUMIF('ricostr 1 2016'!$A:$A,'1 2016 ric'!$A:$A,'ricostr 1 2016'!T:T)</f>
        <v>100</v>
      </c>
      <c r="L82" s="118">
        <f>SUMIF('ricostr 1 2016'!$A:$A,'1 2016 ric'!$A:$A,'ricostr 1 2016'!V:V)</f>
        <v>0</v>
      </c>
      <c r="M82" s="118">
        <f>SUMIF('ricostr 1 2016'!$A:$A,'1 2016 ric'!$A:$A,'ricostr 1 2016'!X:X)</f>
        <v>0</v>
      </c>
      <c r="N82" s="106">
        <f t="shared" si="3"/>
        <v>940</v>
      </c>
      <c r="P82">
        <v>1698.6666666666667</v>
      </c>
      <c r="Q82" s="124">
        <f t="shared" si="2"/>
        <v>758.66666666666674</v>
      </c>
    </row>
    <row r="83" spans="1:17" ht="25.5" x14ac:dyDescent="0.25">
      <c r="A83" s="142" t="s">
        <v>1703</v>
      </c>
      <c r="B83" s="132" t="s">
        <v>76</v>
      </c>
      <c r="C83" s="118">
        <f>SUMIF('ricostr 1 2016'!$A:$A,'1 2016 ric'!$A:$A,'ricostr 1 2016'!D:D)</f>
        <v>0</v>
      </c>
      <c r="D83" s="118">
        <f>SUMIF('ricostr 1 2016'!$A:$A,'1 2016 ric'!$A:$A,'ricostr 1 2016'!F:F)</f>
        <v>0</v>
      </c>
      <c r="E83" s="118">
        <f>SUMIF('ricostr 1 2016'!$A:$A,'1 2016 ric'!$A:$A,'ricostr 1 2016'!H:H)</f>
        <v>0</v>
      </c>
      <c r="F83" s="118">
        <f>SUMIF('ricostr 1 2016'!$A:$A,'1 2016 ric'!$A:$A,'ricostr 1 2016'!J:J)</f>
        <v>0</v>
      </c>
      <c r="G83" s="118">
        <f>SUMIF('ricostr 1 2016'!$A:$A,'1 2016 ric'!$A:$A,'ricostr 1 2016'!L:L)</f>
        <v>0</v>
      </c>
      <c r="H83" s="118">
        <f>SUMIF('ricostr 1 2016'!$A:$A,'1 2016 ric'!$A:$A,'ricostr 1 2016'!N:N)</f>
        <v>0</v>
      </c>
      <c r="I83" s="118">
        <f>SUMIF('ricostr 1 2016'!$A:$A,'1 2016 ric'!$A:$A,'ricostr 1 2016'!P:P)</f>
        <v>0</v>
      </c>
      <c r="J83" s="118">
        <f>SUMIF('ricostr 1 2016'!$A:$A,'1 2016 ric'!$A:$A,'ricostr 1 2016'!R:R)</f>
        <v>0</v>
      </c>
      <c r="K83" s="118">
        <f>SUMIF('ricostr 1 2016'!$A:$A,'1 2016 ric'!$A:$A,'ricostr 1 2016'!T:T)</f>
        <v>0</v>
      </c>
      <c r="L83" s="118">
        <f>SUMIF('ricostr 1 2016'!$A:$A,'1 2016 ric'!$A:$A,'ricostr 1 2016'!V:V)</f>
        <v>0</v>
      </c>
      <c r="M83" s="118">
        <f>SUMIF('ricostr 1 2016'!$A:$A,'1 2016 ric'!$A:$A,'ricostr 1 2016'!X:X)</f>
        <v>0</v>
      </c>
      <c r="N83" s="106">
        <f t="shared" si="3"/>
        <v>0</v>
      </c>
      <c r="P83">
        <v>3772</v>
      </c>
      <c r="Q83" s="124">
        <f t="shared" si="2"/>
        <v>3772</v>
      </c>
    </row>
    <row r="84" spans="1:17" ht="25.5" x14ac:dyDescent="0.25">
      <c r="A84" s="142" t="s">
        <v>1704</v>
      </c>
      <c r="B84" s="132" t="s">
        <v>77</v>
      </c>
      <c r="C84" s="118">
        <f>SUMIF('ricostr 1 2016'!$A:$A,'1 2016 ric'!$A:$A,'ricostr 1 2016'!D:D)</f>
        <v>48</v>
      </c>
      <c r="D84" s="118">
        <f>SUMIF('ricostr 1 2016'!$A:$A,'1 2016 ric'!$A:$A,'ricostr 1 2016'!F:F)</f>
        <v>0</v>
      </c>
      <c r="E84" s="118">
        <f>SUMIF('ricostr 1 2016'!$A:$A,'1 2016 ric'!$A:$A,'ricostr 1 2016'!H:H)</f>
        <v>0</v>
      </c>
      <c r="F84" s="118">
        <f>SUMIF('ricostr 1 2016'!$A:$A,'1 2016 ric'!$A:$A,'ricostr 1 2016'!J:J)</f>
        <v>0</v>
      </c>
      <c r="G84" s="118">
        <f>SUMIF('ricostr 1 2016'!$A:$A,'1 2016 ric'!$A:$A,'ricostr 1 2016'!L:L)</f>
        <v>0</v>
      </c>
      <c r="H84" s="118">
        <f>SUMIF('ricostr 1 2016'!$A:$A,'1 2016 ric'!$A:$A,'ricostr 1 2016'!N:N)</f>
        <v>0</v>
      </c>
      <c r="I84" s="118">
        <f>SUMIF('ricostr 1 2016'!$A:$A,'1 2016 ric'!$A:$A,'ricostr 1 2016'!P:P)</f>
        <v>0</v>
      </c>
      <c r="J84" s="118">
        <f>SUMIF('ricostr 1 2016'!$A:$A,'1 2016 ric'!$A:$A,'ricostr 1 2016'!R:R)</f>
        <v>0</v>
      </c>
      <c r="K84" s="118">
        <f>SUMIF('ricostr 1 2016'!$A:$A,'1 2016 ric'!$A:$A,'ricostr 1 2016'!T:T)</f>
        <v>36</v>
      </c>
      <c r="L84" s="118">
        <f>SUMIF('ricostr 1 2016'!$A:$A,'1 2016 ric'!$A:$A,'ricostr 1 2016'!V:V)</f>
        <v>0</v>
      </c>
      <c r="M84" s="118">
        <f>SUMIF('ricostr 1 2016'!$A:$A,'1 2016 ric'!$A:$A,'ricostr 1 2016'!X:X)</f>
        <v>0</v>
      </c>
      <c r="N84" s="106">
        <f t="shared" si="3"/>
        <v>84</v>
      </c>
      <c r="P84">
        <v>158.66666666666666</v>
      </c>
      <c r="Q84" s="124">
        <f t="shared" si="2"/>
        <v>74.666666666666657</v>
      </c>
    </row>
    <row r="85" spans="1:17" ht="25.5" x14ac:dyDescent="0.25">
      <c r="A85" s="142" t="s">
        <v>1705</v>
      </c>
      <c r="B85" s="132" t="s">
        <v>1362</v>
      </c>
      <c r="C85" s="118">
        <f>SUMIF('ricostr 1 2016'!$A:$A,'1 2016 ric'!$A:$A,'ricostr 1 2016'!D:D)</f>
        <v>356</v>
      </c>
      <c r="D85" s="118">
        <f>SUMIF('ricostr 1 2016'!$A:$A,'1 2016 ric'!$A:$A,'ricostr 1 2016'!F:F)</f>
        <v>80</v>
      </c>
      <c r="E85" s="118">
        <f>SUMIF('ricostr 1 2016'!$A:$A,'1 2016 ric'!$A:$A,'ricostr 1 2016'!H:H)</f>
        <v>48</v>
      </c>
      <c r="F85" s="118">
        <f>SUMIF('ricostr 1 2016'!$A:$A,'1 2016 ric'!$A:$A,'ricostr 1 2016'!J:J)</f>
        <v>28</v>
      </c>
      <c r="G85" s="118">
        <f>SUMIF('ricostr 1 2016'!$A:$A,'1 2016 ric'!$A:$A,'ricostr 1 2016'!L:L)</f>
        <v>88</v>
      </c>
      <c r="H85" s="118">
        <f>SUMIF('ricostr 1 2016'!$A:$A,'1 2016 ric'!$A:$A,'ricostr 1 2016'!N:N)</f>
        <v>0</v>
      </c>
      <c r="I85" s="118">
        <f>SUMIF('ricostr 1 2016'!$A:$A,'1 2016 ric'!$A:$A,'ricostr 1 2016'!P:P)</f>
        <v>0</v>
      </c>
      <c r="J85" s="118">
        <f>SUMIF('ricostr 1 2016'!$A:$A,'1 2016 ric'!$A:$A,'ricostr 1 2016'!R:R)</f>
        <v>0</v>
      </c>
      <c r="K85" s="118">
        <f>SUMIF('ricostr 1 2016'!$A:$A,'1 2016 ric'!$A:$A,'ricostr 1 2016'!T:T)</f>
        <v>0</v>
      </c>
      <c r="L85" s="118">
        <f>SUMIF('ricostr 1 2016'!$A:$A,'1 2016 ric'!$A:$A,'ricostr 1 2016'!V:V)</f>
        <v>0</v>
      </c>
      <c r="M85" s="118">
        <f>SUMIF('ricostr 1 2016'!$A:$A,'1 2016 ric'!$A:$A,'ricostr 1 2016'!X:X)</f>
        <v>0</v>
      </c>
      <c r="N85" s="106">
        <f t="shared" si="3"/>
        <v>600</v>
      </c>
      <c r="P85">
        <v>230.66666666666666</v>
      </c>
      <c r="Q85" s="124">
        <f t="shared" si="2"/>
        <v>-369.33333333333337</v>
      </c>
    </row>
    <row r="86" spans="1:17" ht="38.25" x14ac:dyDescent="0.25">
      <c r="A86" s="142" t="s">
        <v>1706</v>
      </c>
      <c r="B86" s="132" t="s">
        <v>27</v>
      </c>
      <c r="C86" s="118">
        <f>SUMIF('ricostr 1 2016'!$A:$A,'1 2016 ric'!$A:$A,'ricostr 1 2016'!D:D)</f>
        <v>36</v>
      </c>
      <c r="D86" s="118">
        <f>SUMIF('ricostr 1 2016'!$A:$A,'1 2016 ric'!$A:$A,'ricostr 1 2016'!F:F)</f>
        <v>80</v>
      </c>
      <c r="E86" s="118">
        <f>SUMIF('ricostr 1 2016'!$A:$A,'1 2016 ric'!$A:$A,'ricostr 1 2016'!H:H)</f>
        <v>0</v>
      </c>
      <c r="F86" s="118">
        <f>SUMIF('ricostr 1 2016'!$A:$A,'1 2016 ric'!$A:$A,'ricostr 1 2016'!J:J)</f>
        <v>0</v>
      </c>
      <c r="G86" s="118">
        <f>SUMIF('ricostr 1 2016'!$A:$A,'1 2016 ric'!$A:$A,'ricostr 1 2016'!L:L)</f>
        <v>0</v>
      </c>
      <c r="H86" s="118">
        <f>SUMIF('ricostr 1 2016'!$A:$A,'1 2016 ric'!$A:$A,'ricostr 1 2016'!N:N)</f>
        <v>0</v>
      </c>
      <c r="I86" s="118">
        <f>SUMIF('ricostr 1 2016'!$A:$A,'1 2016 ric'!$A:$A,'ricostr 1 2016'!P:P)</f>
        <v>0</v>
      </c>
      <c r="J86" s="118">
        <f>SUMIF('ricostr 1 2016'!$A:$A,'1 2016 ric'!$A:$A,'ricostr 1 2016'!R:R)</f>
        <v>0</v>
      </c>
      <c r="K86" s="118">
        <f>SUMIF('ricostr 1 2016'!$A:$A,'1 2016 ric'!$A:$A,'ricostr 1 2016'!T:T)</f>
        <v>0</v>
      </c>
      <c r="L86" s="118">
        <f>SUMIF('ricostr 1 2016'!$A:$A,'1 2016 ric'!$A:$A,'ricostr 1 2016'!V:V)</f>
        <v>0</v>
      </c>
      <c r="M86" s="118">
        <f>SUMIF('ricostr 1 2016'!$A:$A,'1 2016 ric'!$A:$A,'ricostr 1 2016'!X:X)</f>
        <v>0</v>
      </c>
      <c r="N86" s="106">
        <f t="shared" si="3"/>
        <v>116</v>
      </c>
      <c r="P86">
        <v>125.33333333333333</v>
      </c>
      <c r="Q86" s="124">
        <f t="shared" si="2"/>
        <v>9.3333333333333286</v>
      </c>
    </row>
    <row r="87" spans="1:17" ht="25.5" x14ac:dyDescent="0.25">
      <c r="A87" s="142" t="s">
        <v>1707</v>
      </c>
      <c r="B87" s="132" t="s">
        <v>28</v>
      </c>
      <c r="C87" s="118">
        <f>SUMIF('ricostr 1 2016'!$A:$A,'1 2016 ric'!$A:$A,'ricostr 1 2016'!D:D)</f>
        <v>28</v>
      </c>
      <c r="D87" s="118">
        <f>SUMIF('ricostr 1 2016'!$A:$A,'1 2016 ric'!$A:$A,'ricostr 1 2016'!F:F)</f>
        <v>0</v>
      </c>
      <c r="E87" s="118">
        <f>SUMIF('ricostr 1 2016'!$A:$A,'1 2016 ric'!$A:$A,'ricostr 1 2016'!H:H)</f>
        <v>0</v>
      </c>
      <c r="F87" s="118">
        <f>SUMIF('ricostr 1 2016'!$A:$A,'1 2016 ric'!$A:$A,'ricostr 1 2016'!J:J)</f>
        <v>0</v>
      </c>
      <c r="G87" s="118">
        <f>SUMIF('ricostr 1 2016'!$A:$A,'1 2016 ric'!$A:$A,'ricostr 1 2016'!L:L)</f>
        <v>0</v>
      </c>
      <c r="H87" s="118">
        <f>SUMIF('ricostr 1 2016'!$A:$A,'1 2016 ric'!$A:$A,'ricostr 1 2016'!N:N)</f>
        <v>0</v>
      </c>
      <c r="I87" s="118">
        <f>SUMIF('ricostr 1 2016'!$A:$A,'1 2016 ric'!$A:$A,'ricostr 1 2016'!P:P)</f>
        <v>0</v>
      </c>
      <c r="J87" s="118">
        <f>SUMIF('ricostr 1 2016'!$A:$A,'1 2016 ric'!$A:$A,'ricostr 1 2016'!R:R)</f>
        <v>0</v>
      </c>
      <c r="K87" s="118">
        <f>SUMIF('ricostr 1 2016'!$A:$A,'1 2016 ric'!$A:$A,'ricostr 1 2016'!T:T)</f>
        <v>0</v>
      </c>
      <c r="L87" s="118">
        <f>SUMIF('ricostr 1 2016'!$A:$A,'1 2016 ric'!$A:$A,'ricostr 1 2016'!V:V)</f>
        <v>0</v>
      </c>
      <c r="M87" s="118">
        <f>SUMIF('ricostr 1 2016'!$A:$A,'1 2016 ric'!$A:$A,'ricostr 1 2016'!X:X)</f>
        <v>0</v>
      </c>
      <c r="N87" s="106">
        <f t="shared" si="3"/>
        <v>28</v>
      </c>
      <c r="P87">
        <v>6.666666666666667</v>
      </c>
      <c r="Q87" s="124">
        <f t="shared" si="2"/>
        <v>-21.333333333333332</v>
      </c>
    </row>
    <row r="88" spans="1:17" ht="25.5" x14ac:dyDescent="0.25">
      <c r="A88" s="142" t="s">
        <v>1708</v>
      </c>
      <c r="B88" s="132" t="s">
        <v>29</v>
      </c>
      <c r="C88" s="118">
        <f>SUMIF('ricostr 1 2016'!$A:$A,'1 2016 ric'!$A:$A,'ricostr 1 2016'!D:D)</f>
        <v>292</v>
      </c>
      <c r="D88" s="118">
        <f>SUMIF('ricostr 1 2016'!$A:$A,'1 2016 ric'!$A:$A,'ricostr 1 2016'!F:F)</f>
        <v>0</v>
      </c>
      <c r="E88" s="118">
        <f>SUMIF('ricostr 1 2016'!$A:$A,'1 2016 ric'!$A:$A,'ricostr 1 2016'!H:H)</f>
        <v>48</v>
      </c>
      <c r="F88" s="118">
        <f>SUMIF('ricostr 1 2016'!$A:$A,'1 2016 ric'!$A:$A,'ricostr 1 2016'!J:J)</f>
        <v>28</v>
      </c>
      <c r="G88" s="118">
        <f>SUMIF('ricostr 1 2016'!$A:$A,'1 2016 ric'!$A:$A,'ricostr 1 2016'!L:L)</f>
        <v>88</v>
      </c>
      <c r="H88" s="118">
        <f>SUMIF('ricostr 1 2016'!$A:$A,'1 2016 ric'!$A:$A,'ricostr 1 2016'!N:N)</f>
        <v>0</v>
      </c>
      <c r="I88" s="118">
        <f>SUMIF('ricostr 1 2016'!$A:$A,'1 2016 ric'!$A:$A,'ricostr 1 2016'!P:P)</f>
        <v>0</v>
      </c>
      <c r="J88" s="118">
        <f>SUMIF('ricostr 1 2016'!$A:$A,'1 2016 ric'!$A:$A,'ricostr 1 2016'!R:R)</f>
        <v>0</v>
      </c>
      <c r="K88" s="118">
        <f>SUMIF('ricostr 1 2016'!$A:$A,'1 2016 ric'!$A:$A,'ricostr 1 2016'!T:T)</f>
        <v>0</v>
      </c>
      <c r="L88" s="118">
        <f>SUMIF('ricostr 1 2016'!$A:$A,'1 2016 ric'!$A:$A,'ricostr 1 2016'!V:V)</f>
        <v>0</v>
      </c>
      <c r="M88" s="118">
        <f>SUMIF('ricostr 1 2016'!$A:$A,'1 2016 ric'!$A:$A,'ricostr 1 2016'!X:X)</f>
        <v>0</v>
      </c>
      <c r="N88" s="106">
        <f t="shared" si="3"/>
        <v>456</v>
      </c>
      <c r="P88">
        <v>98.666666666666671</v>
      </c>
      <c r="Q88" s="124">
        <f t="shared" si="2"/>
        <v>-357.33333333333331</v>
      </c>
    </row>
    <row r="89" spans="1:17" x14ac:dyDescent="0.25">
      <c r="A89" s="142" t="s">
        <v>1709</v>
      </c>
      <c r="B89" s="132" t="s">
        <v>30</v>
      </c>
      <c r="C89" s="118">
        <f>SUMIF('ricostr 1 2016'!$A:$A,'1 2016 ric'!$A:$A,'ricostr 1 2016'!D:D)</f>
        <v>3072</v>
      </c>
      <c r="D89" s="118">
        <f>SUMIF('ricostr 1 2016'!$A:$A,'1 2016 ric'!$A:$A,'ricostr 1 2016'!F:F)</f>
        <v>3028</v>
      </c>
      <c r="E89" s="118">
        <f>SUMIF('ricostr 1 2016'!$A:$A,'1 2016 ric'!$A:$A,'ricostr 1 2016'!H:H)</f>
        <v>0</v>
      </c>
      <c r="F89" s="118">
        <f>SUMIF('ricostr 1 2016'!$A:$A,'1 2016 ric'!$A:$A,'ricostr 1 2016'!J:J)</f>
        <v>1316</v>
      </c>
      <c r="G89" s="118">
        <f>SUMIF('ricostr 1 2016'!$A:$A,'1 2016 ric'!$A:$A,'ricostr 1 2016'!L:L)</f>
        <v>4204</v>
      </c>
      <c r="H89" s="118">
        <f>SUMIF('ricostr 1 2016'!$A:$A,'1 2016 ric'!$A:$A,'ricostr 1 2016'!N:N)</f>
        <v>132</v>
      </c>
      <c r="I89" s="118">
        <f>SUMIF('ricostr 1 2016'!$A:$A,'1 2016 ric'!$A:$A,'ricostr 1 2016'!P:P)</f>
        <v>24</v>
      </c>
      <c r="J89" s="118">
        <f>SUMIF('ricostr 1 2016'!$A:$A,'1 2016 ric'!$A:$A,'ricostr 1 2016'!R:R)</f>
        <v>640</v>
      </c>
      <c r="K89" s="118">
        <f>SUMIF('ricostr 1 2016'!$A:$A,'1 2016 ric'!$A:$A,'ricostr 1 2016'!T:T)</f>
        <v>192</v>
      </c>
      <c r="L89" s="118">
        <f>SUMIF('ricostr 1 2016'!$A:$A,'1 2016 ric'!$A:$A,'ricostr 1 2016'!V:V)</f>
        <v>80</v>
      </c>
      <c r="M89" s="118">
        <f>SUMIF('ricostr 1 2016'!$A:$A,'1 2016 ric'!$A:$A,'ricostr 1 2016'!X:X)</f>
        <v>2348</v>
      </c>
      <c r="N89" s="106">
        <f t="shared" si="3"/>
        <v>15036</v>
      </c>
      <c r="P89">
        <v>3333.3333333333335</v>
      </c>
      <c r="Q89" s="124">
        <f t="shared" si="2"/>
        <v>-11702.666666666666</v>
      </c>
    </row>
    <row r="90" spans="1:17" ht="25.5" x14ac:dyDescent="0.25">
      <c r="A90" s="142" t="s">
        <v>1710</v>
      </c>
      <c r="B90" s="132" t="s">
        <v>31</v>
      </c>
      <c r="C90" s="118">
        <f>SUMIF('ricostr 1 2016'!$A:$A,'1 2016 ric'!$A:$A,'ricostr 1 2016'!D:D)</f>
        <v>2428</v>
      </c>
      <c r="D90" s="118">
        <f>SUMIF('ricostr 1 2016'!$A:$A,'1 2016 ric'!$A:$A,'ricostr 1 2016'!F:F)</f>
        <v>2996</v>
      </c>
      <c r="E90" s="118">
        <f>SUMIF('ricostr 1 2016'!$A:$A,'1 2016 ric'!$A:$A,'ricostr 1 2016'!H:H)</f>
        <v>0</v>
      </c>
      <c r="F90" s="118">
        <f>SUMIF('ricostr 1 2016'!$A:$A,'1 2016 ric'!$A:$A,'ricostr 1 2016'!J:J)</f>
        <v>1304</v>
      </c>
      <c r="G90" s="118">
        <f>SUMIF('ricostr 1 2016'!$A:$A,'1 2016 ric'!$A:$A,'ricostr 1 2016'!L:L)</f>
        <v>4016</v>
      </c>
      <c r="H90" s="118">
        <f>SUMIF('ricostr 1 2016'!$A:$A,'1 2016 ric'!$A:$A,'ricostr 1 2016'!N:N)</f>
        <v>0</v>
      </c>
      <c r="I90" s="118">
        <f>SUMIF('ricostr 1 2016'!$A:$A,'1 2016 ric'!$A:$A,'ricostr 1 2016'!P:P)</f>
        <v>0</v>
      </c>
      <c r="J90" s="118">
        <f>SUMIF('ricostr 1 2016'!$A:$A,'1 2016 ric'!$A:$A,'ricostr 1 2016'!R:R)</f>
        <v>0</v>
      </c>
      <c r="K90" s="118">
        <f>SUMIF('ricostr 1 2016'!$A:$A,'1 2016 ric'!$A:$A,'ricostr 1 2016'!T:T)</f>
        <v>0</v>
      </c>
      <c r="L90" s="118">
        <f>SUMIF('ricostr 1 2016'!$A:$A,'1 2016 ric'!$A:$A,'ricostr 1 2016'!V:V)</f>
        <v>0</v>
      </c>
      <c r="M90" s="118">
        <f>SUMIF('ricostr 1 2016'!$A:$A,'1 2016 ric'!$A:$A,'ricostr 1 2016'!X:X)</f>
        <v>1900</v>
      </c>
      <c r="N90" s="106">
        <f t="shared" si="3"/>
        <v>12644</v>
      </c>
      <c r="P90">
        <v>0</v>
      </c>
      <c r="Q90" s="124">
        <f t="shared" si="2"/>
        <v>-12644</v>
      </c>
    </row>
    <row r="91" spans="1:17" ht="25.5" x14ac:dyDescent="0.25">
      <c r="A91" s="131" t="s">
        <v>1711</v>
      </c>
      <c r="B91" s="132" t="s">
        <v>1330</v>
      </c>
      <c r="C91" s="118">
        <f>SUMIF('ricostr 1 2016'!$A:$A,'1 2016 ric'!$A:$A,'ricostr 1 2016'!D:D)</f>
        <v>440</v>
      </c>
      <c r="D91" s="118">
        <f>SUMIF('ricostr 1 2016'!$A:$A,'1 2016 ric'!$A:$A,'ricostr 1 2016'!F:F)</f>
        <v>196</v>
      </c>
      <c r="E91" s="118">
        <f>SUMIF('ricostr 1 2016'!$A:$A,'1 2016 ric'!$A:$A,'ricostr 1 2016'!H:H)</f>
        <v>0</v>
      </c>
      <c r="F91" s="118">
        <f>SUMIF('ricostr 1 2016'!$A:$A,'1 2016 ric'!$A:$A,'ricostr 1 2016'!J:J)</f>
        <v>76</v>
      </c>
      <c r="G91" s="118">
        <f>SUMIF('ricostr 1 2016'!$A:$A,'1 2016 ric'!$A:$A,'ricostr 1 2016'!L:L)</f>
        <v>228</v>
      </c>
      <c r="H91" s="118">
        <f>SUMIF('ricostr 1 2016'!$A:$A,'1 2016 ric'!$A:$A,'ricostr 1 2016'!N:N)</f>
        <v>0</v>
      </c>
      <c r="I91" s="118">
        <f>SUMIF('ricostr 1 2016'!$A:$A,'1 2016 ric'!$A:$A,'ricostr 1 2016'!P:P)</f>
        <v>0</v>
      </c>
      <c r="J91" s="118">
        <f>SUMIF('ricostr 1 2016'!$A:$A,'1 2016 ric'!$A:$A,'ricostr 1 2016'!R:R)</f>
        <v>0</v>
      </c>
      <c r="K91" s="118">
        <f>SUMIF('ricostr 1 2016'!$A:$A,'1 2016 ric'!$A:$A,'ricostr 1 2016'!T:T)</f>
        <v>0</v>
      </c>
      <c r="L91" s="118">
        <f>SUMIF('ricostr 1 2016'!$A:$A,'1 2016 ric'!$A:$A,'ricostr 1 2016'!V:V)</f>
        <v>0</v>
      </c>
      <c r="M91" s="118">
        <f>SUMIF('ricostr 1 2016'!$A:$A,'1 2016 ric'!$A:$A,'ricostr 1 2016'!X:X)</f>
        <v>1900</v>
      </c>
      <c r="N91" s="106">
        <f t="shared" si="3"/>
        <v>2840</v>
      </c>
      <c r="P91">
        <v>0</v>
      </c>
      <c r="Q91" s="124">
        <f t="shared" si="2"/>
        <v>-2840</v>
      </c>
    </row>
    <row r="92" spans="1:17" ht="25.5" x14ac:dyDescent="0.25">
      <c r="A92" s="131" t="s">
        <v>1712</v>
      </c>
      <c r="B92" s="132" t="s">
        <v>1331</v>
      </c>
      <c r="C92" s="118">
        <f>SUMIF('ricostr 1 2016'!$A:$A,'1 2016 ric'!$A:$A,'ricostr 1 2016'!D:D)</f>
        <v>0</v>
      </c>
      <c r="D92" s="118">
        <f>SUMIF('ricostr 1 2016'!$A:$A,'1 2016 ric'!$A:$A,'ricostr 1 2016'!F:F)</f>
        <v>1984</v>
      </c>
      <c r="E92" s="118">
        <f>SUMIF('ricostr 1 2016'!$A:$A,'1 2016 ric'!$A:$A,'ricostr 1 2016'!H:H)</f>
        <v>0</v>
      </c>
      <c r="F92" s="118">
        <f>SUMIF('ricostr 1 2016'!$A:$A,'1 2016 ric'!$A:$A,'ricostr 1 2016'!J:J)</f>
        <v>716</v>
      </c>
      <c r="G92" s="118">
        <f>SUMIF('ricostr 1 2016'!$A:$A,'1 2016 ric'!$A:$A,'ricostr 1 2016'!L:L)</f>
        <v>2196</v>
      </c>
      <c r="H92" s="118">
        <f>SUMIF('ricostr 1 2016'!$A:$A,'1 2016 ric'!$A:$A,'ricostr 1 2016'!N:N)</f>
        <v>0</v>
      </c>
      <c r="I92" s="118">
        <f>SUMIF('ricostr 1 2016'!$A:$A,'1 2016 ric'!$A:$A,'ricostr 1 2016'!P:P)</f>
        <v>0</v>
      </c>
      <c r="J92" s="118">
        <f>SUMIF('ricostr 1 2016'!$A:$A,'1 2016 ric'!$A:$A,'ricostr 1 2016'!R:R)</f>
        <v>0</v>
      </c>
      <c r="K92" s="118">
        <f>SUMIF('ricostr 1 2016'!$A:$A,'1 2016 ric'!$A:$A,'ricostr 1 2016'!T:T)</f>
        <v>0</v>
      </c>
      <c r="L92" s="118">
        <f>SUMIF('ricostr 1 2016'!$A:$A,'1 2016 ric'!$A:$A,'ricostr 1 2016'!V:V)</f>
        <v>0</v>
      </c>
      <c r="M92" s="118">
        <f>SUMIF('ricostr 1 2016'!$A:$A,'1 2016 ric'!$A:$A,'ricostr 1 2016'!X:X)</f>
        <v>0</v>
      </c>
      <c r="N92" s="106">
        <f t="shared" si="3"/>
        <v>4896</v>
      </c>
      <c r="P92">
        <v>0</v>
      </c>
      <c r="Q92" s="124">
        <f t="shared" si="2"/>
        <v>-4896</v>
      </c>
    </row>
    <row r="93" spans="1:17" x14ac:dyDescent="0.25">
      <c r="A93" s="131" t="s">
        <v>1713</v>
      </c>
      <c r="B93" s="132" t="s">
        <v>1332</v>
      </c>
      <c r="C93" s="118">
        <f>SUMIF('ricostr 1 2016'!$A:$A,'1 2016 ric'!$A:$A,'ricostr 1 2016'!D:D)</f>
        <v>1988</v>
      </c>
      <c r="D93" s="118">
        <f>SUMIF('ricostr 1 2016'!$A:$A,'1 2016 ric'!$A:$A,'ricostr 1 2016'!F:F)</f>
        <v>816</v>
      </c>
      <c r="E93" s="118">
        <f>SUMIF('ricostr 1 2016'!$A:$A,'1 2016 ric'!$A:$A,'ricostr 1 2016'!H:H)</f>
        <v>0</v>
      </c>
      <c r="F93" s="118">
        <f>SUMIF('ricostr 1 2016'!$A:$A,'1 2016 ric'!$A:$A,'ricostr 1 2016'!J:J)</f>
        <v>512</v>
      </c>
      <c r="G93" s="118">
        <f>SUMIF('ricostr 1 2016'!$A:$A,'1 2016 ric'!$A:$A,'ricostr 1 2016'!L:L)</f>
        <v>1592</v>
      </c>
      <c r="H93" s="118">
        <f>SUMIF('ricostr 1 2016'!$A:$A,'1 2016 ric'!$A:$A,'ricostr 1 2016'!N:N)</f>
        <v>0</v>
      </c>
      <c r="I93" s="118">
        <f>SUMIF('ricostr 1 2016'!$A:$A,'1 2016 ric'!$A:$A,'ricostr 1 2016'!P:P)</f>
        <v>0</v>
      </c>
      <c r="J93" s="118">
        <f>SUMIF('ricostr 1 2016'!$A:$A,'1 2016 ric'!$A:$A,'ricostr 1 2016'!R:R)</f>
        <v>0</v>
      </c>
      <c r="K93" s="118">
        <f>SUMIF('ricostr 1 2016'!$A:$A,'1 2016 ric'!$A:$A,'ricostr 1 2016'!T:T)</f>
        <v>0</v>
      </c>
      <c r="L93" s="118">
        <f>SUMIF('ricostr 1 2016'!$A:$A,'1 2016 ric'!$A:$A,'ricostr 1 2016'!V:V)</f>
        <v>0</v>
      </c>
      <c r="M93" s="118">
        <f>SUMIF('ricostr 1 2016'!$A:$A,'1 2016 ric'!$A:$A,'ricostr 1 2016'!X:X)</f>
        <v>0</v>
      </c>
      <c r="N93" s="106">
        <f t="shared" si="3"/>
        <v>4908</v>
      </c>
      <c r="P93">
        <v>0</v>
      </c>
      <c r="Q93" s="124">
        <f t="shared" si="2"/>
        <v>-4908</v>
      </c>
    </row>
    <row r="94" spans="1:17" x14ac:dyDescent="0.25">
      <c r="A94" s="142" t="s">
        <v>1714</v>
      </c>
      <c r="B94" s="132" t="s">
        <v>32</v>
      </c>
      <c r="C94" s="118">
        <f>SUMIF('ricostr 1 2016'!$A:$A,'1 2016 ric'!$A:$A,'ricostr 1 2016'!D:D)</f>
        <v>644</v>
      </c>
      <c r="D94" s="118">
        <f>SUMIF('ricostr 1 2016'!$A:$A,'1 2016 ric'!$A:$A,'ricostr 1 2016'!F:F)</f>
        <v>32</v>
      </c>
      <c r="E94" s="118">
        <f>SUMIF('ricostr 1 2016'!$A:$A,'1 2016 ric'!$A:$A,'ricostr 1 2016'!H:H)</f>
        <v>0</v>
      </c>
      <c r="F94" s="118">
        <f>SUMIF('ricostr 1 2016'!$A:$A,'1 2016 ric'!$A:$A,'ricostr 1 2016'!J:J)</f>
        <v>12</v>
      </c>
      <c r="G94" s="118">
        <f>SUMIF('ricostr 1 2016'!$A:$A,'1 2016 ric'!$A:$A,'ricostr 1 2016'!L:L)</f>
        <v>188</v>
      </c>
      <c r="H94" s="118">
        <f>SUMIF('ricostr 1 2016'!$A:$A,'1 2016 ric'!$A:$A,'ricostr 1 2016'!N:N)</f>
        <v>132</v>
      </c>
      <c r="I94" s="118">
        <f>SUMIF('ricostr 1 2016'!$A:$A,'1 2016 ric'!$A:$A,'ricostr 1 2016'!P:P)</f>
        <v>24</v>
      </c>
      <c r="J94" s="118">
        <f>SUMIF('ricostr 1 2016'!$A:$A,'1 2016 ric'!$A:$A,'ricostr 1 2016'!R:R)</f>
        <v>640</v>
      </c>
      <c r="K94" s="118">
        <f>SUMIF('ricostr 1 2016'!$A:$A,'1 2016 ric'!$A:$A,'ricostr 1 2016'!T:T)</f>
        <v>192</v>
      </c>
      <c r="L94" s="118">
        <f>SUMIF('ricostr 1 2016'!$A:$A,'1 2016 ric'!$A:$A,'ricostr 1 2016'!V:V)</f>
        <v>80</v>
      </c>
      <c r="M94" s="118">
        <f>SUMIF('ricostr 1 2016'!$A:$A,'1 2016 ric'!$A:$A,'ricostr 1 2016'!X:X)</f>
        <v>448</v>
      </c>
      <c r="N94" s="106">
        <f t="shared" si="3"/>
        <v>2392</v>
      </c>
      <c r="P94">
        <v>3333.3333333333335</v>
      </c>
      <c r="Q94" s="124">
        <f t="shared" si="2"/>
        <v>941.33333333333348</v>
      </c>
    </row>
    <row r="95" spans="1:17" ht="25.5" x14ac:dyDescent="0.25">
      <c r="A95" s="131" t="s">
        <v>1715</v>
      </c>
      <c r="B95" s="132" t="s">
        <v>1167</v>
      </c>
      <c r="C95" s="118">
        <f>SUMIF('ricostr 1 2016'!$A:$A,'1 2016 ric'!$A:$A,'ricostr 1 2016'!D:D)</f>
        <v>3244</v>
      </c>
      <c r="D95" s="118">
        <f>SUMIF('ricostr 1 2016'!$A:$A,'1 2016 ric'!$A:$A,'ricostr 1 2016'!F:F)</f>
        <v>2652</v>
      </c>
      <c r="E95" s="118">
        <f>SUMIF('ricostr 1 2016'!$A:$A,'1 2016 ric'!$A:$A,'ricostr 1 2016'!H:H)</f>
        <v>4640</v>
      </c>
      <c r="F95" s="118">
        <f>SUMIF('ricostr 1 2016'!$A:$A,'1 2016 ric'!$A:$A,'ricostr 1 2016'!J:J)</f>
        <v>940</v>
      </c>
      <c r="G95" s="118">
        <f>SUMIF('ricostr 1 2016'!$A:$A,'1 2016 ric'!$A:$A,'ricostr 1 2016'!L:L)</f>
        <v>2220</v>
      </c>
      <c r="H95" s="118">
        <f>SUMIF('ricostr 1 2016'!$A:$A,'1 2016 ric'!$A:$A,'ricostr 1 2016'!N:N)</f>
        <v>1048</v>
      </c>
      <c r="I95" s="118">
        <f>SUMIF('ricostr 1 2016'!$A:$A,'1 2016 ric'!$A:$A,'ricostr 1 2016'!P:P)</f>
        <v>1676</v>
      </c>
      <c r="J95" s="118">
        <f>SUMIF('ricostr 1 2016'!$A:$A,'1 2016 ric'!$A:$A,'ricostr 1 2016'!R:R)</f>
        <v>5460</v>
      </c>
      <c r="K95" s="118">
        <f>SUMIF('ricostr 1 2016'!$A:$A,'1 2016 ric'!$A:$A,'ricostr 1 2016'!T:T)</f>
        <v>2496</v>
      </c>
      <c r="L95" s="118">
        <f>SUMIF('ricostr 1 2016'!$A:$A,'1 2016 ric'!$A:$A,'ricostr 1 2016'!V:V)</f>
        <v>3432</v>
      </c>
      <c r="M95" s="118">
        <f>SUMIF('ricostr 1 2016'!$A:$A,'1 2016 ric'!$A:$A,'ricostr 1 2016'!X:X)</f>
        <v>3032</v>
      </c>
      <c r="N95" s="106">
        <f t="shared" si="3"/>
        <v>30840</v>
      </c>
      <c r="P95">
        <v>30284</v>
      </c>
      <c r="Q95" s="124">
        <f t="shared" si="2"/>
        <v>-556</v>
      </c>
    </row>
    <row r="96" spans="1:17" ht="38.25" x14ac:dyDescent="0.25">
      <c r="A96" s="142" t="s">
        <v>1716</v>
      </c>
      <c r="B96" s="132" t="s">
        <v>34</v>
      </c>
      <c r="C96" s="118">
        <f>SUMIF('ricostr 1 2016'!$A:$A,'1 2016 ric'!$A:$A,'ricostr 1 2016'!D:D)</f>
        <v>3204</v>
      </c>
      <c r="D96" s="118">
        <f>SUMIF('ricostr 1 2016'!$A:$A,'1 2016 ric'!$A:$A,'ricostr 1 2016'!F:F)</f>
        <v>2600</v>
      </c>
      <c r="E96" s="118">
        <f>SUMIF('ricostr 1 2016'!$A:$A,'1 2016 ric'!$A:$A,'ricostr 1 2016'!H:H)</f>
        <v>4548</v>
      </c>
      <c r="F96" s="118">
        <f>SUMIF('ricostr 1 2016'!$A:$A,'1 2016 ric'!$A:$A,'ricostr 1 2016'!J:J)</f>
        <v>920</v>
      </c>
      <c r="G96" s="118">
        <f>SUMIF('ricostr 1 2016'!$A:$A,'1 2016 ric'!$A:$A,'ricostr 1 2016'!L:L)</f>
        <v>2144</v>
      </c>
      <c r="H96" s="118">
        <f>SUMIF('ricostr 1 2016'!$A:$A,'1 2016 ric'!$A:$A,'ricostr 1 2016'!N:N)</f>
        <v>992</v>
      </c>
      <c r="I96" s="118">
        <f>SUMIF('ricostr 1 2016'!$A:$A,'1 2016 ric'!$A:$A,'ricostr 1 2016'!P:P)</f>
        <v>1556</v>
      </c>
      <c r="J96" s="118">
        <f>SUMIF('ricostr 1 2016'!$A:$A,'1 2016 ric'!$A:$A,'ricostr 1 2016'!R:R)</f>
        <v>5284</v>
      </c>
      <c r="K96" s="118">
        <f>SUMIF('ricostr 1 2016'!$A:$A,'1 2016 ric'!$A:$A,'ricostr 1 2016'!T:T)</f>
        <v>2444</v>
      </c>
      <c r="L96" s="118">
        <f>SUMIF('ricostr 1 2016'!$A:$A,'1 2016 ric'!$A:$A,'ricostr 1 2016'!V:V)</f>
        <v>3388</v>
      </c>
      <c r="M96" s="118">
        <f>SUMIF('ricostr 1 2016'!$A:$A,'1 2016 ric'!$A:$A,'ricostr 1 2016'!X:X)</f>
        <v>2868</v>
      </c>
      <c r="N96" s="106">
        <f t="shared" si="3"/>
        <v>29948</v>
      </c>
      <c r="P96">
        <v>29084</v>
      </c>
      <c r="Q96" s="124">
        <f t="shared" si="2"/>
        <v>-864</v>
      </c>
    </row>
    <row r="97" spans="1:17" ht="25.5" x14ac:dyDescent="0.25">
      <c r="A97" s="142" t="s">
        <v>1717</v>
      </c>
      <c r="B97" s="132" t="s">
        <v>35</v>
      </c>
      <c r="C97" s="118">
        <f>SUMIF('ricostr 1 2016'!$A:$A,'1 2016 ric'!$A:$A,'ricostr 1 2016'!D:D)</f>
        <v>40</v>
      </c>
      <c r="D97" s="118">
        <f>SUMIF('ricostr 1 2016'!$A:$A,'1 2016 ric'!$A:$A,'ricostr 1 2016'!F:F)</f>
        <v>52</v>
      </c>
      <c r="E97" s="118">
        <f>SUMIF('ricostr 1 2016'!$A:$A,'1 2016 ric'!$A:$A,'ricostr 1 2016'!H:H)</f>
        <v>92</v>
      </c>
      <c r="F97" s="118">
        <f>SUMIF('ricostr 1 2016'!$A:$A,'1 2016 ric'!$A:$A,'ricostr 1 2016'!J:J)</f>
        <v>20</v>
      </c>
      <c r="G97" s="118">
        <f>SUMIF('ricostr 1 2016'!$A:$A,'1 2016 ric'!$A:$A,'ricostr 1 2016'!L:L)</f>
        <v>76</v>
      </c>
      <c r="H97" s="118">
        <f>SUMIF('ricostr 1 2016'!$A:$A,'1 2016 ric'!$A:$A,'ricostr 1 2016'!N:N)</f>
        <v>20</v>
      </c>
      <c r="I97" s="118">
        <f>SUMIF('ricostr 1 2016'!$A:$A,'1 2016 ric'!$A:$A,'ricostr 1 2016'!P:P)</f>
        <v>64</v>
      </c>
      <c r="J97" s="118">
        <f>SUMIF('ricostr 1 2016'!$A:$A,'1 2016 ric'!$A:$A,'ricostr 1 2016'!R:R)</f>
        <v>176</v>
      </c>
      <c r="K97" s="118">
        <f>SUMIF('ricostr 1 2016'!$A:$A,'1 2016 ric'!$A:$A,'ricostr 1 2016'!T:T)</f>
        <v>52</v>
      </c>
      <c r="L97" s="118">
        <f>SUMIF('ricostr 1 2016'!$A:$A,'1 2016 ric'!$A:$A,'ricostr 1 2016'!V:V)</f>
        <v>44</v>
      </c>
      <c r="M97" s="118">
        <f>SUMIF('ricostr 1 2016'!$A:$A,'1 2016 ric'!$A:$A,'ricostr 1 2016'!X:X)</f>
        <v>164</v>
      </c>
      <c r="N97" s="106">
        <f t="shared" si="3"/>
        <v>800</v>
      </c>
      <c r="P97">
        <v>684</v>
      </c>
      <c r="Q97" s="124">
        <f t="shared" si="2"/>
        <v>-116</v>
      </c>
    </row>
    <row r="98" spans="1:17" ht="25.5" x14ac:dyDescent="0.25">
      <c r="A98" s="142" t="s">
        <v>1718</v>
      </c>
      <c r="B98" s="132" t="s">
        <v>1168</v>
      </c>
      <c r="C98" s="118">
        <f>SUMIF('ricostr 1 2016'!$A:$A,'1 2016 ric'!$A:$A,'ricostr 1 2016'!D:D)</f>
        <v>0</v>
      </c>
      <c r="D98" s="118">
        <f>SUMIF('ricostr 1 2016'!$A:$A,'1 2016 ric'!$A:$A,'ricostr 1 2016'!F:F)</f>
        <v>0</v>
      </c>
      <c r="E98" s="118">
        <f>SUMIF('ricostr 1 2016'!$A:$A,'1 2016 ric'!$A:$A,'ricostr 1 2016'!H:H)</f>
        <v>0</v>
      </c>
      <c r="F98" s="118">
        <f>SUMIF('ricostr 1 2016'!$A:$A,'1 2016 ric'!$A:$A,'ricostr 1 2016'!J:J)</f>
        <v>0</v>
      </c>
      <c r="G98" s="118">
        <f>SUMIF('ricostr 1 2016'!$A:$A,'1 2016 ric'!$A:$A,'ricostr 1 2016'!L:L)</f>
        <v>0</v>
      </c>
      <c r="H98" s="118">
        <f>SUMIF('ricostr 1 2016'!$A:$A,'1 2016 ric'!$A:$A,'ricostr 1 2016'!N:N)</f>
        <v>36</v>
      </c>
      <c r="I98" s="118">
        <f>SUMIF('ricostr 1 2016'!$A:$A,'1 2016 ric'!$A:$A,'ricostr 1 2016'!P:P)</f>
        <v>56</v>
      </c>
      <c r="J98" s="118">
        <f>SUMIF('ricostr 1 2016'!$A:$A,'1 2016 ric'!$A:$A,'ricostr 1 2016'!R:R)</f>
        <v>0</v>
      </c>
      <c r="K98" s="118">
        <f>SUMIF('ricostr 1 2016'!$A:$A,'1 2016 ric'!$A:$A,'ricostr 1 2016'!T:T)</f>
        <v>0</v>
      </c>
      <c r="L98" s="118">
        <f>SUMIF('ricostr 1 2016'!$A:$A,'1 2016 ric'!$A:$A,'ricostr 1 2016'!V:V)</f>
        <v>0</v>
      </c>
      <c r="M98" s="118">
        <f>SUMIF('ricostr 1 2016'!$A:$A,'1 2016 ric'!$A:$A,'ricostr 1 2016'!X:X)</f>
        <v>0</v>
      </c>
      <c r="N98" s="106">
        <f t="shared" si="3"/>
        <v>92</v>
      </c>
      <c r="P98">
        <v>516</v>
      </c>
      <c r="Q98" s="124">
        <f t="shared" si="2"/>
        <v>424</v>
      </c>
    </row>
    <row r="99" spans="1:17" x14ac:dyDescent="0.25">
      <c r="A99" s="131" t="s">
        <v>1719</v>
      </c>
      <c r="B99" s="132" t="s">
        <v>1805</v>
      </c>
      <c r="C99" s="118">
        <f>SUMIF('ricostr 1 2016'!$A:$A,'1 2016 ric'!$A:$A,'ricostr 1 2016'!D:D)</f>
        <v>4248</v>
      </c>
      <c r="D99" s="118">
        <f>SUMIF('ricostr 1 2016'!$A:$A,'1 2016 ric'!$A:$A,'ricostr 1 2016'!F:F)</f>
        <v>0</v>
      </c>
      <c r="E99" s="118">
        <f>SUMIF('ricostr 1 2016'!$A:$A,'1 2016 ric'!$A:$A,'ricostr 1 2016'!H:H)</f>
        <v>652</v>
      </c>
      <c r="F99" s="118">
        <f>SUMIF('ricostr 1 2016'!$A:$A,'1 2016 ric'!$A:$A,'ricostr 1 2016'!J:J)</f>
        <v>620</v>
      </c>
      <c r="G99" s="118">
        <f>SUMIF('ricostr 1 2016'!$A:$A,'1 2016 ric'!$A:$A,'ricostr 1 2016'!L:L)</f>
        <v>2000</v>
      </c>
      <c r="H99" s="118">
        <f>SUMIF('ricostr 1 2016'!$A:$A,'1 2016 ric'!$A:$A,'ricostr 1 2016'!N:N)</f>
        <v>0</v>
      </c>
      <c r="I99" s="118">
        <f>SUMIF('ricostr 1 2016'!$A:$A,'1 2016 ric'!$A:$A,'ricostr 1 2016'!P:P)</f>
        <v>0</v>
      </c>
      <c r="J99" s="118">
        <f>SUMIF('ricostr 1 2016'!$A:$A,'1 2016 ric'!$A:$A,'ricostr 1 2016'!R:R)</f>
        <v>2240</v>
      </c>
      <c r="K99" s="118">
        <f>SUMIF('ricostr 1 2016'!$A:$A,'1 2016 ric'!$A:$A,'ricostr 1 2016'!T:T)</f>
        <v>4292</v>
      </c>
      <c r="L99" s="118">
        <f>SUMIF('ricostr 1 2016'!$A:$A,'1 2016 ric'!$A:$A,'ricostr 1 2016'!V:V)</f>
        <v>0</v>
      </c>
      <c r="M99" s="118">
        <f>SUMIF('ricostr 1 2016'!$A:$A,'1 2016 ric'!$A:$A,'ricostr 1 2016'!X:X)</f>
        <v>1300</v>
      </c>
      <c r="N99" s="106">
        <f t="shared" si="3"/>
        <v>15352</v>
      </c>
      <c r="P99">
        <v>18733.333333333332</v>
      </c>
      <c r="Q99" s="124">
        <f t="shared" si="2"/>
        <v>3381.3333333333321</v>
      </c>
    </row>
    <row r="100" spans="1:17" ht="25.5" x14ac:dyDescent="0.25">
      <c r="A100" s="142" t="s">
        <v>1720</v>
      </c>
      <c r="B100" s="132" t="s">
        <v>1806</v>
      </c>
      <c r="C100" s="118">
        <f>SUMIF('ricostr 1 2016'!$A:$A,'1 2016 ric'!$A:$A,'ricostr 1 2016'!D:D)</f>
        <v>0</v>
      </c>
      <c r="D100" s="118">
        <f>SUMIF('ricostr 1 2016'!$A:$A,'1 2016 ric'!$A:$A,'ricostr 1 2016'!F:F)</f>
        <v>0</v>
      </c>
      <c r="E100" s="118">
        <f>SUMIF('ricostr 1 2016'!$A:$A,'1 2016 ric'!$A:$A,'ricostr 1 2016'!H:H)</f>
        <v>0</v>
      </c>
      <c r="F100" s="118">
        <f>SUMIF('ricostr 1 2016'!$A:$A,'1 2016 ric'!$A:$A,'ricostr 1 2016'!J:J)</f>
        <v>0</v>
      </c>
      <c r="G100" s="118">
        <f>SUMIF('ricostr 1 2016'!$A:$A,'1 2016 ric'!$A:$A,'ricostr 1 2016'!L:L)</f>
        <v>0</v>
      </c>
      <c r="H100" s="118">
        <f>SUMIF('ricostr 1 2016'!$A:$A,'1 2016 ric'!$A:$A,'ricostr 1 2016'!N:N)</f>
        <v>0</v>
      </c>
      <c r="I100" s="118">
        <f>SUMIF('ricostr 1 2016'!$A:$A,'1 2016 ric'!$A:$A,'ricostr 1 2016'!P:P)</f>
        <v>0</v>
      </c>
      <c r="J100" s="118">
        <f>SUMIF('ricostr 1 2016'!$A:$A,'1 2016 ric'!$A:$A,'ricostr 1 2016'!R:R)</f>
        <v>0</v>
      </c>
      <c r="K100" s="118">
        <f>SUMIF('ricostr 1 2016'!$A:$A,'1 2016 ric'!$A:$A,'ricostr 1 2016'!T:T)</f>
        <v>0</v>
      </c>
      <c r="L100" s="118">
        <f>SUMIF('ricostr 1 2016'!$A:$A,'1 2016 ric'!$A:$A,'ricostr 1 2016'!V:V)</f>
        <v>0</v>
      </c>
      <c r="M100" s="118">
        <f>SUMIF('ricostr 1 2016'!$A:$A,'1 2016 ric'!$A:$A,'ricostr 1 2016'!X:X)</f>
        <v>0</v>
      </c>
      <c r="N100" s="106">
        <f t="shared" si="3"/>
        <v>0</v>
      </c>
      <c r="P100">
        <v>0</v>
      </c>
      <c r="Q100" s="124">
        <f t="shared" si="2"/>
        <v>0</v>
      </c>
    </row>
    <row r="101" spans="1:17" ht="25.5" x14ac:dyDescent="0.25">
      <c r="A101" s="142" t="s">
        <v>1721</v>
      </c>
      <c r="B101" s="132" t="s">
        <v>1807</v>
      </c>
      <c r="C101" s="118">
        <f>SUMIF('ricostr 1 2016'!$A:$A,'1 2016 ric'!$A:$A,'ricostr 1 2016'!D:D)</f>
        <v>4248</v>
      </c>
      <c r="D101" s="118">
        <f>SUMIF('ricostr 1 2016'!$A:$A,'1 2016 ric'!$A:$A,'ricostr 1 2016'!F:F)</f>
        <v>0</v>
      </c>
      <c r="E101" s="118">
        <f>SUMIF('ricostr 1 2016'!$A:$A,'1 2016 ric'!$A:$A,'ricostr 1 2016'!H:H)</f>
        <v>652</v>
      </c>
      <c r="F101" s="118">
        <f>SUMIF('ricostr 1 2016'!$A:$A,'1 2016 ric'!$A:$A,'ricostr 1 2016'!J:J)</f>
        <v>560</v>
      </c>
      <c r="G101" s="118">
        <f>SUMIF('ricostr 1 2016'!$A:$A,'1 2016 ric'!$A:$A,'ricostr 1 2016'!L:L)</f>
        <v>2000</v>
      </c>
      <c r="H101" s="118">
        <f>SUMIF('ricostr 1 2016'!$A:$A,'1 2016 ric'!$A:$A,'ricostr 1 2016'!N:N)</f>
        <v>0</v>
      </c>
      <c r="I101" s="118">
        <f>SUMIF('ricostr 1 2016'!$A:$A,'1 2016 ric'!$A:$A,'ricostr 1 2016'!P:P)</f>
        <v>0</v>
      </c>
      <c r="J101" s="118">
        <f>SUMIF('ricostr 1 2016'!$A:$A,'1 2016 ric'!$A:$A,'ricostr 1 2016'!R:R)</f>
        <v>2240</v>
      </c>
      <c r="K101" s="118">
        <f>SUMIF('ricostr 1 2016'!$A:$A,'1 2016 ric'!$A:$A,'ricostr 1 2016'!T:T)</f>
        <v>4292</v>
      </c>
      <c r="L101" s="118">
        <f>SUMIF('ricostr 1 2016'!$A:$A,'1 2016 ric'!$A:$A,'ricostr 1 2016'!V:V)</f>
        <v>0</v>
      </c>
      <c r="M101" s="118">
        <f>SUMIF('ricostr 1 2016'!$A:$A,'1 2016 ric'!$A:$A,'ricostr 1 2016'!X:X)</f>
        <v>1300</v>
      </c>
      <c r="N101" s="106">
        <f t="shared" si="3"/>
        <v>15292</v>
      </c>
      <c r="P101">
        <v>18733.333333333332</v>
      </c>
      <c r="Q101" s="124">
        <f t="shared" si="2"/>
        <v>3441.3333333333321</v>
      </c>
    </row>
    <row r="102" spans="1:17" ht="25.5" x14ac:dyDescent="0.25">
      <c r="A102" s="142" t="s">
        <v>1722</v>
      </c>
      <c r="B102" s="132" t="s">
        <v>1808</v>
      </c>
      <c r="C102" s="118">
        <f>SUMIF('ricostr 1 2016'!$A:$A,'1 2016 ric'!$A:$A,'ricostr 1 2016'!D:D)</f>
        <v>0</v>
      </c>
      <c r="D102" s="118">
        <f>SUMIF('ricostr 1 2016'!$A:$A,'1 2016 ric'!$A:$A,'ricostr 1 2016'!F:F)</f>
        <v>0</v>
      </c>
      <c r="E102" s="118">
        <f>SUMIF('ricostr 1 2016'!$A:$A,'1 2016 ric'!$A:$A,'ricostr 1 2016'!H:H)</f>
        <v>0</v>
      </c>
      <c r="F102" s="118">
        <f>SUMIF('ricostr 1 2016'!$A:$A,'1 2016 ric'!$A:$A,'ricostr 1 2016'!J:J)</f>
        <v>0</v>
      </c>
      <c r="G102" s="118">
        <f>SUMIF('ricostr 1 2016'!$A:$A,'1 2016 ric'!$A:$A,'ricostr 1 2016'!L:L)</f>
        <v>0</v>
      </c>
      <c r="H102" s="118">
        <f>SUMIF('ricostr 1 2016'!$A:$A,'1 2016 ric'!$A:$A,'ricostr 1 2016'!N:N)</f>
        <v>0</v>
      </c>
      <c r="I102" s="118">
        <f>SUMIF('ricostr 1 2016'!$A:$A,'1 2016 ric'!$A:$A,'ricostr 1 2016'!P:P)</f>
        <v>0</v>
      </c>
      <c r="J102" s="118">
        <f>SUMIF('ricostr 1 2016'!$A:$A,'1 2016 ric'!$A:$A,'ricostr 1 2016'!R:R)</f>
        <v>0</v>
      </c>
      <c r="K102" s="118">
        <f>SUMIF('ricostr 1 2016'!$A:$A,'1 2016 ric'!$A:$A,'ricostr 1 2016'!T:T)</f>
        <v>0</v>
      </c>
      <c r="L102" s="118">
        <f>SUMIF('ricostr 1 2016'!$A:$A,'1 2016 ric'!$A:$A,'ricostr 1 2016'!V:V)</f>
        <v>0</v>
      </c>
      <c r="M102" s="118">
        <f>SUMIF('ricostr 1 2016'!$A:$A,'1 2016 ric'!$A:$A,'ricostr 1 2016'!X:X)</f>
        <v>0</v>
      </c>
      <c r="N102" s="106">
        <f t="shared" si="3"/>
        <v>0</v>
      </c>
      <c r="P102">
        <v>0</v>
      </c>
      <c r="Q102" s="124">
        <f t="shared" si="2"/>
        <v>0</v>
      </c>
    </row>
    <row r="103" spans="1:17" ht="25.5" x14ac:dyDescent="0.25">
      <c r="A103" s="143" t="s">
        <v>1723</v>
      </c>
      <c r="B103" s="132" t="s">
        <v>1585</v>
      </c>
      <c r="C103" s="118">
        <f>SUMIF('ricostr 1 2016'!$A:$A,'1 2016 ric'!$A:$A,'ricostr 1 2016'!D:D)</f>
        <v>0</v>
      </c>
      <c r="D103" s="118">
        <f>SUMIF('ricostr 1 2016'!$A:$A,'1 2016 ric'!$A:$A,'ricostr 1 2016'!F:F)</f>
        <v>0</v>
      </c>
      <c r="E103" s="118">
        <f>SUMIF('ricostr 1 2016'!$A:$A,'1 2016 ric'!$A:$A,'ricostr 1 2016'!H:H)</f>
        <v>0</v>
      </c>
      <c r="F103" s="118">
        <f>SUMIF('ricostr 1 2016'!$A:$A,'1 2016 ric'!$A:$A,'ricostr 1 2016'!J:J)</f>
        <v>60</v>
      </c>
      <c r="G103" s="118">
        <f>SUMIF('ricostr 1 2016'!$A:$A,'1 2016 ric'!$A:$A,'ricostr 1 2016'!L:L)</f>
        <v>0</v>
      </c>
      <c r="H103" s="118">
        <f>SUMIF('ricostr 1 2016'!$A:$A,'1 2016 ric'!$A:$A,'ricostr 1 2016'!N:N)</f>
        <v>0</v>
      </c>
      <c r="I103" s="118">
        <f>SUMIF('ricostr 1 2016'!$A:$A,'1 2016 ric'!$A:$A,'ricostr 1 2016'!P:P)</f>
        <v>0</v>
      </c>
      <c r="J103" s="118">
        <f>SUMIF('ricostr 1 2016'!$A:$A,'1 2016 ric'!$A:$A,'ricostr 1 2016'!R:R)</f>
        <v>0</v>
      </c>
      <c r="K103" s="118">
        <f>SUMIF('ricostr 1 2016'!$A:$A,'1 2016 ric'!$A:$A,'ricostr 1 2016'!T:T)</f>
        <v>0</v>
      </c>
      <c r="L103" s="118">
        <f>SUMIF('ricostr 1 2016'!$A:$A,'1 2016 ric'!$A:$A,'ricostr 1 2016'!V:V)</f>
        <v>0</v>
      </c>
      <c r="M103" s="118">
        <f>SUMIF('ricostr 1 2016'!$A:$A,'1 2016 ric'!$A:$A,'ricostr 1 2016'!X:X)</f>
        <v>0</v>
      </c>
      <c r="N103" s="106">
        <f t="shared" si="3"/>
        <v>60</v>
      </c>
      <c r="P103">
        <v>0</v>
      </c>
      <c r="Q103" s="124">
        <f t="shared" si="2"/>
        <v>-60</v>
      </c>
    </row>
    <row r="104" spans="1:17" ht="25.5" x14ac:dyDescent="0.25">
      <c r="A104" s="142" t="s">
        <v>1724</v>
      </c>
      <c r="B104" s="132" t="s">
        <v>1586</v>
      </c>
      <c r="C104" s="118">
        <f>SUMIF('ricostr 1 2016'!$A:$A,'1 2016 ric'!$A:$A,'ricostr 1 2016'!D:D)</f>
        <v>0</v>
      </c>
      <c r="D104" s="118">
        <f>SUMIF('ricostr 1 2016'!$A:$A,'1 2016 ric'!$A:$A,'ricostr 1 2016'!F:F)</f>
        <v>0</v>
      </c>
      <c r="E104" s="118">
        <f>SUMIF('ricostr 1 2016'!$A:$A,'1 2016 ric'!$A:$A,'ricostr 1 2016'!H:H)</f>
        <v>0</v>
      </c>
      <c r="F104" s="118">
        <f>SUMIF('ricostr 1 2016'!$A:$A,'1 2016 ric'!$A:$A,'ricostr 1 2016'!J:J)</f>
        <v>0</v>
      </c>
      <c r="G104" s="118">
        <f>SUMIF('ricostr 1 2016'!$A:$A,'1 2016 ric'!$A:$A,'ricostr 1 2016'!L:L)</f>
        <v>0</v>
      </c>
      <c r="H104" s="118">
        <f>SUMIF('ricostr 1 2016'!$A:$A,'1 2016 ric'!$A:$A,'ricostr 1 2016'!N:N)</f>
        <v>0</v>
      </c>
      <c r="I104" s="118">
        <f>SUMIF('ricostr 1 2016'!$A:$A,'1 2016 ric'!$A:$A,'ricostr 1 2016'!P:P)</f>
        <v>0</v>
      </c>
      <c r="J104" s="118">
        <f>SUMIF('ricostr 1 2016'!$A:$A,'1 2016 ric'!$A:$A,'ricostr 1 2016'!R:R)</f>
        <v>0</v>
      </c>
      <c r="K104" s="118">
        <f>SUMIF('ricostr 1 2016'!$A:$A,'1 2016 ric'!$A:$A,'ricostr 1 2016'!T:T)</f>
        <v>0</v>
      </c>
      <c r="L104" s="118">
        <f>SUMIF('ricostr 1 2016'!$A:$A,'1 2016 ric'!$A:$A,'ricostr 1 2016'!V:V)</f>
        <v>0</v>
      </c>
      <c r="M104" s="118">
        <f>SUMIF('ricostr 1 2016'!$A:$A,'1 2016 ric'!$A:$A,'ricostr 1 2016'!X:X)</f>
        <v>0</v>
      </c>
      <c r="N104" s="106">
        <f t="shared" si="3"/>
        <v>0</v>
      </c>
      <c r="P104">
        <v>0</v>
      </c>
      <c r="Q104" s="124">
        <f t="shared" si="2"/>
        <v>0</v>
      </c>
    </row>
    <row r="105" spans="1:17" ht="25.5" x14ac:dyDescent="0.25">
      <c r="A105" s="142" t="s">
        <v>1725</v>
      </c>
      <c r="B105" s="132" t="s">
        <v>1329</v>
      </c>
      <c r="C105" s="118">
        <f>SUMIF('ricostr 1 2016'!$A:$A,'1 2016 ric'!$A:$A,'ricostr 1 2016'!D:D)</f>
        <v>0</v>
      </c>
      <c r="D105" s="118">
        <f>SUMIF('ricostr 1 2016'!$A:$A,'1 2016 ric'!$A:$A,'ricostr 1 2016'!F:F)</f>
        <v>0</v>
      </c>
      <c r="E105" s="118">
        <f>SUMIF('ricostr 1 2016'!$A:$A,'1 2016 ric'!$A:$A,'ricostr 1 2016'!H:H)</f>
        <v>0</v>
      </c>
      <c r="F105" s="118">
        <f>SUMIF('ricostr 1 2016'!$A:$A,'1 2016 ric'!$A:$A,'ricostr 1 2016'!J:J)</f>
        <v>0</v>
      </c>
      <c r="G105" s="118">
        <f>SUMIF('ricostr 1 2016'!$A:$A,'1 2016 ric'!$A:$A,'ricostr 1 2016'!L:L)</f>
        <v>0</v>
      </c>
      <c r="H105" s="118">
        <f>SUMIF('ricostr 1 2016'!$A:$A,'1 2016 ric'!$A:$A,'ricostr 1 2016'!N:N)</f>
        <v>0</v>
      </c>
      <c r="I105" s="118">
        <f>SUMIF('ricostr 1 2016'!$A:$A,'1 2016 ric'!$A:$A,'ricostr 1 2016'!P:P)</f>
        <v>0</v>
      </c>
      <c r="J105" s="118">
        <f>SUMIF('ricostr 1 2016'!$A:$A,'1 2016 ric'!$A:$A,'ricostr 1 2016'!R:R)</f>
        <v>0</v>
      </c>
      <c r="K105" s="118">
        <f>SUMIF('ricostr 1 2016'!$A:$A,'1 2016 ric'!$A:$A,'ricostr 1 2016'!T:T)</f>
        <v>0</v>
      </c>
      <c r="L105" s="118">
        <f>SUMIF('ricostr 1 2016'!$A:$A,'1 2016 ric'!$A:$A,'ricostr 1 2016'!V:V)</f>
        <v>0</v>
      </c>
      <c r="M105" s="118">
        <f>SUMIF('ricostr 1 2016'!$A:$A,'1 2016 ric'!$A:$A,'ricostr 1 2016'!X:X)</f>
        <v>0</v>
      </c>
      <c r="N105" s="106">
        <f t="shared" si="3"/>
        <v>0</v>
      </c>
      <c r="P105">
        <v>0</v>
      </c>
      <c r="Q105" s="124">
        <f t="shared" si="2"/>
        <v>0</v>
      </c>
    </row>
    <row r="106" spans="1:17" ht="25.5" x14ac:dyDescent="0.25">
      <c r="A106" s="131" t="s">
        <v>1726</v>
      </c>
      <c r="B106" s="132" t="s">
        <v>1809</v>
      </c>
      <c r="C106" s="118">
        <f>SUMIF('ricostr 1 2016'!$A:$A,'1 2016 ric'!$A:$A,'ricostr 1 2016'!D:D)</f>
        <v>0</v>
      </c>
      <c r="D106" s="118">
        <f>SUMIF('ricostr 1 2016'!$A:$A,'1 2016 ric'!$A:$A,'ricostr 1 2016'!F:F)</f>
        <v>0</v>
      </c>
      <c r="E106" s="118">
        <f>SUMIF('ricostr 1 2016'!$A:$A,'1 2016 ric'!$A:$A,'ricostr 1 2016'!H:H)</f>
        <v>0</v>
      </c>
      <c r="F106" s="118">
        <f>SUMIF('ricostr 1 2016'!$A:$A,'1 2016 ric'!$A:$A,'ricostr 1 2016'!J:J)</f>
        <v>0</v>
      </c>
      <c r="G106" s="118">
        <f>SUMIF('ricostr 1 2016'!$A:$A,'1 2016 ric'!$A:$A,'ricostr 1 2016'!L:L)</f>
        <v>0</v>
      </c>
      <c r="H106" s="118">
        <f>SUMIF('ricostr 1 2016'!$A:$A,'1 2016 ric'!$A:$A,'ricostr 1 2016'!N:N)</f>
        <v>0</v>
      </c>
      <c r="I106" s="118">
        <f>SUMIF('ricostr 1 2016'!$A:$A,'1 2016 ric'!$A:$A,'ricostr 1 2016'!P:P)</f>
        <v>0</v>
      </c>
      <c r="J106" s="118">
        <f>SUMIF('ricostr 1 2016'!$A:$A,'1 2016 ric'!$A:$A,'ricostr 1 2016'!R:R)</f>
        <v>0</v>
      </c>
      <c r="K106" s="118">
        <f>SUMIF('ricostr 1 2016'!$A:$A,'1 2016 ric'!$A:$A,'ricostr 1 2016'!T:T)</f>
        <v>0</v>
      </c>
      <c r="L106" s="118">
        <f>SUMIF('ricostr 1 2016'!$A:$A,'1 2016 ric'!$A:$A,'ricostr 1 2016'!V:V)</f>
        <v>0</v>
      </c>
      <c r="M106" s="118">
        <f>SUMIF('ricostr 1 2016'!$A:$A,'1 2016 ric'!$A:$A,'ricostr 1 2016'!X:X)</f>
        <v>0</v>
      </c>
      <c r="N106" s="106">
        <f t="shared" si="3"/>
        <v>0</v>
      </c>
      <c r="P106">
        <v>0</v>
      </c>
      <c r="Q106" s="124">
        <f t="shared" si="2"/>
        <v>0</v>
      </c>
    </row>
    <row r="107" spans="1:17" x14ac:dyDescent="0.25">
      <c r="A107" s="131" t="s">
        <v>1727</v>
      </c>
      <c r="B107" s="132" t="s">
        <v>1582</v>
      </c>
      <c r="C107" s="118">
        <f>SUMIF('ricostr 1 2016'!$A:$A,'1 2016 ric'!$A:$A,'ricostr 1 2016'!D:D)</f>
        <v>704</v>
      </c>
      <c r="D107" s="118">
        <f>SUMIF('ricostr 1 2016'!$A:$A,'1 2016 ric'!$A:$A,'ricostr 1 2016'!F:F)</f>
        <v>304</v>
      </c>
      <c r="E107" s="118">
        <f>SUMIF('ricostr 1 2016'!$A:$A,'1 2016 ric'!$A:$A,'ricostr 1 2016'!H:H)</f>
        <v>252</v>
      </c>
      <c r="F107" s="118">
        <f>SUMIF('ricostr 1 2016'!$A:$A,'1 2016 ric'!$A:$A,'ricostr 1 2016'!J:J)</f>
        <v>228</v>
      </c>
      <c r="G107" s="118">
        <f>SUMIF('ricostr 1 2016'!$A:$A,'1 2016 ric'!$A:$A,'ricostr 1 2016'!L:L)</f>
        <v>396</v>
      </c>
      <c r="H107" s="118">
        <f>SUMIF('ricostr 1 2016'!$A:$A,'1 2016 ric'!$A:$A,'ricostr 1 2016'!N:N)</f>
        <v>116</v>
      </c>
      <c r="I107" s="118">
        <f>SUMIF('ricostr 1 2016'!$A:$A,'1 2016 ric'!$A:$A,'ricostr 1 2016'!P:P)</f>
        <v>456</v>
      </c>
      <c r="J107" s="118">
        <f>SUMIF('ricostr 1 2016'!$A:$A,'1 2016 ric'!$A:$A,'ricostr 1 2016'!R:R)</f>
        <v>980</v>
      </c>
      <c r="K107" s="118">
        <f>SUMIF('ricostr 1 2016'!$A:$A,'1 2016 ric'!$A:$A,'ricostr 1 2016'!T:T)</f>
        <v>540</v>
      </c>
      <c r="L107" s="118">
        <f>SUMIF('ricostr 1 2016'!$A:$A,'1 2016 ric'!$A:$A,'ricostr 1 2016'!V:V)</f>
        <v>16</v>
      </c>
      <c r="M107" s="118">
        <f>SUMIF('ricostr 1 2016'!$A:$A,'1 2016 ric'!$A:$A,'ricostr 1 2016'!X:X)</f>
        <v>320</v>
      </c>
      <c r="N107" s="106">
        <f t="shared" si="3"/>
        <v>4312</v>
      </c>
      <c r="P107">
        <v>6730.666666666667</v>
      </c>
      <c r="Q107" s="124">
        <f t="shared" si="2"/>
        <v>2418.666666666667</v>
      </c>
    </row>
    <row r="108" spans="1:17" x14ac:dyDescent="0.25">
      <c r="A108" s="142" t="s">
        <v>1728</v>
      </c>
      <c r="B108" s="132" t="s">
        <v>1583</v>
      </c>
      <c r="C108" s="118">
        <f>SUMIF('ricostr 1 2016'!$A:$A,'1 2016 ric'!$A:$A,'ricostr 1 2016'!D:D)</f>
        <v>96</v>
      </c>
      <c r="D108" s="118">
        <f>SUMIF('ricostr 1 2016'!$A:$A,'1 2016 ric'!$A:$A,'ricostr 1 2016'!F:F)</f>
        <v>64</v>
      </c>
      <c r="E108" s="118">
        <f>SUMIF('ricostr 1 2016'!$A:$A,'1 2016 ric'!$A:$A,'ricostr 1 2016'!H:H)</f>
        <v>0</v>
      </c>
      <c r="F108" s="118">
        <f>SUMIF('ricostr 1 2016'!$A:$A,'1 2016 ric'!$A:$A,'ricostr 1 2016'!J:J)</f>
        <v>56</v>
      </c>
      <c r="G108" s="118">
        <f>SUMIF('ricostr 1 2016'!$A:$A,'1 2016 ric'!$A:$A,'ricostr 1 2016'!L:L)</f>
        <v>320</v>
      </c>
      <c r="H108" s="118">
        <f>SUMIF('ricostr 1 2016'!$A:$A,'1 2016 ric'!$A:$A,'ricostr 1 2016'!N:N)</f>
        <v>0</v>
      </c>
      <c r="I108" s="118">
        <f>SUMIF('ricostr 1 2016'!$A:$A,'1 2016 ric'!$A:$A,'ricostr 1 2016'!P:P)</f>
        <v>0</v>
      </c>
      <c r="J108" s="118">
        <f>SUMIF('ricostr 1 2016'!$A:$A,'1 2016 ric'!$A:$A,'ricostr 1 2016'!R:R)</f>
        <v>284</v>
      </c>
      <c r="K108" s="118">
        <f>SUMIF('ricostr 1 2016'!$A:$A,'1 2016 ric'!$A:$A,'ricostr 1 2016'!T:T)</f>
        <v>0</v>
      </c>
      <c r="L108" s="118">
        <f>SUMIF('ricostr 1 2016'!$A:$A,'1 2016 ric'!$A:$A,'ricostr 1 2016'!V:V)</f>
        <v>0</v>
      </c>
      <c r="M108" s="118">
        <f>SUMIF('ricostr 1 2016'!$A:$A,'1 2016 ric'!$A:$A,'ricostr 1 2016'!X:X)</f>
        <v>0</v>
      </c>
      <c r="N108" s="106">
        <f t="shared" si="3"/>
        <v>820</v>
      </c>
      <c r="P108">
        <v>1853.3333333333333</v>
      </c>
      <c r="Q108" s="124">
        <f t="shared" si="2"/>
        <v>1033.3333333333333</v>
      </c>
    </row>
    <row r="109" spans="1:17" x14ac:dyDescent="0.25">
      <c r="A109" s="142" t="s">
        <v>1729</v>
      </c>
      <c r="B109" s="132" t="s">
        <v>1060</v>
      </c>
      <c r="C109" s="118">
        <f>SUMIF('ricostr 1 2016'!$A:$A,'1 2016 ric'!$A:$A,'ricostr 1 2016'!D:D)</f>
        <v>4</v>
      </c>
      <c r="D109" s="118">
        <f>SUMIF('ricostr 1 2016'!$A:$A,'1 2016 ric'!$A:$A,'ricostr 1 2016'!F:F)</f>
        <v>200</v>
      </c>
      <c r="E109" s="118">
        <f>SUMIF('ricostr 1 2016'!$A:$A,'1 2016 ric'!$A:$A,'ricostr 1 2016'!H:H)</f>
        <v>0</v>
      </c>
      <c r="F109" s="118">
        <f>SUMIF('ricostr 1 2016'!$A:$A,'1 2016 ric'!$A:$A,'ricostr 1 2016'!J:J)</f>
        <v>16</v>
      </c>
      <c r="G109" s="118">
        <f>SUMIF('ricostr 1 2016'!$A:$A,'1 2016 ric'!$A:$A,'ricostr 1 2016'!L:L)</f>
        <v>76</v>
      </c>
      <c r="H109" s="118">
        <f>SUMIF('ricostr 1 2016'!$A:$A,'1 2016 ric'!$A:$A,'ricostr 1 2016'!N:N)</f>
        <v>8</v>
      </c>
      <c r="I109" s="118">
        <f>SUMIF('ricostr 1 2016'!$A:$A,'1 2016 ric'!$A:$A,'ricostr 1 2016'!P:P)</f>
        <v>0</v>
      </c>
      <c r="J109" s="118">
        <f>SUMIF('ricostr 1 2016'!$A:$A,'1 2016 ric'!$A:$A,'ricostr 1 2016'!R:R)</f>
        <v>0</v>
      </c>
      <c r="K109" s="118">
        <f>SUMIF('ricostr 1 2016'!$A:$A,'1 2016 ric'!$A:$A,'ricostr 1 2016'!T:T)</f>
        <v>168</v>
      </c>
      <c r="L109" s="118">
        <f>SUMIF('ricostr 1 2016'!$A:$A,'1 2016 ric'!$A:$A,'ricostr 1 2016'!V:V)</f>
        <v>0</v>
      </c>
      <c r="M109" s="118">
        <f>SUMIF('ricostr 1 2016'!$A:$A,'1 2016 ric'!$A:$A,'ricostr 1 2016'!X:X)</f>
        <v>180</v>
      </c>
      <c r="N109" s="106">
        <f t="shared" si="3"/>
        <v>652</v>
      </c>
      <c r="P109">
        <v>1365.3333333333333</v>
      </c>
      <c r="Q109" s="124">
        <f t="shared" si="2"/>
        <v>713.33333333333326</v>
      </c>
    </row>
    <row r="110" spans="1:17" x14ac:dyDescent="0.25">
      <c r="A110" s="142" t="s">
        <v>1730</v>
      </c>
      <c r="B110" s="132" t="s">
        <v>1584</v>
      </c>
      <c r="C110" s="118">
        <f>SUMIF('ricostr 1 2016'!$A:$A,'1 2016 ric'!$A:$A,'ricostr 1 2016'!D:D)</f>
        <v>604</v>
      </c>
      <c r="D110" s="118">
        <f>SUMIF('ricostr 1 2016'!$A:$A,'1 2016 ric'!$A:$A,'ricostr 1 2016'!F:F)</f>
        <v>40</v>
      </c>
      <c r="E110" s="118">
        <f>SUMIF('ricostr 1 2016'!$A:$A,'1 2016 ric'!$A:$A,'ricostr 1 2016'!H:H)</f>
        <v>252</v>
      </c>
      <c r="F110" s="118">
        <f>SUMIF('ricostr 1 2016'!$A:$A,'1 2016 ric'!$A:$A,'ricostr 1 2016'!J:J)</f>
        <v>156</v>
      </c>
      <c r="G110" s="118">
        <f>SUMIF('ricostr 1 2016'!$A:$A,'1 2016 ric'!$A:$A,'ricostr 1 2016'!L:L)</f>
        <v>0</v>
      </c>
      <c r="H110" s="118">
        <f>SUMIF('ricostr 1 2016'!$A:$A,'1 2016 ric'!$A:$A,'ricostr 1 2016'!N:N)</f>
        <v>108</v>
      </c>
      <c r="I110" s="118">
        <f>SUMIF('ricostr 1 2016'!$A:$A,'1 2016 ric'!$A:$A,'ricostr 1 2016'!P:P)</f>
        <v>456</v>
      </c>
      <c r="J110" s="118">
        <f>SUMIF('ricostr 1 2016'!$A:$A,'1 2016 ric'!$A:$A,'ricostr 1 2016'!R:R)</f>
        <v>696</v>
      </c>
      <c r="K110" s="118">
        <f>SUMIF('ricostr 1 2016'!$A:$A,'1 2016 ric'!$A:$A,'ricostr 1 2016'!T:T)</f>
        <v>372</v>
      </c>
      <c r="L110" s="118">
        <f>SUMIF('ricostr 1 2016'!$A:$A,'1 2016 ric'!$A:$A,'ricostr 1 2016'!V:V)</f>
        <v>16</v>
      </c>
      <c r="M110" s="118">
        <f>SUMIF('ricostr 1 2016'!$A:$A,'1 2016 ric'!$A:$A,'ricostr 1 2016'!X:X)</f>
        <v>140</v>
      </c>
      <c r="N110" s="106">
        <f t="shared" si="3"/>
        <v>2840</v>
      </c>
      <c r="P110">
        <v>3512</v>
      </c>
      <c r="Q110" s="124">
        <f t="shared" si="2"/>
        <v>672</v>
      </c>
    </row>
    <row r="111" spans="1:17" x14ac:dyDescent="0.25">
      <c r="A111" s="131" t="s">
        <v>1731</v>
      </c>
      <c r="B111" s="132" t="s">
        <v>376</v>
      </c>
      <c r="C111" s="118">
        <f>SUMIF('ricostr 1 2016'!$A:$A,'1 2016 ric'!$A:$A,'ricostr 1 2016'!D:D)</f>
        <v>360570.62930562842</v>
      </c>
      <c r="D111" s="118">
        <f>SUMIF('ricostr 1 2016'!$A:$A,'1 2016 ric'!$A:$A,'ricostr 1 2016'!F:F)</f>
        <v>221885.22667377506</v>
      </c>
      <c r="E111" s="118">
        <f>SUMIF('ricostr 1 2016'!$A:$A,'1 2016 ric'!$A:$A,'ricostr 1 2016'!H:H)</f>
        <v>285282.52795503527</v>
      </c>
      <c r="F111" s="118">
        <f>SUMIF('ricostr 1 2016'!$A:$A,'1 2016 ric'!$A:$A,'ricostr 1 2016'!J:J)</f>
        <v>94825.030683629884</v>
      </c>
      <c r="G111" s="118">
        <f>SUMIF('ricostr 1 2016'!$A:$A,'1 2016 ric'!$A:$A,'ricostr 1 2016'!L:L)</f>
        <v>250383.22126660371</v>
      </c>
      <c r="H111" s="118">
        <f>SUMIF('ricostr 1 2016'!$A:$A,'1 2016 ric'!$A:$A,'ricostr 1 2016'!N:N)</f>
        <v>129814.77225975251</v>
      </c>
      <c r="I111" s="118">
        <f>SUMIF('ricostr 1 2016'!$A:$A,'1 2016 ric'!$A:$A,'ricostr 1 2016'!P:P)</f>
        <v>187487.00355169206</v>
      </c>
      <c r="J111" s="118">
        <f>SUMIF('ricostr 1 2016'!$A:$A,'1 2016 ric'!$A:$A,'ricostr 1 2016'!R:R)</f>
        <v>736743.57292261207</v>
      </c>
      <c r="K111" s="118">
        <f>SUMIF('ricostr 1 2016'!$A:$A,'1 2016 ric'!$A:$A,'ricostr 1 2016'!T:T)</f>
        <v>300341.39679707907</v>
      </c>
      <c r="L111" s="118">
        <f>SUMIF('ricostr 1 2016'!$A:$A,'1 2016 ric'!$A:$A,'ricostr 1 2016'!V:V)</f>
        <v>270713.01900949172</v>
      </c>
      <c r="M111" s="118">
        <f>SUMIF('ricostr 1 2016'!$A:$A,'1 2016 ric'!$A:$A,'ricostr 1 2016'!X:X)</f>
        <v>146649.13938470033</v>
      </c>
      <c r="N111" s="106">
        <f t="shared" si="3"/>
        <v>2984695.5398100005</v>
      </c>
      <c r="P111">
        <v>2955170.6666666665</v>
      </c>
      <c r="Q111" s="124">
        <f t="shared" si="2"/>
        <v>-29524.873143333942</v>
      </c>
    </row>
    <row r="112" spans="1:17" x14ac:dyDescent="0.25">
      <c r="A112" s="131" t="s">
        <v>1732</v>
      </c>
      <c r="B112" s="132" t="s">
        <v>380</v>
      </c>
      <c r="C112" s="118">
        <f>SUMIF('ricostr 1 2016'!$A:$A,'1 2016 ric'!$A:$A,'ricostr 1 2016'!D:D)</f>
        <v>44416</v>
      </c>
      <c r="D112" s="118">
        <f>SUMIF('ricostr 1 2016'!$A:$A,'1 2016 ric'!$A:$A,'ricostr 1 2016'!F:F)</f>
        <v>35380</v>
      </c>
      <c r="E112" s="118">
        <f>SUMIF('ricostr 1 2016'!$A:$A,'1 2016 ric'!$A:$A,'ricostr 1 2016'!H:H)</f>
        <v>60348</v>
      </c>
      <c r="F112" s="118">
        <f>SUMIF('ricostr 1 2016'!$A:$A,'1 2016 ric'!$A:$A,'ricostr 1 2016'!J:J)</f>
        <v>16700</v>
      </c>
      <c r="G112" s="118">
        <f>SUMIF('ricostr 1 2016'!$A:$A,'1 2016 ric'!$A:$A,'ricostr 1 2016'!L:L)</f>
        <v>39928</v>
      </c>
      <c r="H112" s="118">
        <f>SUMIF('ricostr 1 2016'!$A:$A,'1 2016 ric'!$A:$A,'ricostr 1 2016'!N:N)</f>
        <v>19524</v>
      </c>
      <c r="I112" s="118">
        <f>SUMIF('ricostr 1 2016'!$A:$A,'1 2016 ric'!$A:$A,'ricostr 1 2016'!P:P)</f>
        <v>28812</v>
      </c>
      <c r="J112" s="118">
        <f>SUMIF('ricostr 1 2016'!$A:$A,'1 2016 ric'!$A:$A,'ricostr 1 2016'!R:R)</f>
        <v>111036</v>
      </c>
      <c r="K112" s="118">
        <f>SUMIF('ricostr 1 2016'!$A:$A,'1 2016 ric'!$A:$A,'ricostr 1 2016'!T:T)</f>
        <v>107952</v>
      </c>
      <c r="L112" s="118">
        <f>SUMIF('ricostr 1 2016'!$A:$A,'1 2016 ric'!$A:$A,'ricostr 1 2016'!V:V)</f>
        <v>104204</v>
      </c>
      <c r="M112" s="118">
        <f>SUMIF('ricostr 1 2016'!$A:$A,'1 2016 ric'!$A:$A,'ricostr 1 2016'!X:X)</f>
        <v>62336</v>
      </c>
      <c r="N112" s="106">
        <f t="shared" si="3"/>
        <v>630636</v>
      </c>
      <c r="P112">
        <v>518677.33333333331</v>
      </c>
      <c r="Q112" s="124">
        <f t="shared" si="2"/>
        <v>-111958.66666666669</v>
      </c>
    </row>
    <row r="113" spans="1:17" x14ac:dyDescent="0.25">
      <c r="A113" s="142" t="s">
        <v>1733</v>
      </c>
      <c r="B113" s="132" t="s">
        <v>382</v>
      </c>
      <c r="C113" s="118">
        <f>SUMIF('ricostr 1 2016'!$A:$A,'1 2016 ric'!$A:$A,'ricostr 1 2016'!D:D)</f>
        <v>44016</v>
      </c>
      <c r="D113" s="118">
        <f>SUMIF('ricostr 1 2016'!$A:$A,'1 2016 ric'!$A:$A,'ricostr 1 2016'!F:F)</f>
        <v>33476</v>
      </c>
      <c r="E113" s="118">
        <f>SUMIF('ricostr 1 2016'!$A:$A,'1 2016 ric'!$A:$A,'ricostr 1 2016'!H:H)</f>
        <v>59108</v>
      </c>
      <c r="F113" s="118">
        <f>SUMIF('ricostr 1 2016'!$A:$A,'1 2016 ric'!$A:$A,'ricostr 1 2016'!J:J)</f>
        <v>15732</v>
      </c>
      <c r="G113" s="118">
        <f>SUMIF('ricostr 1 2016'!$A:$A,'1 2016 ric'!$A:$A,'ricostr 1 2016'!L:L)</f>
        <v>38912</v>
      </c>
      <c r="H113" s="118">
        <f>SUMIF('ricostr 1 2016'!$A:$A,'1 2016 ric'!$A:$A,'ricostr 1 2016'!N:N)</f>
        <v>19076</v>
      </c>
      <c r="I113" s="118">
        <f>SUMIF('ricostr 1 2016'!$A:$A,'1 2016 ric'!$A:$A,'ricostr 1 2016'!P:P)</f>
        <v>28264</v>
      </c>
      <c r="J113" s="118">
        <f>SUMIF('ricostr 1 2016'!$A:$A,'1 2016 ric'!$A:$A,'ricostr 1 2016'!R:R)</f>
        <v>108700</v>
      </c>
      <c r="K113" s="118">
        <f>SUMIF('ricostr 1 2016'!$A:$A,'1 2016 ric'!$A:$A,'ricostr 1 2016'!T:T)</f>
        <v>104292</v>
      </c>
      <c r="L113" s="118">
        <f>SUMIF('ricostr 1 2016'!$A:$A,'1 2016 ric'!$A:$A,'ricostr 1 2016'!V:V)</f>
        <v>103996</v>
      </c>
      <c r="M113" s="118">
        <f>SUMIF('ricostr 1 2016'!$A:$A,'1 2016 ric'!$A:$A,'ricostr 1 2016'!X:X)</f>
        <v>61636</v>
      </c>
      <c r="N113" s="106">
        <f t="shared" si="3"/>
        <v>617208</v>
      </c>
      <c r="P113">
        <v>502480</v>
      </c>
      <c r="Q113" s="124">
        <f t="shared" si="2"/>
        <v>-114728</v>
      </c>
    </row>
    <row r="114" spans="1:17" x14ac:dyDescent="0.25">
      <c r="A114" s="142" t="s">
        <v>1734</v>
      </c>
      <c r="B114" s="132" t="s">
        <v>384</v>
      </c>
      <c r="C114" s="118">
        <f>SUMIF('ricostr 1 2016'!$A:$A,'1 2016 ric'!$A:$A,'ricostr 1 2016'!D:D)</f>
        <v>28260</v>
      </c>
      <c r="D114" s="118">
        <f>SUMIF('ricostr 1 2016'!$A:$A,'1 2016 ric'!$A:$A,'ricostr 1 2016'!F:F)</f>
        <v>19796</v>
      </c>
      <c r="E114" s="118">
        <f>SUMIF('ricostr 1 2016'!$A:$A,'1 2016 ric'!$A:$A,'ricostr 1 2016'!H:H)</f>
        <v>32560</v>
      </c>
      <c r="F114" s="118">
        <f>SUMIF('ricostr 1 2016'!$A:$A,'1 2016 ric'!$A:$A,'ricostr 1 2016'!J:J)</f>
        <v>11240</v>
      </c>
      <c r="G114" s="118">
        <f>SUMIF('ricostr 1 2016'!$A:$A,'1 2016 ric'!$A:$A,'ricostr 1 2016'!L:L)</f>
        <v>23380</v>
      </c>
      <c r="H114" s="118">
        <f>SUMIF('ricostr 1 2016'!$A:$A,'1 2016 ric'!$A:$A,'ricostr 1 2016'!N:N)</f>
        <v>12704</v>
      </c>
      <c r="I114" s="118">
        <f>SUMIF('ricostr 1 2016'!$A:$A,'1 2016 ric'!$A:$A,'ricostr 1 2016'!P:P)</f>
        <v>16784</v>
      </c>
      <c r="J114" s="118">
        <f>SUMIF('ricostr 1 2016'!$A:$A,'1 2016 ric'!$A:$A,'ricostr 1 2016'!R:R)</f>
        <v>70020</v>
      </c>
      <c r="K114" s="118">
        <f>SUMIF('ricostr 1 2016'!$A:$A,'1 2016 ric'!$A:$A,'ricostr 1 2016'!T:T)</f>
        <v>64000</v>
      </c>
      <c r="L114" s="118">
        <f>SUMIF('ricostr 1 2016'!$A:$A,'1 2016 ric'!$A:$A,'ricostr 1 2016'!V:V)</f>
        <v>73828</v>
      </c>
      <c r="M114" s="118">
        <f>SUMIF('ricostr 1 2016'!$A:$A,'1 2016 ric'!$A:$A,'ricostr 1 2016'!X:X)</f>
        <v>48120</v>
      </c>
      <c r="N114" s="106">
        <f t="shared" si="3"/>
        <v>400692</v>
      </c>
      <c r="P114">
        <v>292121.33333333331</v>
      </c>
      <c r="Q114" s="124">
        <f t="shared" si="2"/>
        <v>-108570.66666666669</v>
      </c>
    </row>
    <row r="115" spans="1:17" ht="25.5" x14ac:dyDescent="0.25">
      <c r="A115" s="131" t="s">
        <v>1735</v>
      </c>
      <c r="B115" s="132" t="s">
        <v>460</v>
      </c>
      <c r="C115" s="118">
        <f>SUMIF('ricostr 1 2016'!$A:$A,'1 2016 ric'!$A:$A,'ricostr 1 2016'!D:D)</f>
        <v>27832</v>
      </c>
      <c r="D115" s="118">
        <f>SUMIF('ricostr 1 2016'!$A:$A,'1 2016 ric'!$A:$A,'ricostr 1 2016'!F:F)</f>
        <v>19568</v>
      </c>
      <c r="E115" s="118">
        <f>SUMIF('ricostr 1 2016'!$A:$A,'1 2016 ric'!$A:$A,'ricostr 1 2016'!H:H)</f>
        <v>32472</v>
      </c>
      <c r="F115" s="118">
        <f>SUMIF('ricostr 1 2016'!$A:$A,'1 2016 ric'!$A:$A,'ricostr 1 2016'!J:J)</f>
        <v>11232</v>
      </c>
      <c r="G115" s="118">
        <f>SUMIF('ricostr 1 2016'!$A:$A,'1 2016 ric'!$A:$A,'ricostr 1 2016'!L:L)</f>
        <v>22980</v>
      </c>
      <c r="H115" s="118">
        <f>SUMIF('ricostr 1 2016'!$A:$A,'1 2016 ric'!$A:$A,'ricostr 1 2016'!N:N)</f>
        <v>12400</v>
      </c>
      <c r="I115" s="118">
        <f>SUMIF('ricostr 1 2016'!$A:$A,'1 2016 ric'!$A:$A,'ricostr 1 2016'!P:P)</f>
        <v>16780</v>
      </c>
      <c r="J115" s="118">
        <f>SUMIF('ricostr 1 2016'!$A:$A,'1 2016 ric'!$A:$A,'ricostr 1 2016'!R:R)</f>
        <v>69520</v>
      </c>
      <c r="K115" s="118">
        <f>SUMIF('ricostr 1 2016'!$A:$A,'1 2016 ric'!$A:$A,'ricostr 1 2016'!T:T)</f>
        <v>63436</v>
      </c>
      <c r="L115" s="118">
        <f>SUMIF('ricostr 1 2016'!$A:$A,'1 2016 ric'!$A:$A,'ricostr 1 2016'!V:V)</f>
        <v>73496</v>
      </c>
      <c r="M115" s="118">
        <f>SUMIF('ricostr 1 2016'!$A:$A,'1 2016 ric'!$A:$A,'ricostr 1 2016'!X:X)</f>
        <v>48028</v>
      </c>
      <c r="N115" s="106">
        <f t="shared" si="3"/>
        <v>397744</v>
      </c>
      <c r="P115">
        <v>285364</v>
      </c>
      <c r="Q115" s="124">
        <f t="shared" si="2"/>
        <v>-112380</v>
      </c>
    </row>
    <row r="116" spans="1:17" x14ac:dyDescent="0.25">
      <c r="A116" s="131" t="s">
        <v>1736</v>
      </c>
      <c r="B116" s="132" t="s">
        <v>1057</v>
      </c>
      <c r="C116" s="118">
        <f>SUMIF('ricostr 1 2016'!$A:$A,'1 2016 ric'!$A:$A,'ricostr 1 2016'!D:D)</f>
        <v>428</v>
      </c>
      <c r="D116" s="118">
        <f>SUMIF('ricostr 1 2016'!$A:$A,'1 2016 ric'!$A:$A,'ricostr 1 2016'!F:F)</f>
        <v>228</v>
      </c>
      <c r="E116" s="118">
        <f>SUMIF('ricostr 1 2016'!$A:$A,'1 2016 ric'!$A:$A,'ricostr 1 2016'!H:H)</f>
        <v>88</v>
      </c>
      <c r="F116" s="118">
        <f>SUMIF('ricostr 1 2016'!$A:$A,'1 2016 ric'!$A:$A,'ricostr 1 2016'!J:J)</f>
        <v>8</v>
      </c>
      <c r="G116" s="118">
        <f>SUMIF('ricostr 1 2016'!$A:$A,'1 2016 ric'!$A:$A,'ricostr 1 2016'!L:L)</f>
        <v>400</v>
      </c>
      <c r="H116" s="118">
        <f>SUMIF('ricostr 1 2016'!$A:$A,'1 2016 ric'!$A:$A,'ricostr 1 2016'!N:N)</f>
        <v>64</v>
      </c>
      <c r="I116" s="118">
        <f>SUMIF('ricostr 1 2016'!$A:$A,'1 2016 ric'!$A:$A,'ricostr 1 2016'!P:P)</f>
        <v>4</v>
      </c>
      <c r="J116" s="118">
        <f>SUMIF('ricostr 1 2016'!$A:$A,'1 2016 ric'!$A:$A,'ricostr 1 2016'!R:R)</f>
        <v>500</v>
      </c>
      <c r="K116" s="118">
        <f>SUMIF('ricostr 1 2016'!$A:$A,'1 2016 ric'!$A:$A,'ricostr 1 2016'!T:T)</f>
        <v>564</v>
      </c>
      <c r="L116" s="118">
        <f>SUMIF('ricostr 1 2016'!$A:$A,'1 2016 ric'!$A:$A,'ricostr 1 2016'!V:V)</f>
        <v>332</v>
      </c>
      <c r="M116" s="118">
        <f>SUMIF('ricostr 1 2016'!$A:$A,'1 2016 ric'!$A:$A,'ricostr 1 2016'!X:X)</f>
        <v>92</v>
      </c>
      <c r="N116" s="106">
        <f t="shared" si="3"/>
        <v>2708</v>
      </c>
      <c r="P116">
        <v>6077.333333333333</v>
      </c>
      <c r="Q116" s="124">
        <f t="shared" si="2"/>
        <v>3369.333333333333</v>
      </c>
    </row>
    <row r="117" spans="1:17" x14ac:dyDescent="0.25">
      <c r="A117" s="131" t="s">
        <v>1737</v>
      </c>
      <c r="B117" s="132" t="s">
        <v>459</v>
      </c>
      <c r="C117" s="118">
        <f>SUMIF('ricostr 1 2016'!$A:$A,'1 2016 ric'!$A:$A,'ricostr 1 2016'!D:D)</f>
        <v>0</v>
      </c>
      <c r="D117" s="118">
        <f>SUMIF('ricostr 1 2016'!$A:$A,'1 2016 ric'!$A:$A,'ricostr 1 2016'!F:F)</f>
        <v>0</v>
      </c>
      <c r="E117" s="118">
        <f>SUMIF('ricostr 1 2016'!$A:$A,'1 2016 ric'!$A:$A,'ricostr 1 2016'!H:H)</f>
        <v>0</v>
      </c>
      <c r="F117" s="118">
        <f>SUMIF('ricostr 1 2016'!$A:$A,'1 2016 ric'!$A:$A,'ricostr 1 2016'!J:J)</f>
        <v>0</v>
      </c>
      <c r="G117" s="118">
        <f>SUMIF('ricostr 1 2016'!$A:$A,'1 2016 ric'!$A:$A,'ricostr 1 2016'!L:L)</f>
        <v>0</v>
      </c>
      <c r="H117" s="118">
        <f>SUMIF('ricostr 1 2016'!$A:$A,'1 2016 ric'!$A:$A,'ricostr 1 2016'!N:N)</f>
        <v>240</v>
      </c>
      <c r="I117" s="118">
        <f>SUMIF('ricostr 1 2016'!$A:$A,'1 2016 ric'!$A:$A,'ricostr 1 2016'!P:P)</f>
        <v>0</v>
      </c>
      <c r="J117" s="118">
        <f>SUMIF('ricostr 1 2016'!$A:$A,'1 2016 ric'!$A:$A,'ricostr 1 2016'!R:R)</f>
        <v>0</v>
      </c>
      <c r="K117" s="118">
        <f>SUMIF('ricostr 1 2016'!$A:$A,'1 2016 ric'!$A:$A,'ricostr 1 2016'!T:T)</f>
        <v>0</v>
      </c>
      <c r="L117" s="118">
        <f>SUMIF('ricostr 1 2016'!$A:$A,'1 2016 ric'!$A:$A,'ricostr 1 2016'!V:V)</f>
        <v>0</v>
      </c>
      <c r="M117" s="118">
        <f>SUMIF('ricostr 1 2016'!$A:$A,'1 2016 ric'!$A:$A,'ricostr 1 2016'!X:X)</f>
        <v>0</v>
      </c>
      <c r="N117" s="106">
        <f t="shared" si="3"/>
        <v>240</v>
      </c>
      <c r="P117">
        <v>680</v>
      </c>
      <c r="Q117" s="124">
        <f t="shared" si="2"/>
        <v>440</v>
      </c>
    </row>
    <row r="118" spans="1:17" x14ac:dyDescent="0.25">
      <c r="A118" s="142" t="s">
        <v>1738</v>
      </c>
      <c r="B118" s="132" t="s">
        <v>1056</v>
      </c>
      <c r="C118" s="118">
        <f>SUMIF('ricostr 1 2016'!$A:$A,'1 2016 ric'!$A:$A,'ricostr 1 2016'!D:D)</f>
        <v>4</v>
      </c>
      <c r="D118" s="118">
        <f>SUMIF('ricostr 1 2016'!$A:$A,'1 2016 ric'!$A:$A,'ricostr 1 2016'!F:F)</f>
        <v>0</v>
      </c>
      <c r="E118" s="118">
        <f>SUMIF('ricostr 1 2016'!$A:$A,'1 2016 ric'!$A:$A,'ricostr 1 2016'!H:H)</f>
        <v>0</v>
      </c>
      <c r="F118" s="118">
        <f>SUMIF('ricostr 1 2016'!$A:$A,'1 2016 ric'!$A:$A,'ricostr 1 2016'!J:J)</f>
        <v>0</v>
      </c>
      <c r="G118" s="118">
        <f>SUMIF('ricostr 1 2016'!$A:$A,'1 2016 ric'!$A:$A,'ricostr 1 2016'!L:L)</f>
        <v>0</v>
      </c>
      <c r="H118" s="118">
        <f>SUMIF('ricostr 1 2016'!$A:$A,'1 2016 ric'!$A:$A,'ricostr 1 2016'!N:N)</f>
        <v>0</v>
      </c>
      <c r="I118" s="118">
        <f>SUMIF('ricostr 1 2016'!$A:$A,'1 2016 ric'!$A:$A,'ricostr 1 2016'!P:P)</f>
        <v>0</v>
      </c>
      <c r="J118" s="118">
        <f>SUMIF('ricostr 1 2016'!$A:$A,'1 2016 ric'!$A:$A,'ricostr 1 2016'!R:R)</f>
        <v>0</v>
      </c>
      <c r="K118" s="118">
        <f>SUMIF('ricostr 1 2016'!$A:$A,'1 2016 ric'!$A:$A,'ricostr 1 2016'!T:T)</f>
        <v>1488</v>
      </c>
      <c r="L118" s="118">
        <f>SUMIF('ricostr 1 2016'!$A:$A,'1 2016 ric'!$A:$A,'ricostr 1 2016'!V:V)</f>
        <v>0</v>
      </c>
      <c r="M118" s="118">
        <f>SUMIF('ricostr 1 2016'!$A:$A,'1 2016 ric'!$A:$A,'ricostr 1 2016'!X:X)</f>
        <v>0</v>
      </c>
      <c r="N118" s="106">
        <f t="shared" si="3"/>
        <v>1492</v>
      </c>
      <c r="P118">
        <v>1328</v>
      </c>
      <c r="Q118" s="124">
        <f t="shared" si="2"/>
        <v>-164</v>
      </c>
    </row>
    <row r="119" spans="1:17" ht="25.5" x14ac:dyDescent="0.25">
      <c r="A119" s="131" t="s">
        <v>1739</v>
      </c>
      <c r="B119" s="132" t="s">
        <v>6</v>
      </c>
      <c r="C119" s="118">
        <f>SUMIF('ricostr 1 2016'!$A:$A,'1 2016 ric'!$A:$A,'ricostr 1 2016'!D:D)</f>
        <v>0</v>
      </c>
      <c r="D119" s="118">
        <f>SUMIF('ricostr 1 2016'!$A:$A,'1 2016 ric'!$A:$A,'ricostr 1 2016'!F:F)</f>
        <v>0</v>
      </c>
      <c r="E119" s="118">
        <f>SUMIF('ricostr 1 2016'!$A:$A,'1 2016 ric'!$A:$A,'ricostr 1 2016'!H:H)</f>
        <v>0</v>
      </c>
      <c r="F119" s="118">
        <f>SUMIF('ricostr 1 2016'!$A:$A,'1 2016 ric'!$A:$A,'ricostr 1 2016'!J:J)</f>
        <v>0</v>
      </c>
      <c r="G119" s="118">
        <f>SUMIF('ricostr 1 2016'!$A:$A,'1 2016 ric'!$A:$A,'ricostr 1 2016'!L:L)</f>
        <v>0</v>
      </c>
      <c r="H119" s="118">
        <f>SUMIF('ricostr 1 2016'!$A:$A,'1 2016 ric'!$A:$A,'ricostr 1 2016'!N:N)</f>
        <v>0</v>
      </c>
      <c r="I119" s="118">
        <f>SUMIF('ricostr 1 2016'!$A:$A,'1 2016 ric'!$A:$A,'ricostr 1 2016'!P:P)</f>
        <v>0</v>
      </c>
      <c r="J119" s="118">
        <f>SUMIF('ricostr 1 2016'!$A:$A,'1 2016 ric'!$A:$A,'ricostr 1 2016'!R:R)</f>
        <v>0</v>
      </c>
      <c r="K119" s="118">
        <f>SUMIF('ricostr 1 2016'!$A:$A,'1 2016 ric'!$A:$A,'ricostr 1 2016'!T:T)</f>
        <v>0</v>
      </c>
      <c r="L119" s="118">
        <f>SUMIF('ricostr 1 2016'!$A:$A,'1 2016 ric'!$A:$A,'ricostr 1 2016'!V:V)</f>
        <v>0</v>
      </c>
      <c r="M119" s="118">
        <f>SUMIF('ricostr 1 2016'!$A:$A,'1 2016 ric'!$A:$A,'ricostr 1 2016'!X:X)</f>
        <v>0</v>
      </c>
      <c r="N119" s="106">
        <f t="shared" si="3"/>
        <v>0</v>
      </c>
      <c r="P119">
        <v>14.666666666666666</v>
      </c>
      <c r="Q119" s="124">
        <f t="shared" si="2"/>
        <v>14.666666666666666</v>
      </c>
    </row>
    <row r="120" spans="1:17" ht="25.5" x14ac:dyDescent="0.25">
      <c r="A120" s="131" t="s">
        <v>1740</v>
      </c>
      <c r="B120" s="132" t="s">
        <v>7</v>
      </c>
      <c r="C120" s="118">
        <f>SUMIF('ricostr 1 2016'!$A:$A,'1 2016 ric'!$A:$A,'ricostr 1 2016'!D:D)</f>
        <v>0</v>
      </c>
      <c r="D120" s="118">
        <f>SUMIF('ricostr 1 2016'!$A:$A,'1 2016 ric'!$A:$A,'ricostr 1 2016'!F:F)</f>
        <v>0</v>
      </c>
      <c r="E120" s="118">
        <f>SUMIF('ricostr 1 2016'!$A:$A,'1 2016 ric'!$A:$A,'ricostr 1 2016'!H:H)</f>
        <v>0</v>
      </c>
      <c r="F120" s="118">
        <f>SUMIF('ricostr 1 2016'!$A:$A,'1 2016 ric'!$A:$A,'ricostr 1 2016'!J:J)</f>
        <v>0</v>
      </c>
      <c r="G120" s="118">
        <f>SUMIF('ricostr 1 2016'!$A:$A,'1 2016 ric'!$A:$A,'ricostr 1 2016'!L:L)</f>
        <v>0</v>
      </c>
      <c r="H120" s="118">
        <f>SUMIF('ricostr 1 2016'!$A:$A,'1 2016 ric'!$A:$A,'ricostr 1 2016'!N:N)</f>
        <v>0</v>
      </c>
      <c r="I120" s="118">
        <f>SUMIF('ricostr 1 2016'!$A:$A,'1 2016 ric'!$A:$A,'ricostr 1 2016'!P:P)</f>
        <v>0</v>
      </c>
      <c r="J120" s="118">
        <f>SUMIF('ricostr 1 2016'!$A:$A,'1 2016 ric'!$A:$A,'ricostr 1 2016'!R:R)</f>
        <v>0</v>
      </c>
      <c r="K120" s="118">
        <f>SUMIF('ricostr 1 2016'!$A:$A,'1 2016 ric'!$A:$A,'ricostr 1 2016'!T:T)</f>
        <v>0</v>
      </c>
      <c r="L120" s="118">
        <f>SUMIF('ricostr 1 2016'!$A:$A,'1 2016 ric'!$A:$A,'ricostr 1 2016'!V:V)</f>
        <v>0</v>
      </c>
      <c r="M120" s="118">
        <f>SUMIF('ricostr 1 2016'!$A:$A,'1 2016 ric'!$A:$A,'ricostr 1 2016'!X:X)</f>
        <v>0</v>
      </c>
      <c r="N120" s="106">
        <f t="shared" si="3"/>
        <v>0</v>
      </c>
      <c r="P120">
        <v>0</v>
      </c>
      <c r="Q120" s="124">
        <f t="shared" si="2"/>
        <v>0</v>
      </c>
    </row>
    <row r="121" spans="1:17" x14ac:dyDescent="0.25">
      <c r="A121" s="131" t="s">
        <v>1741</v>
      </c>
      <c r="B121" s="132" t="s">
        <v>8</v>
      </c>
      <c r="C121" s="118">
        <f>SUMIF('ricostr 1 2016'!$A:$A,'1 2016 ric'!$A:$A,'ricostr 1 2016'!D:D)</f>
        <v>4</v>
      </c>
      <c r="D121" s="118">
        <f>SUMIF('ricostr 1 2016'!$A:$A,'1 2016 ric'!$A:$A,'ricostr 1 2016'!F:F)</f>
        <v>0</v>
      </c>
      <c r="E121" s="118">
        <f>SUMIF('ricostr 1 2016'!$A:$A,'1 2016 ric'!$A:$A,'ricostr 1 2016'!H:H)</f>
        <v>0</v>
      </c>
      <c r="F121" s="118">
        <f>SUMIF('ricostr 1 2016'!$A:$A,'1 2016 ric'!$A:$A,'ricostr 1 2016'!J:J)</f>
        <v>0</v>
      </c>
      <c r="G121" s="118">
        <f>SUMIF('ricostr 1 2016'!$A:$A,'1 2016 ric'!$A:$A,'ricostr 1 2016'!L:L)</f>
        <v>0</v>
      </c>
      <c r="H121" s="118">
        <f>SUMIF('ricostr 1 2016'!$A:$A,'1 2016 ric'!$A:$A,'ricostr 1 2016'!N:N)</f>
        <v>0</v>
      </c>
      <c r="I121" s="118">
        <f>SUMIF('ricostr 1 2016'!$A:$A,'1 2016 ric'!$A:$A,'ricostr 1 2016'!P:P)</f>
        <v>0</v>
      </c>
      <c r="J121" s="118">
        <f>SUMIF('ricostr 1 2016'!$A:$A,'1 2016 ric'!$A:$A,'ricostr 1 2016'!R:R)</f>
        <v>0</v>
      </c>
      <c r="K121" s="118">
        <f>SUMIF('ricostr 1 2016'!$A:$A,'1 2016 ric'!$A:$A,'ricostr 1 2016'!T:T)</f>
        <v>1488</v>
      </c>
      <c r="L121" s="118">
        <f>SUMIF('ricostr 1 2016'!$A:$A,'1 2016 ric'!$A:$A,'ricostr 1 2016'!V:V)</f>
        <v>0</v>
      </c>
      <c r="M121" s="118">
        <f>SUMIF('ricostr 1 2016'!$A:$A,'1 2016 ric'!$A:$A,'ricostr 1 2016'!X:X)</f>
        <v>0</v>
      </c>
      <c r="N121" s="106">
        <f t="shared" si="3"/>
        <v>1492</v>
      </c>
      <c r="P121">
        <v>1313.3333333333333</v>
      </c>
      <c r="Q121" s="124">
        <f t="shared" si="2"/>
        <v>-178.66666666666674</v>
      </c>
    </row>
    <row r="122" spans="1:17" x14ac:dyDescent="0.25">
      <c r="A122" s="142" t="s">
        <v>1742</v>
      </c>
      <c r="B122" s="132" t="s">
        <v>0</v>
      </c>
      <c r="C122" s="118">
        <f>SUMIF('ricostr 1 2016'!$A:$A,'1 2016 ric'!$A:$A,'ricostr 1 2016'!D:D)</f>
        <v>12052</v>
      </c>
      <c r="D122" s="118">
        <f>SUMIF('ricostr 1 2016'!$A:$A,'1 2016 ric'!$A:$A,'ricostr 1 2016'!F:F)</f>
        <v>11392</v>
      </c>
      <c r="E122" s="118">
        <f>SUMIF('ricostr 1 2016'!$A:$A,'1 2016 ric'!$A:$A,'ricostr 1 2016'!H:H)</f>
        <v>25164</v>
      </c>
      <c r="F122" s="118">
        <f>SUMIF('ricostr 1 2016'!$A:$A,'1 2016 ric'!$A:$A,'ricostr 1 2016'!J:J)</f>
        <v>4140</v>
      </c>
      <c r="G122" s="118">
        <f>SUMIF('ricostr 1 2016'!$A:$A,'1 2016 ric'!$A:$A,'ricostr 1 2016'!L:L)</f>
        <v>13720</v>
      </c>
      <c r="H122" s="118">
        <f>SUMIF('ricostr 1 2016'!$A:$A,'1 2016 ric'!$A:$A,'ricostr 1 2016'!N:N)</f>
        <v>4848</v>
      </c>
      <c r="I122" s="118">
        <f>SUMIF('ricostr 1 2016'!$A:$A,'1 2016 ric'!$A:$A,'ricostr 1 2016'!P:P)</f>
        <v>9028</v>
      </c>
      <c r="J122" s="118">
        <f>SUMIF('ricostr 1 2016'!$A:$A,'1 2016 ric'!$A:$A,'ricostr 1 2016'!R:R)</f>
        <v>29268</v>
      </c>
      <c r="K122" s="118">
        <f>SUMIF('ricostr 1 2016'!$A:$A,'1 2016 ric'!$A:$A,'ricostr 1 2016'!T:T)</f>
        <v>38508</v>
      </c>
      <c r="L122" s="118">
        <f>SUMIF('ricostr 1 2016'!$A:$A,'1 2016 ric'!$A:$A,'ricostr 1 2016'!V:V)</f>
        <v>29132</v>
      </c>
      <c r="M122" s="118">
        <f>SUMIF('ricostr 1 2016'!$A:$A,'1 2016 ric'!$A:$A,'ricostr 1 2016'!X:X)</f>
        <v>10472</v>
      </c>
      <c r="N122" s="106">
        <f t="shared" si="3"/>
        <v>187724</v>
      </c>
      <c r="P122">
        <v>168113.33333333334</v>
      </c>
      <c r="Q122" s="124">
        <f t="shared" si="2"/>
        <v>-19610.666666666657</v>
      </c>
    </row>
    <row r="123" spans="1:17" x14ac:dyDescent="0.25">
      <c r="A123" s="131" t="s">
        <v>1743</v>
      </c>
      <c r="B123" s="132" t="s">
        <v>560</v>
      </c>
      <c r="C123" s="118">
        <f>SUMIF('ricostr 1 2016'!$A:$A,'1 2016 ric'!$A:$A,'ricostr 1 2016'!D:D)</f>
        <v>7424</v>
      </c>
      <c r="D123" s="118">
        <f>SUMIF('ricostr 1 2016'!$A:$A,'1 2016 ric'!$A:$A,'ricostr 1 2016'!F:F)</f>
        <v>8028</v>
      </c>
      <c r="E123" s="118">
        <f>SUMIF('ricostr 1 2016'!$A:$A,'1 2016 ric'!$A:$A,'ricostr 1 2016'!H:H)</f>
        <v>17432</v>
      </c>
      <c r="F123" s="118">
        <f>SUMIF('ricostr 1 2016'!$A:$A,'1 2016 ric'!$A:$A,'ricostr 1 2016'!J:J)</f>
        <v>2448</v>
      </c>
      <c r="G123" s="118">
        <f>SUMIF('ricostr 1 2016'!$A:$A,'1 2016 ric'!$A:$A,'ricostr 1 2016'!L:L)</f>
        <v>9200</v>
      </c>
      <c r="H123" s="118">
        <f>SUMIF('ricostr 1 2016'!$A:$A,'1 2016 ric'!$A:$A,'ricostr 1 2016'!N:N)</f>
        <v>3600</v>
      </c>
      <c r="I123" s="118">
        <f>SUMIF('ricostr 1 2016'!$A:$A,'1 2016 ric'!$A:$A,'ricostr 1 2016'!P:P)</f>
        <v>5664</v>
      </c>
      <c r="J123" s="118">
        <f>SUMIF('ricostr 1 2016'!$A:$A,'1 2016 ric'!$A:$A,'ricostr 1 2016'!R:R)</f>
        <v>22100</v>
      </c>
      <c r="K123" s="118">
        <f>SUMIF('ricostr 1 2016'!$A:$A,'1 2016 ric'!$A:$A,'ricostr 1 2016'!T:T)</f>
        <v>26124</v>
      </c>
      <c r="L123" s="118">
        <f>SUMIF('ricostr 1 2016'!$A:$A,'1 2016 ric'!$A:$A,'ricostr 1 2016'!V:V)</f>
        <v>20908</v>
      </c>
      <c r="M123" s="118">
        <f>SUMIF('ricostr 1 2016'!$A:$A,'1 2016 ric'!$A:$A,'ricostr 1 2016'!X:X)</f>
        <v>6392</v>
      </c>
      <c r="N123" s="106">
        <f t="shared" si="3"/>
        <v>129320</v>
      </c>
      <c r="P123">
        <v>128654.66666666667</v>
      </c>
      <c r="Q123" s="124">
        <f t="shared" si="2"/>
        <v>-665.33333333332848</v>
      </c>
    </row>
    <row r="124" spans="1:17" x14ac:dyDescent="0.25">
      <c r="A124" s="131" t="s">
        <v>1744</v>
      </c>
      <c r="B124" s="132" t="s">
        <v>1</v>
      </c>
      <c r="C124" s="118">
        <f>SUMIF('ricostr 1 2016'!$A:$A,'1 2016 ric'!$A:$A,'ricostr 1 2016'!D:D)</f>
        <v>1288</v>
      </c>
      <c r="D124" s="118">
        <f>SUMIF('ricostr 1 2016'!$A:$A,'1 2016 ric'!$A:$A,'ricostr 1 2016'!F:F)</f>
        <v>936</v>
      </c>
      <c r="E124" s="118">
        <f>SUMIF('ricostr 1 2016'!$A:$A,'1 2016 ric'!$A:$A,'ricostr 1 2016'!H:H)</f>
        <v>2388</v>
      </c>
      <c r="F124" s="118">
        <f>SUMIF('ricostr 1 2016'!$A:$A,'1 2016 ric'!$A:$A,'ricostr 1 2016'!J:J)</f>
        <v>0</v>
      </c>
      <c r="G124" s="118">
        <f>SUMIF('ricostr 1 2016'!$A:$A,'1 2016 ric'!$A:$A,'ricostr 1 2016'!L:L)</f>
        <v>1200</v>
      </c>
      <c r="H124" s="118">
        <f>SUMIF('ricostr 1 2016'!$A:$A,'1 2016 ric'!$A:$A,'ricostr 1 2016'!N:N)</f>
        <v>52</v>
      </c>
      <c r="I124" s="118">
        <f>SUMIF('ricostr 1 2016'!$A:$A,'1 2016 ric'!$A:$A,'ricostr 1 2016'!P:P)</f>
        <v>612</v>
      </c>
      <c r="J124" s="118">
        <f>SUMIF('ricostr 1 2016'!$A:$A,'1 2016 ric'!$A:$A,'ricostr 1 2016'!R:R)</f>
        <v>1036</v>
      </c>
      <c r="K124" s="118">
        <f>SUMIF('ricostr 1 2016'!$A:$A,'1 2016 ric'!$A:$A,'ricostr 1 2016'!T:T)</f>
        <v>4564</v>
      </c>
      <c r="L124" s="118">
        <f>SUMIF('ricostr 1 2016'!$A:$A,'1 2016 ric'!$A:$A,'ricostr 1 2016'!V:V)</f>
        <v>2288</v>
      </c>
      <c r="M124" s="118">
        <f>SUMIF('ricostr 1 2016'!$A:$A,'1 2016 ric'!$A:$A,'ricostr 1 2016'!X:X)</f>
        <v>1060</v>
      </c>
      <c r="N124" s="106">
        <f t="shared" si="3"/>
        <v>15424</v>
      </c>
      <c r="P124">
        <v>9308</v>
      </c>
      <c r="Q124" s="124">
        <f t="shared" si="2"/>
        <v>-6116</v>
      </c>
    </row>
    <row r="125" spans="1:17" x14ac:dyDescent="0.25">
      <c r="A125" s="131" t="s">
        <v>1745</v>
      </c>
      <c r="B125" s="132" t="s">
        <v>561</v>
      </c>
      <c r="C125" s="118">
        <f>SUMIF('ricostr 1 2016'!$A:$A,'1 2016 ric'!$A:$A,'ricostr 1 2016'!D:D)</f>
        <v>3340</v>
      </c>
      <c r="D125" s="118">
        <f>SUMIF('ricostr 1 2016'!$A:$A,'1 2016 ric'!$A:$A,'ricostr 1 2016'!F:F)</f>
        <v>2428</v>
      </c>
      <c r="E125" s="118">
        <f>SUMIF('ricostr 1 2016'!$A:$A,'1 2016 ric'!$A:$A,'ricostr 1 2016'!H:H)</f>
        <v>5344</v>
      </c>
      <c r="F125" s="118">
        <f>SUMIF('ricostr 1 2016'!$A:$A,'1 2016 ric'!$A:$A,'ricostr 1 2016'!J:J)</f>
        <v>1692</v>
      </c>
      <c r="G125" s="118">
        <f>SUMIF('ricostr 1 2016'!$A:$A,'1 2016 ric'!$A:$A,'ricostr 1 2016'!L:L)</f>
        <v>3320</v>
      </c>
      <c r="H125" s="118">
        <f>SUMIF('ricostr 1 2016'!$A:$A,'1 2016 ric'!$A:$A,'ricostr 1 2016'!N:N)</f>
        <v>1196</v>
      </c>
      <c r="I125" s="118">
        <f>SUMIF('ricostr 1 2016'!$A:$A,'1 2016 ric'!$A:$A,'ricostr 1 2016'!P:P)</f>
        <v>2752</v>
      </c>
      <c r="J125" s="118">
        <f>SUMIF('ricostr 1 2016'!$A:$A,'1 2016 ric'!$A:$A,'ricostr 1 2016'!R:R)</f>
        <v>6132</v>
      </c>
      <c r="K125" s="118">
        <f>SUMIF('ricostr 1 2016'!$A:$A,'1 2016 ric'!$A:$A,'ricostr 1 2016'!T:T)</f>
        <v>7820</v>
      </c>
      <c r="L125" s="118">
        <f>SUMIF('ricostr 1 2016'!$A:$A,'1 2016 ric'!$A:$A,'ricostr 1 2016'!V:V)</f>
        <v>5936</v>
      </c>
      <c r="M125" s="118">
        <f>SUMIF('ricostr 1 2016'!$A:$A,'1 2016 ric'!$A:$A,'ricostr 1 2016'!X:X)</f>
        <v>3020</v>
      </c>
      <c r="N125" s="106">
        <f t="shared" si="3"/>
        <v>42980</v>
      </c>
      <c r="P125">
        <v>30150.666666666668</v>
      </c>
      <c r="Q125" s="124">
        <f t="shared" si="2"/>
        <v>-12829.333333333332</v>
      </c>
    </row>
    <row r="126" spans="1:17" x14ac:dyDescent="0.25">
      <c r="A126" s="142" t="s">
        <v>1746</v>
      </c>
      <c r="B126" s="132" t="s">
        <v>1919</v>
      </c>
      <c r="C126" s="118">
        <f>SUMIF('ricostr 1 2016'!$A:$A,'1 2016 ric'!$A:$A,'ricostr 1 2016'!D:D)</f>
        <v>428</v>
      </c>
      <c r="D126" s="118">
        <f>SUMIF('ricostr 1 2016'!$A:$A,'1 2016 ric'!$A:$A,'ricostr 1 2016'!F:F)</f>
        <v>232</v>
      </c>
      <c r="E126" s="118">
        <f>SUMIF('ricostr 1 2016'!$A:$A,'1 2016 ric'!$A:$A,'ricostr 1 2016'!H:H)</f>
        <v>452</v>
      </c>
      <c r="F126" s="118">
        <f>SUMIF('ricostr 1 2016'!$A:$A,'1 2016 ric'!$A:$A,'ricostr 1 2016'!J:J)</f>
        <v>156</v>
      </c>
      <c r="G126" s="118">
        <f>SUMIF('ricostr 1 2016'!$A:$A,'1 2016 ric'!$A:$A,'ricostr 1 2016'!L:L)</f>
        <v>312</v>
      </c>
      <c r="H126" s="118">
        <f>SUMIF('ricostr 1 2016'!$A:$A,'1 2016 ric'!$A:$A,'ricostr 1 2016'!N:N)</f>
        <v>176</v>
      </c>
      <c r="I126" s="118">
        <f>SUMIF('ricostr 1 2016'!$A:$A,'1 2016 ric'!$A:$A,'ricostr 1 2016'!P:P)</f>
        <v>200</v>
      </c>
      <c r="J126" s="118">
        <f>SUMIF('ricostr 1 2016'!$A:$A,'1 2016 ric'!$A:$A,'ricostr 1 2016'!R:R)</f>
        <v>1548</v>
      </c>
      <c r="K126" s="118">
        <f>SUMIF('ricostr 1 2016'!$A:$A,'1 2016 ric'!$A:$A,'ricostr 1 2016'!T:T)</f>
        <v>68</v>
      </c>
      <c r="L126" s="118">
        <f>SUMIF('ricostr 1 2016'!$A:$A,'1 2016 ric'!$A:$A,'ricostr 1 2016'!V:V)</f>
        <v>112</v>
      </c>
      <c r="M126" s="118">
        <f>SUMIF('ricostr 1 2016'!$A:$A,'1 2016 ric'!$A:$A,'ricostr 1 2016'!X:X)</f>
        <v>20</v>
      </c>
      <c r="N126" s="106">
        <f t="shared" si="3"/>
        <v>3704</v>
      </c>
      <c r="P126">
        <v>3334.6666666666665</v>
      </c>
      <c r="Q126" s="124">
        <f t="shared" si="2"/>
        <v>-369.33333333333348</v>
      </c>
    </row>
    <row r="127" spans="1:17" x14ac:dyDescent="0.25">
      <c r="A127" s="142" t="s">
        <v>1747</v>
      </c>
      <c r="B127" s="132" t="s">
        <v>675</v>
      </c>
      <c r="C127" s="118">
        <f>SUMIF('ricostr 1 2016'!$A:$A,'1 2016 ric'!$A:$A,'ricostr 1 2016'!D:D)</f>
        <v>1488</v>
      </c>
      <c r="D127" s="118">
        <f>SUMIF('ricostr 1 2016'!$A:$A,'1 2016 ric'!$A:$A,'ricostr 1 2016'!F:F)</f>
        <v>1004</v>
      </c>
      <c r="E127" s="118">
        <f>SUMIF('ricostr 1 2016'!$A:$A,'1 2016 ric'!$A:$A,'ricostr 1 2016'!H:H)</f>
        <v>800</v>
      </c>
      <c r="F127" s="118">
        <f>SUMIF('ricostr 1 2016'!$A:$A,'1 2016 ric'!$A:$A,'ricostr 1 2016'!J:J)</f>
        <v>180</v>
      </c>
      <c r="G127" s="118">
        <f>SUMIF('ricostr 1 2016'!$A:$A,'1 2016 ric'!$A:$A,'ricostr 1 2016'!L:L)</f>
        <v>800</v>
      </c>
      <c r="H127" s="118">
        <f>SUMIF('ricostr 1 2016'!$A:$A,'1 2016 ric'!$A:$A,'ricostr 1 2016'!N:N)</f>
        <v>540</v>
      </c>
      <c r="I127" s="118">
        <f>SUMIF('ricostr 1 2016'!$A:$A,'1 2016 ric'!$A:$A,'ricostr 1 2016'!P:P)</f>
        <v>292</v>
      </c>
      <c r="J127" s="118">
        <f>SUMIF('ricostr 1 2016'!$A:$A,'1 2016 ric'!$A:$A,'ricostr 1 2016'!R:R)</f>
        <v>3128</v>
      </c>
      <c r="K127" s="118">
        <f>SUMIF('ricostr 1 2016'!$A:$A,'1 2016 ric'!$A:$A,'ricostr 1 2016'!T:T)</f>
        <v>4</v>
      </c>
      <c r="L127" s="118">
        <f>SUMIF('ricostr 1 2016'!$A:$A,'1 2016 ric'!$A:$A,'ricostr 1 2016'!V:V)</f>
        <v>884</v>
      </c>
      <c r="M127" s="118">
        <f>SUMIF('ricostr 1 2016'!$A:$A,'1 2016 ric'!$A:$A,'ricostr 1 2016'!X:X)</f>
        <v>0</v>
      </c>
      <c r="N127" s="106">
        <f t="shared" si="3"/>
        <v>9120</v>
      </c>
      <c r="P127">
        <v>6181.333333333333</v>
      </c>
      <c r="Q127" s="124">
        <f t="shared" si="2"/>
        <v>-2938.666666666667</v>
      </c>
    </row>
    <row r="128" spans="1:17" x14ac:dyDescent="0.25">
      <c r="A128" s="142" t="s">
        <v>1748</v>
      </c>
      <c r="B128" s="132" t="s">
        <v>676</v>
      </c>
      <c r="C128" s="118">
        <f>SUMIF('ricostr 1 2016'!$A:$A,'1 2016 ric'!$A:$A,'ricostr 1 2016'!D:D)</f>
        <v>136</v>
      </c>
      <c r="D128" s="118">
        <f>SUMIF('ricostr 1 2016'!$A:$A,'1 2016 ric'!$A:$A,'ricostr 1 2016'!F:F)</f>
        <v>12</v>
      </c>
      <c r="E128" s="118">
        <f>SUMIF('ricostr 1 2016'!$A:$A,'1 2016 ric'!$A:$A,'ricostr 1 2016'!H:H)</f>
        <v>52</v>
      </c>
      <c r="F128" s="118">
        <f>SUMIF('ricostr 1 2016'!$A:$A,'1 2016 ric'!$A:$A,'ricostr 1 2016'!J:J)</f>
        <v>0</v>
      </c>
      <c r="G128" s="118">
        <f>SUMIF('ricostr 1 2016'!$A:$A,'1 2016 ric'!$A:$A,'ricostr 1 2016'!L:L)</f>
        <v>300</v>
      </c>
      <c r="H128" s="118">
        <f>SUMIF('ricostr 1 2016'!$A:$A,'1 2016 ric'!$A:$A,'ricostr 1 2016'!N:N)</f>
        <v>120</v>
      </c>
      <c r="I128" s="118">
        <f>SUMIF('ricostr 1 2016'!$A:$A,'1 2016 ric'!$A:$A,'ricostr 1 2016'!P:P)</f>
        <v>776</v>
      </c>
      <c r="J128" s="118">
        <f>SUMIF('ricostr 1 2016'!$A:$A,'1 2016 ric'!$A:$A,'ricostr 1 2016'!R:R)</f>
        <v>360</v>
      </c>
      <c r="K128" s="118">
        <f>SUMIF('ricostr 1 2016'!$A:$A,'1 2016 ric'!$A:$A,'ricostr 1 2016'!T:T)</f>
        <v>88</v>
      </c>
      <c r="L128" s="118">
        <f>SUMIF('ricostr 1 2016'!$A:$A,'1 2016 ric'!$A:$A,'ricostr 1 2016'!V:V)</f>
        <v>20</v>
      </c>
      <c r="M128" s="118">
        <f>SUMIF('ricostr 1 2016'!$A:$A,'1 2016 ric'!$A:$A,'ricostr 1 2016'!X:X)</f>
        <v>0</v>
      </c>
      <c r="N128" s="106">
        <f t="shared" si="3"/>
        <v>1864</v>
      </c>
      <c r="P128">
        <v>18829.333333333332</v>
      </c>
      <c r="Q128" s="124">
        <f t="shared" si="2"/>
        <v>16965.333333333332</v>
      </c>
    </row>
    <row r="129" spans="1:17" x14ac:dyDescent="0.25">
      <c r="A129" s="142" t="s">
        <v>1749</v>
      </c>
      <c r="B129" s="132" t="s">
        <v>1581</v>
      </c>
      <c r="C129" s="118">
        <f>SUMIF('ricostr 1 2016'!$A:$A,'1 2016 ric'!$A:$A,'ricostr 1 2016'!D:D)</f>
        <v>1272</v>
      </c>
      <c r="D129" s="118">
        <f>SUMIF('ricostr 1 2016'!$A:$A,'1 2016 ric'!$A:$A,'ricostr 1 2016'!F:F)</f>
        <v>0</v>
      </c>
      <c r="E129" s="118">
        <f>SUMIF('ricostr 1 2016'!$A:$A,'1 2016 ric'!$A:$A,'ricostr 1 2016'!H:H)</f>
        <v>20</v>
      </c>
      <c r="F129" s="118">
        <f>SUMIF('ricostr 1 2016'!$A:$A,'1 2016 ric'!$A:$A,'ricostr 1 2016'!J:J)</f>
        <v>0</v>
      </c>
      <c r="G129" s="118">
        <f>SUMIF('ricostr 1 2016'!$A:$A,'1 2016 ric'!$A:$A,'ricostr 1 2016'!L:L)</f>
        <v>400</v>
      </c>
      <c r="H129" s="118">
        <f>SUMIF('ricostr 1 2016'!$A:$A,'1 2016 ric'!$A:$A,'ricostr 1 2016'!N:N)</f>
        <v>4</v>
      </c>
      <c r="I129" s="118">
        <f>SUMIF('ricostr 1 2016'!$A:$A,'1 2016 ric'!$A:$A,'ricostr 1 2016'!P:P)</f>
        <v>64</v>
      </c>
      <c r="J129" s="118">
        <f>SUMIF('ricostr 1 2016'!$A:$A,'1 2016 ric'!$A:$A,'ricostr 1 2016'!R:R)</f>
        <v>0</v>
      </c>
      <c r="K129" s="118">
        <f>SUMIF('ricostr 1 2016'!$A:$A,'1 2016 ric'!$A:$A,'ricostr 1 2016'!T:T)</f>
        <v>0</v>
      </c>
      <c r="L129" s="118">
        <f>SUMIF('ricostr 1 2016'!$A:$A,'1 2016 ric'!$A:$A,'ricostr 1 2016'!V:V)</f>
        <v>0</v>
      </c>
      <c r="M129" s="118">
        <f>SUMIF('ricostr 1 2016'!$A:$A,'1 2016 ric'!$A:$A,'ricostr 1 2016'!X:X)</f>
        <v>0</v>
      </c>
      <c r="N129" s="106">
        <f t="shared" si="3"/>
        <v>1760</v>
      </c>
      <c r="P129">
        <v>857.33333333333337</v>
      </c>
      <c r="Q129" s="124">
        <f t="shared" si="2"/>
        <v>-902.66666666666663</v>
      </c>
    </row>
    <row r="130" spans="1:17" x14ac:dyDescent="0.25">
      <c r="A130" s="142" t="s">
        <v>1750</v>
      </c>
      <c r="B130" s="132" t="s">
        <v>677</v>
      </c>
      <c r="C130" s="118">
        <f>SUMIF('ricostr 1 2016'!$A:$A,'1 2016 ric'!$A:$A,'ricostr 1 2016'!D:D)</f>
        <v>376</v>
      </c>
      <c r="D130" s="118">
        <f>SUMIF('ricostr 1 2016'!$A:$A,'1 2016 ric'!$A:$A,'ricostr 1 2016'!F:F)</f>
        <v>1040</v>
      </c>
      <c r="E130" s="118">
        <f>SUMIF('ricostr 1 2016'!$A:$A,'1 2016 ric'!$A:$A,'ricostr 1 2016'!H:H)</f>
        <v>60</v>
      </c>
      <c r="F130" s="118">
        <f>SUMIF('ricostr 1 2016'!$A:$A,'1 2016 ric'!$A:$A,'ricostr 1 2016'!J:J)</f>
        <v>16</v>
      </c>
      <c r="G130" s="118">
        <f>SUMIF('ricostr 1 2016'!$A:$A,'1 2016 ric'!$A:$A,'ricostr 1 2016'!L:L)</f>
        <v>0</v>
      </c>
      <c r="H130" s="118">
        <f>SUMIF('ricostr 1 2016'!$A:$A,'1 2016 ric'!$A:$A,'ricostr 1 2016'!N:N)</f>
        <v>684</v>
      </c>
      <c r="I130" s="118">
        <f>SUMIF('ricostr 1 2016'!$A:$A,'1 2016 ric'!$A:$A,'ricostr 1 2016'!P:P)</f>
        <v>1120</v>
      </c>
      <c r="J130" s="118">
        <f>SUMIF('ricostr 1 2016'!$A:$A,'1 2016 ric'!$A:$A,'ricostr 1 2016'!R:R)</f>
        <v>2376</v>
      </c>
      <c r="K130" s="118">
        <f>SUMIF('ricostr 1 2016'!$A:$A,'1 2016 ric'!$A:$A,'ricostr 1 2016'!T:T)</f>
        <v>136</v>
      </c>
      <c r="L130" s="118">
        <f>SUMIF('ricostr 1 2016'!$A:$A,'1 2016 ric'!$A:$A,'ricostr 1 2016'!V:V)</f>
        <v>20</v>
      </c>
      <c r="M130" s="118">
        <f>SUMIF('ricostr 1 2016'!$A:$A,'1 2016 ric'!$A:$A,'ricostr 1 2016'!X:X)</f>
        <v>3024</v>
      </c>
      <c r="N130" s="106">
        <f t="shared" si="3"/>
        <v>8852</v>
      </c>
      <c r="P130">
        <v>10913.333333333334</v>
      </c>
      <c r="Q130" s="124">
        <f t="shared" ref="Q130:Q193" si="4">+P130-N130</f>
        <v>2061.3333333333339</v>
      </c>
    </row>
    <row r="131" spans="1:17" ht="25.5" x14ac:dyDescent="0.25">
      <c r="A131" s="142" t="s">
        <v>1751</v>
      </c>
      <c r="B131" s="132" t="s">
        <v>678</v>
      </c>
      <c r="C131" s="118">
        <f>SUMIF('ricostr 1 2016'!$A:$A,'1 2016 ric'!$A:$A,'ricostr 1 2016'!D:D)</f>
        <v>0</v>
      </c>
      <c r="D131" s="118">
        <f>SUMIF('ricostr 1 2016'!$A:$A,'1 2016 ric'!$A:$A,'ricostr 1 2016'!F:F)</f>
        <v>0</v>
      </c>
      <c r="E131" s="118">
        <f>SUMIF('ricostr 1 2016'!$A:$A,'1 2016 ric'!$A:$A,'ricostr 1 2016'!H:H)</f>
        <v>0</v>
      </c>
      <c r="F131" s="118">
        <f>SUMIF('ricostr 1 2016'!$A:$A,'1 2016 ric'!$A:$A,'ricostr 1 2016'!J:J)</f>
        <v>0</v>
      </c>
      <c r="G131" s="118">
        <f>SUMIF('ricostr 1 2016'!$A:$A,'1 2016 ric'!$A:$A,'ricostr 1 2016'!L:L)</f>
        <v>0</v>
      </c>
      <c r="H131" s="118">
        <f>SUMIF('ricostr 1 2016'!$A:$A,'1 2016 ric'!$A:$A,'ricostr 1 2016'!N:N)</f>
        <v>0</v>
      </c>
      <c r="I131" s="118">
        <f>SUMIF('ricostr 1 2016'!$A:$A,'1 2016 ric'!$A:$A,'ricostr 1 2016'!P:P)</f>
        <v>0</v>
      </c>
      <c r="J131" s="118">
        <f>SUMIF('ricostr 1 2016'!$A:$A,'1 2016 ric'!$A:$A,'ricostr 1 2016'!R:R)</f>
        <v>2000</v>
      </c>
      <c r="K131" s="118">
        <f>SUMIF('ricostr 1 2016'!$A:$A,'1 2016 ric'!$A:$A,'ricostr 1 2016'!T:T)</f>
        <v>0</v>
      </c>
      <c r="L131" s="118">
        <f>SUMIF('ricostr 1 2016'!$A:$A,'1 2016 ric'!$A:$A,'ricostr 1 2016'!V:V)</f>
        <v>0</v>
      </c>
      <c r="M131" s="118">
        <f>SUMIF('ricostr 1 2016'!$A:$A,'1 2016 ric'!$A:$A,'ricostr 1 2016'!X:X)</f>
        <v>0</v>
      </c>
      <c r="N131" s="106">
        <f t="shared" ref="N131:N194" si="5">SUM(C131:M131)</f>
        <v>2000</v>
      </c>
      <c r="P131">
        <v>801.33333333333337</v>
      </c>
      <c r="Q131" s="124">
        <f t="shared" si="4"/>
        <v>-1198.6666666666665</v>
      </c>
    </row>
    <row r="132" spans="1:17" x14ac:dyDescent="0.25">
      <c r="A132" s="142" t="s">
        <v>1752</v>
      </c>
      <c r="B132" s="132" t="s">
        <v>1400</v>
      </c>
      <c r="C132" s="118">
        <f>SUMIF('ricostr 1 2016'!$A:$A,'1 2016 ric'!$A:$A,'ricostr 1 2016'!D:D)</f>
        <v>400</v>
      </c>
      <c r="D132" s="118">
        <f>SUMIF('ricostr 1 2016'!$A:$A,'1 2016 ric'!$A:$A,'ricostr 1 2016'!F:F)</f>
        <v>1904</v>
      </c>
      <c r="E132" s="118">
        <f>SUMIF('ricostr 1 2016'!$A:$A,'1 2016 ric'!$A:$A,'ricostr 1 2016'!H:H)</f>
        <v>1240</v>
      </c>
      <c r="F132" s="118">
        <f>SUMIF('ricostr 1 2016'!$A:$A,'1 2016 ric'!$A:$A,'ricostr 1 2016'!J:J)</f>
        <v>968</v>
      </c>
      <c r="G132" s="118">
        <f>SUMIF('ricostr 1 2016'!$A:$A,'1 2016 ric'!$A:$A,'ricostr 1 2016'!L:L)</f>
        <v>1016</v>
      </c>
      <c r="H132" s="118">
        <f>SUMIF('ricostr 1 2016'!$A:$A,'1 2016 ric'!$A:$A,'ricostr 1 2016'!N:N)</f>
        <v>448</v>
      </c>
      <c r="I132" s="118">
        <f>SUMIF('ricostr 1 2016'!$A:$A,'1 2016 ric'!$A:$A,'ricostr 1 2016'!P:P)</f>
        <v>548</v>
      </c>
      <c r="J132" s="118">
        <f>SUMIF('ricostr 1 2016'!$A:$A,'1 2016 ric'!$A:$A,'ricostr 1 2016'!R:R)</f>
        <v>2336</v>
      </c>
      <c r="K132" s="118">
        <f>SUMIF('ricostr 1 2016'!$A:$A,'1 2016 ric'!$A:$A,'ricostr 1 2016'!T:T)</f>
        <v>3660</v>
      </c>
      <c r="L132" s="118">
        <f>SUMIF('ricostr 1 2016'!$A:$A,'1 2016 ric'!$A:$A,'ricostr 1 2016'!V:V)</f>
        <v>208</v>
      </c>
      <c r="M132" s="118">
        <f>SUMIF('ricostr 1 2016'!$A:$A,'1 2016 ric'!$A:$A,'ricostr 1 2016'!X:X)</f>
        <v>700</v>
      </c>
      <c r="N132" s="106">
        <f t="shared" si="5"/>
        <v>13428</v>
      </c>
      <c r="P132">
        <v>16197.333333333334</v>
      </c>
      <c r="Q132" s="124">
        <f t="shared" si="4"/>
        <v>2769.3333333333339</v>
      </c>
    </row>
    <row r="133" spans="1:17" x14ac:dyDescent="0.25">
      <c r="A133" s="142" t="s">
        <v>1753</v>
      </c>
      <c r="B133" s="132" t="s">
        <v>1402</v>
      </c>
      <c r="C133" s="118">
        <f>SUMIF('ricostr 1 2016'!$A:$A,'1 2016 ric'!$A:$A,'ricostr 1 2016'!D:D)</f>
        <v>0</v>
      </c>
      <c r="D133" s="118">
        <f>SUMIF('ricostr 1 2016'!$A:$A,'1 2016 ric'!$A:$A,'ricostr 1 2016'!F:F)</f>
        <v>24</v>
      </c>
      <c r="E133" s="118">
        <f>SUMIF('ricostr 1 2016'!$A:$A,'1 2016 ric'!$A:$A,'ricostr 1 2016'!H:H)</f>
        <v>72</v>
      </c>
      <c r="F133" s="118">
        <f>SUMIF('ricostr 1 2016'!$A:$A,'1 2016 ric'!$A:$A,'ricostr 1 2016'!J:J)</f>
        <v>220</v>
      </c>
      <c r="G133" s="118">
        <f>SUMIF('ricostr 1 2016'!$A:$A,'1 2016 ric'!$A:$A,'ricostr 1 2016'!L:L)</f>
        <v>76</v>
      </c>
      <c r="H133" s="118">
        <f>SUMIF('ricostr 1 2016'!$A:$A,'1 2016 ric'!$A:$A,'ricostr 1 2016'!N:N)</f>
        <v>0</v>
      </c>
      <c r="I133" s="118">
        <f>SUMIF('ricostr 1 2016'!$A:$A,'1 2016 ric'!$A:$A,'ricostr 1 2016'!P:P)</f>
        <v>52</v>
      </c>
      <c r="J133" s="118">
        <f>SUMIF('ricostr 1 2016'!$A:$A,'1 2016 ric'!$A:$A,'ricostr 1 2016'!R:R)</f>
        <v>4</v>
      </c>
      <c r="K133" s="118">
        <f>SUMIF('ricostr 1 2016'!$A:$A,'1 2016 ric'!$A:$A,'ricostr 1 2016'!T:T)</f>
        <v>996</v>
      </c>
      <c r="L133" s="118">
        <f>SUMIF('ricostr 1 2016'!$A:$A,'1 2016 ric'!$A:$A,'ricostr 1 2016'!V:V)</f>
        <v>0</v>
      </c>
      <c r="M133" s="118">
        <f>SUMIF('ricostr 1 2016'!$A:$A,'1 2016 ric'!$A:$A,'ricostr 1 2016'!X:X)</f>
        <v>36</v>
      </c>
      <c r="N133" s="106">
        <f t="shared" si="5"/>
        <v>1480</v>
      </c>
      <c r="P133">
        <v>1530.6666666666667</v>
      </c>
      <c r="Q133" s="124">
        <f t="shared" si="4"/>
        <v>50.666666666666742</v>
      </c>
    </row>
    <row r="134" spans="1:17" ht="25.5" x14ac:dyDescent="0.25">
      <c r="A134" s="142" t="s">
        <v>1754</v>
      </c>
      <c r="B134" s="132" t="s">
        <v>1404</v>
      </c>
      <c r="C134" s="118">
        <f>SUMIF('ricostr 1 2016'!$A:$A,'1 2016 ric'!$A:$A,'ricostr 1 2016'!D:D)</f>
        <v>0</v>
      </c>
      <c r="D134" s="118">
        <f>SUMIF('ricostr 1 2016'!$A:$A,'1 2016 ric'!$A:$A,'ricostr 1 2016'!F:F)</f>
        <v>4</v>
      </c>
      <c r="E134" s="118">
        <f>SUMIF('ricostr 1 2016'!$A:$A,'1 2016 ric'!$A:$A,'ricostr 1 2016'!H:H)</f>
        <v>312</v>
      </c>
      <c r="F134" s="118">
        <f>SUMIF('ricostr 1 2016'!$A:$A,'1 2016 ric'!$A:$A,'ricostr 1 2016'!J:J)</f>
        <v>108</v>
      </c>
      <c r="G134" s="118">
        <f>SUMIF('ricostr 1 2016'!$A:$A,'1 2016 ric'!$A:$A,'ricostr 1 2016'!L:L)</f>
        <v>360</v>
      </c>
      <c r="H134" s="118">
        <f>SUMIF('ricostr 1 2016'!$A:$A,'1 2016 ric'!$A:$A,'ricostr 1 2016'!N:N)</f>
        <v>48</v>
      </c>
      <c r="I134" s="118">
        <f>SUMIF('ricostr 1 2016'!$A:$A,'1 2016 ric'!$A:$A,'ricostr 1 2016'!P:P)</f>
        <v>20</v>
      </c>
      <c r="J134" s="118">
        <f>SUMIF('ricostr 1 2016'!$A:$A,'1 2016 ric'!$A:$A,'ricostr 1 2016'!R:R)</f>
        <v>168</v>
      </c>
      <c r="K134" s="118">
        <f>SUMIF('ricostr 1 2016'!$A:$A,'1 2016 ric'!$A:$A,'ricostr 1 2016'!T:T)</f>
        <v>256</v>
      </c>
      <c r="L134" s="118">
        <f>SUMIF('ricostr 1 2016'!$A:$A,'1 2016 ric'!$A:$A,'ricostr 1 2016'!V:V)</f>
        <v>172</v>
      </c>
      <c r="M134" s="118">
        <f>SUMIF('ricostr 1 2016'!$A:$A,'1 2016 ric'!$A:$A,'ricostr 1 2016'!X:X)</f>
        <v>72</v>
      </c>
      <c r="N134" s="106">
        <f t="shared" si="5"/>
        <v>1520</v>
      </c>
      <c r="P134">
        <v>1844</v>
      </c>
      <c r="Q134" s="124">
        <f t="shared" si="4"/>
        <v>324</v>
      </c>
    </row>
    <row r="135" spans="1:17" x14ac:dyDescent="0.25">
      <c r="A135" s="142" t="s">
        <v>1755</v>
      </c>
      <c r="B135" s="132" t="s">
        <v>1406</v>
      </c>
      <c r="C135" s="118">
        <f>SUMIF('ricostr 1 2016'!$A:$A,'1 2016 ric'!$A:$A,'ricostr 1 2016'!D:D)</f>
        <v>124</v>
      </c>
      <c r="D135" s="118">
        <f>SUMIF('ricostr 1 2016'!$A:$A,'1 2016 ric'!$A:$A,'ricostr 1 2016'!F:F)</f>
        <v>1644</v>
      </c>
      <c r="E135" s="118">
        <f>SUMIF('ricostr 1 2016'!$A:$A,'1 2016 ric'!$A:$A,'ricostr 1 2016'!H:H)</f>
        <v>264</v>
      </c>
      <c r="F135" s="118">
        <f>SUMIF('ricostr 1 2016'!$A:$A,'1 2016 ric'!$A:$A,'ricostr 1 2016'!J:J)</f>
        <v>392</v>
      </c>
      <c r="G135" s="118">
        <f>SUMIF('ricostr 1 2016'!$A:$A,'1 2016 ric'!$A:$A,'ricostr 1 2016'!L:L)</f>
        <v>220</v>
      </c>
      <c r="H135" s="118">
        <f>SUMIF('ricostr 1 2016'!$A:$A,'1 2016 ric'!$A:$A,'ricostr 1 2016'!N:N)</f>
        <v>156</v>
      </c>
      <c r="I135" s="118">
        <f>SUMIF('ricostr 1 2016'!$A:$A,'1 2016 ric'!$A:$A,'ricostr 1 2016'!P:P)</f>
        <v>88</v>
      </c>
      <c r="J135" s="118">
        <f>SUMIF('ricostr 1 2016'!$A:$A,'1 2016 ric'!$A:$A,'ricostr 1 2016'!R:R)</f>
        <v>1356</v>
      </c>
      <c r="K135" s="118">
        <f>SUMIF('ricostr 1 2016'!$A:$A,'1 2016 ric'!$A:$A,'ricostr 1 2016'!T:T)</f>
        <v>1604</v>
      </c>
      <c r="L135" s="118">
        <f>SUMIF('ricostr 1 2016'!$A:$A,'1 2016 ric'!$A:$A,'ricostr 1 2016'!V:V)</f>
        <v>0</v>
      </c>
      <c r="M135" s="118">
        <f>SUMIF('ricostr 1 2016'!$A:$A,'1 2016 ric'!$A:$A,'ricostr 1 2016'!X:X)</f>
        <v>412</v>
      </c>
      <c r="N135" s="106">
        <f t="shared" si="5"/>
        <v>6260</v>
      </c>
      <c r="P135">
        <v>7048</v>
      </c>
      <c r="Q135" s="124">
        <f t="shared" si="4"/>
        <v>788</v>
      </c>
    </row>
    <row r="136" spans="1:17" x14ac:dyDescent="0.25">
      <c r="A136" s="142" t="s">
        <v>1756</v>
      </c>
      <c r="B136" s="132" t="s">
        <v>1408</v>
      </c>
      <c r="C136" s="118">
        <f>SUMIF('ricostr 1 2016'!$A:$A,'1 2016 ric'!$A:$A,'ricostr 1 2016'!D:D)</f>
        <v>236</v>
      </c>
      <c r="D136" s="118">
        <f>SUMIF('ricostr 1 2016'!$A:$A,'1 2016 ric'!$A:$A,'ricostr 1 2016'!F:F)</f>
        <v>196</v>
      </c>
      <c r="E136" s="118">
        <f>SUMIF('ricostr 1 2016'!$A:$A,'1 2016 ric'!$A:$A,'ricostr 1 2016'!H:H)</f>
        <v>480</v>
      </c>
      <c r="F136" s="118">
        <f>SUMIF('ricostr 1 2016'!$A:$A,'1 2016 ric'!$A:$A,'ricostr 1 2016'!J:J)</f>
        <v>236</v>
      </c>
      <c r="G136" s="118">
        <f>SUMIF('ricostr 1 2016'!$A:$A,'1 2016 ric'!$A:$A,'ricostr 1 2016'!L:L)</f>
        <v>260</v>
      </c>
      <c r="H136" s="118">
        <f>SUMIF('ricostr 1 2016'!$A:$A,'1 2016 ric'!$A:$A,'ricostr 1 2016'!N:N)</f>
        <v>188</v>
      </c>
      <c r="I136" s="118">
        <f>SUMIF('ricostr 1 2016'!$A:$A,'1 2016 ric'!$A:$A,'ricostr 1 2016'!P:P)</f>
        <v>324</v>
      </c>
      <c r="J136" s="118">
        <f>SUMIF('ricostr 1 2016'!$A:$A,'1 2016 ric'!$A:$A,'ricostr 1 2016'!R:R)</f>
        <v>636</v>
      </c>
      <c r="K136" s="118">
        <f>SUMIF('ricostr 1 2016'!$A:$A,'1 2016 ric'!$A:$A,'ricostr 1 2016'!T:T)</f>
        <v>616</v>
      </c>
      <c r="L136" s="118">
        <f>SUMIF('ricostr 1 2016'!$A:$A,'1 2016 ric'!$A:$A,'ricostr 1 2016'!V:V)</f>
        <v>16</v>
      </c>
      <c r="M136" s="118">
        <f>SUMIF('ricostr 1 2016'!$A:$A,'1 2016 ric'!$A:$A,'ricostr 1 2016'!X:X)</f>
        <v>132</v>
      </c>
      <c r="N136" s="106">
        <f t="shared" si="5"/>
        <v>3320</v>
      </c>
      <c r="P136">
        <v>3512</v>
      </c>
      <c r="Q136" s="124">
        <f t="shared" si="4"/>
        <v>192</v>
      </c>
    </row>
    <row r="137" spans="1:17" x14ac:dyDescent="0.25">
      <c r="A137" s="142" t="s">
        <v>1757</v>
      </c>
      <c r="B137" s="132" t="s">
        <v>1410</v>
      </c>
      <c r="C137" s="118">
        <f>SUMIF('ricostr 1 2016'!$A:$A,'1 2016 ric'!$A:$A,'ricostr 1 2016'!D:D)</f>
        <v>20</v>
      </c>
      <c r="D137" s="118">
        <f>SUMIF('ricostr 1 2016'!$A:$A,'1 2016 ric'!$A:$A,'ricostr 1 2016'!F:F)</f>
        <v>32</v>
      </c>
      <c r="E137" s="118">
        <f>SUMIF('ricostr 1 2016'!$A:$A,'1 2016 ric'!$A:$A,'ricostr 1 2016'!H:H)</f>
        <v>52</v>
      </c>
      <c r="F137" s="118">
        <f>SUMIF('ricostr 1 2016'!$A:$A,'1 2016 ric'!$A:$A,'ricostr 1 2016'!J:J)</f>
        <v>12</v>
      </c>
      <c r="G137" s="118">
        <f>SUMIF('ricostr 1 2016'!$A:$A,'1 2016 ric'!$A:$A,'ricostr 1 2016'!L:L)</f>
        <v>80</v>
      </c>
      <c r="H137" s="118">
        <f>SUMIF('ricostr 1 2016'!$A:$A,'1 2016 ric'!$A:$A,'ricostr 1 2016'!N:N)</f>
        <v>28</v>
      </c>
      <c r="I137" s="118">
        <f>SUMIF('ricostr 1 2016'!$A:$A,'1 2016 ric'!$A:$A,'ricostr 1 2016'!P:P)</f>
        <v>56</v>
      </c>
      <c r="J137" s="118">
        <f>SUMIF('ricostr 1 2016'!$A:$A,'1 2016 ric'!$A:$A,'ricostr 1 2016'!R:R)</f>
        <v>112</v>
      </c>
      <c r="K137" s="118">
        <f>SUMIF('ricostr 1 2016'!$A:$A,'1 2016 ric'!$A:$A,'ricostr 1 2016'!T:T)</f>
        <v>92</v>
      </c>
      <c r="L137" s="118">
        <f>SUMIF('ricostr 1 2016'!$A:$A,'1 2016 ric'!$A:$A,'ricostr 1 2016'!V:V)</f>
        <v>16</v>
      </c>
      <c r="M137" s="118">
        <f>SUMIF('ricostr 1 2016'!$A:$A,'1 2016 ric'!$A:$A,'ricostr 1 2016'!X:X)</f>
        <v>28</v>
      </c>
      <c r="N137" s="106">
        <f t="shared" si="5"/>
        <v>528</v>
      </c>
      <c r="P137">
        <v>1358.6666666666667</v>
      </c>
      <c r="Q137" s="124">
        <f t="shared" si="4"/>
        <v>830.66666666666674</v>
      </c>
    </row>
    <row r="138" spans="1:17" x14ac:dyDescent="0.25">
      <c r="A138" s="142" t="s">
        <v>1758</v>
      </c>
      <c r="B138" s="132" t="s">
        <v>1169</v>
      </c>
      <c r="C138" s="118">
        <f>SUMIF('ricostr 1 2016'!$A:$A,'1 2016 ric'!$A:$A,'ricostr 1 2016'!D:D)</f>
        <v>20</v>
      </c>
      <c r="D138" s="118">
        <f>SUMIF('ricostr 1 2016'!$A:$A,'1 2016 ric'!$A:$A,'ricostr 1 2016'!F:F)</f>
        <v>4</v>
      </c>
      <c r="E138" s="118">
        <f>SUMIF('ricostr 1 2016'!$A:$A,'1 2016 ric'!$A:$A,'ricostr 1 2016'!H:H)</f>
        <v>60</v>
      </c>
      <c r="F138" s="118">
        <f>SUMIF('ricostr 1 2016'!$A:$A,'1 2016 ric'!$A:$A,'ricostr 1 2016'!J:J)</f>
        <v>0</v>
      </c>
      <c r="G138" s="118">
        <f>SUMIF('ricostr 1 2016'!$A:$A,'1 2016 ric'!$A:$A,'ricostr 1 2016'!L:L)</f>
        <v>20</v>
      </c>
      <c r="H138" s="118">
        <f>SUMIF('ricostr 1 2016'!$A:$A,'1 2016 ric'!$A:$A,'ricostr 1 2016'!N:N)</f>
        <v>28</v>
      </c>
      <c r="I138" s="118">
        <f>SUMIF('ricostr 1 2016'!$A:$A,'1 2016 ric'!$A:$A,'ricostr 1 2016'!P:P)</f>
        <v>8</v>
      </c>
      <c r="J138" s="118">
        <f>SUMIF('ricostr 1 2016'!$A:$A,'1 2016 ric'!$A:$A,'ricostr 1 2016'!R:R)</f>
        <v>60</v>
      </c>
      <c r="K138" s="118">
        <f>SUMIF('ricostr 1 2016'!$A:$A,'1 2016 ric'!$A:$A,'ricostr 1 2016'!T:T)</f>
        <v>96</v>
      </c>
      <c r="L138" s="118">
        <f>SUMIF('ricostr 1 2016'!$A:$A,'1 2016 ric'!$A:$A,'ricostr 1 2016'!V:V)</f>
        <v>4</v>
      </c>
      <c r="M138" s="118">
        <f>SUMIF('ricostr 1 2016'!$A:$A,'1 2016 ric'!$A:$A,'ricostr 1 2016'!X:X)</f>
        <v>20</v>
      </c>
      <c r="N138" s="106">
        <f t="shared" si="5"/>
        <v>320</v>
      </c>
      <c r="P138">
        <v>904</v>
      </c>
      <c r="Q138" s="124">
        <f t="shared" si="4"/>
        <v>584</v>
      </c>
    </row>
    <row r="139" spans="1:17" ht="25.5" x14ac:dyDescent="0.25">
      <c r="A139" s="142" t="s">
        <v>1759</v>
      </c>
      <c r="B139" s="132" t="s">
        <v>1170</v>
      </c>
      <c r="C139" s="118">
        <f>SUMIF('ricostr 1 2016'!$A:$A,'1 2016 ric'!$A:$A,'ricostr 1 2016'!D:D)</f>
        <v>0</v>
      </c>
      <c r="D139" s="118">
        <f>SUMIF('ricostr 1 2016'!$A:$A,'1 2016 ric'!$A:$A,'ricostr 1 2016'!F:F)</f>
        <v>0</v>
      </c>
      <c r="E139" s="118">
        <f>SUMIF('ricostr 1 2016'!$A:$A,'1 2016 ric'!$A:$A,'ricostr 1 2016'!H:H)</f>
        <v>0</v>
      </c>
      <c r="F139" s="118">
        <f>SUMIF('ricostr 1 2016'!$A:$A,'1 2016 ric'!$A:$A,'ricostr 1 2016'!J:J)</f>
        <v>0</v>
      </c>
      <c r="G139" s="118">
        <f>SUMIF('ricostr 1 2016'!$A:$A,'1 2016 ric'!$A:$A,'ricostr 1 2016'!L:L)</f>
        <v>0</v>
      </c>
      <c r="H139" s="118">
        <f>SUMIF('ricostr 1 2016'!$A:$A,'1 2016 ric'!$A:$A,'ricostr 1 2016'!N:N)</f>
        <v>0</v>
      </c>
      <c r="I139" s="118">
        <f>SUMIF('ricostr 1 2016'!$A:$A,'1 2016 ric'!$A:$A,'ricostr 1 2016'!P:P)</f>
        <v>0</v>
      </c>
      <c r="J139" s="118">
        <f>SUMIF('ricostr 1 2016'!$A:$A,'1 2016 ric'!$A:$A,'ricostr 1 2016'!R:R)</f>
        <v>0</v>
      </c>
      <c r="K139" s="118">
        <f>SUMIF('ricostr 1 2016'!$A:$A,'1 2016 ric'!$A:$A,'ricostr 1 2016'!T:T)</f>
        <v>0</v>
      </c>
      <c r="L139" s="118">
        <f>SUMIF('ricostr 1 2016'!$A:$A,'1 2016 ric'!$A:$A,'ricostr 1 2016'!V:V)</f>
        <v>0</v>
      </c>
      <c r="M139" s="118">
        <f>SUMIF('ricostr 1 2016'!$A:$A,'1 2016 ric'!$A:$A,'ricostr 1 2016'!X:X)</f>
        <v>0</v>
      </c>
      <c r="N139" s="106">
        <f t="shared" si="5"/>
        <v>0</v>
      </c>
      <c r="P139">
        <v>0</v>
      </c>
      <c r="Q139" s="124">
        <f t="shared" si="4"/>
        <v>0</v>
      </c>
    </row>
    <row r="140" spans="1:17" x14ac:dyDescent="0.25">
      <c r="A140" s="131" t="s">
        <v>1760</v>
      </c>
      <c r="B140" s="132" t="s">
        <v>1416</v>
      </c>
      <c r="C140" s="118">
        <f>SUMIF('ricostr 1 2016'!$A:$A,'1 2016 ric'!$A:$A,'ricostr 1 2016'!D:D)</f>
        <v>204628</v>
      </c>
      <c r="D140" s="118">
        <f>SUMIF('ricostr 1 2016'!$A:$A,'1 2016 ric'!$A:$A,'ricostr 1 2016'!F:F)</f>
        <v>83876</v>
      </c>
      <c r="E140" s="118">
        <f>SUMIF('ricostr 1 2016'!$A:$A,'1 2016 ric'!$A:$A,'ricostr 1 2016'!H:H)</f>
        <v>112272</v>
      </c>
      <c r="F140" s="118">
        <f>SUMIF('ricostr 1 2016'!$A:$A,'1 2016 ric'!$A:$A,'ricostr 1 2016'!J:J)</f>
        <v>44820</v>
      </c>
      <c r="G140" s="118">
        <f>SUMIF('ricostr 1 2016'!$A:$A,'1 2016 ric'!$A:$A,'ricostr 1 2016'!L:L)</f>
        <v>119848</v>
      </c>
      <c r="H140" s="118">
        <f>SUMIF('ricostr 1 2016'!$A:$A,'1 2016 ric'!$A:$A,'ricostr 1 2016'!N:N)</f>
        <v>66880</v>
      </c>
      <c r="I140" s="118">
        <f>SUMIF('ricostr 1 2016'!$A:$A,'1 2016 ric'!$A:$A,'ricostr 1 2016'!P:P)</f>
        <v>90152</v>
      </c>
      <c r="J140" s="118">
        <f>SUMIF('ricostr 1 2016'!$A:$A,'1 2016 ric'!$A:$A,'ricostr 1 2016'!R:R)</f>
        <v>440504</v>
      </c>
      <c r="K140" s="118">
        <f>SUMIF('ricostr 1 2016'!$A:$A,'1 2016 ric'!$A:$A,'ricostr 1 2016'!T:T)</f>
        <v>38060</v>
      </c>
      <c r="L140" s="118">
        <f>SUMIF('ricostr 1 2016'!$A:$A,'1 2016 ric'!$A:$A,'ricostr 1 2016'!V:V)</f>
        <v>23020</v>
      </c>
      <c r="M140" s="118">
        <f>SUMIF('ricostr 1 2016'!$A:$A,'1 2016 ric'!$A:$A,'ricostr 1 2016'!X:X)</f>
        <v>24268</v>
      </c>
      <c r="N140" s="106">
        <f t="shared" si="5"/>
        <v>1248328</v>
      </c>
      <c r="P140">
        <v>1286993.3333333333</v>
      </c>
      <c r="Q140" s="124">
        <f t="shared" si="4"/>
        <v>38665.333333333256</v>
      </c>
    </row>
    <row r="141" spans="1:17" x14ac:dyDescent="0.25">
      <c r="A141" s="131" t="s">
        <v>1761</v>
      </c>
      <c r="B141" s="132" t="s">
        <v>1418</v>
      </c>
      <c r="C141" s="118">
        <f>SUMIF('ricostr 1 2016'!$A:$A,'1 2016 ric'!$A:$A,'ricostr 1 2016'!D:D)</f>
        <v>176724</v>
      </c>
      <c r="D141" s="118">
        <f>SUMIF('ricostr 1 2016'!$A:$A,'1 2016 ric'!$A:$A,'ricostr 1 2016'!F:F)</f>
        <v>61712</v>
      </c>
      <c r="E141" s="118">
        <f>SUMIF('ricostr 1 2016'!$A:$A,'1 2016 ric'!$A:$A,'ricostr 1 2016'!H:H)</f>
        <v>77496</v>
      </c>
      <c r="F141" s="118">
        <f>SUMIF('ricostr 1 2016'!$A:$A,'1 2016 ric'!$A:$A,'ricostr 1 2016'!J:J)</f>
        <v>39284</v>
      </c>
      <c r="G141" s="118">
        <f>SUMIF('ricostr 1 2016'!$A:$A,'1 2016 ric'!$A:$A,'ricostr 1 2016'!L:L)</f>
        <v>98420</v>
      </c>
      <c r="H141" s="118">
        <f>SUMIF('ricostr 1 2016'!$A:$A,'1 2016 ric'!$A:$A,'ricostr 1 2016'!N:N)</f>
        <v>58608</v>
      </c>
      <c r="I141" s="118">
        <f>SUMIF('ricostr 1 2016'!$A:$A,'1 2016 ric'!$A:$A,'ricostr 1 2016'!P:P)</f>
        <v>73156</v>
      </c>
      <c r="J141" s="118">
        <f>SUMIF('ricostr 1 2016'!$A:$A,'1 2016 ric'!$A:$A,'ricostr 1 2016'!R:R)</f>
        <v>396380</v>
      </c>
      <c r="K141" s="118">
        <f>SUMIF('ricostr 1 2016'!$A:$A,'1 2016 ric'!$A:$A,'ricostr 1 2016'!T:T)</f>
        <v>10456</v>
      </c>
      <c r="L141" s="118">
        <f>SUMIF('ricostr 1 2016'!$A:$A,'1 2016 ric'!$A:$A,'ricostr 1 2016'!V:V)</f>
        <v>7212</v>
      </c>
      <c r="M141" s="118">
        <f>SUMIF('ricostr 1 2016'!$A:$A,'1 2016 ric'!$A:$A,'ricostr 1 2016'!X:X)</f>
        <v>12352</v>
      </c>
      <c r="N141" s="106">
        <f t="shared" si="5"/>
        <v>1011800</v>
      </c>
      <c r="P141">
        <v>1044956</v>
      </c>
      <c r="Q141" s="124">
        <f t="shared" si="4"/>
        <v>33156</v>
      </c>
    </row>
    <row r="142" spans="1:17" ht="25.5" x14ac:dyDescent="0.25">
      <c r="A142" s="142" t="s">
        <v>1762</v>
      </c>
      <c r="B142" s="132" t="s">
        <v>1420</v>
      </c>
      <c r="C142" s="118">
        <f>SUMIF('ricostr 1 2016'!$A:$A,'1 2016 ric'!$A:$A,'ricostr 1 2016'!D:D)</f>
        <v>39956</v>
      </c>
      <c r="D142" s="118">
        <f>SUMIF('ricostr 1 2016'!$A:$A,'1 2016 ric'!$A:$A,'ricostr 1 2016'!F:F)</f>
        <v>18080</v>
      </c>
      <c r="E142" s="118">
        <f>SUMIF('ricostr 1 2016'!$A:$A,'1 2016 ric'!$A:$A,'ricostr 1 2016'!H:H)</f>
        <v>19960</v>
      </c>
      <c r="F142" s="118">
        <f>SUMIF('ricostr 1 2016'!$A:$A,'1 2016 ric'!$A:$A,'ricostr 1 2016'!J:J)</f>
        <v>7344</v>
      </c>
      <c r="G142" s="118">
        <f>SUMIF('ricostr 1 2016'!$A:$A,'1 2016 ric'!$A:$A,'ricostr 1 2016'!L:L)</f>
        <v>21528</v>
      </c>
      <c r="H142" s="118">
        <f>SUMIF('ricostr 1 2016'!$A:$A,'1 2016 ric'!$A:$A,'ricostr 1 2016'!N:N)</f>
        <v>13300</v>
      </c>
      <c r="I142" s="118">
        <f>SUMIF('ricostr 1 2016'!$A:$A,'1 2016 ric'!$A:$A,'ricostr 1 2016'!P:P)</f>
        <v>17168</v>
      </c>
      <c r="J142" s="118">
        <f>SUMIF('ricostr 1 2016'!$A:$A,'1 2016 ric'!$A:$A,'ricostr 1 2016'!R:R)</f>
        <v>60572</v>
      </c>
      <c r="K142" s="118">
        <f>SUMIF('ricostr 1 2016'!$A:$A,'1 2016 ric'!$A:$A,'ricostr 1 2016'!T:T)</f>
        <v>0</v>
      </c>
      <c r="L142" s="118">
        <f>SUMIF('ricostr 1 2016'!$A:$A,'1 2016 ric'!$A:$A,'ricostr 1 2016'!V:V)</f>
        <v>0</v>
      </c>
      <c r="M142" s="118">
        <f>SUMIF('ricostr 1 2016'!$A:$A,'1 2016 ric'!$A:$A,'ricostr 1 2016'!X:X)</f>
        <v>0</v>
      </c>
      <c r="N142" s="106">
        <f t="shared" si="5"/>
        <v>197908</v>
      </c>
      <c r="P142">
        <v>204500</v>
      </c>
      <c r="Q142" s="124">
        <f t="shared" si="4"/>
        <v>6592</v>
      </c>
    </row>
    <row r="143" spans="1:17" x14ac:dyDescent="0.25">
      <c r="A143" s="142" t="s">
        <v>1763</v>
      </c>
      <c r="B143" s="132" t="s">
        <v>1422</v>
      </c>
      <c r="C143" s="118">
        <f>SUMIF('ricostr 1 2016'!$A:$A,'1 2016 ric'!$A:$A,'ricostr 1 2016'!D:D)</f>
        <v>39956</v>
      </c>
      <c r="D143" s="118">
        <f>SUMIF('ricostr 1 2016'!$A:$A,'1 2016 ric'!$A:$A,'ricostr 1 2016'!F:F)</f>
        <v>18080</v>
      </c>
      <c r="E143" s="118">
        <f>SUMIF('ricostr 1 2016'!$A:$A,'1 2016 ric'!$A:$A,'ricostr 1 2016'!H:H)</f>
        <v>19960</v>
      </c>
      <c r="F143" s="118">
        <f>SUMIF('ricostr 1 2016'!$A:$A,'1 2016 ric'!$A:$A,'ricostr 1 2016'!J:J)</f>
        <v>7344</v>
      </c>
      <c r="G143" s="118">
        <f>SUMIF('ricostr 1 2016'!$A:$A,'1 2016 ric'!$A:$A,'ricostr 1 2016'!L:L)</f>
        <v>21528</v>
      </c>
      <c r="H143" s="118">
        <f>SUMIF('ricostr 1 2016'!$A:$A,'1 2016 ric'!$A:$A,'ricostr 1 2016'!N:N)</f>
        <v>13300</v>
      </c>
      <c r="I143" s="118">
        <f>SUMIF('ricostr 1 2016'!$A:$A,'1 2016 ric'!$A:$A,'ricostr 1 2016'!P:P)</f>
        <v>17168</v>
      </c>
      <c r="J143" s="118">
        <f>SUMIF('ricostr 1 2016'!$A:$A,'1 2016 ric'!$A:$A,'ricostr 1 2016'!R:R)</f>
        <v>60572</v>
      </c>
      <c r="K143" s="118">
        <f>SUMIF('ricostr 1 2016'!$A:$A,'1 2016 ric'!$A:$A,'ricostr 1 2016'!T:T)</f>
        <v>0</v>
      </c>
      <c r="L143" s="118">
        <f>SUMIF('ricostr 1 2016'!$A:$A,'1 2016 ric'!$A:$A,'ricostr 1 2016'!V:V)</f>
        <v>0</v>
      </c>
      <c r="M143" s="118">
        <f>SUMIF('ricostr 1 2016'!$A:$A,'1 2016 ric'!$A:$A,'ricostr 1 2016'!X:X)</f>
        <v>0</v>
      </c>
      <c r="N143" s="106">
        <f t="shared" si="5"/>
        <v>197908</v>
      </c>
      <c r="P143">
        <v>204500</v>
      </c>
      <c r="Q143" s="124">
        <f t="shared" si="4"/>
        <v>6592</v>
      </c>
    </row>
    <row r="144" spans="1:17" x14ac:dyDescent="0.25">
      <c r="A144" s="142" t="s">
        <v>1764</v>
      </c>
      <c r="B144" s="132" t="s">
        <v>448</v>
      </c>
      <c r="C144" s="118">
        <f>SUMIF('ricostr 1 2016'!$A:$A,'1 2016 ric'!$A:$A,'ricostr 1 2016'!D:D)</f>
        <v>25576</v>
      </c>
      <c r="D144" s="118">
        <f>SUMIF('ricostr 1 2016'!$A:$A,'1 2016 ric'!$A:$A,'ricostr 1 2016'!F:F)</f>
        <v>10656</v>
      </c>
      <c r="E144" s="118">
        <f>SUMIF('ricostr 1 2016'!$A:$A,'1 2016 ric'!$A:$A,'ricostr 1 2016'!H:H)</f>
        <v>11156</v>
      </c>
      <c r="F144" s="118">
        <f>SUMIF('ricostr 1 2016'!$A:$A,'1 2016 ric'!$A:$A,'ricostr 1 2016'!J:J)</f>
        <v>4448</v>
      </c>
      <c r="G144" s="118">
        <f>SUMIF('ricostr 1 2016'!$A:$A,'1 2016 ric'!$A:$A,'ricostr 1 2016'!L:L)</f>
        <v>12192</v>
      </c>
      <c r="H144" s="118">
        <f>SUMIF('ricostr 1 2016'!$A:$A,'1 2016 ric'!$A:$A,'ricostr 1 2016'!N:N)</f>
        <v>8100</v>
      </c>
      <c r="I144" s="118">
        <f>SUMIF('ricostr 1 2016'!$A:$A,'1 2016 ric'!$A:$A,'ricostr 1 2016'!P:P)</f>
        <v>9556</v>
      </c>
      <c r="J144" s="118">
        <f>SUMIF('ricostr 1 2016'!$A:$A,'1 2016 ric'!$A:$A,'ricostr 1 2016'!R:R)</f>
        <v>39840</v>
      </c>
      <c r="K144" s="118">
        <f>SUMIF('ricostr 1 2016'!$A:$A,'1 2016 ric'!$A:$A,'ricostr 1 2016'!T:T)</f>
        <v>0</v>
      </c>
      <c r="L144" s="118">
        <f>SUMIF('ricostr 1 2016'!$A:$A,'1 2016 ric'!$A:$A,'ricostr 1 2016'!V:V)</f>
        <v>0</v>
      </c>
      <c r="M144" s="118">
        <f>SUMIF('ricostr 1 2016'!$A:$A,'1 2016 ric'!$A:$A,'ricostr 1 2016'!X:X)</f>
        <v>0</v>
      </c>
      <c r="N144" s="106">
        <f t="shared" si="5"/>
        <v>121524</v>
      </c>
      <c r="P144">
        <v>123078.66666666667</v>
      </c>
      <c r="Q144" s="124">
        <f t="shared" si="4"/>
        <v>1554.6666666666715</v>
      </c>
    </row>
    <row r="145" spans="1:17" x14ac:dyDescent="0.25">
      <c r="A145" s="142" t="s">
        <v>1765</v>
      </c>
      <c r="B145" s="132" t="s">
        <v>449</v>
      </c>
      <c r="C145" s="118">
        <f>SUMIF('ricostr 1 2016'!$A:$A,'1 2016 ric'!$A:$A,'ricostr 1 2016'!D:D)</f>
        <v>5312</v>
      </c>
      <c r="D145" s="118">
        <f>SUMIF('ricostr 1 2016'!$A:$A,'1 2016 ric'!$A:$A,'ricostr 1 2016'!F:F)</f>
        <v>2368</v>
      </c>
      <c r="E145" s="118">
        <f>SUMIF('ricostr 1 2016'!$A:$A,'1 2016 ric'!$A:$A,'ricostr 1 2016'!H:H)</f>
        <v>2052</v>
      </c>
      <c r="F145" s="118">
        <f>SUMIF('ricostr 1 2016'!$A:$A,'1 2016 ric'!$A:$A,'ricostr 1 2016'!J:J)</f>
        <v>680</v>
      </c>
      <c r="G145" s="118">
        <f>SUMIF('ricostr 1 2016'!$A:$A,'1 2016 ric'!$A:$A,'ricostr 1 2016'!L:L)</f>
        <v>1880</v>
      </c>
      <c r="H145" s="118">
        <f>SUMIF('ricostr 1 2016'!$A:$A,'1 2016 ric'!$A:$A,'ricostr 1 2016'!N:N)</f>
        <v>1356</v>
      </c>
      <c r="I145" s="118">
        <f>SUMIF('ricostr 1 2016'!$A:$A,'1 2016 ric'!$A:$A,'ricostr 1 2016'!P:P)</f>
        <v>1568</v>
      </c>
      <c r="J145" s="118">
        <f>SUMIF('ricostr 1 2016'!$A:$A,'1 2016 ric'!$A:$A,'ricostr 1 2016'!R:R)</f>
        <v>8016</v>
      </c>
      <c r="K145" s="118">
        <f>SUMIF('ricostr 1 2016'!$A:$A,'1 2016 ric'!$A:$A,'ricostr 1 2016'!T:T)</f>
        <v>0</v>
      </c>
      <c r="L145" s="118">
        <f>SUMIF('ricostr 1 2016'!$A:$A,'1 2016 ric'!$A:$A,'ricostr 1 2016'!V:V)</f>
        <v>0</v>
      </c>
      <c r="M145" s="118">
        <f>SUMIF('ricostr 1 2016'!$A:$A,'1 2016 ric'!$A:$A,'ricostr 1 2016'!X:X)</f>
        <v>0</v>
      </c>
      <c r="N145" s="106">
        <f t="shared" si="5"/>
        <v>23232</v>
      </c>
      <c r="P145">
        <v>24516</v>
      </c>
      <c r="Q145" s="124">
        <f t="shared" si="4"/>
        <v>1284</v>
      </c>
    </row>
    <row r="146" spans="1:17" ht="25.5" x14ac:dyDescent="0.25">
      <c r="A146" s="142" t="s">
        <v>1766</v>
      </c>
      <c r="B146" s="132" t="s">
        <v>450</v>
      </c>
      <c r="C146" s="118">
        <f>SUMIF('ricostr 1 2016'!$A:$A,'1 2016 ric'!$A:$A,'ricostr 1 2016'!D:D)</f>
        <v>6552</v>
      </c>
      <c r="D146" s="118">
        <f>SUMIF('ricostr 1 2016'!$A:$A,'1 2016 ric'!$A:$A,'ricostr 1 2016'!F:F)</f>
        <v>3888</v>
      </c>
      <c r="E146" s="118">
        <f>SUMIF('ricostr 1 2016'!$A:$A,'1 2016 ric'!$A:$A,'ricostr 1 2016'!H:H)</f>
        <v>5144</v>
      </c>
      <c r="F146" s="118">
        <f>SUMIF('ricostr 1 2016'!$A:$A,'1 2016 ric'!$A:$A,'ricostr 1 2016'!J:J)</f>
        <v>1808</v>
      </c>
      <c r="G146" s="118">
        <f>SUMIF('ricostr 1 2016'!$A:$A,'1 2016 ric'!$A:$A,'ricostr 1 2016'!L:L)</f>
        <v>5400</v>
      </c>
      <c r="H146" s="118">
        <f>SUMIF('ricostr 1 2016'!$A:$A,'1 2016 ric'!$A:$A,'ricostr 1 2016'!N:N)</f>
        <v>3160</v>
      </c>
      <c r="I146" s="118">
        <f>SUMIF('ricostr 1 2016'!$A:$A,'1 2016 ric'!$A:$A,'ricostr 1 2016'!P:P)</f>
        <v>5084</v>
      </c>
      <c r="J146" s="118">
        <f>SUMIF('ricostr 1 2016'!$A:$A,'1 2016 ric'!$A:$A,'ricostr 1 2016'!R:R)</f>
        <v>8864</v>
      </c>
      <c r="K146" s="118">
        <f>SUMIF('ricostr 1 2016'!$A:$A,'1 2016 ric'!$A:$A,'ricostr 1 2016'!T:T)</f>
        <v>0</v>
      </c>
      <c r="L146" s="118">
        <f>SUMIF('ricostr 1 2016'!$A:$A,'1 2016 ric'!$A:$A,'ricostr 1 2016'!V:V)</f>
        <v>0</v>
      </c>
      <c r="M146" s="118">
        <f>SUMIF('ricostr 1 2016'!$A:$A,'1 2016 ric'!$A:$A,'ricostr 1 2016'!X:X)</f>
        <v>0</v>
      </c>
      <c r="N146" s="106">
        <f t="shared" si="5"/>
        <v>39900</v>
      </c>
      <c r="P146">
        <v>43404</v>
      </c>
      <c r="Q146" s="124">
        <f t="shared" si="4"/>
        <v>3504</v>
      </c>
    </row>
    <row r="147" spans="1:17" ht="25.5" x14ac:dyDescent="0.25">
      <c r="A147" s="142" t="s">
        <v>1767</v>
      </c>
      <c r="B147" s="132" t="s">
        <v>1226</v>
      </c>
      <c r="C147" s="118">
        <f>SUMIF('ricostr 1 2016'!$A:$A,'1 2016 ric'!$A:$A,'ricostr 1 2016'!D:D)</f>
        <v>2516</v>
      </c>
      <c r="D147" s="118">
        <f>SUMIF('ricostr 1 2016'!$A:$A,'1 2016 ric'!$A:$A,'ricostr 1 2016'!F:F)</f>
        <v>1168</v>
      </c>
      <c r="E147" s="118">
        <f>SUMIF('ricostr 1 2016'!$A:$A,'1 2016 ric'!$A:$A,'ricostr 1 2016'!H:H)</f>
        <v>1608</v>
      </c>
      <c r="F147" s="118">
        <f>SUMIF('ricostr 1 2016'!$A:$A,'1 2016 ric'!$A:$A,'ricostr 1 2016'!J:J)</f>
        <v>408</v>
      </c>
      <c r="G147" s="118">
        <f>SUMIF('ricostr 1 2016'!$A:$A,'1 2016 ric'!$A:$A,'ricostr 1 2016'!L:L)</f>
        <v>2056</v>
      </c>
      <c r="H147" s="118">
        <f>SUMIF('ricostr 1 2016'!$A:$A,'1 2016 ric'!$A:$A,'ricostr 1 2016'!N:N)</f>
        <v>684</v>
      </c>
      <c r="I147" s="118">
        <f>SUMIF('ricostr 1 2016'!$A:$A,'1 2016 ric'!$A:$A,'ricostr 1 2016'!P:P)</f>
        <v>960</v>
      </c>
      <c r="J147" s="118">
        <f>SUMIF('ricostr 1 2016'!$A:$A,'1 2016 ric'!$A:$A,'ricostr 1 2016'!R:R)</f>
        <v>3852</v>
      </c>
      <c r="K147" s="118">
        <f>SUMIF('ricostr 1 2016'!$A:$A,'1 2016 ric'!$A:$A,'ricostr 1 2016'!T:T)</f>
        <v>0</v>
      </c>
      <c r="L147" s="118">
        <f>SUMIF('ricostr 1 2016'!$A:$A,'1 2016 ric'!$A:$A,'ricostr 1 2016'!V:V)</f>
        <v>0</v>
      </c>
      <c r="M147" s="118">
        <f>SUMIF('ricostr 1 2016'!$A:$A,'1 2016 ric'!$A:$A,'ricostr 1 2016'!X:X)</f>
        <v>0</v>
      </c>
      <c r="N147" s="106">
        <f t="shared" si="5"/>
        <v>13252</v>
      </c>
      <c r="P147">
        <v>13501.333333333334</v>
      </c>
      <c r="Q147" s="124">
        <f t="shared" si="4"/>
        <v>249.33333333333394</v>
      </c>
    </row>
    <row r="148" spans="1:17" ht="25.5" x14ac:dyDescent="0.25">
      <c r="A148" s="142" t="s">
        <v>1768</v>
      </c>
      <c r="B148" s="132" t="s">
        <v>819</v>
      </c>
      <c r="C148" s="118">
        <f>SUMIF('ricostr 1 2016'!$A:$A,'1 2016 ric'!$A:$A,'ricostr 1 2016'!D:D)</f>
        <v>0</v>
      </c>
      <c r="D148" s="118">
        <f>SUMIF('ricostr 1 2016'!$A:$A,'1 2016 ric'!$A:$A,'ricostr 1 2016'!F:F)</f>
        <v>0</v>
      </c>
      <c r="E148" s="118">
        <f>SUMIF('ricostr 1 2016'!$A:$A,'1 2016 ric'!$A:$A,'ricostr 1 2016'!H:H)</f>
        <v>0</v>
      </c>
      <c r="F148" s="118">
        <f>SUMIF('ricostr 1 2016'!$A:$A,'1 2016 ric'!$A:$A,'ricostr 1 2016'!J:J)</f>
        <v>0</v>
      </c>
      <c r="G148" s="118">
        <f>SUMIF('ricostr 1 2016'!$A:$A,'1 2016 ric'!$A:$A,'ricostr 1 2016'!L:L)</f>
        <v>0</v>
      </c>
      <c r="H148" s="118">
        <f>SUMIF('ricostr 1 2016'!$A:$A,'1 2016 ric'!$A:$A,'ricostr 1 2016'!N:N)</f>
        <v>0</v>
      </c>
      <c r="I148" s="118">
        <f>SUMIF('ricostr 1 2016'!$A:$A,'1 2016 ric'!$A:$A,'ricostr 1 2016'!P:P)</f>
        <v>0</v>
      </c>
      <c r="J148" s="118">
        <f>SUMIF('ricostr 1 2016'!$A:$A,'1 2016 ric'!$A:$A,'ricostr 1 2016'!R:R)</f>
        <v>0</v>
      </c>
      <c r="K148" s="118">
        <f>SUMIF('ricostr 1 2016'!$A:$A,'1 2016 ric'!$A:$A,'ricostr 1 2016'!T:T)</f>
        <v>0</v>
      </c>
      <c r="L148" s="118">
        <f>SUMIF('ricostr 1 2016'!$A:$A,'1 2016 ric'!$A:$A,'ricostr 1 2016'!V:V)</f>
        <v>0</v>
      </c>
      <c r="M148" s="118">
        <f>SUMIF('ricostr 1 2016'!$A:$A,'1 2016 ric'!$A:$A,'ricostr 1 2016'!X:X)</f>
        <v>0</v>
      </c>
      <c r="N148" s="106">
        <f t="shared" si="5"/>
        <v>0</v>
      </c>
      <c r="P148">
        <v>0</v>
      </c>
      <c r="Q148" s="124">
        <f t="shared" si="4"/>
        <v>0</v>
      </c>
    </row>
    <row r="149" spans="1:17" ht="25.5" x14ac:dyDescent="0.25">
      <c r="A149" s="142" t="s">
        <v>1769</v>
      </c>
      <c r="B149" s="132" t="s">
        <v>1810</v>
      </c>
      <c r="C149" s="118">
        <f>SUMIF('ricostr 1 2016'!$A:$A,'1 2016 ric'!$A:$A,'ricostr 1 2016'!D:D)</f>
        <v>0</v>
      </c>
      <c r="D149" s="118">
        <f>SUMIF('ricostr 1 2016'!$A:$A,'1 2016 ric'!$A:$A,'ricostr 1 2016'!F:F)</f>
        <v>0</v>
      </c>
      <c r="E149" s="118">
        <f>SUMIF('ricostr 1 2016'!$A:$A,'1 2016 ric'!$A:$A,'ricostr 1 2016'!H:H)</f>
        <v>0</v>
      </c>
      <c r="F149" s="118">
        <f>SUMIF('ricostr 1 2016'!$A:$A,'1 2016 ric'!$A:$A,'ricostr 1 2016'!J:J)</f>
        <v>0</v>
      </c>
      <c r="G149" s="118">
        <f>SUMIF('ricostr 1 2016'!$A:$A,'1 2016 ric'!$A:$A,'ricostr 1 2016'!L:L)</f>
        <v>0</v>
      </c>
      <c r="H149" s="118">
        <f>SUMIF('ricostr 1 2016'!$A:$A,'1 2016 ric'!$A:$A,'ricostr 1 2016'!N:N)</f>
        <v>0</v>
      </c>
      <c r="I149" s="118">
        <f>SUMIF('ricostr 1 2016'!$A:$A,'1 2016 ric'!$A:$A,'ricostr 1 2016'!P:P)</f>
        <v>0</v>
      </c>
      <c r="J149" s="118">
        <f>SUMIF('ricostr 1 2016'!$A:$A,'1 2016 ric'!$A:$A,'ricostr 1 2016'!R:R)</f>
        <v>0</v>
      </c>
      <c r="K149" s="118">
        <f>SUMIF('ricostr 1 2016'!$A:$A,'1 2016 ric'!$A:$A,'ricostr 1 2016'!T:T)</f>
        <v>0</v>
      </c>
      <c r="L149" s="118">
        <f>SUMIF('ricostr 1 2016'!$A:$A,'1 2016 ric'!$A:$A,'ricostr 1 2016'!V:V)</f>
        <v>0</v>
      </c>
      <c r="M149" s="118">
        <f>SUMIF('ricostr 1 2016'!$A:$A,'1 2016 ric'!$A:$A,'ricostr 1 2016'!X:X)</f>
        <v>0</v>
      </c>
      <c r="N149" s="106">
        <f t="shared" si="5"/>
        <v>0</v>
      </c>
      <c r="P149">
        <v>0</v>
      </c>
      <c r="Q149" s="124">
        <f t="shared" si="4"/>
        <v>0</v>
      </c>
    </row>
    <row r="150" spans="1:17" x14ac:dyDescent="0.25">
      <c r="A150" s="142" t="s">
        <v>1770</v>
      </c>
      <c r="B150" s="132" t="s">
        <v>1232</v>
      </c>
      <c r="C150" s="118">
        <f>SUMIF('ricostr 1 2016'!$A:$A,'1 2016 ric'!$A:$A,'ricostr 1 2016'!D:D)</f>
        <v>52868</v>
      </c>
      <c r="D150" s="118">
        <f>SUMIF('ricostr 1 2016'!$A:$A,'1 2016 ric'!$A:$A,'ricostr 1 2016'!F:F)</f>
        <v>21124</v>
      </c>
      <c r="E150" s="118">
        <f>SUMIF('ricostr 1 2016'!$A:$A,'1 2016 ric'!$A:$A,'ricostr 1 2016'!H:H)</f>
        <v>26024</v>
      </c>
      <c r="F150" s="118">
        <f>SUMIF('ricostr 1 2016'!$A:$A,'1 2016 ric'!$A:$A,'ricostr 1 2016'!J:J)</f>
        <v>9428</v>
      </c>
      <c r="G150" s="118">
        <f>SUMIF('ricostr 1 2016'!$A:$A,'1 2016 ric'!$A:$A,'ricostr 1 2016'!L:L)</f>
        <v>30612</v>
      </c>
      <c r="H150" s="118">
        <f>SUMIF('ricostr 1 2016'!$A:$A,'1 2016 ric'!$A:$A,'ricostr 1 2016'!N:N)</f>
        <v>17600</v>
      </c>
      <c r="I150" s="118">
        <f>SUMIF('ricostr 1 2016'!$A:$A,'1 2016 ric'!$A:$A,'ricostr 1 2016'!P:P)</f>
        <v>22608</v>
      </c>
      <c r="J150" s="118">
        <f>SUMIF('ricostr 1 2016'!$A:$A,'1 2016 ric'!$A:$A,'ricostr 1 2016'!R:R)</f>
        <v>94140</v>
      </c>
      <c r="K150" s="118">
        <f>SUMIF('ricostr 1 2016'!$A:$A,'1 2016 ric'!$A:$A,'ricostr 1 2016'!T:T)</f>
        <v>0</v>
      </c>
      <c r="L150" s="118">
        <f>SUMIF('ricostr 1 2016'!$A:$A,'1 2016 ric'!$A:$A,'ricostr 1 2016'!V:V)</f>
        <v>0</v>
      </c>
      <c r="M150" s="118">
        <f>SUMIF('ricostr 1 2016'!$A:$A,'1 2016 ric'!$A:$A,'ricostr 1 2016'!X:X)</f>
        <v>0</v>
      </c>
      <c r="N150" s="106">
        <f t="shared" si="5"/>
        <v>274404</v>
      </c>
      <c r="P150">
        <v>298701.33333333331</v>
      </c>
      <c r="Q150" s="124">
        <f t="shared" si="4"/>
        <v>24297.333333333314</v>
      </c>
    </row>
    <row r="151" spans="1:17" x14ac:dyDescent="0.25">
      <c r="A151" s="142" t="s">
        <v>1771</v>
      </c>
      <c r="B151" s="132" t="s">
        <v>1234</v>
      </c>
      <c r="C151" s="118">
        <f>SUMIF('ricostr 1 2016'!$A:$A,'1 2016 ric'!$A:$A,'ricostr 1 2016'!D:D)</f>
        <v>52868</v>
      </c>
      <c r="D151" s="118">
        <f>SUMIF('ricostr 1 2016'!$A:$A,'1 2016 ric'!$A:$A,'ricostr 1 2016'!F:F)</f>
        <v>21124</v>
      </c>
      <c r="E151" s="118">
        <f>SUMIF('ricostr 1 2016'!$A:$A,'1 2016 ric'!$A:$A,'ricostr 1 2016'!H:H)</f>
        <v>26024</v>
      </c>
      <c r="F151" s="118">
        <f>SUMIF('ricostr 1 2016'!$A:$A,'1 2016 ric'!$A:$A,'ricostr 1 2016'!J:J)</f>
        <v>9428</v>
      </c>
      <c r="G151" s="118">
        <f>SUMIF('ricostr 1 2016'!$A:$A,'1 2016 ric'!$A:$A,'ricostr 1 2016'!L:L)</f>
        <v>30612</v>
      </c>
      <c r="H151" s="118">
        <f>SUMIF('ricostr 1 2016'!$A:$A,'1 2016 ric'!$A:$A,'ricostr 1 2016'!N:N)</f>
        <v>17600</v>
      </c>
      <c r="I151" s="118">
        <f>SUMIF('ricostr 1 2016'!$A:$A,'1 2016 ric'!$A:$A,'ricostr 1 2016'!P:P)</f>
        <v>22608</v>
      </c>
      <c r="J151" s="118">
        <f>SUMIF('ricostr 1 2016'!$A:$A,'1 2016 ric'!$A:$A,'ricostr 1 2016'!R:R)</f>
        <v>94140</v>
      </c>
      <c r="K151" s="118">
        <f>SUMIF('ricostr 1 2016'!$A:$A,'1 2016 ric'!$A:$A,'ricostr 1 2016'!T:T)</f>
        <v>0</v>
      </c>
      <c r="L151" s="118">
        <f>SUMIF('ricostr 1 2016'!$A:$A,'1 2016 ric'!$A:$A,'ricostr 1 2016'!V:V)</f>
        <v>0</v>
      </c>
      <c r="M151" s="118">
        <f>SUMIF('ricostr 1 2016'!$A:$A,'1 2016 ric'!$A:$A,'ricostr 1 2016'!X:X)</f>
        <v>0</v>
      </c>
      <c r="N151" s="106">
        <f t="shared" si="5"/>
        <v>274404</v>
      </c>
      <c r="P151">
        <v>298701.33333333331</v>
      </c>
      <c r="Q151" s="124">
        <f t="shared" si="4"/>
        <v>24297.333333333314</v>
      </c>
    </row>
    <row r="152" spans="1:17" ht="25.5" x14ac:dyDescent="0.25">
      <c r="A152" s="142" t="s">
        <v>1772</v>
      </c>
      <c r="B152" s="132" t="s">
        <v>818</v>
      </c>
      <c r="C152" s="118">
        <f>SUMIF('ricostr 1 2016'!$A:$A,'1 2016 ric'!$A:$A,'ricostr 1 2016'!D:D)</f>
        <v>0</v>
      </c>
      <c r="D152" s="118">
        <f>SUMIF('ricostr 1 2016'!$A:$A,'1 2016 ric'!$A:$A,'ricostr 1 2016'!F:F)</f>
        <v>0</v>
      </c>
      <c r="E152" s="118">
        <f>SUMIF('ricostr 1 2016'!$A:$A,'1 2016 ric'!$A:$A,'ricostr 1 2016'!H:H)</f>
        <v>0</v>
      </c>
      <c r="F152" s="118">
        <f>SUMIF('ricostr 1 2016'!$A:$A,'1 2016 ric'!$A:$A,'ricostr 1 2016'!J:J)</f>
        <v>0</v>
      </c>
      <c r="G152" s="118">
        <f>SUMIF('ricostr 1 2016'!$A:$A,'1 2016 ric'!$A:$A,'ricostr 1 2016'!L:L)</f>
        <v>0</v>
      </c>
      <c r="H152" s="118">
        <f>SUMIF('ricostr 1 2016'!$A:$A,'1 2016 ric'!$A:$A,'ricostr 1 2016'!N:N)</f>
        <v>0</v>
      </c>
      <c r="I152" s="118">
        <f>SUMIF('ricostr 1 2016'!$A:$A,'1 2016 ric'!$A:$A,'ricostr 1 2016'!P:P)</f>
        <v>0</v>
      </c>
      <c r="J152" s="118">
        <f>SUMIF('ricostr 1 2016'!$A:$A,'1 2016 ric'!$A:$A,'ricostr 1 2016'!R:R)</f>
        <v>0</v>
      </c>
      <c r="K152" s="118">
        <f>SUMIF('ricostr 1 2016'!$A:$A,'1 2016 ric'!$A:$A,'ricostr 1 2016'!T:T)</f>
        <v>0</v>
      </c>
      <c r="L152" s="118">
        <f>SUMIF('ricostr 1 2016'!$A:$A,'1 2016 ric'!$A:$A,'ricostr 1 2016'!V:V)</f>
        <v>0</v>
      </c>
      <c r="M152" s="118">
        <f>SUMIF('ricostr 1 2016'!$A:$A,'1 2016 ric'!$A:$A,'ricostr 1 2016'!X:X)</f>
        <v>0</v>
      </c>
      <c r="N152" s="106">
        <f t="shared" si="5"/>
        <v>0</v>
      </c>
      <c r="P152">
        <v>0</v>
      </c>
      <c r="Q152" s="124">
        <f t="shared" si="4"/>
        <v>0</v>
      </c>
    </row>
    <row r="153" spans="1:17" x14ac:dyDescent="0.25">
      <c r="A153" s="142" t="s">
        <v>1773</v>
      </c>
      <c r="B153" s="132" t="s">
        <v>1811</v>
      </c>
      <c r="C153" s="118">
        <f>SUMIF('ricostr 1 2016'!$A:$A,'1 2016 ric'!$A:$A,'ricostr 1 2016'!D:D)</f>
        <v>0</v>
      </c>
      <c r="D153" s="118">
        <f>SUMIF('ricostr 1 2016'!$A:$A,'1 2016 ric'!$A:$A,'ricostr 1 2016'!F:F)</f>
        <v>0</v>
      </c>
      <c r="E153" s="118">
        <f>SUMIF('ricostr 1 2016'!$A:$A,'1 2016 ric'!$A:$A,'ricostr 1 2016'!H:H)</f>
        <v>0</v>
      </c>
      <c r="F153" s="118">
        <f>SUMIF('ricostr 1 2016'!$A:$A,'1 2016 ric'!$A:$A,'ricostr 1 2016'!J:J)</f>
        <v>0</v>
      </c>
      <c r="G153" s="118">
        <f>SUMIF('ricostr 1 2016'!$A:$A,'1 2016 ric'!$A:$A,'ricostr 1 2016'!L:L)</f>
        <v>0</v>
      </c>
      <c r="H153" s="118">
        <f>SUMIF('ricostr 1 2016'!$A:$A,'1 2016 ric'!$A:$A,'ricostr 1 2016'!N:N)</f>
        <v>0</v>
      </c>
      <c r="I153" s="118">
        <f>SUMIF('ricostr 1 2016'!$A:$A,'1 2016 ric'!$A:$A,'ricostr 1 2016'!P:P)</f>
        <v>0</v>
      </c>
      <c r="J153" s="118">
        <f>SUMIF('ricostr 1 2016'!$A:$A,'1 2016 ric'!$A:$A,'ricostr 1 2016'!R:R)</f>
        <v>0</v>
      </c>
      <c r="K153" s="118">
        <f>SUMIF('ricostr 1 2016'!$A:$A,'1 2016 ric'!$A:$A,'ricostr 1 2016'!T:T)</f>
        <v>0</v>
      </c>
      <c r="L153" s="118">
        <f>SUMIF('ricostr 1 2016'!$A:$A,'1 2016 ric'!$A:$A,'ricostr 1 2016'!V:V)</f>
        <v>0</v>
      </c>
      <c r="M153" s="118">
        <f>SUMIF('ricostr 1 2016'!$A:$A,'1 2016 ric'!$A:$A,'ricostr 1 2016'!X:X)</f>
        <v>0</v>
      </c>
      <c r="N153" s="106">
        <f t="shared" si="5"/>
        <v>0</v>
      </c>
      <c r="P153">
        <v>0</v>
      </c>
      <c r="Q153" s="124">
        <f t="shared" si="4"/>
        <v>0</v>
      </c>
    </row>
    <row r="154" spans="1:17" ht="25.5" x14ac:dyDescent="0.25">
      <c r="A154" s="142" t="s">
        <v>1774</v>
      </c>
      <c r="B154" s="132" t="s">
        <v>1240</v>
      </c>
      <c r="C154" s="118">
        <f>SUMIF('ricostr 1 2016'!$A:$A,'1 2016 ric'!$A:$A,'ricostr 1 2016'!D:D)</f>
        <v>15764</v>
      </c>
      <c r="D154" s="118">
        <f>SUMIF('ricostr 1 2016'!$A:$A,'1 2016 ric'!$A:$A,'ricostr 1 2016'!F:F)</f>
        <v>3460</v>
      </c>
      <c r="E154" s="118">
        <f>SUMIF('ricostr 1 2016'!$A:$A,'1 2016 ric'!$A:$A,'ricostr 1 2016'!H:H)</f>
        <v>9756</v>
      </c>
      <c r="F154" s="118">
        <f>SUMIF('ricostr 1 2016'!$A:$A,'1 2016 ric'!$A:$A,'ricostr 1 2016'!J:J)</f>
        <v>4328</v>
      </c>
      <c r="G154" s="118">
        <f>SUMIF('ricostr 1 2016'!$A:$A,'1 2016 ric'!$A:$A,'ricostr 1 2016'!L:L)</f>
        <v>14800</v>
      </c>
      <c r="H154" s="118">
        <f>SUMIF('ricostr 1 2016'!$A:$A,'1 2016 ric'!$A:$A,'ricostr 1 2016'!N:N)</f>
        <v>7360</v>
      </c>
      <c r="I154" s="118">
        <f>SUMIF('ricostr 1 2016'!$A:$A,'1 2016 ric'!$A:$A,'ricostr 1 2016'!P:P)</f>
        <v>7240</v>
      </c>
      <c r="J154" s="118">
        <f>SUMIF('ricostr 1 2016'!$A:$A,'1 2016 ric'!$A:$A,'ricostr 1 2016'!R:R)</f>
        <v>62836</v>
      </c>
      <c r="K154" s="118">
        <f>SUMIF('ricostr 1 2016'!$A:$A,'1 2016 ric'!$A:$A,'ricostr 1 2016'!T:T)</f>
        <v>40</v>
      </c>
      <c r="L154" s="118">
        <f>SUMIF('ricostr 1 2016'!$A:$A,'1 2016 ric'!$A:$A,'ricostr 1 2016'!V:V)</f>
        <v>296</v>
      </c>
      <c r="M154" s="118">
        <f>SUMIF('ricostr 1 2016'!$A:$A,'1 2016 ric'!$A:$A,'ricostr 1 2016'!X:X)</f>
        <v>0</v>
      </c>
      <c r="N154" s="106">
        <f t="shared" si="5"/>
        <v>125880</v>
      </c>
      <c r="P154">
        <v>123094.66666666667</v>
      </c>
      <c r="Q154" s="124">
        <f t="shared" si="4"/>
        <v>-2785.3333333333285</v>
      </c>
    </row>
    <row r="155" spans="1:17" ht="25.5" x14ac:dyDescent="0.25">
      <c r="A155" s="142" t="s">
        <v>1775</v>
      </c>
      <c r="B155" s="132" t="s">
        <v>817</v>
      </c>
      <c r="C155" s="118">
        <f>SUMIF('ricostr 1 2016'!$A:$A,'1 2016 ric'!$A:$A,'ricostr 1 2016'!D:D)</f>
        <v>792</v>
      </c>
      <c r="D155" s="118">
        <f>SUMIF('ricostr 1 2016'!$A:$A,'1 2016 ric'!$A:$A,'ricostr 1 2016'!F:F)</f>
        <v>16</v>
      </c>
      <c r="E155" s="118">
        <f>SUMIF('ricostr 1 2016'!$A:$A,'1 2016 ric'!$A:$A,'ricostr 1 2016'!H:H)</f>
        <v>60</v>
      </c>
      <c r="F155" s="118">
        <f>SUMIF('ricostr 1 2016'!$A:$A,'1 2016 ric'!$A:$A,'ricostr 1 2016'!J:J)</f>
        <v>0</v>
      </c>
      <c r="G155" s="118">
        <f>SUMIF('ricostr 1 2016'!$A:$A,'1 2016 ric'!$A:$A,'ricostr 1 2016'!L:L)</f>
        <v>0</v>
      </c>
      <c r="H155" s="118">
        <f>SUMIF('ricostr 1 2016'!$A:$A,'1 2016 ric'!$A:$A,'ricostr 1 2016'!N:N)</f>
        <v>0</v>
      </c>
      <c r="I155" s="118">
        <f>SUMIF('ricostr 1 2016'!$A:$A,'1 2016 ric'!$A:$A,'ricostr 1 2016'!P:P)</f>
        <v>0</v>
      </c>
      <c r="J155" s="118">
        <f>SUMIF('ricostr 1 2016'!$A:$A,'1 2016 ric'!$A:$A,'ricostr 1 2016'!R:R)</f>
        <v>0</v>
      </c>
      <c r="K155" s="118">
        <f>SUMIF('ricostr 1 2016'!$A:$A,'1 2016 ric'!$A:$A,'ricostr 1 2016'!T:T)</f>
        <v>16</v>
      </c>
      <c r="L155" s="118">
        <f>SUMIF('ricostr 1 2016'!$A:$A,'1 2016 ric'!$A:$A,'ricostr 1 2016'!V:V)</f>
        <v>296</v>
      </c>
      <c r="M155" s="118">
        <f>SUMIF('ricostr 1 2016'!$A:$A,'1 2016 ric'!$A:$A,'ricostr 1 2016'!X:X)</f>
        <v>0</v>
      </c>
      <c r="N155" s="106">
        <f t="shared" si="5"/>
        <v>1180</v>
      </c>
      <c r="P155">
        <v>538.66666666666663</v>
      </c>
      <c r="Q155" s="124">
        <f t="shared" si="4"/>
        <v>-641.33333333333337</v>
      </c>
    </row>
    <row r="156" spans="1:17" ht="25.5" x14ac:dyDescent="0.25">
      <c r="A156" s="142" t="s">
        <v>1776</v>
      </c>
      <c r="B156" s="132" t="s">
        <v>816</v>
      </c>
      <c r="C156" s="118">
        <f>SUMIF('ricostr 1 2016'!$A:$A,'1 2016 ric'!$A:$A,'ricostr 1 2016'!D:D)</f>
        <v>0</v>
      </c>
      <c r="D156" s="118">
        <f>SUMIF('ricostr 1 2016'!$A:$A,'1 2016 ric'!$A:$A,'ricostr 1 2016'!F:F)</f>
        <v>0</v>
      </c>
      <c r="E156" s="118">
        <f>SUMIF('ricostr 1 2016'!$A:$A,'1 2016 ric'!$A:$A,'ricostr 1 2016'!H:H)</f>
        <v>0</v>
      </c>
      <c r="F156" s="118">
        <f>SUMIF('ricostr 1 2016'!$A:$A,'1 2016 ric'!$A:$A,'ricostr 1 2016'!J:J)</f>
        <v>0</v>
      </c>
      <c r="G156" s="118">
        <f>SUMIF('ricostr 1 2016'!$A:$A,'1 2016 ric'!$A:$A,'ricostr 1 2016'!L:L)</f>
        <v>12</v>
      </c>
      <c r="H156" s="118">
        <f>SUMIF('ricostr 1 2016'!$A:$A,'1 2016 ric'!$A:$A,'ricostr 1 2016'!N:N)</f>
        <v>0</v>
      </c>
      <c r="I156" s="118">
        <f>SUMIF('ricostr 1 2016'!$A:$A,'1 2016 ric'!$A:$A,'ricostr 1 2016'!P:P)</f>
        <v>0</v>
      </c>
      <c r="J156" s="118">
        <f>SUMIF('ricostr 1 2016'!$A:$A,'1 2016 ric'!$A:$A,'ricostr 1 2016'!R:R)</f>
        <v>0</v>
      </c>
      <c r="K156" s="118">
        <f>SUMIF('ricostr 1 2016'!$A:$A,'1 2016 ric'!$A:$A,'ricostr 1 2016'!T:T)</f>
        <v>0</v>
      </c>
      <c r="L156" s="118">
        <f>SUMIF('ricostr 1 2016'!$A:$A,'1 2016 ric'!$A:$A,'ricostr 1 2016'!V:V)</f>
        <v>0</v>
      </c>
      <c r="M156" s="118">
        <f>SUMIF('ricostr 1 2016'!$A:$A,'1 2016 ric'!$A:$A,'ricostr 1 2016'!X:X)</f>
        <v>0</v>
      </c>
      <c r="N156" s="106">
        <f t="shared" si="5"/>
        <v>12</v>
      </c>
      <c r="P156">
        <v>5.333333333333333</v>
      </c>
      <c r="Q156" s="124">
        <f t="shared" si="4"/>
        <v>-6.666666666666667</v>
      </c>
    </row>
    <row r="157" spans="1:17" x14ac:dyDescent="0.25">
      <c r="A157" s="142" t="s">
        <v>1517</v>
      </c>
      <c r="B157" s="132" t="s">
        <v>1812</v>
      </c>
      <c r="C157" s="118">
        <f>SUMIF('ricostr 1 2016'!$A:$A,'1 2016 ric'!$A:$A,'ricostr 1 2016'!D:D)</f>
        <v>284</v>
      </c>
      <c r="D157" s="118">
        <f>SUMIF('ricostr 1 2016'!$A:$A,'1 2016 ric'!$A:$A,'ricostr 1 2016'!F:F)</f>
        <v>12</v>
      </c>
      <c r="E157" s="118">
        <f>SUMIF('ricostr 1 2016'!$A:$A,'1 2016 ric'!$A:$A,'ricostr 1 2016'!H:H)</f>
        <v>72</v>
      </c>
      <c r="F157" s="118">
        <f>SUMIF('ricostr 1 2016'!$A:$A,'1 2016 ric'!$A:$A,'ricostr 1 2016'!J:J)</f>
        <v>0</v>
      </c>
      <c r="G157" s="118">
        <f>SUMIF('ricostr 1 2016'!$A:$A,'1 2016 ric'!$A:$A,'ricostr 1 2016'!L:L)</f>
        <v>0</v>
      </c>
      <c r="H157" s="118">
        <f>SUMIF('ricostr 1 2016'!$A:$A,'1 2016 ric'!$A:$A,'ricostr 1 2016'!N:N)</f>
        <v>0</v>
      </c>
      <c r="I157" s="118">
        <f>SUMIF('ricostr 1 2016'!$A:$A,'1 2016 ric'!$A:$A,'ricostr 1 2016'!P:P)</f>
        <v>0</v>
      </c>
      <c r="J157" s="118">
        <f>SUMIF('ricostr 1 2016'!$A:$A,'1 2016 ric'!$A:$A,'ricostr 1 2016'!R:R)</f>
        <v>8</v>
      </c>
      <c r="K157" s="118">
        <f>SUMIF('ricostr 1 2016'!$A:$A,'1 2016 ric'!$A:$A,'ricostr 1 2016'!T:T)</f>
        <v>24</v>
      </c>
      <c r="L157" s="118">
        <f>SUMIF('ricostr 1 2016'!$A:$A,'1 2016 ric'!$A:$A,'ricostr 1 2016'!V:V)</f>
        <v>0</v>
      </c>
      <c r="M157" s="118">
        <f>SUMIF('ricostr 1 2016'!$A:$A,'1 2016 ric'!$A:$A,'ricostr 1 2016'!X:X)</f>
        <v>0</v>
      </c>
      <c r="N157" s="106">
        <f t="shared" si="5"/>
        <v>400</v>
      </c>
      <c r="P157">
        <v>1938.6666666666667</v>
      </c>
      <c r="Q157" s="124">
        <f t="shared" si="4"/>
        <v>1538.6666666666667</v>
      </c>
    </row>
    <row r="158" spans="1:17" x14ac:dyDescent="0.25">
      <c r="A158" s="142" t="s">
        <v>1518</v>
      </c>
      <c r="B158" s="132" t="s">
        <v>815</v>
      </c>
      <c r="C158" s="118">
        <f>SUMIF('ricostr 1 2016'!$A:$A,'1 2016 ric'!$A:$A,'ricostr 1 2016'!D:D)</f>
        <v>8456</v>
      </c>
      <c r="D158" s="118">
        <f>SUMIF('ricostr 1 2016'!$A:$A,'1 2016 ric'!$A:$A,'ricostr 1 2016'!F:F)</f>
        <v>2212</v>
      </c>
      <c r="E158" s="118">
        <f>SUMIF('ricostr 1 2016'!$A:$A,'1 2016 ric'!$A:$A,'ricostr 1 2016'!H:H)</f>
        <v>5148</v>
      </c>
      <c r="F158" s="118">
        <f>SUMIF('ricostr 1 2016'!$A:$A,'1 2016 ric'!$A:$A,'ricostr 1 2016'!J:J)</f>
        <v>1892</v>
      </c>
      <c r="G158" s="118">
        <f>SUMIF('ricostr 1 2016'!$A:$A,'1 2016 ric'!$A:$A,'ricostr 1 2016'!L:L)</f>
        <v>6120</v>
      </c>
      <c r="H158" s="118">
        <f>SUMIF('ricostr 1 2016'!$A:$A,'1 2016 ric'!$A:$A,'ricostr 1 2016'!N:N)</f>
        <v>3924</v>
      </c>
      <c r="I158" s="118">
        <f>SUMIF('ricostr 1 2016'!$A:$A,'1 2016 ric'!$A:$A,'ricostr 1 2016'!P:P)</f>
        <v>3008</v>
      </c>
      <c r="J158" s="118">
        <f>SUMIF('ricostr 1 2016'!$A:$A,'1 2016 ric'!$A:$A,'ricostr 1 2016'!R:R)</f>
        <v>15516</v>
      </c>
      <c r="K158" s="118">
        <f>SUMIF('ricostr 1 2016'!$A:$A,'1 2016 ric'!$A:$A,'ricostr 1 2016'!T:T)</f>
        <v>0</v>
      </c>
      <c r="L158" s="118">
        <f>SUMIF('ricostr 1 2016'!$A:$A,'1 2016 ric'!$A:$A,'ricostr 1 2016'!V:V)</f>
        <v>0</v>
      </c>
      <c r="M158" s="118">
        <f>SUMIF('ricostr 1 2016'!$A:$A,'1 2016 ric'!$A:$A,'ricostr 1 2016'!X:X)</f>
        <v>0</v>
      </c>
      <c r="N158" s="106">
        <f t="shared" si="5"/>
        <v>46276</v>
      </c>
      <c r="P158">
        <v>44422.666666666664</v>
      </c>
      <c r="Q158" s="124">
        <f t="shared" si="4"/>
        <v>-1853.3333333333358</v>
      </c>
    </row>
    <row r="159" spans="1:17" x14ac:dyDescent="0.25">
      <c r="A159" s="142" t="s">
        <v>1519</v>
      </c>
      <c r="B159" s="132" t="s">
        <v>814</v>
      </c>
      <c r="C159" s="118">
        <f>SUMIF('ricostr 1 2016'!$A:$A,'1 2016 ric'!$A:$A,'ricostr 1 2016'!D:D)</f>
        <v>6232</v>
      </c>
      <c r="D159" s="118">
        <f>SUMIF('ricostr 1 2016'!$A:$A,'1 2016 ric'!$A:$A,'ricostr 1 2016'!F:F)</f>
        <v>1220</v>
      </c>
      <c r="E159" s="118">
        <f>SUMIF('ricostr 1 2016'!$A:$A,'1 2016 ric'!$A:$A,'ricostr 1 2016'!H:H)</f>
        <v>4476</v>
      </c>
      <c r="F159" s="118">
        <f>SUMIF('ricostr 1 2016'!$A:$A,'1 2016 ric'!$A:$A,'ricostr 1 2016'!J:J)</f>
        <v>2436</v>
      </c>
      <c r="G159" s="118">
        <f>SUMIF('ricostr 1 2016'!$A:$A,'1 2016 ric'!$A:$A,'ricostr 1 2016'!L:L)</f>
        <v>8668</v>
      </c>
      <c r="H159" s="118">
        <f>SUMIF('ricostr 1 2016'!$A:$A,'1 2016 ric'!$A:$A,'ricostr 1 2016'!N:N)</f>
        <v>3436</v>
      </c>
      <c r="I159" s="118">
        <f>SUMIF('ricostr 1 2016'!$A:$A,'1 2016 ric'!$A:$A,'ricostr 1 2016'!P:P)</f>
        <v>4232</v>
      </c>
      <c r="J159" s="118">
        <f>SUMIF('ricostr 1 2016'!$A:$A,'1 2016 ric'!$A:$A,'ricostr 1 2016'!R:R)</f>
        <v>47312</v>
      </c>
      <c r="K159" s="118">
        <f>SUMIF('ricostr 1 2016'!$A:$A,'1 2016 ric'!$A:$A,'ricostr 1 2016'!T:T)</f>
        <v>0</v>
      </c>
      <c r="L159" s="118">
        <f>SUMIF('ricostr 1 2016'!$A:$A,'1 2016 ric'!$A:$A,'ricostr 1 2016'!V:V)</f>
        <v>0</v>
      </c>
      <c r="M159" s="118">
        <f>SUMIF('ricostr 1 2016'!$A:$A,'1 2016 ric'!$A:$A,'ricostr 1 2016'!X:X)</f>
        <v>0</v>
      </c>
      <c r="N159" s="106">
        <f t="shared" si="5"/>
        <v>78012</v>
      </c>
      <c r="P159">
        <v>76189.333333333328</v>
      </c>
      <c r="Q159" s="124">
        <f t="shared" si="4"/>
        <v>-1822.6666666666715</v>
      </c>
    </row>
    <row r="160" spans="1:17" ht="25.5" x14ac:dyDescent="0.25">
      <c r="A160" s="131" t="s">
        <v>1520</v>
      </c>
      <c r="B160" s="132" t="s">
        <v>822</v>
      </c>
      <c r="C160" s="118">
        <f>SUMIF('ricostr 1 2016'!$A:$A,'1 2016 ric'!$A:$A,'ricostr 1 2016'!D:D)</f>
        <v>0</v>
      </c>
      <c r="D160" s="118">
        <f>SUMIF('ricostr 1 2016'!$A:$A,'1 2016 ric'!$A:$A,'ricostr 1 2016'!F:F)</f>
        <v>0</v>
      </c>
      <c r="E160" s="118">
        <f>SUMIF('ricostr 1 2016'!$A:$A,'1 2016 ric'!$A:$A,'ricostr 1 2016'!H:H)</f>
        <v>0</v>
      </c>
      <c r="F160" s="118">
        <f>SUMIF('ricostr 1 2016'!$A:$A,'1 2016 ric'!$A:$A,'ricostr 1 2016'!J:J)</f>
        <v>0</v>
      </c>
      <c r="G160" s="118">
        <f>SUMIF('ricostr 1 2016'!$A:$A,'1 2016 ric'!$A:$A,'ricostr 1 2016'!L:L)</f>
        <v>0</v>
      </c>
      <c r="H160" s="118">
        <f>SUMIF('ricostr 1 2016'!$A:$A,'1 2016 ric'!$A:$A,'ricostr 1 2016'!N:N)</f>
        <v>0</v>
      </c>
      <c r="I160" s="118">
        <f>SUMIF('ricostr 1 2016'!$A:$A,'1 2016 ric'!$A:$A,'ricostr 1 2016'!P:P)</f>
        <v>0</v>
      </c>
      <c r="J160" s="118">
        <f>SUMIF('ricostr 1 2016'!$A:$A,'1 2016 ric'!$A:$A,'ricostr 1 2016'!R:R)</f>
        <v>0</v>
      </c>
      <c r="K160" s="118">
        <f>SUMIF('ricostr 1 2016'!$A:$A,'1 2016 ric'!$A:$A,'ricostr 1 2016'!T:T)</f>
        <v>0</v>
      </c>
      <c r="L160" s="118">
        <f>SUMIF('ricostr 1 2016'!$A:$A,'1 2016 ric'!$A:$A,'ricostr 1 2016'!V:V)</f>
        <v>0</v>
      </c>
      <c r="M160" s="118">
        <f>SUMIF('ricostr 1 2016'!$A:$A,'1 2016 ric'!$A:$A,'ricostr 1 2016'!X:X)</f>
        <v>0</v>
      </c>
      <c r="N160" s="106">
        <f t="shared" si="5"/>
        <v>0</v>
      </c>
      <c r="P160">
        <v>1198.6666666666667</v>
      </c>
      <c r="Q160" s="124">
        <f t="shared" si="4"/>
        <v>1198.6666666666667</v>
      </c>
    </row>
    <row r="161" spans="1:17" ht="25.5" x14ac:dyDescent="0.25">
      <c r="A161" s="131" t="s">
        <v>1521</v>
      </c>
      <c r="B161" s="132" t="s">
        <v>823</v>
      </c>
      <c r="C161" s="118">
        <f>SUMIF('ricostr 1 2016'!$A:$A,'1 2016 ric'!$A:$A,'ricostr 1 2016'!D:D)</f>
        <v>0</v>
      </c>
      <c r="D161" s="118">
        <f>SUMIF('ricostr 1 2016'!$A:$A,'1 2016 ric'!$A:$A,'ricostr 1 2016'!F:F)</f>
        <v>0</v>
      </c>
      <c r="E161" s="118">
        <f>SUMIF('ricostr 1 2016'!$A:$A,'1 2016 ric'!$A:$A,'ricostr 1 2016'!H:H)</f>
        <v>0</v>
      </c>
      <c r="F161" s="118">
        <f>SUMIF('ricostr 1 2016'!$A:$A,'1 2016 ric'!$A:$A,'ricostr 1 2016'!J:J)</f>
        <v>0</v>
      </c>
      <c r="G161" s="118">
        <f>SUMIF('ricostr 1 2016'!$A:$A,'1 2016 ric'!$A:$A,'ricostr 1 2016'!L:L)</f>
        <v>0</v>
      </c>
      <c r="H161" s="118">
        <f>SUMIF('ricostr 1 2016'!$A:$A,'1 2016 ric'!$A:$A,'ricostr 1 2016'!N:N)</f>
        <v>0</v>
      </c>
      <c r="I161" s="118">
        <f>SUMIF('ricostr 1 2016'!$A:$A,'1 2016 ric'!$A:$A,'ricostr 1 2016'!P:P)</f>
        <v>0</v>
      </c>
      <c r="J161" s="118">
        <f>SUMIF('ricostr 1 2016'!$A:$A,'1 2016 ric'!$A:$A,'ricostr 1 2016'!R:R)</f>
        <v>0</v>
      </c>
      <c r="K161" s="118">
        <f>SUMIF('ricostr 1 2016'!$A:$A,'1 2016 ric'!$A:$A,'ricostr 1 2016'!T:T)</f>
        <v>0</v>
      </c>
      <c r="L161" s="118">
        <f>SUMIF('ricostr 1 2016'!$A:$A,'1 2016 ric'!$A:$A,'ricostr 1 2016'!V:V)</f>
        <v>0</v>
      </c>
      <c r="M161" s="118">
        <f>SUMIF('ricostr 1 2016'!$A:$A,'1 2016 ric'!$A:$A,'ricostr 1 2016'!X:X)</f>
        <v>0</v>
      </c>
      <c r="N161" s="106">
        <f t="shared" si="5"/>
        <v>0</v>
      </c>
      <c r="P161">
        <v>0</v>
      </c>
      <c r="Q161" s="124">
        <f t="shared" si="4"/>
        <v>0</v>
      </c>
    </row>
    <row r="162" spans="1:17" ht="25.5" x14ac:dyDescent="0.25">
      <c r="A162" s="131" t="s">
        <v>1522</v>
      </c>
      <c r="B162" s="132" t="s">
        <v>824</v>
      </c>
      <c r="C162" s="118">
        <f>SUMIF('ricostr 1 2016'!$A:$A,'1 2016 ric'!$A:$A,'ricostr 1 2016'!D:D)</f>
        <v>2020</v>
      </c>
      <c r="D162" s="118">
        <f>SUMIF('ricostr 1 2016'!$A:$A,'1 2016 ric'!$A:$A,'ricostr 1 2016'!F:F)</f>
        <v>0</v>
      </c>
      <c r="E162" s="118">
        <f>SUMIF('ricostr 1 2016'!$A:$A,'1 2016 ric'!$A:$A,'ricostr 1 2016'!H:H)</f>
        <v>0</v>
      </c>
      <c r="F162" s="118">
        <f>SUMIF('ricostr 1 2016'!$A:$A,'1 2016 ric'!$A:$A,'ricostr 1 2016'!J:J)</f>
        <v>1492</v>
      </c>
      <c r="G162" s="118">
        <f>SUMIF('ricostr 1 2016'!$A:$A,'1 2016 ric'!$A:$A,'ricostr 1 2016'!L:L)</f>
        <v>5472</v>
      </c>
      <c r="H162" s="118">
        <f>SUMIF('ricostr 1 2016'!$A:$A,'1 2016 ric'!$A:$A,'ricostr 1 2016'!N:N)</f>
        <v>0</v>
      </c>
      <c r="I162" s="118">
        <f>SUMIF('ricostr 1 2016'!$A:$A,'1 2016 ric'!$A:$A,'ricostr 1 2016'!P:P)</f>
        <v>0</v>
      </c>
      <c r="J162" s="118">
        <f>SUMIF('ricostr 1 2016'!$A:$A,'1 2016 ric'!$A:$A,'ricostr 1 2016'!R:R)</f>
        <v>9268</v>
      </c>
      <c r="K162" s="118">
        <f>SUMIF('ricostr 1 2016'!$A:$A,'1 2016 ric'!$A:$A,'ricostr 1 2016'!T:T)</f>
        <v>0</v>
      </c>
      <c r="L162" s="118">
        <f>SUMIF('ricostr 1 2016'!$A:$A,'1 2016 ric'!$A:$A,'ricostr 1 2016'!V:V)</f>
        <v>0</v>
      </c>
      <c r="M162" s="118">
        <f>SUMIF('ricostr 1 2016'!$A:$A,'1 2016 ric'!$A:$A,'ricostr 1 2016'!X:X)</f>
        <v>0</v>
      </c>
      <c r="N162" s="106">
        <f t="shared" si="5"/>
        <v>18252</v>
      </c>
      <c r="P162">
        <v>15013.333333333334</v>
      </c>
      <c r="Q162" s="124">
        <f t="shared" si="4"/>
        <v>-3238.6666666666661</v>
      </c>
    </row>
    <row r="163" spans="1:17" ht="25.5" x14ac:dyDescent="0.25">
      <c r="A163" s="139" t="s">
        <v>1523</v>
      </c>
      <c r="B163" s="132" t="s">
        <v>2128</v>
      </c>
      <c r="C163" s="118">
        <f>SUMIF('ricostr 1 2016'!$A:$A,'1 2016 ric'!$A:$A,'ricostr 1 2016'!D:D)</f>
        <v>4212</v>
      </c>
      <c r="D163" s="118">
        <f>SUMIF('ricostr 1 2016'!$A:$A,'1 2016 ric'!$A:$A,'ricostr 1 2016'!F:F)</f>
        <v>1220</v>
      </c>
      <c r="E163" s="118">
        <f>SUMIF('ricostr 1 2016'!$A:$A,'1 2016 ric'!$A:$A,'ricostr 1 2016'!H:H)</f>
        <v>4476</v>
      </c>
      <c r="F163" s="118">
        <f>SUMIF('ricostr 1 2016'!$A:$A,'1 2016 ric'!$A:$A,'ricostr 1 2016'!J:J)</f>
        <v>944</v>
      </c>
      <c r="G163" s="118">
        <f>SUMIF('ricostr 1 2016'!$A:$A,'1 2016 ric'!$A:$A,'ricostr 1 2016'!L:L)</f>
        <v>3196</v>
      </c>
      <c r="H163" s="118">
        <f>SUMIF('ricostr 1 2016'!$A:$A,'1 2016 ric'!$A:$A,'ricostr 1 2016'!N:N)</f>
        <v>3436</v>
      </c>
      <c r="I163" s="118">
        <f>SUMIF('ricostr 1 2016'!$A:$A,'1 2016 ric'!$A:$A,'ricostr 1 2016'!P:P)</f>
        <v>4232</v>
      </c>
      <c r="J163" s="118">
        <f>SUMIF('ricostr 1 2016'!$A:$A,'1 2016 ric'!$A:$A,'ricostr 1 2016'!R:R)</f>
        <v>38044</v>
      </c>
      <c r="K163" s="118">
        <f>SUMIF('ricostr 1 2016'!$A:$A,'1 2016 ric'!$A:$A,'ricostr 1 2016'!T:T)</f>
        <v>0</v>
      </c>
      <c r="L163" s="118">
        <f>SUMIF('ricostr 1 2016'!$A:$A,'1 2016 ric'!$A:$A,'ricostr 1 2016'!V:V)</f>
        <v>0</v>
      </c>
      <c r="M163" s="118">
        <f>SUMIF('ricostr 1 2016'!$A:$A,'1 2016 ric'!$A:$A,'ricostr 1 2016'!X:X)</f>
        <v>0</v>
      </c>
      <c r="N163" s="106">
        <f t="shared" si="5"/>
        <v>59760</v>
      </c>
      <c r="P163">
        <v>59977.333333333336</v>
      </c>
      <c r="Q163" s="124">
        <f t="shared" si="4"/>
        <v>217.33333333333576</v>
      </c>
    </row>
    <row r="164" spans="1:17" ht="25.5" x14ac:dyDescent="0.25">
      <c r="A164" s="143" t="s">
        <v>1524</v>
      </c>
      <c r="B164" s="132" t="s">
        <v>1813</v>
      </c>
      <c r="C164" s="118">
        <f>SUMIF('ricostr 1 2016'!$A:$A,'1 2016 ric'!$A:$A,'ricostr 1 2016'!D:D)</f>
        <v>0</v>
      </c>
      <c r="D164" s="118">
        <f>SUMIF('ricostr 1 2016'!$A:$A,'1 2016 ric'!$A:$A,'ricostr 1 2016'!F:F)</f>
        <v>0</v>
      </c>
      <c r="E164" s="118">
        <f>SUMIF('ricostr 1 2016'!$A:$A,'1 2016 ric'!$A:$A,'ricostr 1 2016'!H:H)</f>
        <v>0</v>
      </c>
      <c r="F164" s="118">
        <f>SUMIF('ricostr 1 2016'!$A:$A,'1 2016 ric'!$A:$A,'ricostr 1 2016'!J:J)</f>
        <v>0</v>
      </c>
      <c r="G164" s="118">
        <f>SUMIF('ricostr 1 2016'!$A:$A,'1 2016 ric'!$A:$A,'ricostr 1 2016'!L:L)</f>
        <v>0</v>
      </c>
      <c r="H164" s="118">
        <f>SUMIF('ricostr 1 2016'!$A:$A,'1 2016 ric'!$A:$A,'ricostr 1 2016'!N:N)</f>
        <v>0</v>
      </c>
      <c r="I164" s="118">
        <f>SUMIF('ricostr 1 2016'!$A:$A,'1 2016 ric'!$A:$A,'ricostr 1 2016'!P:P)</f>
        <v>0</v>
      </c>
      <c r="J164" s="118">
        <f>SUMIF('ricostr 1 2016'!$A:$A,'1 2016 ric'!$A:$A,'ricostr 1 2016'!R:R)</f>
        <v>0</v>
      </c>
      <c r="K164" s="118">
        <f>SUMIF('ricostr 1 2016'!$A:$A,'1 2016 ric'!$A:$A,'ricostr 1 2016'!T:T)</f>
        <v>0</v>
      </c>
      <c r="L164" s="118">
        <f>SUMIF('ricostr 1 2016'!$A:$A,'1 2016 ric'!$A:$A,'ricostr 1 2016'!V:V)</f>
        <v>0</v>
      </c>
      <c r="M164" s="118">
        <f>SUMIF('ricostr 1 2016'!$A:$A,'1 2016 ric'!$A:$A,'ricostr 1 2016'!X:X)</f>
        <v>0</v>
      </c>
      <c r="N164" s="106">
        <f t="shared" si="5"/>
        <v>0</v>
      </c>
      <c r="P164">
        <v>0</v>
      </c>
      <c r="Q164" s="124">
        <f t="shared" si="4"/>
        <v>0</v>
      </c>
    </row>
    <row r="165" spans="1:17" ht="25.5" x14ac:dyDescent="0.25">
      <c r="A165" s="143" t="s">
        <v>1525</v>
      </c>
      <c r="B165" s="132" t="s">
        <v>1306</v>
      </c>
      <c r="C165" s="118">
        <f>SUMIF('ricostr 1 2016'!$A:$A,'1 2016 ric'!$A:$A,'ricostr 1 2016'!D:D)</f>
        <v>10968</v>
      </c>
      <c r="D165" s="118">
        <f>SUMIF('ricostr 1 2016'!$A:$A,'1 2016 ric'!$A:$A,'ricostr 1 2016'!F:F)</f>
        <v>3876</v>
      </c>
      <c r="E165" s="118">
        <f>SUMIF('ricostr 1 2016'!$A:$A,'1 2016 ric'!$A:$A,'ricostr 1 2016'!H:H)</f>
        <v>3352</v>
      </c>
      <c r="F165" s="118">
        <f>SUMIF('ricostr 1 2016'!$A:$A,'1 2016 ric'!$A:$A,'ricostr 1 2016'!J:J)</f>
        <v>2900</v>
      </c>
      <c r="G165" s="118">
        <f>SUMIF('ricostr 1 2016'!$A:$A,'1 2016 ric'!$A:$A,'ricostr 1 2016'!L:L)</f>
        <v>2900</v>
      </c>
      <c r="H165" s="118">
        <f>SUMIF('ricostr 1 2016'!$A:$A,'1 2016 ric'!$A:$A,'ricostr 1 2016'!N:N)</f>
        <v>3660</v>
      </c>
      <c r="I165" s="118">
        <f>SUMIF('ricostr 1 2016'!$A:$A,'1 2016 ric'!$A:$A,'ricostr 1 2016'!P:P)</f>
        <v>5644</v>
      </c>
      <c r="J165" s="118">
        <f>SUMIF('ricostr 1 2016'!$A:$A,'1 2016 ric'!$A:$A,'ricostr 1 2016'!R:R)</f>
        <v>22436</v>
      </c>
      <c r="K165" s="118">
        <f>SUMIF('ricostr 1 2016'!$A:$A,'1 2016 ric'!$A:$A,'ricostr 1 2016'!T:T)</f>
        <v>0</v>
      </c>
      <c r="L165" s="118">
        <f>SUMIF('ricostr 1 2016'!$A:$A,'1 2016 ric'!$A:$A,'ricostr 1 2016'!V:V)</f>
        <v>0</v>
      </c>
      <c r="M165" s="118">
        <f>SUMIF('ricostr 1 2016'!$A:$A,'1 2016 ric'!$A:$A,'ricostr 1 2016'!X:X)</f>
        <v>0</v>
      </c>
      <c r="N165" s="106">
        <f t="shared" si="5"/>
        <v>55736</v>
      </c>
      <c r="P165">
        <v>59449.333333333336</v>
      </c>
      <c r="Q165" s="124">
        <f t="shared" si="4"/>
        <v>3713.3333333333358</v>
      </c>
    </row>
    <row r="166" spans="1:17" ht="25.5" x14ac:dyDescent="0.25">
      <c r="A166" s="143" t="s">
        <v>1526</v>
      </c>
      <c r="B166" s="132" t="s">
        <v>813</v>
      </c>
      <c r="C166" s="118">
        <f>SUMIF('ricostr 1 2016'!$A:$A,'1 2016 ric'!$A:$A,'ricostr 1 2016'!D:D)</f>
        <v>40</v>
      </c>
      <c r="D166" s="118">
        <f>SUMIF('ricostr 1 2016'!$A:$A,'1 2016 ric'!$A:$A,'ricostr 1 2016'!F:F)</f>
        <v>0</v>
      </c>
      <c r="E166" s="118">
        <f>SUMIF('ricostr 1 2016'!$A:$A,'1 2016 ric'!$A:$A,'ricostr 1 2016'!H:H)</f>
        <v>0</v>
      </c>
      <c r="F166" s="118">
        <f>SUMIF('ricostr 1 2016'!$A:$A,'1 2016 ric'!$A:$A,'ricostr 1 2016'!J:J)</f>
        <v>0</v>
      </c>
      <c r="G166" s="118">
        <f>SUMIF('ricostr 1 2016'!$A:$A,'1 2016 ric'!$A:$A,'ricostr 1 2016'!L:L)</f>
        <v>0</v>
      </c>
      <c r="H166" s="118">
        <f>SUMIF('ricostr 1 2016'!$A:$A,'1 2016 ric'!$A:$A,'ricostr 1 2016'!N:N)</f>
        <v>0</v>
      </c>
      <c r="I166" s="118">
        <f>SUMIF('ricostr 1 2016'!$A:$A,'1 2016 ric'!$A:$A,'ricostr 1 2016'!P:P)</f>
        <v>0</v>
      </c>
      <c r="J166" s="118">
        <f>SUMIF('ricostr 1 2016'!$A:$A,'1 2016 ric'!$A:$A,'ricostr 1 2016'!R:R)</f>
        <v>0</v>
      </c>
      <c r="K166" s="118">
        <f>SUMIF('ricostr 1 2016'!$A:$A,'1 2016 ric'!$A:$A,'ricostr 1 2016'!T:T)</f>
        <v>0</v>
      </c>
      <c r="L166" s="118">
        <f>SUMIF('ricostr 1 2016'!$A:$A,'1 2016 ric'!$A:$A,'ricostr 1 2016'!V:V)</f>
        <v>0</v>
      </c>
      <c r="M166" s="118">
        <f>SUMIF('ricostr 1 2016'!$A:$A,'1 2016 ric'!$A:$A,'ricostr 1 2016'!X:X)</f>
        <v>0</v>
      </c>
      <c r="N166" s="106">
        <f t="shared" si="5"/>
        <v>40</v>
      </c>
      <c r="P166">
        <v>0</v>
      </c>
      <c r="Q166" s="124">
        <f t="shared" si="4"/>
        <v>-40</v>
      </c>
    </row>
    <row r="167" spans="1:17" ht="25.5" x14ac:dyDescent="0.25">
      <c r="A167" s="143" t="s">
        <v>1527</v>
      </c>
      <c r="B167" s="132" t="s">
        <v>812</v>
      </c>
      <c r="C167" s="118">
        <f>SUMIF('ricostr 1 2016'!$A:$A,'1 2016 ric'!$A:$A,'ricostr 1 2016'!D:D)</f>
        <v>0</v>
      </c>
      <c r="D167" s="118">
        <f>SUMIF('ricostr 1 2016'!$A:$A,'1 2016 ric'!$A:$A,'ricostr 1 2016'!F:F)</f>
        <v>0</v>
      </c>
      <c r="E167" s="118">
        <f>SUMIF('ricostr 1 2016'!$A:$A,'1 2016 ric'!$A:$A,'ricostr 1 2016'!H:H)</f>
        <v>0</v>
      </c>
      <c r="F167" s="118">
        <f>SUMIF('ricostr 1 2016'!$A:$A,'1 2016 ric'!$A:$A,'ricostr 1 2016'!J:J)</f>
        <v>0</v>
      </c>
      <c r="G167" s="118">
        <f>SUMIF('ricostr 1 2016'!$A:$A,'1 2016 ric'!$A:$A,'ricostr 1 2016'!L:L)</f>
        <v>0</v>
      </c>
      <c r="H167" s="118">
        <f>SUMIF('ricostr 1 2016'!$A:$A,'1 2016 ric'!$A:$A,'ricostr 1 2016'!N:N)</f>
        <v>0</v>
      </c>
      <c r="I167" s="118">
        <f>SUMIF('ricostr 1 2016'!$A:$A,'1 2016 ric'!$A:$A,'ricostr 1 2016'!P:P)</f>
        <v>0</v>
      </c>
      <c r="J167" s="118">
        <f>SUMIF('ricostr 1 2016'!$A:$A,'1 2016 ric'!$A:$A,'ricostr 1 2016'!R:R)</f>
        <v>0</v>
      </c>
      <c r="K167" s="118">
        <f>SUMIF('ricostr 1 2016'!$A:$A,'1 2016 ric'!$A:$A,'ricostr 1 2016'!T:T)</f>
        <v>0</v>
      </c>
      <c r="L167" s="118">
        <f>SUMIF('ricostr 1 2016'!$A:$A,'1 2016 ric'!$A:$A,'ricostr 1 2016'!V:V)</f>
        <v>0</v>
      </c>
      <c r="M167" s="118">
        <f>SUMIF('ricostr 1 2016'!$A:$A,'1 2016 ric'!$A:$A,'ricostr 1 2016'!X:X)</f>
        <v>0</v>
      </c>
      <c r="N167" s="106">
        <f t="shared" si="5"/>
        <v>0</v>
      </c>
      <c r="P167">
        <v>0</v>
      </c>
      <c r="Q167" s="124">
        <f t="shared" si="4"/>
        <v>0</v>
      </c>
    </row>
    <row r="168" spans="1:17" ht="25.5" x14ac:dyDescent="0.25">
      <c r="A168" s="143" t="s">
        <v>1528</v>
      </c>
      <c r="B168" s="132" t="s">
        <v>941</v>
      </c>
      <c r="C168" s="118">
        <f>SUMIF('ricostr 1 2016'!$A:$A,'1 2016 ric'!$A:$A,'ricostr 1 2016'!D:D)</f>
        <v>0</v>
      </c>
      <c r="D168" s="118">
        <f>SUMIF('ricostr 1 2016'!$A:$A,'1 2016 ric'!$A:$A,'ricostr 1 2016'!F:F)</f>
        <v>0</v>
      </c>
      <c r="E168" s="118">
        <f>SUMIF('ricostr 1 2016'!$A:$A,'1 2016 ric'!$A:$A,'ricostr 1 2016'!H:H)</f>
        <v>0</v>
      </c>
      <c r="F168" s="118">
        <f>SUMIF('ricostr 1 2016'!$A:$A,'1 2016 ric'!$A:$A,'ricostr 1 2016'!J:J)</f>
        <v>0</v>
      </c>
      <c r="G168" s="118">
        <f>SUMIF('ricostr 1 2016'!$A:$A,'1 2016 ric'!$A:$A,'ricostr 1 2016'!L:L)</f>
        <v>0</v>
      </c>
      <c r="H168" s="118">
        <f>SUMIF('ricostr 1 2016'!$A:$A,'1 2016 ric'!$A:$A,'ricostr 1 2016'!N:N)</f>
        <v>0</v>
      </c>
      <c r="I168" s="118">
        <f>SUMIF('ricostr 1 2016'!$A:$A,'1 2016 ric'!$A:$A,'ricostr 1 2016'!P:P)</f>
        <v>0</v>
      </c>
      <c r="J168" s="118">
        <f>SUMIF('ricostr 1 2016'!$A:$A,'1 2016 ric'!$A:$A,'ricostr 1 2016'!R:R)</f>
        <v>0</v>
      </c>
      <c r="K168" s="118">
        <f>SUMIF('ricostr 1 2016'!$A:$A,'1 2016 ric'!$A:$A,'ricostr 1 2016'!T:T)</f>
        <v>0</v>
      </c>
      <c r="L168" s="118">
        <f>SUMIF('ricostr 1 2016'!$A:$A,'1 2016 ric'!$A:$A,'ricostr 1 2016'!V:V)</f>
        <v>0</v>
      </c>
      <c r="M168" s="118">
        <f>SUMIF('ricostr 1 2016'!$A:$A,'1 2016 ric'!$A:$A,'ricostr 1 2016'!X:X)</f>
        <v>0</v>
      </c>
      <c r="N168" s="106">
        <f t="shared" si="5"/>
        <v>0</v>
      </c>
      <c r="P168">
        <v>0</v>
      </c>
      <c r="Q168" s="124">
        <f t="shared" si="4"/>
        <v>0</v>
      </c>
    </row>
    <row r="169" spans="1:17" x14ac:dyDescent="0.25">
      <c r="A169" s="143" t="s">
        <v>1529</v>
      </c>
      <c r="B169" s="132" t="s">
        <v>562</v>
      </c>
      <c r="C169" s="118">
        <f>SUMIF('ricostr 1 2016'!$A:$A,'1 2016 ric'!$A:$A,'ricostr 1 2016'!D:D)</f>
        <v>10928</v>
      </c>
      <c r="D169" s="118">
        <f>SUMIF('ricostr 1 2016'!$A:$A,'1 2016 ric'!$A:$A,'ricostr 1 2016'!F:F)</f>
        <v>3876</v>
      </c>
      <c r="E169" s="118">
        <f>SUMIF('ricostr 1 2016'!$A:$A,'1 2016 ric'!$A:$A,'ricostr 1 2016'!H:H)</f>
        <v>3352</v>
      </c>
      <c r="F169" s="118">
        <f>SUMIF('ricostr 1 2016'!$A:$A,'1 2016 ric'!$A:$A,'ricostr 1 2016'!J:J)</f>
        <v>2900</v>
      </c>
      <c r="G169" s="118">
        <f>SUMIF('ricostr 1 2016'!$A:$A,'1 2016 ric'!$A:$A,'ricostr 1 2016'!L:L)</f>
        <v>2900</v>
      </c>
      <c r="H169" s="118">
        <f>SUMIF('ricostr 1 2016'!$A:$A,'1 2016 ric'!$A:$A,'ricostr 1 2016'!N:N)</f>
        <v>3660</v>
      </c>
      <c r="I169" s="118">
        <f>SUMIF('ricostr 1 2016'!$A:$A,'1 2016 ric'!$A:$A,'ricostr 1 2016'!P:P)</f>
        <v>5644</v>
      </c>
      <c r="J169" s="118">
        <f>SUMIF('ricostr 1 2016'!$A:$A,'1 2016 ric'!$A:$A,'ricostr 1 2016'!R:R)</f>
        <v>22436</v>
      </c>
      <c r="K169" s="118">
        <f>SUMIF('ricostr 1 2016'!$A:$A,'1 2016 ric'!$A:$A,'ricostr 1 2016'!T:T)</f>
        <v>0</v>
      </c>
      <c r="L169" s="118">
        <f>SUMIF('ricostr 1 2016'!$A:$A,'1 2016 ric'!$A:$A,'ricostr 1 2016'!V:V)</f>
        <v>0</v>
      </c>
      <c r="M169" s="118">
        <f>SUMIF('ricostr 1 2016'!$A:$A,'1 2016 ric'!$A:$A,'ricostr 1 2016'!X:X)</f>
        <v>0</v>
      </c>
      <c r="N169" s="106">
        <f t="shared" si="5"/>
        <v>55696</v>
      </c>
      <c r="P169">
        <v>59449.333333333336</v>
      </c>
      <c r="Q169" s="124">
        <f t="shared" si="4"/>
        <v>3753.3333333333358</v>
      </c>
    </row>
    <row r="170" spans="1:17" x14ac:dyDescent="0.25">
      <c r="A170" s="143" t="s">
        <v>1530</v>
      </c>
      <c r="B170" s="132" t="s">
        <v>1333</v>
      </c>
      <c r="C170" s="118">
        <f>SUMIF('ricostr 1 2016'!$A:$A,'1 2016 ric'!$A:$A,'ricostr 1 2016'!D:D)</f>
        <v>0</v>
      </c>
      <c r="D170" s="118">
        <f>SUMIF('ricostr 1 2016'!$A:$A,'1 2016 ric'!$A:$A,'ricostr 1 2016'!F:F)</f>
        <v>0</v>
      </c>
      <c r="E170" s="118">
        <f>SUMIF('ricostr 1 2016'!$A:$A,'1 2016 ric'!$A:$A,'ricostr 1 2016'!H:H)</f>
        <v>0</v>
      </c>
      <c r="F170" s="118">
        <f>SUMIF('ricostr 1 2016'!$A:$A,'1 2016 ric'!$A:$A,'ricostr 1 2016'!J:J)</f>
        <v>0</v>
      </c>
      <c r="G170" s="118">
        <f>SUMIF('ricostr 1 2016'!$A:$A,'1 2016 ric'!$A:$A,'ricostr 1 2016'!L:L)</f>
        <v>0</v>
      </c>
      <c r="H170" s="118">
        <f>SUMIF('ricostr 1 2016'!$A:$A,'1 2016 ric'!$A:$A,'ricostr 1 2016'!N:N)</f>
        <v>0</v>
      </c>
      <c r="I170" s="118">
        <f>SUMIF('ricostr 1 2016'!$A:$A,'1 2016 ric'!$A:$A,'ricostr 1 2016'!P:P)</f>
        <v>0</v>
      </c>
      <c r="J170" s="118">
        <f>SUMIF('ricostr 1 2016'!$A:$A,'1 2016 ric'!$A:$A,'ricostr 1 2016'!R:R)</f>
        <v>0</v>
      </c>
      <c r="K170" s="118">
        <f>SUMIF('ricostr 1 2016'!$A:$A,'1 2016 ric'!$A:$A,'ricostr 1 2016'!T:T)</f>
        <v>0</v>
      </c>
      <c r="L170" s="118">
        <f>SUMIF('ricostr 1 2016'!$A:$A,'1 2016 ric'!$A:$A,'ricostr 1 2016'!V:V)</f>
        <v>0</v>
      </c>
      <c r="M170" s="118">
        <f>SUMIF('ricostr 1 2016'!$A:$A,'1 2016 ric'!$A:$A,'ricostr 1 2016'!X:X)</f>
        <v>0</v>
      </c>
      <c r="N170" s="106">
        <f t="shared" si="5"/>
        <v>0</v>
      </c>
      <c r="P170">
        <v>0</v>
      </c>
      <c r="Q170" s="124">
        <f t="shared" si="4"/>
        <v>0</v>
      </c>
    </row>
    <row r="171" spans="1:17" ht="25.5" x14ac:dyDescent="0.25">
      <c r="A171" s="143" t="s">
        <v>1531</v>
      </c>
      <c r="B171" s="132" t="s">
        <v>1053</v>
      </c>
      <c r="C171" s="118">
        <f>SUMIF('ricostr 1 2016'!$A:$A,'1 2016 ric'!$A:$A,'ricostr 1 2016'!D:D)</f>
        <v>9432</v>
      </c>
      <c r="D171" s="118">
        <f>SUMIF('ricostr 1 2016'!$A:$A,'1 2016 ric'!$A:$A,'ricostr 1 2016'!F:F)</f>
        <v>3928</v>
      </c>
      <c r="E171" s="118">
        <f>SUMIF('ricostr 1 2016'!$A:$A,'1 2016 ric'!$A:$A,'ricostr 1 2016'!H:H)</f>
        <v>3784</v>
      </c>
      <c r="F171" s="118">
        <f>SUMIF('ricostr 1 2016'!$A:$A,'1 2016 ric'!$A:$A,'ricostr 1 2016'!J:J)</f>
        <v>1864</v>
      </c>
      <c r="G171" s="118">
        <f>SUMIF('ricostr 1 2016'!$A:$A,'1 2016 ric'!$A:$A,'ricostr 1 2016'!L:L)</f>
        <v>3304</v>
      </c>
      <c r="H171" s="118">
        <f>SUMIF('ricostr 1 2016'!$A:$A,'1 2016 ric'!$A:$A,'ricostr 1 2016'!N:N)</f>
        <v>2532</v>
      </c>
      <c r="I171" s="118">
        <f>SUMIF('ricostr 1 2016'!$A:$A,'1 2016 ric'!$A:$A,'ricostr 1 2016'!P:P)</f>
        <v>3688</v>
      </c>
      <c r="J171" s="118">
        <f>SUMIF('ricostr 1 2016'!$A:$A,'1 2016 ric'!$A:$A,'ricostr 1 2016'!R:R)</f>
        <v>11300</v>
      </c>
      <c r="K171" s="118">
        <f>SUMIF('ricostr 1 2016'!$A:$A,'1 2016 ric'!$A:$A,'ricostr 1 2016'!T:T)</f>
        <v>0</v>
      </c>
      <c r="L171" s="118">
        <f>SUMIF('ricostr 1 2016'!$A:$A,'1 2016 ric'!$A:$A,'ricostr 1 2016'!V:V)</f>
        <v>0</v>
      </c>
      <c r="M171" s="118">
        <f>SUMIF('ricostr 1 2016'!$A:$A,'1 2016 ric'!$A:$A,'ricostr 1 2016'!X:X)</f>
        <v>0</v>
      </c>
      <c r="N171" s="106">
        <f t="shared" si="5"/>
        <v>39832</v>
      </c>
      <c r="P171">
        <v>37786.666666666664</v>
      </c>
      <c r="Q171" s="124">
        <f t="shared" si="4"/>
        <v>-2045.3333333333358</v>
      </c>
    </row>
    <row r="172" spans="1:17" ht="25.5" x14ac:dyDescent="0.25">
      <c r="A172" s="143" t="s">
        <v>1532</v>
      </c>
      <c r="B172" s="132" t="s">
        <v>811</v>
      </c>
      <c r="C172" s="118">
        <f>SUMIF('ricostr 1 2016'!$A:$A,'1 2016 ric'!$A:$A,'ricostr 1 2016'!D:D)</f>
        <v>0</v>
      </c>
      <c r="D172" s="118">
        <f>SUMIF('ricostr 1 2016'!$A:$A,'1 2016 ric'!$A:$A,'ricostr 1 2016'!F:F)</f>
        <v>0</v>
      </c>
      <c r="E172" s="118">
        <f>SUMIF('ricostr 1 2016'!$A:$A,'1 2016 ric'!$A:$A,'ricostr 1 2016'!H:H)</f>
        <v>0</v>
      </c>
      <c r="F172" s="118">
        <f>SUMIF('ricostr 1 2016'!$A:$A,'1 2016 ric'!$A:$A,'ricostr 1 2016'!J:J)</f>
        <v>0</v>
      </c>
      <c r="G172" s="118">
        <f>SUMIF('ricostr 1 2016'!$A:$A,'1 2016 ric'!$A:$A,'ricostr 1 2016'!L:L)</f>
        <v>0</v>
      </c>
      <c r="H172" s="118">
        <f>SUMIF('ricostr 1 2016'!$A:$A,'1 2016 ric'!$A:$A,'ricostr 1 2016'!N:N)</f>
        <v>0</v>
      </c>
      <c r="I172" s="118">
        <f>SUMIF('ricostr 1 2016'!$A:$A,'1 2016 ric'!$A:$A,'ricostr 1 2016'!P:P)</f>
        <v>0</v>
      </c>
      <c r="J172" s="118">
        <f>SUMIF('ricostr 1 2016'!$A:$A,'1 2016 ric'!$A:$A,'ricostr 1 2016'!R:R)</f>
        <v>0</v>
      </c>
      <c r="K172" s="118">
        <f>SUMIF('ricostr 1 2016'!$A:$A,'1 2016 ric'!$A:$A,'ricostr 1 2016'!T:T)</f>
        <v>0</v>
      </c>
      <c r="L172" s="118">
        <f>SUMIF('ricostr 1 2016'!$A:$A,'1 2016 ric'!$A:$A,'ricostr 1 2016'!V:V)</f>
        <v>0</v>
      </c>
      <c r="M172" s="118">
        <f>SUMIF('ricostr 1 2016'!$A:$A,'1 2016 ric'!$A:$A,'ricostr 1 2016'!X:X)</f>
        <v>0</v>
      </c>
      <c r="N172" s="106">
        <f t="shared" si="5"/>
        <v>0</v>
      </c>
      <c r="P172">
        <v>0</v>
      </c>
      <c r="Q172" s="124">
        <f t="shared" si="4"/>
        <v>0</v>
      </c>
    </row>
    <row r="173" spans="1:17" ht="25.5" x14ac:dyDescent="0.25">
      <c r="A173" s="143" t="s">
        <v>1533</v>
      </c>
      <c r="B173" s="132" t="s">
        <v>810</v>
      </c>
      <c r="C173" s="118">
        <f>SUMIF('ricostr 1 2016'!$A:$A,'1 2016 ric'!$A:$A,'ricostr 1 2016'!D:D)</f>
        <v>0</v>
      </c>
      <c r="D173" s="118">
        <f>SUMIF('ricostr 1 2016'!$A:$A,'1 2016 ric'!$A:$A,'ricostr 1 2016'!F:F)</f>
        <v>0</v>
      </c>
      <c r="E173" s="118">
        <f>SUMIF('ricostr 1 2016'!$A:$A,'1 2016 ric'!$A:$A,'ricostr 1 2016'!H:H)</f>
        <v>0</v>
      </c>
      <c r="F173" s="118">
        <f>SUMIF('ricostr 1 2016'!$A:$A,'1 2016 ric'!$A:$A,'ricostr 1 2016'!J:J)</f>
        <v>0</v>
      </c>
      <c r="G173" s="118">
        <f>SUMIF('ricostr 1 2016'!$A:$A,'1 2016 ric'!$A:$A,'ricostr 1 2016'!L:L)</f>
        <v>0</v>
      </c>
      <c r="H173" s="118">
        <f>SUMIF('ricostr 1 2016'!$A:$A,'1 2016 ric'!$A:$A,'ricostr 1 2016'!N:N)</f>
        <v>0</v>
      </c>
      <c r="I173" s="118">
        <f>SUMIF('ricostr 1 2016'!$A:$A,'1 2016 ric'!$A:$A,'ricostr 1 2016'!P:P)</f>
        <v>0</v>
      </c>
      <c r="J173" s="118">
        <f>SUMIF('ricostr 1 2016'!$A:$A,'1 2016 ric'!$A:$A,'ricostr 1 2016'!R:R)</f>
        <v>0</v>
      </c>
      <c r="K173" s="118">
        <f>SUMIF('ricostr 1 2016'!$A:$A,'1 2016 ric'!$A:$A,'ricostr 1 2016'!T:T)</f>
        <v>0</v>
      </c>
      <c r="L173" s="118">
        <f>SUMIF('ricostr 1 2016'!$A:$A,'1 2016 ric'!$A:$A,'ricostr 1 2016'!V:V)</f>
        <v>0</v>
      </c>
      <c r="M173" s="118">
        <f>SUMIF('ricostr 1 2016'!$A:$A,'1 2016 ric'!$A:$A,'ricostr 1 2016'!X:X)</f>
        <v>0</v>
      </c>
      <c r="N173" s="106">
        <f t="shared" si="5"/>
        <v>0</v>
      </c>
      <c r="P173">
        <v>0</v>
      </c>
      <c r="Q173" s="124">
        <f t="shared" si="4"/>
        <v>0</v>
      </c>
    </row>
    <row r="174" spans="1:17" x14ac:dyDescent="0.25">
      <c r="A174" s="143" t="s">
        <v>1534</v>
      </c>
      <c r="B174" s="132" t="s">
        <v>1814</v>
      </c>
      <c r="C174" s="118">
        <f>SUMIF('ricostr 1 2016'!$A:$A,'1 2016 ric'!$A:$A,'ricostr 1 2016'!D:D)</f>
        <v>0</v>
      </c>
      <c r="D174" s="118">
        <f>SUMIF('ricostr 1 2016'!$A:$A,'1 2016 ric'!$A:$A,'ricostr 1 2016'!F:F)</f>
        <v>0</v>
      </c>
      <c r="E174" s="118">
        <f>SUMIF('ricostr 1 2016'!$A:$A,'1 2016 ric'!$A:$A,'ricostr 1 2016'!H:H)</f>
        <v>0</v>
      </c>
      <c r="F174" s="118">
        <f>SUMIF('ricostr 1 2016'!$A:$A,'1 2016 ric'!$A:$A,'ricostr 1 2016'!J:J)</f>
        <v>0</v>
      </c>
      <c r="G174" s="118">
        <f>SUMIF('ricostr 1 2016'!$A:$A,'1 2016 ric'!$A:$A,'ricostr 1 2016'!L:L)</f>
        <v>0</v>
      </c>
      <c r="H174" s="118">
        <f>SUMIF('ricostr 1 2016'!$A:$A,'1 2016 ric'!$A:$A,'ricostr 1 2016'!N:N)</f>
        <v>0</v>
      </c>
      <c r="I174" s="118">
        <f>SUMIF('ricostr 1 2016'!$A:$A,'1 2016 ric'!$A:$A,'ricostr 1 2016'!P:P)</f>
        <v>0</v>
      </c>
      <c r="J174" s="118">
        <f>SUMIF('ricostr 1 2016'!$A:$A,'1 2016 ric'!$A:$A,'ricostr 1 2016'!R:R)</f>
        <v>0</v>
      </c>
      <c r="K174" s="118">
        <f>SUMIF('ricostr 1 2016'!$A:$A,'1 2016 ric'!$A:$A,'ricostr 1 2016'!T:T)</f>
        <v>0</v>
      </c>
      <c r="L174" s="118">
        <f>SUMIF('ricostr 1 2016'!$A:$A,'1 2016 ric'!$A:$A,'ricostr 1 2016'!V:V)</f>
        <v>0</v>
      </c>
      <c r="M174" s="118">
        <f>SUMIF('ricostr 1 2016'!$A:$A,'1 2016 ric'!$A:$A,'ricostr 1 2016'!X:X)</f>
        <v>0</v>
      </c>
      <c r="N174" s="106">
        <f t="shared" si="5"/>
        <v>0</v>
      </c>
      <c r="P174">
        <v>37.333333333333336</v>
      </c>
      <c r="Q174" s="124">
        <f t="shared" si="4"/>
        <v>37.333333333333336</v>
      </c>
    </row>
    <row r="175" spans="1:17" x14ac:dyDescent="0.25">
      <c r="A175" s="143" t="s">
        <v>1535</v>
      </c>
      <c r="B175" s="132" t="s">
        <v>809</v>
      </c>
      <c r="C175" s="118">
        <f>SUMIF('ricostr 1 2016'!$A:$A,'1 2016 ric'!$A:$A,'ricostr 1 2016'!D:D)</f>
        <v>9432</v>
      </c>
      <c r="D175" s="118">
        <f>SUMIF('ricostr 1 2016'!$A:$A,'1 2016 ric'!$A:$A,'ricostr 1 2016'!F:F)</f>
        <v>3928</v>
      </c>
      <c r="E175" s="118">
        <f>SUMIF('ricostr 1 2016'!$A:$A,'1 2016 ric'!$A:$A,'ricostr 1 2016'!H:H)</f>
        <v>3784</v>
      </c>
      <c r="F175" s="118">
        <f>SUMIF('ricostr 1 2016'!$A:$A,'1 2016 ric'!$A:$A,'ricostr 1 2016'!J:J)</f>
        <v>1864</v>
      </c>
      <c r="G175" s="118">
        <f>SUMIF('ricostr 1 2016'!$A:$A,'1 2016 ric'!$A:$A,'ricostr 1 2016'!L:L)</f>
        <v>3304</v>
      </c>
      <c r="H175" s="118">
        <f>SUMIF('ricostr 1 2016'!$A:$A,'1 2016 ric'!$A:$A,'ricostr 1 2016'!N:N)</f>
        <v>2532</v>
      </c>
      <c r="I175" s="118">
        <f>SUMIF('ricostr 1 2016'!$A:$A,'1 2016 ric'!$A:$A,'ricostr 1 2016'!P:P)</f>
        <v>3688</v>
      </c>
      <c r="J175" s="118">
        <f>SUMIF('ricostr 1 2016'!$A:$A,'1 2016 ric'!$A:$A,'ricostr 1 2016'!R:R)</f>
        <v>11300</v>
      </c>
      <c r="K175" s="118">
        <f>SUMIF('ricostr 1 2016'!$A:$A,'1 2016 ric'!$A:$A,'ricostr 1 2016'!T:T)</f>
        <v>0</v>
      </c>
      <c r="L175" s="118">
        <f>SUMIF('ricostr 1 2016'!$A:$A,'1 2016 ric'!$A:$A,'ricostr 1 2016'!V:V)</f>
        <v>0</v>
      </c>
      <c r="M175" s="118">
        <f>SUMIF('ricostr 1 2016'!$A:$A,'1 2016 ric'!$A:$A,'ricostr 1 2016'!X:X)</f>
        <v>0</v>
      </c>
      <c r="N175" s="106">
        <f t="shared" si="5"/>
        <v>39832</v>
      </c>
      <c r="P175">
        <v>37749.333333333336</v>
      </c>
      <c r="Q175" s="124">
        <f t="shared" si="4"/>
        <v>-2082.6666666666642</v>
      </c>
    </row>
    <row r="176" spans="1:17" ht="25.5" x14ac:dyDescent="0.25">
      <c r="A176" s="143" t="s">
        <v>1536</v>
      </c>
      <c r="B176" s="132" t="s">
        <v>1054</v>
      </c>
      <c r="C176" s="118">
        <f>SUMIF('ricostr 1 2016'!$A:$A,'1 2016 ric'!$A:$A,'ricostr 1 2016'!D:D)</f>
        <v>4348</v>
      </c>
      <c r="D176" s="118">
        <f>SUMIF('ricostr 1 2016'!$A:$A,'1 2016 ric'!$A:$A,'ricostr 1 2016'!F:F)</f>
        <v>1648</v>
      </c>
      <c r="E176" s="118">
        <f>SUMIF('ricostr 1 2016'!$A:$A,'1 2016 ric'!$A:$A,'ricostr 1 2016'!H:H)</f>
        <v>4036</v>
      </c>
      <c r="F176" s="118">
        <f>SUMIF('ricostr 1 2016'!$A:$A,'1 2016 ric'!$A:$A,'ricostr 1 2016'!J:J)</f>
        <v>140</v>
      </c>
      <c r="G176" s="118">
        <f>SUMIF('ricostr 1 2016'!$A:$A,'1 2016 ric'!$A:$A,'ricostr 1 2016'!L:L)</f>
        <v>2600</v>
      </c>
      <c r="H176" s="118">
        <f>SUMIF('ricostr 1 2016'!$A:$A,'1 2016 ric'!$A:$A,'ricostr 1 2016'!N:N)</f>
        <v>1860</v>
      </c>
      <c r="I176" s="118">
        <f>SUMIF('ricostr 1 2016'!$A:$A,'1 2016 ric'!$A:$A,'ricostr 1 2016'!P:P)</f>
        <v>544</v>
      </c>
      <c r="J176" s="118">
        <f>SUMIF('ricostr 1 2016'!$A:$A,'1 2016 ric'!$A:$A,'ricostr 1 2016'!R:R)</f>
        <v>11676</v>
      </c>
      <c r="K176" s="118">
        <f>SUMIF('ricostr 1 2016'!$A:$A,'1 2016 ric'!$A:$A,'ricostr 1 2016'!T:T)</f>
        <v>0</v>
      </c>
      <c r="L176" s="118">
        <f>SUMIF('ricostr 1 2016'!$A:$A,'1 2016 ric'!$A:$A,'ricostr 1 2016'!V:V)</f>
        <v>0</v>
      </c>
      <c r="M176" s="118">
        <f>SUMIF('ricostr 1 2016'!$A:$A,'1 2016 ric'!$A:$A,'ricostr 1 2016'!X:X)</f>
        <v>0</v>
      </c>
      <c r="N176" s="106">
        <f t="shared" si="5"/>
        <v>26852</v>
      </c>
      <c r="P176">
        <v>30920</v>
      </c>
      <c r="Q176" s="124">
        <f t="shared" si="4"/>
        <v>4068</v>
      </c>
    </row>
    <row r="177" spans="1:17" ht="25.5" x14ac:dyDescent="0.25">
      <c r="A177" s="143" t="s">
        <v>1537</v>
      </c>
      <c r="B177" s="132" t="s">
        <v>808</v>
      </c>
      <c r="C177" s="118">
        <f>SUMIF('ricostr 1 2016'!$A:$A,'1 2016 ric'!$A:$A,'ricostr 1 2016'!D:D)</f>
        <v>0</v>
      </c>
      <c r="D177" s="118">
        <f>SUMIF('ricostr 1 2016'!$A:$A,'1 2016 ric'!$A:$A,'ricostr 1 2016'!F:F)</f>
        <v>0</v>
      </c>
      <c r="E177" s="118">
        <f>SUMIF('ricostr 1 2016'!$A:$A,'1 2016 ric'!$A:$A,'ricostr 1 2016'!H:H)</f>
        <v>0</v>
      </c>
      <c r="F177" s="118">
        <f>SUMIF('ricostr 1 2016'!$A:$A,'1 2016 ric'!$A:$A,'ricostr 1 2016'!J:J)</f>
        <v>0</v>
      </c>
      <c r="G177" s="118">
        <f>SUMIF('ricostr 1 2016'!$A:$A,'1 2016 ric'!$A:$A,'ricostr 1 2016'!L:L)</f>
        <v>0</v>
      </c>
      <c r="H177" s="118">
        <f>SUMIF('ricostr 1 2016'!$A:$A,'1 2016 ric'!$A:$A,'ricostr 1 2016'!N:N)</f>
        <v>0</v>
      </c>
      <c r="I177" s="118">
        <f>SUMIF('ricostr 1 2016'!$A:$A,'1 2016 ric'!$A:$A,'ricostr 1 2016'!P:P)</f>
        <v>0</v>
      </c>
      <c r="J177" s="118">
        <f>SUMIF('ricostr 1 2016'!$A:$A,'1 2016 ric'!$A:$A,'ricostr 1 2016'!R:R)</f>
        <v>0</v>
      </c>
      <c r="K177" s="118">
        <f>SUMIF('ricostr 1 2016'!$A:$A,'1 2016 ric'!$A:$A,'ricostr 1 2016'!T:T)</f>
        <v>0</v>
      </c>
      <c r="L177" s="118">
        <f>SUMIF('ricostr 1 2016'!$A:$A,'1 2016 ric'!$A:$A,'ricostr 1 2016'!V:V)</f>
        <v>0</v>
      </c>
      <c r="M177" s="118">
        <f>SUMIF('ricostr 1 2016'!$A:$A,'1 2016 ric'!$A:$A,'ricostr 1 2016'!X:X)</f>
        <v>0</v>
      </c>
      <c r="N177" s="106">
        <f t="shared" si="5"/>
        <v>0</v>
      </c>
      <c r="P177">
        <v>0</v>
      </c>
      <c r="Q177" s="124">
        <f t="shared" si="4"/>
        <v>0</v>
      </c>
    </row>
    <row r="178" spans="1:17" ht="25.5" x14ac:dyDescent="0.25">
      <c r="A178" s="143" t="s">
        <v>1538</v>
      </c>
      <c r="B178" s="132" t="s">
        <v>807</v>
      </c>
      <c r="C178" s="118">
        <f>SUMIF('ricostr 1 2016'!$A:$A,'1 2016 ric'!$A:$A,'ricostr 1 2016'!D:D)</f>
        <v>0</v>
      </c>
      <c r="D178" s="118">
        <f>SUMIF('ricostr 1 2016'!$A:$A,'1 2016 ric'!$A:$A,'ricostr 1 2016'!F:F)</f>
        <v>0</v>
      </c>
      <c r="E178" s="118">
        <f>SUMIF('ricostr 1 2016'!$A:$A,'1 2016 ric'!$A:$A,'ricostr 1 2016'!H:H)</f>
        <v>0</v>
      </c>
      <c r="F178" s="118">
        <f>SUMIF('ricostr 1 2016'!$A:$A,'1 2016 ric'!$A:$A,'ricostr 1 2016'!J:J)</f>
        <v>0</v>
      </c>
      <c r="G178" s="118">
        <f>SUMIF('ricostr 1 2016'!$A:$A,'1 2016 ric'!$A:$A,'ricostr 1 2016'!L:L)</f>
        <v>0</v>
      </c>
      <c r="H178" s="118">
        <f>SUMIF('ricostr 1 2016'!$A:$A,'1 2016 ric'!$A:$A,'ricostr 1 2016'!N:N)</f>
        <v>0</v>
      </c>
      <c r="I178" s="118">
        <f>SUMIF('ricostr 1 2016'!$A:$A,'1 2016 ric'!$A:$A,'ricostr 1 2016'!P:P)</f>
        <v>0</v>
      </c>
      <c r="J178" s="118">
        <f>SUMIF('ricostr 1 2016'!$A:$A,'1 2016 ric'!$A:$A,'ricostr 1 2016'!R:R)</f>
        <v>0</v>
      </c>
      <c r="K178" s="118">
        <f>SUMIF('ricostr 1 2016'!$A:$A,'1 2016 ric'!$A:$A,'ricostr 1 2016'!T:T)</f>
        <v>0</v>
      </c>
      <c r="L178" s="118">
        <f>SUMIF('ricostr 1 2016'!$A:$A,'1 2016 ric'!$A:$A,'ricostr 1 2016'!V:V)</f>
        <v>0</v>
      </c>
      <c r="M178" s="118">
        <f>SUMIF('ricostr 1 2016'!$A:$A,'1 2016 ric'!$A:$A,'ricostr 1 2016'!X:X)</f>
        <v>0</v>
      </c>
      <c r="N178" s="106">
        <f t="shared" si="5"/>
        <v>0</v>
      </c>
      <c r="P178">
        <v>1.3333333333333333</v>
      </c>
      <c r="Q178" s="124">
        <f t="shared" si="4"/>
        <v>1.3333333333333333</v>
      </c>
    </row>
    <row r="179" spans="1:17" x14ac:dyDescent="0.25">
      <c r="A179" s="143" t="s">
        <v>1539</v>
      </c>
      <c r="B179" s="132" t="s">
        <v>1815</v>
      </c>
      <c r="C179" s="118">
        <f>SUMIF('ricostr 1 2016'!$A:$A,'1 2016 ric'!$A:$A,'ricostr 1 2016'!D:D)</f>
        <v>0</v>
      </c>
      <c r="D179" s="118">
        <f>SUMIF('ricostr 1 2016'!$A:$A,'1 2016 ric'!$A:$A,'ricostr 1 2016'!F:F)</f>
        <v>0</v>
      </c>
      <c r="E179" s="118">
        <f>SUMIF('ricostr 1 2016'!$A:$A,'1 2016 ric'!$A:$A,'ricostr 1 2016'!H:H)</f>
        <v>0</v>
      </c>
      <c r="F179" s="118">
        <f>SUMIF('ricostr 1 2016'!$A:$A,'1 2016 ric'!$A:$A,'ricostr 1 2016'!J:J)</f>
        <v>0</v>
      </c>
      <c r="G179" s="118">
        <f>SUMIF('ricostr 1 2016'!$A:$A,'1 2016 ric'!$A:$A,'ricostr 1 2016'!L:L)</f>
        <v>0</v>
      </c>
      <c r="H179" s="118">
        <f>SUMIF('ricostr 1 2016'!$A:$A,'1 2016 ric'!$A:$A,'ricostr 1 2016'!N:N)</f>
        <v>0</v>
      </c>
      <c r="I179" s="118">
        <f>SUMIF('ricostr 1 2016'!$A:$A,'1 2016 ric'!$A:$A,'ricostr 1 2016'!P:P)</f>
        <v>0</v>
      </c>
      <c r="J179" s="118">
        <f>SUMIF('ricostr 1 2016'!$A:$A,'1 2016 ric'!$A:$A,'ricostr 1 2016'!R:R)</f>
        <v>0</v>
      </c>
      <c r="K179" s="118">
        <f>SUMIF('ricostr 1 2016'!$A:$A,'1 2016 ric'!$A:$A,'ricostr 1 2016'!T:T)</f>
        <v>0</v>
      </c>
      <c r="L179" s="118">
        <f>SUMIF('ricostr 1 2016'!$A:$A,'1 2016 ric'!$A:$A,'ricostr 1 2016'!V:V)</f>
        <v>0</v>
      </c>
      <c r="M179" s="118">
        <f>SUMIF('ricostr 1 2016'!$A:$A,'1 2016 ric'!$A:$A,'ricostr 1 2016'!X:X)</f>
        <v>0</v>
      </c>
      <c r="N179" s="106">
        <f t="shared" si="5"/>
        <v>0</v>
      </c>
      <c r="P179">
        <v>5.333333333333333</v>
      </c>
      <c r="Q179" s="124">
        <f t="shared" si="4"/>
        <v>5.333333333333333</v>
      </c>
    </row>
    <row r="180" spans="1:17" x14ac:dyDescent="0.25">
      <c r="A180" s="143" t="s">
        <v>1540</v>
      </c>
      <c r="B180" s="132" t="s">
        <v>328</v>
      </c>
      <c r="C180" s="118">
        <f>SUMIF('ricostr 1 2016'!$A:$A,'1 2016 ric'!$A:$A,'ricostr 1 2016'!D:D)</f>
        <v>4348</v>
      </c>
      <c r="D180" s="118">
        <f>SUMIF('ricostr 1 2016'!$A:$A,'1 2016 ric'!$A:$A,'ricostr 1 2016'!F:F)</f>
        <v>1648</v>
      </c>
      <c r="E180" s="118">
        <f>SUMIF('ricostr 1 2016'!$A:$A,'1 2016 ric'!$A:$A,'ricostr 1 2016'!H:H)</f>
        <v>4036</v>
      </c>
      <c r="F180" s="118">
        <f>SUMIF('ricostr 1 2016'!$A:$A,'1 2016 ric'!$A:$A,'ricostr 1 2016'!J:J)</f>
        <v>140</v>
      </c>
      <c r="G180" s="118">
        <f>SUMIF('ricostr 1 2016'!$A:$A,'1 2016 ric'!$A:$A,'ricostr 1 2016'!L:L)</f>
        <v>2600</v>
      </c>
      <c r="H180" s="118">
        <f>SUMIF('ricostr 1 2016'!$A:$A,'1 2016 ric'!$A:$A,'ricostr 1 2016'!N:N)</f>
        <v>1860</v>
      </c>
      <c r="I180" s="118">
        <f>SUMIF('ricostr 1 2016'!$A:$A,'1 2016 ric'!$A:$A,'ricostr 1 2016'!P:P)</f>
        <v>544</v>
      </c>
      <c r="J180" s="118">
        <f>SUMIF('ricostr 1 2016'!$A:$A,'1 2016 ric'!$A:$A,'ricostr 1 2016'!R:R)</f>
        <v>11676</v>
      </c>
      <c r="K180" s="118">
        <f>SUMIF('ricostr 1 2016'!$A:$A,'1 2016 ric'!$A:$A,'ricostr 1 2016'!T:T)</f>
        <v>0</v>
      </c>
      <c r="L180" s="118">
        <f>SUMIF('ricostr 1 2016'!$A:$A,'1 2016 ric'!$A:$A,'ricostr 1 2016'!V:V)</f>
        <v>0</v>
      </c>
      <c r="M180" s="118">
        <f>SUMIF('ricostr 1 2016'!$A:$A,'1 2016 ric'!$A:$A,'ricostr 1 2016'!X:X)</f>
        <v>0</v>
      </c>
      <c r="N180" s="106">
        <f t="shared" si="5"/>
        <v>26852</v>
      </c>
      <c r="P180">
        <v>30913.333333333332</v>
      </c>
      <c r="Q180" s="124">
        <f t="shared" si="4"/>
        <v>4061.3333333333321</v>
      </c>
    </row>
    <row r="181" spans="1:17" ht="25.5" x14ac:dyDescent="0.25">
      <c r="A181" s="143" t="s">
        <v>1541</v>
      </c>
      <c r="B181" s="132" t="s">
        <v>679</v>
      </c>
      <c r="C181" s="118">
        <f>SUMIF('ricostr 1 2016'!$A:$A,'1 2016 ric'!$A:$A,'ricostr 1 2016'!D:D)</f>
        <v>7532</v>
      </c>
      <c r="D181" s="118">
        <f>SUMIF('ricostr 1 2016'!$A:$A,'1 2016 ric'!$A:$A,'ricostr 1 2016'!F:F)</f>
        <v>0</v>
      </c>
      <c r="E181" s="118">
        <f>SUMIF('ricostr 1 2016'!$A:$A,'1 2016 ric'!$A:$A,'ricostr 1 2016'!H:H)</f>
        <v>0</v>
      </c>
      <c r="F181" s="118">
        <f>SUMIF('ricostr 1 2016'!$A:$A,'1 2016 ric'!$A:$A,'ricostr 1 2016'!J:J)</f>
        <v>4924</v>
      </c>
      <c r="G181" s="118">
        <f>SUMIF('ricostr 1 2016'!$A:$A,'1 2016 ric'!$A:$A,'ricostr 1 2016'!L:L)</f>
        <v>9220</v>
      </c>
      <c r="H181" s="118">
        <f>SUMIF('ricostr 1 2016'!$A:$A,'1 2016 ric'!$A:$A,'ricostr 1 2016'!N:N)</f>
        <v>0</v>
      </c>
      <c r="I181" s="118">
        <f>SUMIF('ricostr 1 2016'!$A:$A,'1 2016 ric'!$A:$A,'ricostr 1 2016'!P:P)</f>
        <v>0</v>
      </c>
      <c r="J181" s="118">
        <f>SUMIF('ricostr 1 2016'!$A:$A,'1 2016 ric'!$A:$A,'ricostr 1 2016'!R:R)</f>
        <v>65480</v>
      </c>
      <c r="K181" s="118">
        <f>SUMIF('ricostr 1 2016'!$A:$A,'1 2016 ric'!$A:$A,'ricostr 1 2016'!T:T)</f>
        <v>0</v>
      </c>
      <c r="L181" s="118">
        <f>SUMIF('ricostr 1 2016'!$A:$A,'1 2016 ric'!$A:$A,'ricostr 1 2016'!V:V)</f>
        <v>0</v>
      </c>
      <c r="M181" s="118">
        <f>SUMIF('ricostr 1 2016'!$A:$A,'1 2016 ric'!$A:$A,'ricostr 1 2016'!X:X)</f>
        <v>0</v>
      </c>
      <c r="N181" s="106">
        <f t="shared" si="5"/>
        <v>87156</v>
      </c>
      <c r="P181">
        <v>89466.666666666672</v>
      </c>
      <c r="Q181" s="124">
        <f t="shared" si="4"/>
        <v>2310.6666666666715</v>
      </c>
    </row>
    <row r="182" spans="1:17" ht="25.5" x14ac:dyDescent="0.25">
      <c r="A182" s="143" t="s">
        <v>1542</v>
      </c>
      <c r="B182" s="132" t="s">
        <v>327</v>
      </c>
      <c r="C182" s="118">
        <f>SUMIF('ricostr 1 2016'!$A:$A,'1 2016 ric'!$A:$A,'ricostr 1 2016'!D:D)</f>
        <v>0</v>
      </c>
      <c r="D182" s="118">
        <f>SUMIF('ricostr 1 2016'!$A:$A,'1 2016 ric'!$A:$A,'ricostr 1 2016'!F:F)</f>
        <v>0</v>
      </c>
      <c r="E182" s="118">
        <f>SUMIF('ricostr 1 2016'!$A:$A,'1 2016 ric'!$A:$A,'ricostr 1 2016'!H:H)</f>
        <v>0</v>
      </c>
      <c r="F182" s="118">
        <f>SUMIF('ricostr 1 2016'!$A:$A,'1 2016 ric'!$A:$A,'ricostr 1 2016'!J:J)</f>
        <v>0</v>
      </c>
      <c r="G182" s="118">
        <f>SUMIF('ricostr 1 2016'!$A:$A,'1 2016 ric'!$A:$A,'ricostr 1 2016'!L:L)</f>
        <v>0</v>
      </c>
      <c r="H182" s="118">
        <f>SUMIF('ricostr 1 2016'!$A:$A,'1 2016 ric'!$A:$A,'ricostr 1 2016'!N:N)</f>
        <v>0</v>
      </c>
      <c r="I182" s="118">
        <f>SUMIF('ricostr 1 2016'!$A:$A,'1 2016 ric'!$A:$A,'ricostr 1 2016'!P:P)</f>
        <v>0</v>
      </c>
      <c r="J182" s="118">
        <f>SUMIF('ricostr 1 2016'!$A:$A,'1 2016 ric'!$A:$A,'ricostr 1 2016'!R:R)</f>
        <v>0</v>
      </c>
      <c r="K182" s="118">
        <f>SUMIF('ricostr 1 2016'!$A:$A,'1 2016 ric'!$A:$A,'ricostr 1 2016'!T:T)</f>
        <v>0</v>
      </c>
      <c r="L182" s="118">
        <f>SUMIF('ricostr 1 2016'!$A:$A,'1 2016 ric'!$A:$A,'ricostr 1 2016'!V:V)</f>
        <v>0</v>
      </c>
      <c r="M182" s="118">
        <f>SUMIF('ricostr 1 2016'!$A:$A,'1 2016 ric'!$A:$A,'ricostr 1 2016'!X:X)</f>
        <v>0</v>
      </c>
      <c r="N182" s="106">
        <f t="shared" si="5"/>
        <v>0</v>
      </c>
      <c r="P182">
        <v>0</v>
      </c>
      <c r="Q182" s="124">
        <f t="shared" si="4"/>
        <v>0</v>
      </c>
    </row>
    <row r="183" spans="1:17" ht="25.5" x14ac:dyDescent="0.25">
      <c r="A183" s="143" t="s">
        <v>1543</v>
      </c>
      <c r="B183" s="132" t="s">
        <v>326</v>
      </c>
      <c r="C183" s="118">
        <f>SUMIF('ricostr 1 2016'!$A:$A,'1 2016 ric'!$A:$A,'ricostr 1 2016'!D:D)</f>
        <v>0</v>
      </c>
      <c r="D183" s="118">
        <f>SUMIF('ricostr 1 2016'!$A:$A,'1 2016 ric'!$A:$A,'ricostr 1 2016'!F:F)</f>
        <v>0</v>
      </c>
      <c r="E183" s="118">
        <f>SUMIF('ricostr 1 2016'!$A:$A,'1 2016 ric'!$A:$A,'ricostr 1 2016'!H:H)</f>
        <v>0</v>
      </c>
      <c r="F183" s="118">
        <f>SUMIF('ricostr 1 2016'!$A:$A,'1 2016 ric'!$A:$A,'ricostr 1 2016'!J:J)</f>
        <v>0</v>
      </c>
      <c r="G183" s="118">
        <f>SUMIF('ricostr 1 2016'!$A:$A,'1 2016 ric'!$A:$A,'ricostr 1 2016'!L:L)</f>
        <v>0</v>
      </c>
      <c r="H183" s="118">
        <f>SUMIF('ricostr 1 2016'!$A:$A,'1 2016 ric'!$A:$A,'ricostr 1 2016'!N:N)</f>
        <v>0</v>
      </c>
      <c r="I183" s="118">
        <f>SUMIF('ricostr 1 2016'!$A:$A,'1 2016 ric'!$A:$A,'ricostr 1 2016'!P:P)</f>
        <v>0</v>
      </c>
      <c r="J183" s="118">
        <f>SUMIF('ricostr 1 2016'!$A:$A,'1 2016 ric'!$A:$A,'ricostr 1 2016'!R:R)</f>
        <v>0</v>
      </c>
      <c r="K183" s="118">
        <f>SUMIF('ricostr 1 2016'!$A:$A,'1 2016 ric'!$A:$A,'ricostr 1 2016'!T:T)</f>
        <v>0</v>
      </c>
      <c r="L183" s="118">
        <f>SUMIF('ricostr 1 2016'!$A:$A,'1 2016 ric'!$A:$A,'ricostr 1 2016'!V:V)</f>
        <v>0</v>
      </c>
      <c r="M183" s="118">
        <f>SUMIF('ricostr 1 2016'!$A:$A,'1 2016 ric'!$A:$A,'ricostr 1 2016'!X:X)</f>
        <v>0</v>
      </c>
      <c r="N183" s="106">
        <f t="shared" si="5"/>
        <v>0</v>
      </c>
      <c r="P183">
        <v>0</v>
      </c>
      <c r="Q183" s="124">
        <f t="shared" si="4"/>
        <v>0</v>
      </c>
    </row>
    <row r="184" spans="1:17" x14ac:dyDescent="0.25">
      <c r="A184" s="143" t="s">
        <v>1544</v>
      </c>
      <c r="B184" s="132" t="s">
        <v>1816</v>
      </c>
      <c r="C184" s="118">
        <f>SUMIF('ricostr 1 2016'!$A:$A,'1 2016 ric'!$A:$A,'ricostr 1 2016'!D:D)</f>
        <v>0</v>
      </c>
      <c r="D184" s="118">
        <f>SUMIF('ricostr 1 2016'!$A:$A,'1 2016 ric'!$A:$A,'ricostr 1 2016'!F:F)</f>
        <v>0</v>
      </c>
      <c r="E184" s="118">
        <f>SUMIF('ricostr 1 2016'!$A:$A,'1 2016 ric'!$A:$A,'ricostr 1 2016'!H:H)</f>
        <v>0</v>
      </c>
      <c r="F184" s="118">
        <f>SUMIF('ricostr 1 2016'!$A:$A,'1 2016 ric'!$A:$A,'ricostr 1 2016'!J:J)</f>
        <v>0</v>
      </c>
      <c r="G184" s="118">
        <f>SUMIF('ricostr 1 2016'!$A:$A,'1 2016 ric'!$A:$A,'ricostr 1 2016'!L:L)</f>
        <v>0</v>
      </c>
      <c r="H184" s="118">
        <f>SUMIF('ricostr 1 2016'!$A:$A,'1 2016 ric'!$A:$A,'ricostr 1 2016'!N:N)</f>
        <v>0</v>
      </c>
      <c r="I184" s="118">
        <f>SUMIF('ricostr 1 2016'!$A:$A,'1 2016 ric'!$A:$A,'ricostr 1 2016'!P:P)</f>
        <v>0</v>
      </c>
      <c r="J184" s="118">
        <f>SUMIF('ricostr 1 2016'!$A:$A,'1 2016 ric'!$A:$A,'ricostr 1 2016'!R:R)</f>
        <v>0</v>
      </c>
      <c r="K184" s="118">
        <f>SUMIF('ricostr 1 2016'!$A:$A,'1 2016 ric'!$A:$A,'ricostr 1 2016'!T:T)</f>
        <v>0</v>
      </c>
      <c r="L184" s="118">
        <f>SUMIF('ricostr 1 2016'!$A:$A,'1 2016 ric'!$A:$A,'ricostr 1 2016'!V:V)</f>
        <v>0</v>
      </c>
      <c r="M184" s="118">
        <f>SUMIF('ricostr 1 2016'!$A:$A,'1 2016 ric'!$A:$A,'ricostr 1 2016'!X:X)</f>
        <v>0</v>
      </c>
      <c r="N184" s="106">
        <f t="shared" si="5"/>
        <v>0</v>
      </c>
      <c r="P184">
        <v>0</v>
      </c>
      <c r="Q184" s="124">
        <f t="shared" si="4"/>
        <v>0</v>
      </c>
    </row>
    <row r="185" spans="1:17" x14ac:dyDescent="0.25">
      <c r="A185" s="143" t="s">
        <v>1545</v>
      </c>
      <c r="B185" s="132" t="s">
        <v>325</v>
      </c>
      <c r="C185" s="118">
        <f>SUMIF('ricostr 1 2016'!$A:$A,'1 2016 ric'!$A:$A,'ricostr 1 2016'!D:D)</f>
        <v>7532</v>
      </c>
      <c r="D185" s="118">
        <f>SUMIF('ricostr 1 2016'!$A:$A,'1 2016 ric'!$A:$A,'ricostr 1 2016'!F:F)</f>
        <v>0</v>
      </c>
      <c r="E185" s="118">
        <f>SUMIF('ricostr 1 2016'!$A:$A,'1 2016 ric'!$A:$A,'ricostr 1 2016'!H:H)</f>
        <v>0</v>
      </c>
      <c r="F185" s="118">
        <f>SUMIF('ricostr 1 2016'!$A:$A,'1 2016 ric'!$A:$A,'ricostr 1 2016'!J:J)</f>
        <v>4924</v>
      </c>
      <c r="G185" s="118">
        <f>SUMIF('ricostr 1 2016'!$A:$A,'1 2016 ric'!$A:$A,'ricostr 1 2016'!L:L)</f>
        <v>9220</v>
      </c>
      <c r="H185" s="118">
        <f>SUMIF('ricostr 1 2016'!$A:$A,'1 2016 ric'!$A:$A,'ricostr 1 2016'!N:N)</f>
        <v>0</v>
      </c>
      <c r="I185" s="118">
        <f>SUMIF('ricostr 1 2016'!$A:$A,'1 2016 ric'!$A:$A,'ricostr 1 2016'!P:P)</f>
        <v>0</v>
      </c>
      <c r="J185" s="118">
        <f>SUMIF('ricostr 1 2016'!$A:$A,'1 2016 ric'!$A:$A,'ricostr 1 2016'!R:R)</f>
        <v>65480</v>
      </c>
      <c r="K185" s="118">
        <f>SUMIF('ricostr 1 2016'!$A:$A,'1 2016 ric'!$A:$A,'ricostr 1 2016'!T:T)</f>
        <v>0</v>
      </c>
      <c r="L185" s="118">
        <f>SUMIF('ricostr 1 2016'!$A:$A,'1 2016 ric'!$A:$A,'ricostr 1 2016'!V:V)</f>
        <v>0</v>
      </c>
      <c r="M185" s="118">
        <f>SUMIF('ricostr 1 2016'!$A:$A,'1 2016 ric'!$A:$A,'ricostr 1 2016'!X:X)</f>
        <v>0</v>
      </c>
      <c r="N185" s="106">
        <f t="shared" si="5"/>
        <v>87156</v>
      </c>
      <c r="P185">
        <v>89466.666666666672</v>
      </c>
      <c r="Q185" s="124">
        <f t="shared" si="4"/>
        <v>2310.6666666666715</v>
      </c>
    </row>
    <row r="186" spans="1:17" ht="25.5" x14ac:dyDescent="0.25">
      <c r="A186" s="139" t="s">
        <v>1546</v>
      </c>
      <c r="B186" s="132" t="s">
        <v>825</v>
      </c>
      <c r="C186" s="118">
        <f>SUMIF('ricostr 1 2016'!$A:$A,'1 2016 ric'!$A:$A,'ricostr 1 2016'!D:D)</f>
        <v>0</v>
      </c>
      <c r="D186" s="118">
        <f>SUMIF('ricostr 1 2016'!$A:$A,'1 2016 ric'!$A:$A,'ricostr 1 2016'!F:F)</f>
        <v>0</v>
      </c>
      <c r="E186" s="118">
        <f>SUMIF('ricostr 1 2016'!$A:$A,'1 2016 ric'!$A:$A,'ricostr 1 2016'!H:H)</f>
        <v>0</v>
      </c>
      <c r="F186" s="118">
        <f>SUMIF('ricostr 1 2016'!$A:$A,'1 2016 ric'!$A:$A,'ricostr 1 2016'!J:J)</f>
        <v>0</v>
      </c>
      <c r="G186" s="118">
        <f>SUMIF('ricostr 1 2016'!$A:$A,'1 2016 ric'!$A:$A,'ricostr 1 2016'!L:L)</f>
        <v>0</v>
      </c>
      <c r="H186" s="118">
        <f>SUMIF('ricostr 1 2016'!$A:$A,'1 2016 ric'!$A:$A,'ricostr 1 2016'!N:N)</f>
        <v>0</v>
      </c>
      <c r="I186" s="118">
        <f>SUMIF('ricostr 1 2016'!$A:$A,'1 2016 ric'!$A:$A,'ricostr 1 2016'!P:P)</f>
        <v>0</v>
      </c>
      <c r="J186" s="118">
        <f>SUMIF('ricostr 1 2016'!$A:$A,'1 2016 ric'!$A:$A,'ricostr 1 2016'!R:R)</f>
        <v>0</v>
      </c>
      <c r="K186" s="118">
        <f>SUMIF('ricostr 1 2016'!$A:$A,'1 2016 ric'!$A:$A,'ricostr 1 2016'!T:T)</f>
        <v>0</v>
      </c>
      <c r="L186" s="118">
        <f>SUMIF('ricostr 1 2016'!$A:$A,'1 2016 ric'!$A:$A,'ricostr 1 2016'!V:V)</f>
        <v>0</v>
      </c>
      <c r="M186" s="118">
        <f>SUMIF('ricostr 1 2016'!$A:$A,'1 2016 ric'!$A:$A,'ricostr 1 2016'!X:X)</f>
        <v>0</v>
      </c>
      <c r="N186" s="106">
        <f t="shared" si="5"/>
        <v>0</v>
      </c>
      <c r="P186">
        <v>0</v>
      </c>
      <c r="Q186" s="124">
        <f t="shared" si="4"/>
        <v>0</v>
      </c>
    </row>
    <row r="187" spans="1:17" ht="25.5" x14ac:dyDescent="0.25">
      <c r="A187" s="139" t="s">
        <v>1547</v>
      </c>
      <c r="B187" s="132" t="s">
        <v>826</v>
      </c>
      <c r="C187" s="118">
        <f>SUMIF('ricostr 1 2016'!$A:$A,'1 2016 ric'!$A:$A,'ricostr 1 2016'!D:D)</f>
        <v>0</v>
      </c>
      <c r="D187" s="118">
        <f>SUMIF('ricostr 1 2016'!$A:$A,'1 2016 ric'!$A:$A,'ricostr 1 2016'!F:F)</f>
        <v>0</v>
      </c>
      <c r="E187" s="118">
        <f>SUMIF('ricostr 1 2016'!$A:$A,'1 2016 ric'!$A:$A,'ricostr 1 2016'!H:H)</f>
        <v>0</v>
      </c>
      <c r="F187" s="118">
        <f>SUMIF('ricostr 1 2016'!$A:$A,'1 2016 ric'!$A:$A,'ricostr 1 2016'!J:J)</f>
        <v>0</v>
      </c>
      <c r="G187" s="118">
        <f>SUMIF('ricostr 1 2016'!$A:$A,'1 2016 ric'!$A:$A,'ricostr 1 2016'!L:L)</f>
        <v>0</v>
      </c>
      <c r="H187" s="118">
        <f>SUMIF('ricostr 1 2016'!$A:$A,'1 2016 ric'!$A:$A,'ricostr 1 2016'!N:N)</f>
        <v>0</v>
      </c>
      <c r="I187" s="118">
        <f>SUMIF('ricostr 1 2016'!$A:$A,'1 2016 ric'!$A:$A,'ricostr 1 2016'!P:P)</f>
        <v>0</v>
      </c>
      <c r="J187" s="118">
        <f>SUMIF('ricostr 1 2016'!$A:$A,'1 2016 ric'!$A:$A,'ricostr 1 2016'!R:R)</f>
        <v>0</v>
      </c>
      <c r="K187" s="118">
        <f>SUMIF('ricostr 1 2016'!$A:$A,'1 2016 ric'!$A:$A,'ricostr 1 2016'!T:T)</f>
        <v>0</v>
      </c>
      <c r="L187" s="118">
        <f>SUMIF('ricostr 1 2016'!$A:$A,'1 2016 ric'!$A:$A,'ricostr 1 2016'!V:V)</f>
        <v>0</v>
      </c>
      <c r="M187" s="118">
        <f>SUMIF('ricostr 1 2016'!$A:$A,'1 2016 ric'!$A:$A,'ricostr 1 2016'!X:X)</f>
        <v>0</v>
      </c>
      <c r="N187" s="106">
        <f t="shared" si="5"/>
        <v>0</v>
      </c>
      <c r="P187">
        <v>0</v>
      </c>
      <c r="Q187" s="124">
        <f t="shared" si="4"/>
        <v>0</v>
      </c>
    </row>
    <row r="188" spans="1:17" ht="25.5" x14ac:dyDescent="0.25">
      <c r="A188" s="139" t="s">
        <v>1548</v>
      </c>
      <c r="B188" s="132" t="s">
        <v>827</v>
      </c>
      <c r="C188" s="118">
        <f>SUMIF('ricostr 1 2016'!$A:$A,'1 2016 ric'!$A:$A,'ricostr 1 2016'!D:D)</f>
        <v>7532</v>
      </c>
      <c r="D188" s="118">
        <f>SUMIF('ricostr 1 2016'!$A:$A,'1 2016 ric'!$A:$A,'ricostr 1 2016'!F:F)</f>
        <v>0</v>
      </c>
      <c r="E188" s="118">
        <f>SUMIF('ricostr 1 2016'!$A:$A,'1 2016 ric'!$A:$A,'ricostr 1 2016'!H:H)</f>
        <v>0</v>
      </c>
      <c r="F188" s="118">
        <f>SUMIF('ricostr 1 2016'!$A:$A,'1 2016 ric'!$A:$A,'ricostr 1 2016'!J:J)</f>
        <v>4924</v>
      </c>
      <c r="G188" s="118">
        <f>SUMIF('ricostr 1 2016'!$A:$A,'1 2016 ric'!$A:$A,'ricostr 1 2016'!L:L)</f>
        <v>9220</v>
      </c>
      <c r="H188" s="118">
        <f>SUMIF('ricostr 1 2016'!$A:$A,'1 2016 ric'!$A:$A,'ricostr 1 2016'!N:N)</f>
        <v>0</v>
      </c>
      <c r="I188" s="118">
        <f>SUMIF('ricostr 1 2016'!$A:$A,'1 2016 ric'!$A:$A,'ricostr 1 2016'!P:P)</f>
        <v>0</v>
      </c>
      <c r="J188" s="118">
        <f>SUMIF('ricostr 1 2016'!$A:$A,'1 2016 ric'!$A:$A,'ricostr 1 2016'!R:R)</f>
        <v>65480</v>
      </c>
      <c r="K188" s="118">
        <f>SUMIF('ricostr 1 2016'!$A:$A,'1 2016 ric'!$A:$A,'ricostr 1 2016'!T:T)</f>
        <v>0</v>
      </c>
      <c r="L188" s="118">
        <f>SUMIF('ricostr 1 2016'!$A:$A,'1 2016 ric'!$A:$A,'ricostr 1 2016'!V:V)</f>
        <v>0</v>
      </c>
      <c r="M188" s="118">
        <f>SUMIF('ricostr 1 2016'!$A:$A,'1 2016 ric'!$A:$A,'ricostr 1 2016'!X:X)</f>
        <v>0</v>
      </c>
      <c r="N188" s="106">
        <f t="shared" si="5"/>
        <v>87156</v>
      </c>
      <c r="P188">
        <v>88996</v>
      </c>
      <c r="Q188" s="124">
        <f t="shared" si="4"/>
        <v>1840</v>
      </c>
    </row>
    <row r="189" spans="1:17" ht="25.5" x14ac:dyDescent="0.25">
      <c r="A189" s="139" t="s">
        <v>1549</v>
      </c>
      <c r="B189" s="132" t="s">
        <v>1077</v>
      </c>
      <c r="C189" s="118">
        <f>SUMIF('ricostr 1 2016'!$A:$A,'1 2016 ric'!$A:$A,'ricostr 1 2016'!D:D)</f>
        <v>0</v>
      </c>
      <c r="D189" s="118">
        <f>SUMIF('ricostr 1 2016'!$A:$A,'1 2016 ric'!$A:$A,'ricostr 1 2016'!F:F)</f>
        <v>0</v>
      </c>
      <c r="E189" s="118">
        <f>SUMIF('ricostr 1 2016'!$A:$A,'1 2016 ric'!$A:$A,'ricostr 1 2016'!H:H)</f>
        <v>0</v>
      </c>
      <c r="F189" s="118">
        <f>SUMIF('ricostr 1 2016'!$A:$A,'1 2016 ric'!$A:$A,'ricostr 1 2016'!J:J)</f>
        <v>0</v>
      </c>
      <c r="G189" s="118">
        <f>SUMIF('ricostr 1 2016'!$A:$A,'1 2016 ric'!$A:$A,'ricostr 1 2016'!L:L)</f>
        <v>0</v>
      </c>
      <c r="H189" s="118">
        <f>SUMIF('ricostr 1 2016'!$A:$A,'1 2016 ric'!$A:$A,'ricostr 1 2016'!N:N)</f>
        <v>0</v>
      </c>
      <c r="I189" s="118">
        <f>SUMIF('ricostr 1 2016'!$A:$A,'1 2016 ric'!$A:$A,'ricostr 1 2016'!P:P)</f>
        <v>0</v>
      </c>
      <c r="J189" s="118">
        <f>SUMIF('ricostr 1 2016'!$A:$A,'1 2016 ric'!$A:$A,'ricostr 1 2016'!R:R)</f>
        <v>0</v>
      </c>
      <c r="K189" s="118">
        <f>SUMIF('ricostr 1 2016'!$A:$A,'1 2016 ric'!$A:$A,'ricostr 1 2016'!T:T)</f>
        <v>0</v>
      </c>
      <c r="L189" s="118">
        <f>SUMIF('ricostr 1 2016'!$A:$A,'1 2016 ric'!$A:$A,'ricostr 1 2016'!V:V)</f>
        <v>0</v>
      </c>
      <c r="M189" s="118">
        <f>SUMIF('ricostr 1 2016'!$A:$A,'1 2016 ric'!$A:$A,'ricostr 1 2016'!X:X)</f>
        <v>0</v>
      </c>
      <c r="N189" s="106">
        <f t="shared" si="5"/>
        <v>0</v>
      </c>
      <c r="P189">
        <v>470.66666666666669</v>
      </c>
      <c r="Q189" s="124">
        <f t="shared" si="4"/>
        <v>470.66666666666669</v>
      </c>
    </row>
    <row r="190" spans="1:17" ht="25.5" x14ac:dyDescent="0.25">
      <c r="A190" s="143" t="s">
        <v>1550</v>
      </c>
      <c r="B190" s="132" t="s">
        <v>400</v>
      </c>
      <c r="C190" s="118">
        <f>SUMIF('ricostr 1 2016'!$A:$A,'1 2016 ric'!$A:$A,'ricostr 1 2016'!D:D)</f>
        <v>0</v>
      </c>
      <c r="D190" s="118">
        <f>SUMIF('ricostr 1 2016'!$A:$A,'1 2016 ric'!$A:$A,'ricostr 1 2016'!F:F)</f>
        <v>0</v>
      </c>
      <c r="E190" s="118">
        <f>SUMIF('ricostr 1 2016'!$A:$A,'1 2016 ric'!$A:$A,'ricostr 1 2016'!H:H)</f>
        <v>0</v>
      </c>
      <c r="F190" s="118">
        <f>SUMIF('ricostr 1 2016'!$A:$A,'1 2016 ric'!$A:$A,'ricostr 1 2016'!J:J)</f>
        <v>0</v>
      </c>
      <c r="G190" s="118">
        <f>SUMIF('ricostr 1 2016'!$A:$A,'1 2016 ric'!$A:$A,'ricostr 1 2016'!L:L)</f>
        <v>0</v>
      </c>
      <c r="H190" s="118">
        <f>SUMIF('ricostr 1 2016'!$A:$A,'1 2016 ric'!$A:$A,'ricostr 1 2016'!N:N)</f>
        <v>0</v>
      </c>
      <c r="I190" s="118">
        <f>SUMIF('ricostr 1 2016'!$A:$A,'1 2016 ric'!$A:$A,'ricostr 1 2016'!P:P)</f>
        <v>0</v>
      </c>
      <c r="J190" s="118">
        <f>SUMIF('ricostr 1 2016'!$A:$A,'1 2016 ric'!$A:$A,'ricostr 1 2016'!R:R)</f>
        <v>0</v>
      </c>
      <c r="K190" s="118">
        <f>SUMIF('ricostr 1 2016'!$A:$A,'1 2016 ric'!$A:$A,'ricostr 1 2016'!T:T)</f>
        <v>0</v>
      </c>
      <c r="L190" s="118">
        <f>SUMIF('ricostr 1 2016'!$A:$A,'1 2016 ric'!$A:$A,'ricostr 1 2016'!V:V)</f>
        <v>0</v>
      </c>
      <c r="M190" s="118">
        <f>SUMIF('ricostr 1 2016'!$A:$A,'1 2016 ric'!$A:$A,'ricostr 1 2016'!X:X)</f>
        <v>0</v>
      </c>
      <c r="N190" s="106">
        <f t="shared" si="5"/>
        <v>0</v>
      </c>
      <c r="P190">
        <v>0</v>
      </c>
      <c r="Q190" s="124">
        <f t="shared" si="4"/>
        <v>0</v>
      </c>
    </row>
    <row r="191" spans="1:17" ht="25.5" x14ac:dyDescent="0.25">
      <c r="A191" s="143" t="s">
        <v>1551</v>
      </c>
      <c r="B191" s="132" t="s">
        <v>1078</v>
      </c>
      <c r="C191" s="118">
        <f>SUMIF('ricostr 1 2016'!$A:$A,'1 2016 ric'!$A:$A,'ricostr 1 2016'!D:D)</f>
        <v>3832</v>
      </c>
      <c r="D191" s="118">
        <f>SUMIF('ricostr 1 2016'!$A:$A,'1 2016 ric'!$A:$A,'ricostr 1 2016'!F:F)</f>
        <v>504</v>
      </c>
      <c r="E191" s="118">
        <f>SUMIF('ricostr 1 2016'!$A:$A,'1 2016 ric'!$A:$A,'ricostr 1 2016'!H:H)</f>
        <v>1084</v>
      </c>
      <c r="F191" s="118">
        <f>SUMIF('ricostr 1 2016'!$A:$A,'1 2016 ric'!$A:$A,'ricostr 1 2016'!J:J)</f>
        <v>436</v>
      </c>
      <c r="G191" s="118">
        <f>SUMIF('ricostr 1 2016'!$A:$A,'1 2016 ric'!$A:$A,'ricostr 1 2016'!L:L)</f>
        <v>1420</v>
      </c>
      <c r="H191" s="118">
        <f>SUMIF('ricostr 1 2016'!$A:$A,'1 2016 ric'!$A:$A,'ricostr 1 2016'!N:N)</f>
        <v>2320</v>
      </c>
      <c r="I191" s="118">
        <f>SUMIF('ricostr 1 2016'!$A:$A,'1 2016 ric'!$A:$A,'ricostr 1 2016'!P:P)</f>
        <v>1480</v>
      </c>
      <c r="J191" s="118">
        <f>SUMIF('ricostr 1 2016'!$A:$A,'1 2016 ric'!$A:$A,'ricostr 1 2016'!R:R)</f>
        <v>7272</v>
      </c>
      <c r="K191" s="118">
        <f>SUMIF('ricostr 1 2016'!$A:$A,'1 2016 ric'!$A:$A,'ricostr 1 2016'!T:T)</f>
        <v>0</v>
      </c>
      <c r="L191" s="118">
        <f>SUMIF('ricostr 1 2016'!$A:$A,'1 2016 ric'!$A:$A,'ricostr 1 2016'!V:V)</f>
        <v>0</v>
      </c>
      <c r="M191" s="118">
        <f>SUMIF('ricostr 1 2016'!$A:$A,'1 2016 ric'!$A:$A,'ricostr 1 2016'!X:X)</f>
        <v>0</v>
      </c>
      <c r="N191" s="106">
        <f t="shared" si="5"/>
        <v>18348</v>
      </c>
      <c r="P191">
        <v>19357.333333333332</v>
      </c>
      <c r="Q191" s="124">
        <f t="shared" si="4"/>
        <v>1009.3333333333321</v>
      </c>
    </row>
    <row r="192" spans="1:17" ht="25.5" x14ac:dyDescent="0.25">
      <c r="A192" s="143" t="s">
        <v>1552</v>
      </c>
      <c r="B192" s="132" t="s">
        <v>1613</v>
      </c>
      <c r="C192" s="118">
        <f>SUMIF('ricostr 1 2016'!$A:$A,'1 2016 ric'!$A:$A,'ricostr 1 2016'!D:D)</f>
        <v>0</v>
      </c>
      <c r="D192" s="118">
        <f>SUMIF('ricostr 1 2016'!$A:$A,'1 2016 ric'!$A:$A,'ricostr 1 2016'!F:F)</f>
        <v>0</v>
      </c>
      <c r="E192" s="118">
        <f>SUMIF('ricostr 1 2016'!$A:$A,'1 2016 ric'!$A:$A,'ricostr 1 2016'!H:H)</f>
        <v>0</v>
      </c>
      <c r="F192" s="118">
        <f>SUMIF('ricostr 1 2016'!$A:$A,'1 2016 ric'!$A:$A,'ricostr 1 2016'!J:J)</f>
        <v>0</v>
      </c>
      <c r="G192" s="118">
        <f>SUMIF('ricostr 1 2016'!$A:$A,'1 2016 ric'!$A:$A,'ricostr 1 2016'!L:L)</f>
        <v>0</v>
      </c>
      <c r="H192" s="118">
        <f>SUMIF('ricostr 1 2016'!$A:$A,'1 2016 ric'!$A:$A,'ricostr 1 2016'!N:N)</f>
        <v>0</v>
      </c>
      <c r="I192" s="118">
        <f>SUMIF('ricostr 1 2016'!$A:$A,'1 2016 ric'!$A:$A,'ricostr 1 2016'!P:P)</f>
        <v>0</v>
      </c>
      <c r="J192" s="118">
        <f>SUMIF('ricostr 1 2016'!$A:$A,'1 2016 ric'!$A:$A,'ricostr 1 2016'!R:R)</f>
        <v>0</v>
      </c>
      <c r="K192" s="118">
        <f>SUMIF('ricostr 1 2016'!$A:$A,'1 2016 ric'!$A:$A,'ricostr 1 2016'!T:T)</f>
        <v>0</v>
      </c>
      <c r="L192" s="118">
        <f>SUMIF('ricostr 1 2016'!$A:$A,'1 2016 ric'!$A:$A,'ricostr 1 2016'!V:V)</f>
        <v>0</v>
      </c>
      <c r="M192" s="118">
        <f>SUMIF('ricostr 1 2016'!$A:$A,'1 2016 ric'!$A:$A,'ricostr 1 2016'!X:X)</f>
        <v>0</v>
      </c>
      <c r="N192" s="106">
        <f t="shared" si="5"/>
        <v>0</v>
      </c>
      <c r="P192">
        <v>0</v>
      </c>
      <c r="Q192" s="124">
        <f t="shared" si="4"/>
        <v>0</v>
      </c>
    </row>
    <row r="193" spans="1:17" ht="25.5" x14ac:dyDescent="0.25">
      <c r="A193" s="143" t="s">
        <v>1553</v>
      </c>
      <c r="B193" s="132" t="s">
        <v>150</v>
      </c>
      <c r="C193" s="118">
        <f>SUMIF('ricostr 1 2016'!$A:$A,'1 2016 ric'!$A:$A,'ricostr 1 2016'!D:D)</f>
        <v>0</v>
      </c>
      <c r="D193" s="118">
        <f>SUMIF('ricostr 1 2016'!$A:$A,'1 2016 ric'!$A:$A,'ricostr 1 2016'!F:F)</f>
        <v>0</v>
      </c>
      <c r="E193" s="118">
        <f>SUMIF('ricostr 1 2016'!$A:$A,'1 2016 ric'!$A:$A,'ricostr 1 2016'!H:H)</f>
        <v>0</v>
      </c>
      <c r="F193" s="118">
        <f>SUMIF('ricostr 1 2016'!$A:$A,'1 2016 ric'!$A:$A,'ricostr 1 2016'!J:J)</f>
        <v>0</v>
      </c>
      <c r="G193" s="118">
        <f>SUMIF('ricostr 1 2016'!$A:$A,'1 2016 ric'!$A:$A,'ricostr 1 2016'!L:L)</f>
        <v>0</v>
      </c>
      <c r="H193" s="118">
        <f>SUMIF('ricostr 1 2016'!$A:$A,'1 2016 ric'!$A:$A,'ricostr 1 2016'!N:N)</f>
        <v>0</v>
      </c>
      <c r="I193" s="118">
        <f>SUMIF('ricostr 1 2016'!$A:$A,'1 2016 ric'!$A:$A,'ricostr 1 2016'!P:P)</f>
        <v>0</v>
      </c>
      <c r="J193" s="118">
        <f>SUMIF('ricostr 1 2016'!$A:$A,'1 2016 ric'!$A:$A,'ricostr 1 2016'!R:R)</f>
        <v>0</v>
      </c>
      <c r="K193" s="118">
        <f>SUMIF('ricostr 1 2016'!$A:$A,'1 2016 ric'!$A:$A,'ricostr 1 2016'!T:T)</f>
        <v>0</v>
      </c>
      <c r="L193" s="118">
        <f>SUMIF('ricostr 1 2016'!$A:$A,'1 2016 ric'!$A:$A,'ricostr 1 2016'!V:V)</f>
        <v>0</v>
      </c>
      <c r="M193" s="118">
        <f>SUMIF('ricostr 1 2016'!$A:$A,'1 2016 ric'!$A:$A,'ricostr 1 2016'!X:X)</f>
        <v>0</v>
      </c>
      <c r="N193" s="106">
        <f t="shared" si="5"/>
        <v>0</v>
      </c>
      <c r="P193">
        <v>0</v>
      </c>
      <c r="Q193" s="124">
        <f t="shared" si="4"/>
        <v>0</v>
      </c>
    </row>
    <row r="194" spans="1:17" ht="25.5" x14ac:dyDescent="0.25">
      <c r="A194" s="143" t="s">
        <v>1554</v>
      </c>
      <c r="B194" s="132" t="s">
        <v>945</v>
      </c>
      <c r="C194" s="118">
        <f>SUMIF('ricostr 1 2016'!$A:$A,'1 2016 ric'!$A:$A,'ricostr 1 2016'!D:D)</f>
        <v>0</v>
      </c>
      <c r="D194" s="118">
        <f>SUMIF('ricostr 1 2016'!$A:$A,'1 2016 ric'!$A:$A,'ricostr 1 2016'!F:F)</f>
        <v>0</v>
      </c>
      <c r="E194" s="118">
        <f>SUMIF('ricostr 1 2016'!$A:$A,'1 2016 ric'!$A:$A,'ricostr 1 2016'!H:H)</f>
        <v>72</v>
      </c>
      <c r="F194" s="118">
        <f>SUMIF('ricostr 1 2016'!$A:$A,'1 2016 ric'!$A:$A,'ricostr 1 2016'!J:J)</f>
        <v>0</v>
      </c>
      <c r="G194" s="118">
        <f>SUMIF('ricostr 1 2016'!$A:$A,'1 2016 ric'!$A:$A,'ricostr 1 2016'!L:L)</f>
        <v>0</v>
      </c>
      <c r="H194" s="118">
        <f>SUMIF('ricostr 1 2016'!$A:$A,'1 2016 ric'!$A:$A,'ricostr 1 2016'!N:N)</f>
        <v>0</v>
      </c>
      <c r="I194" s="118">
        <f>SUMIF('ricostr 1 2016'!$A:$A,'1 2016 ric'!$A:$A,'ricostr 1 2016'!P:P)</f>
        <v>0</v>
      </c>
      <c r="J194" s="118">
        <f>SUMIF('ricostr 1 2016'!$A:$A,'1 2016 ric'!$A:$A,'ricostr 1 2016'!R:R)</f>
        <v>0</v>
      </c>
      <c r="K194" s="118">
        <f>SUMIF('ricostr 1 2016'!$A:$A,'1 2016 ric'!$A:$A,'ricostr 1 2016'!T:T)</f>
        <v>0</v>
      </c>
      <c r="L194" s="118">
        <f>SUMIF('ricostr 1 2016'!$A:$A,'1 2016 ric'!$A:$A,'ricostr 1 2016'!V:V)</f>
        <v>0</v>
      </c>
      <c r="M194" s="118">
        <f>SUMIF('ricostr 1 2016'!$A:$A,'1 2016 ric'!$A:$A,'ricostr 1 2016'!X:X)</f>
        <v>0</v>
      </c>
      <c r="N194" s="106">
        <f t="shared" si="5"/>
        <v>72</v>
      </c>
      <c r="P194">
        <v>50.666666666666664</v>
      </c>
      <c r="Q194" s="124">
        <f t="shared" ref="Q194:Q257" si="6">+P194-N194</f>
        <v>-21.333333333333336</v>
      </c>
    </row>
    <row r="195" spans="1:17" x14ac:dyDescent="0.25">
      <c r="A195" s="143" t="s">
        <v>1555</v>
      </c>
      <c r="B195" s="132" t="s">
        <v>942</v>
      </c>
      <c r="C195" s="118">
        <f>SUMIF('ricostr 1 2016'!$A:$A,'1 2016 ric'!$A:$A,'ricostr 1 2016'!D:D)</f>
        <v>980</v>
      </c>
      <c r="D195" s="118">
        <f>SUMIF('ricostr 1 2016'!$A:$A,'1 2016 ric'!$A:$A,'ricostr 1 2016'!F:F)</f>
        <v>504</v>
      </c>
      <c r="E195" s="118">
        <f>SUMIF('ricostr 1 2016'!$A:$A,'1 2016 ric'!$A:$A,'ricostr 1 2016'!H:H)</f>
        <v>1012</v>
      </c>
      <c r="F195" s="118">
        <f>SUMIF('ricostr 1 2016'!$A:$A,'1 2016 ric'!$A:$A,'ricostr 1 2016'!J:J)</f>
        <v>384</v>
      </c>
      <c r="G195" s="118">
        <f>SUMIF('ricostr 1 2016'!$A:$A,'1 2016 ric'!$A:$A,'ricostr 1 2016'!L:L)</f>
        <v>1420</v>
      </c>
      <c r="H195" s="118">
        <f>SUMIF('ricostr 1 2016'!$A:$A,'1 2016 ric'!$A:$A,'ricostr 1 2016'!N:N)</f>
        <v>2320</v>
      </c>
      <c r="I195" s="118">
        <f>SUMIF('ricostr 1 2016'!$A:$A,'1 2016 ric'!$A:$A,'ricostr 1 2016'!P:P)</f>
        <v>1480</v>
      </c>
      <c r="J195" s="118">
        <f>SUMIF('ricostr 1 2016'!$A:$A,'1 2016 ric'!$A:$A,'ricostr 1 2016'!R:R)</f>
        <v>7272</v>
      </c>
      <c r="K195" s="118">
        <f>SUMIF('ricostr 1 2016'!$A:$A,'1 2016 ric'!$A:$A,'ricostr 1 2016'!T:T)</f>
        <v>0</v>
      </c>
      <c r="L195" s="118">
        <f>SUMIF('ricostr 1 2016'!$A:$A,'1 2016 ric'!$A:$A,'ricostr 1 2016'!V:V)</f>
        <v>0</v>
      </c>
      <c r="M195" s="118">
        <f>SUMIF('ricostr 1 2016'!$A:$A,'1 2016 ric'!$A:$A,'ricostr 1 2016'!X:X)</f>
        <v>0</v>
      </c>
      <c r="N195" s="106">
        <f t="shared" ref="N195:N258" si="7">SUM(C195:M195)</f>
        <v>15372</v>
      </c>
      <c r="P195">
        <v>19113.333333333332</v>
      </c>
      <c r="Q195" s="124">
        <f t="shared" si="6"/>
        <v>3741.3333333333321</v>
      </c>
    </row>
    <row r="196" spans="1:17" x14ac:dyDescent="0.25">
      <c r="A196" s="143" t="s">
        <v>1556</v>
      </c>
      <c r="B196" s="132" t="s">
        <v>1334</v>
      </c>
      <c r="C196" s="118">
        <f>SUMIF('ricostr 1 2016'!$A:$A,'1 2016 ric'!$A:$A,'ricostr 1 2016'!D:D)</f>
        <v>2852</v>
      </c>
      <c r="D196" s="118">
        <f>SUMIF('ricostr 1 2016'!$A:$A,'1 2016 ric'!$A:$A,'ricostr 1 2016'!F:F)</f>
        <v>0</v>
      </c>
      <c r="E196" s="118">
        <f>SUMIF('ricostr 1 2016'!$A:$A,'1 2016 ric'!$A:$A,'ricostr 1 2016'!H:H)</f>
        <v>0</v>
      </c>
      <c r="F196" s="118">
        <f>SUMIF('ricostr 1 2016'!$A:$A,'1 2016 ric'!$A:$A,'ricostr 1 2016'!J:J)</f>
        <v>52</v>
      </c>
      <c r="G196" s="118">
        <f>SUMIF('ricostr 1 2016'!$A:$A,'1 2016 ric'!$A:$A,'ricostr 1 2016'!L:L)</f>
        <v>0</v>
      </c>
      <c r="H196" s="118">
        <f>SUMIF('ricostr 1 2016'!$A:$A,'1 2016 ric'!$A:$A,'ricostr 1 2016'!N:N)</f>
        <v>0</v>
      </c>
      <c r="I196" s="118">
        <f>SUMIF('ricostr 1 2016'!$A:$A,'1 2016 ric'!$A:$A,'ricostr 1 2016'!P:P)</f>
        <v>0</v>
      </c>
      <c r="J196" s="118">
        <f>SUMIF('ricostr 1 2016'!$A:$A,'1 2016 ric'!$A:$A,'ricostr 1 2016'!R:R)</f>
        <v>0</v>
      </c>
      <c r="K196" s="118">
        <f>SUMIF('ricostr 1 2016'!$A:$A,'1 2016 ric'!$A:$A,'ricostr 1 2016'!T:T)</f>
        <v>0</v>
      </c>
      <c r="L196" s="118">
        <f>SUMIF('ricostr 1 2016'!$A:$A,'1 2016 ric'!$A:$A,'ricostr 1 2016'!V:V)</f>
        <v>0</v>
      </c>
      <c r="M196" s="118">
        <f>SUMIF('ricostr 1 2016'!$A:$A,'1 2016 ric'!$A:$A,'ricostr 1 2016'!X:X)</f>
        <v>0</v>
      </c>
      <c r="N196" s="106">
        <f t="shared" si="7"/>
        <v>2904</v>
      </c>
      <c r="P196">
        <v>193.33333333333334</v>
      </c>
      <c r="Q196" s="124">
        <f t="shared" si="6"/>
        <v>-2710.6666666666665</v>
      </c>
    </row>
    <row r="197" spans="1:17" ht="25.5" x14ac:dyDescent="0.25">
      <c r="A197" s="143" t="s">
        <v>1557</v>
      </c>
      <c r="B197" s="132" t="s">
        <v>1079</v>
      </c>
      <c r="C197" s="118">
        <f>SUMIF('ricostr 1 2016'!$A:$A,'1 2016 ric'!$A:$A,'ricostr 1 2016'!D:D)</f>
        <v>1820</v>
      </c>
      <c r="D197" s="118">
        <f>SUMIF('ricostr 1 2016'!$A:$A,'1 2016 ric'!$A:$A,'ricostr 1 2016'!F:F)</f>
        <v>856</v>
      </c>
      <c r="E197" s="118">
        <f>SUMIF('ricostr 1 2016'!$A:$A,'1 2016 ric'!$A:$A,'ricostr 1 2016'!H:H)</f>
        <v>872</v>
      </c>
      <c r="F197" s="118">
        <f>SUMIF('ricostr 1 2016'!$A:$A,'1 2016 ric'!$A:$A,'ricostr 1 2016'!J:J)</f>
        <v>416</v>
      </c>
      <c r="G197" s="118">
        <f>SUMIF('ricostr 1 2016'!$A:$A,'1 2016 ric'!$A:$A,'ricostr 1 2016'!L:L)</f>
        <v>0</v>
      </c>
      <c r="H197" s="118">
        <f>SUMIF('ricostr 1 2016'!$A:$A,'1 2016 ric'!$A:$A,'ricostr 1 2016'!N:N)</f>
        <v>676</v>
      </c>
      <c r="I197" s="118">
        <f>SUMIF('ricostr 1 2016'!$A:$A,'1 2016 ric'!$A:$A,'ricostr 1 2016'!P:P)</f>
        <v>996</v>
      </c>
      <c r="J197" s="118">
        <f>SUMIF('ricostr 1 2016'!$A:$A,'1 2016 ric'!$A:$A,'ricostr 1 2016'!R:R)</f>
        <v>4416</v>
      </c>
      <c r="K197" s="118">
        <f>SUMIF('ricostr 1 2016'!$A:$A,'1 2016 ric'!$A:$A,'ricostr 1 2016'!T:T)</f>
        <v>0</v>
      </c>
      <c r="L197" s="118">
        <f>SUMIF('ricostr 1 2016'!$A:$A,'1 2016 ric'!$A:$A,'ricostr 1 2016'!V:V)</f>
        <v>0</v>
      </c>
      <c r="M197" s="118">
        <f>SUMIF('ricostr 1 2016'!$A:$A,'1 2016 ric'!$A:$A,'ricostr 1 2016'!X:X)</f>
        <v>0</v>
      </c>
      <c r="N197" s="106">
        <f t="shared" si="7"/>
        <v>10052</v>
      </c>
      <c r="P197">
        <v>4860</v>
      </c>
      <c r="Q197" s="124">
        <f t="shared" si="6"/>
        <v>-5192</v>
      </c>
    </row>
    <row r="198" spans="1:17" ht="25.5" x14ac:dyDescent="0.25">
      <c r="A198" s="143" t="s">
        <v>1558</v>
      </c>
      <c r="B198" s="132" t="s">
        <v>1612</v>
      </c>
      <c r="C198" s="118">
        <f>SUMIF('ricostr 1 2016'!$A:$A,'1 2016 ric'!$A:$A,'ricostr 1 2016'!D:D)</f>
        <v>1820</v>
      </c>
      <c r="D198" s="118">
        <f>SUMIF('ricostr 1 2016'!$A:$A,'1 2016 ric'!$A:$A,'ricostr 1 2016'!F:F)</f>
        <v>0</v>
      </c>
      <c r="E198" s="118">
        <f>SUMIF('ricostr 1 2016'!$A:$A,'1 2016 ric'!$A:$A,'ricostr 1 2016'!H:H)</f>
        <v>0</v>
      </c>
      <c r="F198" s="118">
        <f>SUMIF('ricostr 1 2016'!$A:$A,'1 2016 ric'!$A:$A,'ricostr 1 2016'!J:J)</f>
        <v>0</v>
      </c>
      <c r="G198" s="118">
        <f>SUMIF('ricostr 1 2016'!$A:$A,'1 2016 ric'!$A:$A,'ricostr 1 2016'!L:L)</f>
        <v>0</v>
      </c>
      <c r="H198" s="118">
        <f>SUMIF('ricostr 1 2016'!$A:$A,'1 2016 ric'!$A:$A,'ricostr 1 2016'!N:N)</f>
        <v>0</v>
      </c>
      <c r="I198" s="118">
        <f>SUMIF('ricostr 1 2016'!$A:$A,'1 2016 ric'!$A:$A,'ricostr 1 2016'!P:P)</f>
        <v>0</v>
      </c>
      <c r="J198" s="118">
        <f>SUMIF('ricostr 1 2016'!$A:$A,'1 2016 ric'!$A:$A,'ricostr 1 2016'!R:R)</f>
        <v>0</v>
      </c>
      <c r="K198" s="118">
        <f>SUMIF('ricostr 1 2016'!$A:$A,'1 2016 ric'!$A:$A,'ricostr 1 2016'!T:T)</f>
        <v>0</v>
      </c>
      <c r="L198" s="118">
        <f>SUMIF('ricostr 1 2016'!$A:$A,'1 2016 ric'!$A:$A,'ricostr 1 2016'!V:V)</f>
        <v>0</v>
      </c>
      <c r="M198" s="118">
        <f>SUMIF('ricostr 1 2016'!$A:$A,'1 2016 ric'!$A:$A,'ricostr 1 2016'!X:X)</f>
        <v>0</v>
      </c>
      <c r="N198" s="106">
        <f t="shared" si="7"/>
        <v>1820</v>
      </c>
      <c r="P198">
        <v>0</v>
      </c>
      <c r="Q198" s="124">
        <f t="shared" si="6"/>
        <v>-1820</v>
      </c>
    </row>
    <row r="199" spans="1:17" ht="25.5" x14ac:dyDescent="0.25">
      <c r="A199" s="143" t="s">
        <v>1559</v>
      </c>
      <c r="B199" s="132" t="s">
        <v>1140</v>
      </c>
      <c r="C199" s="118">
        <f>SUMIF('ricostr 1 2016'!$A:$A,'1 2016 ric'!$A:$A,'ricostr 1 2016'!D:D)</f>
        <v>0</v>
      </c>
      <c r="D199" s="118">
        <f>SUMIF('ricostr 1 2016'!$A:$A,'1 2016 ric'!$A:$A,'ricostr 1 2016'!F:F)</f>
        <v>0</v>
      </c>
      <c r="E199" s="118">
        <f>SUMIF('ricostr 1 2016'!$A:$A,'1 2016 ric'!$A:$A,'ricostr 1 2016'!H:H)</f>
        <v>0</v>
      </c>
      <c r="F199" s="118">
        <f>SUMIF('ricostr 1 2016'!$A:$A,'1 2016 ric'!$A:$A,'ricostr 1 2016'!J:J)</f>
        <v>0</v>
      </c>
      <c r="G199" s="118">
        <f>SUMIF('ricostr 1 2016'!$A:$A,'1 2016 ric'!$A:$A,'ricostr 1 2016'!L:L)</f>
        <v>0</v>
      </c>
      <c r="H199" s="118">
        <f>SUMIF('ricostr 1 2016'!$A:$A,'1 2016 ric'!$A:$A,'ricostr 1 2016'!N:N)</f>
        <v>0</v>
      </c>
      <c r="I199" s="118">
        <f>SUMIF('ricostr 1 2016'!$A:$A,'1 2016 ric'!$A:$A,'ricostr 1 2016'!P:P)</f>
        <v>0</v>
      </c>
      <c r="J199" s="118">
        <f>SUMIF('ricostr 1 2016'!$A:$A,'1 2016 ric'!$A:$A,'ricostr 1 2016'!R:R)</f>
        <v>0</v>
      </c>
      <c r="K199" s="118">
        <f>SUMIF('ricostr 1 2016'!$A:$A,'1 2016 ric'!$A:$A,'ricostr 1 2016'!T:T)</f>
        <v>0</v>
      </c>
      <c r="L199" s="118">
        <f>SUMIF('ricostr 1 2016'!$A:$A,'1 2016 ric'!$A:$A,'ricostr 1 2016'!V:V)</f>
        <v>0</v>
      </c>
      <c r="M199" s="118">
        <f>SUMIF('ricostr 1 2016'!$A:$A,'1 2016 ric'!$A:$A,'ricostr 1 2016'!X:X)</f>
        <v>0</v>
      </c>
      <c r="N199" s="106">
        <f t="shared" si="7"/>
        <v>0</v>
      </c>
      <c r="P199">
        <v>0</v>
      </c>
      <c r="Q199" s="124">
        <f t="shared" si="6"/>
        <v>0</v>
      </c>
    </row>
    <row r="200" spans="1:17" x14ac:dyDescent="0.25">
      <c r="A200" s="143" t="s">
        <v>1560</v>
      </c>
      <c r="B200" s="132" t="s">
        <v>946</v>
      </c>
      <c r="C200" s="118">
        <f>SUMIF('ricostr 1 2016'!$A:$A,'1 2016 ric'!$A:$A,'ricostr 1 2016'!D:D)</f>
        <v>0</v>
      </c>
      <c r="D200" s="118">
        <f>SUMIF('ricostr 1 2016'!$A:$A,'1 2016 ric'!$A:$A,'ricostr 1 2016'!F:F)</f>
        <v>0</v>
      </c>
      <c r="E200" s="118">
        <f>SUMIF('ricostr 1 2016'!$A:$A,'1 2016 ric'!$A:$A,'ricostr 1 2016'!H:H)</f>
        <v>0</v>
      </c>
      <c r="F200" s="118">
        <f>SUMIF('ricostr 1 2016'!$A:$A,'1 2016 ric'!$A:$A,'ricostr 1 2016'!J:J)</f>
        <v>0</v>
      </c>
      <c r="G200" s="118">
        <f>SUMIF('ricostr 1 2016'!$A:$A,'1 2016 ric'!$A:$A,'ricostr 1 2016'!L:L)</f>
        <v>0</v>
      </c>
      <c r="H200" s="118">
        <f>SUMIF('ricostr 1 2016'!$A:$A,'1 2016 ric'!$A:$A,'ricostr 1 2016'!N:N)</f>
        <v>0</v>
      </c>
      <c r="I200" s="118">
        <f>SUMIF('ricostr 1 2016'!$A:$A,'1 2016 ric'!$A:$A,'ricostr 1 2016'!P:P)</f>
        <v>0</v>
      </c>
      <c r="J200" s="118">
        <f>SUMIF('ricostr 1 2016'!$A:$A,'1 2016 ric'!$A:$A,'ricostr 1 2016'!R:R)</f>
        <v>0</v>
      </c>
      <c r="K200" s="118">
        <f>SUMIF('ricostr 1 2016'!$A:$A,'1 2016 ric'!$A:$A,'ricostr 1 2016'!T:T)</f>
        <v>0</v>
      </c>
      <c r="L200" s="118">
        <f>SUMIF('ricostr 1 2016'!$A:$A,'1 2016 ric'!$A:$A,'ricostr 1 2016'!V:V)</f>
        <v>0</v>
      </c>
      <c r="M200" s="118">
        <f>SUMIF('ricostr 1 2016'!$A:$A,'1 2016 ric'!$A:$A,'ricostr 1 2016'!X:X)</f>
        <v>0</v>
      </c>
      <c r="N200" s="106">
        <f t="shared" si="7"/>
        <v>0</v>
      </c>
      <c r="P200">
        <v>0</v>
      </c>
      <c r="Q200" s="124">
        <f t="shared" si="6"/>
        <v>0</v>
      </c>
    </row>
    <row r="201" spans="1:17" x14ac:dyDescent="0.25">
      <c r="A201" s="143" t="s">
        <v>1561</v>
      </c>
      <c r="B201" s="132" t="s">
        <v>943</v>
      </c>
      <c r="C201" s="118">
        <f>SUMIF('ricostr 1 2016'!$A:$A,'1 2016 ric'!$A:$A,'ricostr 1 2016'!D:D)</f>
        <v>0</v>
      </c>
      <c r="D201" s="118">
        <f>SUMIF('ricostr 1 2016'!$A:$A,'1 2016 ric'!$A:$A,'ricostr 1 2016'!F:F)</f>
        <v>856</v>
      </c>
      <c r="E201" s="118">
        <f>SUMIF('ricostr 1 2016'!$A:$A,'1 2016 ric'!$A:$A,'ricostr 1 2016'!H:H)</f>
        <v>872</v>
      </c>
      <c r="F201" s="118">
        <f>SUMIF('ricostr 1 2016'!$A:$A,'1 2016 ric'!$A:$A,'ricostr 1 2016'!J:J)</f>
        <v>416</v>
      </c>
      <c r="G201" s="118">
        <f>SUMIF('ricostr 1 2016'!$A:$A,'1 2016 ric'!$A:$A,'ricostr 1 2016'!L:L)</f>
        <v>0</v>
      </c>
      <c r="H201" s="118">
        <f>SUMIF('ricostr 1 2016'!$A:$A,'1 2016 ric'!$A:$A,'ricostr 1 2016'!N:N)</f>
        <v>676</v>
      </c>
      <c r="I201" s="118">
        <f>SUMIF('ricostr 1 2016'!$A:$A,'1 2016 ric'!$A:$A,'ricostr 1 2016'!P:P)</f>
        <v>996</v>
      </c>
      <c r="J201" s="118">
        <f>SUMIF('ricostr 1 2016'!$A:$A,'1 2016 ric'!$A:$A,'ricostr 1 2016'!R:R)</f>
        <v>4416</v>
      </c>
      <c r="K201" s="118">
        <f>SUMIF('ricostr 1 2016'!$A:$A,'1 2016 ric'!$A:$A,'ricostr 1 2016'!T:T)</f>
        <v>0</v>
      </c>
      <c r="L201" s="118">
        <f>SUMIF('ricostr 1 2016'!$A:$A,'1 2016 ric'!$A:$A,'ricostr 1 2016'!V:V)</f>
        <v>0</v>
      </c>
      <c r="M201" s="118">
        <f>SUMIF('ricostr 1 2016'!$A:$A,'1 2016 ric'!$A:$A,'ricostr 1 2016'!X:X)</f>
        <v>0</v>
      </c>
      <c r="N201" s="106">
        <f t="shared" si="7"/>
        <v>8232</v>
      </c>
      <c r="P201">
        <v>4860</v>
      </c>
      <c r="Q201" s="124">
        <f t="shared" si="6"/>
        <v>-3372</v>
      </c>
    </row>
    <row r="202" spans="1:17" x14ac:dyDescent="0.25">
      <c r="A202" s="143" t="s">
        <v>1562</v>
      </c>
      <c r="B202" s="132" t="s">
        <v>1335</v>
      </c>
      <c r="C202" s="118">
        <f>SUMIF('ricostr 1 2016'!$A:$A,'1 2016 ric'!$A:$A,'ricostr 1 2016'!D:D)</f>
        <v>0</v>
      </c>
      <c r="D202" s="118">
        <f>SUMIF('ricostr 1 2016'!$A:$A,'1 2016 ric'!$A:$A,'ricostr 1 2016'!F:F)</f>
        <v>0</v>
      </c>
      <c r="E202" s="118">
        <f>SUMIF('ricostr 1 2016'!$A:$A,'1 2016 ric'!$A:$A,'ricostr 1 2016'!H:H)</f>
        <v>0</v>
      </c>
      <c r="F202" s="118">
        <f>SUMIF('ricostr 1 2016'!$A:$A,'1 2016 ric'!$A:$A,'ricostr 1 2016'!J:J)</f>
        <v>0</v>
      </c>
      <c r="G202" s="118">
        <f>SUMIF('ricostr 1 2016'!$A:$A,'1 2016 ric'!$A:$A,'ricostr 1 2016'!L:L)</f>
        <v>0</v>
      </c>
      <c r="H202" s="118">
        <f>SUMIF('ricostr 1 2016'!$A:$A,'1 2016 ric'!$A:$A,'ricostr 1 2016'!N:N)</f>
        <v>0</v>
      </c>
      <c r="I202" s="118">
        <f>SUMIF('ricostr 1 2016'!$A:$A,'1 2016 ric'!$A:$A,'ricostr 1 2016'!P:P)</f>
        <v>0</v>
      </c>
      <c r="J202" s="118">
        <f>SUMIF('ricostr 1 2016'!$A:$A,'1 2016 ric'!$A:$A,'ricostr 1 2016'!R:R)</f>
        <v>0</v>
      </c>
      <c r="K202" s="118">
        <f>SUMIF('ricostr 1 2016'!$A:$A,'1 2016 ric'!$A:$A,'ricostr 1 2016'!T:T)</f>
        <v>0</v>
      </c>
      <c r="L202" s="118">
        <f>SUMIF('ricostr 1 2016'!$A:$A,'1 2016 ric'!$A:$A,'ricostr 1 2016'!V:V)</f>
        <v>0</v>
      </c>
      <c r="M202" s="118">
        <f>SUMIF('ricostr 1 2016'!$A:$A,'1 2016 ric'!$A:$A,'ricostr 1 2016'!X:X)</f>
        <v>0</v>
      </c>
      <c r="N202" s="106">
        <f t="shared" si="7"/>
        <v>0</v>
      </c>
      <c r="P202">
        <v>0</v>
      </c>
      <c r="Q202" s="124">
        <f t="shared" si="6"/>
        <v>0</v>
      </c>
    </row>
    <row r="203" spans="1:17" ht="25.5" x14ac:dyDescent="0.25">
      <c r="A203" s="143" t="s">
        <v>1563</v>
      </c>
      <c r="B203" s="132" t="s">
        <v>1629</v>
      </c>
      <c r="C203" s="118">
        <f>SUMIF('ricostr 1 2016'!$A:$A,'1 2016 ric'!$A:$A,'ricostr 1 2016'!D:D)</f>
        <v>0</v>
      </c>
      <c r="D203" s="118">
        <f>SUMIF('ricostr 1 2016'!$A:$A,'1 2016 ric'!$A:$A,'ricostr 1 2016'!F:F)</f>
        <v>0</v>
      </c>
      <c r="E203" s="118">
        <f>SUMIF('ricostr 1 2016'!$A:$A,'1 2016 ric'!$A:$A,'ricostr 1 2016'!H:H)</f>
        <v>0</v>
      </c>
      <c r="F203" s="118">
        <f>SUMIF('ricostr 1 2016'!$A:$A,'1 2016 ric'!$A:$A,'ricostr 1 2016'!J:J)</f>
        <v>0</v>
      </c>
      <c r="G203" s="118">
        <f>SUMIF('ricostr 1 2016'!$A:$A,'1 2016 ric'!$A:$A,'ricostr 1 2016'!L:L)</f>
        <v>0</v>
      </c>
      <c r="H203" s="118">
        <f>SUMIF('ricostr 1 2016'!$A:$A,'1 2016 ric'!$A:$A,'ricostr 1 2016'!N:N)</f>
        <v>0</v>
      </c>
      <c r="I203" s="118">
        <f>SUMIF('ricostr 1 2016'!$A:$A,'1 2016 ric'!$A:$A,'ricostr 1 2016'!P:P)</f>
        <v>0</v>
      </c>
      <c r="J203" s="118">
        <f>SUMIF('ricostr 1 2016'!$A:$A,'1 2016 ric'!$A:$A,'ricostr 1 2016'!R:R)</f>
        <v>0</v>
      </c>
      <c r="K203" s="118">
        <f>SUMIF('ricostr 1 2016'!$A:$A,'1 2016 ric'!$A:$A,'ricostr 1 2016'!T:T)</f>
        <v>0</v>
      </c>
      <c r="L203" s="118">
        <f>SUMIF('ricostr 1 2016'!$A:$A,'1 2016 ric'!$A:$A,'ricostr 1 2016'!V:V)</f>
        <v>0</v>
      </c>
      <c r="M203" s="118">
        <f>SUMIF('ricostr 1 2016'!$A:$A,'1 2016 ric'!$A:$A,'ricostr 1 2016'!X:X)</f>
        <v>0</v>
      </c>
      <c r="N203" s="106">
        <f t="shared" si="7"/>
        <v>0</v>
      </c>
      <c r="P203">
        <v>0</v>
      </c>
      <c r="Q203" s="124">
        <f t="shared" si="6"/>
        <v>0</v>
      </c>
    </row>
    <row r="204" spans="1:17" ht="25.5" x14ac:dyDescent="0.25">
      <c r="A204" s="143" t="s">
        <v>1564</v>
      </c>
      <c r="B204" s="132" t="s">
        <v>1080</v>
      </c>
      <c r="C204" s="118">
        <f>SUMIF('ricostr 1 2016'!$A:$A,'1 2016 ric'!$A:$A,'ricostr 1 2016'!D:D)</f>
        <v>480</v>
      </c>
      <c r="D204" s="118">
        <f>SUMIF('ricostr 1 2016'!$A:$A,'1 2016 ric'!$A:$A,'ricostr 1 2016'!F:F)</f>
        <v>0</v>
      </c>
      <c r="E204" s="118">
        <f>SUMIF('ricostr 1 2016'!$A:$A,'1 2016 ric'!$A:$A,'ricostr 1 2016'!H:H)</f>
        <v>0</v>
      </c>
      <c r="F204" s="118">
        <f>SUMIF('ricostr 1 2016'!$A:$A,'1 2016 ric'!$A:$A,'ricostr 1 2016'!J:J)</f>
        <v>0</v>
      </c>
      <c r="G204" s="118">
        <f>SUMIF('ricostr 1 2016'!$A:$A,'1 2016 ric'!$A:$A,'ricostr 1 2016'!L:L)</f>
        <v>340</v>
      </c>
      <c r="H204" s="118">
        <f>SUMIF('ricostr 1 2016'!$A:$A,'1 2016 ric'!$A:$A,'ricostr 1 2016'!N:N)</f>
        <v>1156</v>
      </c>
      <c r="I204" s="118">
        <f>SUMIF('ricostr 1 2016'!$A:$A,'1 2016 ric'!$A:$A,'ricostr 1 2016'!P:P)</f>
        <v>0</v>
      </c>
      <c r="J204" s="118">
        <f>SUMIF('ricostr 1 2016'!$A:$A,'1 2016 ric'!$A:$A,'ricostr 1 2016'!R:R)</f>
        <v>0</v>
      </c>
      <c r="K204" s="118">
        <f>SUMIF('ricostr 1 2016'!$A:$A,'1 2016 ric'!$A:$A,'ricostr 1 2016'!T:T)</f>
        <v>0</v>
      </c>
      <c r="L204" s="118">
        <f>SUMIF('ricostr 1 2016'!$A:$A,'1 2016 ric'!$A:$A,'ricostr 1 2016'!V:V)</f>
        <v>0</v>
      </c>
      <c r="M204" s="118">
        <f>SUMIF('ricostr 1 2016'!$A:$A,'1 2016 ric'!$A:$A,'ricostr 1 2016'!X:X)</f>
        <v>0</v>
      </c>
      <c r="N204" s="106">
        <f t="shared" si="7"/>
        <v>1976</v>
      </c>
      <c r="P204">
        <v>1729.3333333333333</v>
      </c>
      <c r="Q204" s="124">
        <f t="shared" si="6"/>
        <v>-246.66666666666674</v>
      </c>
    </row>
    <row r="205" spans="1:17" ht="25.5" x14ac:dyDescent="0.25">
      <c r="A205" s="143" t="s">
        <v>1565</v>
      </c>
      <c r="B205" s="132" t="s">
        <v>1611</v>
      </c>
      <c r="C205" s="118">
        <f>SUMIF('ricostr 1 2016'!$A:$A,'1 2016 ric'!$A:$A,'ricostr 1 2016'!D:D)</f>
        <v>0</v>
      </c>
      <c r="D205" s="118">
        <f>SUMIF('ricostr 1 2016'!$A:$A,'1 2016 ric'!$A:$A,'ricostr 1 2016'!F:F)</f>
        <v>0</v>
      </c>
      <c r="E205" s="118">
        <f>SUMIF('ricostr 1 2016'!$A:$A,'1 2016 ric'!$A:$A,'ricostr 1 2016'!H:H)</f>
        <v>0</v>
      </c>
      <c r="F205" s="118">
        <f>SUMIF('ricostr 1 2016'!$A:$A,'1 2016 ric'!$A:$A,'ricostr 1 2016'!J:J)</f>
        <v>0</v>
      </c>
      <c r="G205" s="118">
        <f>SUMIF('ricostr 1 2016'!$A:$A,'1 2016 ric'!$A:$A,'ricostr 1 2016'!L:L)</f>
        <v>0</v>
      </c>
      <c r="H205" s="118">
        <f>SUMIF('ricostr 1 2016'!$A:$A,'1 2016 ric'!$A:$A,'ricostr 1 2016'!N:N)</f>
        <v>0</v>
      </c>
      <c r="I205" s="118">
        <f>SUMIF('ricostr 1 2016'!$A:$A,'1 2016 ric'!$A:$A,'ricostr 1 2016'!P:P)</f>
        <v>0</v>
      </c>
      <c r="J205" s="118">
        <f>SUMIF('ricostr 1 2016'!$A:$A,'1 2016 ric'!$A:$A,'ricostr 1 2016'!R:R)</f>
        <v>0</v>
      </c>
      <c r="K205" s="118">
        <f>SUMIF('ricostr 1 2016'!$A:$A,'1 2016 ric'!$A:$A,'ricostr 1 2016'!T:T)</f>
        <v>0</v>
      </c>
      <c r="L205" s="118">
        <f>SUMIF('ricostr 1 2016'!$A:$A,'1 2016 ric'!$A:$A,'ricostr 1 2016'!V:V)</f>
        <v>0</v>
      </c>
      <c r="M205" s="118">
        <f>SUMIF('ricostr 1 2016'!$A:$A,'1 2016 ric'!$A:$A,'ricostr 1 2016'!X:X)</f>
        <v>0</v>
      </c>
      <c r="N205" s="106">
        <f t="shared" si="7"/>
        <v>0</v>
      </c>
      <c r="P205">
        <v>0</v>
      </c>
      <c r="Q205" s="124">
        <f t="shared" si="6"/>
        <v>0</v>
      </c>
    </row>
    <row r="206" spans="1:17" ht="25.5" x14ac:dyDescent="0.25">
      <c r="A206" s="143" t="s">
        <v>1566</v>
      </c>
      <c r="B206" s="132" t="s">
        <v>746</v>
      </c>
      <c r="C206" s="118">
        <f>SUMIF('ricostr 1 2016'!$A:$A,'1 2016 ric'!$A:$A,'ricostr 1 2016'!D:D)</f>
        <v>0</v>
      </c>
      <c r="D206" s="118">
        <f>SUMIF('ricostr 1 2016'!$A:$A,'1 2016 ric'!$A:$A,'ricostr 1 2016'!F:F)</f>
        <v>0</v>
      </c>
      <c r="E206" s="118">
        <f>SUMIF('ricostr 1 2016'!$A:$A,'1 2016 ric'!$A:$A,'ricostr 1 2016'!H:H)</f>
        <v>0</v>
      </c>
      <c r="F206" s="118">
        <f>SUMIF('ricostr 1 2016'!$A:$A,'1 2016 ric'!$A:$A,'ricostr 1 2016'!J:J)</f>
        <v>0</v>
      </c>
      <c r="G206" s="118">
        <f>SUMIF('ricostr 1 2016'!$A:$A,'1 2016 ric'!$A:$A,'ricostr 1 2016'!L:L)</f>
        <v>0</v>
      </c>
      <c r="H206" s="118">
        <f>SUMIF('ricostr 1 2016'!$A:$A,'1 2016 ric'!$A:$A,'ricostr 1 2016'!N:N)</f>
        <v>0</v>
      </c>
      <c r="I206" s="118">
        <f>SUMIF('ricostr 1 2016'!$A:$A,'1 2016 ric'!$A:$A,'ricostr 1 2016'!P:P)</f>
        <v>0</v>
      </c>
      <c r="J206" s="118">
        <f>SUMIF('ricostr 1 2016'!$A:$A,'1 2016 ric'!$A:$A,'ricostr 1 2016'!R:R)</f>
        <v>0</v>
      </c>
      <c r="K206" s="118">
        <f>SUMIF('ricostr 1 2016'!$A:$A,'1 2016 ric'!$A:$A,'ricostr 1 2016'!T:T)</f>
        <v>0</v>
      </c>
      <c r="L206" s="118">
        <f>SUMIF('ricostr 1 2016'!$A:$A,'1 2016 ric'!$A:$A,'ricostr 1 2016'!V:V)</f>
        <v>0</v>
      </c>
      <c r="M206" s="118">
        <f>SUMIF('ricostr 1 2016'!$A:$A,'1 2016 ric'!$A:$A,'ricostr 1 2016'!X:X)</f>
        <v>0</v>
      </c>
      <c r="N206" s="106">
        <f t="shared" si="7"/>
        <v>0</v>
      </c>
      <c r="P206">
        <v>0</v>
      </c>
      <c r="Q206" s="124">
        <f t="shared" si="6"/>
        <v>0</v>
      </c>
    </row>
    <row r="207" spans="1:17" x14ac:dyDescent="0.25">
      <c r="A207" s="143" t="s">
        <v>1567</v>
      </c>
      <c r="B207" s="132" t="s">
        <v>947</v>
      </c>
      <c r="C207" s="118">
        <f>SUMIF('ricostr 1 2016'!$A:$A,'1 2016 ric'!$A:$A,'ricostr 1 2016'!D:D)</f>
        <v>0</v>
      </c>
      <c r="D207" s="118">
        <f>SUMIF('ricostr 1 2016'!$A:$A,'1 2016 ric'!$A:$A,'ricostr 1 2016'!F:F)</f>
        <v>0</v>
      </c>
      <c r="E207" s="118">
        <f>SUMIF('ricostr 1 2016'!$A:$A,'1 2016 ric'!$A:$A,'ricostr 1 2016'!H:H)</f>
        <v>0</v>
      </c>
      <c r="F207" s="118">
        <f>SUMIF('ricostr 1 2016'!$A:$A,'1 2016 ric'!$A:$A,'ricostr 1 2016'!J:J)</f>
        <v>0</v>
      </c>
      <c r="G207" s="118">
        <f>SUMIF('ricostr 1 2016'!$A:$A,'1 2016 ric'!$A:$A,'ricostr 1 2016'!L:L)</f>
        <v>0</v>
      </c>
      <c r="H207" s="118">
        <f>SUMIF('ricostr 1 2016'!$A:$A,'1 2016 ric'!$A:$A,'ricostr 1 2016'!N:N)</f>
        <v>0</v>
      </c>
      <c r="I207" s="118">
        <f>SUMIF('ricostr 1 2016'!$A:$A,'1 2016 ric'!$A:$A,'ricostr 1 2016'!P:P)</f>
        <v>0</v>
      </c>
      <c r="J207" s="118">
        <f>SUMIF('ricostr 1 2016'!$A:$A,'1 2016 ric'!$A:$A,'ricostr 1 2016'!R:R)</f>
        <v>0</v>
      </c>
      <c r="K207" s="118">
        <f>SUMIF('ricostr 1 2016'!$A:$A,'1 2016 ric'!$A:$A,'ricostr 1 2016'!T:T)</f>
        <v>0</v>
      </c>
      <c r="L207" s="118">
        <f>SUMIF('ricostr 1 2016'!$A:$A,'1 2016 ric'!$A:$A,'ricostr 1 2016'!V:V)</f>
        <v>0</v>
      </c>
      <c r="M207" s="118">
        <f>SUMIF('ricostr 1 2016'!$A:$A,'1 2016 ric'!$A:$A,'ricostr 1 2016'!X:X)</f>
        <v>0</v>
      </c>
      <c r="N207" s="106">
        <f t="shared" si="7"/>
        <v>0</v>
      </c>
      <c r="P207">
        <v>0</v>
      </c>
      <c r="Q207" s="124">
        <f t="shared" si="6"/>
        <v>0</v>
      </c>
    </row>
    <row r="208" spans="1:17" x14ac:dyDescent="0.25">
      <c r="A208" s="143" t="s">
        <v>1568</v>
      </c>
      <c r="B208" s="132" t="s">
        <v>750</v>
      </c>
      <c r="C208" s="118">
        <f>SUMIF('ricostr 1 2016'!$A:$A,'1 2016 ric'!$A:$A,'ricostr 1 2016'!D:D)</f>
        <v>480</v>
      </c>
      <c r="D208" s="118">
        <f>SUMIF('ricostr 1 2016'!$A:$A,'1 2016 ric'!$A:$A,'ricostr 1 2016'!F:F)</f>
        <v>0</v>
      </c>
      <c r="E208" s="118">
        <f>SUMIF('ricostr 1 2016'!$A:$A,'1 2016 ric'!$A:$A,'ricostr 1 2016'!H:H)</f>
        <v>0</v>
      </c>
      <c r="F208" s="118">
        <f>SUMIF('ricostr 1 2016'!$A:$A,'1 2016 ric'!$A:$A,'ricostr 1 2016'!J:J)</f>
        <v>0</v>
      </c>
      <c r="G208" s="118">
        <f>SUMIF('ricostr 1 2016'!$A:$A,'1 2016 ric'!$A:$A,'ricostr 1 2016'!L:L)</f>
        <v>340</v>
      </c>
      <c r="H208" s="118">
        <f>SUMIF('ricostr 1 2016'!$A:$A,'1 2016 ric'!$A:$A,'ricostr 1 2016'!N:N)</f>
        <v>1156</v>
      </c>
      <c r="I208" s="118">
        <f>SUMIF('ricostr 1 2016'!$A:$A,'1 2016 ric'!$A:$A,'ricostr 1 2016'!P:P)</f>
        <v>0</v>
      </c>
      <c r="J208" s="118">
        <f>SUMIF('ricostr 1 2016'!$A:$A,'1 2016 ric'!$A:$A,'ricostr 1 2016'!R:R)</f>
        <v>0</v>
      </c>
      <c r="K208" s="118">
        <f>SUMIF('ricostr 1 2016'!$A:$A,'1 2016 ric'!$A:$A,'ricostr 1 2016'!T:T)</f>
        <v>0</v>
      </c>
      <c r="L208" s="118">
        <f>SUMIF('ricostr 1 2016'!$A:$A,'1 2016 ric'!$A:$A,'ricostr 1 2016'!V:V)</f>
        <v>0</v>
      </c>
      <c r="M208" s="118">
        <f>SUMIF('ricostr 1 2016'!$A:$A,'1 2016 ric'!$A:$A,'ricostr 1 2016'!X:X)</f>
        <v>0</v>
      </c>
      <c r="N208" s="106">
        <f t="shared" si="7"/>
        <v>1976</v>
      </c>
      <c r="P208">
        <v>1729.3333333333333</v>
      </c>
      <c r="Q208" s="124">
        <f t="shared" si="6"/>
        <v>-246.66666666666674</v>
      </c>
    </row>
    <row r="209" spans="1:17" ht="25.5" x14ac:dyDescent="0.25">
      <c r="A209" s="143" t="s">
        <v>1569</v>
      </c>
      <c r="B209" s="132" t="s">
        <v>948</v>
      </c>
      <c r="C209" s="118">
        <f>SUMIF('ricostr 1 2016'!$A:$A,'1 2016 ric'!$A:$A,'ricostr 1 2016'!D:D)</f>
        <v>0</v>
      </c>
      <c r="D209" s="118">
        <f>SUMIF('ricostr 1 2016'!$A:$A,'1 2016 ric'!$A:$A,'ricostr 1 2016'!F:F)</f>
        <v>0</v>
      </c>
      <c r="E209" s="118">
        <f>SUMIF('ricostr 1 2016'!$A:$A,'1 2016 ric'!$A:$A,'ricostr 1 2016'!H:H)</f>
        <v>0</v>
      </c>
      <c r="F209" s="118">
        <f>SUMIF('ricostr 1 2016'!$A:$A,'1 2016 ric'!$A:$A,'ricostr 1 2016'!J:J)</f>
        <v>0</v>
      </c>
      <c r="G209" s="118">
        <f>SUMIF('ricostr 1 2016'!$A:$A,'1 2016 ric'!$A:$A,'ricostr 1 2016'!L:L)</f>
        <v>0</v>
      </c>
      <c r="H209" s="118">
        <f>SUMIF('ricostr 1 2016'!$A:$A,'1 2016 ric'!$A:$A,'ricostr 1 2016'!N:N)</f>
        <v>0</v>
      </c>
      <c r="I209" s="118">
        <f>SUMIF('ricostr 1 2016'!$A:$A,'1 2016 ric'!$A:$A,'ricostr 1 2016'!P:P)</f>
        <v>0</v>
      </c>
      <c r="J209" s="118">
        <f>SUMIF('ricostr 1 2016'!$A:$A,'1 2016 ric'!$A:$A,'ricostr 1 2016'!R:R)</f>
        <v>0</v>
      </c>
      <c r="K209" s="118">
        <f>SUMIF('ricostr 1 2016'!$A:$A,'1 2016 ric'!$A:$A,'ricostr 1 2016'!T:T)</f>
        <v>0</v>
      </c>
      <c r="L209" s="118">
        <f>SUMIF('ricostr 1 2016'!$A:$A,'1 2016 ric'!$A:$A,'ricostr 1 2016'!V:V)</f>
        <v>0</v>
      </c>
      <c r="M209" s="118">
        <f>SUMIF('ricostr 1 2016'!$A:$A,'1 2016 ric'!$A:$A,'ricostr 1 2016'!X:X)</f>
        <v>0</v>
      </c>
      <c r="N209" s="106">
        <f t="shared" si="7"/>
        <v>0</v>
      </c>
      <c r="P209">
        <v>0</v>
      </c>
      <c r="Q209" s="124">
        <f t="shared" si="6"/>
        <v>0</v>
      </c>
    </row>
    <row r="210" spans="1:17" x14ac:dyDescent="0.25">
      <c r="A210" s="143" t="s">
        <v>1570</v>
      </c>
      <c r="B210" s="132" t="s">
        <v>1081</v>
      </c>
      <c r="C210" s="118">
        <f>SUMIF('ricostr 1 2016'!$A:$A,'1 2016 ric'!$A:$A,'ricostr 1 2016'!D:D)</f>
        <v>6160</v>
      </c>
      <c r="D210" s="118">
        <f>SUMIF('ricostr 1 2016'!$A:$A,'1 2016 ric'!$A:$A,'ricostr 1 2016'!F:F)</f>
        <v>2968</v>
      </c>
      <c r="E210" s="118">
        <f>SUMIF('ricostr 1 2016'!$A:$A,'1 2016 ric'!$A:$A,'ricostr 1 2016'!H:H)</f>
        <v>2736</v>
      </c>
      <c r="F210" s="118">
        <f>SUMIF('ricostr 1 2016'!$A:$A,'1 2016 ric'!$A:$A,'ricostr 1 2016'!J:J)</f>
        <v>2640</v>
      </c>
      <c r="G210" s="118">
        <f>SUMIF('ricostr 1 2016'!$A:$A,'1 2016 ric'!$A:$A,'ricostr 1 2016'!L:L)</f>
        <v>1204</v>
      </c>
      <c r="H210" s="118">
        <f>SUMIF('ricostr 1 2016'!$A:$A,'1 2016 ric'!$A:$A,'ricostr 1 2016'!N:N)</f>
        <v>0</v>
      </c>
      <c r="I210" s="118">
        <f>SUMIF('ricostr 1 2016'!$A:$A,'1 2016 ric'!$A:$A,'ricostr 1 2016'!P:P)</f>
        <v>1564</v>
      </c>
      <c r="J210" s="118">
        <f>SUMIF('ricostr 1 2016'!$A:$A,'1 2016 ric'!$A:$A,'ricostr 1 2016'!R:R)</f>
        <v>5964</v>
      </c>
      <c r="K210" s="118">
        <f>SUMIF('ricostr 1 2016'!$A:$A,'1 2016 ric'!$A:$A,'ricostr 1 2016'!T:T)</f>
        <v>500</v>
      </c>
      <c r="L210" s="118">
        <f>SUMIF('ricostr 1 2016'!$A:$A,'1 2016 ric'!$A:$A,'ricostr 1 2016'!V:V)</f>
        <v>1640</v>
      </c>
      <c r="M210" s="118">
        <f>SUMIF('ricostr 1 2016'!$A:$A,'1 2016 ric'!$A:$A,'ricostr 1 2016'!X:X)</f>
        <v>532</v>
      </c>
      <c r="N210" s="106">
        <f t="shared" si="7"/>
        <v>25908</v>
      </c>
      <c r="P210">
        <v>21890.666666666668</v>
      </c>
      <c r="Q210" s="124">
        <f t="shared" si="6"/>
        <v>-4017.3333333333321</v>
      </c>
    </row>
    <row r="211" spans="1:17" ht="25.5" x14ac:dyDescent="0.25">
      <c r="A211" s="143" t="s">
        <v>1571</v>
      </c>
      <c r="B211" s="132" t="s">
        <v>682</v>
      </c>
      <c r="C211" s="118">
        <f>SUMIF('ricostr 1 2016'!$A:$A,'1 2016 ric'!$A:$A,'ricostr 1 2016'!D:D)</f>
        <v>0</v>
      </c>
      <c r="D211" s="118">
        <f>SUMIF('ricostr 1 2016'!$A:$A,'1 2016 ric'!$A:$A,'ricostr 1 2016'!F:F)</f>
        <v>0</v>
      </c>
      <c r="E211" s="118">
        <f>SUMIF('ricostr 1 2016'!$A:$A,'1 2016 ric'!$A:$A,'ricostr 1 2016'!H:H)</f>
        <v>0</v>
      </c>
      <c r="F211" s="118">
        <f>SUMIF('ricostr 1 2016'!$A:$A,'1 2016 ric'!$A:$A,'ricostr 1 2016'!J:J)</f>
        <v>0</v>
      </c>
      <c r="G211" s="118">
        <f>SUMIF('ricostr 1 2016'!$A:$A,'1 2016 ric'!$A:$A,'ricostr 1 2016'!L:L)</f>
        <v>0</v>
      </c>
      <c r="H211" s="118">
        <f>SUMIF('ricostr 1 2016'!$A:$A,'1 2016 ric'!$A:$A,'ricostr 1 2016'!N:N)</f>
        <v>0</v>
      </c>
      <c r="I211" s="118">
        <f>SUMIF('ricostr 1 2016'!$A:$A,'1 2016 ric'!$A:$A,'ricostr 1 2016'!P:P)</f>
        <v>0</v>
      </c>
      <c r="J211" s="118">
        <f>SUMIF('ricostr 1 2016'!$A:$A,'1 2016 ric'!$A:$A,'ricostr 1 2016'!R:R)</f>
        <v>0</v>
      </c>
      <c r="K211" s="118">
        <f>SUMIF('ricostr 1 2016'!$A:$A,'1 2016 ric'!$A:$A,'ricostr 1 2016'!T:T)</f>
        <v>0</v>
      </c>
      <c r="L211" s="118">
        <f>SUMIF('ricostr 1 2016'!$A:$A,'1 2016 ric'!$A:$A,'ricostr 1 2016'!V:V)</f>
        <v>0</v>
      </c>
      <c r="M211" s="118">
        <f>SUMIF('ricostr 1 2016'!$A:$A,'1 2016 ric'!$A:$A,'ricostr 1 2016'!X:X)</f>
        <v>0</v>
      </c>
      <c r="N211" s="106">
        <f t="shared" si="7"/>
        <v>0</v>
      </c>
      <c r="P211">
        <v>216</v>
      </c>
      <c r="Q211" s="124">
        <f t="shared" si="6"/>
        <v>216</v>
      </c>
    </row>
    <row r="212" spans="1:17" ht="25.5" x14ac:dyDescent="0.25">
      <c r="A212" s="143" t="s">
        <v>1572</v>
      </c>
      <c r="B212" s="132" t="s">
        <v>1082</v>
      </c>
      <c r="C212" s="118">
        <f>SUMIF('ricostr 1 2016'!$A:$A,'1 2016 ric'!$A:$A,'ricostr 1 2016'!D:D)</f>
        <v>0</v>
      </c>
      <c r="D212" s="118">
        <f>SUMIF('ricostr 1 2016'!$A:$A,'1 2016 ric'!$A:$A,'ricostr 1 2016'!F:F)</f>
        <v>0</v>
      </c>
      <c r="E212" s="118">
        <f>SUMIF('ricostr 1 2016'!$A:$A,'1 2016 ric'!$A:$A,'ricostr 1 2016'!H:H)</f>
        <v>0</v>
      </c>
      <c r="F212" s="118">
        <f>SUMIF('ricostr 1 2016'!$A:$A,'1 2016 ric'!$A:$A,'ricostr 1 2016'!J:J)</f>
        <v>1392</v>
      </c>
      <c r="G212" s="118">
        <f>SUMIF('ricostr 1 2016'!$A:$A,'1 2016 ric'!$A:$A,'ricostr 1 2016'!L:L)</f>
        <v>0</v>
      </c>
      <c r="H212" s="118">
        <f>SUMIF('ricostr 1 2016'!$A:$A,'1 2016 ric'!$A:$A,'ricostr 1 2016'!N:N)</f>
        <v>0</v>
      </c>
      <c r="I212" s="118">
        <f>SUMIF('ricostr 1 2016'!$A:$A,'1 2016 ric'!$A:$A,'ricostr 1 2016'!P:P)</f>
        <v>0</v>
      </c>
      <c r="J212" s="118">
        <f>SUMIF('ricostr 1 2016'!$A:$A,'1 2016 ric'!$A:$A,'ricostr 1 2016'!R:R)</f>
        <v>0</v>
      </c>
      <c r="K212" s="118">
        <f>SUMIF('ricostr 1 2016'!$A:$A,'1 2016 ric'!$A:$A,'ricostr 1 2016'!T:T)</f>
        <v>0</v>
      </c>
      <c r="L212" s="118">
        <f>SUMIF('ricostr 1 2016'!$A:$A,'1 2016 ric'!$A:$A,'ricostr 1 2016'!V:V)</f>
        <v>0</v>
      </c>
      <c r="M212" s="118">
        <f>SUMIF('ricostr 1 2016'!$A:$A,'1 2016 ric'!$A:$A,'ricostr 1 2016'!X:X)</f>
        <v>0</v>
      </c>
      <c r="N212" s="106">
        <f t="shared" si="7"/>
        <v>1392</v>
      </c>
      <c r="P212">
        <v>20</v>
      </c>
      <c r="Q212" s="124">
        <f t="shared" si="6"/>
        <v>-1372</v>
      </c>
    </row>
    <row r="213" spans="1:17" x14ac:dyDescent="0.25">
      <c r="A213" s="143" t="s">
        <v>1573</v>
      </c>
      <c r="B213" s="132" t="s">
        <v>949</v>
      </c>
      <c r="C213" s="118">
        <f>SUMIF('ricostr 1 2016'!$A:$A,'1 2016 ric'!$A:$A,'ricostr 1 2016'!D:D)</f>
        <v>0</v>
      </c>
      <c r="D213" s="118">
        <f>SUMIF('ricostr 1 2016'!$A:$A,'1 2016 ric'!$A:$A,'ricostr 1 2016'!F:F)</f>
        <v>112</v>
      </c>
      <c r="E213" s="118">
        <f>SUMIF('ricostr 1 2016'!$A:$A,'1 2016 ric'!$A:$A,'ricostr 1 2016'!H:H)</f>
        <v>0</v>
      </c>
      <c r="F213" s="118">
        <f>SUMIF('ricostr 1 2016'!$A:$A,'1 2016 ric'!$A:$A,'ricostr 1 2016'!J:J)</f>
        <v>0</v>
      </c>
      <c r="G213" s="118">
        <f>SUMIF('ricostr 1 2016'!$A:$A,'1 2016 ric'!$A:$A,'ricostr 1 2016'!L:L)</f>
        <v>0</v>
      </c>
      <c r="H213" s="118">
        <f>SUMIF('ricostr 1 2016'!$A:$A,'1 2016 ric'!$A:$A,'ricostr 1 2016'!N:N)</f>
        <v>0</v>
      </c>
      <c r="I213" s="118">
        <f>SUMIF('ricostr 1 2016'!$A:$A,'1 2016 ric'!$A:$A,'ricostr 1 2016'!P:P)</f>
        <v>0</v>
      </c>
      <c r="J213" s="118">
        <f>SUMIF('ricostr 1 2016'!$A:$A,'1 2016 ric'!$A:$A,'ricostr 1 2016'!R:R)</f>
        <v>0</v>
      </c>
      <c r="K213" s="118">
        <f>SUMIF('ricostr 1 2016'!$A:$A,'1 2016 ric'!$A:$A,'ricostr 1 2016'!T:T)</f>
        <v>20</v>
      </c>
      <c r="L213" s="118">
        <f>SUMIF('ricostr 1 2016'!$A:$A,'1 2016 ric'!$A:$A,'ricostr 1 2016'!V:V)</f>
        <v>0</v>
      </c>
      <c r="M213" s="118">
        <f>SUMIF('ricostr 1 2016'!$A:$A,'1 2016 ric'!$A:$A,'ricostr 1 2016'!X:X)</f>
        <v>0</v>
      </c>
      <c r="N213" s="106">
        <f t="shared" si="7"/>
        <v>132</v>
      </c>
      <c r="P213">
        <v>49.333333333333336</v>
      </c>
      <c r="Q213" s="124">
        <f t="shared" si="6"/>
        <v>-82.666666666666657</v>
      </c>
    </row>
    <row r="214" spans="1:17" x14ac:dyDescent="0.25">
      <c r="A214" s="143" t="s">
        <v>1574</v>
      </c>
      <c r="B214" s="132" t="s">
        <v>1083</v>
      </c>
      <c r="C214" s="118">
        <f>SUMIF('ricostr 1 2016'!$A:$A,'1 2016 ric'!$A:$A,'ricostr 1 2016'!D:D)</f>
        <v>6160</v>
      </c>
      <c r="D214" s="118">
        <f>SUMIF('ricostr 1 2016'!$A:$A,'1 2016 ric'!$A:$A,'ricostr 1 2016'!F:F)</f>
        <v>2856</v>
      </c>
      <c r="E214" s="118">
        <f>SUMIF('ricostr 1 2016'!$A:$A,'1 2016 ric'!$A:$A,'ricostr 1 2016'!H:H)</f>
        <v>2736</v>
      </c>
      <c r="F214" s="118">
        <f>SUMIF('ricostr 1 2016'!$A:$A,'1 2016 ric'!$A:$A,'ricostr 1 2016'!J:J)</f>
        <v>1248</v>
      </c>
      <c r="G214" s="118">
        <f>SUMIF('ricostr 1 2016'!$A:$A,'1 2016 ric'!$A:$A,'ricostr 1 2016'!L:L)</f>
        <v>1204</v>
      </c>
      <c r="H214" s="118">
        <f>SUMIF('ricostr 1 2016'!$A:$A,'1 2016 ric'!$A:$A,'ricostr 1 2016'!N:N)</f>
        <v>0</v>
      </c>
      <c r="I214" s="118">
        <f>SUMIF('ricostr 1 2016'!$A:$A,'1 2016 ric'!$A:$A,'ricostr 1 2016'!P:P)</f>
        <v>1564</v>
      </c>
      <c r="J214" s="118">
        <f>SUMIF('ricostr 1 2016'!$A:$A,'1 2016 ric'!$A:$A,'ricostr 1 2016'!R:R)</f>
        <v>5964</v>
      </c>
      <c r="K214" s="118">
        <f>SUMIF('ricostr 1 2016'!$A:$A,'1 2016 ric'!$A:$A,'ricostr 1 2016'!T:T)</f>
        <v>480</v>
      </c>
      <c r="L214" s="118">
        <f>SUMIF('ricostr 1 2016'!$A:$A,'1 2016 ric'!$A:$A,'ricostr 1 2016'!V:V)</f>
        <v>1640</v>
      </c>
      <c r="M214" s="118">
        <f>SUMIF('ricostr 1 2016'!$A:$A,'1 2016 ric'!$A:$A,'ricostr 1 2016'!X:X)</f>
        <v>532</v>
      </c>
      <c r="N214" s="106">
        <f t="shared" si="7"/>
        <v>24384</v>
      </c>
      <c r="P214">
        <v>21605.333333333332</v>
      </c>
      <c r="Q214" s="124">
        <f t="shared" si="6"/>
        <v>-2778.6666666666679</v>
      </c>
    </row>
    <row r="215" spans="1:17" ht="25.5" x14ac:dyDescent="0.25">
      <c r="A215" s="143" t="s">
        <v>1575</v>
      </c>
      <c r="B215" s="132" t="s">
        <v>9</v>
      </c>
      <c r="C215" s="118">
        <f>SUMIF('ricostr 1 2016'!$A:$A,'1 2016 ric'!$A:$A,'ricostr 1 2016'!D:D)</f>
        <v>17488</v>
      </c>
      <c r="D215" s="118">
        <f>SUMIF('ricostr 1 2016'!$A:$A,'1 2016 ric'!$A:$A,'ricostr 1 2016'!F:F)</f>
        <v>3176</v>
      </c>
      <c r="E215" s="118">
        <f>SUMIF('ricostr 1 2016'!$A:$A,'1 2016 ric'!$A:$A,'ricostr 1 2016'!H:H)</f>
        <v>2568</v>
      </c>
      <c r="F215" s="118">
        <f>SUMIF('ricostr 1 2016'!$A:$A,'1 2016 ric'!$A:$A,'ricostr 1 2016'!J:J)</f>
        <v>3720</v>
      </c>
      <c r="G215" s="118">
        <f>SUMIF('ricostr 1 2016'!$A:$A,'1 2016 ric'!$A:$A,'ricostr 1 2016'!L:L)</f>
        <v>4680</v>
      </c>
      <c r="H215" s="118">
        <f>SUMIF('ricostr 1 2016'!$A:$A,'1 2016 ric'!$A:$A,'ricostr 1 2016'!N:N)</f>
        <v>5592</v>
      </c>
      <c r="I215" s="118">
        <f>SUMIF('ricostr 1 2016'!$A:$A,'1 2016 ric'!$A:$A,'ricostr 1 2016'!P:P)</f>
        <v>9484</v>
      </c>
      <c r="J215" s="118">
        <f>SUMIF('ricostr 1 2016'!$A:$A,'1 2016 ric'!$A:$A,'ricostr 1 2016'!R:R)</f>
        <v>40068</v>
      </c>
      <c r="K215" s="118">
        <f>SUMIF('ricostr 1 2016'!$A:$A,'1 2016 ric'!$A:$A,'ricostr 1 2016'!T:T)</f>
        <v>0</v>
      </c>
      <c r="L215" s="118">
        <f>SUMIF('ricostr 1 2016'!$A:$A,'1 2016 ric'!$A:$A,'ricostr 1 2016'!V:V)</f>
        <v>0</v>
      </c>
      <c r="M215" s="118">
        <f>SUMIF('ricostr 1 2016'!$A:$A,'1 2016 ric'!$A:$A,'ricostr 1 2016'!X:X)</f>
        <v>0</v>
      </c>
      <c r="N215" s="106">
        <f t="shared" si="7"/>
        <v>86776</v>
      </c>
      <c r="P215">
        <v>69630.666666666672</v>
      </c>
      <c r="Q215" s="124">
        <f t="shared" si="6"/>
        <v>-17145.333333333328</v>
      </c>
    </row>
    <row r="216" spans="1:17" ht="25.5" x14ac:dyDescent="0.25">
      <c r="A216" s="143" t="s">
        <v>1576</v>
      </c>
      <c r="B216" s="132" t="s">
        <v>1610</v>
      </c>
      <c r="C216" s="118">
        <f>SUMIF('ricostr 1 2016'!$A:$A,'1 2016 ric'!$A:$A,'ricostr 1 2016'!D:D)</f>
        <v>0</v>
      </c>
      <c r="D216" s="118">
        <f>SUMIF('ricostr 1 2016'!$A:$A,'1 2016 ric'!$A:$A,'ricostr 1 2016'!F:F)</f>
        <v>0</v>
      </c>
      <c r="E216" s="118">
        <f>SUMIF('ricostr 1 2016'!$A:$A,'1 2016 ric'!$A:$A,'ricostr 1 2016'!H:H)</f>
        <v>0</v>
      </c>
      <c r="F216" s="118">
        <f>SUMIF('ricostr 1 2016'!$A:$A,'1 2016 ric'!$A:$A,'ricostr 1 2016'!J:J)</f>
        <v>0</v>
      </c>
      <c r="G216" s="118">
        <f>SUMIF('ricostr 1 2016'!$A:$A,'1 2016 ric'!$A:$A,'ricostr 1 2016'!L:L)</f>
        <v>0</v>
      </c>
      <c r="H216" s="118">
        <f>SUMIF('ricostr 1 2016'!$A:$A,'1 2016 ric'!$A:$A,'ricostr 1 2016'!N:N)</f>
        <v>0</v>
      </c>
      <c r="I216" s="118">
        <f>SUMIF('ricostr 1 2016'!$A:$A,'1 2016 ric'!$A:$A,'ricostr 1 2016'!P:P)</f>
        <v>0</v>
      </c>
      <c r="J216" s="118">
        <f>SUMIF('ricostr 1 2016'!$A:$A,'1 2016 ric'!$A:$A,'ricostr 1 2016'!R:R)</f>
        <v>0</v>
      </c>
      <c r="K216" s="118">
        <f>SUMIF('ricostr 1 2016'!$A:$A,'1 2016 ric'!$A:$A,'ricostr 1 2016'!T:T)</f>
        <v>0</v>
      </c>
      <c r="L216" s="118">
        <f>SUMIF('ricostr 1 2016'!$A:$A,'1 2016 ric'!$A:$A,'ricostr 1 2016'!V:V)</f>
        <v>0</v>
      </c>
      <c r="M216" s="118">
        <f>SUMIF('ricostr 1 2016'!$A:$A,'1 2016 ric'!$A:$A,'ricostr 1 2016'!X:X)</f>
        <v>0</v>
      </c>
      <c r="N216" s="106">
        <f t="shared" si="7"/>
        <v>0</v>
      </c>
      <c r="P216">
        <v>40</v>
      </c>
      <c r="Q216" s="124">
        <f t="shared" si="6"/>
        <v>40</v>
      </c>
    </row>
    <row r="217" spans="1:17" ht="25.5" x14ac:dyDescent="0.25">
      <c r="A217" s="143" t="s">
        <v>1577</v>
      </c>
      <c r="B217" s="132" t="s">
        <v>10</v>
      </c>
      <c r="C217" s="118">
        <f>SUMIF('ricostr 1 2016'!$A:$A,'1 2016 ric'!$A:$A,'ricostr 1 2016'!D:D)</f>
        <v>0</v>
      </c>
      <c r="D217" s="118">
        <f>SUMIF('ricostr 1 2016'!$A:$A,'1 2016 ric'!$A:$A,'ricostr 1 2016'!F:F)</f>
        <v>0</v>
      </c>
      <c r="E217" s="118">
        <f>SUMIF('ricostr 1 2016'!$A:$A,'1 2016 ric'!$A:$A,'ricostr 1 2016'!H:H)</f>
        <v>0</v>
      </c>
      <c r="F217" s="118">
        <f>SUMIF('ricostr 1 2016'!$A:$A,'1 2016 ric'!$A:$A,'ricostr 1 2016'!J:J)</f>
        <v>0</v>
      </c>
      <c r="G217" s="118">
        <f>SUMIF('ricostr 1 2016'!$A:$A,'1 2016 ric'!$A:$A,'ricostr 1 2016'!L:L)</f>
        <v>0</v>
      </c>
      <c r="H217" s="118">
        <f>SUMIF('ricostr 1 2016'!$A:$A,'1 2016 ric'!$A:$A,'ricostr 1 2016'!N:N)</f>
        <v>0</v>
      </c>
      <c r="I217" s="118">
        <f>SUMIF('ricostr 1 2016'!$A:$A,'1 2016 ric'!$A:$A,'ricostr 1 2016'!P:P)</f>
        <v>0</v>
      </c>
      <c r="J217" s="118">
        <f>SUMIF('ricostr 1 2016'!$A:$A,'1 2016 ric'!$A:$A,'ricostr 1 2016'!R:R)</f>
        <v>0</v>
      </c>
      <c r="K217" s="118">
        <f>SUMIF('ricostr 1 2016'!$A:$A,'1 2016 ric'!$A:$A,'ricostr 1 2016'!T:T)</f>
        <v>0</v>
      </c>
      <c r="L217" s="118">
        <f>SUMIF('ricostr 1 2016'!$A:$A,'1 2016 ric'!$A:$A,'ricostr 1 2016'!V:V)</f>
        <v>0</v>
      </c>
      <c r="M217" s="118">
        <f>SUMIF('ricostr 1 2016'!$A:$A,'1 2016 ric'!$A:$A,'ricostr 1 2016'!X:X)</f>
        <v>0</v>
      </c>
      <c r="N217" s="106">
        <f t="shared" si="7"/>
        <v>0</v>
      </c>
      <c r="P217">
        <v>0</v>
      </c>
      <c r="Q217" s="124">
        <f t="shared" si="6"/>
        <v>0</v>
      </c>
    </row>
    <row r="218" spans="1:17" ht="25.5" x14ac:dyDescent="0.25">
      <c r="A218" s="143" t="s">
        <v>1578</v>
      </c>
      <c r="B218" s="132" t="s">
        <v>11</v>
      </c>
      <c r="C218" s="118">
        <f>SUMIF('ricostr 1 2016'!$A:$A,'1 2016 ric'!$A:$A,'ricostr 1 2016'!D:D)</f>
        <v>0</v>
      </c>
      <c r="D218" s="118">
        <f>SUMIF('ricostr 1 2016'!$A:$A,'1 2016 ric'!$A:$A,'ricostr 1 2016'!F:F)</f>
        <v>0</v>
      </c>
      <c r="E218" s="118">
        <f>SUMIF('ricostr 1 2016'!$A:$A,'1 2016 ric'!$A:$A,'ricostr 1 2016'!H:H)</f>
        <v>0</v>
      </c>
      <c r="F218" s="118">
        <f>SUMIF('ricostr 1 2016'!$A:$A,'1 2016 ric'!$A:$A,'ricostr 1 2016'!J:J)</f>
        <v>0</v>
      </c>
      <c r="G218" s="118">
        <f>SUMIF('ricostr 1 2016'!$A:$A,'1 2016 ric'!$A:$A,'ricostr 1 2016'!L:L)</f>
        <v>0</v>
      </c>
      <c r="H218" s="118">
        <f>SUMIF('ricostr 1 2016'!$A:$A,'1 2016 ric'!$A:$A,'ricostr 1 2016'!N:N)</f>
        <v>0</v>
      </c>
      <c r="I218" s="118">
        <f>SUMIF('ricostr 1 2016'!$A:$A,'1 2016 ric'!$A:$A,'ricostr 1 2016'!P:P)</f>
        <v>0</v>
      </c>
      <c r="J218" s="118">
        <f>SUMIF('ricostr 1 2016'!$A:$A,'1 2016 ric'!$A:$A,'ricostr 1 2016'!R:R)</f>
        <v>0</v>
      </c>
      <c r="K218" s="118">
        <f>SUMIF('ricostr 1 2016'!$A:$A,'1 2016 ric'!$A:$A,'ricostr 1 2016'!T:T)</f>
        <v>0</v>
      </c>
      <c r="L218" s="118">
        <f>SUMIF('ricostr 1 2016'!$A:$A,'1 2016 ric'!$A:$A,'ricostr 1 2016'!V:V)</f>
        <v>0</v>
      </c>
      <c r="M218" s="118">
        <f>SUMIF('ricostr 1 2016'!$A:$A,'1 2016 ric'!$A:$A,'ricostr 1 2016'!X:X)</f>
        <v>0</v>
      </c>
      <c r="N218" s="106">
        <f t="shared" si="7"/>
        <v>0</v>
      </c>
      <c r="P218">
        <v>0</v>
      </c>
      <c r="Q218" s="124">
        <f t="shared" si="6"/>
        <v>0</v>
      </c>
    </row>
    <row r="219" spans="1:17" x14ac:dyDescent="0.25">
      <c r="A219" s="143" t="s">
        <v>228</v>
      </c>
      <c r="B219" s="132" t="s">
        <v>944</v>
      </c>
      <c r="C219" s="118">
        <f>SUMIF('ricostr 1 2016'!$A:$A,'1 2016 ric'!$A:$A,'ricostr 1 2016'!D:D)</f>
        <v>14676</v>
      </c>
      <c r="D219" s="118">
        <f>SUMIF('ricostr 1 2016'!$A:$A,'1 2016 ric'!$A:$A,'ricostr 1 2016'!F:F)</f>
        <v>2212</v>
      </c>
      <c r="E219" s="118">
        <f>SUMIF('ricostr 1 2016'!$A:$A,'1 2016 ric'!$A:$A,'ricostr 1 2016'!H:H)</f>
        <v>2496</v>
      </c>
      <c r="F219" s="118">
        <f>SUMIF('ricostr 1 2016'!$A:$A,'1 2016 ric'!$A:$A,'ricostr 1 2016'!J:J)</f>
        <v>3720</v>
      </c>
      <c r="G219" s="118">
        <f>SUMIF('ricostr 1 2016'!$A:$A,'1 2016 ric'!$A:$A,'ricostr 1 2016'!L:L)</f>
        <v>4680</v>
      </c>
      <c r="H219" s="118">
        <f>SUMIF('ricostr 1 2016'!$A:$A,'1 2016 ric'!$A:$A,'ricostr 1 2016'!N:N)</f>
        <v>5592</v>
      </c>
      <c r="I219" s="118">
        <f>SUMIF('ricostr 1 2016'!$A:$A,'1 2016 ric'!$A:$A,'ricostr 1 2016'!P:P)</f>
        <v>9484</v>
      </c>
      <c r="J219" s="118">
        <f>SUMIF('ricostr 1 2016'!$A:$A,'1 2016 ric'!$A:$A,'ricostr 1 2016'!R:R)</f>
        <v>40068</v>
      </c>
      <c r="K219" s="118">
        <f>SUMIF('ricostr 1 2016'!$A:$A,'1 2016 ric'!$A:$A,'ricostr 1 2016'!T:T)</f>
        <v>0</v>
      </c>
      <c r="L219" s="118">
        <f>SUMIF('ricostr 1 2016'!$A:$A,'1 2016 ric'!$A:$A,'ricostr 1 2016'!V:V)</f>
        <v>0</v>
      </c>
      <c r="M219" s="118">
        <f>SUMIF('ricostr 1 2016'!$A:$A,'1 2016 ric'!$A:$A,'ricostr 1 2016'!X:X)</f>
        <v>0</v>
      </c>
      <c r="N219" s="106">
        <f t="shared" si="7"/>
        <v>82928</v>
      </c>
      <c r="P219">
        <v>69590.666666666672</v>
      </c>
      <c r="Q219" s="124">
        <f t="shared" si="6"/>
        <v>-13337.333333333328</v>
      </c>
    </row>
    <row r="220" spans="1:17" x14ac:dyDescent="0.25">
      <c r="A220" s="143" t="s">
        <v>229</v>
      </c>
      <c r="B220" s="132" t="s">
        <v>37</v>
      </c>
      <c r="C220" s="118">
        <f>SUMIF('ricostr 1 2016'!$A:$A,'1 2016 ric'!$A:$A,'ricostr 1 2016'!D:D)</f>
        <v>2812</v>
      </c>
      <c r="D220" s="118">
        <f>SUMIF('ricostr 1 2016'!$A:$A,'1 2016 ric'!$A:$A,'ricostr 1 2016'!F:F)</f>
        <v>964</v>
      </c>
      <c r="E220" s="118">
        <f>SUMIF('ricostr 1 2016'!$A:$A,'1 2016 ric'!$A:$A,'ricostr 1 2016'!H:H)</f>
        <v>72</v>
      </c>
      <c r="F220" s="118">
        <f>SUMIF('ricostr 1 2016'!$A:$A,'1 2016 ric'!$A:$A,'ricostr 1 2016'!J:J)</f>
        <v>0</v>
      </c>
      <c r="G220" s="118">
        <f>SUMIF('ricostr 1 2016'!$A:$A,'1 2016 ric'!$A:$A,'ricostr 1 2016'!L:L)</f>
        <v>0</v>
      </c>
      <c r="H220" s="118">
        <f>SUMIF('ricostr 1 2016'!$A:$A,'1 2016 ric'!$A:$A,'ricostr 1 2016'!N:N)</f>
        <v>0</v>
      </c>
      <c r="I220" s="118">
        <f>SUMIF('ricostr 1 2016'!$A:$A,'1 2016 ric'!$A:$A,'ricostr 1 2016'!P:P)</f>
        <v>0</v>
      </c>
      <c r="J220" s="118">
        <f>SUMIF('ricostr 1 2016'!$A:$A,'1 2016 ric'!$A:$A,'ricostr 1 2016'!R:R)</f>
        <v>0</v>
      </c>
      <c r="K220" s="118">
        <f>SUMIF('ricostr 1 2016'!$A:$A,'1 2016 ric'!$A:$A,'ricostr 1 2016'!T:T)</f>
        <v>0</v>
      </c>
      <c r="L220" s="118">
        <f>SUMIF('ricostr 1 2016'!$A:$A,'1 2016 ric'!$A:$A,'ricostr 1 2016'!V:V)</f>
        <v>0</v>
      </c>
      <c r="M220" s="118">
        <f>SUMIF('ricostr 1 2016'!$A:$A,'1 2016 ric'!$A:$A,'ricostr 1 2016'!X:X)</f>
        <v>0</v>
      </c>
      <c r="N220" s="106">
        <f t="shared" si="7"/>
        <v>3848</v>
      </c>
      <c r="P220">
        <v>0</v>
      </c>
      <c r="Q220" s="124">
        <f t="shared" si="6"/>
        <v>-3848</v>
      </c>
    </row>
    <row r="221" spans="1:17" ht="25.5" x14ac:dyDescent="0.25">
      <c r="A221" s="143" t="s">
        <v>230</v>
      </c>
      <c r="B221" s="132" t="s">
        <v>38</v>
      </c>
      <c r="C221" s="118">
        <f>SUMIF('ricostr 1 2016'!$A:$A,'1 2016 ric'!$A:$A,'ricostr 1 2016'!D:D)</f>
        <v>904</v>
      </c>
      <c r="D221" s="118">
        <f>SUMIF('ricostr 1 2016'!$A:$A,'1 2016 ric'!$A:$A,'ricostr 1 2016'!F:F)</f>
        <v>680</v>
      </c>
      <c r="E221" s="118">
        <f>SUMIF('ricostr 1 2016'!$A:$A,'1 2016 ric'!$A:$A,'ricostr 1 2016'!H:H)</f>
        <v>592</v>
      </c>
      <c r="F221" s="118">
        <f>SUMIF('ricostr 1 2016'!$A:$A,'1 2016 ric'!$A:$A,'ricostr 1 2016'!J:J)</f>
        <v>132</v>
      </c>
      <c r="G221" s="118">
        <f>SUMIF('ricostr 1 2016'!$A:$A,'1 2016 ric'!$A:$A,'ricostr 1 2016'!L:L)</f>
        <v>452</v>
      </c>
      <c r="H221" s="118">
        <f>SUMIF('ricostr 1 2016'!$A:$A,'1 2016 ric'!$A:$A,'ricostr 1 2016'!N:N)</f>
        <v>172</v>
      </c>
      <c r="I221" s="118">
        <f>SUMIF('ricostr 1 2016'!$A:$A,'1 2016 ric'!$A:$A,'ricostr 1 2016'!P:P)</f>
        <v>456</v>
      </c>
      <c r="J221" s="118">
        <f>SUMIF('ricostr 1 2016'!$A:$A,'1 2016 ric'!$A:$A,'ricostr 1 2016'!R:R)</f>
        <v>2904</v>
      </c>
      <c r="K221" s="118">
        <f>SUMIF('ricostr 1 2016'!$A:$A,'1 2016 ric'!$A:$A,'ricostr 1 2016'!T:T)</f>
        <v>2644</v>
      </c>
      <c r="L221" s="118">
        <f>SUMIF('ricostr 1 2016'!$A:$A,'1 2016 ric'!$A:$A,'ricostr 1 2016'!V:V)</f>
        <v>88</v>
      </c>
      <c r="M221" s="118">
        <f>SUMIF('ricostr 1 2016'!$A:$A,'1 2016 ric'!$A:$A,'ricostr 1 2016'!X:X)</f>
        <v>1488</v>
      </c>
      <c r="N221" s="106">
        <f t="shared" si="7"/>
        <v>10512</v>
      </c>
      <c r="P221">
        <v>11469.333333333334</v>
      </c>
      <c r="Q221" s="124">
        <f t="shared" si="6"/>
        <v>957.33333333333394</v>
      </c>
    </row>
    <row r="222" spans="1:17" ht="25.5" x14ac:dyDescent="0.25">
      <c r="A222" s="143" t="s">
        <v>231</v>
      </c>
      <c r="B222" s="132" t="s">
        <v>39</v>
      </c>
      <c r="C222" s="118">
        <f>SUMIF('ricostr 1 2016'!$A:$A,'1 2016 ric'!$A:$A,'ricostr 1 2016'!D:D)</f>
        <v>0</v>
      </c>
      <c r="D222" s="118">
        <f>SUMIF('ricostr 1 2016'!$A:$A,'1 2016 ric'!$A:$A,'ricostr 1 2016'!F:F)</f>
        <v>0</v>
      </c>
      <c r="E222" s="118">
        <f>SUMIF('ricostr 1 2016'!$A:$A,'1 2016 ric'!$A:$A,'ricostr 1 2016'!H:H)</f>
        <v>0</v>
      </c>
      <c r="F222" s="118">
        <f>SUMIF('ricostr 1 2016'!$A:$A,'1 2016 ric'!$A:$A,'ricostr 1 2016'!J:J)</f>
        <v>0</v>
      </c>
      <c r="G222" s="118">
        <f>SUMIF('ricostr 1 2016'!$A:$A,'1 2016 ric'!$A:$A,'ricostr 1 2016'!L:L)</f>
        <v>0</v>
      </c>
      <c r="H222" s="118">
        <f>SUMIF('ricostr 1 2016'!$A:$A,'1 2016 ric'!$A:$A,'ricostr 1 2016'!N:N)</f>
        <v>172</v>
      </c>
      <c r="I222" s="118">
        <f>SUMIF('ricostr 1 2016'!$A:$A,'1 2016 ric'!$A:$A,'ricostr 1 2016'!P:P)</f>
        <v>0</v>
      </c>
      <c r="J222" s="118">
        <f>SUMIF('ricostr 1 2016'!$A:$A,'1 2016 ric'!$A:$A,'ricostr 1 2016'!R:R)</f>
        <v>0</v>
      </c>
      <c r="K222" s="118">
        <f>SUMIF('ricostr 1 2016'!$A:$A,'1 2016 ric'!$A:$A,'ricostr 1 2016'!T:T)</f>
        <v>12</v>
      </c>
      <c r="L222" s="118">
        <f>SUMIF('ricostr 1 2016'!$A:$A,'1 2016 ric'!$A:$A,'ricostr 1 2016'!V:V)</f>
        <v>0</v>
      </c>
      <c r="M222" s="118">
        <f>SUMIF('ricostr 1 2016'!$A:$A,'1 2016 ric'!$A:$A,'ricostr 1 2016'!X:X)</f>
        <v>1488</v>
      </c>
      <c r="N222" s="106">
        <f t="shared" si="7"/>
        <v>1672</v>
      </c>
      <c r="P222">
        <v>2896</v>
      </c>
      <c r="Q222" s="124">
        <f t="shared" si="6"/>
        <v>1224</v>
      </c>
    </row>
    <row r="223" spans="1:17" ht="25.5" x14ac:dyDescent="0.25">
      <c r="A223" s="143" t="s">
        <v>232</v>
      </c>
      <c r="B223" s="132" t="s">
        <v>1377</v>
      </c>
      <c r="C223" s="118">
        <f>SUMIF('ricostr 1 2016'!$A:$A,'1 2016 ric'!$A:$A,'ricostr 1 2016'!D:D)</f>
        <v>904</v>
      </c>
      <c r="D223" s="118">
        <f>SUMIF('ricostr 1 2016'!$A:$A,'1 2016 ric'!$A:$A,'ricostr 1 2016'!F:F)</f>
        <v>680</v>
      </c>
      <c r="E223" s="118">
        <f>SUMIF('ricostr 1 2016'!$A:$A,'1 2016 ric'!$A:$A,'ricostr 1 2016'!H:H)</f>
        <v>592</v>
      </c>
      <c r="F223" s="118">
        <f>SUMIF('ricostr 1 2016'!$A:$A,'1 2016 ric'!$A:$A,'ricostr 1 2016'!J:J)</f>
        <v>132</v>
      </c>
      <c r="G223" s="118">
        <f>SUMIF('ricostr 1 2016'!$A:$A,'1 2016 ric'!$A:$A,'ricostr 1 2016'!L:L)</f>
        <v>452</v>
      </c>
      <c r="H223" s="118">
        <f>SUMIF('ricostr 1 2016'!$A:$A,'1 2016 ric'!$A:$A,'ricostr 1 2016'!N:N)</f>
        <v>0</v>
      </c>
      <c r="I223" s="118">
        <f>SUMIF('ricostr 1 2016'!$A:$A,'1 2016 ric'!$A:$A,'ricostr 1 2016'!P:P)</f>
        <v>456</v>
      </c>
      <c r="J223" s="118">
        <f>SUMIF('ricostr 1 2016'!$A:$A,'1 2016 ric'!$A:$A,'ricostr 1 2016'!R:R)</f>
        <v>2732</v>
      </c>
      <c r="K223" s="118">
        <f>SUMIF('ricostr 1 2016'!$A:$A,'1 2016 ric'!$A:$A,'ricostr 1 2016'!T:T)</f>
        <v>1816</v>
      </c>
      <c r="L223" s="118">
        <f>SUMIF('ricostr 1 2016'!$A:$A,'1 2016 ric'!$A:$A,'ricostr 1 2016'!V:V)</f>
        <v>0</v>
      </c>
      <c r="M223" s="118">
        <f>SUMIF('ricostr 1 2016'!$A:$A,'1 2016 ric'!$A:$A,'ricostr 1 2016'!X:X)</f>
        <v>0</v>
      </c>
      <c r="N223" s="106">
        <f t="shared" si="7"/>
        <v>7764</v>
      </c>
      <c r="P223">
        <v>8094.666666666667</v>
      </c>
      <c r="Q223" s="124">
        <f t="shared" si="6"/>
        <v>330.66666666666697</v>
      </c>
    </row>
    <row r="224" spans="1:17" ht="38.25" x14ac:dyDescent="0.25">
      <c r="A224" s="143" t="s">
        <v>233</v>
      </c>
      <c r="B224" s="132" t="s">
        <v>1378</v>
      </c>
      <c r="C224" s="118">
        <f>SUMIF('ricostr 1 2016'!$A:$A,'1 2016 ric'!$A:$A,'ricostr 1 2016'!D:D)</f>
        <v>0</v>
      </c>
      <c r="D224" s="118">
        <f>SUMIF('ricostr 1 2016'!$A:$A,'1 2016 ric'!$A:$A,'ricostr 1 2016'!F:F)</f>
        <v>0</v>
      </c>
      <c r="E224" s="118">
        <f>SUMIF('ricostr 1 2016'!$A:$A,'1 2016 ric'!$A:$A,'ricostr 1 2016'!H:H)</f>
        <v>0</v>
      </c>
      <c r="F224" s="118">
        <f>SUMIF('ricostr 1 2016'!$A:$A,'1 2016 ric'!$A:$A,'ricostr 1 2016'!J:J)</f>
        <v>0</v>
      </c>
      <c r="G224" s="118">
        <f>SUMIF('ricostr 1 2016'!$A:$A,'1 2016 ric'!$A:$A,'ricostr 1 2016'!L:L)</f>
        <v>0</v>
      </c>
      <c r="H224" s="118">
        <f>SUMIF('ricostr 1 2016'!$A:$A,'1 2016 ric'!$A:$A,'ricostr 1 2016'!N:N)</f>
        <v>0</v>
      </c>
      <c r="I224" s="118">
        <f>SUMIF('ricostr 1 2016'!$A:$A,'1 2016 ric'!$A:$A,'ricostr 1 2016'!P:P)</f>
        <v>0</v>
      </c>
      <c r="J224" s="118">
        <f>SUMIF('ricostr 1 2016'!$A:$A,'1 2016 ric'!$A:$A,'ricostr 1 2016'!R:R)</f>
        <v>0</v>
      </c>
      <c r="K224" s="118">
        <f>SUMIF('ricostr 1 2016'!$A:$A,'1 2016 ric'!$A:$A,'ricostr 1 2016'!T:T)</f>
        <v>0</v>
      </c>
      <c r="L224" s="118">
        <f>SUMIF('ricostr 1 2016'!$A:$A,'1 2016 ric'!$A:$A,'ricostr 1 2016'!V:V)</f>
        <v>0</v>
      </c>
      <c r="M224" s="118">
        <f>SUMIF('ricostr 1 2016'!$A:$A,'1 2016 ric'!$A:$A,'ricostr 1 2016'!X:X)</f>
        <v>0</v>
      </c>
      <c r="N224" s="106">
        <f t="shared" si="7"/>
        <v>0</v>
      </c>
      <c r="P224">
        <v>0</v>
      </c>
      <c r="Q224" s="124">
        <f t="shared" si="6"/>
        <v>0</v>
      </c>
    </row>
    <row r="225" spans="1:17" ht="38.25" x14ac:dyDescent="0.25">
      <c r="A225" s="143" t="s">
        <v>234</v>
      </c>
      <c r="B225" s="132" t="s">
        <v>1379</v>
      </c>
      <c r="C225" s="118">
        <f>SUMIF('ricostr 1 2016'!$A:$A,'1 2016 ric'!$A:$A,'ricostr 1 2016'!D:D)</f>
        <v>0</v>
      </c>
      <c r="D225" s="118">
        <f>SUMIF('ricostr 1 2016'!$A:$A,'1 2016 ric'!$A:$A,'ricostr 1 2016'!F:F)</f>
        <v>0</v>
      </c>
      <c r="E225" s="118">
        <f>SUMIF('ricostr 1 2016'!$A:$A,'1 2016 ric'!$A:$A,'ricostr 1 2016'!H:H)</f>
        <v>0</v>
      </c>
      <c r="F225" s="118">
        <f>SUMIF('ricostr 1 2016'!$A:$A,'1 2016 ric'!$A:$A,'ricostr 1 2016'!J:J)</f>
        <v>0</v>
      </c>
      <c r="G225" s="118">
        <f>SUMIF('ricostr 1 2016'!$A:$A,'1 2016 ric'!$A:$A,'ricostr 1 2016'!L:L)</f>
        <v>0</v>
      </c>
      <c r="H225" s="118">
        <f>SUMIF('ricostr 1 2016'!$A:$A,'1 2016 ric'!$A:$A,'ricostr 1 2016'!N:N)</f>
        <v>0</v>
      </c>
      <c r="I225" s="118">
        <f>SUMIF('ricostr 1 2016'!$A:$A,'1 2016 ric'!$A:$A,'ricostr 1 2016'!P:P)</f>
        <v>0</v>
      </c>
      <c r="J225" s="118">
        <f>SUMIF('ricostr 1 2016'!$A:$A,'1 2016 ric'!$A:$A,'ricostr 1 2016'!R:R)</f>
        <v>32</v>
      </c>
      <c r="K225" s="118">
        <f>SUMIF('ricostr 1 2016'!$A:$A,'1 2016 ric'!$A:$A,'ricostr 1 2016'!T:T)</f>
        <v>812</v>
      </c>
      <c r="L225" s="118">
        <f>SUMIF('ricostr 1 2016'!$A:$A,'1 2016 ric'!$A:$A,'ricostr 1 2016'!V:V)</f>
        <v>0</v>
      </c>
      <c r="M225" s="118">
        <f>SUMIF('ricostr 1 2016'!$A:$A,'1 2016 ric'!$A:$A,'ricostr 1 2016'!X:X)</f>
        <v>0</v>
      </c>
      <c r="N225" s="106">
        <f t="shared" si="7"/>
        <v>844</v>
      </c>
      <c r="P225">
        <v>320</v>
      </c>
      <c r="Q225" s="124">
        <f t="shared" si="6"/>
        <v>-524</v>
      </c>
    </row>
    <row r="226" spans="1:17" ht="51" x14ac:dyDescent="0.25">
      <c r="A226" s="143" t="s">
        <v>235</v>
      </c>
      <c r="B226" s="132" t="s">
        <v>1380</v>
      </c>
      <c r="C226" s="118">
        <f>SUMIF('ricostr 1 2016'!$A:$A,'1 2016 ric'!$A:$A,'ricostr 1 2016'!D:D)</f>
        <v>0</v>
      </c>
      <c r="D226" s="118">
        <f>SUMIF('ricostr 1 2016'!$A:$A,'1 2016 ric'!$A:$A,'ricostr 1 2016'!F:F)</f>
        <v>0</v>
      </c>
      <c r="E226" s="118">
        <f>SUMIF('ricostr 1 2016'!$A:$A,'1 2016 ric'!$A:$A,'ricostr 1 2016'!H:H)</f>
        <v>0</v>
      </c>
      <c r="F226" s="118">
        <f>SUMIF('ricostr 1 2016'!$A:$A,'1 2016 ric'!$A:$A,'ricostr 1 2016'!J:J)</f>
        <v>0</v>
      </c>
      <c r="G226" s="118">
        <f>SUMIF('ricostr 1 2016'!$A:$A,'1 2016 ric'!$A:$A,'ricostr 1 2016'!L:L)</f>
        <v>0</v>
      </c>
      <c r="H226" s="118">
        <f>SUMIF('ricostr 1 2016'!$A:$A,'1 2016 ric'!$A:$A,'ricostr 1 2016'!N:N)</f>
        <v>0</v>
      </c>
      <c r="I226" s="118">
        <f>SUMIF('ricostr 1 2016'!$A:$A,'1 2016 ric'!$A:$A,'ricostr 1 2016'!P:P)</f>
        <v>0</v>
      </c>
      <c r="J226" s="118">
        <f>SUMIF('ricostr 1 2016'!$A:$A,'1 2016 ric'!$A:$A,'ricostr 1 2016'!R:R)</f>
        <v>140</v>
      </c>
      <c r="K226" s="118">
        <f>SUMIF('ricostr 1 2016'!$A:$A,'1 2016 ric'!$A:$A,'ricostr 1 2016'!T:T)</f>
        <v>0</v>
      </c>
      <c r="L226" s="118">
        <f>SUMIF('ricostr 1 2016'!$A:$A,'1 2016 ric'!$A:$A,'ricostr 1 2016'!V:V)</f>
        <v>0</v>
      </c>
      <c r="M226" s="118">
        <f>SUMIF('ricostr 1 2016'!$A:$A,'1 2016 ric'!$A:$A,'ricostr 1 2016'!X:X)</f>
        <v>0</v>
      </c>
      <c r="N226" s="106">
        <f t="shared" si="7"/>
        <v>140</v>
      </c>
      <c r="P226">
        <v>0</v>
      </c>
      <c r="Q226" s="124">
        <f t="shared" si="6"/>
        <v>-140</v>
      </c>
    </row>
    <row r="227" spans="1:17" ht="25.5" x14ac:dyDescent="0.25">
      <c r="A227" s="143" t="s">
        <v>236</v>
      </c>
      <c r="B227" s="132" t="s">
        <v>1381</v>
      </c>
      <c r="C227" s="118">
        <f>SUMIF('ricostr 1 2016'!$A:$A,'1 2016 ric'!$A:$A,'ricostr 1 2016'!D:D)</f>
        <v>0</v>
      </c>
      <c r="D227" s="118">
        <f>SUMIF('ricostr 1 2016'!$A:$A,'1 2016 ric'!$A:$A,'ricostr 1 2016'!F:F)</f>
        <v>0</v>
      </c>
      <c r="E227" s="118">
        <f>SUMIF('ricostr 1 2016'!$A:$A,'1 2016 ric'!$A:$A,'ricostr 1 2016'!H:H)</f>
        <v>0</v>
      </c>
      <c r="F227" s="118">
        <f>SUMIF('ricostr 1 2016'!$A:$A,'1 2016 ric'!$A:$A,'ricostr 1 2016'!J:J)</f>
        <v>0</v>
      </c>
      <c r="G227" s="118">
        <f>SUMIF('ricostr 1 2016'!$A:$A,'1 2016 ric'!$A:$A,'ricostr 1 2016'!L:L)</f>
        <v>0</v>
      </c>
      <c r="H227" s="118">
        <f>SUMIF('ricostr 1 2016'!$A:$A,'1 2016 ric'!$A:$A,'ricostr 1 2016'!N:N)</f>
        <v>0</v>
      </c>
      <c r="I227" s="118">
        <f>SUMIF('ricostr 1 2016'!$A:$A,'1 2016 ric'!$A:$A,'ricostr 1 2016'!P:P)</f>
        <v>0</v>
      </c>
      <c r="J227" s="118">
        <f>SUMIF('ricostr 1 2016'!$A:$A,'1 2016 ric'!$A:$A,'ricostr 1 2016'!R:R)</f>
        <v>0</v>
      </c>
      <c r="K227" s="118">
        <f>SUMIF('ricostr 1 2016'!$A:$A,'1 2016 ric'!$A:$A,'ricostr 1 2016'!T:T)</f>
        <v>4</v>
      </c>
      <c r="L227" s="118">
        <f>SUMIF('ricostr 1 2016'!$A:$A,'1 2016 ric'!$A:$A,'ricostr 1 2016'!V:V)</f>
        <v>88</v>
      </c>
      <c r="M227" s="118">
        <f>SUMIF('ricostr 1 2016'!$A:$A,'1 2016 ric'!$A:$A,'ricostr 1 2016'!X:X)</f>
        <v>0</v>
      </c>
      <c r="N227" s="106">
        <f t="shared" si="7"/>
        <v>92</v>
      </c>
      <c r="P227">
        <v>158.66666666666666</v>
      </c>
      <c r="Q227" s="124">
        <f t="shared" si="6"/>
        <v>66.666666666666657</v>
      </c>
    </row>
    <row r="228" spans="1:17" ht="38.25" x14ac:dyDescent="0.25">
      <c r="A228" s="143" t="s">
        <v>237</v>
      </c>
      <c r="B228" s="132" t="s">
        <v>794</v>
      </c>
      <c r="C228" s="118">
        <f>SUMIF('ricostr 1 2016'!$A:$A,'1 2016 ric'!$A:$A,'ricostr 1 2016'!D:D)</f>
        <v>0</v>
      </c>
      <c r="D228" s="118">
        <f>SUMIF('ricostr 1 2016'!$A:$A,'1 2016 ric'!$A:$A,'ricostr 1 2016'!F:F)</f>
        <v>0</v>
      </c>
      <c r="E228" s="118">
        <f>SUMIF('ricostr 1 2016'!$A:$A,'1 2016 ric'!$A:$A,'ricostr 1 2016'!H:H)</f>
        <v>0</v>
      </c>
      <c r="F228" s="118">
        <f>SUMIF('ricostr 1 2016'!$A:$A,'1 2016 ric'!$A:$A,'ricostr 1 2016'!J:J)</f>
        <v>0</v>
      </c>
      <c r="G228" s="118">
        <f>SUMIF('ricostr 1 2016'!$A:$A,'1 2016 ric'!$A:$A,'ricostr 1 2016'!L:L)</f>
        <v>0</v>
      </c>
      <c r="H228" s="118">
        <f>SUMIF('ricostr 1 2016'!$A:$A,'1 2016 ric'!$A:$A,'ricostr 1 2016'!N:N)</f>
        <v>0</v>
      </c>
      <c r="I228" s="118">
        <f>SUMIF('ricostr 1 2016'!$A:$A,'1 2016 ric'!$A:$A,'ricostr 1 2016'!P:P)</f>
        <v>0</v>
      </c>
      <c r="J228" s="118">
        <f>SUMIF('ricostr 1 2016'!$A:$A,'1 2016 ric'!$A:$A,'ricostr 1 2016'!R:R)</f>
        <v>0</v>
      </c>
      <c r="K228" s="118">
        <f>SUMIF('ricostr 1 2016'!$A:$A,'1 2016 ric'!$A:$A,'ricostr 1 2016'!T:T)</f>
        <v>0</v>
      </c>
      <c r="L228" s="118">
        <f>SUMIF('ricostr 1 2016'!$A:$A,'1 2016 ric'!$A:$A,'ricostr 1 2016'!V:V)</f>
        <v>0</v>
      </c>
      <c r="M228" s="118">
        <f>SUMIF('ricostr 1 2016'!$A:$A,'1 2016 ric'!$A:$A,'ricostr 1 2016'!X:X)</f>
        <v>0</v>
      </c>
      <c r="N228" s="106">
        <f t="shared" si="7"/>
        <v>0</v>
      </c>
      <c r="P228">
        <v>0</v>
      </c>
      <c r="Q228" s="124">
        <f t="shared" si="6"/>
        <v>0</v>
      </c>
    </row>
    <row r="229" spans="1:17" x14ac:dyDescent="0.25">
      <c r="A229" s="143" t="s">
        <v>238</v>
      </c>
      <c r="B229" s="132" t="s">
        <v>795</v>
      </c>
      <c r="C229" s="118">
        <f>SUMIF('ricostr 1 2016'!$A:$A,'1 2016 ric'!$A:$A,'ricostr 1 2016'!D:D)</f>
        <v>3128</v>
      </c>
      <c r="D229" s="118">
        <f>SUMIF('ricostr 1 2016'!$A:$A,'1 2016 ric'!$A:$A,'ricostr 1 2016'!F:F)</f>
        <v>220</v>
      </c>
      <c r="E229" s="118">
        <f>SUMIF('ricostr 1 2016'!$A:$A,'1 2016 ric'!$A:$A,'ricostr 1 2016'!H:H)</f>
        <v>1084</v>
      </c>
      <c r="F229" s="118">
        <f>SUMIF('ricostr 1 2016'!$A:$A,'1 2016 ric'!$A:$A,'ricostr 1 2016'!J:J)</f>
        <v>180</v>
      </c>
      <c r="G229" s="118">
        <f>SUMIF('ricostr 1 2016'!$A:$A,'1 2016 ric'!$A:$A,'ricostr 1 2016'!L:L)</f>
        <v>500</v>
      </c>
      <c r="H229" s="118">
        <f>SUMIF('ricostr 1 2016'!$A:$A,'1 2016 ric'!$A:$A,'ricostr 1 2016'!N:N)</f>
        <v>1348</v>
      </c>
      <c r="I229" s="118">
        <f>SUMIF('ricostr 1 2016'!$A:$A,'1 2016 ric'!$A:$A,'ricostr 1 2016'!P:P)</f>
        <v>632</v>
      </c>
      <c r="J229" s="118">
        <f>SUMIF('ricostr 1 2016'!$A:$A,'1 2016 ric'!$A:$A,'ricostr 1 2016'!R:R)</f>
        <v>2660</v>
      </c>
      <c r="K229" s="118">
        <f>SUMIF('ricostr 1 2016'!$A:$A,'1 2016 ric'!$A:$A,'ricostr 1 2016'!T:T)</f>
        <v>60</v>
      </c>
      <c r="L229" s="118">
        <f>SUMIF('ricostr 1 2016'!$A:$A,'1 2016 ric'!$A:$A,'ricostr 1 2016'!V:V)</f>
        <v>0</v>
      </c>
      <c r="M229" s="118">
        <f>SUMIF('ricostr 1 2016'!$A:$A,'1 2016 ric'!$A:$A,'ricostr 1 2016'!X:X)</f>
        <v>0</v>
      </c>
      <c r="N229" s="106">
        <f t="shared" si="7"/>
        <v>9812</v>
      </c>
      <c r="P229">
        <v>11001.333333333334</v>
      </c>
      <c r="Q229" s="124">
        <f t="shared" si="6"/>
        <v>1189.3333333333339</v>
      </c>
    </row>
    <row r="230" spans="1:17" x14ac:dyDescent="0.25">
      <c r="A230" s="143" t="s">
        <v>239</v>
      </c>
      <c r="B230" s="132" t="s">
        <v>796</v>
      </c>
      <c r="C230" s="118">
        <f>SUMIF('ricostr 1 2016'!$A:$A,'1 2016 ric'!$A:$A,'ricostr 1 2016'!D:D)</f>
        <v>532</v>
      </c>
      <c r="D230" s="118">
        <f>SUMIF('ricostr 1 2016'!$A:$A,'1 2016 ric'!$A:$A,'ricostr 1 2016'!F:F)</f>
        <v>0</v>
      </c>
      <c r="E230" s="118">
        <f>SUMIF('ricostr 1 2016'!$A:$A,'1 2016 ric'!$A:$A,'ricostr 1 2016'!H:H)</f>
        <v>192</v>
      </c>
      <c r="F230" s="118">
        <f>SUMIF('ricostr 1 2016'!$A:$A,'1 2016 ric'!$A:$A,'ricostr 1 2016'!J:J)</f>
        <v>0</v>
      </c>
      <c r="G230" s="118">
        <f>SUMIF('ricostr 1 2016'!$A:$A,'1 2016 ric'!$A:$A,'ricostr 1 2016'!L:L)</f>
        <v>0</v>
      </c>
      <c r="H230" s="118">
        <f>SUMIF('ricostr 1 2016'!$A:$A,'1 2016 ric'!$A:$A,'ricostr 1 2016'!N:N)</f>
        <v>0</v>
      </c>
      <c r="I230" s="118">
        <f>SUMIF('ricostr 1 2016'!$A:$A,'1 2016 ric'!$A:$A,'ricostr 1 2016'!P:P)</f>
        <v>0</v>
      </c>
      <c r="J230" s="118">
        <f>SUMIF('ricostr 1 2016'!$A:$A,'1 2016 ric'!$A:$A,'ricostr 1 2016'!R:R)</f>
        <v>124</v>
      </c>
      <c r="K230" s="118">
        <f>SUMIF('ricostr 1 2016'!$A:$A,'1 2016 ric'!$A:$A,'ricostr 1 2016'!T:T)</f>
        <v>0</v>
      </c>
      <c r="L230" s="118">
        <f>SUMIF('ricostr 1 2016'!$A:$A,'1 2016 ric'!$A:$A,'ricostr 1 2016'!V:V)</f>
        <v>0</v>
      </c>
      <c r="M230" s="118">
        <f>SUMIF('ricostr 1 2016'!$A:$A,'1 2016 ric'!$A:$A,'ricostr 1 2016'!X:X)</f>
        <v>0</v>
      </c>
      <c r="N230" s="106">
        <f t="shared" si="7"/>
        <v>848</v>
      </c>
      <c r="P230">
        <v>605.33333333333337</v>
      </c>
      <c r="Q230" s="124">
        <f t="shared" si="6"/>
        <v>-242.66666666666663</v>
      </c>
    </row>
    <row r="231" spans="1:17" x14ac:dyDescent="0.25">
      <c r="A231" s="143" t="s">
        <v>240</v>
      </c>
      <c r="B231" s="132" t="s">
        <v>797</v>
      </c>
      <c r="C231" s="118">
        <f>SUMIF('ricostr 1 2016'!$A:$A,'1 2016 ric'!$A:$A,'ricostr 1 2016'!D:D)</f>
        <v>76</v>
      </c>
      <c r="D231" s="118">
        <f>SUMIF('ricostr 1 2016'!$A:$A,'1 2016 ric'!$A:$A,'ricostr 1 2016'!F:F)</f>
        <v>0</v>
      </c>
      <c r="E231" s="118">
        <f>SUMIF('ricostr 1 2016'!$A:$A,'1 2016 ric'!$A:$A,'ricostr 1 2016'!H:H)</f>
        <v>0</v>
      </c>
      <c r="F231" s="118">
        <f>SUMIF('ricostr 1 2016'!$A:$A,'1 2016 ric'!$A:$A,'ricostr 1 2016'!J:J)</f>
        <v>0</v>
      </c>
      <c r="G231" s="118">
        <f>SUMIF('ricostr 1 2016'!$A:$A,'1 2016 ric'!$A:$A,'ricostr 1 2016'!L:L)</f>
        <v>0</v>
      </c>
      <c r="H231" s="118">
        <f>SUMIF('ricostr 1 2016'!$A:$A,'1 2016 ric'!$A:$A,'ricostr 1 2016'!N:N)</f>
        <v>52</v>
      </c>
      <c r="I231" s="118">
        <f>SUMIF('ricostr 1 2016'!$A:$A,'1 2016 ric'!$A:$A,'ricostr 1 2016'!P:P)</f>
        <v>60</v>
      </c>
      <c r="J231" s="118">
        <f>SUMIF('ricostr 1 2016'!$A:$A,'1 2016 ric'!$A:$A,'ricostr 1 2016'!R:R)</f>
        <v>652</v>
      </c>
      <c r="K231" s="118">
        <f>SUMIF('ricostr 1 2016'!$A:$A,'1 2016 ric'!$A:$A,'ricostr 1 2016'!T:T)</f>
        <v>0</v>
      </c>
      <c r="L231" s="118">
        <f>SUMIF('ricostr 1 2016'!$A:$A,'1 2016 ric'!$A:$A,'ricostr 1 2016'!V:V)</f>
        <v>0</v>
      </c>
      <c r="M231" s="118">
        <f>SUMIF('ricostr 1 2016'!$A:$A,'1 2016 ric'!$A:$A,'ricostr 1 2016'!X:X)</f>
        <v>0</v>
      </c>
      <c r="N231" s="106">
        <f t="shared" si="7"/>
        <v>840</v>
      </c>
      <c r="P231">
        <v>2941.3333333333335</v>
      </c>
      <c r="Q231" s="124">
        <f t="shared" si="6"/>
        <v>2101.3333333333335</v>
      </c>
    </row>
    <row r="232" spans="1:17" ht="25.5" x14ac:dyDescent="0.25">
      <c r="A232" s="143" t="s">
        <v>241</v>
      </c>
      <c r="B232" s="132" t="s">
        <v>798</v>
      </c>
      <c r="C232" s="118">
        <f>SUMIF('ricostr 1 2016'!$A:$A,'1 2016 ric'!$A:$A,'ricostr 1 2016'!D:D)</f>
        <v>0</v>
      </c>
      <c r="D232" s="118">
        <f>SUMIF('ricostr 1 2016'!$A:$A,'1 2016 ric'!$A:$A,'ricostr 1 2016'!F:F)</f>
        <v>0</v>
      </c>
      <c r="E232" s="118">
        <f>SUMIF('ricostr 1 2016'!$A:$A,'1 2016 ric'!$A:$A,'ricostr 1 2016'!H:H)</f>
        <v>0</v>
      </c>
      <c r="F232" s="118">
        <f>SUMIF('ricostr 1 2016'!$A:$A,'1 2016 ric'!$A:$A,'ricostr 1 2016'!J:J)</f>
        <v>0</v>
      </c>
      <c r="G232" s="118">
        <f>SUMIF('ricostr 1 2016'!$A:$A,'1 2016 ric'!$A:$A,'ricostr 1 2016'!L:L)</f>
        <v>0</v>
      </c>
      <c r="H232" s="118">
        <f>SUMIF('ricostr 1 2016'!$A:$A,'1 2016 ric'!$A:$A,'ricostr 1 2016'!N:N)</f>
        <v>0</v>
      </c>
      <c r="I232" s="118">
        <f>SUMIF('ricostr 1 2016'!$A:$A,'1 2016 ric'!$A:$A,'ricostr 1 2016'!P:P)</f>
        <v>0</v>
      </c>
      <c r="J232" s="118">
        <f>SUMIF('ricostr 1 2016'!$A:$A,'1 2016 ric'!$A:$A,'ricostr 1 2016'!R:R)</f>
        <v>0</v>
      </c>
      <c r="K232" s="118">
        <f>SUMIF('ricostr 1 2016'!$A:$A,'1 2016 ric'!$A:$A,'ricostr 1 2016'!T:T)</f>
        <v>0</v>
      </c>
      <c r="L232" s="118">
        <f>SUMIF('ricostr 1 2016'!$A:$A,'1 2016 ric'!$A:$A,'ricostr 1 2016'!V:V)</f>
        <v>0</v>
      </c>
      <c r="M232" s="118">
        <f>SUMIF('ricostr 1 2016'!$A:$A,'1 2016 ric'!$A:$A,'ricostr 1 2016'!X:X)</f>
        <v>0</v>
      </c>
      <c r="N232" s="106">
        <f t="shared" si="7"/>
        <v>0</v>
      </c>
      <c r="P232">
        <v>0</v>
      </c>
      <c r="Q232" s="124">
        <f t="shared" si="6"/>
        <v>0</v>
      </c>
    </row>
    <row r="233" spans="1:17" x14ac:dyDescent="0.25">
      <c r="A233" s="143" t="s">
        <v>242</v>
      </c>
      <c r="B233" s="132" t="s">
        <v>2075</v>
      </c>
      <c r="C233" s="118">
        <f>SUMIF('ricostr 1 2016'!$A:$A,'1 2016 ric'!$A:$A,'ricostr 1 2016'!D:D)</f>
        <v>0</v>
      </c>
      <c r="D233" s="118">
        <f>SUMIF('ricostr 1 2016'!$A:$A,'1 2016 ric'!$A:$A,'ricostr 1 2016'!F:F)</f>
        <v>48</v>
      </c>
      <c r="E233" s="118">
        <f>SUMIF('ricostr 1 2016'!$A:$A,'1 2016 ric'!$A:$A,'ricostr 1 2016'!H:H)</f>
        <v>0</v>
      </c>
      <c r="F233" s="118">
        <f>SUMIF('ricostr 1 2016'!$A:$A,'1 2016 ric'!$A:$A,'ricostr 1 2016'!J:J)</f>
        <v>8</v>
      </c>
      <c r="G233" s="118">
        <f>SUMIF('ricostr 1 2016'!$A:$A,'1 2016 ric'!$A:$A,'ricostr 1 2016'!L:L)</f>
        <v>28</v>
      </c>
      <c r="H233" s="118">
        <f>SUMIF('ricostr 1 2016'!$A:$A,'1 2016 ric'!$A:$A,'ricostr 1 2016'!N:N)</f>
        <v>0</v>
      </c>
      <c r="I233" s="118">
        <f>SUMIF('ricostr 1 2016'!$A:$A,'1 2016 ric'!$A:$A,'ricostr 1 2016'!P:P)</f>
        <v>184</v>
      </c>
      <c r="J233" s="118">
        <f>SUMIF('ricostr 1 2016'!$A:$A,'1 2016 ric'!$A:$A,'ricostr 1 2016'!R:R)</f>
        <v>124</v>
      </c>
      <c r="K233" s="118">
        <f>SUMIF('ricostr 1 2016'!$A:$A,'1 2016 ric'!$A:$A,'ricostr 1 2016'!T:T)</f>
        <v>0</v>
      </c>
      <c r="L233" s="118">
        <f>SUMIF('ricostr 1 2016'!$A:$A,'1 2016 ric'!$A:$A,'ricostr 1 2016'!V:V)</f>
        <v>0</v>
      </c>
      <c r="M233" s="118">
        <f>SUMIF('ricostr 1 2016'!$A:$A,'1 2016 ric'!$A:$A,'ricostr 1 2016'!X:X)</f>
        <v>0</v>
      </c>
      <c r="N233" s="106">
        <f t="shared" si="7"/>
        <v>392</v>
      </c>
      <c r="P233">
        <v>234.66666666666666</v>
      </c>
      <c r="Q233" s="124">
        <f t="shared" si="6"/>
        <v>-157.33333333333334</v>
      </c>
    </row>
    <row r="234" spans="1:17" x14ac:dyDescent="0.25">
      <c r="A234" s="143" t="s">
        <v>243</v>
      </c>
      <c r="B234" s="132" t="s">
        <v>2076</v>
      </c>
      <c r="C234" s="118">
        <f>SUMIF('ricostr 1 2016'!$A:$A,'1 2016 ric'!$A:$A,'ricostr 1 2016'!D:D)</f>
        <v>2520</v>
      </c>
      <c r="D234" s="118">
        <f>SUMIF('ricostr 1 2016'!$A:$A,'1 2016 ric'!$A:$A,'ricostr 1 2016'!F:F)</f>
        <v>172</v>
      </c>
      <c r="E234" s="118">
        <f>SUMIF('ricostr 1 2016'!$A:$A,'1 2016 ric'!$A:$A,'ricostr 1 2016'!H:H)</f>
        <v>892</v>
      </c>
      <c r="F234" s="118">
        <f>SUMIF('ricostr 1 2016'!$A:$A,'1 2016 ric'!$A:$A,'ricostr 1 2016'!J:J)</f>
        <v>172</v>
      </c>
      <c r="G234" s="118">
        <f>SUMIF('ricostr 1 2016'!$A:$A,'1 2016 ric'!$A:$A,'ricostr 1 2016'!L:L)</f>
        <v>472</v>
      </c>
      <c r="H234" s="118">
        <f>SUMIF('ricostr 1 2016'!$A:$A,'1 2016 ric'!$A:$A,'ricostr 1 2016'!N:N)</f>
        <v>1296</v>
      </c>
      <c r="I234" s="118">
        <f>SUMIF('ricostr 1 2016'!$A:$A,'1 2016 ric'!$A:$A,'ricostr 1 2016'!P:P)</f>
        <v>388</v>
      </c>
      <c r="J234" s="118">
        <f>SUMIF('ricostr 1 2016'!$A:$A,'1 2016 ric'!$A:$A,'ricostr 1 2016'!R:R)</f>
        <v>1760</v>
      </c>
      <c r="K234" s="118">
        <f>SUMIF('ricostr 1 2016'!$A:$A,'1 2016 ric'!$A:$A,'ricostr 1 2016'!T:T)</f>
        <v>60</v>
      </c>
      <c r="L234" s="118">
        <f>SUMIF('ricostr 1 2016'!$A:$A,'1 2016 ric'!$A:$A,'ricostr 1 2016'!V:V)</f>
        <v>0</v>
      </c>
      <c r="M234" s="118">
        <f>SUMIF('ricostr 1 2016'!$A:$A,'1 2016 ric'!$A:$A,'ricostr 1 2016'!X:X)</f>
        <v>0</v>
      </c>
      <c r="N234" s="106">
        <f t="shared" si="7"/>
        <v>7732</v>
      </c>
      <c r="P234">
        <v>7220</v>
      </c>
      <c r="Q234" s="124">
        <f t="shared" si="6"/>
        <v>-512</v>
      </c>
    </row>
    <row r="235" spans="1:17" ht="25.5" x14ac:dyDescent="0.25">
      <c r="A235" s="143" t="s">
        <v>244</v>
      </c>
      <c r="B235" s="132" t="s">
        <v>2077</v>
      </c>
      <c r="C235" s="118">
        <f>SUMIF('ricostr 1 2016'!$A:$A,'1 2016 ric'!$A:$A,'ricostr 1 2016'!D:D)</f>
        <v>0</v>
      </c>
      <c r="D235" s="118">
        <f>SUMIF('ricostr 1 2016'!$A:$A,'1 2016 ric'!$A:$A,'ricostr 1 2016'!F:F)</f>
        <v>0</v>
      </c>
      <c r="E235" s="118">
        <f>SUMIF('ricostr 1 2016'!$A:$A,'1 2016 ric'!$A:$A,'ricostr 1 2016'!H:H)</f>
        <v>0</v>
      </c>
      <c r="F235" s="118">
        <f>SUMIF('ricostr 1 2016'!$A:$A,'1 2016 ric'!$A:$A,'ricostr 1 2016'!J:J)</f>
        <v>0</v>
      </c>
      <c r="G235" s="118">
        <f>SUMIF('ricostr 1 2016'!$A:$A,'1 2016 ric'!$A:$A,'ricostr 1 2016'!L:L)</f>
        <v>0</v>
      </c>
      <c r="H235" s="118">
        <f>SUMIF('ricostr 1 2016'!$A:$A,'1 2016 ric'!$A:$A,'ricostr 1 2016'!N:N)</f>
        <v>0</v>
      </c>
      <c r="I235" s="118">
        <f>SUMIF('ricostr 1 2016'!$A:$A,'1 2016 ric'!$A:$A,'ricostr 1 2016'!P:P)</f>
        <v>0</v>
      </c>
      <c r="J235" s="118">
        <f>SUMIF('ricostr 1 2016'!$A:$A,'1 2016 ric'!$A:$A,'ricostr 1 2016'!R:R)</f>
        <v>0</v>
      </c>
      <c r="K235" s="118">
        <f>SUMIF('ricostr 1 2016'!$A:$A,'1 2016 ric'!$A:$A,'ricostr 1 2016'!T:T)</f>
        <v>0</v>
      </c>
      <c r="L235" s="118">
        <f>SUMIF('ricostr 1 2016'!$A:$A,'1 2016 ric'!$A:$A,'ricostr 1 2016'!V:V)</f>
        <v>0</v>
      </c>
      <c r="M235" s="118">
        <f>SUMIF('ricostr 1 2016'!$A:$A,'1 2016 ric'!$A:$A,'ricostr 1 2016'!X:X)</f>
        <v>0</v>
      </c>
      <c r="N235" s="106">
        <f t="shared" si="7"/>
        <v>0</v>
      </c>
      <c r="P235">
        <v>0</v>
      </c>
      <c r="Q235" s="124">
        <f t="shared" si="6"/>
        <v>0</v>
      </c>
    </row>
    <row r="236" spans="1:17" ht="25.5" x14ac:dyDescent="0.25">
      <c r="A236" s="143" t="s">
        <v>245</v>
      </c>
      <c r="B236" s="132" t="s">
        <v>2078</v>
      </c>
      <c r="C236" s="118">
        <f>SUMIF('ricostr 1 2016'!$A:$A,'1 2016 ric'!$A:$A,'ricostr 1 2016'!D:D)</f>
        <v>1120</v>
      </c>
      <c r="D236" s="118">
        <f>SUMIF('ricostr 1 2016'!$A:$A,'1 2016 ric'!$A:$A,'ricostr 1 2016'!F:F)</f>
        <v>280</v>
      </c>
      <c r="E236" s="118">
        <f>SUMIF('ricostr 1 2016'!$A:$A,'1 2016 ric'!$A:$A,'ricostr 1 2016'!H:H)</f>
        <v>1648</v>
      </c>
      <c r="F236" s="118">
        <f>SUMIF('ricostr 1 2016'!$A:$A,'1 2016 ric'!$A:$A,'ricostr 1 2016'!J:J)</f>
        <v>832</v>
      </c>
      <c r="G236" s="118">
        <f>SUMIF('ricostr 1 2016'!$A:$A,'1 2016 ric'!$A:$A,'ricostr 1 2016'!L:L)</f>
        <v>3720</v>
      </c>
      <c r="H236" s="118">
        <f>SUMIF('ricostr 1 2016'!$A:$A,'1 2016 ric'!$A:$A,'ricostr 1 2016'!N:N)</f>
        <v>1032</v>
      </c>
      <c r="I236" s="118">
        <f>SUMIF('ricostr 1 2016'!$A:$A,'1 2016 ric'!$A:$A,'ricostr 1 2016'!P:P)</f>
        <v>1652</v>
      </c>
      <c r="J236" s="118">
        <f>SUMIF('ricostr 1 2016'!$A:$A,'1 2016 ric'!$A:$A,'ricostr 1 2016'!R:R)</f>
        <v>4048</v>
      </c>
      <c r="K236" s="118">
        <f>SUMIF('ricostr 1 2016'!$A:$A,'1 2016 ric'!$A:$A,'ricostr 1 2016'!T:T)</f>
        <v>3040</v>
      </c>
      <c r="L236" s="118">
        <f>SUMIF('ricostr 1 2016'!$A:$A,'1 2016 ric'!$A:$A,'ricostr 1 2016'!V:V)</f>
        <v>5180</v>
      </c>
      <c r="M236" s="118">
        <f>SUMIF('ricostr 1 2016'!$A:$A,'1 2016 ric'!$A:$A,'ricostr 1 2016'!X:X)</f>
        <v>10308</v>
      </c>
      <c r="N236" s="106">
        <f t="shared" si="7"/>
        <v>32860</v>
      </c>
      <c r="P236">
        <v>43072</v>
      </c>
      <c r="Q236" s="124">
        <f t="shared" si="6"/>
        <v>10212</v>
      </c>
    </row>
    <row r="237" spans="1:17" ht="25.5" x14ac:dyDescent="0.25">
      <c r="A237" s="143" t="s">
        <v>246</v>
      </c>
      <c r="B237" s="132" t="s">
        <v>2079</v>
      </c>
      <c r="C237" s="118">
        <f>SUMIF('ricostr 1 2016'!$A:$A,'1 2016 ric'!$A:$A,'ricostr 1 2016'!D:D)</f>
        <v>0</v>
      </c>
      <c r="D237" s="118">
        <f>SUMIF('ricostr 1 2016'!$A:$A,'1 2016 ric'!$A:$A,'ricostr 1 2016'!F:F)</f>
        <v>0</v>
      </c>
      <c r="E237" s="118">
        <f>SUMIF('ricostr 1 2016'!$A:$A,'1 2016 ric'!$A:$A,'ricostr 1 2016'!H:H)</f>
        <v>0</v>
      </c>
      <c r="F237" s="118">
        <f>SUMIF('ricostr 1 2016'!$A:$A,'1 2016 ric'!$A:$A,'ricostr 1 2016'!J:J)</f>
        <v>512</v>
      </c>
      <c r="G237" s="118">
        <f>SUMIF('ricostr 1 2016'!$A:$A,'1 2016 ric'!$A:$A,'ricostr 1 2016'!L:L)</f>
        <v>0</v>
      </c>
      <c r="H237" s="118">
        <f>SUMIF('ricostr 1 2016'!$A:$A,'1 2016 ric'!$A:$A,'ricostr 1 2016'!N:N)</f>
        <v>0</v>
      </c>
      <c r="I237" s="118">
        <f>SUMIF('ricostr 1 2016'!$A:$A,'1 2016 ric'!$A:$A,'ricostr 1 2016'!P:P)</f>
        <v>348</v>
      </c>
      <c r="J237" s="118">
        <f>SUMIF('ricostr 1 2016'!$A:$A,'1 2016 ric'!$A:$A,'ricostr 1 2016'!R:R)</f>
        <v>908</v>
      </c>
      <c r="K237" s="118">
        <f>SUMIF('ricostr 1 2016'!$A:$A,'1 2016 ric'!$A:$A,'ricostr 1 2016'!T:T)</f>
        <v>0</v>
      </c>
      <c r="L237" s="118">
        <f>SUMIF('ricostr 1 2016'!$A:$A,'1 2016 ric'!$A:$A,'ricostr 1 2016'!V:V)</f>
        <v>0</v>
      </c>
      <c r="M237" s="118">
        <f>SUMIF('ricostr 1 2016'!$A:$A,'1 2016 ric'!$A:$A,'ricostr 1 2016'!X:X)</f>
        <v>168</v>
      </c>
      <c r="N237" s="106">
        <f t="shared" si="7"/>
        <v>1936</v>
      </c>
      <c r="P237">
        <v>2352</v>
      </c>
      <c r="Q237" s="124">
        <f t="shared" si="6"/>
        <v>416</v>
      </c>
    </row>
    <row r="238" spans="1:17" ht="25.5" x14ac:dyDescent="0.25">
      <c r="A238" s="143" t="s">
        <v>247</v>
      </c>
      <c r="B238" s="132" t="s">
        <v>2080</v>
      </c>
      <c r="C238" s="118">
        <f>SUMIF('ricostr 1 2016'!$A:$A,'1 2016 ric'!$A:$A,'ricostr 1 2016'!D:D)</f>
        <v>0</v>
      </c>
      <c r="D238" s="118">
        <f>SUMIF('ricostr 1 2016'!$A:$A,'1 2016 ric'!$A:$A,'ricostr 1 2016'!F:F)</f>
        <v>0</v>
      </c>
      <c r="E238" s="118">
        <f>SUMIF('ricostr 1 2016'!$A:$A,'1 2016 ric'!$A:$A,'ricostr 1 2016'!H:H)</f>
        <v>0</v>
      </c>
      <c r="F238" s="118">
        <f>SUMIF('ricostr 1 2016'!$A:$A,'1 2016 ric'!$A:$A,'ricostr 1 2016'!J:J)</f>
        <v>0</v>
      </c>
      <c r="G238" s="118">
        <f>SUMIF('ricostr 1 2016'!$A:$A,'1 2016 ric'!$A:$A,'ricostr 1 2016'!L:L)</f>
        <v>0</v>
      </c>
      <c r="H238" s="118">
        <f>SUMIF('ricostr 1 2016'!$A:$A,'1 2016 ric'!$A:$A,'ricostr 1 2016'!N:N)</f>
        <v>0</v>
      </c>
      <c r="I238" s="118">
        <f>SUMIF('ricostr 1 2016'!$A:$A,'1 2016 ric'!$A:$A,'ricostr 1 2016'!P:P)</f>
        <v>0</v>
      </c>
      <c r="J238" s="118">
        <f>SUMIF('ricostr 1 2016'!$A:$A,'1 2016 ric'!$A:$A,'ricostr 1 2016'!R:R)</f>
        <v>0</v>
      </c>
      <c r="K238" s="118">
        <f>SUMIF('ricostr 1 2016'!$A:$A,'1 2016 ric'!$A:$A,'ricostr 1 2016'!T:T)</f>
        <v>0</v>
      </c>
      <c r="L238" s="118">
        <f>SUMIF('ricostr 1 2016'!$A:$A,'1 2016 ric'!$A:$A,'ricostr 1 2016'!V:V)</f>
        <v>0</v>
      </c>
      <c r="M238" s="118">
        <f>SUMIF('ricostr 1 2016'!$A:$A,'1 2016 ric'!$A:$A,'ricostr 1 2016'!X:X)</f>
        <v>0</v>
      </c>
      <c r="N238" s="106">
        <f t="shared" si="7"/>
        <v>0</v>
      </c>
      <c r="P238">
        <v>6.666666666666667</v>
      </c>
      <c r="Q238" s="124">
        <f t="shared" si="6"/>
        <v>6.666666666666667</v>
      </c>
    </row>
    <row r="239" spans="1:17" ht="38.25" x14ac:dyDescent="0.25">
      <c r="A239" s="143" t="s">
        <v>248</v>
      </c>
      <c r="B239" s="132" t="s">
        <v>2081</v>
      </c>
      <c r="C239" s="118">
        <f>SUMIF('ricostr 1 2016'!$A:$A,'1 2016 ric'!$A:$A,'ricostr 1 2016'!D:D)</f>
        <v>968</v>
      </c>
      <c r="D239" s="118">
        <f>SUMIF('ricostr 1 2016'!$A:$A,'1 2016 ric'!$A:$A,'ricostr 1 2016'!F:F)</f>
        <v>280</v>
      </c>
      <c r="E239" s="118">
        <f>SUMIF('ricostr 1 2016'!$A:$A,'1 2016 ric'!$A:$A,'ricostr 1 2016'!H:H)</f>
        <v>1628</v>
      </c>
      <c r="F239" s="118">
        <f>SUMIF('ricostr 1 2016'!$A:$A,'1 2016 ric'!$A:$A,'ricostr 1 2016'!J:J)</f>
        <v>320</v>
      </c>
      <c r="G239" s="118">
        <f>SUMIF('ricostr 1 2016'!$A:$A,'1 2016 ric'!$A:$A,'ricostr 1 2016'!L:L)</f>
        <v>3720</v>
      </c>
      <c r="H239" s="118">
        <f>SUMIF('ricostr 1 2016'!$A:$A,'1 2016 ric'!$A:$A,'ricostr 1 2016'!N:N)</f>
        <v>1032</v>
      </c>
      <c r="I239" s="118">
        <f>SUMIF('ricostr 1 2016'!$A:$A,'1 2016 ric'!$A:$A,'ricostr 1 2016'!P:P)</f>
        <v>1304</v>
      </c>
      <c r="J239" s="118">
        <f>SUMIF('ricostr 1 2016'!$A:$A,'1 2016 ric'!$A:$A,'ricostr 1 2016'!R:R)</f>
        <v>3124</v>
      </c>
      <c r="K239" s="118">
        <f>SUMIF('ricostr 1 2016'!$A:$A,'1 2016 ric'!$A:$A,'ricostr 1 2016'!T:T)</f>
        <v>2860</v>
      </c>
      <c r="L239" s="118">
        <f>SUMIF('ricostr 1 2016'!$A:$A,'1 2016 ric'!$A:$A,'ricostr 1 2016'!V:V)</f>
        <v>5180</v>
      </c>
      <c r="M239" s="118">
        <f>SUMIF('ricostr 1 2016'!$A:$A,'1 2016 ric'!$A:$A,'ricostr 1 2016'!X:X)</f>
        <v>10116</v>
      </c>
      <c r="N239" s="106">
        <f t="shared" si="7"/>
        <v>30532</v>
      </c>
      <c r="P239">
        <v>40425.333333333336</v>
      </c>
      <c r="Q239" s="124">
        <f t="shared" si="6"/>
        <v>9893.3333333333358</v>
      </c>
    </row>
    <row r="240" spans="1:17" ht="25.5" x14ac:dyDescent="0.25">
      <c r="A240" s="139" t="s">
        <v>249</v>
      </c>
      <c r="B240" s="132" t="s">
        <v>2082</v>
      </c>
      <c r="C240" s="118">
        <f>SUMIF('ricostr 1 2016'!$A:$A,'1 2016 ric'!$A:$A,'ricostr 1 2016'!D:D)</f>
        <v>332</v>
      </c>
      <c r="D240" s="118">
        <f>SUMIF('ricostr 1 2016'!$A:$A,'1 2016 ric'!$A:$A,'ricostr 1 2016'!F:F)</f>
        <v>12</v>
      </c>
      <c r="E240" s="118">
        <f>SUMIF('ricostr 1 2016'!$A:$A,'1 2016 ric'!$A:$A,'ricostr 1 2016'!H:H)</f>
        <v>1068</v>
      </c>
      <c r="F240" s="118">
        <f>SUMIF('ricostr 1 2016'!$A:$A,'1 2016 ric'!$A:$A,'ricostr 1 2016'!J:J)</f>
        <v>0</v>
      </c>
      <c r="G240" s="118">
        <f>SUMIF('ricostr 1 2016'!$A:$A,'1 2016 ric'!$A:$A,'ricostr 1 2016'!L:L)</f>
        <v>0</v>
      </c>
      <c r="H240" s="118">
        <f>SUMIF('ricostr 1 2016'!$A:$A,'1 2016 ric'!$A:$A,'ricostr 1 2016'!N:N)</f>
        <v>324</v>
      </c>
      <c r="I240" s="118">
        <f>SUMIF('ricostr 1 2016'!$A:$A,'1 2016 ric'!$A:$A,'ricostr 1 2016'!P:P)</f>
        <v>212</v>
      </c>
      <c r="J240" s="118">
        <f>SUMIF('ricostr 1 2016'!$A:$A,'1 2016 ric'!$A:$A,'ricostr 1 2016'!R:R)</f>
        <v>1800</v>
      </c>
      <c r="K240" s="118">
        <f>SUMIF('ricostr 1 2016'!$A:$A,'1 2016 ric'!$A:$A,'ricostr 1 2016'!T:T)</f>
        <v>452</v>
      </c>
      <c r="L240" s="118">
        <f>SUMIF('ricostr 1 2016'!$A:$A,'1 2016 ric'!$A:$A,'ricostr 1 2016'!V:V)</f>
        <v>0</v>
      </c>
      <c r="M240" s="118">
        <f>SUMIF('ricostr 1 2016'!$A:$A,'1 2016 ric'!$A:$A,'ricostr 1 2016'!X:X)</f>
        <v>0</v>
      </c>
      <c r="N240" s="106">
        <f t="shared" si="7"/>
        <v>4200</v>
      </c>
      <c r="P240">
        <v>5665.333333333333</v>
      </c>
      <c r="Q240" s="124">
        <f t="shared" si="6"/>
        <v>1465.333333333333</v>
      </c>
    </row>
    <row r="241" spans="1:17" ht="25.5" x14ac:dyDescent="0.25">
      <c r="A241" s="139" t="s">
        <v>250</v>
      </c>
      <c r="B241" s="132" t="s">
        <v>2083</v>
      </c>
      <c r="C241" s="118">
        <f>SUMIF('ricostr 1 2016'!$A:$A,'1 2016 ric'!$A:$A,'ricostr 1 2016'!D:D)</f>
        <v>64</v>
      </c>
      <c r="D241" s="118">
        <f>SUMIF('ricostr 1 2016'!$A:$A,'1 2016 ric'!$A:$A,'ricostr 1 2016'!F:F)</f>
        <v>112</v>
      </c>
      <c r="E241" s="118">
        <f>SUMIF('ricostr 1 2016'!$A:$A,'1 2016 ric'!$A:$A,'ricostr 1 2016'!H:H)</f>
        <v>336</v>
      </c>
      <c r="F241" s="118">
        <f>SUMIF('ricostr 1 2016'!$A:$A,'1 2016 ric'!$A:$A,'ricostr 1 2016'!J:J)</f>
        <v>252</v>
      </c>
      <c r="G241" s="118">
        <f>SUMIF('ricostr 1 2016'!$A:$A,'1 2016 ric'!$A:$A,'ricostr 1 2016'!L:L)</f>
        <v>1100</v>
      </c>
      <c r="H241" s="118">
        <f>SUMIF('ricostr 1 2016'!$A:$A,'1 2016 ric'!$A:$A,'ricostr 1 2016'!N:N)</f>
        <v>288</v>
      </c>
      <c r="I241" s="118">
        <f>SUMIF('ricostr 1 2016'!$A:$A,'1 2016 ric'!$A:$A,'ricostr 1 2016'!P:P)</f>
        <v>720</v>
      </c>
      <c r="J241" s="118">
        <f>SUMIF('ricostr 1 2016'!$A:$A,'1 2016 ric'!$A:$A,'ricostr 1 2016'!R:R)</f>
        <v>0</v>
      </c>
      <c r="K241" s="118">
        <f>SUMIF('ricostr 1 2016'!$A:$A,'1 2016 ric'!$A:$A,'ricostr 1 2016'!T:T)</f>
        <v>1692</v>
      </c>
      <c r="L241" s="118">
        <f>SUMIF('ricostr 1 2016'!$A:$A,'1 2016 ric'!$A:$A,'ricostr 1 2016'!V:V)</f>
        <v>0</v>
      </c>
      <c r="M241" s="118">
        <f>SUMIF('ricostr 1 2016'!$A:$A,'1 2016 ric'!$A:$A,'ricostr 1 2016'!X:X)</f>
        <v>60</v>
      </c>
      <c r="N241" s="106">
        <f t="shared" si="7"/>
        <v>4624</v>
      </c>
      <c r="P241">
        <v>7109.333333333333</v>
      </c>
      <c r="Q241" s="124">
        <f t="shared" si="6"/>
        <v>2485.333333333333</v>
      </c>
    </row>
    <row r="242" spans="1:17" ht="25.5" x14ac:dyDescent="0.25">
      <c r="A242" s="139" t="s">
        <v>251</v>
      </c>
      <c r="B242" s="132" t="s">
        <v>2084</v>
      </c>
      <c r="C242" s="118">
        <f>SUMIF('ricostr 1 2016'!$A:$A,'1 2016 ric'!$A:$A,'ricostr 1 2016'!D:D)</f>
        <v>256</v>
      </c>
      <c r="D242" s="118">
        <f>SUMIF('ricostr 1 2016'!$A:$A,'1 2016 ric'!$A:$A,'ricostr 1 2016'!F:F)</f>
        <v>156</v>
      </c>
      <c r="E242" s="118">
        <f>SUMIF('ricostr 1 2016'!$A:$A,'1 2016 ric'!$A:$A,'ricostr 1 2016'!H:H)</f>
        <v>188</v>
      </c>
      <c r="F242" s="118">
        <f>SUMIF('ricostr 1 2016'!$A:$A,'1 2016 ric'!$A:$A,'ricostr 1 2016'!J:J)</f>
        <v>68</v>
      </c>
      <c r="G242" s="118">
        <f>SUMIF('ricostr 1 2016'!$A:$A,'1 2016 ric'!$A:$A,'ricostr 1 2016'!L:L)</f>
        <v>0</v>
      </c>
      <c r="H242" s="118">
        <f>SUMIF('ricostr 1 2016'!$A:$A,'1 2016 ric'!$A:$A,'ricostr 1 2016'!N:N)</f>
        <v>0</v>
      </c>
      <c r="I242" s="118">
        <f>SUMIF('ricostr 1 2016'!$A:$A,'1 2016 ric'!$A:$A,'ricostr 1 2016'!P:P)</f>
        <v>0</v>
      </c>
      <c r="J242" s="118">
        <f>SUMIF('ricostr 1 2016'!$A:$A,'1 2016 ric'!$A:$A,'ricostr 1 2016'!R:R)</f>
        <v>440</v>
      </c>
      <c r="K242" s="118">
        <f>SUMIF('ricostr 1 2016'!$A:$A,'1 2016 ric'!$A:$A,'ricostr 1 2016'!T:T)</f>
        <v>316</v>
      </c>
      <c r="L242" s="118">
        <f>SUMIF('ricostr 1 2016'!$A:$A,'1 2016 ric'!$A:$A,'ricostr 1 2016'!V:V)</f>
        <v>84</v>
      </c>
      <c r="M242" s="118">
        <f>SUMIF('ricostr 1 2016'!$A:$A,'1 2016 ric'!$A:$A,'ricostr 1 2016'!X:X)</f>
        <v>8</v>
      </c>
      <c r="N242" s="106">
        <f t="shared" si="7"/>
        <v>1516</v>
      </c>
      <c r="P242">
        <v>1982.6666666666667</v>
      </c>
      <c r="Q242" s="124">
        <f t="shared" si="6"/>
        <v>466.66666666666674</v>
      </c>
    </row>
    <row r="243" spans="1:17" ht="25.5" x14ac:dyDescent="0.25">
      <c r="A243" s="139" t="s">
        <v>252</v>
      </c>
      <c r="B243" s="132" t="s">
        <v>2085</v>
      </c>
      <c r="C243" s="118">
        <f>SUMIF('ricostr 1 2016'!$A:$A,'1 2016 ric'!$A:$A,'ricostr 1 2016'!D:D)</f>
        <v>0</v>
      </c>
      <c r="D243" s="118">
        <f>SUMIF('ricostr 1 2016'!$A:$A,'1 2016 ric'!$A:$A,'ricostr 1 2016'!F:F)</f>
        <v>0</v>
      </c>
      <c r="E243" s="118">
        <f>SUMIF('ricostr 1 2016'!$A:$A,'1 2016 ric'!$A:$A,'ricostr 1 2016'!H:H)</f>
        <v>0</v>
      </c>
      <c r="F243" s="118">
        <f>SUMIF('ricostr 1 2016'!$A:$A,'1 2016 ric'!$A:$A,'ricostr 1 2016'!J:J)</f>
        <v>0</v>
      </c>
      <c r="G243" s="118">
        <f>SUMIF('ricostr 1 2016'!$A:$A,'1 2016 ric'!$A:$A,'ricostr 1 2016'!L:L)</f>
        <v>0</v>
      </c>
      <c r="H243" s="118">
        <f>SUMIF('ricostr 1 2016'!$A:$A,'1 2016 ric'!$A:$A,'ricostr 1 2016'!N:N)</f>
        <v>0</v>
      </c>
      <c r="I243" s="118">
        <f>SUMIF('ricostr 1 2016'!$A:$A,'1 2016 ric'!$A:$A,'ricostr 1 2016'!P:P)</f>
        <v>0</v>
      </c>
      <c r="J243" s="118">
        <f>SUMIF('ricostr 1 2016'!$A:$A,'1 2016 ric'!$A:$A,'ricostr 1 2016'!R:R)</f>
        <v>640</v>
      </c>
      <c r="K243" s="118">
        <f>SUMIF('ricostr 1 2016'!$A:$A,'1 2016 ric'!$A:$A,'ricostr 1 2016'!T:T)</f>
        <v>400</v>
      </c>
      <c r="L243" s="118">
        <f>SUMIF('ricostr 1 2016'!$A:$A,'1 2016 ric'!$A:$A,'ricostr 1 2016'!V:V)</f>
        <v>4960</v>
      </c>
      <c r="M243" s="118">
        <f>SUMIF('ricostr 1 2016'!$A:$A,'1 2016 ric'!$A:$A,'ricostr 1 2016'!X:X)</f>
        <v>8832</v>
      </c>
      <c r="N243" s="106">
        <f t="shared" si="7"/>
        <v>14832</v>
      </c>
      <c r="P243">
        <v>16454.666666666668</v>
      </c>
      <c r="Q243" s="124">
        <f t="shared" si="6"/>
        <v>1622.6666666666679</v>
      </c>
    </row>
    <row r="244" spans="1:17" x14ac:dyDescent="0.25">
      <c r="A244" s="139" t="s">
        <v>253</v>
      </c>
      <c r="B244" s="132" t="s">
        <v>2086</v>
      </c>
      <c r="C244" s="118">
        <f>SUMIF('ricostr 1 2016'!$A:$A,'1 2016 ric'!$A:$A,'ricostr 1 2016'!D:D)</f>
        <v>136</v>
      </c>
      <c r="D244" s="118">
        <f>SUMIF('ricostr 1 2016'!$A:$A,'1 2016 ric'!$A:$A,'ricostr 1 2016'!F:F)</f>
        <v>0</v>
      </c>
      <c r="E244" s="118">
        <f>SUMIF('ricostr 1 2016'!$A:$A,'1 2016 ric'!$A:$A,'ricostr 1 2016'!H:H)</f>
        <v>0</v>
      </c>
      <c r="F244" s="118">
        <f>SUMIF('ricostr 1 2016'!$A:$A,'1 2016 ric'!$A:$A,'ricostr 1 2016'!J:J)</f>
        <v>0</v>
      </c>
      <c r="G244" s="118">
        <f>SUMIF('ricostr 1 2016'!$A:$A,'1 2016 ric'!$A:$A,'ricostr 1 2016'!L:L)</f>
        <v>1800</v>
      </c>
      <c r="H244" s="118">
        <f>SUMIF('ricostr 1 2016'!$A:$A,'1 2016 ric'!$A:$A,'ricostr 1 2016'!N:N)</f>
        <v>420</v>
      </c>
      <c r="I244" s="118">
        <f>SUMIF('ricostr 1 2016'!$A:$A,'1 2016 ric'!$A:$A,'ricostr 1 2016'!P:P)</f>
        <v>372</v>
      </c>
      <c r="J244" s="118">
        <f>SUMIF('ricostr 1 2016'!$A:$A,'1 2016 ric'!$A:$A,'ricostr 1 2016'!R:R)</f>
        <v>0</v>
      </c>
      <c r="K244" s="118">
        <f>SUMIF('ricostr 1 2016'!$A:$A,'1 2016 ric'!$A:$A,'ricostr 1 2016'!T:T)</f>
        <v>0</v>
      </c>
      <c r="L244" s="118">
        <f>SUMIF('ricostr 1 2016'!$A:$A,'1 2016 ric'!$A:$A,'ricostr 1 2016'!V:V)</f>
        <v>80</v>
      </c>
      <c r="M244" s="118">
        <f>SUMIF('ricostr 1 2016'!$A:$A,'1 2016 ric'!$A:$A,'ricostr 1 2016'!X:X)</f>
        <v>1216</v>
      </c>
      <c r="N244" s="106">
        <f t="shared" si="7"/>
        <v>4024</v>
      </c>
      <c r="P244">
        <v>6420</v>
      </c>
      <c r="Q244" s="124">
        <f t="shared" si="6"/>
        <v>2396</v>
      </c>
    </row>
    <row r="245" spans="1:17" ht="25.5" x14ac:dyDescent="0.25">
      <c r="A245" s="139" t="s">
        <v>254</v>
      </c>
      <c r="B245" s="132" t="s">
        <v>2087</v>
      </c>
      <c r="C245" s="118">
        <f>SUMIF('ricostr 1 2016'!$A:$A,'1 2016 ric'!$A:$A,'ricostr 1 2016'!D:D)</f>
        <v>180</v>
      </c>
      <c r="D245" s="118">
        <f>SUMIF('ricostr 1 2016'!$A:$A,'1 2016 ric'!$A:$A,'ricostr 1 2016'!F:F)</f>
        <v>0</v>
      </c>
      <c r="E245" s="118">
        <f>SUMIF('ricostr 1 2016'!$A:$A,'1 2016 ric'!$A:$A,'ricostr 1 2016'!H:H)</f>
        <v>36</v>
      </c>
      <c r="F245" s="118">
        <f>SUMIF('ricostr 1 2016'!$A:$A,'1 2016 ric'!$A:$A,'ricostr 1 2016'!J:J)</f>
        <v>0</v>
      </c>
      <c r="G245" s="118">
        <f>SUMIF('ricostr 1 2016'!$A:$A,'1 2016 ric'!$A:$A,'ricostr 1 2016'!L:L)</f>
        <v>820</v>
      </c>
      <c r="H245" s="118">
        <f>SUMIF('ricostr 1 2016'!$A:$A,'1 2016 ric'!$A:$A,'ricostr 1 2016'!N:N)</f>
        <v>0</v>
      </c>
      <c r="I245" s="118">
        <f>SUMIF('ricostr 1 2016'!$A:$A,'1 2016 ric'!$A:$A,'ricostr 1 2016'!P:P)</f>
        <v>0</v>
      </c>
      <c r="J245" s="118">
        <f>SUMIF('ricostr 1 2016'!$A:$A,'1 2016 ric'!$A:$A,'ricostr 1 2016'!R:R)</f>
        <v>244</v>
      </c>
      <c r="K245" s="118">
        <f>SUMIF('ricostr 1 2016'!$A:$A,'1 2016 ric'!$A:$A,'ricostr 1 2016'!T:T)</f>
        <v>0</v>
      </c>
      <c r="L245" s="118">
        <f>SUMIF('ricostr 1 2016'!$A:$A,'1 2016 ric'!$A:$A,'ricostr 1 2016'!V:V)</f>
        <v>56</v>
      </c>
      <c r="M245" s="118">
        <f>SUMIF('ricostr 1 2016'!$A:$A,'1 2016 ric'!$A:$A,'ricostr 1 2016'!X:X)</f>
        <v>0</v>
      </c>
      <c r="N245" s="106">
        <f t="shared" si="7"/>
        <v>1336</v>
      </c>
      <c r="P245">
        <v>2793.3333333333335</v>
      </c>
      <c r="Q245" s="124">
        <f t="shared" si="6"/>
        <v>1457.3333333333335</v>
      </c>
    </row>
    <row r="246" spans="1:17" ht="25.5" x14ac:dyDescent="0.25">
      <c r="A246" s="143" t="s">
        <v>255</v>
      </c>
      <c r="B246" s="132" t="s">
        <v>1881</v>
      </c>
      <c r="C246" s="118">
        <f>SUMIF('ricostr 1 2016'!$A:$A,'1 2016 ric'!$A:$A,'ricostr 1 2016'!D:D)</f>
        <v>152</v>
      </c>
      <c r="D246" s="118">
        <f>SUMIF('ricostr 1 2016'!$A:$A,'1 2016 ric'!$A:$A,'ricostr 1 2016'!F:F)</f>
        <v>0</v>
      </c>
      <c r="E246" s="118">
        <f>SUMIF('ricostr 1 2016'!$A:$A,'1 2016 ric'!$A:$A,'ricostr 1 2016'!H:H)</f>
        <v>20</v>
      </c>
      <c r="F246" s="118">
        <f>SUMIF('ricostr 1 2016'!$A:$A,'1 2016 ric'!$A:$A,'ricostr 1 2016'!J:J)</f>
        <v>0</v>
      </c>
      <c r="G246" s="118">
        <f>SUMIF('ricostr 1 2016'!$A:$A,'1 2016 ric'!$A:$A,'ricostr 1 2016'!L:L)</f>
        <v>0</v>
      </c>
      <c r="H246" s="118">
        <f>SUMIF('ricostr 1 2016'!$A:$A,'1 2016 ric'!$A:$A,'ricostr 1 2016'!N:N)</f>
        <v>0</v>
      </c>
      <c r="I246" s="118">
        <f>SUMIF('ricostr 1 2016'!$A:$A,'1 2016 ric'!$A:$A,'ricostr 1 2016'!P:P)</f>
        <v>0</v>
      </c>
      <c r="J246" s="118">
        <f>SUMIF('ricostr 1 2016'!$A:$A,'1 2016 ric'!$A:$A,'ricostr 1 2016'!R:R)</f>
        <v>16</v>
      </c>
      <c r="K246" s="118">
        <f>SUMIF('ricostr 1 2016'!$A:$A,'1 2016 ric'!$A:$A,'ricostr 1 2016'!T:T)</f>
        <v>180</v>
      </c>
      <c r="L246" s="118">
        <f>SUMIF('ricostr 1 2016'!$A:$A,'1 2016 ric'!$A:$A,'ricostr 1 2016'!V:V)</f>
        <v>0</v>
      </c>
      <c r="M246" s="118">
        <f>SUMIF('ricostr 1 2016'!$A:$A,'1 2016 ric'!$A:$A,'ricostr 1 2016'!X:X)</f>
        <v>24</v>
      </c>
      <c r="N246" s="106">
        <f t="shared" si="7"/>
        <v>392</v>
      </c>
      <c r="P246">
        <v>288</v>
      </c>
      <c r="Q246" s="124">
        <f t="shared" si="6"/>
        <v>-104</v>
      </c>
    </row>
    <row r="247" spans="1:17" ht="38.25" x14ac:dyDescent="0.25">
      <c r="A247" s="139" t="s">
        <v>256</v>
      </c>
      <c r="B247" s="132" t="s">
        <v>1882</v>
      </c>
      <c r="C247" s="118">
        <f>SUMIF('ricostr 1 2016'!$A:$A,'1 2016 ric'!$A:$A,'ricostr 1 2016'!D:D)</f>
        <v>64</v>
      </c>
      <c r="D247" s="118">
        <f>SUMIF('ricostr 1 2016'!$A:$A,'1 2016 ric'!$A:$A,'ricostr 1 2016'!F:F)</f>
        <v>0</v>
      </c>
      <c r="E247" s="118">
        <f>SUMIF('ricostr 1 2016'!$A:$A,'1 2016 ric'!$A:$A,'ricostr 1 2016'!H:H)</f>
        <v>20</v>
      </c>
      <c r="F247" s="118">
        <f>SUMIF('ricostr 1 2016'!$A:$A,'1 2016 ric'!$A:$A,'ricostr 1 2016'!J:J)</f>
        <v>0</v>
      </c>
      <c r="G247" s="118">
        <f>SUMIF('ricostr 1 2016'!$A:$A,'1 2016 ric'!$A:$A,'ricostr 1 2016'!L:L)</f>
        <v>0</v>
      </c>
      <c r="H247" s="118">
        <f>SUMIF('ricostr 1 2016'!$A:$A,'1 2016 ric'!$A:$A,'ricostr 1 2016'!N:N)</f>
        <v>0</v>
      </c>
      <c r="I247" s="118">
        <f>SUMIF('ricostr 1 2016'!$A:$A,'1 2016 ric'!$A:$A,'ricostr 1 2016'!P:P)</f>
        <v>0</v>
      </c>
      <c r="J247" s="118">
        <f>SUMIF('ricostr 1 2016'!$A:$A,'1 2016 ric'!$A:$A,'ricostr 1 2016'!R:R)</f>
        <v>16</v>
      </c>
      <c r="K247" s="118">
        <f>SUMIF('ricostr 1 2016'!$A:$A,'1 2016 ric'!$A:$A,'ricostr 1 2016'!T:T)</f>
        <v>180</v>
      </c>
      <c r="L247" s="118">
        <f>SUMIF('ricostr 1 2016'!$A:$A,'1 2016 ric'!$A:$A,'ricostr 1 2016'!V:V)</f>
        <v>0</v>
      </c>
      <c r="M247" s="118">
        <f>SUMIF('ricostr 1 2016'!$A:$A,'1 2016 ric'!$A:$A,'ricostr 1 2016'!X:X)</f>
        <v>24</v>
      </c>
      <c r="N247" s="106">
        <f t="shared" si="7"/>
        <v>304</v>
      </c>
      <c r="P247">
        <v>260</v>
      </c>
      <c r="Q247" s="124">
        <f t="shared" si="6"/>
        <v>-44</v>
      </c>
    </row>
    <row r="248" spans="1:17" ht="38.25" x14ac:dyDescent="0.25">
      <c r="A248" s="139" t="s">
        <v>257</v>
      </c>
      <c r="B248" s="132" t="s">
        <v>1883</v>
      </c>
      <c r="C248" s="118">
        <f>SUMIF('ricostr 1 2016'!$A:$A,'1 2016 ric'!$A:$A,'ricostr 1 2016'!D:D)</f>
        <v>0</v>
      </c>
      <c r="D248" s="118">
        <f>SUMIF('ricostr 1 2016'!$A:$A,'1 2016 ric'!$A:$A,'ricostr 1 2016'!F:F)</f>
        <v>0</v>
      </c>
      <c r="E248" s="118">
        <f>SUMIF('ricostr 1 2016'!$A:$A,'1 2016 ric'!$A:$A,'ricostr 1 2016'!H:H)</f>
        <v>0</v>
      </c>
      <c r="F248" s="118">
        <f>SUMIF('ricostr 1 2016'!$A:$A,'1 2016 ric'!$A:$A,'ricostr 1 2016'!J:J)</f>
        <v>0</v>
      </c>
      <c r="G248" s="118">
        <f>SUMIF('ricostr 1 2016'!$A:$A,'1 2016 ric'!$A:$A,'ricostr 1 2016'!L:L)</f>
        <v>0</v>
      </c>
      <c r="H248" s="118">
        <f>SUMIF('ricostr 1 2016'!$A:$A,'1 2016 ric'!$A:$A,'ricostr 1 2016'!N:N)</f>
        <v>0</v>
      </c>
      <c r="I248" s="118">
        <f>SUMIF('ricostr 1 2016'!$A:$A,'1 2016 ric'!$A:$A,'ricostr 1 2016'!P:P)</f>
        <v>0</v>
      </c>
      <c r="J248" s="118">
        <f>SUMIF('ricostr 1 2016'!$A:$A,'1 2016 ric'!$A:$A,'ricostr 1 2016'!R:R)</f>
        <v>0</v>
      </c>
      <c r="K248" s="118">
        <f>SUMIF('ricostr 1 2016'!$A:$A,'1 2016 ric'!$A:$A,'ricostr 1 2016'!T:T)</f>
        <v>0</v>
      </c>
      <c r="L248" s="118">
        <f>SUMIF('ricostr 1 2016'!$A:$A,'1 2016 ric'!$A:$A,'ricostr 1 2016'!V:V)</f>
        <v>0</v>
      </c>
      <c r="M248" s="118">
        <f>SUMIF('ricostr 1 2016'!$A:$A,'1 2016 ric'!$A:$A,'ricostr 1 2016'!X:X)</f>
        <v>0</v>
      </c>
      <c r="N248" s="106">
        <f t="shared" si="7"/>
        <v>0</v>
      </c>
      <c r="P248">
        <v>0</v>
      </c>
      <c r="Q248" s="124">
        <f t="shared" si="6"/>
        <v>0</v>
      </c>
    </row>
    <row r="249" spans="1:17" ht="38.25" x14ac:dyDescent="0.25">
      <c r="A249" s="139" t="s">
        <v>258</v>
      </c>
      <c r="B249" s="132" t="s">
        <v>1884</v>
      </c>
      <c r="C249" s="118">
        <f>SUMIF('ricostr 1 2016'!$A:$A,'1 2016 ric'!$A:$A,'ricostr 1 2016'!D:D)</f>
        <v>88</v>
      </c>
      <c r="D249" s="118">
        <f>SUMIF('ricostr 1 2016'!$A:$A,'1 2016 ric'!$A:$A,'ricostr 1 2016'!F:F)</f>
        <v>0</v>
      </c>
      <c r="E249" s="118">
        <f>SUMIF('ricostr 1 2016'!$A:$A,'1 2016 ric'!$A:$A,'ricostr 1 2016'!H:H)</f>
        <v>0</v>
      </c>
      <c r="F249" s="118">
        <f>SUMIF('ricostr 1 2016'!$A:$A,'1 2016 ric'!$A:$A,'ricostr 1 2016'!J:J)</f>
        <v>0</v>
      </c>
      <c r="G249" s="118">
        <f>SUMIF('ricostr 1 2016'!$A:$A,'1 2016 ric'!$A:$A,'ricostr 1 2016'!L:L)</f>
        <v>0</v>
      </c>
      <c r="H249" s="118">
        <f>SUMIF('ricostr 1 2016'!$A:$A,'1 2016 ric'!$A:$A,'ricostr 1 2016'!N:N)</f>
        <v>0</v>
      </c>
      <c r="I249" s="118">
        <f>SUMIF('ricostr 1 2016'!$A:$A,'1 2016 ric'!$A:$A,'ricostr 1 2016'!P:P)</f>
        <v>0</v>
      </c>
      <c r="J249" s="118">
        <f>SUMIF('ricostr 1 2016'!$A:$A,'1 2016 ric'!$A:$A,'ricostr 1 2016'!R:R)</f>
        <v>0</v>
      </c>
      <c r="K249" s="118">
        <f>SUMIF('ricostr 1 2016'!$A:$A,'1 2016 ric'!$A:$A,'ricostr 1 2016'!T:T)</f>
        <v>0</v>
      </c>
      <c r="L249" s="118">
        <f>SUMIF('ricostr 1 2016'!$A:$A,'1 2016 ric'!$A:$A,'ricostr 1 2016'!V:V)</f>
        <v>0</v>
      </c>
      <c r="M249" s="118">
        <f>SUMIF('ricostr 1 2016'!$A:$A,'1 2016 ric'!$A:$A,'ricostr 1 2016'!X:X)</f>
        <v>0</v>
      </c>
      <c r="N249" s="106">
        <f t="shared" si="7"/>
        <v>88</v>
      </c>
      <c r="P249">
        <v>28</v>
      </c>
      <c r="Q249" s="124">
        <f t="shared" si="6"/>
        <v>-60</v>
      </c>
    </row>
    <row r="250" spans="1:17" ht="25.5" x14ac:dyDescent="0.25">
      <c r="A250" s="143" t="s">
        <v>259</v>
      </c>
      <c r="B250" s="132" t="s">
        <v>1885</v>
      </c>
      <c r="C250" s="118">
        <f>SUMIF('ricostr 1 2016'!$A:$A,'1 2016 ric'!$A:$A,'ricostr 1 2016'!D:D)</f>
        <v>924</v>
      </c>
      <c r="D250" s="118">
        <f>SUMIF('ricostr 1 2016'!$A:$A,'1 2016 ric'!$A:$A,'ricostr 1 2016'!F:F)</f>
        <v>912</v>
      </c>
      <c r="E250" s="118">
        <f>SUMIF('ricostr 1 2016'!$A:$A,'1 2016 ric'!$A:$A,'ricostr 1 2016'!H:H)</f>
        <v>0</v>
      </c>
      <c r="F250" s="118">
        <f>SUMIF('ricostr 1 2016'!$A:$A,'1 2016 ric'!$A:$A,'ricostr 1 2016'!J:J)</f>
        <v>0</v>
      </c>
      <c r="G250" s="118">
        <f>SUMIF('ricostr 1 2016'!$A:$A,'1 2016 ric'!$A:$A,'ricostr 1 2016'!L:L)</f>
        <v>1140</v>
      </c>
      <c r="H250" s="118">
        <f>SUMIF('ricostr 1 2016'!$A:$A,'1 2016 ric'!$A:$A,'ricostr 1 2016'!N:N)</f>
        <v>0</v>
      </c>
      <c r="I250" s="118">
        <f>SUMIF('ricostr 1 2016'!$A:$A,'1 2016 ric'!$A:$A,'ricostr 1 2016'!P:P)</f>
        <v>0</v>
      </c>
      <c r="J250" s="118">
        <f>SUMIF('ricostr 1 2016'!$A:$A,'1 2016 ric'!$A:$A,'ricostr 1 2016'!R:R)</f>
        <v>608</v>
      </c>
      <c r="K250" s="118">
        <f>SUMIF('ricostr 1 2016'!$A:$A,'1 2016 ric'!$A:$A,'ricostr 1 2016'!T:T)</f>
        <v>4172</v>
      </c>
      <c r="L250" s="118">
        <f>SUMIF('ricostr 1 2016'!$A:$A,'1 2016 ric'!$A:$A,'ricostr 1 2016'!V:V)</f>
        <v>8</v>
      </c>
      <c r="M250" s="118">
        <f>SUMIF('ricostr 1 2016'!$A:$A,'1 2016 ric'!$A:$A,'ricostr 1 2016'!X:X)</f>
        <v>24</v>
      </c>
      <c r="N250" s="106">
        <f t="shared" si="7"/>
        <v>7788</v>
      </c>
      <c r="P250">
        <v>18026.666666666668</v>
      </c>
      <c r="Q250" s="124">
        <f t="shared" si="6"/>
        <v>10238.666666666668</v>
      </c>
    </row>
    <row r="251" spans="1:17" ht="38.25" x14ac:dyDescent="0.25">
      <c r="A251" s="143" t="s">
        <v>260</v>
      </c>
      <c r="B251" s="132" t="s">
        <v>549</v>
      </c>
      <c r="C251" s="118">
        <f>SUMIF('ricostr 1 2016'!$A:$A,'1 2016 ric'!$A:$A,'ricostr 1 2016'!D:D)</f>
        <v>356</v>
      </c>
      <c r="D251" s="118">
        <f>SUMIF('ricostr 1 2016'!$A:$A,'1 2016 ric'!$A:$A,'ricostr 1 2016'!F:F)</f>
        <v>0</v>
      </c>
      <c r="E251" s="118">
        <f>SUMIF('ricostr 1 2016'!$A:$A,'1 2016 ric'!$A:$A,'ricostr 1 2016'!H:H)</f>
        <v>0</v>
      </c>
      <c r="F251" s="118">
        <f>SUMIF('ricostr 1 2016'!$A:$A,'1 2016 ric'!$A:$A,'ricostr 1 2016'!J:J)</f>
        <v>0</v>
      </c>
      <c r="G251" s="118">
        <f>SUMIF('ricostr 1 2016'!$A:$A,'1 2016 ric'!$A:$A,'ricostr 1 2016'!L:L)</f>
        <v>0</v>
      </c>
      <c r="H251" s="118">
        <f>SUMIF('ricostr 1 2016'!$A:$A,'1 2016 ric'!$A:$A,'ricostr 1 2016'!N:N)</f>
        <v>0</v>
      </c>
      <c r="I251" s="118">
        <f>SUMIF('ricostr 1 2016'!$A:$A,'1 2016 ric'!$A:$A,'ricostr 1 2016'!P:P)</f>
        <v>0</v>
      </c>
      <c r="J251" s="118">
        <f>SUMIF('ricostr 1 2016'!$A:$A,'1 2016 ric'!$A:$A,'ricostr 1 2016'!R:R)</f>
        <v>0</v>
      </c>
      <c r="K251" s="118">
        <f>SUMIF('ricostr 1 2016'!$A:$A,'1 2016 ric'!$A:$A,'ricostr 1 2016'!T:T)</f>
        <v>56</v>
      </c>
      <c r="L251" s="118">
        <f>SUMIF('ricostr 1 2016'!$A:$A,'1 2016 ric'!$A:$A,'ricostr 1 2016'!V:V)</f>
        <v>0</v>
      </c>
      <c r="M251" s="118">
        <f>SUMIF('ricostr 1 2016'!$A:$A,'1 2016 ric'!$A:$A,'ricostr 1 2016'!X:X)</f>
        <v>0</v>
      </c>
      <c r="N251" s="106">
        <f t="shared" si="7"/>
        <v>412</v>
      </c>
      <c r="P251">
        <v>130.66666666666666</v>
      </c>
      <c r="Q251" s="124">
        <f t="shared" si="6"/>
        <v>-281.33333333333337</v>
      </c>
    </row>
    <row r="252" spans="1:17" ht="38.25" x14ac:dyDescent="0.25">
      <c r="A252" s="143" t="s">
        <v>261</v>
      </c>
      <c r="B252" s="132" t="s">
        <v>550</v>
      </c>
      <c r="C252" s="118">
        <f>SUMIF('ricostr 1 2016'!$A:$A,'1 2016 ric'!$A:$A,'ricostr 1 2016'!D:D)</f>
        <v>8</v>
      </c>
      <c r="D252" s="118">
        <f>SUMIF('ricostr 1 2016'!$A:$A,'1 2016 ric'!$A:$A,'ricostr 1 2016'!F:F)</f>
        <v>0</v>
      </c>
      <c r="E252" s="118">
        <f>SUMIF('ricostr 1 2016'!$A:$A,'1 2016 ric'!$A:$A,'ricostr 1 2016'!H:H)</f>
        <v>0</v>
      </c>
      <c r="F252" s="118">
        <f>SUMIF('ricostr 1 2016'!$A:$A,'1 2016 ric'!$A:$A,'ricostr 1 2016'!J:J)</f>
        <v>0</v>
      </c>
      <c r="G252" s="118">
        <f>SUMIF('ricostr 1 2016'!$A:$A,'1 2016 ric'!$A:$A,'ricostr 1 2016'!L:L)</f>
        <v>0</v>
      </c>
      <c r="H252" s="118">
        <f>SUMIF('ricostr 1 2016'!$A:$A,'1 2016 ric'!$A:$A,'ricostr 1 2016'!N:N)</f>
        <v>0</v>
      </c>
      <c r="I252" s="118">
        <f>SUMIF('ricostr 1 2016'!$A:$A,'1 2016 ric'!$A:$A,'ricostr 1 2016'!P:P)</f>
        <v>0</v>
      </c>
      <c r="J252" s="118">
        <f>SUMIF('ricostr 1 2016'!$A:$A,'1 2016 ric'!$A:$A,'ricostr 1 2016'!R:R)</f>
        <v>0</v>
      </c>
      <c r="K252" s="118">
        <f>SUMIF('ricostr 1 2016'!$A:$A,'1 2016 ric'!$A:$A,'ricostr 1 2016'!T:T)</f>
        <v>0</v>
      </c>
      <c r="L252" s="118">
        <f>SUMIF('ricostr 1 2016'!$A:$A,'1 2016 ric'!$A:$A,'ricostr 1 2016'!V:V)</f>
        <v>0</v>
      </c>
      <c r="M252" s="118">
        <f>SUMIF('ricostr 1 2016'!$A:$A,'1 2016 ric'!$A:$A,'ricostr 1 2016'!X:X)</f>
        <v>0</v>
      </c>
      <c r="N252" s="106">
        <f t="shared" si="7"/>
        <v>8</v>
      </c>
      <c r="P252">
        <v>144</v>
      </c>
      <c r="Q252" s="124">
        <f t="shared" si="6"/>
        <v>136</v>
      </c>
    </row>
    <row r="253" spans="1:17" ht="25.5" x14ac:dyDescent="0.25">
      <c r="A253" s="143" t="s">
        <v>262</v>
      </c>
      <c r="B253" s="132" t="s">
        <v>551</v>
      </c>
      <c r="C253" s="118">
        <f>SUMIF('ricostr 1 2016'!$A:$A,'1 2016 ric'!$A:$A,'ricostr 1 2016'!D:D)</f>
        <v>0</v>
      </c>
      <c r="D253" s="118">
        <f>SUMIF('ricostr 1 2016'!$A:$A,'1 2016 ric'!$A:$A,'ricostr 1 2016'!F:F)</f>
        <v>0</v>
      </c>
      <c r="E253" s="118">
        <f>SUMIF('ricostr 1 2016'!$A:$A,'1 2016 ric'!$A:$A,'ricostr 1 2016'!H:H)</f>
        <v>0</v>
      </c>
      <c r="F253" s="118">
        <f>SUMIF('ricostr 1 2016'!$A:$A,'1 2016 ric'!$A:$A,'ricostr 1 2016'!J:J)</f>
        <v>0</v>
      </c>
      <c r="G253" s="118">
        <f>SUMIF('ricostr 1 2016'!$A:$A,'1 2016 ric'!$A:$A,'ricostr 1 2016'!L:L)</f>
        <v>0</v>
      </c>
      <c r="H253" s="118">
        <f>SUMIF('ricostr 1 2016'!$A:$A,'1 2016 ric'!$A:$A,'ricostr 1 2016'!N:N)</f>
        <v>0</v>
      </c>
      <c r="I253" s="118">
        <f>SUMIF('ricostr 1 2016'!$A:$A,'1 2016 ric'!$A:$A,'ricostr 1 2016'!P:P)</f>
        <v>0</v>
      </c>
      <c r="J253" s="118">
        <f>SUMIF('ricostr 1 2016'!$A:$A,'1 2016 ric'!$A:$A,'ricostr 1 2016'!R:R)</f>
        <v>0</v>
      </c>
      <c r="K253" s="118">
        <f>SUMIF('ricostr 1 2016'!$A:$A,'1 2016 ric'!$A:$A,'ricostr 1 2016'!T:T)</f>
        <v>0</v>
      </c>
      <c r="L253" s="118">
        <f>SUMIF('ricostr 1 2016'!$A:$A,'1 2016 ric'!$A:$A,'ricostr 1 2016'!V:V)</f>
        <v>0</v>
      </c>
      <c r="M253" s="118">
        <f>SUMIF('ricostr 1 2016'!$A:$A,'1 2016 ric'!$A:$A,'ricostr 1 2016'!X:X)</f>
        <v>0</v>
      </c>
      <c r="N253" s="106">
        <f t="shared" si="7"/>
        <v>0</v>
      </c>
      <c r="P253">
        <v>0</v>
      </c>
      <c r="Q253" s="124">
        <f t="shared" si="6"/>
        <v>0</v>
      </c>
    </row>
    <row r="254" spans="1:17" x14ac:dyDescent="0.25">
      <c r="A254" s="143" t="s">
        <v>263</v>
      </c>
      <c r="B254" s="132" t="s">
        <v>552</v>
      </c>
      <c r="C254" s="118">
        <f>SUMIF('ricostr 1 2016'!$A:$A,'1 2016 ric'!$A:$A,'ricostr 1 2016'!D:D)</f>
        <v>560</v>
      </c>
      <c r="D254" s="118">
        <f>SUMIF('ricostr 1 2016'!$A:$A,'1 2016 ric'!$A:$A,'ricostr 1 2016'!F:F)</f>
        <v>912</v>
      </c>
      <c r="E254" s="118">
        <f>SUMIF('ricostr 1 2016'!$A:$A,'1 2016 ric'!$A:$A,'ricostr 1 2016'!H:H)</f>
        <v>0</v>
      </c>
      <c r="F254" s="118">
        <f>SUMIF('ricostr 1 2016'!$A:$A,'1 2016 ric'!$A:$A,'ricostr 1 2016'!J:J)</f>
        <v>0</v>
      </c>
      <c r="G254" s="118">
        <f>SUMIF('ricostr 1 2016'!$A:$A,'1 2016 ric'!$A:$A,'ricostr 1 2016'!L:L)</f>
        <v>1140</v>
      </c>
      <c r="H254" s="118">
        <f>SUMIF('ricostr 1 2016'!$A:$A,'1 2016 ric'!$A:$A,'ricostr 1 2016'!N:N)</f>
        <v>0</v>
      </c>
      <c r="I254" s="118">
        <f>SUMIF('ricostr 1 2016'!$A:$A,'1 2016 ric'!$A:$A,'ricostr 1 2016'!P:P)</f>
        <v>0</v>
      </c>
      <c r="J254" s="118">
        <f>SUMIF('ricostr 1 2016'!$A:$A,'1 2016 ric'!$A:$A,'ricostr 1 2016'!R:R)</f>
        <v>608</v>
      </c>
      <c r="K254" s="118">
        <f>SUMIF('ricostr 1 2016'!$A:$A,'1 2016 ric'!$A:$A,'ricostr 1 2016'!T:T)</f>
        <v>4116</v>
      </c>
      <c r="L254" s="118">
        <f>SUMIF('ricostr 1 2016'!$A:$A,'1 2016 ric'!$A:$A,'ricostr 1 2016'!V:V)</f>
        <v>8</v>
      </c>
      <c r="M254" s="118">
        <f>SUMIF('ricostr 1 2016'!$A:$A,'1 2016 ric'!$A:$A,'ricostr 1 2016'!X:X)</f>
        <v>24</v>
      </c>
      <c r="N254" s="106">
        <f t="shared" si="7"/>
        <v>7368</v>
      </c>
      <c r="P254">
        <v>17752</v>
      </c>
      <c r="Q254" s="124">
        <f t="shared" si="6"/>
        <v>10384</v>
      </c>
    </row>
    <row r="255" spans="1:17" ht="25.5" x14ac:dyDescent="0.25">
      <c r="A255" s="143" t="s">
        <v>264</v>
      </c>
      <c r="B255" s="132" t="s">
        <v>553</v>
      </c>
      <c r="C255" s="118">
        <f>SUMIF('ricostr 1 2016'!$A:$A,'1 2016 ric'!$A:$A,'ricostr 1 2016'!D:D)</f>
        <v>0</v>
      </c>
      <c r="D255" s="118">
        <f>SUMIF('ricostr 1 2016'!$A:$A,'1 2016 ric'!$A:$A,'ricostr 1 2016'!F:F)</f>
        <v>0</v>
      </c>
      <c r="E255" s="118">
        <f>SUMIF('ricostr 1 2016'!$A:$A,'1 2016 ric'!$A:$A,'ricostr 1 2016'!H:H)</f>
        <v>0</v>
      </c>
      <c r="F255" s="118">
        <f>SUMIF('ricostr 1 2016'!$A:$A,'1 2016 ric'!$A:$A,'ricostr 1 2016'!J:J)</f>
        <v>0</v>
      </c>
      <c r="G255" s="118">
        <f>SUMIF('ricostr 1 2016'!$A:$A,'1 2016 ric'!$A:$A,'ricostr 1 2016'!L:L)</f>
        <v>0</v>
      </c>
      <c r="H255" s="118">
        <f>SUMIF('ricostr 1 2016'!$A:$A,'1 2016 ric'!$A:$A,'ricostr 1 2016'!N:N)</f>
        <v>0</v>
      </c>
      <c r="I255" s="118">
        <f>SUMIF('ricostr 1 2016'!$A:$A,'1 2016 ric'!$A:$A,'ricostr 1 2016'!P:P)</f>
        <v>0</v>
      </c>
      <c r="J255" s="118">
        <f>SUMIF('ricostr 1 2016'!$A:$A,'1 2016 ric'!$A:$A,'ricostr 1 2016'!R:R)</f>
        <v>0</v>
      </c>
      <c r="K255" s="118">
        <f>SUMIF('ricostr 1 2016'!$A:$A,'1 2016 ric'!$A:$A,'ricostr 1 2016'!T:T)</f>
        <v>0</v>
      </c>
      <c r="L255" s="118">
        <f>SUMIF('ricostr 1 2016'!$A:$A,'1 2016 ric'!$A:$A,'ricostr 1 2016'!V:V)</f>
        <v>0</v>
      </c>
      <c r="M255" s="118">
        <f>SUMIF('ricostr 1 2016'!$A:$A,'1 2016 ric'!$A:$A,'ricostr 1 2016'!X:X)</f>
        <v>0</v>
      </c>
      <c r="N255" s="106">
        <f t="shared" si="7"/>
        <v>0</v>
      </c>
      <c r="P255">
        <v>0</v>
      </c>
      <c r="Q255" s="124">
        <f t="shared" si="6"/>
        <v>0</v>
      </c>
    </row>
    <row r="256" spans="1:17" x14ac:dyDescent="0.25">
      <c r="A256" s="143" t="s">
        <v>265</v>
      </c>
      <c r="B256" s="132" t="s">
        <v>1055</v>
      </c>
      <c r="C256" s="118">
        <f>SUMIF('ricostr 1 2016'!$A:$A,'1 2016 ric'!$A:$A,'ricostr 1 2016'!D:D)</f>
        <v>0</v>
      </c>
      <c r="D256" s="118">
        <f>SUMIF('ricostr 1 2016'!$A:$A,'1 2016 ric'!$A:$A,'ricostr 1 2016'!F:F)</f>
        <v>0</v>
      </c>
      <c r="E256" s="118">
        <f>SUMIF('ricostr 1 2016'!$A:$A,'1 2016 ric'!$A:$A,'ricostr 1 2016'!H:H)</f>
        <v>0</v>
      </c>
      <c r="F256" s="118">
        <f>SUMIF('ricostr 1 2016'!$A:$A,'1 2016 ric'!$A:$A,'ricostr 1 2016'!J:J)</f>
        <v>0</v>
      </c>
      <c r="G256" s="118">
        <f>SUMIF('ricostr 1 2016'!$A:$A,'1 2016 ric'!$A:$A,'ricostr 1 2016'!L:L)</f>
        <v>0</v>
      </c>
      <c r="H256" s="118">
        <f>SUMIF('ricostr 1 2016'!$A:$A,'1 2016 ric'!$A:$A,'ricostr 1 2016'!N:N)</f>
        <v>0</v>
      </c>
      <c r="I256" s="118">
        <f>SUMIF('ricostr 1 2016'!$A:$A,'1 2016 ric'!$A:$A,'ricostr 1 2016'!P:P)</f>
        <v>0</v>
      </c>
      <c r="J256" s="118">
        <f>SUMIF('ricostr 1 2016'!$A:$A,'1 2016 ric'!$A:$A,'ricostr 1 2016'!R:R)</f>
        <v>0</v>
      </c>
      <c r="K256" s="118">
        <f>SUMIF('ricostr 1 2016'!$A:$A,'1 2016 ric'!$A:$A,'ricostr 1 2016'!T:T)</f>
        <v>0</v>
      </c>
      <c r="L256" s="118">
        <f>SUMIF('ricostr 1 2016'!$A:$A,'1 2016 ric'!$A:$A,'ricostr 1 2016'!V:V)</f>
        <v>0</v>
      </c>
      <c r="M256" s="118">
        <f>SUMIF('ricostr 1 2016'!$A:$A,'1 2016 ric'!$A:$A,'ricostr 1 2016'!X:X)</f>
        <v>0</v>
      </c>
      <c r="N256" s="106">
        <f t="shared" si="7"/>
        <v>0</v>
      </c>
      <c r="P256">
        <v>0</v>
      </c>
      <c r="Q256" s="124">
        <f t="shared" si="6"/>
        <v>0</v>
      </c>
    </row>
    <row r="257" spans="1:17" x14ac:dyDescent="0.25">
      <c r="A257" s="139" t="s">
        <v>266</v>
      </c>
      <c r="B257" s="132" t="s">
        <v>1430</v>
      </c>
      <c r="C257" s="118">
        <f>SUMIF('ricostr 1 2016'!$A:$A,'1 2016 ric'!$A:$A,'ricostr 1 2016'!D:D)</f>
        <v>27904</v>
      </c>
      <c r="D257" s="118">
        <f>SUMIF('ricostr 1 2016'!$A:$A,'1 2016 ric'!$A:$A,'ricostr 1 2016'!F:F)</f>
        <v>22164</v>
      </c>
      <c r="E257" s="118">
        <f>SUMIF('ricostr 1 2016'!$A:$A,'1 2016 ric'!$A:$A,'ricostr 1 2016'!H:H)</f>
        <v>34776</v>
      </c>
      <c r="F257" s="118">
        <f>SUMIF('ricostr 1 2016'!$A:$A,'1 2016 ric'!$A:$A,'ricostr 1 2016'!J:J)</f>
        <v>5536</v>
      </c>
      <c r="G257" s="118">
        <f>SUMIF('ricostr 1 2016'!$A:$A,'1 2016 ric'!$A:$A,'ricostr 1 2016'!L:L)</f>
        <v>21428</v>
      </c>
      <c r="H257" s="118">
        <f>SUMIF('ricostr 1 2016'!$A:$A,'1 2016 ric'!$A:$A,'ricostr 1 2016'!N:N)</f>
        <v>8272</v>
      </c>
      <c r="I257" s="118">
        <f>SUMIF('ricostr 1 2016'!$A:$A,'1 2016 ric'!$A:$A,'ricostr 1 2016'!P:P)</f>
        <v>16996</v>
      </c>
      <c r="J257" s="118">
        <f>SUMIF('ricostr 1 2016'!$A:$A,'1 2016 ric'!$A:$A,'ricostr 1 2016'!R:R)</f>
        <v>44124</v>
      </c>
      <c r="K257" s="118">
        <f>SUMIF('ricostr 1 2016'!$A:$A,'1 2016 ric'!$A:$A,'ricostr 1 2016'!T:T)</f>
        <v>27604</v>
      </c>
      <c r="L257" s="118">
        <f>SUMIF('ricostr 1 2016'!$A:$A,'1 2016 ric'!$A:$A,'ricostr 1 2016'!V:V)</f>
        <v>15808</v>
      </c>
      <c r="M257" s="118">
        <f>SUMIF('ricostr 1 2016'!$A:$A,'1 2016 ric'!$A:$A,'ricostr 1 2016'!X:X)</f>
        <v>11916</v>
      </c>
      <c r="N257" s="106">
        <f t="shared" si="7"/>
        <v>236528</v>
      </c>
      <c r="P257">
        <v>242037.33333333334</v>
      </c>
      <c r="Q257" s="124">
        <f t="shared" si="6"/>
        <v>5509.333333333343</v>
      </c>
    </row>
    <row r="258" spans="1:17" x14ac:dyDescent="0.25">
      <c r="A258" s="143" t="s">
        <v>267</v>
      </c>
      <c r="B258" s="132" t="s">
        <v>1432</v>
      </c>
      <c r="C258" s="118">
        <f>SUMIF('ricostr 1 2016'!$A:$A,'1 2016 ric'!$A:$A,'ricostr 1 2016'!D:D)</f>
        <v>26408</v>
      </c>
      <c r="D258" s="118">
        <f>SUMIF('ricostr 1 2016'!$A:$A,'1 2016 ric'!$A:$A,'ricostr 1 2016'!F:F)</f>
        <v>20984</v>
      </c>
      <c r="E258" s="118">
        <f>SUMIF('ricostr 1 2016'!$A:$A,'1 2016 ric'!$A:$A,'ricostr 1 2016'!H:H)</f>
        <v>34128</v>
      </c>
      <c r="F258" s="118">
        <f>SUMIF('ricostr 1 2016'!$A:$A,'1 2016 ric'!$A:$A,'ricostr 1 2016'!J:J)</f>
        <v>4852</v>
      </c>
      <c r="G258" s="118">
        <f>SUMIF('ricostr 1 2016'!$A:$A,'1 2016 ric'!$A:$A,'ricostr 1 2016'!L:L)</f>
        <v>19516</v>
      </c>
      <c r="H258" s="118">
        <f>SUMIF('ricostr 1 2016'!$A:$A,'1 2016 ric'!$A:$A,'ricostr 1 2016'!N:N)</f>
        <v>7748</v>
      </c>
      <c r="I258" s="118">
        <f>SUMIF('ricostr 1 2016'!$A:$A,'1 2016 ric'!$A:$A,'ricostr 1 2016'!P:P)</f>
        <v>16196</v>
      </c>
      <c r="J258" s="118">
        <f>SUMIF('ricostr 1 2016'!$A:$A,'1 2016 ric'!$A:$A,'ricostr 1 2016'!R:R)</f>
        <v>41032</v>
      </c>
      <c r="K258" s="118">
        <f>SUMIF('ricostr 1 2016'!$A:$A,'1 2016 ric'!$A:$A,'ricostr 1 2016'!T:T)</f>
        <v>26764</v>
      </c>
      <c r="L258" s="118">
        <f>SUMIF('ricostr 1 2016'!$A:$A,'1 2016 ric'!$A:$A,'ricostr 1 2016'!V:V)</f>
        <v>15176</v>
      </c>
      <c r="M258" s="118">
        <f>SUMIF('ricostr 1 2016'!$A:$A,'1 2016 ric'!$A:$A,'ricostr 1 2016'!X:X)</f>
        <v>10284</v>
      </c>
      <c r="N258" s="106">
        <f t="shared" si="7"/>
        <v>223088</v>
      </c>
      <c r="P258">
        <v>223052</v>
      </c>
      <c r="Q258" s="124">
        <f t="shared" ref="Q258:Q321" si="8">+P258-N258</f>
        <v>-36</v>
      </c>
    </row>
    <row r="259" spans="1:17" x14ac:dyDescent="0.25">
      <c r="A259" s="143" t="s">
        <v>268</v>
      </c>
      <c r="B259" s="132" t="s">
        <v>1434</v>
      </c>
      <c r="C259" s="118">
        <f>SUMIF('ricostr 1 2016'!$A:$A,'1 2016 ric'!$A:$A,'ricostr 1 2016'!D:D)</f>
        <v>1772</v>
      </c>
      <c r="D259" s="118">
        <f>SUMIF('ricostr 1 2016'!$A:$A,'1 2016 ric'!$A:$A,'ricostr 1 2016'!F:F)</f>
        <v>1900</v>
      </c>
      <c r="E259" s="118">
        <f>SUMIF('ricostr 1 2016'!$A:$A,'1 2016 ric'!$A:$A,'ricostr 1 2016'!H:H)</f>
        <v>2208</v>
      </c>
      <c r="F259" s="118">
        <f>SUMIF('ricostr 1 2016'!$A:$A,'1 2016 ric'!$A:$A,'ricostr 1 2016'!J:J)</f>
        <v>312</v>
      </c>
      <c r="G259" s="118">
        <f>SUMIF('ricostr 1 2016'!$A:$A,'1 2016 ric'!$A:$A,'ricostr 1 2016'!L:L)</f>
        <v>1540</v>
      </c>
      <c r="H259" s="118">
        <f>SUMIF('ricostr 1 2016'!$A:$A,'1 2016 ric'!$A:$A,'ricostr 1 2016'!N:N)</f>
        <v>0</v>
      </c>
      <c r="I259" s="118">
        <f>SUMIF('ricostr 1 2016'!$A:$A,'1 2016 ric'!$A:$A,'ricostr 1 2016'!P:P)</f>
        <v>2380</v>
      </c>
      <c r="J259" s="118">
        <f>SUMIF('ricostr 1 2016'!$A:$A,'1 2016 ric'!$A:$A,'ricostr 1 2016'!R:R)</f>
        <v>0</v>
      </c>
      <c r="K259" s="118">
        <f>SUMIF('ricostr 1 2016'!$A:$A,'1 2016 ric'!$A:$A,'ricostr 1 2016'!T:T)</f>
        <v>1560</v>
      </c>
      <c r="L259" s="118">
        <f>SUMIF('ricostr 1 2016'!$A:$A,'1 2016 ric'!$A:$A,'ricostr 1 2016'!V:V)</f>
        <v>912</v>
      </c>
      <c r="M259" s="118">
        <f>SUMIF('ricostr 1 2016'!$A:$A,'1 2016 ric'!$A:$A,'ricostr 1 2016'!X:X)</f>
        <v>0</v>
      </c>
      <c r="N259" s="106">
        <f t="shared" ref="N259:N322" si="9">SUM(C259:M259)</f>
        <v>12584</v>
      </c>
      <c r="P259">
        <v>15121.333333333334</v>
      </c>
      <c r="Q259" s="124">
        <f t="shared" si="8"/>
        <v>2537.3333333333339</v>
      </c>
    </row>
    <row r="260" spans="1:17" x14ac:dyDescent="0.25">
      <c r="A260" s="143" t="s">
        <v>269</v>
      </c>
      <c r="B260" s="132" t="s">
        <v>1436</v>
      </c>
      <c r="C260" s="118">
        <f>SUMIF('ricostr 1 2016'!$A:$A,'1 2016 ric'!$A:$A,'ricostr 1 2016'!D:D)</f>
        <v>2428</v>
      </c>
      <c r="D260" s="118">
        <f>SUMIF('ricostr 1 2016'!$A:$A,'1 2016 ric'!$A:$A,'ricostr 1 2016'!F:F)</f>
        <v>5320</v>
      </c>
      <c r="E260" s="118">
        <f>SUMIF('ricostr 1 2016'!$A:$A,'1 2016 ric'!$A:$A,'ricostr 1 2016'!H:H)</f>
        <v>4176</v>
      </c>
      <c r="F260" s="118">
        <f>SUMIF('ricostr 1 2016'!$A:$A,'1 2016 ric'!$A:$A,'ricostr 1 2016'!J:J)</f>
        <v>724</v>
      </c>
      <c r="G260" s="118">
        <f>SUMIF('ricostr 1 2016'!$A:$A,'1 2016 ric'!$A:$A,'ricostr 1 2016'!L:L)</f>
        <v>2100</v>
      </c>
      <c r="H260" s="118">
        <f>SUMIF('ricostr 1 2016'!$A:$A,'1 2016 ric'!$A:$A,'ricostr 1 2016'!N:N)</f>
        <v>680</v>
      </c>
      <c r="I260" s="118">
        <f>SUMIF('ricostr 1 2016'!$A:$A,'1 2016 ric'!$A:$A,'ricostr 1 2016'!P:P)</f>
        <v>2160</v>
      </c>
      <c r="J260" s="118">
        <f>SUMIF('ricostr 1 2016'!$A:$A,'1 2016 ric'!$A:$A,'ricostr 1 2016'!R:R)</f>
        <v>7900</v>
      </c>
      <c r="K260" s="118">
        <f>SUMIF('ricostr 1 2016'!$A:$A,'1 2016 ric'!$A:$A,'ricostr 1 2016'!T:T)</f>
        <v>5044</v>
      </c>
      <c r="L260" s="118">
        <f>SUMIF('ricostr 1 2016'!$A:$A,'1 2016 ric'!$A:$A,'ricostr 1 2016'!V:V)</f>
        <v>2148</v>
      </c>
      <c r="M260" s="118">
        <f>SUMIF('ricostr 1 2016'!$A:$A,'1 2016 ric'!$A:$A,'ricostr 1 2016'!X:X)</f>
        <v>2772</v>
      </c>
      <c r="N260" s="106">
        <f t="shared" si="9"/>
        <v>35452</v>
      </c>
      <c r="P260">
        <v>37452</v>
      </c>
      <c r="Q260" s="124">
        <f t="shared" si="8"/>
        <v>2000</v>
      </c>
    </row>
    <row r="261" spans="1:17" x14ac:dyDescent="0.25">
      <c r="A261" s="143" t="s">
        <v>270</v>
      </c>
      <c r="B261" s="132" t="s">
        <v>1438</v>
      </c>
      <c r="C261" s="118">
        <f>SUMIF('ricostr 1 2016'!$A:$A,'1 2016 ric'!$A:$A,'ricostr 1 2016'!D:D)</f>
        <v>1652</v>
      </c>
      <c r="D261" s="118">
        <f>SUMIF('ricostr 1 2016'!$A:$A,'1 2016 ric'!$A:$A,'ricostr 1 2016'!F:F)</f>
        <v>1672</v>
      </c>
      <c r="E261" s="118">
        <f>SUMIF('ricostr 1 2016'!$A:$A,'1 2016 ric'!$A:$A,'ricostr 1 2016'!H:H)</f>
        <v>2424</v>
      </c>
      <c r="F261" s="118">
        <f>SUMIF('ricostr 1 2016'!$A:$A,'1 2016 ric'!$A:$A,'ricostr 1 2016'!J:J)</f>
        <v>28</v>
      </c>
      <c r="G261" s="118">
        <f>SUMIF('ricostr 1 2016'!$A:$A,'1 2016 ric'!$A:$A,'ricostr 1 2016'!L:L)</f>
        <v>1704</v>
      </c>
      <c r="H261" s="118">
        <f>SUMIF('ricostr 1 2016'!$A:$A,'1 2016 ric'!$A:$A,'ricostr 1 2016'!N:N)</f>
        <v>948</v>
      </c>
      <c r="I261" s="118">
        <f>SUMIF('ricostr 1 2016'!$A:$A,'1 2016 ric'!$A:$A,'ricostr 1 2016'!P:P)</f>
        <v>1636</v>
      </c>
      <c r="J261" s="118">
        <f>SUMIF('ricostr 1 2016'!$A:$A,'1 2016 ric'!$A:$A,'ricostr 1 2016'!R:R)</f>
        <v>2344</v>
      </c>
      <c r="K261" s="118">
        <f>SUMIF('ricostr 1 2016'!$A:$A,'1 2016 ric'!$A:$A,'ricostr 1 2016'!T:T)</f>
        <v>988</v>
      </c>
      <c r="L261" s="118">
        <f>SUMIF('ricostr 1 2016'!$A:$A,'1 2016 ric'!$A:$A,'ricostr 1 2016'!V:V)</f>
        <v>1272</v>
      </c>
      <c r="M261" s="118">
        <f>SUMIF('ricostr 1 2016'!$A:$A,'1 2016 ric'!$A:$A,'ricostr 1 2016'!X:X)</f>
        <v>960</v>
      </c>
      <c r="N261" s="106">
        <f t="shared" si="9"/>
        <v>15628</v>
      </c>
      <c r="P261">
        <v>18268</v>
      </c>
      <c r="Q261" s="124">
        <f t="shared" si="8"/>
        <v>2640</v>
      </c>
    </row>
    <row r="262" spans="1:17" x14ac:dyDescent="0.25">
      <c r="A262" s="143" t="s">
        <v>271</v>
      </c>
      <c r="B262" s="132" t="s">
        <v>1440</v>
      </c>
      <c r="C262" s="118">
        <f>SUMIF('ricostr 1 2016'!$A:$A,'1 2016 ric'!$A:$A,'ricostr 1 2016'!D:D)</f>
        <v>3096</v>
      </c>
      <c r="D262" s="118">
        <f>SUMIF('ricostr 1 2016'!$A:$A,'1 2016 ric'!$A:$A,'ricostr 1 2016'!F:F)</f>
        <v>0</v>
      </c>
      <c r="E262" s="118">
        <f>SUMIF('ricostr 1 2016'!$A:$A,'1 2016 ric'!$A:$A,'ricostr 1 2016'!H:H)</f>
        <v>3816</v>
      </c>
      <c r="F262" s="118">
        <f>SUMIF('ricostr 1 2016'!$A:$A,'1 2016 ric'!$A:$A,'ricostr 1 2016'!J:J)</f>
        <v>0</v>
      </c>
      <c r="G262" s="118">
        <f>SUMIF('ricostr 1 2016'!$A:$A,'1 2016 ric'!$A:$A,'ricostr 1 2016'!L:L)</f>
        <v>0</v>
      </c>
      <c r="H262" s="118">
        <f>SUMIF('ricostr 1 2016'!$A:$A,'1 2016 ric'!$A:$A,'ricostr 1 2016'!N:N)</f>
        <v>0</v>
      </c>
      <c r="I262" s="118">
        <f>SUMIF('ricostr 1 2016'!$A:$A,'1 2016 ric'!$A:$A,'ricostr 1 2016'!P:P)</f>
        <v>1180</v>
      </c>
      <c r="J262" s="118">
        <f>SUMIF('ricostr 1 2016'!$A:$A,'1 2016 ric'!$A:$A,'ricostr 1 2016'!R:R)</f>
        <v>0</v>
      </c>
      <c r="K262" s="118">
        <f>SUMIF('ricostr 1 2016'!$A:$A,'1 2016 ric'!$A:$A,'ricostr 1 2016'!T:T)</f>
        <v>0</v>
      </c>
      <c r="L262" s="118">
        <f>SUMIF('ricostr 1 2016'!$A:$A,'1 2016 ric'!$A:$A,'ricostr 1 2016'!V:V)</f>
        <v>1604</v>
      </c>
      <c r="M262" s="118">
        <f>SUMIF('ricostr 1 2016'!$A:$A,'1 2016 ric'!$A:$A,'ricostr 1 2016'!X:X)</f>
        <v>408</v>
      </c>
      <c r="N262" s="106">
        <f t="shared" si="9"/>
        <v>10104</v>
      </c>
      <c r="P262">
        <v>12662.666666666666</v>
      </c>
      <c r="Q262" s="124">
        <f t="shared" si="8"/>
        <v>2558.6666666666661</v>
      </c>
    </row>
    <row r="263" spans="1:17" x14ac:dyDescent="0.25">
      <c r="A263" s="143" t="s">
        <v>272</v>
      </c>
      <c r="B263" s="132" t="s">
        <v>1630</v>
      </c>
      <c r="C263" s="118">
        <f>SUMIF('ricostr 1 2016'!$A:$A,'1 2016 ric'!$A:$A,'ricostr 1 2016'!D:D)</f>
        <v>1316</v>
      </c>
      <c r="D263" s="118">
        <f>SUMIF('ricostr 1 2016'!$A:$A,'1 2016 ric'!$A:$A,'ricostr 1 2016'!F:F)</f>
        <v>80</v>
      </c>
      <c r="E263" s="118">
        <f>SUMIF('ricostr 1 2016'!$A:$A,'1 2016 ric'!$A:$A,'ricostr 1 2016'!H:H)</f>
        <v>112</v>
      </c>
      <c r="F263" s="118">
        <f>SUMIF('ricostr 1 2016'!$A:$A,'1 2016 ric'!$A:$A,'ricostr 1 2016'!J:J)</f>
        <v>12</v>
      </c>
      <c r="G263" s="118">
        <f>SUMIF('ricostr 1 2016'!$A:$A,'1 2016 ric'!$A:$A,'ricostr 1 2016'!L:L)</f>
        <v>100</v>
      </c>
      <c r="H263" s="118">
        <f>SUMIF('ricostr 1 2016'!$A:$A,'1 2016 ric'!$A:$A,'ricostr 1 2016'!N:N)</f>
        <v>80</v>
      </c>
      <c r="I263" s="118">
        <f>SUMIF('ricostr 1 2016'!$A:$A,'1 2016 ric'!$A:$A,'ricostr 1 2016'!P:P)</f>
        <v>140</v>
      </c>
      <c r="J263" s="118">
        <f>SUMIF('ricostr 1 2016'!$A:$A,'1 2016 ric'!$A:$A,'ricostr 1 2016'!R:R)</f>
        <v>304</v>
      </c>
      <c r="K263" s="118">
        <f>SUMIF('ricostr 1 2016'!$A:$A,'1 2016 ric'!$A:$A,'ricostr 1 2016'!T:T)</f>
        <v>4</v>
      </c>
      <c r="L263" s="118">
        <f>SUMIF('ricostr 1 2016'!$A:$A,'1 2016 ric'!$A:$A,'ricostr 1 2016'!V:V)</f>
        <v>68</v>
      </c>
      <c r="M263" s="118">
        <f>SUMIF('ricostr 1 2016'!$A:$A,'1 2016 ric'!$A:$A,'ricostr 1 2016'!X:X)</f>
        <v>0</v>
      </c>
      <c r="N263" s="106">
        <f t="shared" si="9"/>
        <v>2216</v>
      </c>
      <c r="P263">
        <v>2290.6666666666665</v>
      </c>
      <c r="Q263" s="124">
        <f t="shared" si="8"/>
        <v>74.666666666666515</v>
      </c>
    </row>
    <row r="264" spans="1:17" x14ac:dyDescent="0.25">
      <c r="A264" s="143" t="s">
        <v>273</v>
      </c>
      <c r="B264" s="132" t="s">
        <v>1444</v>
      </c>
      <c r="C264" s="118">
        <f>SUMIF('ricostr 1 2016'!$A:$A,'1 2016 ric'!$A:$A,'ricostr 1 2016'!D:D)</f>
        <v>272</v>
      </c>
      <c r="D264" s="118">
        <f>SUMIF('ricostr 1 2016'!$A:$A,'1 2016 ric'!$A:$A,'ricostr 1 2016'!F:F)</f>
        <v>148</v>
      </c>
      <c r="E264" s="118">
        <f>SUMIF('ricostr 1 2016'!$A:$A,'1 2016 ric'!$A:$A,'ricostr 1 2016'!H:H)</f>
        <v>472</v>
      </c>
      <c r="F264" s="118">
        <f>SUMIF('ricostr 1 2016'!$A:$A,'1 2016 ric'!$A:$A,'ricostr 1 2016'!J:J)</f>
        <v>0</v>
      </c>
      <c r="G264" s="118">
        <f>SUMIF('ricostr 1 2016'!$A:$A,'1 2016 ric'!$A:$A,'ricostr 1 2016'!L:L)</f>
        <v>60</v>
      </c>
      <c r="H264" s="118">
        <f>SUMIF('ricostr 1 2016'!$A:$A,'1 2016 ric'!$A:$A,'ricostr 1 2016'!N:N)</f>
        <v>0</v>
      </c>
      <c r="I264" s="118">
        <f>SUMIF('ricostr 1 2016'!$A:$A,'1 2016 ric'!$A:$A,'ricostr 1 2016'!P:P)</f>
        <v>788</v>
      </c>
      <c r="J264" s="118">
        <f>SUMIF('ricostr 1 2016'!$A:$A,'1 2016 ric'!$A:$A,'ricostr 1 2016'!R:R)</f>
        <v>1944</v>
      </c>
      <c r="K264" s="118">
        <f>SUMIF('ricostr 1 2016'!$A:$A,'1 2016 ric'!$A:$A,'ricostr 1 2016'!T:T)</f>
        <v>512</v>
      </c>
      <c r="L264" s="118">
        <f>SUMIF('ricostr 1 2016'!$A:$A,'1 2016 ric'!$A:$A,'ricostr 1 2016'!V:V)</f>
        <v>352</v>
      </c>
      <c r="M264" s="118">
        <f>SUMIF('ricostr 1 2016'!$A:$A,'1 2016 ric'!$A:$A,'ricostr 1 2016'!X:X)</f>
        <v>444</v>
      </c>
      <c r="N264" s="106">
        <f t="shared" si="9"/>
        <v>4992</v>
      </c>
      <c r="P264">
        <v>4772</v>
      </c>
      <c r="Q264" s="124">
        <f t="shared" si="8"/>
        <v>-220</v>
      </c>
    </row>
    <row r="265" spans="1:17" x14ac:dyDescent="0.25">
      <c r="A265" s="143" t="s">
        <v>274</v>
      </c>
      <c r="B265" s="132" t="s">
        <v>1001</v>
      </c>
      <c r="C265" s="118">
        <f>SUMIF('ricostr 1 2016'!$A:$A,'1 2016 ric'!$A:$A,'ricostr 1 2016'!D:D)</f>
        <v>848</v>
      </c>
      <c r="D265" s="118">
        <f>SUMIF('ricostr 1 2016'!$A:$A,'1 2016 ric'!$A:$A,'ricostr 1 2016'!F:F)</f>
        <v>788</v>
      </c>
      <c r="E265" s="118">
        <f>SUMIF('ricostr 1 2016'!$A:$A,'1 2016 ric'!$A:$A,'ricostr 1 2016'!H:H)</f>
        <v>2140</v>
      </c>
      <c r="F265" s="118">
        <f>SUMIF('ricostr 1 2016'!$A:$A,'1 2016 ric'!$A:$A,'ricostr 1 2016'!J:J)</f>
        <v>292</v>
      </c>
      <c r="G265" s="118">
        <f>SUMIF('ricostr 1 2016'!$A:$A,'1 2016 ric'!$A:$A,'ricostr 1 2016'!L:L)</f>
        <v>620</v>
      </c>
      <c r="H265" s="118">
        <f>SUMIF('ricostr 1 2016'!$A:$A,'1 2016 ric'!$A:$A,'ricostr 1 2016'!N:N)</f>
        <v>164</v>
      </c>
      <c r="I265" s="118">
        <f>SUMIF('ricostr 1 2016'!$A:$A,'1 2016 ric'!$A:$A,'ricostr 1 2016'!P:P)</f>
        <v>1000</v>
      </c>
      <c r="J265" s="118">
        <f>SUMIF('ricostr 1 2016'!$A:$A,'1 2016 ric'!$A:$A,'ricostr 1 2016'!R:R)</f>
        <v>1140</v>
      </c>
      <c r="K265" s="118">
        <f>SUMIF('ricostr 1 2016'!$A:$A,'1 2016 ric'!$A:$A,'ricostr 1 2016'!T:T)</f>
        <v>1552</v>
      </c>
      <c r="L265" s="118">
        <f>SUMIF('ricostr 1 2016'!$A:$A,'1 2016 ric'!$A:$A,'ricostr 1 2016'!V:V)</f>
        <v>720</v>
      </c>
      <c r="M265" s="118">
        <f>SUMIF('ricostr 1 2016'!$A:$A,'1 2016 ric'!$A:$A,'ricostr 1 2016'!X:X)</f>
        <v>748</v>
      </c>
      <c r="N265" s="106">
        <f t="shared" si="9"/>
        <v>10012</v>
      </c>
      <c r="P265">
        <v>11148</v>
      </c>
      <c r="Q265" s="124">
        <f t="shared" si="8"/>
        <v>1136</v>
      </c>
    </row>
    <row r="266" spans="1:17" x14ac:dyDescent="0.25">
      <c r="A266" s="143" t="s">
        <v>275</v>
      </c>
      <c r="B266" s="132" t="s">
        <v>1003</v>
      </c>
      <c r="C266" s="118">
        <f>SUMIF('ricostr 1 2016'!$A:$A,'1 2016 ric'!$A:$A,'ricostr 1 2016'!D:D)</f>
        <v>864</v>
      </c>
      <c r="D266" s="118">
        <f>SUMIF('ricostr 1 2016'!$A:$A,'1 2016 ric'!$A:$A,'ricostr 1 2016'!F:F)</f>
        <v>436</v>
      </c>
      <c r="E266" s="118">
        <f>SUMIF('ricostr 1 2016'!$A:$A,'1 2016 ric'!$A:$A,'ricostr 1 2016'!H:H)</f>
        <v>244</v>
      </c>
      <c r="F266" s="118">
        <f>SUMIF('ricostr 1 2016'!$A:$A,'1 2016 ric'!$A:$A,'ricostr 1 2016'!J:J)</f>
        <v>200</v>
      </c>
      <c r="G266" s="118">
        <f>SUMIF('ricostr 1 2016'!$A:$A,'1 2016 ric'!$A:$A,'ricostr 1 2016'!L:L)</f>
        <v>360</v>
      </c>
      <c r="H266" s="118">
        <f>SUMIF('ricostr 1 2016'!$A:$A,'1 2016 ric'!$A:$A,'ricostr 1 2016'!N:N)</f>
        <v>296</v>
      </c>
      <c r="I266" s="118">
        <f>SUMIF('ricostr 1 2016'!$A:$A,'1 2016 ric'!$A:$A,'ricostr 1 2016'!P:P)</f>
        <v>344</v>
      </c>
      <c r="J266" s="118">
        <f>SUMIF('ricostr 1 2016'!$A:$A,'1 2016 ric'!$A:$A,'ricostr 1 2016'!R:R)</f>
        <v>1428</v>
      </c>
      <c r="K266" s="118">
        <f>SUMIF('ricostr 1 2016'!$A:$A,'1 2016 ric'!$A:$A,'ricostr 1 2016'!T:T)</f>
        <v>140</v>
      </c>
      <c r="L266" s="118">
        <f>SUMIF('ricostr 1 2016'!$A:$A,'1 2016 ric'!$A:$A,'ricostr 1 2016'!V:V)</f>
        <v>16</v>
      </c>
      <c r="M266" s="118">
        <f>SUMIF('ricostr 1 2016'!$A:$A,'1 2016 ric'!$A:$A,'ricostr 1 2016'!X:X)</f>
        <v>112</v>
      </c>
      <c r="N266" s="106">
        <f t="shared" si="9"/>
        <v>4440</v>
      </c>
      <c r="P266">
        <v>4490.666666666667</v>
      </c>
      <c r="Q266" s="124">
        <f t="shared" si="8"/>
        <v>50.66666666666697</v>
      </c>
    </row>
    <row r="267" spans="1:17" x14ac:dyDescent="0.25">
      <c r="A267" s="143" t="s">
        <v>276</v>
      </c>
      <c r="B267" s="132" t="s">
        <v>1005</v>
      </c>
      <c r="C267" s="118">
        <f>SUMIF('ricostr 1 2016'!$A:$A,'1 2016 ric'!$A:$A,'ricostr 1 2016'!D:D)</f>
        <v>1496</v>
      </c>
      <c r="D267" s="118">
        <f>SUMIF('ricostr 1 2016'!$A:$A,'1 2016 ric'!$A:$A,'ricostr 1 2016'!F:F)</f>
        <v>3048</v>
      </c>
      <c r="E267" s="118">
        <f>SUMIF('ricostr 1 2016'!$A:$A,'1 2016 ric'!$A:$A,'ricostr 1 2016'!H:H)</f>
        <v>900</v>
      </c>
      <c r="F267" s="118">
        <f>SUMIF('ricostr 1 2016'!$A:$A,'1 2016 ric'!$A:$A,'ricostr 1 2016'!J:J)</f>
        <v>512</v>
      </c>
      <c r="G267" s="118">
        <f>SUMIF('ricostr 1 2016'!$A:$A,'1 2016 ric'!$A:$A,'ricostr 1 2016'!L:L)</f>
        <v>2196</v>
      </c>
      <c r="H267" s="118">
        <f>SUMIF('ricostr 1 2016'!$A:$A,'1 2016 ric'!$A:$A,'ricostr 1 2016'!N:N)</f>
        <v>736</v>
      </c>
      <c r="I267" s="118">
        <f>SUMIF('ricostr 1 2016'!$A:$A,'1 2016 ric'!$A:$A,'ricostr 1 2016'!P:P)</f>
        <v>2560</v>
      </c>
      <c r="J267" s="118">
        <f>SUMIF('ricostr 1 2016'!$A:$A,'1 2016 ric'!$A:$A,'ricostr 1 2016'!R:R)</f>
        <v>4080</v>
      </c>
      <c r="K267" s="118">
        <f>SUMIF('ricostr 1 2016'!$A:$A,'1 2016 ric'!$A:$A,'ricostr 1 2016'!T:T)</f>
        <v>5124</v>
      </c>
      <c r="L267" s="118">
        <f>SUMIF('ricostr 1 2016'!$A:$A,'1 2016 ric'!$A:$A,'ricostr 1 2016'!V:V)</f>
        <v>1748</v>
      </c>
      <c r="M267" s="118">
        <f>SUMIF('ricostr 1 2016'!$A:$A,'1 2016 ric'!$A:$A,'ricostr 1 2016'!X:X)</f>
        <v>1280</v>
      </c>
      <c r="N267" s="106">
        <f t="shared" si="9"/>
        <v>23680</v>
      </c>
      <c r="P267">
        <v>27976</v>
      </c>
      <c r="Q267" s="124">
        <f t="shared" si="8"/>
        <v>4296</v>
      </c>
    </row>
    <row r="268" spans="1:17" x14ac:dyDescent="0.25">
      <c r="A268" s="143" t="s">
        <v>277</v>
      </c>
      <c r="B268" s="132" t="s">
        <v>1007</v>
      </c>
      <c r="C268" s="118">
        <f>SUMIF('ricostr 1 2016'!$A:$A,'1 2016 ric'!$A:$A,'ricostr 1 2016'!D:D)</f>
        <v>112</v>
      </c>
      <c r="D268" s="118">
        <f>SUMIF('ricostr 1 2016'!$A:$A,'1 2016 ric'!$A:$A,'ricostr 1 2016'!F:F)</f>
        <v>316</v>
      </c>
      <c r="E268" s="118">
        <f>SUMIF('ricostr 1 2016'!$A:$A,'1 2016 ric'!$A:$A,'ricostr 1 2016'!H:H)</f>
        <v>248</v>
      </c>
      <c r="F268" s="118">
        <f>SUMIF('ricostr 1 2016'!$A:$A,'1 2016 ric'!$A:$A,'ricostr 1 2016'!J:J)</f>
        <v>204</v>
      </c>
      <c r="G268" s="118">
        <f>SUMIF('ricostr 1 2016'!$A:$A,'1 2016 ric'!$A:$A,'ricostr 1 2016'!L:L)</f>
        <v>48</v>
      </c>
      <c r="H268" s="118">
        <f>SUMIF('ricostr 1 2016'!$A:$A,'1 2016 ric'!$A:$A,'ricostr 1 2016'!N:N)</f>
        <v>136</v>
      </c>
      <c r="I268" s="118">
        <f>SUMIF('ricostr 1 2016'!$A:$A,'1 2016 ric'!$A:$A,'ricostr 1 2016'!P:P)</f>
        <v>160</v>
      </c>
      <c r="J268" s="118">
        <f>SUMIF('ricostr 1 2016'!$A:$A,'1 2016 ric'!$A:$A,'ricostr 1 2016'!R:R)</f>
        <v>676</v>
      </c>
      <c r="K268" s="118">
        <f>SUMIF('ricostr 1 2016'!$A:$A,'1 2016 ric'!$A:$A,'ricostr 1 2016'!T:T)</f>
        <v>856</v>
      </c>
      <c r="L268" s="118">
        <f>SUMIF('ricostr 1 2016'!$A:$A,'1 2016 ric'!$A:$A,'ricostr 1 2016'!V:V)</f>
        <v>228</v>
      </c>
      <c r="M268" s="118">
        <f>SUMIF('ricostr 1 2016'!$A:$A,'1 2016 ric'!$A:$A,'ricostr 1 2016'!X:X)</f>
        <v>236</v>
      </c>
      <c r="N268" s="106">
        <f t="shared" si="9"/>
        <v>3220</v>
      </c>
      <c r="P268">
        <v>3514.6666666666665</v>
      </c>
      <c r="Q268" s="124">
        <f t="shared" si="8"/>
        <v>294.66666666666652</v>
      </c>
    </row>
    <row r="269" spans="1:17" x14ac:dyDescent="0.25">
      <c r="A269" s="143" t="s">
        <v>278</v>
      </c>
      <c r="B269" s="132" t="s">
        <v>1009</v>
      </c>
      <c r="C269" s="118">
        <f>SUMIF('ricostr 1 2016'!$A:$A,'1 2016 ric'!$A:$A,'ricostr 1 2016'!D:D)</f>
        <v>6228</v>
      </c>
      <c r="D269" s="118">
        <f>SUMIF('ricostr 1 2016'!$A:$A,'1 2016 ric'!$A:$A,'ricostr 1 2016'!F:F)</f>
        <v>2160</v>
      </c>
      <c r="E269" s="118">
        <f>SUMIF('ricostr 1 2016'!$A:$A,'1 2016 ric'!$A:$A,'ricostr 1 2016'!H:H)</f>
        <v>4252</v>
      </c>
      <c r="F269" s="118">
        <f>SUMIF('ricostr 1 2016'!$A:$A,'1 2016 ric'!$A:$A,'ricostr 1 2016'!J:J)</f>
        <v>1124</v>
      </c>
      <c r="G269" s="118">
        <f>SUMIF('ricostr 1 2016'!$A:$A,'1 2016 ric'!$A:$A,'ricostr 1 2016'!L:L)</f>
        <v>3168</v>
      </c>
      <c r="H269" s="118">
        <f>SUMIF('ricostr 1 2016'!$A:$A,'1 2016 ric'!$A:$A,'ricostr 1 2016'!N:N)</f>
        <v>1868</v>
      </c>
      <c r="I269" s="118">
        <f>SUMIF('ricostr 1 2016'!$A:$A,'1 2016 ric'!$A:$A,'ricostr 1 2016'!P:P)</f>
        <v>996</v>
      </c>
      <c r="J269" s="118">
        <f>SUMIF('ricostr 1 2016'!$A:$A,'1 2016 ric'!$A:$A,'ricostr 1 2016'!R:R)</f>
        <v>6028</v>
      </c>
      <c r="K269" s="118">
        <f>SUMIF('ricostr 1 2016'!$A:$A,'1 2016 ric'!$A:$A,'ricostr 1 2016'!T:T)</f>
        <v>4452</v>
      </c>
      <c r="L269" s="118">
        <f>SUMIF('ricostr 1 2016'!$A:$A,'1 2016 ric'!$A:$A,'ricostr 1 2016'!V:V)</f>
        <v>2072</v>
      </c>
      <c r="M269" s="118">
        <f>SUMIF('ricostr 1 2016'!$A:$A,'1 2016 ric'!$A:$A,'ricostr 1 2016'!X:X)</f>
        <v>1148</v>
      </c>
      <c r="N269" s="106">
        <f t="shared" si="9"/>
        <v>33496</v>
      </c>
      <c r="P269">
        <v>22101.333333333332</v>
      </c>
      <c r="Q269" s="124">
        <f t="shared" si="8"/>
        <v>-11394.666666666668</v>
      </c>
    </row>
    <row r="270" spans="1:17" ht="25.5" x14ac:dyDescent="0.25">
      <c r="A270" s="139" t="s">
        <v>279</v>
      </c>
      <c r="B270" s="132" t="s">
        <v>1011</v>
      </c>
      <c r="C270" s="118">
        <f>SUMIF('ricostr 1 2016'!$A:$A,'1 2016 ric'!$A:$A,'ricostr 1 2016'!D:D)</f>
        <v>3632</v>
      </c>
      <c r="D270" s="118">
        <f>SUMIF('ricostr 1 2016'!$A:$A,'1 2016 ric'!$A:$A,'ricostr 1 2016'!F:F)</f>
        <v>1460</v>
      </c>
      <c r="E270" s="118">
        <f>SUMIF('ricostr 1 2016'!$A:$A,'1 2016 ric'!$A:$A,'ricostr 1 2016'!H:H)</f>
        <v>3752</v>
      </c>
      <c r="F270" s="118">
        <f>SUMIF('ricostr 1 2016'!$A:$A,'1 2016 ric'!$A:$A,'ricostr 1 2016'!J:J)</f>
        <v>796</v>
      </c>
      <c r="G270" s="118">
        <f>SUMIF('ricostr 1 2016'!$A:$A,'1 2016 ric'!$A:$A,'ricostr 1 2016'!L:L)</f>
        <v>2936</v>
      </c>
      <c r="H270" s="118">
        <f>SUMIF('ricostr 1 2016'!$A:$A,'1 2016 ric'!$A:$A,'ricostr 1 2016'!N:N)</f>
        <v>1052</v>
      </c>
      <c r="I270" s="118">
        <f>SUMIF('ricostr 1 2016'!$A:$A,'1 2016 ric'!$A:$A,'ricostr 1 2016'!P:P)</f>
        <v>0</v>
      </c>
      <c r="J270" s="118">
        <f>SUMIF('ricostr 1 2016'!$A:$A,'1 2016 ric'!$A:$A,'ricostr 1 2016'!R:R)</f>
        <v>3352</v>
      </c>
      <c r="K270" s="118">
        <f>SUMIF('ricostr 1 2016'!$A:$A,'1 2016 ric'!$A:$A,'ricostr 1 2016'!T:T)</f>
        <v>3276</v>
      </c>
      <c r="L270" s="118">
        <f>SUMIF('ricostr 1 2016'!$A:$A,'1 2016 ric'!$A:$A,'ricostr 1 2016'!V:V)</f>
        <v>2000</v>
      </c>
      <c r="M270" s="118">
        <f>SUMIF('ricostr 1 2016'!$A:$A,'1 2016 ric'!$A:$A,'ricostr 1 2016'!X:X)</f>
        <v>992</v>
      </c>
      <c r="N270" s="106">
        <f t="shared" si="9"/>
        <v>23248</v>
      </c>
      <c r="P270">
        <v>13328</v>
      </c>
      <c r="Q270" s="124">
        <f t="shared" si="8"/>
        <v>-9920</v>
      </c>
    </row>
    <row r="271" spans="1:17" ht="25.5" x14ac:dyDescent="0.25">
      <c r="A271" s="139" t="s">
        <v>280</v>
      </c>
      <c r="B271" s="132" t="s">
        <v>1013</v>
      </c>
      <c r="C271" s="118">
        <f>SUMIF('ricostr 1 2016'!$A:$A,'1 2016 ric'!$A:$A,'ricostr 1 2016'!D:D)</f>
        <v>2596</v>
      </c>
      <c r="D271" s="118">
        <f>SUMIF('ricostr 1 2016'!$A:$A,'1 2016 ric'!$A:$A,'ricostr 1 2016'!F:F)</f>
        <v>700</v>
      </c>
      <c r="E271" s="118">
        <f>SUMIF('ricostr 1 2016'!$A:$A,'1 2016 ric'!$A:$A,'ricostr 1 2016'!H:H)</f>
        <v>500</v>
      </c>
      <c r="F271" s="118">
        <f>SUMIF('ricostr 1 2016'!$A:$A,'1 2016 ric'!$A:$A,'ricostr 1 2016'!J:J)</f>
        <v>328</v>
      </c>
      <c r="G271" s="118">
        <f>SUMIF('ricostr 1 2016'!$A:$A,'1 2016 ric'!$A:$A,'ricostr 1 2016'!L:L)</f>
        <v>232</v>
      </c>
      <c r="H271" s="118">
        <f>SUMIF('ricostr 1 2016'!$A:$A,'1 2016 ric'!$A:$A,'ricostr 1 2016'!N:N)</f>
        <v>816</v>
      </c>
      <c r="I271" s="118">
        <f>SUMIF('ricostr 1 2016'!$A:$A,'1 2016 ric'!$A:$A,'ricostr 1 2016'!P:P)</f>
        <v>996</v>
      </c>
      <c r="J271" s="118">
        <f>SUMIF('ricostr 1 2016'!$A:$A,'1 2016 ric'!$A:$A,'ricostr 1 2016'!R:R)</f>
        <v>2676</v>
      </c>
      <c r="K271" s="118">
        <f>SUMIF('ricostr 1 2016'!$A:$A,'1 2016 ric'!$A:$A,'ricostr 1 2016'!T:T)</f>
        <v>1176</v>
      </c>
      <c r="L271" s="118">
        <f>SUMIF('ricostr 1 2016'!$A:$A,'1 2016 ric'!$A:$A,'ricostr 1 2016'!V:V)</f>
        <v>72</v>
      </c>
      <c r="M271" s="118">
        <f>SUMIF('ricostr 1 2016'!$A:$A,'1 2016 ric'!$A:$A,'ricostr 1 2016'!X:X)</f>
        <v>156</v>
      </c>
      <c r="N271" s="106">
        <f t="shared" si="9"/>
        <v>10248</v>
      </c>
      <c r="P271">
        <v>8773.3333333333339</v>
      </c>
      <c r="Q271" s="124">
        <f t="shared" si="8"/>
        <v>-1474.6666666666661</v>
      </c>
    </row>
    <row r="272" spans="1:17" x14ac:dyDescent="0.25">
      <c r="A272" s="143" t="s">
        <v>281</v>
      </c>
      <c r="B272" s="132" t="s">
        <v>1015</v>
      </c>
      <c r="C272" s="118">
        <f>SUMIF('ricostr 1 2016'!$A:$A,'1 2016 ric'!$A:$A,'ricostr 1 2016'!D:D)</f>
        <v>6324</v>
      </c>
      <c r="D272" s="118">
        <f>SUMIF('ricostr 1 2016'!$A:$A,'1 2016 ric'!$A:$A,'ricostr 1 2016'!F:F)</f>
        <v>5116</v>
      </c>
      <c r="E272" s="118">
        <f>SUMIF('ricostr 1 2016'!$A:$A,'1 2016 ric'!$A:$A,'ricostr 1 2016'!H:H)</f>
        <v>13136</v>
      </c>
      <c r="F272" s="118">
        <f>SUMIF('ricostr 1 2016'!$A:$A,'1 2016 ric'!$A:$A,'ricostr 1 2016'!J:J)</f>
        <v>1444</v>
      </c>
      <c r="G272" s="118">
        <f>SUMIF('ricostr 1 2016'!$A:$A,'1 2016 ric'!$A:$A,'ricostr 1 2016'!L:L)</f>
        <v>7620</v>
      </c>
      <c r="H272" s="118">
        <f>SUMIF('ricostr 1 2016'!$A:$A,'1 2016 ric'!$A:$A,'ricostr 1 2016'!N:N)</f>
        <v>2840</v>
      </c>
      <c r="I272" s="118">
        <f>SUMIF('ricostr 1 2016'!$A:$A,'1 2016 ric'!$A:$A,'ricostr 1 2016'!P:P)</f>
        <v>2852</v>
      </c>
      <c r="J272" s="118">
        <f>SUMIF('ricostr 1 2016'!$A:$A,'1 2016 ric'!$A:$A,'ricostr 1 2016'!R:R)</f>
        <v>15188</v>
      </c>
      <c r="K272" s="118">
        <f>SUMIF('ricostr 1 2016'!$A:$A,'1 2016 ric'!$A:$A,'ricostr 1 2016'!T:T)</f>
        <v>6532</v>
      </c>
      <c r="L272" s="118">
        <f>SUMIF('ricostr 1 2016'!$A:$A,'1 2016 ric'!$A:$A,'ricostr 1 2016'!V:V)</f>
        <v>4036</v>
      </c>
      <c r="M272" s="118">
        <f>SUMIF('ricostr 1 2016'!$A:$A,'1 2016 ric'!$A:$A,'ricostr 1 2016'!X:X)</f>
        <v>2176</v>
      </c>
      <c r="N272" s="106">
        <f t="shared" si="9"/>
        <v>67264</v>
      </c>
      <c r="P272">
        <v>63254.666666666664</v>
      </c>
      <c r="Q272" s="124">
        <f t="shared" si="8"/>
        <v>-4009.3333333333358</v>
      </c>
    </row>
    <row r="273" spans="1:17" ht="25.5" x14ac:dyDescent="0.25">
      <c r="A273" s="139" t="s">
        <v>282</v>
      </c>
      <c r="B273" s="132" t="s">
        <v>1446</v>
      </c>
      <c r="C273" s="118">
        <f>SUMIF('ricostr 1 2016'!$A:$A,'1 2016 ric'!$A:$A,'ricostr 1 2016'!D:D)</f>
        <v>0</v>
      </c>
      <c r="D273" s="118">
        <f>SUMIF('ricostr 1 2016'!$A:$A,'1 2016 ric'!$A:$A,'ricostr 1 2016'!F:F)</f>
        <v>0</v>
      </c>
      <c r="E273" s="118">
        <f>SUMIF('ricostr 1 2016'!$A:$A,'1 2016 ric'!$A:$A,'ricostr 1 2016'!H:H)</f>
        <v>0</v>
      </c>
      <c r="F273" s="118">
        <f>SUMIF('ricostr 1 2016'!$A:$A,'1 2016 ric'!$A:$A,'ricostr 1 2016'!J:J)</f>
        <v>0</v>
      </c>
      <c r="G273" s="118">
        <f>SUMIF('ricostr 1 2016'!$A:$A,'1 2016 ric'!$A:$A,'ricostr 1 2016'!L:L)</f>
        <v>0</v>
      </c>
      <c r="H273" s="118">
        <f>SUMIF('ricostr 1 2016'!$A:$A,'1 2016 ric'!$A:$A,'ricostr 1 2016'!N:N)</f>
        <v>0</v>
      </c>
      <c r="I273" s="118">
        <f>SUMIF('ricostr 1 2016'!$A:$A,'1 2016 ric'!$A:$A,'ricostr 1 2016'!P:P)</f>
        <v>0</v>
      </c>
      <c r="J273" s="118">
        <f>SUMIF('ricostr 1 2016'!$A:$A,'1 2016 ric'!$A:$A,'ricostr 1 2016'!R:R)</f>
        <v>0</v>
      </c>
      <c r="K273" s="118">
        <f>SUMIF('ricostr 1 2016'!$A:$A,'1 2016 ric'!$A:$A,'ricostr 1 2016'!T:T)</f>
        <v>0</v>
      </c>
      <c r="L273" s="118">
        <f>SUMIF('ricostr 1 2016'!$A:$A,'1 2016 ric'!$A:$A,'ricostr 1 2016'!V:V)</f>
        <v>0</v>
      </c>
      <c r="M273" s="118">
        <f>SUMIF('ricostr 1 2016'!$A:$A,'1 2016 ric'!$A:$A,'ricostr 1 2016'!X:X)</f>
        <v>0</v>
      </c>
      <c r="N273" s="106">
        <f t="shared" si="9"/>
        <v>0</v>
      </c>
      <c r="P273">
        <v>0</v>
      </c>
      <c r="Q273" s="124">
        <f t="shared" si="8"/>
        <v>0</v>
      </c>
    </row>
    <row r="274" spans="1:17" ht="25.5" x14ac:dyDescent="0.25">
      <c r="A274" s="139" t="s">
        <v>283</v>
      </c>
      <c r="B274" s="132" t="s">
        <v>1052</v>
      </c>
      <c r="C274" s="118">
        <f>SUMIF('ricostr 1 2016'!$A:$A,'1 2016 ric'!$A:$A,'ricostr 1 2016'!D:D)</f>
        <v>0</v>
      </c>
      <c r="D274" s="118">
        <f>SUMIF('ricostr 1 2016'!$A:$A,'1 2016 ric'!$A:$A,'ricostr 1 2016'!F:F)</f>
        <v>0</v>
      </c>
      <c r="E274" s="118">
        <f>SUMIF('ricostr 1 2016'!$A:$A,'1 2016 ric'!$A:$A,'ricostr 1 2016'!H:H)</f>
        <v>0</v>
      </c>
      <c r="F274" s="118">
        <f>SUMIF('ricostr 1 2016'!$A:$A,'1 2016 ric'!$A:$A,'ricostr 1 2016'!J:J)</f>
        <v>0</v>
      </c>
      <c r="G274" s="118">
        <f>SUMIF('ricostr 1 2016'!$A:$A,'1 2016 ric'!$A:$A,'ricostr 1 2016'!L:L)</f>
        <v>0</v>
      </c>
      <c r="H274" s="118">
        <f>SUMIF('ricostr 1 2016'!$A:$A,'1 2016 ric'!$A:$A,'ricostr 1 2016'!N:N)</f>
        <v>0</v>
      </c>
      <c r="I274" s="118">
        <f>SUMIF('ricostr 1 2016'!$A:$A,'1 2016 ric'!$A:$A,'ricostr 1 2016'!P:P)</f>
        <v>0</v>
      </c>
      <c r="J274" s="118">
        <f>SUMIF('ricostr 1 2016'!$A:$A,'1 2016 ric'!$A:$A,'ricostr 1 2016'!R:R)</f>
        <v>0</v>
      </c>
      <c r="K274" s="118">
        <f>SUMIF('ricostr 1 2016'!$A:$A,'1 2016 ric'!$A:$A,'ricostr 1 2016'!T:T)</f>
        <v>8</v>
      </c>
      <c r="L274" s="118">
        <f>SUMIF('ricostr 1 2016'!$A:$A,'1 2016 ric'!$A:$A,'ricostr 1 2016'!V:V)</f>
        <v>0</v>
      </c>
      <c r="M274" s="118">
        <f>SUMIF('ricostr 1 2016'!$A:$A,'1 2016 ric'!$A:$A,'ricostr 1 2016'!X:X)</f>
        <v>0</v>
      </c>
      <c r="N274" s="106">
        <f t="shared" si="9"/>
        <v>8</v>
      </c>
      <c r="P274">
        <v>8</v>
      </c>
      <c r="Q274" s="124">
        <f t="shared" si="8"/>
        <v>0</v>
      </c>
    </row>
    <row r="275" spans="1:17" x14ac:dyDescent="0.25">
      <c r="A275" s="139" t="s">
        <v>284</v>
      </c>
      <c r="B275" s="132" t="s">
        <v>1021</v>
      </c>
      <c r="C275" s="118">
        <f>SUMIF('ricostr 1 2016'!$A:$A,'1 2016 ric'!$A:$A,'ricostr 1 2016'!D:D)</f>
        <v>6324</v>
      </c>
      <c r="D275" s="118">
        <f>SUMIF('ricostr 1 2016'!$A:$A,'1 2016 ric'!$A:$A,'ricostr 1 2016'!F:F)</f>
        <v>5116</v>
      </c>
      <c r="E275" s="118">
        <f>SUMIF('ricostr 1 2016'!$A:$A,'1 2016 ric'!$A:$A,'ricostr 1 2016'!H:H)</f>
        <v>13136</v>
      </c>
      <c r="F275" s="118">
        <f>SUMIF('ricostr 1 2016'!$A:$A,'1 2016 ric'!$A:$A,'ricostr 1 2016'!J:J)</f>
        <v>1444</v>
      </c>
      <c r="G275" s="118">
        <f>SUMIF('ricostr 1 2016'!$A:$A,'1 2016 ric'!$A:$A,'ricostr 1 2016'!L:L)</f>
        <v>7620</v>
      </c>
      <c r="H275" s="118">
        <f>SUMIF('ricostr 1 2016'!$A:$A,'1 2016 ric'!$A:$A,'ricostr 1 2016'!N:N)</f>
        <v>2840</v>
      </c>
      <c r="I275" s="118">
        <f>SUMIF('ricostr 1 2016'!$A:$A,'1 2016 ric'!$A:$A,'ricostr 1 2016'!P:P)</f>
        <v>2852</v>
      </c>
      <c r="J275" s="118">
        <f>SUMIF('ricostr 1 2016'!$A:$A,'1 2016 ric'!$A:$A,'ricostr 1 2016'!R:R)</f>
        <v>15188</v>
      </c>
      <c r="K275" s="118">
        <f>SUMIF('ricostr 1 2016'!$A:$A,'1 2016 ric'!$A:$A,'ricostr 1 2016'!T:T)</f>
        <v>6524</v>
      </c>
      <c r="L275" s="118">
        <f>SUMIF('ricostr 1 2016'!$A:$A,'1 2016 ric'!$A:$A,'ricostr 1 2016'!V:V)</f>
        <v>4036</v>
      </c>
      <c r="M275" s="118">
        <f>SUMIF('ricostr 1 2016'!$A:$A,'1 2016 ric'!$A:$A,'ricostr 1 2016'!X:X)</f>
        <v>2176</v>
      </c>
      <c r="N275" s="106">
        <f t="shared" si="9"/>
        <v>67256</v>
      </c>
      <c r="P275">
        <v>63246.666666666664</v>
      </c>
      <c r="Q275" s="124">
        <f t="shared" si="8"/>
        <v>-4009.3333333333358</v>
      </c>
    </row>
    <row r="276" spans="1:17" ht="25.5" x14ac:dyDescent="0.25">
      <c r="A276" s="143" t="s">
        <v>285</v>
      </c>
      <c r="B276" s="132" t="s">
        <v>1245</v>
      </c>
      <c r="C276" s="118">
        <f>SUMIF('ricostr 1 2016'!$A:$A,'1 2016 ric'!$A:$A,'ricostr 1 2016'!D:D)</f>
        <v>828</v>
      </c>
      <c r="D276" s="118">
        <f>SUMIF('ricostr 1 2016'!$A:$A,'1 2016 ric'!$A:$A,'ricostr 1 2016'!F:F)</f>
        <v>904</v>
      </c>
      <c r="E276" s="118">
        <f>SUMIF('ricostr 1 2016'!$A:$A,'1 2016 ric'!$A:$A,'ricostr 1 2016'!H:H)</f>
        <v>296</v>
      </c>
      <c r="F276" s="118">
        <f>SUMIF('ricostr 1 2016'!$A:$A,'1 2016 ric'!$A:$A,'ricostr 1 2016'!J:J)</f>
        <v>408</v>
      </c>
      <c r="G276" s="118">
        <f>SUMIF('ricostr 1 2016'!$A:$A,'1 2016 ric'!$A:$A,'ricostr 1 2016'!L:L)</f>
        <v>1612</v>
      </c>
      <c r="H276" s="118">
        <f>SUMIF('ricostr 1 2016'!$A:$A,'1 2016 ric'!$A:$A,'ricostr 1 2016'!N:N)</f>
        <v>412</v>
      </c>
      <c r="I276" s="118">
        <f>SUMIF('ricostr 1 2016'!$A:$A,'1 2016 ric'!$A:$A,'ricostr 1 2016'!P:P)</f>
        <v>756</v>
      </c>
      <c r="J276" s="118">
        <f>SUMIF('ricostr 1 2016'!$A:$A,'1 2016 ric'!$A:$A,'ricostr 1 2016'!R:R)</f>
        <v>2436</v>
      </c>
      <c r="K276" s="118">
        <f>SUMIF('ricostr 1 2016'!$A:$A,'1 2016 ric'!$A:$A,'ricostr 1 2016'!T:T)</f>
        <v>488</v>
      </c>
      <c r="L276" s="118">
        <f>SUMIF('ricostr 1 2016'!$A:$A,'1 2016 ric'!$A:$A,'ricostr 1 2016'!V:V)</f>
        <v>524</v>
      </c>
      <c r="M276" s="118">
        <f>SUMIF('ricostr 1 2016'!$A:$A,'1 2016 ric'!$A:$A,'ricostr 1 2016'!X:X)</f>
        <v>1548</v>
      </c>
      <c r="N276" s="106">
        <f t="shared" si="9"/>
        <v>10212</v>
      </c>
      <c r="P276">
        <v>15948</v>
      </c>
      <c r="Q276" s="124">
        <f t="shared" si="8"/>
        <v>5736</v>
      </c>
    </row>
    <row r="277" spans="1:17" ht="25.5" x14ac:dyDescent="0.25">
      <c r="A277" s="143" t="s">
        <v>286</v>
      </c>
      <c r="B277" s="132" t="s">
        <v>1447</v>
      </c>
      <c r="C277" s="118">
        <f>SUMIF('ricostr 1 2016'!$A:$A,'1 2016 ric'!$A:$A,'ricostr 1 2016'!D:D)</f>
        <v>0</v>
      </c>
      <c r="D277" s="118">
        <f>SUMIF('ricostr 1 2016'!$A:$A,'1 2016 ric'!$A:$A,'ricostr 1 2016'!F:F)</f>
        <v>0</v>
      </c>
      <c r="E277" s="118">
        <f>SUMIF('ricostr 1 2016'!$A:$A,'1 2016 ric'!$A:$A,'ricostr 1 2016'!H:H)</f>
        <v>0</v>
      </c>
      <c r="F277" s="118">
        <f>SUMIF('ricostr 1 2016'!$A:$A,'1 2016 ric'!$A:$A,'ricostr 1 2016'!J:J)</f>
        <v>0</v>
      </c>
      <c r="G277" s="118">
        <f>SUMIF('ricostr 1 2016'!$A:$A,'1 2016 ric'!$A:$A,'ricostr 1 2016'!L:L)</f>
        <v>0</v>
      </c>
      <c r="H277" s="118">
        <f>SUMIF('ricostr 1 2016'!$A:$A,'1 2016 ric'!$A:$A,'ricostr 1 2016'!N:N)</f>
        <v>0</v>
      </c>
      <c r="I277" s="118">
        <f>SUMIF('ricostr 1 2016'!$A:$A,'1 2016 ric'!$A:$A,'ricostr 1 2016'!P:P)</f>
        <v>0</v>
      </c>
      <c r="J277" s="118">
        <f>SUMIF('ricostr 1 2016'!$A:$A,'1 2016 ric'!$A:$A,'ricostr 1 2016'!R:R)</f>
        <v>0</v>
      </c>
      <c r="K277" s="118">
        <f>SUMIF('ricostr 1 2016'!$A:$A,'1 2016 ric'!$A:$A,'ricostr 1 2016'!T:T)</f>
        <v>24</v>
      </c>
      <c r="L277" s="118">
        <f>SUMIF('ricostr 1 2016'!$A:$A,'1 2016 ric'!$A:$A,'ricostr 1 2016'!V:V)</f>
        <v>0</v>
      </c>
      <c r="M277" s="118">
        <f>SUMIF('ricostr 1 2016'!$A:$A,'1 2016 ric'!$A:$A,'ricostr 1 2016'!X:X)</f>
        <v>0</v>
      </c>
      <c r="N277" s="106">
        <f t="shared" si="9"/>
        <v>24</v>
      </c>
      <c r="P277">
        <v>0</v>
      </c>
      <c r="Q277" s="124">
        <f t="shared" si="8"/>
        <v>-24</v>
      </c>
    </row>
    <row r="278" spans="1:17" ht="25.5" x14ac:dyDescent="0.25">
      <c r="A278" s="143" t="s">
        <v>287</v>
      </c>
      <c r="B278" s="132" t="s">
        <v>1244</v>
      </c>
      <c r="C278" s="118">
        <f>SUMIF('ricostr 1 2016'!$A:$A,'1 2016 ric'!$A:$A,'ricostr 1 2016'!D:D)</f>
        <v>0</v>
      </c>
      <c r="D278" s="118">
        <f>SUMIF('ricostr 1 2016'!$A:$A,'1 2016 ric'!$A:$A,'ricostr 1 2016'!F:F)</f>
        <v>0</v>
      </c>
      <c r="E278" s="118">
        <f>SUMIF('ricostr 1 2016'!$A:$A,'1 2016 ric'!$A:$A,'ricostr 1 2016'!H:H)</f>
        <v>0</v>
      </c>
      <c r="F278" s="118">
        <f>SUMIF('ricostr 1 2016'!$A:$A,'1 2016 ric'!$A:$A,'ricostr 1 2016'!J:J)</f>
        <v>0</v>
      </c>
      <c r="G278" s="118">
        <f>SUMIF('ricostr 1 2016'!$A:$A,'1 2016 ric'!$A:$A,'ricostr 1 2016'!L:L)</f>
        <v>0</v>
      </c>
      <c r="H278" s="118">
        <f>SUMIF('ricostr 1 2016'!$A:$A,'1 2016 ric'!$A:$A,'ricostr 1 2016'!N:N)</f>
        <v>0</v>
      </c>
      <c r="I278" s="118">
        <f>SUMIF('ricostr 1 2016'!$A:$A,'1 2016 ric'!$A:$A,'ricostr 1 2016'!P:P)</f>
        <v>0</v>
      </c>
      <c r="J278" s="118">
        <f>SUMIF('ricostr 1 2016'!$A:$A,'1 2016 ric'!$A:$A,'ricostr 1 2016'!R:R)</f>
        <v>0</v>
      </c>
      <c r="K278" s="118">
        <f>SUMIF('ricostr 1 2016'!$A:$A,'1 2016 ric'!$A:$A,'ricostr 1 2016'!T:T)</f>
        <v>72</v>
      </c>
      <c r="L278" s="118">
        <f>SUMIF('ricostr 1 2016'!$A:$A,'1 2016 ric'!$A:$A,'ricostr 1 2016'!V:V)</f>
        <v>0</v>
      </c>
      <c r="M278" s="118">
        <f>SUMIF('ricostr 1 2016'!$A:$A,'1 2016 ric'!$A:$A,'ricostr 1 2016'!X:X)</f>
        <v>0</v>
      </c>
      <c r="N278" s="106">
        <f t="shared" si="9"/>
        <v>72</v>
      </c>
      <c r="P278">
        <v>0</v>
      </c>
      <c r="Q278" s="124">
        <f t="shared" si="8"/>
        <v>-72</v>
      </c>
    </row>
    <row r="279" spans="1:17" ht="25.5" x14ac:dyDescent="0.25">
      <c r="A279" s="143" t="s">
        <v>288</v>
      </c>
      <c r="B279" s="132" t="s">
        <v>1246</v>
      </c>
      <c r="C279" s="118">
        <f>SUMIF('ricostr 1 2016'!$A:$A,'1 2016 ric'!$A:$A,'ricostr 1 2016'!D:D)</f>
        <v>756</v>
      </c>
      <c r="D279" s="118">
        <f>SUMIF('ricostr 1 2016'!$A:$A,'1 2016 ric'!$A:$A,'ricostr 1 2016'!F:F)</f>
        <v>904</v>
      </c>
      <c r="E279" s="118">
        <f>SUMIF('ricostr 1 2016'!$A:$A,'1 2016 ric'!$A:$A,'ricostr 1 2016'!H:H)</f>
        <v>296</v>
      </c>
      <c r="F279" s="118">
        <f>SUMIF('ricostr 1 2016'!$A:$A,'1 2016 ric'!$A:$A,'ricostr 1 2016'!J:J)</f>
        <v>408</v>
      </c>
      <c r="G279" s="118">
        <f>SUMIF('ricostr 1 2016'!$A:$A,'1 2016 ric'!$A:$A,'ricostr 1 2016'!L:L)</f>
        <v>1612</v>
      </c>
      <c r="H279" s="118">
        <f>SUMIF('ricostr 1 2016'!$A:$A,'1 2016 ric'!$A:$A,'ricostr 1 2016'!N:N)</f>
        <v>412</v>
      </c>
      <c r="I279" s="118">
        <f>SUMIF('ricostr 1 2016'!$A:$A,'1 2016 ric'!$A:$A,'ricostr 1 2016'!P:P)</f>
        <v>756</v>
      </c>
      <c r="J279" s="118">
        <f>SUMIF('ricostr 1 2016'!$A:$A,'1 2016 ric'!$A:$A,'ricostr 1 2016'!R:R)</f>
        <v>2436</v>
      </c>
      <c r="K279" s="118">
        <f>SUMIF('ricostr 1 2016'!$A:$A,'1 2016 ric'!$A:$A,'ricostr 1 2016'!T:T)</f>
        <v>392</v>
      </c>
      <c r="L279" s="118">
        <f>SUMIF('ricostr 1 2016'!$A:$A,'1 2016 ric'!$A:$A,'ricostr 1 2016'!V:V)</f>
        <v>524</v>
      </c>
      <c r="M279" s="118">
        <f>SUMIF('ricostr 1 2016'!$A:$A,'1 2016 ric'!$A:$A,'ricostr 1 2016'!X:X)</f>
        <v>1548</v>
      </c>
      <c r="N279" s="106">
        <f t="shared" si="9"/>
        <v>10044</v>
      </c>
      <c r="P279">
        <v>15892</v>
      </c>
      <c r="Q279" s="124">
        <f t="shared" si="8"/>
        <v>5848</v>
      </c>
    </row>
    <row r="280" spans="1:17" x14ac:dyDescent="0.25">
      <c r="A280" s="139" t="s">
        <v>289</v>
      </c>
      <c r="B280" s="132" t="s">
        <v>2090</v>
      </c>
      <c r="C280" s="118">
        <f>SUMIF('ricostr 1 2016'!$A:$A,'1 2016 ric'!$A:$A,'ricostr 1 2016'!D:D)</f>
        <v>112</v>
      </c>
      <c r="D280" s="118">
        <f>SUMIF('ricostr 1 2016'!$A:$A,'1 2016 ric'!$A:$A,'ricostr 1 2016'!F:F)</f>
        <v>68</v>
      </c>
      <c r="E280" s="118">
        <f>SUMIF('ricostr 1 2016'!$A:$A,'1 2016 ric'!$A:$A,'ricostr 1 2016'!H:H)</f>
        <v>128</v>
      </c>
      <c r="F280" s="118">
        <f>SUMIF('ricostr 1 2016'!$A:$A,'1 2016 ric'!$A:$A,'ricostr 1 2016'!J:J)</f>
        <v>192</v>
      </c>
      <c r="G280" s="118">
        <f>SUMIF('ricostr 1 2016'!$A:$A,'1 2016 ric'!$A:$A,'ricostr 1 2016'!L:L)</f>
        <v>68</v>
      </c>
      <c r="H280" s="118">
        <f>SUMIF('ricostr 1 2016'!$A:$A,'1 2016 ric'!$A:$A,'ricostr 1 2016'!N:N)</f>
        <v>68</v>
      </c>
      <c r="I280" s="118">
        <f>SUMIF('ricostr 1 2016'!$A:$A,'1 2016 ric'!$A:$A,'ricostr 1 2016'!P:P)</f>
        <v>96</v>
      </c>
      <c r="J280" s="118">
        <f>SUMIF('ricostr 1 2016'!$A:$A,'1 2016 ric'!$A:$A,'ricostr 1 2016'!R:R)</f>
        <v>64</v>
      </c>
      <c r="K280" s="118">
        <f>SUMIF('ricostr 1 2016'!$A:$A,'1 2016 ric'!$A:$A,'ricostr 1 2016'!T:T)</f>
        <v>236</v>
      </c>
      <c r="L280" s="118">
        <f>SUMIF('ricostr 1 2016'!$A:$A,'1 2016 ric'!$A:$A,'ricostr 1 2016'!V:V)</f>
        <v>0</v>
      </c>
      <c r="M280" s="118">
        <f>SUMIF('ricostr 1 2016'!$A:$A,'1 2016 ric'!$A:$A,'ricostr 1 2016'!X:X)</f>
        <v>136</v>
      </c>
      <c r="N280" s="106">
        <f t="shared" si="9"/>
        <v>1168</v>
      </c>
      <c r="P280">
        <v>1809.3333333333333</v>
      </c>
      <c r="Q280" s="124">
        <f t="shared" si="8"/>
        <v>641.33333333333326</v>
      </c>
    </row>
    <row r="281" spans="1:17" ht="25.5" x14ac:dyDescent="0.25">
      <c r="A281" s="139" t="s">
        <v>290</v>
      </c>
      <c r="B281" s="132" t="s">
        <v>2092</v>
      </c>
      <c r="C281" s="118">
        <f>SUMIF('ricostr 1 2016'!$A:$A,'1 2016 ric'!$A:$A,'ricostr 1 2016'!D:D)</f>
        <v>344</v>
      </c>
      <c r="D281" s="118">
        <f>SUMIF('ricostr 1 2016'!$A:$A,'1 2016 ric'!$A:$A,'ricostr 1 2016'!F:F)</f>
        <v>32</v>
      </c>
      <c r="E281" s="118">
        <f>SUMIF('ricostr 1 2016'!$A:$A,'1 2016 ric'!$A:$A,'ricostr 1 2016'!H:H)</f>
        <v>124</v>
      </c>
      <c r="F281" s="118">
        <f>SUMIF('ricostr 1 2016'!$A:$A,'1 2016 ric'!$A:$A,'ricostr 1 2016'!J:J)</f>
        <v>44</v>
      </c>
      <c r="G281" s="118">
        <f>SUMIF('ricostr 1 2016'!$A:$A,'1 2016 ric'!$A:$A,'ricostr 1 2016'!L:L)</f>
        <v>48</v>
      </c>
      <c r="H281" s="118">
        <f>SUMIF('ricostr 1 2016'!$A:$A,'1 2016 ric'!$A:$A,'ricostr 1 2016'!N:N)</f>
        <v>60</v>
      </c>
      <c r="I281" s="118">
        <f>SUMIF('ricostr 1 2016'!$A:$A,'1 2016 ric'!$A:$A,'ricostr 1 2016'!P:P)</f>
        <v>32</v>
      </c>
      <c r="J281" s="118">
        <f>SUMIF('ricostr 1 2016'!$A:$A,'1 2016 ric'!$A:$A,'ricostr 1 2016'!R:R)</f>
        <v>4</v>
      </c>
      <c r="K281" s="118">
        <f>SUMIF('ricostr 1 2016'!$A:$A,'1 2016 ric'!$A:$A,'ricostr 1 2016'!T:T)</f>
        <v>84</v>
      </c>
      <c r="L281" s="118">
        <f>SUMIF('ricostr 1 2016'!$A:$A,'1 2016 ric'!$A:$A,'ricostr 1 2016'!V:V)</f>
        <v>0</v>
      </c>
      <c r="M281" s="118">
        <f>SUMIF('ricostr 1 2016'!$A:$A,'1 2016 ric'!$A:$A,'ricostr 1 2016'!X:X)</f>
        <v>44</v>
      </c>
      <c r="N281" s="106">
        <f t="shared" si="9"/>
        <v>816</v>
      </c>
      <c r="P281">
        <v>1072</v>
      </c>
      <c r="Q281" s="124">
        <f t="shared" si="8"/>
        <v>256</v>
      </c>
    </row>
    <row r="282" spans="1:17" ht="25.5" x14ac:dyDescent="0.25">
      <c r="A282" s="139" t="s">
        <v>291</v>
      </c>
      <c r="B282" s="132" t="s">
        <v>1171</v>
      </c>
      <c r="C282" s="118">
        <f>SUMIF('ricostr 1 2016'!$A:$A,'1 2016 ric'!$A:$A,'ricostr 1 2016'!D:D)</f>
        <v>0</v>
      </c>
      <c r="D282" s="118">
        <f>SUMIF('ricostr 1 2016'!$A:$A,'1 2016 ric'!$A:$A,'ricostr 1 2016'!F:F)</f>
        <v>0</v>
      </c>
      <c r="E282" s="118">
        <f>SUMIF('ricostr 1 2016'!$A:$A,'1 2016 ric'!$A:$A,'ricostr 1 2016'!H:H)</f>
        <v>0</v>
      </c>
      <c r="F282" s="118">
        <f>SUMIF('ricostr 1 2016'!$A:$A,'1 2016 ric'!$A:$A,'ricostr 1 2016'!J:J)</f>
        <v>0</v>
      </c>
      <c r="G282" s="118">
        <f>SUMIF('ricostr 1 2016'!$A:$A,'1 2016 ric'!$A:$A,'ricostr 1 2016'!L:L)</f>
        <v>0</v>
      </c>
      <c r="H282" s="118">
        <f>SUMIF('ricostr 1 2016'!$A:$A,'1 2016 ric'!$A:$A,'ricostr 1 2016'!N:N)</f>
        <v>0</v>
      </c>
      <c r="I282" s="118">
        <f>SUMIF('ricostr 1 2016'!$A:$A,'1 2016 ric'!$A:$A,'ricostr 1 2016'!P:P)</f>
        <v>0</v>
      </c>
      <c r="J282" s="118">
        <f>SUMIF('ricostr 1 2016'!$A:$A,'1 2016 ric'!$A:$A,'ricostr 1 2016'!R:R)</f>
        <v>0</v>
      </c>
      <c r="K282" s="118">
        <f>SUMIF('ricostr 1 2016'!$A:$A,'1 2016 ric'!$A:$A,'ricostr 1 2016'!T:T)</f>
        <v>0</v>
      </c>
      <c r="L282" s="118">
        <f>SUMIF('ricostr 1 2016'!$A:$A,'1 2016 ric'!$A:$A,'ricostr 1 2016'!V:V)</f>
        <v>260</v>
      </c>
      <c r="M282" s="118">
        <f>SUMIF('ricostr 1 2016'!$A:$A,'1 2016 ric'!$A:$A,'ricostr 1 2016'!X:X)</f>
        <v>900</v>
      </c>
      <c r="N282" s="106">
        <f t="shared" si="9"/>
        <v>1160</v>
      </c>
      <c r="P282">
        <v>1200</v>
      </c>
      <c r="Q282" s="124">
        <f t="shared" si="8"/>
        <v>40</v>
      </c>
    </row>
    <row r="283" spans="1:17" x14ac:dyDescent="0.25">
      <c r="A283" s="139" t="s">
        <v>292</v>
      </c>
      <c r="B283" s="132" t="s">
        <v>1172</v>
      </c>
      <c r="C283" s="118">
        <f>SUMIF('ricostr 1 2016'!$A:$A,'1 2016 ric'!$A:$A,'ricostr 1 2016'!D:D)</f>
        <v>300</v>
      </c>
      <c r="D283" s="118">
        <f>SUMIF('ricostr 1 2016'!$A:$A,'1 2016 ric'!$A:$A,'ricostr 1 2016'!F:F)</f>
        <v>804</v>
      </c>
      <c r="E283" s="118">
        <f>SUMIF('ricostr 1 2016'!$A:$A,'1 2016 ric'!$A:$A,'ricostr 1 2016'!H:H)</f>
        <v>44</v>
      </c>
      <c r="F283" s="118">
        <f>SUMIF('ricostr 1 2016'!$A:$A,'1 2016 ric'!$A:$A,'ricostr 1 2016'!J:J)</f>
        <v>152</v>
      </c>
      <c r="G283" s="118">
        <f>SUMIF('ricostr 1 2016'!$A:$A,'1 2016 ric'!$A:$A,'ricostr 1 2016'!L:L)</f>
        <v>1400</v>
      </c>
      <c r="H283" s="118">
        <f>SUMIF('ricostr 1 2016'!$A:$A,'1 2016 ric'!$A:$A,'ricostr 1 2016'!N:N)</f>
        <v>276</v>
      </c>
      <c r="I283" s="118">
        <f>SUMIF('ricostr 1 2016'!$A:$A,'1 2016 ric'!$A:$A,'ricostr 1 2016'!P:P)</f>
        <v>512</v>
      </c>
      <c r="J283" s="118">
        <f>SUMIF('ricostr 1 2016'!$A:$A,'1 2016 ric'!$A:$A,'ricostr 1 2016'!R:R)</f>
        <v>1476</v>
      </c>
      <c r="K283" s="118">
        <f>SUMIF('ricostr 1 2016'!$A:$A,'1 2016 ric'!$A:$A,'ricostr 1 2016'!T:T)</f>
        <v>0</v>
      </c>
      <c r="L283" s="118">
        <f>SUMIF('ricostr 1 2016'!$A:$A,'1 2016 ric'!$A:$A,'ricostr 1 2016'!V:V)</f>
        <v>160</v>
      </c>
      <c r="M283" s="118">
        <f>SUMIF('ricostr 1 2016'!$A:$A,'1 2016 ric'!$A:$A,'ricostr 1 2016'!X:X)</f>
        <v>68</v>
      </c>
      <c r="N283" s="106">
        <f t="shared" si="9"/>
        <v>5192</v>
      </c>
      <c r="P283">
        <v>9908</v>
      </c>
      <c r="Q283" s="124">
        <f t="shared" si="8"/>
        <v>4716</v>
      </c>
    </row>
    <row r="284" spans="1:17" ht="25.5" x14ac:dyDescent="0.25">
      <c r="A284" s="139" t="s">
        <v>293</v>
      </c>
      <c r="B284" s="132" t="s">
        <v>1579</v>
      </c>
      <c r="C284" s="118">
        <f>SUMIF('ricostr 1 2016'!$A:$A,'1 2016 ric'!$A:$A,'ricostr 1 2016'!D:D)</f>
        <v>0</v>
      </c>
      <c r="D284" s="118">
        <f>SUMIF('ricostr 1 2016'!$A:$A,'1 2016 ric'!$A:$A,'ricostr 1 2016'!F:F)</f>
        <v>0</v>
      </c>
      <c r="E284" s="118">
        <f>SUMIF('ricostr 1 2016'!$A:$A,'1 2016 ric'!$A:$A,'ricostr 1 2016'!H:H)</f>
        <v>0</v>
      </c>
      <c r="F284" s="118">
        <f>SUMIF('ricostr 1 2016'!$A:$A,'1 2016 ric'!$A:$A,'ricostr 1 2016'!J:J)</f>
        <v>20</v>
      </c>
      <c r="G284" s="118">
        <f>SUMIF('ricostr 1 2016'!$A:$A,'1 2016 ric'!$A:$A,'ricostr 1 2016'!L:L)</f>
        <v>96</v>
      </c>
      <c r="H284" s="118">
        <f>SUMIF('ricostr 1 2016'!$A:$A,'1 2016 ric'!$A:$A,'ricostr 1 2016'!N:N)</f>
        <v>8</v>
      </c>
      <c r="I284" s="118">
        <f>SUMIF('ricostr 1 2016'!$A:$A,'1 2016 ric'!$A:$A,'ricostr 1 2016'!P:P)</f>
        <v>116</v>
      </c>
      <c r="J284" s="118">
        <f>SUMIF('ricostr 1 2016'!$A:$A,'1 2016 ric'!$A:$A,'ricostr 1 2016'!R:R)</f>
        <v>892</v>
      </c>
      <c r="K284" s="118">
        <f>SUMIF('ricostr 1 2016'!$A:$A,'1 2016 ric'!$A:$A,'ricostr 1 2016'!T:T)</f>
        <v>72</v>
      </c>
      <c r="L284" s="118">
        <f>SUMIF('ricostr 1 2016'!$A:$A,'1 2016 ric'!$A:$A,'ricostr 1 2016'!V:V)</f>
        <v>104</v>
      </c>
      <c r="M284" s="118">
        <f>SUMIF('ricostr 1 2016'!$A:$A,'1 2016 ric'!$A:$A,'ricostr 1 2016'!X:X)</f>
        <v>400</v>
      </c>
      <c r="N284" s="106">
        <f t="shared" si="9"/>
        <v>1708</v>
      </c>
      <c r="P284">
        <v>1902.6666666666667</v>
      </c>
      <c r="Q284" s="124">
        <f t="shared" si="8"/>
        <v>194.66666666666674</v>
      </c>
    </row>
    <row r="285" spans="1:17" ht="25.5" x14ac:dyDescent="0.25">
      <c r="A285" s="143" t="s">
        <v>294</v>
      </c>
      <c r="B285" s="132" t="s">
        <v>2098</v>
      </c>
      <c r="C285" s="118">
        <f>SUMIF('ricostr 1 2016'!$A:$A,'1 2016 ric'!$A:$A,'ricostr 1 2016'!D:D)</f>
        <v>72</v>
      </c>
      <c r="D285" s="118">
        <f>SUMIF('ricostr 1 2016'!$A:$A,'1 2016 ric'!$A:$A,'ricostr 1 2016'!F:F)</f>
        <v>0</v>
      </c>
      <c r="E285" s="118">
        <f>SUMIF('ricostr 1 2016'!$A:$A,'1 2016 ric'!$A:$A,'ricostr 1 2016'!H:H)</f>
        <v>0</v>
      </c>
      <c r="F285" s="118">
        <f>SUMIF('ricostr 1 2016'!$A:$A,'1 2016 ric'!$A:$A,'ricostr 1 2016'!J:J)</f>
        <v>0</v>
      </c>
      <c r="G285" s="118">
        <f>SUMIF('ricostr 1 2016'!$A:$A,'1 2016 ric'!$A:$A,'ricostr 1 2016'!L:L)</f>
        <v>0</v>
      </c>
      <c r="H285" s="118">
        <f>SUMIF('ricostr 1 2016'!$A:$A,'1 2016 ric'!$A:$A,'ricostr 1 2016'!N:N)</f>
        <v>0</v>
      </c>
      <c r="I285" s="118">
        <f>SUMIF('ricostr 1 2016'!$A:$A,'1 2016 ric'!$A:$A,'ricostr 1 2016'!P:P)</f>
        <v>0</v>
      </c>
      <c r="J285" s="118">
        <f>SUMIF('ricostr 1 2016'!$A:$A,'1 2016 ric'!$A:$A,'ricostr 1 2016'!R:R)</f>
        <v>0</v>
      </c>
      <c r="K285" s="118">
        <f>SUMIF('ricostr 1 2016'!$A:$A,'1 2016 ric'!$A:$A,'ricostr 1 2016'!T:T)</f>
        <v>0</v>
      </c>
      <c r="L285" s="118">
        <f>SUMIF('ricostr 1 2016'!$A:$A,'1 2016 ric'!$A:$A,'ricostr 1 2016'!V:V)</f>
        <v>0</v>
      </c>
      <c r="M285" s="118">
        <f>SUMIF('ricostr 1 2016'!$A:$A,'1 2016 ric'!$A:$A,'ricostr 1 2016'!X:X)</f>
        <v>0</v>
      </c>
      <c r="N285" s="106">
        <f t="shared" si="9"/>
        <v>72</v>
      </c>
      <c r="P285">
        <v>56</v>
      </c>
      <c r="Q285" s="124">
        <f t="shared" si="8"/>
        <v>-16</v>
      </c>
    </row>
    <row r="286" spans="1:17" ht="38.25" x14ac:dyDescent="0.25">
      <c r="A286" s="139" t="s">
        <v>295</v>
      </c>
      <c r="B286" s="132" t="s">
        <v>1448</v>
      </c>
      <c r="C286" s="118">
        <f>SUMIF('ricostr 1 2016'!$A:$A,'1 2016 ric'!$A:$A,'ricostr 1 2016'!D:D)</f>
        <v>72</v>
      </c>
      <c r="D286" s="118">
        <f>SUMIF('ricostr 1 2016'!$A:$A,'1 2016 ric'!$A:$A,'ricostr 1 2016'!F:F)</f>
        <v>0</v>
      </c>
      <c r="E286" s="118">
        <f>SUMIF('ricostr 1 2016'!$A:$A,'1 2016 ric'!$A:$A,'ricostr 1 2016'!H:H)</f>
        <v>0</v>
      </c>
      <c r="F286" s="118">
        <f>SUMIF('ricostr 1 2016'!$A:$A,'1 2016 ric'!$A:$A,'ricostr 1 2016'!J:J)</f>
        <v>0</v>
      </c>
      <c r="G286" s="118">
        <f>SUMIF('ricostr 1 2016'!$A:$A,'1 2016 ric'!$A:$A,'ricostr 1 2016'!L:L)</f>
        <v>0</v>
      </c>
      <c r="H286" s="118">
        <f>SUMIF('ricostr 1 2016'!$A:$A,'1 2016 ric'!$A:$A,'ricostr 1 2016'!N:N)</f>
        <v>0</v>
      </c>
      <c r="I286" s="118">
        <f>SUMIF('ricostr 1 2016'!$A:$A,'1 2016 ric'!$A:$A,'ricostr 1 2016'!P:P)</f>
        <v>0</v>
      </c>
      <c r="J286" s="118">
        <f>SUMIF('ricostr 1 2016'!$A:$A,'1 2016 ric'!$A:$A,'ricostr 1 2016'!R:R)</f>
        <v>0</v>
      </c>
      <c r="K286" s="118">
        <f>SUMIF('ricostr 1 2016'!$A:$A,'1 2016 ric'!$A:$A,'ricostr 1 2016'!T:T)</f>
        <v>0</v>
      </c>
      <c r="L286" s="118">
        <f>SUMIF('ricostr 1 2016'!$A:$A,'1 2016 ric'!$A:$A,'ricostr 1 2016'!V:V)</f>
        <v>0</v>
      </c>
      <c r="M286" s="118">
        <f>SUMIF('ricostr 1 2016'!$A:$A,'1 2016 ric'!$A:$A,'ricostr 1 2016'!X:X)</f>
        <v>0</v>
      </c>
      <c r="N286" s="106">
        <f t="shared" si="9"/>
        <v>72</v>
      </c>
      <c r="P286">
        <v>56</v>
      </c>
      <c r="Q286" s="124">
        <f t="shared" si="8"/>
        <v>-16</v>
      </c>
    </row>
    <row r="287" spans="1:17" ht="38.25" x14ac:dyDescent="0.25">
      <c r="A287" s="139" t="s">
        <v>296</v>
      </c>
      <c r="B287" s="132" t="s">
        <v>2127</v>
      </c>
      <c r="C287" s="118">
        <f>SUMIF('ricostr 1 2016'!$A:$A,'1 2016 ric'!$A:$A,'ricostr 1 2016'!D:D)</f>
        <v>0</v>
      </c>
      <c r="D287" s="118">
        <f>SUMIF('ricostr 1 2016'!$A:$A,'1 2016 ric'!$A:$A,'ricostr 1 2016'!F:F)</f>
        <v>0</v>
      </c>
      <c r="E287" s="118">
        <f>SUMIF('ricostr 1 2016'!$A:$A,'1 2016 ric'!$A:$A,'ricostr 1 2016'!H:H)</f>
        <v>0</v>
      </c>
      <c r="F287" s="118">
        <f>SUMIF('ricostr 1 2016'!$A:$A,'1 2016 ric'!$A:$A,'ricostr 1 2016'!J:J)</f>
        <v>0</v>
      </c>
      <c r="G287" s="118">
        <f>SUMIF('ricostr 1 2016'!$A:$A,'1 2016 ric'!$A:$A,'ricostr 1 2016'!L:L)</f>
        <v>0</v>
      </c>
      <c r="H287" s="118">
        <f>SUMIF('ricostr 1 2016'!$A:$A,'1 2016 ric'!$A:$A,'ricostr 1 2016'!N:N)</f>
        <v>0</v>
      </c>
      <c r="I287" s="118">
        <f>SUMIF('ricostr 1 2016'!$A:$A,'1 2016 ric'!$A:$A,'ricostr 1 2016'!P:P)</f>
        <v>0</v>
      </c>
      <c r="J287" s="118">
        <f>SUMIF('ricostr 1 2016'!$A:$A,'1 2016 ric'!$A:$A,'ricostr 1 2016'!R:R)</f>
        <v>0</v>
      </c>
      <c r="K287" s="118">
        <f>SUMIF('ricostr 1 2016'!$A:$A,'1 2016 ric'!$A:$A,'ricostr 1 2016'!T:T)</f>
        <v>0</v>
      </c>
      <c r="L287" s="118">
        <f>SUMIF('ricostr 1 2016'!$A:$A,'1 2016 ric'!$A:$A,'ricostr 1 2016'!V:V)</f>
        <v>0</v>
      </c>
      <c r="M287" s="118">
        <f>SUMIF('ricostr 1 2016'!$A:$A,'1 2016 ric'!$A:$A,'ricostr 1 2016'!X:X)</f>
        <v>0</v>
      </c>
      <c r="N287" s="106">
        <f t="shared" si="9"/>
        <v>0</v>
      </c>
      <c r="P287">
        <v>0</v>
      </c>
      <c r="Q287" s="124">
        <f t="shared" si="8"/>
        <v>0</v>
      </c>
    </row>
    <row r="288" spans="1:17" ht="38.25" x14ac:dyDescent="0.25">
      <c r="A288" s="139" t="s">
        <v>297</v>
      </c>
      <c r="B288" s="132" t="s">
        <v>950</v>
      </c>
      <c r="C288" s="118">
        <f>SUMIF('ricostr 1 2016'!$A:$A,'1 2016 ric'!$A:$A,'ricostr 1 2016'!D:D)</f>
        <v>0</v>
      </c>
      <c r="D288" s="118">
        <f>SUMIF('ricostr 1 2016'!$A:$A,'1 2016 ric'!$A:$A,'ricostr 1 2016'!F:F)</f>
        <v>0</v>
      </c>
      <c r="E288" s="118">
        <f>SUMIF('ricostr 1 2016'!$A:$A,'1 2016 ric'!$A:$A,'ricostr 1 2016'!H:H)</f>
        <v>0</v>
      </c>
      <c r="F288" s="118">
        <f>SUMIF('ricostr 1 2016'!$A:$A,'1 2016 ric'!$A:$A,'ricostr 1 2016'!J:J)</f>
        <v>0</v>
      </c>
      <c r="G288" s="118">
        <f>SUMIF('ricostr 1 2016'!$A:$A,'1 2016 ric'!$A:$A,'ricostr 1 2016'!L:L)</f>
        <v>0</v>
      </c>
      <c r="H288" s="118">
        <f>SUMIF('ricostr 1 2016'!$A:$A,'1 2016 ric'!$A:$A,'ricostr 1 2016'!N:N)</f>
        <v>0</v>
      </c>
      <c r="I288" s="118">
        <f>SUMIF('ricostr 1 2016'!$A:$A,'1 2016 ric'!$A:$A,'ricostr 1 2016'!P:P)</f>
        <v>0</v>
      </c>
      <c r="J288" s="118">
        <f>SUMIF('ricostr 1 2016'!$A:$A,'1 2016 ric'!$A:$A,'ricostr 1 2016'!R:R)</f>
        <v>0</v>
      </c>
      <c r="K288" s="118">
        <f>SUMIF('ricostr 1 2016'!$A:$A,'1 2016 ric'!$A:$A,'ricostr 1 2016'!T:T)</f>
        <v>0</v>
      </c>
      <c r="L288" s="118">
        <f>SUMIF('ricostr 1 2016'!$A:$A,'1 2016 ric'!$A:$A,'ricostr 1 2016'!V:V)</f>
        <v>0</v>
      </c>
      <c r="M288" s="118">
        <f>SUMIF('ricostr 1 2016'!$A:$A,'1 2016 ric'!$A:$A,'ricostr 1 2016'!X:X)</f>
        <v>0</v>
      </c>
      <c r="N288" s="106">
        <f t="shared" si="9"/>
        <v>0</v>
      </c>
      <c r="P288">
        <v>0</v>
      </c>
      <c r="Q288" s="124">
        <f t="shared" si="8"/>
        <v>0</v>
      </c>
    </row>
    <row r="289" spans="1:17" x14ac:dyDescent="0.25">
      <c r="A289" s="143" t="s">
        <v>298</v>
      </c>
      <c r="B289" s="132" t="s">
        <v>1369</v>
      </c>
      <c r="C289" s="118">
        <f>SUMIF('ricostr 1 2016'!$A:$A,'1 2016 ric'!$A:$A,'ricostr 1 2016'!D:D)</f>
        <v>668</v>
      </c>
      <c r="D289" s="118">
        <f>SUMIF('ricostr 1 2016'!$A:$A,'1 2016 ric'!$A:$A,'ricostr 1 2016'!F:F)</f>
        <v>276</v>
      </c>
      <c r="E289" s="118">
        <f>SUMIF('ricostr 1 2016'!$A:$A,'1 2016 ric'!$A:$A,'ricostr 1 2016'!H:H)</f>
        <v>352</v>
      </c>
      <c r="F289" s="118">
        <f>SUMIF('ricostr 1 2016'!$A:$A,'1 2016 ric'!$A:$A,'ricostr 1 2016'!J:J)</f>
        <v>276</v>
      </c>
      <c r="G289" s="118">
        <f>SUMIF('ricostr 1 2016'!$A:$A,'1 2016 ric'!$A:$A,'ricostr 1 2016'!L:L)</f>
        <v>300</v>
      </c>
      <c r="H289" s="118">
        <f>SUMIF('ricostr 1 2016'!$A:$A,'1 2016 ric'!$A:$A,'ricostr 1 2016'!N:N)</f>
        <v>112</v>
      </c>
      <c r="I289" s="118">
        <f>SUMIF('ricostr 1 2016'!$A:$A,'1 2016 ric'!$A:$A,'ricostr 1 2016'!P:P)</f>
        <v>44</v>
      </c>
      <c r="J289" s="118">
        <f>SUMIF('ricostr 1 2016'!$A:$A,'1 2016 ric'!$A:$A,'ricostr 1 2016'!R:R)</f>
        <v>656</v>
      </c>
      <c r="K289" s="118">
        <f>SUMIF('ricostr 1 2016'!$A:$A,'1 2016 ric'!$A:$A,'ricostr 1 2016'!T:T)</f>
        <v>352</v>
      </c>
      <c r="L289" s="118">
        <f>SUMIF('ricostr 1 2016'!$A:$A,'1 2016 ric'!$A:$A,'ricostr 1 2016'!V:V)</f>
        <v>108</v>
      </c>
      <c r="M289" s="118">
        <f>SUMIF('ricostr 1 2016'!$A:$A,'1 2016 ric'!$A:$A,'ricostr 1 2016'!X:X)</f>
        <v>84</v>
      </c>
      <c r="N289" s="106">
        <f t="shared" si="9"/>
        <v>3228</v>
      </c>
      <c r="P289">
        <v>3037.3333333333335</v>
      </c>
      <c r="Q289" s="124">
        <f t="shared" si="8"/>
        <v>-190.66666666666652</v>
      </c>
    </row>
    <row r="290" spans="1:17" ht="25.5" x14ac:dyDescent="0.25">
      <c r="A290" s="143" t="s">
        <v>299</v>
      </c>
      <c r="B290" s="132" t="s">
        <v>1371</v>
      </c>
      <c r="C290" s="118">
        <f>SUMIF('ricostr 1 2016'!$A:$A,'1 2016 ric'!$A:$A,'ricostr 1 2016'!D:D)</f>
        <v>0</v>
      </c>
      <c r="D290" s="118">
        <f>SUMIF('ricostr 1 2016'!$A:$A,'1 2016 ric'!$A:$A,'ricostr 1 2016'!F:F)</f>
        <v>28</v>
      </c>
      <c r="E290" s="118">
        <f>SUMIF('ricostr 1 2016'!$A:$A,'1 2016 ric'!$A:$A,'ricostr 1 2016'!H:H)</f>
        <v>0</v>
      </c>
      <c r="F290" s="118">
        <f>SUMIF('ricostr 1 2016'!$A:$A,'1 2016 ric'!$A:$A,'ricostr 1 2016'!J:J)</f>
        <v>12</v>
      </c>
      <c r="G290" s="118">
        <f>SUMIF('ricostr 1 2016'!$A:$A,'1 2016 ric'!$A:$A,'ricostr 1 2016'!L:L)</f>
        <v>300</v>
      </c>
      <c r="H290" s="118">
        <f>SUMIF('ricostr 1 2016'!$A:$A,'1 2016 ric'!$A:$A,'ricostr 1 2016'!N:N)</f>
        <v>0</v>
      </c>
      <c r="I290" s="118">
        <f>SUMIF('ricostr 1 2016'!$A:$A,'1 2016 ric'!$A:$A,'ricostr 1 2016'!P:P)</f>
        <v>0</v>
      </c>
      <c r="J290" s="118">
        <f>SUMIF('ricostr 1 2016'!$A:$A,'1 2016 ric'!$A:$A,'ricostr 1 2016'!R:R)</f>
        <v>0</v>
      </c>
      <c r="K290" s="118">
        <f>SUMIF('ricostr 1 2016'!$A:$A,'1 2016 ric'!$A:$A,'ricostr 1 2016'!T:T)</f>
        <v>0</v>
      </c>
      <c r="L290" s="118">
        <f>SUMIF('ricostr 1 2016'!$A:$A,'1 2016 ric'!$A:$A,'ricostr 1 2016'!V:V)</f>
        <v>0</v>
      </c>
      <c r="M290" s="118">
        <f>SUMIF('ricostr 1 2016'!$A:$A,'1 2016 ric'!$A:$A,'ricostr 1 2016'!X:X)</f>
        <v>0</v>
      </c>
      <c r="N290" s="106">
        <f t="shared" si="9"/>
        <v>340</v>
      </c>
      <c r="P290">
        <v>8</v>
      </c>
      <c r="Q290" s="124">
        <f t="shared" si="8"/>
        <v>-332</v>
      </c>
    </row>
    <row r="291" spans="1:17" ht="25.5" x14ac:dyDescent="0.25">
      <c r="A291" s="143" t="s">
        <v>300</v>
      </c>
      <c r="B291" s="132" t="s">
        <v>1373</v>
      </c>
      <c r="C291" s="118">
        <f>SUMIF('ricostr 1 2016'!$A:$A,'1 2016 ric'!$A:$A,'ricostr 1 2016'!D:D)</f>
        <v>668</v>
      </c>
      <c r="D291" s="118">
        <f>SUMIF('ricostr 1 2016'!$A:$A,'1 2016 ric'!$A:$A,'ricostr 1 2016'!F:F)</f>
        <v>248</v>
      </c>
      <c r="E291" s="118">
        <f>SUMIF('ricostr 1 2016'!$A:$A,'1 2016 ric'!$A:$A,'ricostr 1 2016'!H:H)</f>
        <v>352</v>
      </c>
      <c r="F291" s="118">
        <f>SUMIF('ricostr 1 2016'!$A:$A,'1 2016 ric'!$A:$A,'ricostr 1 2016'!J:J)</f>
        <v>264</v>
      </c>
      <c r="G291" s="118">
        <f>SUMIF('ricostr 1 2016'!$A:$A,'1 2016 ric'!$A:$A,'ricostr 1 2016'!L:L)</f>
        <v>0</v>
      </c>
      <c r="H291" s="118">
        <f>SUMIF('ricostr 1 2016'!$A:$A,'1 2016 ric'!$A:$A,'ricostr 1 2016'!N:N)</f>
        <v>112</v>
      </c>
      <c r="I291" s="118">
        <f>SUMIF('ricostr 1 2016'!$A:$A,'1 2016 ric'!$A:$A,'ricostr 1 2016'!P:P)</f>
        <v>44</v>
      </c>
      <c r="J291" s="118">
        <f>SUMIF('ricostr 1 2016'!$A:$A,'1 2016 ric'!$A:$A,'ricostr 1 2016'!R:R)</f>
        <v>656</v>
      </c>
      <c r="K291" s="118">
        <f>SUMIF('ricostr 1 2016'!$A:$A,'1 2016 ric'!$A:$A,'ricostr 1 2016'!T:T)</f>
        <v>352</v>
      </c>
      <c r="L291" s="118">
        <f>SUMIF('ricostr 1 2016'!$A:$A,'1 2016 ric'!$A:$A,'ricostr 1 2016'!V:V)</f>
        <v>108</v>
      </c>
      <c r="M291" s="118">
        <f>SUMIF('ricostr 1 2016'!$A:$A,'1 2016 ric'!$A:$A,'ricostr 1 2016'!X:X)</f>
        <v>84</v>
      </c>
      <c r="N291" s="106">
        <f t="shared" si="9"/>
        <v>2888</v>
      </c>
      <c r="P291">
        <v>3029.3333333333335</v>
      </c>
      <c r="Q291" s="124">
        <f t="shared" si="8"/>
        <v>141.33333333333348</v>
      </c>
    </row>
    <row r="292" spans="1:17" ht="25.5" x14ac:dyDescent="0.25">
      <c r="A292" s="139" t="s">
        <v>301</v>
      </c>
      <c r="B292" s="132" t="s">
        <v>1375</v>
      </c>
      <c r="C292" s="118">
        <f>SUMIF('ricostr 1 2016'!$A:$A,'1 2016 ric'!$A:$A,'ricostr 1 2016'!D:D)</f>
        <v>5128</v>
      </c>
      <c r="D292" s="118">
        <f>SUMIF('ricostr 1 2016'!$A:$A,'1 2016 ric'!$A:$A,'ricostr 1 2016'!F:F)</f>
        <v>4716</v>
      </c>
      <c r="E292" s="118">
        <f>SUMIF('ricostr 1 2016'!$A:$A,'1 2016 ric'!$A:$A,'ricostr 1 2016'!H:H)</f>
        <v>9344</v>
      </c>
      <c r="F292" s="118">
        <f>SUMIF('ricostr 1 2016'!$A:$A,'1 2016 ric'!$A:$A,'ricostr 1 2016'!J:J)</f>
        <v>2176</v>
      </c>
      <c r="G292" s="118">
        <f>SUMIF('ricostr 1 2016'!$A:$A,'1 2016 ric'!$A:$A,'ricostr 1 2016'!L:L)</f>
        <v>2884</v>
      </c>
      <c r="H292" s="118">
        <f>SUMIF('ricostr 1 2016'!$A:$A,'1 2016 ric'!$A:$A,'ricostr 1 2016'!N:N)</f>
        <v>1996</v>
      </c>
      <c r="I292" s="118">
        <f>SUMIF('ricostr 1 2016'!$A:$A,'1 2016 ric'!$A:$A,'ricostr 1 2016'!P:P)</f>
        <v>3376</v>
      </c>
      <c r="J292" s="118">
        <f>SUMIF('ricostr 1 2016'!$A:$A,'1 2016 ric'!$A:$A,'ricostr 1 2016'!R:R)</f>
        <v>13432</v>
      </c>
      <c r="K292" s="118">
        <f>SUMIF('ricostr 1 2016'!$A:$A,'1 2016 ric'!$A:$A,'ricostr 1 2016'!T:T)</f>
        <v>13968</v>
      </c>
      <c r="L292" s="118">
        <f>SUMIF('ricostr 1 2016'!$A:$A,'1 2016 ric'!$A:$A,'ricostr 1 2016'!V:V)</f>
        <v>4268</v>
      </c>
      <c r="M292" s="118">
        <f>SUMIF('ricostr 1 2016'!$A:$A,'1 2016 ric'!$A:$A,'ricostr 1 2016'!X:X)</f>
        <v>3524</v>
      </c>
      <c r="N292" s="106">
        <f t="shared" si="9"/>
        <v>64812</v>
      </c>
      <c r="P292">
        <v>68914.666666666672</v>
      </c>
      <c r="Q292" s="124">
        <f t="shared" si="8"/>
        <v>4102.6666666666715</v>
      </c>
    </row>
    <row r="293" spans="1:17" ht="25.5" x14ac:dyDescent="0.25">
      <c r="A293" s="143" t="s">
        <v>522</v>
      </c>
      <c r="B293" s="132" t="s">
        <v>67</v>
      </c>
      <c r="C293" s="118">
        <f>SUMIF('ricostr 1 2016'!$A:$A,'1 2016 ric'!$A:$A,'ricostr 1 2016'!D:D)</f>
        <v>2208</v>
      </c>
      <c r="D293" s="118">
        <f>SUMIF('ricostr 1 2016'!$A:$A,'1 2016 ric'!$A:$A,'ricostr 1 2016'!F:F)</f>
        <v>888</v>
      </c>
      <c r="E293" s="118">
        <f>SUMIF('ricostr 1 2016'!$A:$A,'1 2016 ric'!$A:$A,'ricostr 1 2016'!H:H)</f>
        <v>4536</v>
      </c>
      <c r="F293" s="118">
        <f>SUMIF('ricostr 1 2016'!$A:$A,'1 2016 ric'!$A:$A,'ricostr 1 2016'!J:J)</f>
        <v>748</v>
      </c>
      <c r="G293" s="118">
        <f>SUMIF('ricostr 1 2016'!$A:$A,'1 2016 ric'!$A:$A,'ricostr 1 2016'!L:L)</f>
        <v>560</v>
      </c>
      <c r="H293" s="118">
        <f>SUMIF('ricostr 1 2016'!$A:$A,'1 2016 ric'!$A:$A,'ricostr 1 2016'!N:N)</f>
        <v>284</v>
      </c>
      <c r="I293" s="118">
        <f>SUMIF('ricostr 1 2016'!$A:$A,'1 2016 ric'!$A:$A,'ricostr 1 2016'!P:P)</f>
        <v>1520</v>
      </c>
      <c r="J293" s="118">
        <f>SUMIF('ricostr 1 2016'!$A:$A,'1 2016 ric'!$A:$A,'ricostr 1 2016'!R:R)</f>
        <v>6472</v>
      </c>
      <c r="K293" s="118">
        <f>SUMIF('ricostr 1 2016'!$A:$A,'1 2016 ric'!$A:$A,'ricostr 1 2016'!T:T)</f>
        <v>8676</v>
      </c>
      <c r="L293" s="118">
        <f>SUMIF('ricostr 1 2016'!$A:$A,'1 2016 ric'!$A:$A,'ricostr 1 2016'!V:V)</f>
        <v>208</v>
      </c>
      <c r="M293" s="118">
        <f>SUMIF('ricostr 1 2016'!$A:$A,'1 2016 ric'!$A:$A,'ricostr 1 2016'!X:X)</f>
        <v>300</v>
      </c>
      <c r="N293" s="106">
        <f t="shared" si="9"/>
        <v>26400</v>
      </c>
      <c r="P293">
        <v>34040</v>
      </c>
      <c r="Q293" s="124">
        <f t="shared" si="8"/>
        <v>7640</v>
      </c>
    </row>
    <row r="294" spans="1:17" ht="25.5" x14ac:dyDescent="0.25">
      <c r="A294" s="143" t="s">
        <v>523</v>
      </c>
      <c r="B294" s="132" t="s">
        <v>68</v>
      </c>
      <c r="C294" s="118">
        <f>SUMIF('ricostr 1 2016'!$A:$A,'1 2016 ric'!$A:$A,'ricostr 1 2016'!D:D)</f>
        <v>0</v>
      </c>
      <c r="D294" s="118">
        <f>SUMIF('ricostr 1 2016'!$A:$A,'1 2016 ric'!$A:$A,'ricostr 1 2016'!F:F)</f>
        <v>1600</v>
      </c>
      <c r="E294" s="118">
        <f>SUMIF('ricostr 1 2016'!$A:$A,'1 2016 ric'!$A:$A,'ricostr 1 2016'!H:H)</f>
        <v>0</v>
      </c>
      <c r="F294" s="118">
        <f>SUMIF('ricostr 1 2016'!$A:$A,'1 2016 ric'!$A:$A,'ricostr 1 2016'!J:J)</f>
        <v>240</v>
      </c>
      <c r="G294" s="118">
        <f>SUMIF('ricostr 1 2016'!$A:$A,'1 2016 ric'!$A:$A,'ricostr 1 2016'!L:L)</f>
        <v>280</v>
      </c>
      <c r="H294" s="118">
        <f>SUMIF('ricostr 1 2016'!$A:$A,'1 2016 ric'!$A:$A,'ricostr 1 2016'!N:N)</f>
        <v>1076</v>
      </c>
      <c r="I294" s="118">
        <f>SUMIF('ricostr 1 2016'!$A:$A,'1 2016 ric'!$A:$A,'ricostr 1 2016'!P:P)</f>
        <v>0</v>
      </c>
      <c r="J294" s="118">
        <f>SUMIF('ricostr 1 2016'!$A:$A,'1 2016 ric'!$A:$A,'ricostr 1 2016'!R:R)</f>
        <v>556</v>
      </c>
      <c r="K294" s="118">
        <f>SUMIF('ricostr 1 2016'!$A:$A,'1 2016 ric'!$A:$A,'ricostr 1 2016'!T:T)</f>
        <v>72</v>
      </c>
      <c r="L294" s="118">
        <f>SUMIF('ricostr 1 2016'!$A:$A,'1 2016 ric'!$A:$A,'ricostr 1 2016'!V:V)</f>
        <v>824</v>
      </c>
      <c r="M294" s="118">
        <f>SUMIF('ricostr 1 2016'!$A:$A,'1 2016 ric'!$A:$A,'ricostr 1 2016'!X:X)</f>
        <v>1200</v>
      </c>
      <c r="N294" s="106">
        <f t="shared" si="9"/>
        <v>5848</v>
      </c>
      <c r="P294">
        <v>56</v>
      </c>
      <c r="Q294" s="124">
        <f t="shared" si="8"/>
        <v>-5792</v>
      </c>
    </row>
    <row r="295" spans="1:17" ht="25.5" x14ac:dyDescent="0.25">
      <c r="A295" s="143" t="s">
        <v>524</v>
      </c>
      <c r="B295" s="132" t="s">
        <v>69</v>
      </c>
      <c r="C295" s="118">
        <f>SUMIF('ricostr 1 2016'!$A:$A,'1 2016 ric'!$A:$A,'ricostr 1 2016'!D:D)</f>
        <v>2288</v>
      </c>
      <c r="D295" s="118">
        <f>SUMIF('ricostr 1 2016'!$A:$A,'1 2016 ric'!$A:$A,'ricostr 1 2016'!F:F)</f>
        <v>1532</v>
      </c>
      <c r="E295" s="118">
        <f>SUMIF('ricostr 1 2016'!$A:$A,'1 2016 ric'!$A:$A,'ricostr 1 2016'!H:H)</f>
        <v>3248</v>
      </c>
      <c r="F295" s="118">
        <f>SUMIF('ricostr 1 2016'!$A:$A,'1 2016 ric'!$A:$A,'ricostr 1 2016'!J:J)</f>
        <v>960</v>
      </c>
      <c r="G295" s="118">
        <f>SUMIF('ricostr 1 2016'!$A:$A,'1 2016 ric'!$A:$A,'ricostr 1 2016'!L:L)</f>
        <v>1800</v>
      </c>
      <c r="H295" s="118">
        <f>SUMIF('ricostr 1 2016'!$A:$A,'1 2016 ric'!$A:$A,'ricostr 1 2016'!N:N)</f>
        <v>592</v>
      </c>
      <c r="I295" s="118">
        <f>SUMIF('ricostr 1 2016'!$A:$A,'1 2016 ric'!$A:$A,'ricostr 1 2016'!P:P)</f>
        <v>1740</v>
      </c>
      <c r="J295" s="118">
        <f>SUMIF('ricostr 1 2016'!$A:$A,'1 2016 ric'!$A:$A,'ricostr 1 2016'!R:R)</f>
        <v>5544</v>
      </c>
      <c r="K295" s="118">
        <f>SUMIF('ricostr 1 2016'!$A:$A,'1 2016 ric'!$A:$A,'ricostr 1 2016'!T:T)</f>
        <v>4836</v>
      </c>
      <c r="L295" s="118">
        <f>SUMIF('ricostr 1 2016'!$A:$A,'1 2016 ric'!$A:$A,'ricostr 1 2016'!V:V)</f>
        <v>3156</v>
      </c>
      <c r="M295" s="118">
        <f>SUMIF('ricostr 1 2016'!$A:$A,'1 2016 ric'!$A:$A,'ricostr 1 2016'!X:X)</f>
        <v>1852</v>
      </c>
      <c r="N295" s="106">
        <f t="shared" si="9"/>
        <v>27548</v>
      </c>
      <c r="P295">
        <v>29685.333333333332</v>
      </c>
      <c r="Q295" s="124">
        <f t="shared" si="8"/>
        <v>2137.3333333333321</v>
      </c>
    </row>
    <row r="296" spans="1:17" x14ac:dyDescent="0.25">
      <c r="A296" s="143" t="s">
        <v>525</v>
      </c>
      <c r="B296" s="132" t="s">
        <v>70</v>
      </c>
      <c r="C296" s="118">
        <f>SUMIF('ricostr 1 2016'!$A:$A,'1 2016 ric'!$A:$A,'ricostr 1 2016'!D:D)</f>
        <v>0</v>
      </c>
      <c r="D296" s="118">
        <f>SUMIF('ricostr 1 2016'!$A:$A,'1 2016 ric'!$A:$A,'ricostr 1 2016'!F:F)</f>
        <v>0</v>
      </c>
      <c r="E296" s="118">
        <f>SUMIF('ricostr 1 2016'!$A:$A,'1 2016 ric'!$A:$A,'ricostr 1 2016'!H:H)</f>
        <v>0</v>
      </c>
      <c r="F296" s="118">
        <f>SUMIF('ricostr 1 2016'!$A:$A,'1 2016 ric'!$A:$A,'ricostr 1 2016'!J:J)</f>
        <v>0</v>
      </c>
      <c r="G296" s="118">
        <f>SUMIF('ricostr 1 2016'!$A:$A,'1 2016 ric'!$A:$A,'ricostr 1 2016'!L:L)</f>
        <v>0</v>
      </c>
      <c r="H296" s="118">
        <f>SUMIF('ricostr 1 2016'!$A:$A,'1 2016 ric'!$A:$A,'ricostr 1 2016'!N:N)</f>
        <v>0</v>
      </c>
      <c r="I296" s="118">
        <f>SUMIF('ricostr 1 2016'!$A:$A,'1 2016 ric'!$A:$A,'ricostr 1 2016'!P:P)</f>
        <v>0</v>
      </c>
      <c r="J296" s="118">
        <f>SUMIF('ricostr 1 2016'!$A:$A,'1 2016 ric'!$A:$A,'ricostr 1 2016'!R:R)</f>
        <v>168</v>
      </c>
      <c r="K296" s="118">
        <f>SUMIF('ricostr 1 2016'!$A:$A,'1 2016 ric'!$A:$A,'ricostr 1 2016'!T:T)</f>
        <v>0</v>
      </c>
      <c r="L296" s="118">
        <f>SUMIF('ricostr 1 2016'!$A:$A,'1 2016 ric'!$A:$A,'ricostr 1 2016'!V:V)</f>
        <v>0</v>
      </c>
      <c r="M296" s="118">
        <f>SUMIF('ricostr 1 2016'!$A:$A,'1 2016 ric'!$A:$A,'ricostr 1 2016'!X:X)</f>
        <v>0</v>
      </c>
      <c r="N296" s="106">
        <f t="shared" si="9"/>
        <v>168</v>
      </c>
      <c r="P296">
        <v>408</v>
      </c>
      <c r="Q296" s="124">
        <f t="shared" si="8"/>
        <v>240</v>
      </c>
    </row>
    <row r="297" spans="1:17" x14ac:dyDescent="0.25">
      <c r="A297" s="143" t="s">
        <v>526</v>
      </c>
      <c r="B297" s="132" t="s">
        <v>451</v>
      </c>
      <c r="C297" s="118">
        <f>SUMIF('ricostr 1 2016'!$A:$A,'1 2016 ric'!$A:$A,'ricostr 1 2016'!D:D)</f>
        <v>56</v>
      </c>
      <c r="D297" s="118">
        <f>SUMIF('ricostr 1 2016'!$A:$A,'1 2016 ric'!$A:$A,'ricostr 1 2016'!F:F)</f>
        <v>8</v>
      </c>
      <c r="E297" s="118">
        <f>SUMIF('ricostr 1 2016'!$A:$A,'1 2016 ric'!$A:$A,'ricostr 1 2016'!H:H)</f>
        <v>132</v>
      </c>
      <c r="F297" s="118">
        <f>SUMIF('ricostr 1 2016'!$A:$A,'1 2016 ric'!$A:$A,'ricostr 1 2016'!J:J)</f>
        <v>24</v>
      </c>
      <c r="G297" s="118">
        <f>SUMIF('ricostr 1 2016'!$A:$A,'1 2016 ric'!$A:$A,'ricostr 1 2016'!L:L)</f>
        <v>84</v>
      </c>
      <c r="H297" s="118">
        <f>SUMIF('ricostr 1 2016'!$A:$A,'1 2016 ric'!$A:$A,'ricostr 1 2016'!N:N)</f>
        <v>40</v>
      </c>
      <c r="I297" s="118">
        <f>SUMIF('ricostr 1 2016'!$A:$A,'1 2016 ric'!$A:$A,'ricostr 1 2016'!P:P)</f>
        <v>16</v>
      </c>
      <c r="J297" s="118">
        <f>SUMIF('ricostr 1 2016'!$A:$A,'1 2016 ric'!$A:$A,'ricostr 1 2016'!R:R)</f>
        <v>256</v>
      </c>
      <c r="K297" s="118">
        <f>SUMIF('ricostr 1 2016'!$A:$A,'1 2016 ric'!$A:$A,'ricostr 1 2016'!T:T)</f>
        <v>32</v>
      </c>
      <c r="L297" s="118">
        <f>SUMIF('ricostr 1 2016'!$A:$A,'1 2016 ric'!$A:$A,'ricostr 1 2016'!V:V)</f>
        <v>0</v>
      </c>
      <c r="M297" s="118">
        <f>SUMIF('ricostr 1 2016'!$A:$A,'1 2016 ric'!$A:$A,'ricostr 1 2016'!X:X)</f>
        <v>0</v>
      </c>
      <c r="N297" s="106">
        <f t="shared" si="9"/>
        <v>648</v>
      </c>
      <c r="P297">
        <v>574.66666666666663</v>
      </c>
      <c r="Q297" s="124">
        <f t="shared" si="8"/>
        <v>-73.333333333333371</v>
      </c>
    </row>
    <row r="298" spans="1:17" x14ac:dyDescent="0.25">
      <c r="A298" s="143" t="s">
        <v>527</v>
      </c>
      <c r="B298" s="132" t="s">
        <v>71</v>
      </c>
      <c r="C298" s="118">
        <f>SUMIF('ricostr 1 2016'!$A:$A,'1 2016 ric'!$A:$A,'ricostr 1 2016'!D:D)</f>
        <v>576</v>
      </c>
      <c r="D298" s="118">
        <f>SUMIF('ricostr 1 2016'!$A:$A,'1 2016 ric'!$A:$A,'ricostr 1 2016'!F:F)</f>
        <v>688</v>
      </c>
      <c r="E298" s="118">
        <f>SUMIF('ricostr 1 2016'!$A:$A,'1 2016 ric'!$A:$A,'ricostr 1 2016'!H:H)</f>
        <v>1428</v>
      </c>
      <c r="F298" s="118">
        <f>SUMIF('ricostr 1 2016'!$A:$A,'1 2016 ric'!$A:$A,'ricostr 1 2016'!J:J)</f>
        <v>204</v>
      </c>
      <c r="G298" s="118">
        <f>SUMIF('ricostr 1 2016'!$A:$A,'1 2016 ric'!$A:$A,'ricostr 1 2016'!L:L)</f>
        <v>160</v>
      </c>
      <c r="H298" s="118">
        <f>SUMIF('ricostr 1 2016'!$A:$A,'1 2016 ric'!$A:$A,'ricostr 1 2016'!N:N)</f>
        <v>4</v>
      </c>
      <c r="I298" s="118">
        <f>SUMIF('ricostr 1 2016'!$A:$A,'1 2016 ric'!$A:$A,'ricostr 1 2016'!P:P)</f>
        <v>100</v>
      </c>
      <c r="J298" s="118">
        <f>SUMIF('ricostr 1 2016'!$A:$A,'1 2016 ric'!$A:$A,'ricostr 1 2016'!R:R)</f>
        <v>436</v>
      </c>
      <c r="K298" s="118">
        <f>SUMIF('ricostr 1 2016'!$A:$A,'1 2016 ric'!$A:$A,'ricostr 1 2016'!T:T)</f>
        <v>352</v>
      </c>
      <c r="L298" s="118">
        <f>SUMIF('ricostr 1 2016'!$A:$A,'1 2016 ric'!$A:$A,'ricostr 1 2016'!V:V)</f>
        <v>80</v>
      </c>
      <c r="M298" s="118">
        <f>SUMIF('ricostr 1 2016'!$A:$A,'1 2016 ric'!$A:$A,'ricostr 1 2016'!X:X)</f>
        <v>172</v>
      </c>
      <c r="N298" s="106">
        <f t="shared" si="9"/>
        <v>4200</v>
      </c>
      <c r="P298">
        <v>4150.666666666667</v>
      </c>
      <c r="Q298" s="124">
        <f t="shared" si="8"/>
        <v>-49.33333333333303</v>
      </c>
    </row>
    <row r="299" spans="1:17" ht="25.5" x14ac:dyDescent="0.25">
      <c r="A299" s="143" t="s">
        <v>528</v>
      </c>
      <c r="B299" s="132" t="s">
        <v>1449</v>
      </c>
      <c r="C299" s="118">
        <f>SUMIF('ricostr 1 2016'!$A:$A,'1 2016 ric'!$A:$A,'ricostr 1 2016'!D:D)</f>
        <v>0</v>
      </c>
      <c r="D299" s="118">
        <f>SUMIF('ricostr 1 2016'!$A:$A,'1 2016 ric'!$A:$A,'ricostr 1 2016'!F:F)</f>
        <v>0</v>
      </c>
      <c r="E299" s="118">
        <f>SUMIF('ricostr 1 2016'!$A:$A,'1 2016 ric'!$A:$A,'ricostr 1 2016'!H:H)</f>
        <v>0</v>
      </c>
      <c r="F299" s="118">
        <f>SUMIF('ricostr 1 2016'!$A:$A,'1 2016 ric'!$A:$A,'ricostr 1 2016'!J:J)</f>
        <v>0</v>
      </c>
      <c r="G299" s="118">
        <f>SUMIF('ricostr 1 2016'!$A:$A,'1 2016 ric'!$A:$A,'ricostr 1 2016'!L:L)</f>
        <v>0</v>
      </c>
      <c r="H299" s="118">
        <f>SUMIF('ricostr 1 2016'!$A:$A,'1 2016 ric'!$A:$A,'ricostr 1 2016'!N:N)</f>
        <v>0</v>
      </c>
      <c r="I299" s="118">
        <f>SUMIF('ricostr 1 2016'!$A:$A,'1 2016 ric'!$A:$A,'ricostr 1 2016'!P:P)</f>
        <v>0</v>
      </c>
      <c r="J299" s="118">
        <f>SUMIF('ricostr 1 2016'!$A:$A,'1 2016 ric'!$A:$A,'ricostr 1 2016'!R:R)</f>
        <v>0</v>
      </c>
      <c r="K299" s="118">
        <f>SUMIF('ricostr 1 2016'!$A:$A,'1 2016 ric'!$A:$A,'ricostr 1 2016'!T:T)</f>
        <v>0</v>
      </c>
      <c r="L299" s="118">
        <f>SUMIF('ricostr 1 2016'!$A:$A,'1 2016 ric'!$A:$A,'ricostr 1 2016'!V:V)</f>
        <v>0</v>
      </c>
      <c r="M299" s="118">
        <f>SUMIF('ricostr 1 2016'!$A:$A,'1 2016 ric'!$A:$A,'ricostr 1 2016'!X:X)</f>
        <v>0</v>
      </c>
      <c r="N299" s="106">
        <f t="shared" si="9"/>
        <v>0</v>
      </c>
      <c r="P299">
        <v>0</v>
      </c>
      <c r="Q299" s="124">
        <f t="shared" si="8"/>
        <v>0</v>
      </c>
    </row>
    <row r="300" spans="1:17" x14ac:dyDescent="0.25">
      <c r="A300" s="139" t="s">
        <v>529</v>
      </c>
      <c r="B300" s="132" t="s">
        <v>304</v>
      </c>
      <c r="C300" s="118">
        <f>SUMIF('ricostr 1 2016'!$A:$A,'1 2016 ric'!$A:$A,'ricostr 1 2016'!D:D)</f>
        <v>3044</v>
      </c>
      <c r="D300" s="118">
        <f>SUMIF('ricostr 1 2016'!$A:$A,'1 2016 ric'!$A:$A,'ricostr 1 2016'!F:F)</f>
        <v>2488</v>
      </c>
      <c r="E300" s="118">
        <f>SUMIF('ricostr 1 2016'!$A:$A,'1 2016 ric'!$A:$A,'ricostr 1 2016'!H:H)</f>
        <v>4164</v>
      </c>
      <c r="F300" s="118">
        <f>SUMIF('ricostr 1 2016'!$A:$A,'1 2016 ric'!$A:$A,'ricostr 1 2016'!J:J)</f>
        <v>1292</v>
      </c>
      <c r="G300" s="118">
        <f>SUMIF('ricostr 1 2016'!$A:$A,'1 2016 ric'!$A:$A,'ricostr 1 2016'!L:L)</f>
        <v>2080</v>
      </c>
      <c r="H300" s="118">
        <f>SUMIF('ricostr 1 2016'!$A:$A,'1 2016 ric'!$A:$A,'ricostr 1 2016'!N:N)</f>
        <v>1824</v>
      </c>
      <c r="I300" s="118">
        <f>SUMIF('ricostr 1 2016'!$A:$A,'1 2016 ric'!$A:$A,'ricostr 1 2016'!P:P)</f>
        <v>1912</v>
      </c>
      <c r="J300" s="118">
        <f>SUMIF('ricostr 1 2016'!$A:$A,'1 2016 ric'!$A:$A,'ricostr 1 2016'!R:R)</f>
        <v>9300</v>
      </c>
      <c r="K300" s="118">
        <f>SUMIF('ricostr 1 2016'!$A:$A,'1 2016 ric'!$A:$A,'ricostr 1 2016'!T:T)</f>
        <v>4424</v>
      </c>
      <c r="L300" s="118">
        <f>SUMIF('ricostr 1 2016'!$A:$A,'1 2016 ric'!$A:$A,'ricostr 1 2016'!V:V)</f>
        <v>3068</v>
      </c>
      <c r="M300" s="118">
        <f>SUMIF('ricostr 1 2016'!$A:$A,'1 2016 ric'!$A:$A,'ricostr 1 2016'!X:X)</f>
        <v>3512</v>
      </c>
      <c r="N300" s="106">
        <f t="shared" si="9"/>
        <v>37108</v>
      </c>
      <c r="P300">
        <v>37457.333333333336</v>
      </c>
      <c r="Q300" s="124">
        <f t="shared" si="8"/>
        <v>349.33333333333576</v>
      </c>
    </row>
    <row r="301" spans="1:17" x14ac:dyDescent="0.25">
      <c r="A301" s="143" t="s">
        <v>530</v>
      </c>
      <c r="B301" s="132" t="s">
        <v>951</v>
      </c>
      <c r="C301" s="118">
        <f>SUMIF('ricostr 1 2016'!$A:$A,'1 2016 ric'!$A:$A,'ricostr 1 2016'!D:D)</f>
        <v>232</v>
      </c>
      <c r="D301" s="118">
        <f>SUMIF('ricostr 1 2016'!$A:$A,'1 2016 ric'!$A:$A,'ricostr 1 2016'!F:F)</f>
        <v>60</v>
      </c>
      <c r="E301" s="118">
        <f>SUMIF('ricostr 1 2016'!$A:$A,'1 2016 ric'!$A:$A,'ricostr 1 2016'!H:H)</f>
        <v>480</v>
      </c>
      <c r="F301" s="118">
        <f>SUMIF('ricostr 1 2016'!$A:$A,'1 2016 ric'!$A:$A,'ricostr 1 2016'!J:J)</f>
        <v>220</v>
      </c>
      <c r="G301" s="118">
        <f>SUMIF('ricostr 1 2016'!$A:$A,'1 2016 ric'!$A:$A,'ricostr 1 2016'!L:L)</f>
        <v>180</v>
      </c>
      <c r="H301" s="118">
        <f>SUMIF('ricostr 1 2016'!$A:$A,'1 2016 ric'!$A:$A,'ricostr 1 2016'!N:N)</f>
        <v>64</v>
      </c>
      <c r="I301" s="118">
        <f>SUMIF('ricostr 1 2016'!$A:$A,'1 2016 ric'!$A:$A,'ricostr 1 2016'!P:P)</f>
        <v>100</v>
      </c>
      <c r="J301" s="118">
        <f>SUMIF('ricostr 1 2016'!$A:$A,'1 2016 ric'!$A:$A,'ricostr 1 2016'!R:R)</f>
        <v>1552</v>
      </c>
      <c r="K301" s="118">
        <f>SUMIF('ricostr 1 2016'!$A:$A,'1 2016 ric'!$A:$A,'ricostr 1 2016'!T:T)</f>
        <v>0</v>
      </c>
      <c r="L301" s="118">
        <f>SUMIF('ricostr 1 2016'!$A:$A,'1 2016 ric'!$A:$A,'ricostr 1 2016'!V:V)</f>
        <v>556</v>
      </c>
      <c r="M301" s="118">
        <f>SUMIF('ricostr 1 2016'!$A:$A,'1 2016 ric'!$A:$A,'ricostr 1 2016'!X:X)</f>
        <v>0</v>
      </c>
      <c r="N301" s="106">
        <f t="shared" si="9"/>
        <v>3444</v>
      </c>
      <c r="P301">
        <v>4166.666666666667</v>
      </c>
      <c r="Q301" s="124">
        <f t="shared" si="8"/>
        <v>722.66666666666697</v>
      </c>
    </row>
    <row r="302" spans="1:17" x14ac:dyDescent="0.25">
      <c r="A302" s="143" t="s">
        <v>531</v>
      </c>
      <c r="B302" s="132" t="s">
        <v>308</v>
      </c>
      <c r="C302" s="118">
        <f>SUMIF('ricostr 1 2016'!$A:$A,'1 2016 ric'!$A:$A,'ricostr 1 2016'!D:D)</f>
        <v>2612</v>
      </c>
      <c r="D302" s="118">
        <f>SUMIF('ricostr 1 2016'!$A:$A,'1 2016 ric'!$A:$A,'ricostr 1 2016'!F:F)</f>
        <v>2336</v>
      </c>
      <c r="E302" s="118">
        <f>SUMIF('ricostr 1 2016'!$A:$A,'1 2016 ric'!$A:$A,'ricostr 1 2016'!H:H)</f>
        <v>3684</v>
      </c>
      <c r="F302" s="118">
        <f>SUMIF('ricostr 1 2016'!$A:$A,'1 2016 ric'!$A:$A,'ricostr 1 2016'!J:J)</f>
        <v>1072</v>
      </c>
      <c r="G302" s="118">
        <f>SUMIF('ricostr 1 2016'!$A:$A,'1 2016 ric'!$A:$A,'ricostr 1 2016'!L:L)</f>
        <v>1900</v>
      </c>
      <c r="H302" s="118">
        <f>SUMIF('ricostr 1 2016'!$A:$A,'1 2016 ric'!$A:$A,'ricostr 1 2016'!N:N)</f>
        <v>1760</v>
      </c>
      <c r="I302" s="118">
        <f>SUMIF('ricostr 1 2016'!$A:$A,'1 2016 ric'!$A:$A,'ricostr 1 2016'!P:P)</f>
        <v>1812</v>
      </c>
      <c r="J302" s="118">
        <f>SUMIF('ricostr 1 2016'!$A:$A,'1 2016 ric'!$A:$A,'ricostr 1 2016'!R:R)</f>
        <v>7680</v>
      </c>
      <c r="K302" s="118">
        <f>SUMIF('ricostr 1 2016'!$A:$A,'1 2016 ric'!$A:$A,'ricostr 1 2016'!T:T)</f>
        <v>4424</v>
      </c>
      <c r="L302" s="118">
        <f>SUMIF('ricostr 1 2016'!$A:$A,'1 2016 ric'!$A:$A,'ricostr 1 2016'!V:V)</f>
        <v>2512</v>
      </c>
      <c r="M302" s="118">
        <f>SUMIF('ricostr 1 2016'!$A:$A,'1 2016 ric'!$A:$A,'ricostr 1 2016'!X:X)</f>
        <v>3512</v>
      </c>
      <c r="N302" s="106">
        <f t="shared" si="9"/>
        <v>33304</v>
      </c>
      <c r="P302">
        <v>32798.666666666664</v>
      </c>
      <c r="Q302" s="124">
        <f t="shared" si="8"/>
        <v>-505.33333333333576</v>
      </c>
    </row>
    <row r="303" spans="1:17" x14ac:dyDescent="0.25">
      <c r="A303" s="143" t="s">
        <v>532</v>
      </c>
      <c r="B303" s="132" t="s">
        <v>310</v>
      </c>
      <c r="C303" s="118">
        <f>SUMIF('ricostr 1 2016'!$A:$A,'1 2016 ric'!$A:$A,'ricostr 1 2016'!D:D)</f>
        <v>1620</v>
      </c>
      <c r="D303" s="118">
        <f>SUMIF('ricostr 1 2016'!$A:$A,'1 2016 ric'!$A:$A,'ricostr 1 2016'!F:F)</f>
        <v>1704</v>
      </c>
      <c r="E303" s="118">
        <f>SUMIF('ricostr 1 2016'!$A:$A,'1 2016 ric'!$A:$A,'ricostr 1 2016'!H:H)</f>
        <v>3432</v>
      </c>
      <c r="F303" s="118">
        <f>SUMIF('ricostr 1 2016'!$A:$A,'1 2016 ric'!$A:$A,'ricostr 1 2016'!J:J)</f>
        <v>844</v>
      </c>
      <c r="G303" s="118">
        <f>SUMIF('ricostr 1 2016'!$A:$A,'1 2016 ric'!$A:$A,'ricostr 1 2016'!L:L)</f>
        <v>1416</v>
      </c>
      <c r="H303" s="118">
        <f>SUMIF('ricostr 1 2016'!$A:$A,'1 2016 ric'!$A:$A,'ricostr 1 2016'!N:N)</f>
        <v>908</v>
      </c>
      <c r="I303" s="118">
        <f>SUMIF('ricostr 1 2016'!$A:$A,'1 2016 ric'!$A:$A,'ricostr 1 2016'!P:P)</f>
        <v>1504</v>
      </c>
      <c r="J303" s="118">
        <f>SUMIF('ricostr 1 2016'!$A:$A,'1 2016 ric'!$A:$A,'ricostr 1 2016'!R:R)</f>
        <v>2732</v>
      </c>
      <c r="K303" s="118">
        <f>SUMIF('ricostr 1 2016'!$A:$A,'1 2016 ric'!$A:$A,'ricostr 1 2016'!T:T)</f>
        <v>4180</v>
      </c>
      <c r="L303" s="118">
        <f>SUMIF('ricostr 1 2016'!$A:$A,'1 2016 ric'!$A:$A,'ricostr 1 2016'!V:V)</f>
        <v>2244</v>
      </c>
      <c r="M303" s="118">
        <f>SUMIF('ricostr 1 2016'!$A:$A,'1 2016 ric'!$A:$A,'ricostr 1 2016'!X:X)</f>
        <v>2512</v>
      </c>
      <c r="N303" s="106">
        <f t="shared" si="9"/>
        <v>23096</v>
      </c>
      <c r="P303">
        <v>22302.666666666668</v>
      </c>
      <c r="Q303" s="124">
        <f t="shared" si="8"/>
        <v>-793.33333333333212</v>
      </c>
    </row>
    <row r="304" spans="1:17" x14ac:dyDescent="0.25">
      <c r="A304" s="143" t="s">
        <v>533</v>
      </c>
      <c r="B304" s="132" t="s">
        <v>1593</v>
      </c>
      <c r="C304" s="118">
        <f>SUMIF('ricostr 1 2016'!$A:$A,'1 2016 ric'!$A:$A,'ricostr 1 2016'!D:D)</f>
        <v>992</v>
      </c>
      <c r="D304" s="118">
        <f>SUMIF('ricostr 1 2016'!$A:$A,'1 2016 ric'!$A:$A,'ricostr 1 2016'!F:F)</f>
        <v>632</v>
      </c>
      <c r="E304" s="118">
        <f>SUMIF('ricostr 1 2016'!$A:$A,'1 2016 ric'!$A:$A,'ricostr 1 2016'!H:H)</f>
        <v>252</v>
      </c>
      <c r="F304" s="118">
        <f>SUMIF('ricostr 1 2016'!$A:$A,'1 2016 ric'!$A:$A,'ricostr 1 2016'!J:J)</f>
        <v>228</v>
      </c>
      <c r="G304" s="118">
        <f>SUMIF('ricostr 1 2016'!$A:$A,'1 2016 ric'!$A:$A,'ricostr 1 2016'!L:L)</f>
        <v>484</v>
      </c>
      <c r="H304" s="118">
        <f>SUMIF('ricostr 1 2016'!$A:$A,'1 2016 ric'!$A:$A,'ricostr 1 2016'!N:N)</f>
        <v>852</v>
      </c>
      <c r="I304" s="118">
        <f>SUMIF('ricostr 1 2016'!$A:$A,'1 2016 ric'!$A:$A,'ricostr 1 2016'!P:P)</f>
        <v>308</v>
      </c>
      <c r="J304" s="118">
        <f>SUMIF('ricostr 1 2016'!$A:$A,'1 2016 ric'!$A:$A,'ricostr 1 2016'!R:R)</f>
        <v>4948</v>
      </c>
      <c r="K304" s="118">
        <f>SUMIF('ricostr 1 2016'!$A:$A,'1 2016 ric'!$A:$A,'ricostr 1 2016'!T:T)</f>
        <v>244</v>
      </c>
      <c r="L304" s="118">
        <f>SUMIF('ricostr 1 2016'!$A:$A,'1 2016 ric'!$A:$A,'ricostr 1 2016'!V:V)</f>
        <v>268</v>
      </c>
      <c r="M304" s="118">
        <f>SUMIF('ricostr 1 2016'!$A:$A,'1 2016 ric'!$A:$A,'ricostr 1 2016'!X:X)</f>
        <v>1000</v>
      </c>
      <c r="N304" s="106">
        <f t="shared" si="9"/>
        <v>10208</v>
      </c>
      <c r="P304">
        <v>10496</v>
      </c>
      <c r="Q304" s="124">
        <f t="shared" si="8"/>
        <v>288</v>
      </c>
    </row>
    <row r="305" spans="1:17" x14ac:dyDescent="0.25">
      <c r="A305" s="143" t="s">
        <v>534</v>
      </c>
      <c r="B305" s="132" t="s">
        <v>1595</v>
      </c>
      <c r="C305" s="118">
        <f>SUMIF('ricostr 1 2016'!$A:$A,'1 2016 ric'!$A:$A,'ricostr 1 2016'!D:D)</f>
        <v>200</v>
      </c>
      <c r="D305" s="118">
        <f>SUMIF('ricostr 1 2016'!$A:$A,'1 2016 ric'!$A:$A,'ricostr 1 2016'!F:F)</f>
        <v>92</v>
      </c>
      <c r="E305" s="118">
        <f>SUMIF('ricostr 1 2016'!$A:$A,'1 2016 ric'!$A:$A,'ricostr 1 2016'!H:H)</f>
        <v>0</v>
      </c>
      <c r="F305" s="118">
        <f>SUMIF('ricostr 1 2016'!$A:$A,'1 2016 ric'!$A:$A,'ricostr 1 2016'!J:J)</f>
        <v>0</v>
      </c>
      <c r="G305" s="118">
        <f>SUMIF('ricostr 1 2016'!$A:$A,'1 2016 ric'!$A:$A,'ricostr 1 2016'!L:L)</f>
        <v>0</v>
      </c>
      <c r="H305" s="118">
        <f>SUMIF('ricostr 1 2016'!$A:$A,'1 2016 ric'!$A:$A,'ricostr 1 2016'!N:N)</f>
        <v>0</v>
      </c>
      <c r="I305" s="118">
        <f>SUMIF('ricostr 1 2016'!$A:$A,'1 2016 ric'!$A:$A,'ricostr 1 2016'!P:P)</f>
        <v>0</v>
      </c>
      <c r="J305" s="118">
        <f>SUMIF('ricostr 1 2016'!$A:$A,'1 2016 ric'!$A:$A,'ricostr 1 2016'!R:R)</f>
        <v>68</v>
      </c>
      <c r="K305" s="118">
        <f>SUMIF('ricostr 1 2016'!$A:$A,'1 2016 ric'!$A:$A,'ricostr 1 2016'!T:T)</f>
        <v>0</v>
      </c>
      <c r="L305" s="118">
        <f>SUMIF('ricostr 1 2016'!$A:$A,'1 2016 ric'!$A:$A,'ricostr 1 2016'!V:V)</f>
        <v>0</v>
      </c>
      <c r="M305" s="118">
        <f>SUMIF('ricostr 1 2016'!$A:$A,'1 2016 ric'!$A:$A,'ricostr 1 2016'!X:X)</f>
        <v>0</v>
      </c>
      <c r="N305" s="106">
        <f t="shared" si="9"/>
        <v>360</v>
      </c>
      <c r="P305">
        <v>492</v>
      </c>
      <c r="Q305" s="124">
        <f t="shared" si="8"/>
        <v>132</v>
      </c>
    </row>
    <row r="306" spans="1:17" x14ac:dyDescent="0.25">
      <c r="A306" s="143" t="s">
        <v>535</v>
      </c>
      <c r="B306" s="132" t="s">
        <v>1597</v>
      </c>
      <c r="C306" s="118">
        <f>SUMIF('ricostr 1 2016'!$A:$A,'1 2016 ric'!$A:$A,'ricostr 1 2016'!D:D)</f>
        <v>20</v>
      </c>
      <c r="D306" s="118">
        <f>SUMIF('ricostr 1 2016'!$A:$A,'1 2016 ric'!$A:$A,'ricostr 1 2016'!F:F)</f>
        <v>40</v>
      </c>
      <c r="E306" s="118">
        <f>SUMIF('ricostr 1 2016'!$A:$A,'1 2016 ric'!$A:$A,'ricostr 1 2016'!H:H)</f>
        <v>0</v>
      </c>
      <c r="F306" s="118">
        <f>SUMIF('ricostr 1 2016'!$A:$A,'1 2016 ric'!$A:$A,'ricostr 1 2016'!J:J)</f>
        <v>0</v>
      </c>
      <c r="G306" s="118">
        <f>SUMIF('ricostr 1 2016'!$A:$A,'1 2016 ric'!$A:$A,'ricostr 1 2016'!L:L)</f>
        <v>0</v>
      </c>
      <c r="H306" s="118">
        <f>SUMIF('ricostr 1 2016'!$A:$A,'1 2016 ric'!$A:$A,'ricostr 1 2016'!N:N)</f>
        <v>0</v>
      </c>
      <c r="I306" s="118">
        <f>SUMIF('ricostr 1 2016'!$A:$A,'1 2016 ric'!$A:$A,'ricostr 1 2016'!P:P)</f>
        <v>0</v>
      </c>
      <c r="J306" s="118">
        <f>SUMIF('ricostr 1 2016'!$A:$A,'1 2016 ric'!$A:$A,'ricostr 1 2016'!R:R)</f>
        <v>68</v>
      </c>
      <c r="K306" s="118">
        <f>SUMIF('ricostr 1 2016'!$A:$A,'1 2016 ric'!$A:$A,'ricostr 1 2016'!T:T)</f>
        <v>0</v>
      </c>
      <c r="L306" s="118">
        <f>SUMIF('ricostr 1 2016'!$A:$A,'1 2016 ric'!$A:$A,'ricostr 1 2016'!V:V)</f>
        <v>0</v>
      </c>
      <c r="M306" s="118">
        <f>SUMIF('ricostr 1 2016'!$A:$A,'1 2016 ric'!$A:$A,'ricostr 1 2016'!X:X)</f>
        <v>0</v>
      </c>
      <c r="N306" s="106">
        <f t="shared" si="9"/>
        <v>128</v>
      </c>
      <c r="P306">
        <v>120</v>
      </c>
      <c r="Q306" s="124">
        <f t="shared" si="8"/>
        <v>-8</v>
      </c>
    </row>
    <row r="307" spans="1:17" x14ac:dyDescent="0.25">
      <c r="A307" s="143" t="s">
        <v>536</v>
      </c>
      <c r="B307" s="132" t="s">
        <v>1599</v>
      </c>
      <c r="C307" s="118">
        <f>SUMIF('ricostr 1 2016'!$A:$A,'1 2016 ric'!$A:$A,'ricostr 1 2016'!D:D)</f>
        <v>180</v>
      </c>
      <c r="D307" s="118">
        <f>SUMIF('ricostr 1 2016'!$A:$A,'1 2016 ric'!$A:$A,'ricostr 1 2016'!F:F)</f>
        <v>52</v>
      </c>
      <c r="E307" s="118">
        <f>SUMIF('ricostr 1 2016'!$A:$A,'1 2016 ric'!$A:$A,'ricostr 1 2016'!H:H)</f>
        <v>0</v>
      </c>
      <c r="F307" s="118">
        <f>SUMIF('ricostr 1 2016'!$A:$A,'1 2016 ric'!$A:$A,'ricostr 1 2016'!J:J)</f>
        <v>0</v>
      </c>
      <c r="G307" s="118">
        <f>SUMIF('ricostr 1 2016'!$A:$A,'1 2016 ric'!$A:$A,'ricostr 1 2016'!L:L)</f>
        <v>0</v>
      </c>
      <c r="H307" s="118">
        <f>SUMIF('ricostr 1 2016'!$A:$A,'1 2016 ric'!$A:$A,'ricostr 1 2016'!N:N)</f>
        <v>0</v>
      </c>
      <c r="I307" s="118">
        <f>SUMIF('ricostr 1 2016'!$A:$A,'1 2016 ric'!$A:$A,'ricostr 1 2016'!P:P)</f>
        <v>0</v>
      </c>
      <c r="J307" s="118">
        <f>SUMIF('ricostr 1 2016'!$A:$A,'1 2016 ric'!$A:$A,'ricostr 1 2016'!R:R)</f>
        <v>0</v>
      </c>
      <c r="K307" s="118">
        <f>SUMIF('ricostr 1 2016'!$A:$A,'1 2016 ric'!$A:$A,'ricostr 1 2016'!T:T)</f>
        <v>0</v>
      </c>
      <c r="L307" s="118">
        <f>SUMIF('ricostr 1 2016'!$A:$A,'1 2016 ric'!$A:$A,'ricostr 1 2016'!V:V)</f>
        <v>0</v>
      </c>
      <c r="M307" s="118">
        <f>SUMIF('ricostr 1 2016'!$A:$A,'1 2016 ric'!$A:$A,'ricostr 1 2016'!X:X)</f>
        <v>0</v>
      </c>
      <c r="N307" s="106">
        <f t="shared" si="9"/>
        <v>232</v>
      </c>
      <c r="P307">
        <v>372</v>
      </c>
      <c r="Q307" s="124">
        <f t="shared" si="8"/>
        <v>140</v>
      </c>
    </row>
    <row r="308" spans="1:17" ht="25.5" x14ac:dyDescent="0.25">
      <c r="A308" s="143" t="s">
        <v>537</v>
      </c>
      <c r="B308" s="132" t="s">
        <v>1450</v>
      </c>
      <c r="C308" s="118">
        <f>SUMIF('ricostr 1 2016'!$A:$A,'1 2016 ric'!$A:$A,'ricostr 1 2016'!D:D)</f>
        <v>0</v>
      </c>
      <c r="D308" s="118">
        <f>SUMIF('ricostr 1 2016'!$A:$A,'1 2016 ric'!$A:$A,'ricostr 1 2016'!F:F)</f>
        <v>0</v>
      </c>
      <c r="E308" s="118">
        <f>SUMIF('ricostr 1 2016'!$A:$A,'1 2016 ric'!$A:$A,'ricostr 1 2016'!H:H)</f>
        <v>0</v>
      </c>
      <c r="F308" s="118">
        <f>SUMIF('ricostr 1 2016'!$A:$A,'1 2016 ric'!$A:$A,'ricostr 1 2016'!J:J)</f>
        <v>0</v>
      </c>
      <c r="G308" s="118">
        <f>SUMIF('ricostr 1 2016'!$A:$A,'1 2016 ric'!$A:$A,'ricostr 1 2016'!L:L)</f>
        <v>0</v>
      </c>
      <c r="H308" s="118">
        <f>SUMIF('ricostr 1 2016'!$A:$A,'1 2016 ric'!$A:$A,'ricostr 1 2016'!N:N)</f>
        <v>0</v>
      </c>
      <c r="I308" s="118">
        <f>SUMIF('ricostr 1 2016'!$A:$A,'1 2016 ric'!$A:$A,'ricostr 1 2016'!P:P)</f>
        <v>0</v>
      </c>
      <c r="J308" s="118">
        <f>SUMIF('ricostr 1 2016'!$A:$A,'1 2016 ric'!$A:$A,'ricostr 1 2016'!R:R)</f>
        <v>0</v>
      </c>
      <c r="K308" s="118">
        <f>SUMIF('ricostr 1 2016'!$A:$A,'1 2016 ric'!$A:$A,'ricostr 1 2016'!T:T)</f>
        <v>0</v>
      </c>
      <c r="L308" s="118">
        <f>SUMIF('ricostr 1 2016'!$A:$A,'1 2016 ric'!$A:$A,'ricostr 1 2016'!V:V)</f>
        <v>0</v>
      </c>
      <c r="M308" s="118">
        <f>SUMIF('ricostr 1 2016'!$A:$A,'1 2016 ric'!$A:$A,'ricostr 1 2016'!X:X)</f>
        <v>0</v>
      </c>
      <c r="N308" s="106">
        <f t="shared" si="9"/>
        <v>0</v>
      </c>
      <c r="P308">
        <v>0</v>
      </c>
      <c r="Q308" s="124">
        <f t="shared" si="8"/>
        <v>0</v>
      </c>
    </row>
    <row r="309" spans="1:17" x14ac:dyDescent="0.25">
      <c r="A309" s="144" t="s">
        <v>538</v>
      </c>
      <c r="B309" s="132" t="s">
        <v>1603</v>
      </c>
      <c r="C309" s="118">
        <f>SUMIF('ricostr 1 2016'!$A:$A,'1 2016 ric'!$A:$A,'ricostr 1 2016'!D:D)</f>
        <v>135396</v>
      </c>
      <c r="D309" s="118">
        <f>SUMIF('ricostr 1 2016'!$A:$A,'1 2016 ric'!$A:$A,'ricostr 1 2016'!F:F)</f>
        <v>90576</v>
      </c>
      <c r="E309" s="118">
        <f>SUMIF('ricostr 1 2016'!$A:$A,'1 2016 ric'!$A:$A,'ricostr 1 2016'!H:H)</f>
        <v>123340</v>
      </c>
      <c r="F309" s="118">
        <f>SUMIF('ricostr 1 2016'!$A:$A,'1 2016 ric'!$A:$A,'ricostr 1 2016'!J:J)</f>
        <v>33732</v>
      </c>
      <c r="G309" s="118">
        <f>SUMIF('ricostr 1 2016'!$A:$A,'1 2016 ric'!$A:$A,'ricostr 1 2016'!L:L)</f>
        <v>93100</v>
      </c>
      <c r="H309" s="118">
        <f>SUMIF('ricostr 1 2016'!$A:$A,'1 2016 ric'!$A:$A,'ricostr 1 2016'!N:N)</f>
        <v>43080</v>
      </c>
      <c r="I309" s="118">
        <f>SUMIF('ricostr 1 2016'!$A:$A,'1 2016 ric'!$A:$A,'ricostr 1 2016'!P:P)</f>
        <v>84540</v>
      </c>
      <c r="J309" s="118">
        <f>SUMIF('ricostr 1 2016'!$A:$A,'1 2016 ric'!$A:$A,'ricostr 1 2016'!R:R)</f>
        <v>210836</v>
      </c>
      <c r="K309" s="118">
        <f>SUMIF('ricostr 1 2016'!$A:$A,'1 2016 ric'!$A:$A,'ricostr 1 2016'!T:T)</f>
        <v>154744</v>
      </c>
      <c r="L309" s="118">
        <f>SUMIF('ricostr 1 2016'!$A:$A,'1 2016 ric'!$A:$A,'ricostr 1 2016'!V:V)</f>
        <v>108936</v>
      </c>
      <c r="M309" s="118">
        <f>SUMIF('ricostr 1 2016'!$A:$A,'1 2016 ric'!$A:$A,'ricostr 1 2016'!X:X)</f>
        <v>66108</v>
      </c>
      <c r="N309" s="106">
        <f t="shared" si="9"/>
        <v>1144388</v>
      </c>
      <c r="P309">
        <v>1142984</v>
      </c>
      <c r="Q309" s="124">
        <f t="shared" si="8"/>
        <v>-1404</v>
      </c>
    </row>
    <row r="310" spans="1:17" x14ac:dyDescent="0.25">
      <c r="A310" s="139" t="s">
        <v>539</v>
      </c>
      <c r="B310" s="132" t="s">
        <v>13</v>
      </c>
      <c r="C310" s="118">
        <f>SUMIF('ricostr 1 2016'!$A:$A,'1 2016 ric'!$A:$A,'ricostr 1 2016'!D:D)</f>
        <v>110132</v>
      </c>
      <c r="D310" s="118">
        <f>SUMIF('ricostr 1 2016'!$A:$A,'1 2016 ric'!$A:$A,'ricostr 1 2016'!F:F)</f>
        <v>75688</v>
      </c>
      <c r="E310" s="118">
        <f>SUMIF('ricostr 1 2016'!$A:$A,'1 2016 ric'!$A:$A,'ricostr 1 2016'!H:H)</f>
        <v>103200</v>
      </c>
      <c r="F310" s="118">
        <f>SUMIF('ricostr 1 2016'!$A:$A,'1 2016 ric'!$A:$A,'ricostr 1 2016'!J:J)</f>
        <v>27228</v>
      </c>
      <c r="G310" s="118">
        <f>SUMIF('ricostr 1 2016'!$A:$A,'1 2016 ric'!$A:$A,'ricostr 1 2016'!L:L)</f>
        <v>77620</v>
      </c>
      <c r="H310" s="118">
        <f>SUMIF('ricostr 1 2016'!$A:$A,'1 2016 ric'!$A:$A,'ricostr 1 2016'!N:N)</f>
        <v>36592</v>
      </c>
      <c r="I310" s="118">
        <f>SUMIF('ricostr 1 2016'!$A:$A,'1 2016 ric'!$A:$A,'ricostr 1 2016'!P:P)</f>
        <v>69492</v>
      </c>
      <c r="J310" s="118">
        <f>SUMIF('ricostr 1 2016'!$A:$A,'1 2016 ric'!$A:$A,'ricostr 1 2016'!R:R)</f>
        <v>176312</v>
      </c>
      <c r="K310" s="118">
        <f>SUMIF('ricostr 1 2016'!$A:$A,'1 2016 ric'!$A:$A,'ricostr 1 2016'!T:T)</f>
        <v>133620</v>
      </c>
      <c r="L310" s="118">
        <f>SUMIF('ricostr 1 2016'!$A:$A,'1 2016 ric'!$A:$A,'ricostr 1 2016'!V:V)</f>
        <v>95744</v>
      </c>
      <c r="M310" s="118">
        <f>SUMIF('ricostr 1 2016'!$A:$A,'1 2016 ric'!$A:$A,'ricostr 1 2016'!X:X)</f>
        <v>54696</v>
      </c>
      <c r="N310" s="106">
        <f t="shared" si="9"/>
        <v>960324</v>
      </c>
      <c r="P310">
        <v>956980</v>
      </c>
      <c r="Q310" s="124">
        <f t="shared" si="8"/>
        <v>-3344</v>
      </c>
    </row>
    <row r="311" spans="1:17" x14ac:dyDescent="0.25">
      <c r="A311" s="143" t="s">
        <v>540</v>
      </c>
      <c r="B311" s="132" t="s">
        <v>15</v>
      </c>
      <c r="C311" s="118">
        <f>SUMIF('ricostr 1 2016'!$A:$A,'1 2016 ric'!$A:$A,'ricostr 1 2016'!D:D)</f>
        <v>63116</v>
      </c>
      <c r="D311" s="118">
        <f>SUMIF('ricostr 1 2016'!$A:$A,'1 2016 ric'!$A:$A,'ricostr 1 2016'!F:F)</f>
        <v>45480</v>
      </c>
      <c r="E311" s="118">
        <f>SUMIF('ricostr 1 2016'!$A:$A,'1 2016 ric'!$A:$A,'ricostr 1 2016'!H:H)</f>
        <v>56820</v>
      </c>
      <c r="F311" s="118">
        <f>SUMIF('ricostr 1 2016'!$A:$A,'1 2016 ric'!$A:$A,'ricostr 1 2016'!J:J)</f>
        <v>15540</v>
      </c>
      <c r="G311" s="118">
        <f>SUMIF('ricostr 1 2016'!$A:$A,'1 2016 ric'!$A:$A,'ricostr 1 2016'!L:L)</f>
        <v>44536</v>
      </c>
      <c r="H311" s="118">
        <f>SUMIF('ricostr 1 2016'!$A:$A,'1 2016 ric'!$A:$A,'ricostr 1 2016'!N:N)</f>
        <v>23016</v>
      </c>
      <c r="I311" s="118">
        <f>SUMIF('ricostr 1 2016'!$A:$A,'1 2016 ric'!$A:$A,'ricostr 1 2016'!P:P)</f>
        <v>36072</v>
      </c>
      <c r="J311" s="118">
        <f>SUMIF('ricostr 1 2016'!$A:$A,'1 2016 ric'!$A:$A,'ricostr 1 2016'!R:R)</f>
        <v>99784</v>
      </c>
      <c r="K311" s="118">
        <f>SUMIF('ricostr 1 2016'!$A:$A,'1 2016 ric'!$A:$A,'ricostr 1 2016'!T:T)</f>
        <v>72100</v>
      </c>
      <c r="L311" s="118">
        <f>SUMIF('ricostr 1 2016'!$A:$A,'1 2016 ric'!$A:$A,'ricostr 1 2016'!V:V)</f>
        <v>50300</v>
      </c>
      <c r="M311" s="118">
        <f>SUMIF('ricostr 1 2016'!$A:$A,'1 2016 ric'!$A:$A,'ricostr 1 2016'!X:X)</f>
        <v>29104</v>
      </c>
      <c r="N311" s="106">
        <f t="shared" si="9"/>
        <v>535868</v>
      </c>
      <c r="P311">
        <v>531968</v>
      </c>
      <c r="Q311" s="124">
        <f t="shared" si="8"/>
        <v>-3900</v>
      </c>
    </row>
    <row r="312" spans="1:17" x14ac:dyDescent="0.25">
      <c r="A312" s="143" t="s">
        <v>541</v>
      </c>
      <c r="B312" s="132" t="s">
        <v>17</v>
      </c>
      <c r="C312" s="118">
        <f>SUMIF('ricostr 1 2016'!$A:$A,'1 2016 ric'!$A:$A,'ricostr 1 2016'!D:D)</f>
        <v>57596</v>
      </c>
      <c r="D312" s="118">
        <f>SUMIF('ricostr 1 2016'!$A:$A,'1 2016 ric'!$A:$A,'ricostr 1 2016'!F:F)</f>
        <v>42748</v>
      </c>
      <c r="E312" s="118">
        <f>SUMIF('ricostr 1 2016'!$A:$A,'1 2016 ric'!$A:$A,'ricostr 1 2016'!H:H)</f>
        <v>51836</v>
      </c>
      <c r="F312" s="118">
        <f>SUMIF('ricostr 1 2016'!$A:$A,'1 2016 ric'!$A:$A,'ricostr 1 2016'!J:J)</f>
        <v>14480</v>
      </c>
      <c r="G312" s="118">
        <f>SUMIF('ricostr 1 2016'!$A:$A,'1 2016 ric'!$A:$A,'ricostr 1 2016'!L:L)</f>
        <v>41260</v>
      </c>
      <c r="H312" s="118">
        <f>SUMIF('ricostr 1 2016'!$A:$A,'1 2016 ric'!$A:$A,'ricostr 1 2016'!N:N)</f>
        <v>20472</v>
      </c>
      <c r="I312" s="118">
        <f>SUMIF('ricostr 1 2016'!$A:$A,'1 2016 ric'!$A:$A,'ricostr 1 2016'!P:P)</f>
        <v>33616</v>
      </c>
      <c r="J312" s="118">
        <f>SUMIF('ricostr 1 2016'!$A:$A,'1 2016 ric'!$A:$A,'ricostr 1 2016'!R:R)</f>
        <v>86284</v>
      </c>
      <c r="K312" s="118">
        <f>SUMIF('ricostr 1 2016'!$A:$A,'1 2016 ric'!$A:$A,'ricostr 1 2016'!T:T)</f>
        <v>67036</v>
      </c>
      <c r="L312" s="118">
        <f>SUMIF('ricostr 1 2016'!$A:$A,'1 2016 ric'!$A:$A,'ricostr 1 2016'!V:V)</f>
        <v>46640</v>
      </c>
      <c r="M312" s="118">
        <f>SUMIF('ricostr 1 2016'!$A:$A,'1 2016 ric'!$A:$A,'ricostr 1 2016'!X:X)</f>
        <v>27276</v>
      </c>
      <c r="N312" s="106">
        <f t="shared" si="9"/>
        <v>489244</v>
      </c>
      <c r="P312">
        <v>483754.66666666669</v>
      </c>
      <c r="Q312" s="124">
        <f t="shared" si="8"/>
        <v>-5489.3333333333139</v>
      </c>
    </row>
    <row r="313" spans="1:17" ht="25.5" x14ac:dyDescent="0.25">
      <c r="A313" s="143" t="s">
        <v>542</v>
      </c>
      <c r="B313" s="132" t="s">
        <v>312</v>
      </c>
      <c r="C313" s="118">
        <f>SUMIF('ricostr 1 2016'!$A:$A,'1 2016 ric'!$A:$A,'ricostr 1 2016'!D:D)</f>
        <v>53488</v>
      </c>
      <c r="D313" s="118">
        <f>SUMIF('ricostr 1 2016'!$A:$A,'1 2016 ric'!$A:$A,'ricostr 1 2016'!F:F)</f>
        <v>40384</v>
      </c>
      <c r="E313" s="118">
        <f>SUMIF('ricostr 1 2016'!$A:$A,'1 2016 ric'!$A:$A,'ricostr 1 2016'!H:H)</f>
        <v>48540</v>
      </c>
      <c r="F313" s="118">
        <f>SUMIF('ricostr 1 2016'!$A:$A,'1 2016 ric'!$A:$A,'ricostr 1 2016'!J:J)</f>
        <v>12916</v>
      </c>
      <c r="G313" s="118">
        <f>SUMIF('ricostr 1 2016'!$A:$A,'1 2016 ric'!$A:$A,'ricostr 1 2016'!L:L)</f>
        <v>38232</v>
      </c>
      <c r="H313" s="118">
        <f>SUMIF('ricostr 1 2016'!$A:$A,'1 2016 ric'!$A:$A,'ricostr 1 2016'!N:N)</f>
        <v>18532</v>
      </c>
      <c r="I313" s="118">
        <f>SUMIF('ricostr 1 2016'!$A:$A,'1 2016 ric'!$A:$A,'ricostr 1 2016'!P:P)</f>
        <v>30748</v>
      </c>
      <c r="J313" s="118">
        <f>SUMIF('ricostr 1 2016'!$A:$A,'1 2016 ric'!$A:$A,'ricostr 1 2016'!R:R)</f>
        <v>84124</v>
      </c>
      <c r="K313" s="118">
        <f>SUMIF('ricostr 1 2016'!$A:$A,'1 2016 ric'!$A:$A,'ricostr 1 2016'!T:T)</f>
        <v>66068</v>
      </c>
      <c r="L313" s="118">
        <f>SUMIF('ricostr 1 2016'!$A:$A,'1 2016 ric'!$A:$A,'ricostr 1 2016'!V:V)</f>
        <v>42128</v>
      </c>
      <c r="M313" s="118">
        <f>SUMIF('ricostr 1 2016'!$A:$A,'1 2016 ric'!$A:$A,'ricostr 1 2016'!X:X)</f>
        <v>26092</v>
      </c>
      <c r="N313" s="106">
        <f t="shared" si="9"/>
        <v>461252</v>
      </c>
      <c r="P313">
        <v>462630.66666666669</v>
      </c>
      <c r="Q313" s="124">
        <f t="shared" si="8"/>
        <v>1378.6666666666861</v>
      </c>
    </row>
    <row r="314" spans="1:17" ht="25.5" x14ac:dyDescent="0.25">
      <c r="A314" s="143" t="s">
        <v>543</v>
      </c>
      <c r="B314" s="132" t="s">
        <v>313</v>
      </c>
      <c r="C314" s="118">
        <f>SUMIF('ricostr 1 2016'!$A:$A,'1 2016 ric'!$A:$A,'ricostr 1 2016'!D:D)</f>
        <v>4108</v>
      </c>
      <c r="D314" s="118">
        <f>SUMIF('ricostr 1 2016'!$A:$A,'1 2016 ric'!$A:$A,'ricostr 1 2016'!F:F)</f>
        <v>2364</v>
      </c>
      <c r="E314" s="118">
        <f>SUMIF('ricostr 1 2016'!$A:$A,'1 2016 ric'!$A:$A,'ricostr 1 2016'!H:H)</f>
        <v>3296</v>
      </c>
      <c r="F314" s="118">
        <f>SUMIF('ricostr 1 2016'!$A:$A,'1 2016 ric'!$A:$A,'ricostr 1 2016'!J:J)</f>
        <v>1564</v>
      </c>
      <c r="G314" s="118">
        <f>SUMIF('ricostr 1 2016'!$A:$A,'1 2016 ric'!$A:$A,'ricostr 1 2016'!L:L)</f>
        <v>3028</v>
      </c>
      <c r="H314" s="118">
        <f>SUMIF('ricostr 1 2016'!$A:$A,'1 2016 ric'!$A:$A,'ricostr 1 2016'!N:N)</f>
        <v>1940</v>
      </c>
      <c r="I314" s="118">
        <f>SUMIF('ricostr 1 2016'!$A:$A,'1 2016 ric'!$A:$A,'ricostr 1 2016'!P:P)</f>
        <v>2868</v>
      </c>
      <c r="J314" s="118">
        <f>SUMIF('ricostr 1 2016'!$A:$A,'1 2016 ric'!$A:$A,'ricostr 1 2016'!R:R)</f>
        <v>2160</v>
      </c>
      <c r="K314" s="118">
        <f>SUMIF('ricostr 1 2016'!$A:$A,'1 2016 ric'!$A:$A,'ricostr 1 2016'!T:T)</f>
        <v>968</v>
      </c>
      <c r="L314" s="118">
        <f>SUMIF('ricostr 1 2016'!$A:$A,'1 2016 ric'!$A:$A,'ricostr 1 2016'!V:V)</f>
        <v>4512</v>
      </c>
      <c r="M314" s="118">
        <f>SUMIF('ricostr 1 2016'!$A:$A,'1 2016 ric'!$A:$A,'ricostr 1 2016'!X:X)</f>
        <v>1184</v>
      </c>
      <c r="N314" s="106">
        <f t="shared" si="9"/>
        <v>27992</v>
      </c>
      <c r="P314">
        <v>21124</v>
      </c>
      <c r="Q314" s="124">
        <f t="shared" si="8"/>
        <v>-6868</v>
      </c>
    </row>
    <row r="315" spans="1:17" ht="25.5" x14ac:dyDescent="0.25">
      <c r="A315" s="143" t="s">
        <v>544</v>
      </c>
      <c r="B315" s="132" t="s">
        <v>314</v>
      </c>
      <c r="C315" s="118">
        <f>SUMIF('ricostr 1 2016'!$A:$A,'1 2016 ric'!$A:$A,'ricostr 1 2016'!D:D)</f>
        <v>0</v>
      </c>
      <c r="D315" s="118">
        <f>SUMIF('ricostr 1 2016'!$A:$A,'1 2016 ric'!$A:$A,'ricostr 1 2016'!F:F)</f>
        <v>0</v>
      </c>
      <c r="E315" s="118">
        <f>SUMIF('ricostr 1 2016'!$A:$A,'1 2016 ric'!$A:$A,'ricostr 1 2016'!H:H)</f>
        <v>0</v>
      </c>
      <c r="F315" s="118">
        <f>SUMIF('ricostr 1 2016'!$A:$A,'1 2016 ric'!$A:$A,'ricostr 1 2016'!J:J)</f>
        <v>0</v>
      </c>
      <c r="G315" s="118">
        <f>SUMIF('ricostr 1 2016'!$A:$A,'1 2016 ric'!$A:$A,'ricostr 1 2016'!L:L)</f>
        <v>0</v>
      </c>
      <c r="H315" s="118">
        <f>SUMIF('ricostr 1 2016'!$A:$A,'1 2016 ric'!$A:$A,'ricostr 1 2016'!N:N)</f>
        <v>0</v>
      </c>
      <c r="I315" s="118">
        <f>SUMIF('ricostr 1 2016'!$A:$A,'1 2016 ric'!$A:$A,'ricostr 1 2016'!P:P)</f>
        <v>0</v>
      </c>
      <c r="J315" s="118">
        <f>SUMIF('ricostr 1 2016'!$A:$A,'1 2016 ric'!$A:$A,'ricostr 1 2016'!R:R)</f>
        <v>0</v>
      </c>
      <c r="K315" s="118">
        <f>SUMIF('ricostr 1 2016'!$A:$A,'1 2016 ric'!$A:$A,'ricostr 1 2016'!T:T)</f>
        <v>0</v>
      </c>
      <c r="L315" s="118">
        <f>SUMIF('ricostr 1 2016'!$A:$A,'1 2016 ric'!$A:$A,'ricostr 1 2016'!V:V)</f>
        <v>0</v>
      </c>
      <c r="M315" s="118">
        <f>SUMIF('ricostr 1 2016'!$A:$A,'1 2016 ric'!$A:$A,'ricostr 1 2016'!X:X)</f>
        <v>0</v>
      </c>
      <c r="N315" s="106">
        <f t="shared" si="9"/>
        <v>0</v>
      </c>
      <c r="P315">
        <v>0</v>
      </c>
      <c r="Q315" s="124">
        <f t="shared" si="8"/>
        <v>0</v>
      </c>
    </row>
    <row r="316" spans="1:17" x14ac:dyDescent="0.25">
      <c r="A316" s="143" t="s">
        <v>545</v>
      </c>
      <c r="B316" s="132" t="s">
        <v>19</v>
      </c>
      <c r="C316" s="118">
        <f>SUMIF('ricostr 1 2016'!$A:$A,'1 2016 ric'!$A:$A,'ricostr 1 2016'!D:D)</f>
        <v>5520</v>
      </c>
      <c r="D316" s="118">
        <f>SUMIF('ricostr 1 2016'!$A:$A,'1 2016 ric'!$A:$A,'ricostr 1 2016'!F:F)</f>
        <v>2732</v>
      </c>
      <c r="E316" s="118">
        <f>SUMIF('ricostr 1 2016'!$A:$A,'1 2016 ric'!$A:$A,'ricostr 1 2016'!H:H)</f>
        <v>4984</v>
      </c>
      <c r="F316" s="118">
        <f>SUMIF('ricostr 1 2016'!$A:$A,'1 2016 ric'!$A:$A,'ricostr 1 2016'!J:J)</f>
        <v>1060</v>
      </c>
      <c r="G316" s="118">
        <f>SUMIF('ricostr 1 2016'!$A:$A,'1 2016 ric'!$A:$A,'ricostr 1 2016'!L:L)</f>
        <v>3276</v>
      </c>
      <c r="H316" s="118">
        <f>SUMIF('ricostr 1 2016'!$A:$A,'1 2016 ric'!$A:$A,'ricostr 1 2016'!N:N)</f>
        <v>2544</v>
      </c>
      <c r="I316" s="118">
        <f>SUMIF('ricostr 1 2016'!$A:$A,'1 2016 ric'!$A:$A,'ricostr 1 2016'!P:P)</f>
        <v>2456</v>
      </c>
      <c r="J316" s="118">
        <f>SUMIF('ricostr 1 2016'!$A:$A,'1 2016 ric'!$A:$A,'ricostr 1 2016'!R:R)</f>
        <v>13500</v>
      </c>
      <c r="K316" s="118">
        <f>SUMIF('ricostr 1 2016'!$A:$A,'1 2016 ric'!$A:$A,'ricostr 1 2016'!T:T)</f>
        <v>5064</v>
      </c>
      <c r="L316" s="118">
        <f>SUMIF('ricostr 1 2016'!$A:$A,'1 2016 ric'!$A:$A,'ricostr 1 2016'!V:V)</f>
        <v>3660</v>
      </c>
      <c r="M316" s="118">
        <f>SUMIF('ricostr 1 2016'!$A:$A,'1 2016 ric'!$A:$A,'ricostr 1 2016'!X:X)</f>
        <v>1828</v>
      </c>
      <c r="N316" s="106">
        <f t="shared" si="9"/>
        <v>46624</v>
      </c>
      <c r="P316">
        <v>48213.333333333336</v>
      </c>
      <c r="Q316" s="124">
        <f t="shared" si="8"/>
        <v>1589.3333333333358</v>
      </c>
    </row>
    <row r="317" spans="1:17" ht="25.5" x14ac:dyDescent="0.25">
      <c r="A317" s="143" t="s">
        <v>546</v>
      </c>
      <c r="B317" s="132" t="s">
        <v>2106</v>
      </c>
      <c r="C317" s="118">
        <f>SUMIF('ricostr 1 2016'!$A:$A,'1 2016 ric'!$A:$A,'ricostr 1 2016'!D:D)</f>
        <v>5032</v>
      </c>
      <c r="D317" s="118">
        <f>SUMIF('ricostr 1 2016'!$A:$A,'1 2016 ric'!$A:$A,'ricostr 1 2016'!F:F)</f>
        <v>2152</v>
      </c>
      <c r="E317" s="118">
        <f>SUMIF('ricostr 1 2016'!$A:$A,'1 2016 ric'!$A:$A,'ricostr 1 2016'!H:H)</f>
        <v>4872</v>
      </c>
      <c r="F317" s="118">
        <f>SUMIF('ricostr 1 2016'!$A:$A,'1 2016 ric'!$A:$A,'ricostr 1 2016'!J:J)</f>
        <v>1000</v>
      </c>
      <c r="G317" s="118">
        <f>SUMIF('ricostr 1 2016'!$A:$A,'1 2016 ric'!$A:$A,'ricostr 1 2016'!L:L)</f>
        <v>3216</v>
      </c>
      <c r="H317" s="118">
        <f>SUMIF('ricostr 1 2016'!$A:$A,'1 2016 ric'!$A:$A,'ricostr 1 2016'!N:N)</f>
        <v>2400</v>
      </c>
      <c r="I317" s="118">
        <f>SUMIF('ricostr 1 2016'!$A:$A,'1 2016 ric'!$A:$A,'ricostr 1 2016'!P:P)</f>
        <v>2276</v>
      </c>
      <c r="J317" s="118">
        <f>SUMIF('ricostr 1 2016'!$A:$A,'1 2016 ric'!$A:$A,'ricostr 1 2016'!R:R)</f>
        <v>12528</v>
      </c>
      <c r="K317" s="118">
        <f>SUMIF('ricostr 1 2016'!$A:$A,'1 2016 ric'!$A:$A,'ricostr 1 2016'!T:T)</f>
        <v>4972</v>
      </c>
      <c r="L317" s="118">
        <f>SUMIF('ricostr 1 2016'!$A:$A,'1 2016 ric'!$A:$A,'ricostr 1 2016'!V:V)</f>
        <v>3052</v>
      </c>
      <c r="M317" s="118">
        <f>SUMIF('ricostr 1 2016'!$A:$A,'1 2016 ric'!$A:$A,'ricostr 1 2016'!X:X)</f>
        <v>1772</v>
      </c>
      <c r="N317" s="106">
        <f t="shared" si="9"/>
        <v>43272</v>
      </c>
      <c r="P317">
        <v>44978.666666666664</v>
      </c>
      <c r="Q317" s="124">
        <f t="shared" si="8"/>
        <v>1706.6666666666642</v>
      </c>
    </row>
    <row r="318" spans="1:17" ht="25.5" x14ac:dyDescent="0.25">
      <c r="A318" s="143" t="s">
        <v>547</v>
      </c>
      <c r="B318" s="132" t="s">
        <v>2107</v>
      </c>
      <c r="C318" s="118">
        <f>SUMIF('ricostr 1 2016'!$A:$A,'1 2016 ric'!$A:$A,'ricostr 1 2016'!D:D)</f>
        <v>488</v>
      </c>
      <c r="D318" s="118">
        <f>SUMIF('ricostr 1 2016'!$A:$A,'1 2016 ric'!$A:$A,'ricostr 1 2016'!F:F)</f>
        <v>580</v>
      </c>
      <c r="E318" s="118">
        <f>SUMIF('ricostr 1 2016'!$A:$A,'1 2016 ric'!$A:$A,'ricostr 1 2016'!H:H)</f>
        <v>112</v>
      </c>
      <c r="F318" s="118">
        <f>SUMIF('ricostr 1 2016'!$A:$A,'1 2016 ric'!$A:$A,'ricostr 1 2016'!J:J)</f>
        <v>60</v>
      </c>
      <c r="G318" s="118">
        <f>SUMIF('ricostr 1 2016'!$A:$A,'1 2016 ric'!$A:$A,'ricostr 1 2016'!L:L)</f>
        <v>60</v>
      </c>
      <c r="H318" s="118">
        <f>SUMIF('ricostr 1 2016'!$A:$A,'1 2016 ric'!$A:$A,'ricostr 1 2016'!N:N)</f>
        <v>144</v>
      </c>
      <c r="I318" s="118">
        <f>SUMIF('ricostr 1 2016'!$A:$A,'1 2016 ric'!$A:$A,'ricostr 1 2016'!P:P)</f>
        <v>180</v>
      </c>
      <c r="J318" s="118">
        <f>SUMIF('ricostr 1 2016'!$A:$A,'1 2016 ric'!$A:$A,'ricostr 1 2016'!R:R)</f>
        <v>972</v>
      </c>
      <c r="K318" s="118">
        <f>SUMIF('ricostr 1 2016'!$A:$A,'1 2016 ric'!$A:$A,'ricostr 1 2016'!T:T)</f>
        <v>92</v>
      </c>
      <c r="L318" s="118">
        <f>SUMIF('ricostr 1 2016'!$A:$A,'1 2016 ric'!$A:$A,'ricostr 1 2016'!V:V)</f>
        <v>608</v>
      </c>
      <c r="M318" s="118">
        <f>SUMIF('ricostr 1 2016'!$A:$A,'1 2016 ric'!$A:$A,'ricostr 1 2016'!X:X)</f>
        <v>56</v>
      </c>
      <c r="N318" s="106">
        <f t="shared" si="9"/>
        <v>3352</v>
      </c>
      <c r="P318">
        <v>3126.6666666666665</v>
      </c>
      <c r="Q318" s="124">
        <f t="shared" si="8"/>
        <v>-225.33333333333348</v>
      </c>
    </row>
    <row r="319" spans="1:17" ht="25.5" x14ac:dyDescent="0.25">
      <c r="A319" s="143" t="s">
        <v>548</v>
      </c>
      <c r="B319" s="132" t="s">
        <v>2108</v>
      </c>
      <c r="C319" s="118">
        <f>SUMIF('ricostr 1 2016'!$A:$A,'1 2016 ric'!$A:$A,'ricostr 1 2016'!D:D)</f>
        <v>0</v>
      </c>
      <c r="D319" s="118">
        <f>SUMIF('ricostr 1 2016'!$A:$A,'1 2016 ric'!$A:$A,'ricostr 1 2016'!F:F)</f>
        <v>0</v>
      </c>
      <c r="E319" s="118">
        <f>SUMIF('ricostr 1 2016'!$A:$A,'1 2016 ric'!$A:$A,'ricostr 1 2016'!H:H)</f>
        <v>0</v>
      </c>
      <c r="F319" s="118">
        <f>SUMIF('ricostr 1 2016'!$A:$A,'1 2016 ric'!$A:$A,'ricostr 1 2016'!J:J)</f>
        <v>0</v>
      </c>
      <c r="G319" s="118">
        <f>SUMIF('ricostr 1 2016'!$A:$A,'1 2016 ric'!$A:$A,'ricostr 1 2016'!L:L)</f>
        <v>0</v>
      </c>
      <c r="H319" s="118">
        <f>SUMIF('ricostr 1 2016'!$A:$A,'1 2016 ric'!$A:$A,'ricostr 1 2016'!N:N)</f>
        <v>0</v>
      </c>
      <c r="I319" s="118">
        <f>SUMIF('ricostr 1 2016'!$A:$A,'1 2016 ric'!$A:$A,'ricostr 1 2016'!P:P)</f>
        <v>0</v>
      </c>
      <c r="J319" s="118">
        <f>SUMIF('ricostr 1 2016'!$A:$A,'1 2016 ric'!$A:$A,'ricostr 1 2016'!R:R)</f>
        <v>0</v>
      </c>
      <c r="K319" s="118">
        <f>SUMIF('ricostr 1 2016'!$A:$A,'1 2016 ric'!$A:$A,'ricostr 1 2016'!T:T)</f>
        <v>0</v>
      </c>
      <c r="L319" s="118">
        <f>SUMIF('ricostr 1 2016'!$A:$A,'1 2016 ric'!$A:$A,'ricostr 1 2016'!V:V)</f>
        <v>0</v>
      </c>
      <c r="M319" s="118">
        <f>SUMIF('ricostr 1 2016'!$A:$A,'1 2016 ric'!$A:$A,'ricostr 1 2016'!X:X)</f>
        <v>0</v>
      </c>
      <c r="N319" s="106">
        <f t="shared" si="9"/>
        <v>0</v>
      </c>
      <c r="P319">
        <v>108</v>
      </c>
      <c r="Q319" s="124">
        <f t="shared" si="8"/>
        <v>108</v>
      </c>
    </row>
    <row r="320" spans="1:17" x14ac:dyDescent="0.25">
      <c r="A320" s="143" t="s">
        <v>954</v>
      </c>
      <c r="B320" s="132" t="s">
        <v>21</v>
      </c>
      <c r="C320" s="118">
        <f>SUMIF('ricostr 1 2016'!$A:$A,'1 2016 ric'!$A:$A,'ricostr 1 2016'!D:D)</f>
        <v>47016</v>
      </c>
      <c r="D320" s="118">
        <f>SUMIF('ricostr 1 2016'!$A:$A,'1 2016 ric'!$A:$A,'ricostr 1 2016'!F:F)</f>
        <v>30208</v>
      </c>
      <c r="E320" s="118">
        <f>SUMIF('ricostr 1 2016'!$A:$A,'1 2016 ric'!$A:$A,'ricostr 1 2016'!H:H)</f>
        <v>46380</v>
      </c>
      <c r="F320" s="118">
        <f>SUMIF('ricostr 1 2016'!$A:$A,'1 2016 ric'!$A:$A,'ricostr 1 2016'!J:J)</f>
        <v>11688</v>
      </c>
      <c r="G320" s="118">
        <f>SUMIF('ricostr 1 2016'!$A:$A,'1 2016 ric'!$A:$A,'ricostr 1 2016'!L:L)</f>
        <v>33084</v>
      </c>
      <c r="H320" s="118">
        <f>SUMIF('ricostr 1 2016'!$A:$A,'1 2016 ric'!$A:$A,'ricostr 1 2016'!N:N)</f>
        <v>13576</v>
      </c>
      <c r="I320" s="118">
        <f>SUMIF('ricostr 1 2016'!$A:$A,'1 2016 ric'!$A:$A,'ricostr 1 2016'!P:P)</f>
        <v>33420</v>
      </c>
      <c r="J320" s="118">
        <f>SUMIF('ricostr 1 2016'!$A:$A,'1 2016 ric'!$A:$A,'ricostr 1 2016'!R:R)</f>
        <v>76528</v>
      </c>
      <c r="K320" s="118">
        <f>SUMIF('ricostr 1 2016'!$A:$A,'1 2016 ric'!$A:$A,'ricostr 1 2016'!T:T)</f>
        <v>61520</v>
      </c>
      <c r="L320" s="118">
        <f>SUMIF('ricostr 1 2016'!$A:$A,'1 2016 ric'!$A:$A,'ricostr 1 2016'!V:V)</f>
        <v>45444</v>
      </c>
      <c r="M320" s="118">
        <f>SUMIF('ricostr 1 2016'!$A:$A,'1 2016 ric'!$A:$A,'ricostr 1 2016'!X:X)</f>
        <v>25592</v>
      </c>
      <c r="N320" s="106">
        <f t="shared" si="9"/>
        <v>424456</v>
      </c>
      <c r="P320">
        <v>425012</v>
      </c>
      <c r="Q320" s="124">
        <f t="shared" si="8"/>
        <v>556</v>
      </c>
    </row>
    <row r="321" spans="1:17" ht="25.5" x14ac:dyDescent="0.25">
      <c r="A321" s="143" t="s">
        <v>955</v>
      </c>
      <c r="B321" s="132" t="s">
        <v>315</v>
      </c>
      <c r="C321" s="118">
        <f>SUMIF('ricostr 1 2016'!$A:$A,'1 2016 ric'!$A:$A,'ricostr 1 2016'!D:D)</f>
        <v>43712</v>
      </c>
      <c r="D321" s="118">
        <f>SUMIF('ricostr 1 2016'!$A:$A,'1 2016 ric'!$A:$A,'ricostr 1 2016'!F:F)</f>
        <v>29484</v>
      </c>
      <c r="E321" s="118">
        <f>SUMIF('ricostr 1 2016'!$A:$A,'1 2016 ric'!$A:$A,'ricostr 1 2016'!H:H)</f>
        <v>43140</v>
      </c>
      <c r="F321" s="118">
        <f>SUMIF('ricostr 1 2016'!$A:$A,'1 2016 ric'!$A:$A,'ricostr 1 2016'!J:J)</f>
        <v>10584</v>
      </c>
      <c r="G321" s="118">
        <f>SUMIF('ricostr 1 2016'!$A:$A,'1 2016 ric'!$A:$A,'ricostr 1 2016'!L:L)</f>
        <v>32292</v>
      </c>
      <c r="H321" s="118">
        <f>SUMIF('ricostr 1 2016'!$A:$A,'1 2016 ric'!$A:$A,'ricostr 1 2016'!N:N)</f>
        <v>13184</v>
      </c>
      <c r="I321" s="118">
        <f>SUMIF('ricostr 1 2016'!$A:$A,'1 2016 ric'!$A:$A,'ricostr 1 2016'!P:P)</f>
        <v>32428</v>
      </c>
      <c r="J321" s="118">
        <f>SUMIF('ricostr 1 2016'!$A:$A,'1 2016 ric'!$A:$A,'ricostr 1 2016'!R:R)</f>
        <v>75104</v>
      </c>
      <c r="K321" s="118">
        <f>SUMIF('ricostr 1 2016'!$A:$A,'1 2016 ric'!$A:$A,'ricostr 1 2016'!T:T)</f>
        <v>58732</v>
      </c>
      <c r="L321" s="118">
        <f>SUMIF('ricostr 1 2016'!$A:$A,'1 2016 ric'!$A:$A,'ricostr 1 2016'!V:V)</f>
        <v>40100</v>
      </c>
      <c r="M321" s="118">
        <f>SUMIF('ricostr 1 2016'!$A:$A,'1 2016 ric'!$A:$A,'ricostr 1 2016'!X:X)</f>
        <v>23004</v>
      </c>
      <c r="N321" s="106">
        <f t="shared" si="9"/>
        <v>401764</v>
      </c>
      <c r="P321">
        <v>405401.33333333331</v>
      </c>
      <c r="Q321" s="124">
        <f t="shared" si="8"/>
        <v>3637.3333333333139</v>
      </c>
    </row>
    <row r="322" spans="1:17" ht="25.5" x14ac:dyDescent="0.25">
      <c r="A322" s="143" t="s">
        <v>956</v>
      </c>
      <c r="B322" s="132" t="s">
        <v>316</v>
      </c>
      <c r="C322" s="118">
        <f>SUMIF('ricostr 1 2016'!$A:$A,'1 2016 ric'!$A:$A,'ricostr 1 2016'!D:D)</f>
        <v>3300</v>
      </c>
      <c r="D322" s="118">
        <f>SUMIF('ricostr 1 2016'!$A:$A,'1 2016 ric'!$A:$A,'ricostr 1 2016'!F:F)</f>
        <v>724</v>
      </c>
      <c r="E322" s="118">
        <f>SUMIF('ricostr 1 2016'!$A:$A,'1 2016 ric'!$A:$A,'ricostr 1 2016'!H:H)</f>
        <v>3056</v>
      </c>
      <c r="F322" s="118">
        <f>SUMIF('ricostr 1 2016'!$A:$A,'1 2016 ric'!$A:$A,'ricostr 1 2016'!J:J)</f>
        <v>1104</v>
      </c>
      <c r="G322" s="118">
        <f>SUMIF('ricostr 1 2016'!$A:$A,'1 2016 ric'!$A:$A,'ricostr 1 2016'!L:L)</f>
        <v>792</v>
      </c>
      <c r="H322" s="118">
        <f>SUMIF('ricostr 1 2016'!$A:$A,'1 2016 ric'!$A:$A,'ricostr 1 2016'!N:N)</f>
        <v>392</v>
      </c>
      <c r="I322" s="118">
        <f>SUMIF('ricostr 1 2016'!$A:$A,'1 2016 ric'!$A:$A,'ricostr 1 2016'!P:P)</f>
        <v>992</v>
      </c>
      <c r="J322" s="118">
        <f>SUMIF('ricostr 1 2016'!$A:$A,'1 2016 ric'!$A:$A,'ricostr 1 2016'!R:R)</f>
        <v>1424</v>
      </c>
      <c r="K322" s="118">
        <f>SUMIF('ricostr 1 2016'!$A:$A,'1 2016 ric'!$A:$A,'ricostr 1 2016'!T:T)</f>
        <v>2788</v>
      </c>
      <c r="L322" s="118">
        <f>SUMIF('ricostr 1 2016'!$A:$A,'1 2016 ric'!$A:$A,'ricostr 1 2016'!V:V)</f>
        <v>5344</v>
      </c>
      <c r="M322" s="118">
        <f>SUMIF('ricostr 1 2016'!$A:$A,'1 2016 ric'!$A:$A,'ricostr 1 2016'!X:X)</f>
        <v>400</v>
      </c>
      <c r="N322" s="106">
        <f t="shared" si="9"/>
        <v>20316</v>
      </c>
      <c r="P322">
        <v>18601.333333333332</v>
      </c>
      <c r="Q322" s="124">
        <f t="shared" ref="Q322:Q385" si="10">+P322-N322</f>
        <v>-1714.6666666666679</v>
      </c>
    </row>
    <row r="323" spans="1:17" ht="25.5" x14ac:dyDescent="0.25">
      <c r="A323" s="143" t="s">
        <v>957</v>
      </c>
      <c r="B323" s="132" t="s">
        <v>317</v>
      </c>
      <c r="C323" s="118">
        <f>SUMIF('ricostr 1 2016'!$A:$A,'1 2016 ric'!$A:$A,'ricostr 1 2016'!D:D)</f>
        <v>4</v>
      </c>
      <c r="D323" s="118">
        <f>SUMIF('ricostr 1 2016'!$A:$A,'1 2016 ric'!$A:$A,'ricostr 1 2016'!F:F)</f>
        <v>0</v>
      </c>
      <c r="E323" s="118">
        <f>SUMIF('ricostr 1 2016'!$A:$A,'1 2016 ric'!$A:$A,'ricostr 1 2016'!H:H)</f>
        <v>184</v>
      </c>
      <c r="F323" s="118">
        <f>SUMIF('ricostr 1 2016'!$A:$A,'1 2016 ric'!$A:$A,'ricostr 1 2016'!J:J)</f>
        <v>0</v>
      </c>
      <c r="G323" s="118">
        <f>SUMIF('ricostr 1 2016'!$A:$A,'1 2016 ric'!$A:$A,'ricostr 1 2016'!L:L)</f>
        <v>0</v>
      </c>
      <c r="H323" s="118">
        <f>SUMIF('ricostr 1 2016'!$A:$A,'1 2016 ric'!$A:$A,'ricostr 1 2016'!N:N)</f>
        <v>0</v>
      </c>
      <c r="I323" s="118">
        <f>SUMIF('ricostr 1 2016'!$A:$A,'1 2016 ric'!$A:$A,'ricostr 1 2016'!P:P)</f>
        <v>0</v>
      </c>
      <c r="J323" s="118">
        <f>SUMIF('ricostr 1 2016'!$A:$A,'1 2016 ric'!$A:$A,'ricostr 1 2016'!R:R)</f>
        <v>0</v>
      </c>
      <c r="K323" s="118">
        <f>SUMIF('ricostr 1 2016'!$A:$A,'1 2016 ric'!$A:$A,'ricostr 1 2016'!T:T)</f>
        <v>0</v>
      </c>
      <c r="L323" s="118">
        <f>SUMIF('ricostr 1 2016'!$A:$A,'1 2016 ric'!$A:$A,'ricostr 1 2016'!V:V)</f>
        <v>0</v>
      </c>
      <c r="M323" s="118">
        <f>SUMIF('ricostr 1 2016'!$A:$A,'1 2016 ric'!$A:$A,'ricostr 1 2016'!X:X)</f>
        <v>2188</v>
      </c>
      <c r="N323" s="106">
        <f t="shared" ref="N323:N386" si="11">SUM(C323:M323)</f>
        <v>2376</v>
      </c>
      <c r="P323">
        <v>1009.3333333333334</v>
      </c>
      <c r="Q323" s="124">
        <f t="shared" si="10"/>
        <v>-1366.6666666666665</v>
      </c>
    </row>
    <row r="324" spans="1:17" x14ac:dyDescent="0.25">
      <c r="A324" s="139" t="s">
        <v>958</v>
      </c>
      <c r="B324" s="132" t="s">
        <v>329</v>
      </c>
      <c r="C324" s="118">
        <f>SUMIF('ricostr 1 2016'!$A:$A,'1 2016 ric'!$A:$A,'ricostr 1 2016'!D:D)</f>
        <v>476</v>
      </c>
      <c r="D324" s="118">
        <f>SUMIF('ricostr 1 2016'!$A:$A,'1 2016 ric'!$A:$A,'ricostr 1 2016'!F:F)</f>
        <v>284</v>
      </c>
      <c r="E324" s="118">
        <f>SUMIF('ricostr 1 2016'!$A:$A,'1 2016 ric'!$A:$A,'ricostr 1 2016'!H:H)</f>
        <v>384</v>
      </c>
      <c r="F324" s="118">
        <f>SUMIF('ricostr 1 2016'!$A:$A,'1 2016 ric'!$A:$A,'ricostr 1 2016'!J:J)</f>
        <v>116</v>
      </c>
      <c r="G324" s="118">
        <f>SUMIF('ricostr 1 2016'!$A:$A,'1 2016 ric'!$A:$A,'ricostr 1 2016'!L:L)</f>
        <v>400</v>
      </c>
      <c r="H324" s="118">
        <f>SUMIF('ricostr 1 2016'!$A:$A,'1 2016 ric'!$A:$A,'ricostr 1 2016'!N:N)</f>
        <v>360</v>
      </c>
      <c r="I324" s="118">
        <f>SUMIF('ricostr 1 2016'!$A:$A,'1 2016 ric'!$A:$A,'ricostr 1 2016'!P:P)</f>
        <v>192</v>
      </c>
      <c r="J324" s="118">
        <f>SUMIF('ricostr 1 2016'!$A:$A,'1 2016 ric'!$A:$A,'ricostr 1 2016'!R:R)</f>
        <v>892</v>
      </c>
      <c r="K324" s="118">
        <f>SUMIF('ricostr 1 2016'!$A:$A,'1 2016 ric'!$A:$A,'ricostr 1 2016'!T:T)</f>
        <v>364</v>
      </c>
      <c r="L324" s="118">
        <f>SUMIF('ricostr 1 2016'!$A:$A,'1 2016 ric'!$A:$A,'ricostr 1 2016'!V:V)</f>
        <v>180</v>
      </c>
      <c r="M324" s="118">
        <f>SUMIF('ricostr 1 2016'!$A:$A,'1 2016 ric'!$A:$A,'ricostr 1 2016'!X:X)</f>
        <v>176</v>
      </c>
      <c r="N324" s="106">
        <f t="shared" si="11"/>
        <v>3824</v>
      </c>
      <c r="P324">
        <v>3537.3333333333335</v>
      </c>
      <c r="Q324" s="124">
        <f t="shared" si="10"/>
        <v>-286.66666666666652</v>
      </c>
    </row>
    <row r="325" spans="1:17" ht="25.5" x14ac:dyDescent="0.25">
      <c r="A325" s="143" t="s">
        <v>959</v>
      </c>
      <c r="B325" s="132" t="s">
        <v>331</v>
      </c>
      <c r="C325" s="118">
        <f>SUMIF('ricostr 1 2016'!$A:$A,'1 2016 ric'!$A:$A,'ricostr 1 2016'!D:D)</f>
        <v>364</v>
      </c>
      <c r="D325" s="118">
        <f>SUMIF('ricostr 1 2016'!$A:$A,'1 2016 ric'!$A:$A,'ricostr 1 2016'!F:F)</f>
        <v>192</v>
      </c>
      <c r="E325" s="118">
        <f>SUMIF('ricostr 1 2016'!$A:$A,'1 2016 ric'!$A:$A,'ricostr 1 2016'!H:H)</f>
        <v>384</v>
      </c>
      <c r="F325" s="118">
        <f>SUMIF('ricostr 1 2016'!$A:$A,'1 2016 ric'!$A:$A,'ricostr 1 2016'!J:J)</f>
        <v>116</v>
      </c>
      <c r="G325" s="118">
        <f>SUMIF('ricostr 1 2016'!$A:$A,'1 2016 ric'!$A:$A,'ricostr 1 2016'!L:L)</f>
        <v>400</v>
      </c>
      <c r="H325" s="118">
        <f>SUMIF('ricostr 1 2016'!$A:$A,'1 2016 ric'!$A:$A,'ricostr 1 2016'!N:N)</f>
        <v>328</v>
      </c>
      <c r="I325" s="118">
        <f>SUMIF('ricostr 1 2016'!$A:$A,'1 2016 ric'!$A:$A,'ricostr 1 2016'!P:P)</f>
        <v>192</v>
      </c>
      <c r="J325" s="118">
        <f>SUMIF('ricostr 1 2016'!$A:$A,'1 2016 ric'!$A:$A,'ricostr 1 2016'!R:R)</f>
        <v>768</v>
      </c>
      <c r="K325" s="118">
        <f>SUMIF('ricostr 1 2016'!$A:$A,'1 2016 ric'!$A:$A,'ricostr 1 2016'!T:T)</f>
        <v>256</v>
      </c>
      <c r="L325" s="118">
        <f>SUMIF('ricostr 1 2016'!$A:$A,'1 2016 ric'!$A:$A,'ricostr 1 2016'!V:V)</f>
        <v>100</v>
      </c>
      <c r="M325" s="118">
        <f>SUMIF('ricostr 1 2016'!$A:$A,'1 2016 ric'!$A:$A,'ricostr 1 2016'!X:X)</f>
        <v>116</v>
      </c>
      <c r="N325" s="106">
        <f t="shared" si="11"/>
        <v>3216</v>
      </c>
      <c r="P325">
        <v>2892</v>
      </c>
      <c r="Q325" s="124">
        <f t="shared" si="10"/>
        <v>-324</v>
      </c>
    </row>
    <row r="326" spans="1:17" ht="25.5" x14ac:dyDescent="0.25">
      <c r="A326" s="143" t="s">
        <v>960</v>
      </c>
      <c r="B326" s="132" t="s">
        <v>2007</v>
      </c>
      <c r="C326" s="118">
        <f>SUMIF('ricostr 1 2016'!$A:$A,'1 2016 ric'!$A:$A,'ricostr 1 2016'!D:D)</f>
        <v>364</v>
      </c>
      <c r="D326" s="118">
        <f>SUMIF('ricostr 1 2016'!$A:$A,'1 2016 ric'!$A:$A,'ricostr 1 2016'!F:F)</f>
        <v>192</v>
      </c>
      <c r="E326" s="118">
        <f>SUMIF('ricostr 1 2016'!$A:$A,'1 2016 ric'!$A:$A,'ricostr 1 2016'!H:H)</f>
        <v>312</v>
      </c>
      <c r="F326" s="118">
        <f>SUMIF('ricostr 1 2016'!$A:$A,'1 2016 ric'!$A:$A,'ricostr 1 2016'!J:J)</f>
        <v>0</v>
      </c>
      <c r="G326" s="118">
        <f>SUMIF('ricostr 1 2016'!$A:$A,'1 2016 ric'!$A:$A,'ricostr 1 2016'!L:L)</f>
        <v>344</v>
      </c>
      <c r="H326" s="118">
        <f>SUMIF('ricostr 1 2016'!$A:$A,'1 2016 ric'!$A:$A,'ricostr 1 2016'!N:N)</f>
        <v>300</v>
      </c>
      <c r="I326" s="118">
        <f>SUMIF('ricostr 1 2016'!$A:$A,'1 2016 ric'!$A:$A,'ricostr 1 2016'!P:P)</f>
        <v>192</v>
      </c>
      <c r="J326" s="118">
        <f>SUMIF('ricostr 1 2016'!$A:$A,'1 2016 ric'!$A:$A,'ricostr 1 2016'!R:R)</f>
        <v>768</v>
      </c>
      <c r="K326" s="118">
        <f>SUMIF('ricostr 1 2016'!$A:$A,'1 2016 ric'!$A:$A,'ricostr 1 2016'!T:T)</f>
        <v>256</v>
      </c>
      <c r="L326" s="118">
        <f>SUMIF('ricostr 1 2016'!$A:$A,'1 2016 ric'!$A:$A,'ricostr 1 2016'!V:V)</f>
        <v>100</v>
      </c>
      <c r="M326" s="118">
        <f>SUMIF('ricostr 1 2016'!$A:$A,'1 2016 ric'!$A:$A,'ricostr 1 2016'!X:X)</f>
        <v>0</v>
      </c>
      <c r="N326" s="106">
        <f t="shared" si="11"/>
        <v>2828</v>
      </c>
      <c r="P326">
        <v>2541.3333333333335</v>
      </c>
      <c r="Q326" s="124">
        <f t="shared" si="10"/>
        <v>-286.66666666666652</v>
      </c>
    </row>
    <row r="327" spans="1:17" ht="25.5" x14ac:dyDescent="0.25">
      <c r="A327" s="143" t="s">
        <v>961</v>
      </c>
      <c r="B327" s="132" t="s">
        <v>2008</v>
      </c>
      <c r="C327" s="118">
        <f>SUMIF('ricostr 1 2016'!$A:$A,'1 2016 ric'!$A:$A,'ricostr 1 2016'!D:D)</f>
        <v>0</v>
      </c>
      <c r="D327" s="118">
        <f>SUMIF('ricostr 1 2016'!$A:$A,'1 2016 ric'!$A:$A,'ricostr 1 2016'!F:F)</f>
        <v>0</v>
      </c>
      <c r="E327" s="118">
        <f>SUMIF('ricostr 1 2016'!$A:$A,'1 2016 ric'!$A:$A,'ricostr 1 2016'!H:H)</f>
        <v>72</v>
      </c>
      <c r="F327" s="118">
        <f>SUMIF('ricostr 1 2016'!$A:$A,'1 2016 ric'!$A:$A,'ricostr 1 2016'!J:J)</f>
        <v>0</v>
      </c>
      <c r="G327" s="118">
        <f>SUMIF('ricostr 1 2016'!$A:$A,'1 2016 ric'!$A:$A,'ricostr 1 2016'!L:L)</f>
        <v>56</v>
      </c>
      <c r="H327" s="118">
        <f>SUMIF('ricostr 1 2016'!$A:$A,'1 2016 ric'!$A:$A,'ricostr 1 2016'!N:N)</f>
        <v>28</v>
      </c>
      <c r="I327" s="118">
        <f>SUMIF('ricostr 1 2016'!$A:$A,'1 2016 ric'!$A:$A,'ricostr 1 2016'!P:P)</f>
        <v>0</v>
      </c>
      <c r="J327" s="118">
        <f>SUMIF('ricostr 1 2016'!$A:$A,'1 2016 ric'!$A:$A,'ricostr 1 2016'!R:R)</f>
        <v>0</v>
      </c>
      <c r="K327" s="118">
        <f>SUMIF('ricostr 1 2016'!$A:$A,'1 2016 ric'!$A:$A,'ricostr 1 2016'!T:T)</f>
        <v>0</v>
      </c>
      <c r="L327" s="118">
        <f>SUMIF('ricostr 1 2016'!$A:$A,'1 2016 ric'!$A:$A,'ricostr 1 2016'!V:V)</f>
        <v>0</v>
      </c>
      <c r="M327" s="118">
        <f>SUMIF('ricostr 1 2016'!$A:$A,'1 2016 ric'!$A:$A,'ricostr 1 2016'!X:X)</f>
        <v>116</v>
      </c>
      <c r="N327" s="106">
        <f t="shared" si="11"/>
        <v>272</v>
      </c>
      <c r="P327">
        <v>228</v>
      </c>
      <c r="Q327" s="124">
        <f t="shared" si="10"/>
        <v>-44</v>
      </c>
    </row>
    <row r="328" spans="1:17" ht="25.5" x14ac:dyDescent="0.25">
      <c r="A328" s="143" t="s">
        <v>962</v>
      </c>
      <c r="B328" s="132" t="s">
        <v>2009</v>
      </c>
      <c r="C328" s="118">
        <f>SUMIF('ricostr 1 2016'!$A:$A,'1 2016 ric'!$A:$A,'ricostr 1 2016'!D:D)</f>
        <v>0</v>
      </c>
      <c r="D328" s="118">
        <f>SUMIF('ricostr 1 2016'!$A:$A,'1 2016 ric'!$A:$A,'ricostr 1 2016'!F:F)</f>
        <v>0</v>
      </c>
      <c r="E328" s="118">
        <f>SUMIF('ricostr 1 2016'!$A:$A,'1 2016 ric'!$A:$A,'ricostr 1 2016'!H:H)</f>
        <v>0</v>
      </c>
      <c r="F328" s="118">
        <f>SUMIF('ricostr 1 2016'!$A:$A,'1 2016 ric'!$A:$A,'ricostr 1 2016'!J:J)</f>
        <v>116</v>
      </c>
      <c r="G328" s="118">
        <f>SUMIF('ricostr 1 2016'!$A:$A,'1 2016 ric'!$A:$A,'ricostr 1 2016'!L:L)</f>
        <v>0</v>
      </c>
      <c r="H328" s="118">
        <f>SUMIF('ricostr 1 2016'!$A:$A,'1 2016 ric'!$A:$A,'ricostr 1 2016'!N:N)</f>
        <v>0</v>
      </c>
      <c r="I328" s="118">
        <f>SUMIF('ricostr 1 2016'!$A:$A,'1 2016 ric'!$A:$A,'ricostr 1 2016'!P:P)</f>
        <v>0</v>
      </c>
      <c r="J328" s="118">
        <f>SUMIF('ricostr 1 2016'!$A:$A,'1 2016 ric'!$A:$A,'ricostr 1 2016'!R:R)</f>
        <v>0</v>
      </c>
      <c r="K328" s="118">
        <f>SUMIF('ricostr 1 2016'!$A:$A,'1 2016 ric'!$A:$A,'ricostr 1 2016'!T:T)</f>
        <v>0</v>
      </c>
      <c r="L328" s="118">
        <f>SUMIF('ricostr 1 2016'!$A:$A,'1 2016 ric'!$A:$A,'ricostr 1 2016'!V:V)</f>
        <v>0</v>
      </c>
      <c r="M328" s="118">
        <f>SUMIF('ricostr 1 2016'!$A:$A,'1 2016 ric'!$A:$A,'ricostr 1 2016'!X:X)</f>
        <v>0</v>
      </c>
      <c r="N328" s="106">
        <f t="shared" si="11"/>
        <v>116</v>
      </c>
      <c r="P328">
        <v>122.66666666666667</v>
      </c>
      <c r="Q328" s="124">
        <f t="shared" si="10"/>
        <v>6.6666666666666714</v>
      </c>
    </row>
    <row r="329" spans="1:17" ht="25.5" x14ac:dyDescent="0.25">
      <c r="A329" s="143" t="s">
        <v>963</v>
      </c>
      <c r="B329" s="132" t="s">
        <v>333</v>
      </c>
      <c r="C329" s="118">
        <f>SUMIF('ricostr 1 2016'!$A:$A,'1 2016 ric'!$A:$A,'ricostr 1 2016'!D:D)</f>
        <v>112</v>
      </c>
      <c r="D329" s="118">
        <f>SUMIF('ricostr 1 2016'!$A:$A,'1 2016 ric'!$A:$A,'ricostr 1 2016'!F:F)</f>
        <v>92</v>
      </c>
      <c r="E329" s="118">
        <f>SUMIF('ricostr 1 2016'!$A:$A,'1 2016 ric'!$A:$A,'ricostr 1 2016'!H:H)</f>
        <v>0</v>
      </c>
      <c r="F329" s="118">
        <f>SUMIF('ricostr 1 2016'!$A:$A,'1 2016 ric'!$A:$A,'ricostr 1 2016'!J:J)</f>
        <v>0</v>
      </c>
      <c r="G329" s="118">
        <f>SUMIF('ricostr 1 2016'!$A:$A,'1 2016 ric'!$A:$A,'ricostr 1 2016'!L:L)</f>
        <v>0</v>
      </c>
      <c r="H329" s="118">
        <f>SUMIF('ricostr 1 2016'!$A:$A,'1 2016 ric'!$A:$A,'ricostr 1 2016'!N:N)</f>
        <v>32</v>
      </c>
      <c r="I329" s="118">
        <f>SUMIF('ricostr 1 2016'!$A:$A,'1 2016 ric'!$A:$A,'ricostr 1 2016'!P:P)</f>
        <v>0</v>
      </c>
      <c r="J329" s="118">
        <f>SUMIF('ricostr 1 2016'!$A:$A,'1 2016 ric'!$A:$A,'ricostr 1 2016'!R:R)</f>
        <v>124</v>
      </c>
      <c r="K329" s="118">
        <f>SUMIF('ricostr 1 2016'!$A:$A,'1 2016 ric'!$A:$A,'ricostr 1 2016'!T:T)</f>
        <v>108</v>
      </c>
      <c r="L329" s="118">
        <f>SUMIF('ricostr 1 2016'!$A:$A,'1 2016 ric'!$A:$A,'ricostr 1 2016'!V:V)</f>
        <v>80</v>
      </c>
      <c r="M329" s="118">
        <f>SUMIF('ricostr 1 2016'!$A:$A,'1 2016 ric'!$A:$A,'ricostr 1 2016'!X:X)</f>
        <v>60</v>
      </c>
      <c r="N329" s="106">
        <f t="shared" si="11"/>
        <v>608</v>
      </c>
      <c r="P329">
        <v>645.33333333333337</v>
      </c>
      <c r="Q329" s="124">
        <f t="shared" si="10"/>
        <v>37.333333333333371</v>
      </c>
    </row>
    <row r="330" spans="1:17" ht="25.5" x14ac:dyDescent="0.25">
      <c r="A330" s="143" t="s">
        <v>964</v>
      </c>
      <c r="B330" s="132" t="s">
        <v>2010</v>
      </c>
      <c r="C330" s="118">
        <f>SUMIF('ricostr 1 2016'!$A:$A,'1 2016 ric'!$A:$A,'ricostr 1 2016'!D:D)</f>
        <v>76</v>
      </c>
      <c r="D330" s="118">
        <f>SUMIF('ricostr 1 2016'!$A:$A,'1 2016 ric'!$A:$A,'ricostr 1 2016'!F:F)</f>
        <v>92</v>
      </c>
      <c r="E330" s="118">
        <f>SUMIF('ricostr 1 2016'!$A:$A,'1 2016 ric'!$A:$A,'ricostr 1 2016'!H:H)</f>
        <v>0</v>
      </c>
      <c r="F330" s="118">
        <f>SUMIF('ricostr 1 2016'!$A:$A,'1 2016 ric'!$A:$A,'ricostr 1 2016'!J:J)</f>
        <v>0</v>
      </c>
      <c r="G330" s="118">
        <f>SUMIF('ricostr 1 2016'!$A:$A,'1 2016 ric'!$A:$A,'ricostr 1 2016'!L:L)</f>
        <v>0</v>
      </c>
      <c r="H330" s="118">
        <f>SUMIF('ricostr 1 2016'!$A:$A,'1 2016 ric'!$A:$A,'ricostr 1 2016'!N:N)</f>
        <v>32</v>
      </c>
      <c r="I330" s="118">
        <f>SUMIF('ricostr 1 2016'!$A:$A,'1 2016 ric'!$A:$A,'ricostr 1 2016'!P:P)</f>
        <v>0</v>
      </c>
      <c r="J330" s="118">
        <f>SUMIF('ricostr 1 2016'!$A:$A,'1 2016 ric'!$A:$A,'ricostr 1 2016'!R:R)</f>
        <v>96</v>
      </c>
      <c r="K330" s="118">
        <f>SUMIF('ricostr 1 2016'!$A:$A,'1 2016 ric'!$A:$A,'ricostr 1 2016'!T:T)</f>
        <v>104</v>
      </c>
      <c r="L330" s="118">
        <f>SUMIF('ricostr 1 2016'!$A:$A,'1 2016 ric'!$A:$A,'ricostr 1 2016'!V:V)</f>
        <v>0</v>
      </c>
      <c r="M330" s="118">
        <f>SUMIF('ricostr 1 2016'!$A:$A,'1 2016 ric'!$A:$A,'ricostr 1 2016'!X:X)</f>
        <v>60</v>
      </c>
      <c r="N330" s="106">
        <f t="shared" si="11"/>
        <v>460</v>
      </c>
      <c r="P330">
        <v>598.66666666666663</v>
      </c>
      <c r="Q330" s="124">
        <f t="shared" si="10"/>
        <v>138.66666666666663</v>
      </c>
    </row>
    <row r="331" spans="1:17" ht="25.5" x14ac:dyDescent="0.25">
      <c r="A331" s="143" t="s">
        <v>965</v>
      </c>
      <c r="B331" s="132" t="s">
        <v>2011</v>
      </c>
      <c r="C331" s="118">
        <f>SUMIF('ricostr 1 2016'!$A:$A,'1 2016 ric'!$A:$A,'ricostr 1 2016'!D:D)</f>
        <v>36</v>
      </c>
      <c r="D331" s="118">
        <f>SUMIF('ricostr 1 2016'!$A:$A,'1 2016 ric'!$A:$A,'ricostr 1 2016'!F:F)</f>
        <v>0</v>
      </c>
      <c r="E331" s="118">
        <f>SUMIF('ricostr 1 2016'!$A:$A,'1 2016 ric'!$A:$A,'ricostr 1 2016'!H:H)</f>
        <v>0</v>
      </c>
      <c r="F331" s="118">
        <f>SUMIF('ricostr 1 2016'!$A:$A,'1 2016 ric'!$A:$A,'ricostr 1 2016'!J:J)</f>
        <v>0</v>
      </c>
      <c r="G331" s="118">
        <f>SUMIF('ricostr 1 2016'!$A:$A,'1 2016 ric'!$A:$A,'ricostr 1 2016'!L:L)</f>
        <v>0</v>
      </c>
      <c r="H331" s="118">
        <f>SUMIF('ricostr 1 2016'!$A:$A,'1 2016 ric'!$A:$A,'ricostr 1 2016'!N:N)</f>
        <v>0</v>
      </c>
      <c r="I331" s="118">
        <f>SUMIF('ricostr 1 2016'!$A:$A,'1 2016 ric'!$A:$A,'ricostr 1 2016'!P:P)</f>
        <v>0</v>
      </c>
      <c r="J331" s="118">
        <f>SUMIF('ricostr 1 2016'!$A:$A,'1 2016 ric'!$A:$A,'ricostr 1 2016'!R:R)</f>
        <v>28</v>
      </c>
      <c r="K331" s="118">
        <f>SUMIF('ricostr 1 2016'!$A:$A,'1 2016 ric'!$A:$A,'ricostr 1 2016'!T:T)</f>
        <v>4</v>
      </c>
      <c r="L331" s="118">
        <f>SUMIF('ricostr 1 2016'!$A:$A,'1 2016 ric'!$A:$A,'ricostr 1 2016'!V:V)</f>
        <v>80</v>
      </c>
      <c r="M331" s="118">
        <f>SUMIF('ricostr 1 2016'!$A:$A,'1 2016 ric'!$A:$A,'ricostr 1 2016'!X:X)</f>
        <v>0</v>
      </c>
      <c r="N331" s="106">
        <f t="shared" si="11"/>
        <v>148</v>
      </c>
      <c r="P331">
        <v>0</v>
      </c>
      <c r="Q331" s="124">
        <f t="shared" si="10"/>
        <v>-148</v>
      </c>
    </row>
    <row r="332" spans="1:17" ht="25.5" x14ac:dyDescent="0.25">
      <c r="A332" s="143" t="s">
        <v>966</v>
      </c>
      <c r="B332" s="132" t="s">
        <v>2012</v>
      </c>
      <c r="C332" s="118">
        <f>SUMIF('ricostr 1 2016'!$A:$A,'1 2016 ric'!$A:$A,'ricostr 1 2016'!D:D)</f>
        <v>0</v>
      </c>
      <c r="D332" s="118">
        <f>SUMIF('ricostr 1 2016'!$A:$A,'1 2016 ric'!$A:$A,'ricostr 1 2016'!F:F)</f>
        <v>0</v>
      </c>
      <c r="E332" s="118">
        <f>SUMIF('ricostr 1 2016'!$A:$A,'1 2016 ric'!$A:$A,'ricostr 1 2016'!H:H)</f>
        <v>0</v>
      </c>
      <c r="F332" s="118">
        <f>SUMIF('ricostr 1 2016'!$A:$A,'1 2016 ric'!$A:$A,'ricostr 1 2016'!J:J)</f>
        <v>0</v>
      </c>
      <c r="G332" s="118">
        <f>SUMIF('ricostr 1 2016'!$A:$A,'1 2016 ric'!$A:$A,'ricostr 1 2016'!L:L)</f>
        <v>0</v>
      </c>
      <c r="H332" s="118">
        <f>SUMIF('ricostr 1 2016'!$A:$A,'1 2016 ric'!$A:$A,'ricostr 1 2016'!N:N)</f>
        <v>0</v>
      </c>
      <c r="I332" s="118">
        <f>SUMIF('ricostr 1 2016'!$A:$A,'1 2016 ric'!$A:$A,'ricostr 1 2016'!P:P)</f>
        <v>0</v>
      </c>
      <c r="J332" s="118">
        <f>SUMIF('ricostr 1 2016'!$A:$A,'1 2016 ric'!$A:$A,'ricostr 1 2016'!R:R)</f>
        <v>0</v>
      </c>
      <c r="K332" s="118">
        <f>SUMIF('ricostr 1 2016'!$A:$A,'1 2016 ric'!$A:$A,'ricostr 1 2016'!T:T)</f>
        <v>0</v>
      </c>
      <c r="L332" s="118">
        <f>SUMIF('ricostr 1 2016'!$A:$A,'1 2016 ric'!$A:$A,'ricostr 1 2016'!V:V)</f>
        <v>0</v>
      </c>
      <c r="M332" s="118">
        <f>SUMIF('ricostr 1 2016'!$A:$A,'1 2016 ric'!$A:$A,'ricostr 1 2016'!X:X)</f>
        <v>0</v>
      </c>
      <c r="N332" s="106">
        <f t="shared" si="11"/>
        <v>0</v>
      </c>
      <c r="P332">
        <v>46.666666666666664</v>
      </c>
      <c r="Q332" s="124">
        <f t="shared" si="10"/>
        <v>46.666666666666664</v>
      </c>
    </row>
    <row r="333" spans="1:17" x14ac:dyDescent="0.25">
      <c r="A333" s="139" t="s">
        <v>967</v>
      </c>
      <c r="B333" s="132" t="s">
        <v>335</v>
      </c>
      <c r="C333" s="118">
        <f>SUMIF('ricostr 1 2016'!$A:$A,'1 2016 ric'!$A:$A,'ricostr 1 2016'!D:D)</f>
        <v>13668</v>
      </c>
      <c r="D333" s="118">
        <f>SUMIF('ricostr 1 2016'!$A:$A,'1 2016 ric'!$A:$A,'ricostr 1 2016'!F:F)</f>
        <v>7808</v>
      </c>
      <c r="E333" s="118">
        <f>SUMIF('ricostr 1 2016'!$A:$A,'1 2016 ric'!$A:$A,'ricostr 1 2016'!H:H)</f>
        <v>10680</v>
      </c>
      <c r="F333" s="118">
        <f>SUMIF('ricostr 1 2016'!$A:$A,'1 2016 ric'!$A:$A,'ricostr 1 2016'!J:J)</f>
        <v>3580</v>
      </c>
      <c r="G333" s="118">
        <f>SUMIF('ricostr 1 2016'!$A:$A,'1 2016 ric'!$A:$A,'ricostr 1 2016'!L:L)</f>
        <v>8988</v>
      </c>
      <c r="H333" s="118">
        <f>SUMIF('ricostr 1 2016'!$A:$A,'1 2016 ric'!$A:$A,'ricostr 1 2016'!N:N)</f>
        <v>2784</v>
      </c>
      <c r="I333" s="118">
        <f>SUMIF('ricostr 1 2016'!$A:$A,'1 2016 ric'!$A:$A,'ricostr 1 2016'!P:P)</f>
        <v>8792</v>
      </c>
      <c r="J333" s="118">
        <f>SUMIF('ricostr 1 2016'!$A:$A,'1 2016 ric'!$A:$A,'ricostr 1 2016'!R:R)</f>
        <v>19216</v>
      </c>
      <c r="K333" s="118">
        <f>SUMIF('ricostr 1 2016'!$A:$A,'1 2016 ric'!$A:$A,'ricostr 1 2016'!T:T)</f>
        <v>16400</v>
      </c>
      <c r="L333" s="118">
        <f>SUMIF('ricostr 1 2016'!$A:$A,'1 2016 ric'!$A:$A,'ricostr 1 2016'!V:V)</f>
        <v>8808</v>
      </c>
      <c r="M333" s="118">
        <f>SUMIF('ricostr 1 2016'!$A:$A,'1 2016 ric'!$A:$A,'ricostr 1 2016'!X:X)</f>
        <v>8492</v>
      </c>
      <c r="N333" s="106">
        <f t="shared" si="11"/>
        <v>109216</v>
      </c>
      <c r="P333">
        <v>110017.33333333333</v>
      </c>
      <c r="Q333" s="124">
        <f t="shared" si="10"/>
        <v>801.33333333332848</v>
      </c>
    </row>
    <row r="334" spans="1:17" x14ac:dyDescent="0.25">
      <c r="A334" s="143" t="s">
        <v>968</v>
      </c>
      <c r="B334" s="132" t="s">
        <v>337</v>
      </c>
      <c r="C334" s="118">
        <f>SUMIF('ricostr 1 2016'!$A:$A,'1 2016 ric'!$A:$A,'ricostr 1 2016'!D:D)</f>
        <v>196</v>
      </c>
      <c r="D334" s="118">
        <f>SUMIF('ricostr 1 2016'!$A:$A,'1 2016 ric'!$A:$A,'ricostr 1 2016'!F:F)</f>
        <v>80</v>
      </c>
      <c r="E334" s="118">
        <f>SUMIF('ricostr 1 2016'!$A:$A,'1 2016 ric'!$A:$A,'ricostr 1 2016'!H:H)</f>
        <v>188</v>
      </c>
      <c r="F334" s="118">
        <f>SUMIF('ricostr 1 2016'!$A:$A,'1 2016 ric'!$A:$A,'ricostr 1 2016'!J:J)</f>
        <v>104</v>
      </c>
      <c r="G334" s="118">
        <f>SUMIF('ricostr 1 2016'!$A:$A,'1 2016 ric'!$A:$A,'ricostr 1 2016'!L:L)</f>
        <v>0</v>
      </c>
      <c r="H334" s="118">
        <f>SUMIF('ricostr 1 2016'!$A:$A,'1 2016 ric'!$A:$A,'ricostr 1 2016'!N:N)</f>
        <v>0</v>
      </c>
      <c r="I334" s="118">
        <f>SUMIF('ricostr 1 2016'!$A:$A,'1 2016 ric'!$A:$A,'ricostr 1 2016'!P:P)</f>
        <v>168</v>
      </c>
      <c r="J334" s="118">
        <f>SUMIF('ricostr 1 2016'!$A:$A,'1 2016 ric'!$A:$A,'ricostr 1 2016'!R:R)</f>
        <v>136</v>
      </c>
      <c r="K334" s="118">
        <f>SUMIF('ricostr 1 2016'!$A:$A,'1 2016 ric'!$A:$A,'ricostr 1 2016'!T:T)</f>
        <v>64</v>
      </c>
      <c r="L334" s="118">
        <f>SUMIF('ricostr 1 2016'!$A:$A,'1 2016 ric'!$A:$A,'ricostr 1 2016'!V:V)</f>
        <v>292</v>
      </c>
      <c r="M334" s="118">
        <f>SUMIF('ricostr 1 2016'!$A:$A,'1 2016 ric'!$A:$A,'ricostr 1 2016'!X:X)</f>
        <v>0</v>
      </c>
      <c r="N334" s="106">
        <f t="shared" si="11"/>
        <v>1228</v>
      </c>
      <c r="P334">
        <v>1404</v>
      </c>
      <c r="Q334" s="124">
        <f t="shared" si="10"/>
        <v>176</v>
      </c>
    </row>
    <row r="335" spans="1:17" ht="25.5" x14ac:dyDescent="0.25">
      <c r="A335" s="143" t="s">
        <v>969</v>
      </c>
      <c r="B335" s="132" t="s">
        <v>318</v>
      </c>
      <c r="C335" s="118">
        <f>SUMIF('ricostr 1 2016'!$A:$A,'1 2016 ric'!$A:$A,'ricostr 1 2016'!D:D)</f>
        <v>192</v>
      </c>
      <c r="D335" s="118">
        <f>SUMIF('ricostr 1 2016'!$A:$A,'1 2016 ric'!$A:$A,'ricostr 1 2016'!F:F)</f>
        <v>80</v>
      </c>
      <c r="E335" s="118">
        <f>SUMIF('ricostr 1 2016'!$A:$A,'1 2016 ric'!$A:$A,'ricostr 1 2016'!H:H)</f>
        <v>188</v>
      </c>
      <c r="F335" s="118">
        <f>SUMIF('ricostr 1 2016'!$A:$A,'1 2016 ric'!$A:$A,'ricostr 1 2016'!J:J)</f>
        <v>104</v>
      </c>
      <c r="G335" s="118">
        <f>SUMIF('ricostr 1 2016'!$A:$A,'1 2016 ric'!$A:$A,'ricostr 1 2016'!L:L)</f>
        <v>0</v>
      </c>
      <c r="H335" s="118">
        <f>SUMIF('ricostr 1 2016'!$A:$A,'1 2016 ric'!$A:$A,'ricostr 1 2016'!N:N)</f>
        <v>0</v>
      </c>
      <c r="I335" s="118">
        <f>SUMIF('ricostr 1 2016'!$A:$A,'1 2016 ric'!$A:$A,'ricostr 1 2016'!P:P)</f>
        <v>168</v>
      </c>
      <c r="J335" s="118">
        <f>SUMIF('ricostr 1 2016'!$A:$A,'1 2016 ric'!$A:$A,'ricostr 1 2016'!R:R)</f>
        <v>136</v>
      </c>
      <c r="K335" s="118">
        <f>SUMIF('ricostr 1 2016'!$A:$A,'1 2016 ric'!$A:$A,'ricostr 1 2016'!T:T)</f>
        <v>64</v>
      </c>
      <c r="L335" s="118">
        <f>SUMIF('ricostr 1 2016'!$A:$A,'1 2016 ric'!$A:$A,'ricostr 1 2016'!V:V)</f>
        <v>292</v>
      </c>
      <c r="M335" s="118">
        <f>SUMIF('ricostr 1 2016'!$A:$A,'1 2016 ric'!$A:$A,'ricostr 1 2016'!X:X)</f>
        <v>0</v>
      </c>
      <c r="N335" s="106">
        <f t="shared" si="11"/>
        <v>1224</v>
      </c>
      <c r="P335">
        <v>1337.3333333333333</v>
      </c>
      <c r="Q335" s="124">
        <f t="shared" si="10"/>
        <v>113.33333333333326</v>
      </c>
    </row>
    <row r="336" spans="1:17" ht="25.5" x14ac:dyDescent="0.25">
      <c r="A336" s="143" t="s">
        <v>970</v>
      </c>
      <c r="B336" s="132" t="s">
        <v>319</v>
      </c>
      <c r="C336" s="118">
        <f>SUMIF('ricostr 1 2016'!$A:$A,'1 2016 ric'!$A:$A,'ricostr 1 2016'!D:D)</f>
        <v>4</v>
      </c>
      <c r="D336" s="118">
        <f>SUMIF('ricostr 1 2016'!$A:$A,'1 2016 ric'!$A:$A,'ricostr 1 2016'!F:F)</f>
        <v>0</v>
      </c>
      <c r="E336" s="118">
        <f>SUMIF('ricostr 1 2016'!$A:$A,'1 2016 ric'!$A:$A,'ricostr 1 2016'!H:H)</f>
        <v>0</v>
      </c>
      <c r="F336" s="118">
        <f>SUMIF('ricostr 1 2016'!$A:$A,'1 2016 ric'!$A:$A,'ricostr 1 2016'!J:J)</f>
        <v>0</v>
      </c>
      <c r="G336" s="118">
        <f>SUMIF('ricostr 1 2016'!$A:$A,'1 2016 ric'!$A:$A,'ricostr 1 2016'!L:L)</f>
        <v>0</v>
      </c>
      <c r="H336" s="118">
        <f>SUMIF('ricostr 1 2016'!$A:$A,'1 2016 ric'!$A:$A,'ricostr 1 2016'!N:N)</f>
        <v>0</v>
      </c>
      <c r="I336" s="118">
        <f>SUMIF('ricostr 1 2016'!$A:$A,'1 2016 ric'!$A:$A,'ricostr 1 2016'!P:P)</f>
        <v>0</v>
      </c>
      <c r="J336" s="118">
        <f>SUMIF('ricostr 1 2016'!$A:$A,'1 2016 ric'!$A:$A,'ricostr 1 2016'!R:R)</f>
        <v>0</v>
      </c>
      <c r="K336" s="118">
        <f>SUMIF('ricostr 1 2016'!$A:$A,'1 2016 ric'!$A:$A,'ricostr 1 2016'!T:T)</f>
        <v>0</v>
      </c>
      <c r="L336" s="118">
        <f>SUMIF('ricostr 1 2016'!$A:$A,'1 2016 ric'!$A:$A,'ricostr 1 2016'!V:V)</f>
        <v>0</v>
      </c>
      <c r="M336" s="118">
        <f>SUMIF('ricostr 1 2016'!$A:$A,'1 2016 ric'!$A:$A,'ricostr 1 2016'!X:X)</f>
        <v>0</v>
      </c>
      <c r="N336" s="106">
        <f t="shared" si="11"/>
        <v>4</v>
      </c>
      <c r="P336">
        <v>66.666666666666671</v>
      </c>
      <c r="Q336" s="124">
        <f t="shared" si="10"/>
        <v>62.666666666666671</v>
      </c>
    </row>
    <row r="337" spans="1:17" ht="25.5" x14ac:dyDescent="0.25">
      <c r="A337" s="143" t="s">
        <v>971</v>
      </c>
      <c r="B337" s="132" t="s">
        <v>320</v>
      </c>
      <c r="C337" s="118">
        <f>SUMIF('ricostr 1 2016'!$A:$A,'1 2016 ric'!$A:$A,'ricostr 1 2016'!D:D)</f>
        <v>0</v>
      </c>
      <c r="D337" s="118">
        <f>SUMIF('ricostr 1 2016'!$A:$A,'1 2016 ric'!$A:$A,'ricostr 1 2016'!F:F)</f>
        <v>0</v>
      </c>
      <c r="E337" s="118">
        <f>SUMIF('ricostr 1 2016'!$A:$A,'1 2016 ric'!$A:$A,'ricostr 1 2016'!H:H)</f>
        <v>0</v>
      </c>
      <c r="F337" s="118">
        <f>SUMIF('ricostr 1 2016'!$A:$A,'1 2016 ric'!$A:$A,'ricostr 1 2016'!J:J)</f>
        <v>0</v>
      </c>
      <c r="G337" s="118">
        <f>SUMIF('ricostr 1 2016'!$A:$A,'1 2016 ric'!$A:$A,'ricostr 1 2016'!L:L)</f>
        <v>0</v>
      </c>
      <c r="H337" s="118">
        <f>SUMIF('ricostr 1 2016'!$A:$A,'1 2016 ric'!$A:$A,'ricostr 1 2016'!N:N)</f>
        <v>0</v>
      </c>
      <c r="I337" s="118">
        <f>SUMIF('ricostr 1 2016'!$A:$A,'1 2016 ric'!$A:$A,'ricostr 1 2016'!P:P)</f>
        <v>0</v>
      </c>
      <c r="J337" s="118">
        <f>SUMIF('ricostr 1 2016'!$A:$A,'1 2016 ric'!$A:$A,'ricostr 1 2016'!R:R)</f>
        <v>0</v>
      </c>
      <c r="K337" s="118">
        <f>SUMIF('ricostr 1 2016'!$A:$A,'1 2016 ric'!$A:$A,'ricostr 1 2016'!T:T)</f>
        <v>0</v>
      </c>
      <c r="L337" s="118">
        <f>SUMIF('ricostr 1 2016'!$A:$A,'1 2016 ric'!$A:$A,'ricostr 1 2016'!V:V)</f>
        <v>0</v>
      </c>
      <c r="M337" s="118">
        <f>SUMIF('ricostr 1 2016'!$A:$A,'1 2016 ric'!$A:$A,'ricostr 1 2016'!X:X)</f>
        <v>0</v>
      </c>
      <c r="N337" s="106">
        <f t="shared" si="11"/>
        <v>0</v>
      </c>
      <c r="P337">
        <v>0</v>
      </c>
      <c r="Q337" s="124">
        <f t="shared" si="10"/>
        <v>0</v>
      </c>
    </row>
    <row r="338" spans="1:17" x14ac:dyDescent="0.25">
      <c r="A338" s="143" t="s">
        <v>972</v>
      </c>
      <c r="B338" s="132" t="s">
        <v>339</v>
      </c>
      <c r="C338" s="118">
        <f>SUMIF('ricostr 1 2016'!$A:$A,'1 2016 ric'!$A:$A,'ricostr 1 2016'!D:D)</f>
        <v>13472</v>
      </c>
      <c r="D338" s="118">
        <f>SUMIF('ricostr 1 2016'!$A:$A,'1 2016 ric'!$A:$A,'ricostr 1 2016'!F:F)</f>
        <v>7728</v>
      </c>
      <c r="E338" s="118">
        <f>SUMIF('ricostr 1 2016'!$A:$A,'1 2016 ric'!$A:$A,'ricostr 1 2016'!H:H)</f>
        <v>10492</v>
      </c>
      <c r="F338" s="118">
        <f>SUMIF('ricostr 1 2016'!$A:$A,'1 2016 ric'!$A:$A,'ricostr 1 2016'!J:J)</f>
        <v>3476</v>
      </c>
      <c r="G338" s="118">
        <f>SUMIF('ricostr 1 2016'!$A:$A,'1 2016 ric'!$A:$A,'ricostr 1 2016'!L:L)</f>
        <v>8988</v>
      </c>
      <c r="H338" s="118">
        <f>SUMIF('ricostr 1 2016'!$A:$A,'1 2016 ric'!$A:$A,'ricostr 1 2016'!N:N)</f>
        <v>2784</v>
      </c>
      <c r="I338" s="118">
        <f>SUMIF('ricostr 1 2016'!$A:$A,'1 2016 ric'!$A:$A,'ricostr 1 2016'!P:P)</f>
        <v>8624</v>
      </c>
      <c r="J338" s="118">
        <f>SUMIF('ricostr 1 2016'!$A:$A,'1 2016 ric'!$A:$A,'ricostr 1 2016'!R:R)</f>
        <v>19080</v>
      </c>
      <c r="K338" s="118">
        <f>SUMIF('ricostr 1 2016'!$A:$A,'1 2016 ric'!$A:$A,'ricostr 1 2016'!T:T)</f>
        <v>16336</v>
      </c>
      <c r="L338" s="118">
        <f>SUMIF('ricostr 1 2016'!$A:$A,'1 2016 ric'!$A:$A,'ricostr 1 2016'!V:V)</f>
        <v>8516</v>
      </c>
      <c r="M338" s="118">
        <f>SUMIF('ricostr 1 2016'!$A:$A,'1 2016 ric'!$A:$A,'ricostr 1 2016'!X:X)</f>
        <v>8492</v>
      </c>
      <c r="N338" s="106">
        <f t="shared" si="11"/>
        <v>107988</v>
      </c>
      <c r="P338">
        <v>108613.33333333333</v>
      </c>
      <c r="Q338" s="124">
        <f t="shared" si="10"/>
        <v>625.33333333332848</v>
      </c>
    </row>
    <row r="339" spans="1:17" ht="25.5" x14ac:dyDescent="0.25">
      <c r="A339" s="143" t="s">
        <v>1105</v>
      </c>
      <c r="B339" s="132" t="s">
        <v>321</v>
      </c>
      <c r="C339" s="118">
        <f>SUMIF('ricostr 1 2016'!$A:$A,'1 2016 ric'!$A:$A,'ricostr 1 2016'!D:D)</f>
        <v>12548</v>
      </c>
      <c r="D339" s="118">
        <f>SUMIF('ricostr 1 2016'!$A:$A,'1 2016 ric'!$A:$A,'ricostr 1 2016'!F:F)</f>
        <v>7208</v>
      </c>
      <c r="E339" s="118">
        <f>SUMIF('ricostr 1 2016'!$A:$A,'1 2016 ric'!$A:$A,'ricostr 1 2016'!H:H)</f>
        <v>10416</v>
      </c>
      <c r="F339" s="118">
        <f>SUMIF('ricostr 1 2016'!$A:$A,'1 2016 ric'!$A:$A,'ricostr 1 2016'!J:J)</f>
        <v>3108</v>
      </c>
      <c r="G339" s="118">
        <f>SUMIF('ricostr 1 2016'!$A:$A,'1 2016 ric'!$A:$A,'ricostr 1 2016'!L:L)</f>
        <v>8640</v>
      </c>
      <c r="H339" s="118">
        <f>SUMIF('ricostr 1 2016'!$A:$A,'1 2016 ric'!$A:$A,'ricostr 1 2016'!N:N)</f>
        <v>2752</v>
      </c>
      <c r="I339" s="118">
        <f>SUMIF('ricostr 1 2016'!$A:$A,'1 2016 ric'!$A:$A,'ricostr 1 2016'!P:P)</f>
        <v>8436</v>
      </c>
      <c r="J339" s="118">
        <f>SUMIF('ricostr 1 2016'!$A:$A,'1 2016 ric'!$A:$A,'ricostr 1 2016'!R:R)</f>
        <v>19048</v>
      </c>
      <c r="K339" s="118">
        <f>SUMIF('ricostr 1 2016'!$A:$A,'1 2016 ric'!$A:$A,'ricostr 1 2016'!T:T)</f>
        <v>15632</v>
      </c>
      <c r="L339" s="118">
        <f>SUMIF('ricostr 1 2016'!$A:$A,'1 2016 ric'!$A:$A,'ricostr 1 2016'!V:V)</f>
        <v>7432</v>
      </c>
      <c r="M339" s="118">
        <f>SUMIF('ricostr 1 2016'!$A:$A,'1 2016 ric'!$A:$A,'ricostr 1 2016'!X:X)</f>
        <v>6552</v>
      </c>
      <c r="N339" s="106">
        <f t="shared" si="11"/>
        <v>101772</v>
      </c>
      <c r="P339">
        <v>101469.33333333333</v>
      </c>
      <c r="Q339" s="124">
        <f t="shared" si="10"/>
        <v>-302.66666666667152</v>
      </c>
    </row>
    <row r="340" spans="1:17" ht="25.5" x14ac:dyDescent="0.25">
      <c r="A340" s="143" t="s">
        <v>1106</v>
      </c>
      <c r="B340" s="132" t="s">
        <v>916</v>
      </c>
      <c r="C340" s="118">
        <f>SUMIF('ricostr 1 2016'!$A:$A,'1 2016 ric'!$A:$A,'ricostr 1 2016'!D:D)</f>
        <v>924</v>
      </c>
      <c r="D340" s="118">
        <f>SUMIF('ricostr 1 2016'!$A:$A,'1 2016 ric'!$A:$A,'ricostr 1 2016'!F:F)</f>
        <v>520</v>
      </c>
      <c r="E340" s="118">
        <f>SUMIF('ricostr 1 2016'!$A:$A,'1 2016 ric'!$A:$A,'ricostr 1 2016'!H:H)</f>
        <v>20</v>
      </c>
      <c r="F340" s="118">
        <f>SUMIF('ricostr 1 2016'!$A:$A,'1 2016 ric'!$A:$A,'ricostr 1 2016'!J:J)</f>
        <v>368</v>
      </c>
      <c r="G340" s="118">
        <f>SUMIF('ricostr 1 2016'!$A:$A,'1 2016 ric'!$A:$A,'ricostr 1 2016'!L:L)</f>
        <v>348</v>
      </c>
      <c r="H340" s="118">
        <f>SUMIF('ricostr 1 2016'!$A:$A,'1 2016 ric'!$A:$A,'ricostr 1 2016'!N:N)</f>
        <v>32</v>
      </c>
      <c r="I340" s="118">
        <f>SUMIF('ricostr 1 2016'!$A:$A,'1 2016 ric'!$A:$A,'ricostr 1 2016'!P:P)</f>
        <v>188</v>
      </c>
      <c r="J340" s="118">
        <f>SUMIF('ricostr 1 2016'!$A:$A,'1 2016 ric'!$A:$A,'ricostr 1 2016'!R:R)</f>
        <v>32</v>
      </c>
      <c r="K340" s="118">
        <f>SUMIF('ricostr 1 2016'!$A:$A,'1 2016 ric'!$A:$A,'ricostr 1 2016'!T:T)</f>
        <v>704</v>
      </c>
      <c r="L340" s="118">
        <f>SUMIF('ricostr 1 2016'!$A:$A,'1 2016 ric'!$A:$A,'ricostr 1 2016'!V:V)</f>
        <v>1084</v>
      </c>
      <c r="M340" s="118">
        <f>SUMIF('ricostr 1 2016'!$A:$A,'1 2016 ric'!$A:$A,'ricostr 1 2016'!X:X)</f>
        <v>1460</v>
      </c>
      <c r="N340" s="106">
        <f t="shared" si="11"/>
        <v>5680</v>
      </c>
      <c r="P340">
        <v>6925.333333333333</v>
      </c>
      <c r="Q340" s="124">
        <f t="shared" si="10"/>
        <v>1245.333333333333</v>
      </c>
    </row>
    <row r="341" spans="1:17" ht="25.5" x14ac:dyDescent="0.25">
      <c r="A341" s="143" t="s">
        <v>1107</v>
      </c>
      <c r="B341" s="132" t="s">
        <v>917</v>
      </c>
      <c r="C341" s="118">
        <f>SUMIF('ricostr 1 2016'!$A:$A,'1 2016 ric'!$A:$A,'ricostr 1 2016'!D:D)</f>
        <v>0</v>
      </c>
      <c r="D341" s="118">
        <f>SUMIF('ricostr 1 2016'!$A:$A,'1 2016 ric'!$A:$A,'ricostr 1 2016'!F:F)</f>
        <v>0</v>
      </c>
      <c r="E341" s="118">
        <f>SUMIF('ricostr 1 2016'!$A:$A,'1 2016 ric'!$A:$A,'ricostr 1 2016'!H:H)</f>
        <v>56</v>
      </c>
      <c r="F341" s="118">
        <f>SUMIF('ricostr 1 2016'!$A:$A,'1 2016 ric'!$A:$A,'ricostr 1 2016'!J:J)</f>
        <v>0</v>
      </c>
      <c r="G341" s="118">
        <f>SUMIF('ricostr 1 2016'!$A:$A,'1 2016 ric'!$A:$A,'ricostr 1 2016'!L:L)</f>
        <v>0</v>
      </c>
      <c r="H341" s="118">
        <f>SUMIF('ricostr 1 2016'!$A:$A,'1 2016 ric'!$A:$A,'ricostr 1 2016'!N:N)</f>
        <v>0</v>
      </c>
      <c r="I341" s="118">
        <f>SUMIF('ricostr 1 2016'!$A:$A,'1 2016 ric'!$A:$A,'ricostr 1 2016'!P:P)</f>
        <v>0</v>
      </c>
      <c r="J341" s="118">
        <f>SUMIF('ricostr 1 2016'!$A:$A,'1 2016 ric'!$A:$A,'ricostr 1 2016'!R:R)</f>
        <v>0</v>
      </c>
      <c r="K341" s="118">
        <f>SUMIF('ricostr 1 2016'!$A:$A,'1 2016 ric'!$A:$A,'ricostr 1 2016'!T:T)</f>
        <v>0</v>
      </c>
      <c r="L341" s="118">
        <f>SUMIF('ricostr 1 2016'!$A:$A,'1 2016 ric'!$A:$A,'ricostr 1 2016'!V:V)</f>
        <v>0</v>
      </c>
      <c r="M341" s="118">
        <f>SUMIF('ricostr 1 2016'!$A:$A,'1 2016 ric'!$A:$A,'ricostr 1 2016'!X:X)</f>
        <v>480</v>
      </c>
      <c r="N341" s="106">
        <f t="shared" si="11"/>
        <v>536</v>
      </c>
      <c r="P341">
        <v>218.66666666666666</v>
      </c>
      <c r="Q341" s="124">
        <f t="shared" si="10"/>
        <v>-317.33333333333337</v>
      </c>
    </row>
    <row r="342" spans="1:17" x14ac:dyDescent="0.25">
      <c r="A342" s="139" t="s">
        <v>1108</v>
      </c>
      <c r="B342" s="132" t="s">
        <v>341</v>
      </c>
      <c r="C342" s="118">
        <f>SUMIF('ricostr 1 2016'!$A:$A,'1 2016 ric'!$A:$A,'ricostr 1 2016'!D:D)</f>
        <v>11120</v>
      </c>
      <c r="D342" s="118">
        <f>SUMIF('ricostr 1 2016'!$A:$A,'1 2016 ric'!$A:$A,'ricostr 1 2016'!F:F)</f>
        <v>6796</v>
      </c>
      <c r="E342" s="118">
        <f>SUMIF('ricostr 1 2016'!$A:$A,'1 2016 ric'!$A:$A,'ricostr 1 2016'!H:H)</f>
        <v>9076</v>
      </c>
      <c r="F342" s="118">
        <f>SUMIF('ricostr 1 2016'!$A:$A,'1 2016 ric'!$A:$A,'ricostr 1 2016'!J:J)</f>
        <v>2808</v>
      </c>
      <c r="G342" s="118">
        <f>SUMIF('ricostr 1 2016'!$A:$A,'1 2016 ric'!$A:$A,'ricostr 1 2016'!L:L)</f>
        <v>6092</v>
      </c>
      <c r="H342" s="118">
        <f>SUMIF('ricostr 1 2016'!$A:$A,'1 2016 ric'!$A:$A,'ricostr 1 2016'!N:N)</f>
        <v>3344</v>
      </c>
      <c r="I342" s="118">
        <f>SUMIF('ricostr 1 2016'!$A:$A,'1 2016 ric'!$A:$A,'ricostr 1 2016'!P:P)</f>
        <v>6064</v>
      </c>
      <c r="J342" s="118">
        <f>SUMIF('ricostr 1 2016'!$A:$A,'1 2016 ric'!$A:$A,'ricostr 1 2016'!R:R)</f>
        <v>14416</v>
      </c>
      <c r="K342" s="118">
        <f>SUMIF('ricostr 1 2016'!$A:$A,'1 2016 ric'!$A:$A,'ricostr 1 2016'!T:T)</f>
        <v>4360</v>
      </c>
      <c r="L342" s="118">
        <f>SUMIF('ricostr 1 2016'!$A:$A,'1 2016 ric'!$A:$A,'ricostr 1 2016'!V:V)</f>
        <v>4204</v>
      </c>
      <c r="M342" s="118">
        <f>SUMIF('ricostr 1 2016'!$A:$A,'1 2016 ric'!$A:$A,'ricostr 1 2016'!X:X)</f>
        <v>2744</v>
      </c>
      <c r="N342" s="106">
        <f t="shared" si="11"/>
        <v>71024</v>
      </c>
      <c r="P342">
        <v>72449.333333333328</v>
      </c>
      <c r="Q342" s="124">
        <f t="shared" si="10"/>
        <v>1425.3333333333285</v>
      </c>
    </row>
    <row r="343" spans="1:17" ht="25.5" x14ac:dyDescent="0.25">
      <c r="A343" s="143" t="s">
        <v>1109</v>
      </c>
      <c r="B343" s="132" t="s">
        <v>343</v>
      </c>
      <c r="C343" s="118">
        <f>SUMIF('ricostr 1 2016'!$A:$A,'1 2016 ric'!$A:$A,'ricostr 1 2016'!D:D)</f>
        <v>736</v>
      </c>
      <c r="D343" s="118">
        <f>SUMIF('ricostr 1 2016'!$A:$A,'1 2016 ric'!$A:$A,'ricostr 1 2016'!F:F)</f>
        <v>732</v>
      </c>
      <c r="E343" s="118">
        <f>SUMIF('ricostr 1 2016'!$A:$A,'1 2016 ric'!$A:$A,'ricostr 1 2016'!H:H)</f>
        <v>1028</v>
      </c>
      <c r="F343" s="118">
        <f>SUMIF('ricostr 1 2016'!$A:$A,'1 2016 ric'!$A:$A,'ricostr 1 2016'!J:J)</f>
        <v>548</v>
      </c>
      <c r="G343" s="118">
        <f>SUMIF('ricostr 1 2016'!$A:$A,'1 2016 ric'!$A:$A,'ricostr 1 2016'!L:L)</f>
        <v>916</v>
      </c>
      <c r="H343" s="118">
        <f>SUMIF('ricostr 1 2016'!$A:$A,'1 2016 ric'!$A:$A,'ricostr 1 2016'!N:N)</f>
        <v>688</v>
      </c>
      <c r="I343" s="118">
        <f>SUMIF('ricostr 1 2016'!$A:$A,'1 2016 ric'!$A:$A,'ricostr 1 2016'!P:P)</f>
        <v>472</v>
      </c>
      <c r="J343" s="118">
        <f>SUMIF('ricostr 1 2016'!$A:$A,'1 2016 ric'!$A:$A,'ricostr 1 2016'!R:R)</f>
        <v>800</v>
      </c>
      <c r="K343" s="118">
        <f>SUMIF('ricostr 1 2016'!$A:$A,'1 2016 ric'!$A:$A,'ricostr 1 2016'!T:T)</f>
        <v>600</v>
      </c>
      <c r="L343" s="118">
        <f>SUMIF('ricostr 1 2016'!$A:$A,'1 2016 ric'!$A:$A,'ricostr 1 2016'!V:V)</f>
        <v>300</v>
      </c>
      <c r="M343" s="118">
        <f>SUMIF('ricostr 1 2016'!$A:$A,'1 2016 ric'!$A:$A,'ricostr 1 2016'!X:X)</f>
        <v>292</v>
      </c>
      <c r="N343" s="106">
        <f t="shared" si="11"/>
        <v>7112</v>
      </c>
      <c r="P343">
        <v>7550.666666666667</v>
      </c>
      <c r="Q343" s="124">
        <f t="shared" si="10"/>
        <v>438.66666666666697</v>
      </c>
    </row>
    <row r="344" spans="1:17" ht="25.5" x14ac:dyDescent="0.25">
      <c r="A344" s="143" t="s">
        <v>1110</v>
      </c>
      <c r="B344" s="132" t="s">
        <v>918</v>
      </c>
      <c r="C344" s="118">
        <f>SUMIF('ricostr 1 2016'!$A:$A,'1 2016 ric'!$A:$A,'ricostr 1 2016'!D:D)</f>
        <v>600</v>
      </c>
      <c r="D344" s="118">
        <f>SUMIF('ricostr 1 2016'!$A:$A,'1 2016 ric'!$A:$A,'ricostr 1 2016'!F:F)</f>
        <v>680</v>
      </c>
      <c r="E344" s="118">
        <f>SUMIF('ricostr 1 2016'!$A:$A,'1 2016 ric'!$A:$A,'ricostr 1 2016'!H:H)</f>
        <v>1016</v>
      </c>
      <c r="F344" s="118">
        <f>SUMIF('ricostr 1 2016'!$A:$A,'1 2016 ric'!$A:$A,'ricostr 1 2016'!J:J)</f>
        <v>548</v>
      </c>
      <c r="G344" s="118">
        <f>SUMIF('ricostr 1 2016'!$A:$A,'1 2016 ric'!$A:$A,'ricostr 1 2016'!L:L)</f>
        <v>864</v>
      </c>
      <c r="H344" s="118">
        <f>SUMIF('ricostr 1 2016'!$A:$A,'1 2016 ric'!$A:$A,'ricostr 1 2016'!N:N)</f>
        <v>688</v>
      </c>
      <c r="I344" s="118">
        <f>SUMIF('ricostr 1 2016'!$A:$A,'1 2016 ric'!$A:$A,'ricostr 1 2016'!P:P)</f>
        <v>472</v>
      </c>
      <c r="J344" s="118">
        <f>SUMIF('ricostr 1 2016'!$A:$A,'1 2016 ric'!$A:$A,'ricostr 1 2016'!R:R)</f>
        <v>800</v>
      </c>
      <c r="K344" s="118">
        <f>SUMIF('ricostr 1 2016'!$A:$A,'1 2016 ric'!$A:$A,'ricostr 1 2016'!T:T)</f>
        <v>600</v>
      </c>
      <c r="L344" s="118">
        <f>SUMIF('ricostr 1 2016'!$A:$A,'1 2016 ric'!$A:$A,'ricostr 1 2016'!V:V)</f>
        <v>192</v>
      </c>
      <c r="M344" s="118">
        <f>SUMIF('ricostr 1 2016'!$A:$A,'1 2016 ric'!$A:$A,'ricostr 1 2016'!X:X)</f>
        <v>292</v>
      </c>
      <c r="N344" s="106">
        <f t="shared" si="11"/>
        <v>6752</v>
      </c>
      <c r="P344">
        <v>7053.333333333333</v>
      </c>
      <c r="Q344" s="124">
        <f t="shared" si="10"/>
        <v>301.33333333333303</v>
      </c>
    </row>
    <row r="345" spans="1:17" ht="25.5" x14ac:dyDescent="0.25">
      <c r="A345" s="143" t="s">
        <v>1111</v>
      </c>
      <c r="B345" s="132" t="s">
        <v>520</v>
      </c>
      <c r="C345" s="118">
        <f>SUMIF('ricostr 1 2016'!$A:$A,'1 2016 ric'!$A:$A,'ricostr 1 2016'!D:D)</f>
        <v>136</v>
      </c>
      <c r="D345" s="118">
        <f>SUMIF('ricostr 1 2016'!$A:$A,'1 2016 ric'!$A:$A,'ricostr 1 2016'!F:F)</f>
        <v>52</v>
      </c>
      <c r="E345" s="118">
        <f>SUMIF('ricostr 1 2016'!$A:$A,'1 2016 ric'!$A:$A,'ricostr 1 2016'!H:H)</f>
        <v>0</v>
      </c>
      <c r="F345" s="118">
        <f>SUMIF('ricostr 1 2016'!$A:$A,'1 2016 ric'!$A:$A,'ricostr 1 2016'!J:J)</f>
        <v>0</v>
      </c>
      <c r="G345" s="118">
        <f>SUMIF('ricostr 1 2016'!$A:$A,'1 2016 ric'!$A:$A,'ricostr 1 2016'!L:L)</f>
        <v>52</v>
      </c>
      <c r="H345" s="118">
        <f>SUMIF('ricostr 1 2016'!$A:$A,'1 2016 ric'!$A:$A,'ricostr 1 2016'!N:N)</f>
        <v>0</v>
      </c>
      <c r="I345" s="118">
        <f>SUMIF('ricostr 1 2016'!$A:$A,'1 2016 ric'!$A:$A,'ricostr 1 2016'!P:P)</f>
        <v>0</v>
      </c>
      <c r="J345" s="118">
        <f>SUMIF('ricostr 1 2016'!$A:$A,'1 2016 ric'!$A:$A,'ricostr 1 2016'!R:R)</f>
        <v>0</v>
      </c>
      <c r="K345" s="118">
        <f>SUMIF('ricostr 1 2016'!$A:$A,'1 2016 ric'!$A:$A,'ricostr 1 2016'!T:T)</f>
        <v>0</v>
      </c>
      <c r="L345" s="118">
        <f>SUMIF('ricostr 1 2016'!$A:$A,'1 2016 ric'!$A:$A,'ricostr 1 2016'!V:V)</f>
        <v>108</v>
      </c>
      <c r="M345" s="118">
        <f>SUMIF('ricostr 1 2016'!$A:$A,'1 2016 ric'!$A:$A,'ricostr 1 2016'!X:X)</f>
        <v>0</v>
      </c>
      <c r="N345" s="106">
        <f t="shared" si="11"/>
        <v>348</v>
      </c>
      <c r="P345">
        <v>497.33333333333331</v>
      </c>
      <c r="Q345" s="124">
        <f t="shared" si="10"/>
        <v>149.33333333333331</v>
      </c>
    </row>
    <row r="346" spans="1:17" ht="25.5" x14ac:dyDescent="0.25">
      <c r="A346" s="143" t="s">
        <v>1112</v>
      </c>
      <c r="B346" s="132" t="s">
        <v>521</v>
      </c>
      <c r="C346" s="118">
        <f>SUMIF('ricostr 1 2016'!$A:$A,'1 2016 ric'!$A:$A,'ricostr 1 2016'!D:D)</f>
        <v>0</v>
      </c>
      <c r="D346" s="118">
        <f>SUMIF('ricostr 1 2016'!$A:$A,'1 2016 ric'!$A:$A,'ricostr 1 2016'!F:F)</f>
        <v>0</v>
      </c>
      <c r="E346" s="118">
        <f>SUMIF('ricostr 1 2016'!$A:$A,'1 2016 ric'!$A:$A,'ricostr 1 2016'!H:H)</f>
        <v>12</v>
      </c>
      <c r="F346" s="118">
        <f>SUMIF('ricostr 1 2016'!$A:$A,'1 2016 ric'!$A:$A,'ricostr 1 2016'!J:J)</f>
        <v>0</v>
      </c>
      <c r="G346" s="118">
        <f>SUMIF('ricostr 1 2016'!$A:$A,'1 2016 ric'!$A:$A,'ricostr 1 2016'!L:L)</f>
        <v>0</v>
      </c>
      <c r="H346" s="118">
        <f>SUMIF('ricostr 1 2016'!$A:$A,'1 2016 ric'!$A:$A,'ricostr 1 2016'!N:N)</f>
        <v>0</v>
      </c>
      <c r="I346" s="118">
        <f>SUMIF('ricostr 1 2016'!$A:$A,'1 2016 ric'!$A:$A,'ricostr 1 2016'!P:P)</f>
        <v>0</v>
      </c>
      <c r="J346" s="118">
        <f>SUMIF('ricostr 1 2016'!$A:$A,'1 2016 ric'!$A:$A,'ricostr 1 2016'!R:R)</f>
        <v>0</v>
      </c>
      <c r="K346" s="118">
        <f>SUMIF('ricostr 1 2016'!$A:$A,'1 2016 ric'!$A:$A,'ricostr 1 2016'!T:T)</f>
        <v>0</v>
      </c>
      <c r="L346" s="118">
        <f>SUMIF('ricostr 1 2016'!$A:$A,'1 2016 ric'!$A:$A,'ricostr 1 2016'!V:V)</f>
        <v>0</v>
      </c>
      <c r="M346" s="118">
        <f>SUMIF('ricostr 1 2016'!$A:$A,'1 2016 ric'!$A:$A,'ricostr 1 2016'!X:X)</f>
        <v>0</v>
      </c>
      <c r="N346" s="106">
        <f t="shared" si="11"/>
        <v>12</v>
      </c>
      <c r="P346">
        <v>0</v>
      </c>
      <c r="Q346" s="124">
        <f t="shared" si="10"/>
        <v>-12</v>
      </c>
    </row>
    <row r="347" spans="1:17" ht="25.5" x14ac:dyDescent="0.25">
      <c r="A347" s="143" t="s">
        <v>1113</v>
      </c>
      <c r="B347" s="132" t="s">
        <v>345</v>
      </c>
      <c r="C347" s="118">
        <f>SUMIF('ricostr 1 2016'!$A:$A,'1 2016 ric'!$A:$A,'ricostr 1 2016'!D:D)</f>
        <v>10384</v>
      </c>
      <c r="D347" s="118">
        <f>SUMIF('ricostr 1 2016'!$A:$A,'1 2016 ric'!$A:$A,'ricostr 1 2016'!F:F)</f>
        <v>6064</v>
      </c>
      <c r="E347" s="118">
        <f>SUMIF('ricostr 1 2016'!$A:$A,'1 2016 ric'!$A:$A,'ricostr 1 2016'!H:H)</f>
        <v>8048</v>
      </c>
      <c r="F347" s="118">
        <f>SUMIF('ricostr 1 2016'!$A:$A,'1 2016 ric'!$A:$A,'ricostr 1 2016'!J:J)</f>
        <v>2260</v>
      </c>
      <c r="G347" s="118">
        <f>SUMIF('ricostr 1 2016'!$A:$A,'1 2016 ric'!$A:$A,'ricostr 1 2016'!L:L)</f>
        <v>5176</v>
      </c>
      <c r="H347" s="118">
        <f>SUMIF('ricostr 1 2016'!$A:$A,'1 2016 ric'!$A:$A,'ricostr 1 2016'!N:N)</f>
        <v>2656</v>
      </c>
      <c r="I347" s="118">
        <f>SUMIF('ricostr 1 2016'!$A:$A,'1 2016 ric'!$A:$A,'ricostr 1 2016'!P:P)</f>
        <v>5592</v>
      </c>
      <c r="J347" s="118">
        <f>SUMIF('ricostr 1 2016'!$A:$A,'1 2016 ric'!$A:$A,'ricostr 1 2016'!R:R)</f>
        <v>13616</v>
      </c>
      <c r="K347" s="118">
        <f>SUMIF('ricostr 1 2016'!$A:$A,'1 2016 ric'!$A:$A,'ricostr 1 2016'!T:T)</f>
        <v>3760</v>
      </c>
      <c r="L347" s="118">
        <f>SUMIF('ricostr 1 2016'!$A:$A,'1 2016 ric'!$A:$A,'ricostr 1 2016'!V:V)</f>
        <v>3904</v>
      </c>
      <c r="M347" s="118">
        <f>SUMIF('ricostr 1 2016'!$A:$A,'1 2016 ric'!$A:$A,'ricostr 1 2016'!X:X)</f>
        <v>2452</v>
      </c>
      <c r="N347" s="106">
        <f t="shared" si="11"/>
        <v>63912</v>
      </c>
      <c r="P347">
        <v>64898.666666666664</v>
      </c>
      <c r="Q347" s="124">
        <f t="shared" si="10"/>
        <v>986.66666666666424</v>
      </c>
    </row>
    <row r="348" spans="1:17" ht="25.5" x14ac:dyDescent="0.25">
      <c r="A348" s="143" t="s">
        <v>1114</v>
      </c>
      <c r="B348" s="132" t="s">
        <v>2103</v>
      </c>
      <c r="C348" s="118">
        <f>SUMIF('ricostr 1 2016'!$A:$A,'1 2016 ric'!$A:$A,'ricostr 1 2016'!D:D)</f>
        <v>10020</v>
      </c>
      <c r="D348" s="118">
        <f>SUMIF('ricostr 1 2016'!$A:$A,'1 2016 ric'!$A:$A,'ricostr 1 2016'!F:F)</f>
        <v>5900</v>
      </c>
      <c r="E348" s="118">
        <f>SUMIF('ricostr 1 2016'!$A:$A,'1 2016 ric'!$A:$A,'ricostr 1 2016'!H:H)</f>
        <v>7880</v>
      </c>
      <c r="F348" s="118">
        <f>SUMIF('ricostr 1 2016'!$A:$A,'1 2016 ric'!$A:$A,'ricostr 1 2016'!J:J)</f>
        <v>1640</v>
      </c>
      <c r="G348" s="118">
        <f>SUMIF('ricostr 1 2016'!$A:$A,'1 2016 ric'!$A:$A,'ricostr 1 2016'!L:L)</f>
        <v>5176</v>
      </c>
      <c r="H348" s="118">
        <f>SUMIF('ricostr 1 2016'!$A:$A,'1 2016 ric'!$A:$A,'ricostr 1 2016'!N:N)</f>
        <v>2656</v>
      </c>
      <c r="I348" s="118">
        <f>SUMIF('ricostr 1 2016'!$A:$A,'1 2016 ric'!$A:$A,'ricostr 1 2016'!P:P)</f>
        <v>5592</v>
      </c>
      <c r="J348" s="118">
        <f>SUMIF('ricostr 1 2016'!$A:$A,'1 2016 ric'!$A:$A,'ricostr 1 2016'!R:R)</f>
        <v>13584</v>
      </c>
      <c r="K348" s="118">
        <f>SUMIF('ricostr 1 2016'!$A:$A,'1 2016 ric'!$A:$A,'ricostr 1 2016'!T:T)</f>
        <v>3760</v>
      </c>
      <c r="L348" s="118">
        <f>SUMIF('ricostr 1 2016'!$A:$A,'1 2016 ric'!$A:$A,'ricostr 1 2016'!V:V)</f>
        <v>3312</v>
      </c>
      <c r="M348" s="118">
        <f>SUMIF('ricostr 1 2016'!$A:$A,'1 2016 ric'!$A:$A,'ricostr 1 2016'!X:X)</f>
        <v>2352</v>
      </c>
      <c r="N348" s="106">
        <f t="shared" si="11"/>
        <v>61872</v>
      </c>
      <c r="P348">
        <v>63408</v>
      </c>
      <c r="Q348" s="124">
        <f t="shared" si="10"/>
        <v>1536</v>
      </c>
    </row>
    <row r="349" spans="1:17" ht="25.5" x14ac:dyDescent="0.25">
      <c r="A349" s="143" t="s">
        <v>1115</v>
      </c>
      <c r="B349" s="132" t="s">
        <v>2104</v>
      </c>
      <c r="C349" s="118">
        <f>SUMIF('ricostr 1 2016'!$A:$A,'1 2016 ric'!$A:$A,'ricostr 1 2016'!D:D)</f>
        <v>364</v>
      </c>
      <c r="D349" s="118">
        <f>SUMIF('ricostr 1 2016'!$A:$A,'1 2016 ric'!$A:$A,'ricostr 1 2016'!F:F)</f>
        <v>164</v>
      </c>
      <c r="E349" s="118">
        <f>SUMIF('ricostr 1 2016'!$A:$A,'1 2016 ric'!$A:$A,'ricostr 1 2016'!H:H)</f>
        <v>148</v>
      </c>
      <c r="F349" s="118">
        <f>SUMIF('ricostr 1 2016'!$A:$A,'1 2016 ric'!$A:$A,'ricostr 1 2016'!J:J)</f>
        <v>620</v>
      </c>
      <c r="G349" s="118">
        <f>SUMIF('ricostr 1 2016'!$A:$A,'1 2016 ric'!$A:$A,'ricostr 1 2016'!L:L)</f>
        <v>0</v>
      </c>
      <c r="H349" s="118">
        <f>SUMIF('ricostr 1 2016'!$A:$A,'1 2016 ric'!$A:$A,'ricostr 1 2016'!N:N)</f>
        <v>0</v>
      </c>
      <c r="I349" s="118">
        <f>SUMIF('ricostr 1 2016'!$A:$A,'1 2016 ric'!$A:$A,'ricostr 1 2016'!P:P)</f>
        <v>0</v>
      </c>
      <c r="J349" s="118">
        <f>SUMIF('ricostr 1 2016'!$A:$A,'1 2016 ric'!$A:$A,'ricostr 1 2016'!R:R)</f>
        <v>32</v>
      </c>
      <c r="K349" s="118">
        <f>SUMIF('ricostr 1 2016'!$A:$A,'1 2016 ric'!$A:$A,'ricostr 1 2016'!T:T)</f>
        <v>0</v>
      </c>
      <c r="L349" s="118">
        <f>SUMIF('ricostr 1 2016'!$A:$A,'1 2016 ric'!$A:$A,'ricostr 1 2016'!V:V)</f>
        <v>592</v>
      </c>
      <c r="M349" s="118">
        <f>SUMIF('ricostr 1 2016'!$A:$A,'1 2016 ric'!$A:$A,'ricostr 1 2016'!X:X)</f>
        <v>44</v>
      </c>
      <c r="N349" s="106">
        <f t="shared" si="11"/>
        <v>1964</v>
      </c>
      <c r="P349">
        <v>1398.6666666666667</v>
      </c>
      <c r="Q349" s="124">
        <f t="shared" si="10"/>
        <v>-565.33333333333326</v>
      </c>
    </row>
    <row r="350" spans="1:17" ht="25.5" x14ac:dyDescent="0.25">
      <c r="A350" s="143" t="s">
        <v>1116</v>
      </c>
      <c r="B350" s="132" t="s">
        <v>2105</v>
      </c>
      <c r="C350" s="118">
        <f>SUMIF('ricostr 1 2016'!$A:$A,'1 2016 ric'!$A:$A,'ricostr 1 2016'!D:D)</f>
        <v>0</v>
      </c>
      <c r="D350" s="118">
        <f>SUMIF('ricostr 1 2016'!$A:$A,'1 2016 ric'!$A:$A,'ricostr 1 2016'!F:F)</f>
        <v>0</v>
      </c>
      <c r="E350" s="118">
        <f>SUMIF('ricostr 1 2016'!$A:$A,'1 2016 ric'!$A:$A,'ricostr 1 2016'!H:H)</f>
        <v>20</v>
      </c>
      <c r="F350" s="118">
        <f>SUMIF('ricostr 1 2016'!$A:$A,'1 2016 ric'!$A:$A,'ricostr 1 2016'!J:J)</f>
        <v>0</v>
      </c>
      <c r="G350" s="118">
        <f>SUMIF('ricostr 1 2016'!$A:$A,'1 2016 ric'!$A:$A,'ricostr 1 2016'!L:L)</f>
        <v>0</v>
      </c>
      <c r="H350" s="118">
        <f>SUMIF('ricostr 1 2016'!$A:$A,'1 2016 ric'!$A:$A,'ricostr 1 2016'!N:N)</f>
        <v>0</v>
      </c>
      <c r="I350" s="118">
        <f>SUMIF('ricostr 1 2016'!$A:$A,'1 2016 ric'!$A:$A,'ricostr 1 2016'!P:P)</f>
        <v>0</v>
      </c>
      <c r="J350" s="118">
        <f>SUMIF('ricostr 1 2016'!$A:$A,'1 2016 ric'!$A:$A,'ricostr 1 2016'!R:R)</f>
        <v>0</v>
      </c>
      <c r="K350" s="118">
        <f>SUMIF('ricostr 1 2016'!$A:$A,'1 2016 ric'!$A:$A,'ricostr 1 2016'!T:T)</f>
        <v>0</v>
      </c>
      <c r="L350" s="118">
        <f>SUMIF('ricostr 1 2016'!$A:$A,'1 2016 ric'!$A:$A,'ricostr 1 2016'!V:V)</f>
        <v>0</v>
      </c>
      <c r="M350" s="118">
        <f>SUMIF('ricostr 1 2016'!$A:$A,'1 2016 ric'!$A:$A,'ricostr 1 2016'!X:X)</f>
        <v>56</v>
      </c>
      <c r="N350" s="106">
        <f t="shared" si="11"/>
        <v>76</v>
      </c>
      <c r="P350">
        <v>92</v>
      </c>
      <c r="Q350" s="124">
        <f t="shared" si="10"/>
        <v>16</v>
      </c>
    </row>
    <row r="351" spans="1:17" x14ac:dyDescent="0.25">
      <c r="A351" s="139" t="s">
        <v>1117</v>
      </c>
      <c r="B351" s="132" t="s">
        <v>348</v>
      </c>
      <c r="C351" s="118">
        <f>SUMIF('ricostr 1 2016'!$A:$A,'1 2016 ric'!$A:$A,'ricostr 1 2016'!D:D)</f>
        <v>1160</v>
      </c>
      <c r="D351" s="118">
        <f>SUMIF('ricostr 1 2016'!$A:$A,'1 2016 ric'!$A:$A,'ricostr 1 2016'!F:F)</f>
        <v>1148</v>
      </c>
      <c r="E351" s="118">
        <f>SUMIF('ricostr 1 2016'!$A:$A,'1 2016 ric'!$A:$A,'ricostr 1 2016'!H:H)</f>
        <v>1692</v>
      </c>
      <c r="F351" s="118">
        <f>SUMIF('ricostr 1 2016'!$A:$A,'1 2016 ric'!$A:$A,'ricostr 1 2016'!J:J)</f>
        <v>1156</v>
      </c>
      <c r="G351" s="118">
        <f>SUMIF('ricostr 1 2016'!$A:$A,'1 2016 ric'!$A:$A,'ricostr 1 2016'!L:L)</f>
        <v>1080</v>
      </c>
      <c r="H351" s="118">
        <f>SUMIF('ricostr 1 2016'!$A:$A,'1 2016 ric'!$A:$A,'ricostr 1 2016'!N:N)</f>
        <v>860</v>
      </c>
      <c r="I351" s="118">
        <f>SUMIF('ricostr 1 2016'!$A:$A,'1 2016 ric'!$A:$A,'ricostr 1 2016'!P:P)</f>
        <v>1300</v>
      </c>
      <c r="J351" s="118">
        <f>SUMIF('ricostr 1 2016'!$A:$A,'1 2016 ric'!$A:$A,'ricostr 1 2016'!R:R)</f>
        <v>3312</v>
      </c>
      <c r="K351" s="118">
        <f>SUMIF('ricostr 1 2016'!$A:$A,'1 2016 ric'!$A:$A,'ricostr 1 2016'!T:T)</f>
        <v>1308</v>
      </c>
      <c r="L351" s="118">
        <f>SUMIF('ricostr 1 2016'!$A:$A,'1 2016 ric'!$A:$A,'ricostr 1 2016'!V:V)</f>
        <v>692</v>
      </c>
      <c r="M351" s="118">
        <f>SUMIF('ricostr 1 2016'!$A:$A,'1 2016 ric'!$A:$A,'ricostr 1 2016'!X:X)</f>
        <v>684</v>
      </c>
      <c r="N351" s="106">
        <f t="shared" si="11"/>
        <v>14392</v>
      </c>
      <c r="P351">
        <v>15412</v>
      </c>
      <c r="Q351" s="124">
        <f t="shared" si="10"/>
        <v>1020</v>
      </c>
    </row>
    <row r="352" spans="1:17" x14ac:dyDescent="0.25">
      <c r="A352" s="143" t="s">
        <v>1118</v>
      </c>
      <c r="B352" s="132" t="s">
        <v>681</v>
      </c>
      <c r="C352" s="118">
        <f>SUMIF('ricostr 1 2016'!$A:$A,'1 2016 ric'!$A:$A,'ricostr 1 2016'!D:D)</f>
        <v>92</v>
      </c>
      <c r="D352" s="118">
        <f>SUMIF('ricostr 1 2016'!$A:$A,'1 2016 ric'!$A:$A,'ricostr 1 2016'!F:F)</f>
        <v>12</v>
      </c>
      <c r="E352" s="118">
        <f>SUMIF('ricostr 1 2016'!$A:$A,'1 2016 ric'!$A:$A,'ricostr 1 2016'!H:H)</f>
        <v>120</v>
      </c>
      <c r="F352" s="118">
        <f>SUMIF('ricostr 1 2016'!$A:$A,'1 2016 ric'!$A:$A,'ricostr 1 2016'!J:J)</f>
        <v>48</v>
      </c>
      <c r="G352" s="118">
        <f>SUMIF('ricostr 1 2016'!$A:$A,'1 2016 ric'!$A:$A,'ricostr 1 2016'!L:L)</f>
        <v>296</v>
      </c>
      <c r="H352" s="118">
        <f>SUMIF('ricostr 1 2016'!$A:$A,'1 2016 ric'!$A:$A,'ricostr 1 2016'!N:N)</f>
        <v>52</v>
      </c>
      <c r="I352" s="118">
        <f>SUMIF('ricostr 1 2016'!$A:$A,'1 2016 ric'!$A:$A,'ricostr 1 2016'!P:P)</f>
        <v>16</v>
      </c>
      <c r="J352" s="118">
        <f>SUMIF('ricostr 1 2016'!$A:$A,'1 2016 ric'!$A:$A,'ricostr 1 2016'!R:R)</f>
        <v>740</v>
      </c>
      <c r="K352" s="118">
        <f>SUMIF('ricostr 1 2016'!$A:$A,'1 2016 ric'!$A:$A,'ricostr 1 2016'!T:T)</f>
        <v>720</v>
      </c>
      <c r="L352" s="118">
        <f>SUMIF('ricostr 1 2016'!$A:$A,'1 2016 ric'!$A:$A,'ricostr 1 2016'!V:V)</f>
        <v>44</v>
      </c>
      <c r="M352" s="118">
        <f>SUMIF('ricostr 1 2016'!$A:$A,'1 2016 ric'!$A:$A,'ricostr 1 2016'!X:X)</f>
        <v>36</v>
      </c>
      <c r="N352" s="106">
        <f t="shared" si="11"/>
        <v>2176</v>
      </c>
      <c r="P352">
        <v>2998.6666666666665</v>
      </c>
      <c r="Q352" s="124">
        <f t="shared" si="10"/>
        <v>822.66666666666652</v>
      </c>
    </row>
    <row r="353" spans="1:17" x14ac:dyDescent="0.25">
      <c r="A353" s="143" t="s">
        <v>1119</v>
      </c>
      <c r="B353" s="132" t="s">
        <v>80</v>
      </c>
      <c r="C353" s="118">
        <f>SUMIF('ricostr 1 2016'!$A:$A,'1 2016 ric'!$A:$A,'ricostr 1 2016'!D:D)</f>
        <v>0</v>
      </c>
      <c r="D353" s="118">
        <f>SUMIF('ricostr 1 2016'!$A:$A,'1 2016 ric'!$A:$A,'ricostr 1 2016'!F:F)</f>
        <v>0</v>
      </c>
      <c r="E353" s="118">
        <f>SUMIF('ricostr 1 2016'!$A:$A,'1 2016 ric'!$A:$A,'ricostr 1 2016'!H:H)</f>
        <v>0</v>
      </c>
      <c r="F353" s="118">
        <f>SUMIF('ricostr 1 2016'!$A:$A,'1 2016 ric'!$A:$A,'ricostr 1 2016'!J:J)</f>
        <v>0</v>
      </c>
      <c r="G353" s="118">
        <f>SUMIF('ricostr 1 2016'!$A:$A,'1 2016 ric'!$A:$A,'ricostr 1 2016'!L:L)</f>
        <v>0</v>
      </c>
      <c r="H353" s="118">
        <f>SUMIF('ricostr 1 2016'!$A:$A,'1 2016 ric'!$A:$A,'ricostr 1 2016'!N:N)</f>
        <v>0</v>
      </c>
      <c r="I353" s="118">
        <f>SUMIF('ricostr 1 2016'!$A:$A,'1 2016 ric'!$A:$A,'ricostr 1 2016'!P:P)</f>
        <v>0</v>
      </c>
      <c r="J353" s="118">
        <f>SUMIF('ricostr 1 2016'!$A:$A,'1 2016 ric'!$A:$A,'ricostr 1 2016'!R:R)</f>
        <v>0</v>
      </c>
      <c r="K353" s="118">
        <f>SUMIF('ricostr 1 2016'!$A:$A,'1 2016 ric'!$A:$A,'ricostr 1 2016'!T:T)</f>
        <v>0</v>
      </c>
      <c r="L353" s="118">
        <f>SUMIF('ricostr 1 2016'!$A:$A,'1 2016 ric'!$A:$A,'ricostr 1 2016'!V:V)</f>
        <v>0</v>
      </c>
      <c r="M353" s="118">
        <f>SUMIF('ricostr 1 2016'!$A:$A,'1 2016 ric'!$A:$A,'ricostr 1 2016'!X:X)</f>
        <v>0</v>
      </c>
      <c r="N353" s="106">
        <f t="shared" si="11"/>
        <v>0</v>
      </c>
      <c r="P353">
        <v>0</v>
      </c>
      <c r="Q353" s="124">
        <f t="shared" si="10"/>
        <v>0</v>
      </c>
    </row>
    <row r="354" spans="1:17" x14ac:dyDescent="0.25">
      <c r="A354" s="143" t="s">
        <v>1120</v>
      </c>
      <c r="B354" s="132" t="s">
        <v>82</v>
      </c>
      <c r="C354" s="118">
        <f>SUMIF('ricostr 1 2016'!$A:$A,'1 2016 ric'!$A:$A,'ricostr 1 2016'!D:D)</f>
        <v>1068</v>
      </c>
      <c r="D354" s="118">
        <f>SUMIF('ricostr 1 2016'!$A:$A,'1 2016 ric'!$A:$A,'ricostr 1 2016'!F:F)</f>
        <v>1136</v>
      </c>
      <c r="E354" s="118">
        <f>SUMIF('ricostr 1 2016'!$A:$A,'1 2016 ric'!$A:$A,'ricostr 1 2016'!H:H)</f>
        <v>1572</v>
      </c>
      <c r="F354" s="118">
        <f>SUMIF('ricostr 1 2016'!$A:$A,'1 2016 ric'!$A:$A,'ricostr 1 2016'!J:J)</f>
        <v>1108</v>
      </c>
      <c r="G354" s="118">
        <f>SUMIF('ricostr 1 2016'!$A:$A,'1 2016 ric'!$A:$A,'ricostr 1 2016'!L:L)</f>
        <v>784</v>
      </c>
      <c r="H354" s="118">
        <f>SUMIF('ricostr 1 2016'!$A:$A,'1 2016 ric'!$A:$A,'ricostr 1 2016'!N:N)</f>
        <v>808</v>
      </c>
      <c r="I354" s="118">
        <f>SUMIF('ricostr 1 2016'!$A:$A,'1 2016 ric'!$A:$A,'ricostr 1 2016'!P:P)</f>
        <v>1284</v>
      </c>
      <c r="J354" s="118">
        <f>SUMIF('ricostr 1 2016'!$A:$A,'1 2016 ric'!$A:$A,'ricostr 1 2016'!R:R)</f>
        <v>2572</v>
      </c>
      <c r="K354" s="118">
        <f>SUMIF('ricostr 1 2016'!$A:$A,'1 2016 ric'!$A:$A,'ricostr 1 2016'!T:T)</f>
        <v>588</v>
      </c>
      <c r="L354" s="118">
        <f>SUMIF('ricostr 1 2016'!$A:$A,'1 2016 ric'!$A:$A,'ricostr 1 2016'!V:V)</f>
        <v>648</v>
      </c>
      <c r="M354" s="118">
        <f>SUMIF('ricostr 1 2016'!$A:$A,'1 2016 ric'!$A:$A,'ricostr 1 2016'!X:X)</f>
        <v>648</v>
      </c>
      <c r="N354" s="106">
        <f t="shared" si="11"/>
        <v>12216</v>
      </c>
      <c r="P354">
        <v>12413.333333333334</v>
      </c>
      <c r="Q354" s="124">
        <f t="shared" si="10"/>
        <v>197.33333333333394</v>
      </c>
    </row>
    <row r="355" spans="1:17" ht="25.5" x14ac:dyDescent="0.25">
      <c r="A355" s="143" t="s">
        <v>1121</v>
      </c>
      <c r="B355" s="132" t="s">
        <v>84</v>
      </c>
      <c r="C355" s="118">
        <f>SUMIF('ricostr 1 2016'!$A:$A,'1 2016 ric'!$A:$A,'ricostr 1 2016'!D:D)</f>
        <v>544</v>
      </c>
      <c r="D355" s="118">
        <f>SUMIF('ricostr 1 2016'!$A:$A,'1 2016 ric'!$A:$A,'ricostr 1 2016'!F:F)</f>
        <v>372</v>
      </c>
      <c r="E355" s="118">
        <f>SUMIF('ricostr 1 2016'!$A:$A,'1 2016 ric'!$A:$A,'ricostr 1 2016'!H:H)</f>
        <v>360</v>
      </c>
      <c r="F355" s="118">
        <f>SUMIF('ricostr 1 2016'!$A:$A,'1 2016 ric'!$A:$A,'ricostr 1 2016'!J:J)</f>
        <v>504</v>
      </c>
      <c r="G355" s="118">
        <f>SUMIF('ricostr 1 2016'!$A:$A,'1 2016 ric'!$A:$A,'ricostr 1 2016'!L:L)</f>
        <v>468</v>
      </c>
      <c r="H355" s="118">
        <f>SUMIF('ricostr 1 2016'!$A:$A,'1 2016 ric'!$A:$A,'ricostr 1 2016'!N:N)</f>
        <v>456</v>
      </c>
      <c r="I355" s="118">
        <f>SUMIF('ricostr 1 2016'!$A:$A,'1 2016 ric'!$A:$A,'ricostr 1 2016'!P:P)</f>
        <v>504</v>
      </c>
      <c r="J355" s="118">
        <f>SUMIF('ricostr 1 2016'!$A:$A,'1 2016 ric'!$A:$A,'ricostr 1 2016'!R:R)</f>
        <v>364</v>
      </c>
      <c r="K355" s="118">
        <f>SUMIF('ricostr 1 2016'!$A:$A,'1 2016 ric'!$A:$A,'ricostr 1 2016'!T:T)</f>
        <v>520</v>
      </c>
      <c r="L355" s="118">
        <f>SUMIF('ricostr 1 2016'!$A:$A,'1 2016 ric'!$A:$A,'ricostr 1 2016'!V:V)</f>
        <v>584</v>
      </c>
      <c r="M355" s="118">
        <f>SUMIF('ricostr 1 2016'!$A:$A,'1 2016 ric'!$A:$A,'ricostr 1 2016'!X:X)</f>
        <v>504</v>
      </c>
      <c r="N355" s="106">
        <f t="shared" si="11"/>
        <v>5180</v>
      </c>
      <c r="P355">
        <v>4884</v>
      </c>
      <c r="Q355" s="124">
        <f t="shared" si="10"/>
        <v>-296</v>
      </c>
    </row>
    <row r="356" spans="1:17" x14ac:dyDescent="0.25">
      <c r="A356" s="143" t="s">
        <v>1122</v>
      </c>
      <c r="B356" s="132" t="s">
        <v>87</v>
      </c>
      <c r="C356" s="118">
        <f>SUMIF('ricostr 1 2016'!$A:$A,'1 2016 ric'!$A:$A,'ricostr 1 2016'!D:D)</f>
        <v>524</v>
      </c>
      <c r="D356" s="118">
        <f>SUMIF('ricostr 1 2016'!$A:$A,'1 2016 ric'!$A:$A,'ricostr 1 2016'!F:F)</f>
        <v>764</v>
      </c>
      <c r="E356" s="118">
        <f>SUMIF('ricostr 1 2016'!$A:$A,'1 2016 ric'!$A:$A,'ricostr 1 2016'!H:H)</f>
        <v>1212</v>
      </c>
      <c r="F356" s="118">
        <f>SUMIF('ricostr 1 2016'!$A:$A,'1 2016 ric'!$A:$A,'ricostr 1 2016'!J:J)</f>
        <v>604</v>
      </c>
      <c r="G356" s="118">
        <f>SUMIF('ricostr 1 2016'!$A:$A,'1 2016 ric'!$A:$A,'ricostr 1 2016'!L:L)</f>
        <v>316</v>
      </c>
      <c r="H356" s="118">
        <f>SUMIF('ricostr 1 2016'!$A:$A,'1 2016 ric'!$A:$A,'ricostr 1 2016'!N:N)</f>
        <v>352</v>
      </c>
      <c r="I356" s="118">
        <f>SUMIF('ricostr 1 2016'!$A:$A,'1 2016 ric'!$A:$A,'ricostr 1 2016'!P:P)</f>
        <v>780</v>
      </c>
      <c r="J356" s="118">
        <f>SUMIF('ricostr 1 2016'!$A:$A,'1 2016 ric'!$A:$A,'ricostr 1 2016'!R:R)</f>
        <v>2208</v>
      </c>
      <c r="K356" s="118">
        <f>SUMIF('ricostr 1 2016'!$A:$A,'1 2016 ric'!$A:$A,'ricostr 1 2016'!T:T)</f>
        <v>68</v>
      </c>
      <c r="L356" s="118">
        <f>SUMIF('ricostr 1 2016'!$A:$A,'1 2016 ric'!$A:$A,'ricostr 1 2016'!V:V)</f>
        <v>64</v>
      </c>
      <c r="M356" s="118">
        <f>SUMIF('ricostr 1 2016'!$A:$A,'1 2016 ric'!$A:$A,'ricostr 1 2016'!X:X)</f>
        <v>144</v>
      </c>
      <c r="N356" s="106">
        <f t="shared" si="11"/>
        <v>7036</v>
      </c>
      <c r="P356">
        <v>7529.333333333333</v>
      </c>
      <c r="Q356" s="124">
        <f t="shared" si="10"/>
        <v>493.33333333333303</v>
      </c>
    </row>
    <row r="357" spans="1:17" x14ac:dyDescent="0.25">
      <c r="A357" s="144" t="s">
        <v>1123</v>
      </c>
      <c r="B357" s="132" t="s">
        <v>66</v>
      </c>
      <c r="C357" s="118">
        <f>SUMIF('ricostr 1 2016'!$A:$A,'1 2016 ric'!$A:$A,'ricostr 1 2016'!D:D)</f>
        <v>5552</v>
      </c>
      <c r="D357" s="118">
        <f>SUMIF('ricostr 1 2016'!$A:$A,'1 2016 ric'!$A:$A,'ricostr 1 2016'!F:F)</f>
        <v>7324</v>
      </c>
      <c r="E357" s="118">
        <f>SUMIF('ricostr 1 2016'!$A:$A,'1 2016 ric'!$A:$A,'ricostr 1 2016'!H:H)</f>
        <v>4520</v>
      </c>
      <c r="F357" s="118">
        <f>SUMIF('ricostr 1 2016'!$A:$A,'1 2016 ric'!$A:$A,'ricostr 1 2016'!J:J)</f>
        <v>2096</v>
      </c>
      <c r="G357" s="118">
        <f>SUMIF('ricostr 1 2016'!$A:$A,'1 2016 ric'!$A:$A,'ricostr 1 2016'!L:L)</f>
        <v>5616</v>
      </c>
      <c r="H357" s="118">
        <f>SUMIF('ricostr 1 2016'!$A:$A,'1 2016 ric'!$A:$A,'ricostr 1 2016'!N:N)</f>
        <v>2104</v>
      </c>
      <c r="I357" s="118">
        <f>SUMIF('ricostr 1 2016'!$A:$A,'1 2016 ric'!$A:$A,'ricostr 1 2016'!P:P)</f>
        <v>5308</v>
      </c>
      <c r="J357" s="118">
        <f>SUMIF('ricostr 1 2016'!$A:$A,'1 2016 ric'!$A:$A,'ricostr 1 2016'!R:R)</f>
        <v>9460</v>
      </c>
      <c r="K357" s="118">
        <f>SUMIF('ricostr 1 2016'!$A:$A,'1 2016 ric'!$A:$A,'ricostr 1 2016'!T:T)</f>
        <v>10688</v>
      </c>
      <c r="L357" s="118">
        <f>SUMIF('ricostr 1 2016'!$A:$A,'1 2016 ric'!$A:$A,'ricostr 1 2016'!V:V)</f>
        <v>0</v>
      </c>
      <c r="M357" s="118">
        <f>SUMIF('ricostr 1 2016'!$A:$A,'1 2016 ric'!$A:$A,'ricostr 1 2016'!X:X)</f>
        <v>2952</v>
      </c>
      <c r="N357" s="106">
        <f t="shared" si="11"/>
        <v>55620</v>
      </c>
      <c r="P357">
        <v>52542.666666666664</v>
      </c>
      <c r="Q357" s="124">
        <f t="shared" si="10"/>
        <v>-3077.3333333333358</v>
      </c>
    </row>
    <row r="358" spans="1:17" ht="25.5" x14ac:dyDescent="0.25">
      <c r="A358" s="139" t="s">
        <v>1124</v>
      </c>
      <c r="B358" s="132" t="s">
        <v>90</v>
      </c>
      <c r="C358" s="118">
        <f>SUMIF('ricostr 1 2016'!$A:$A,'1 2016 ric'!$A:$A,'ricostr 1 2016'!D:D)</f>
        <v>220</v>
      </c>
      <c r="D358" s="118">
        <f>SUMIF('ricostr 1 2016'!$A:$A,'1 2016 ric'!$A:$A,'ricostr 1 2016'!F:F)</f>
        <v>256</v>
      </c>
      <c r="E358" s="118">
        <f>SUMIF('ricostr 1 2016'!$A:$A,'1 2016 ric'!$A:$A,'ricostr 1 2016'!H:H)</f>
        <v>56</v>
      </c>
      <c r="F358" s="118">
        <f>SUMIF('ricostr 1 2016'!$A:$A,'1 2016 ric'!$A:$A,'ricostr 1 2016'!J:J)</f>
        <v>80</v>
      </c>
      <c r="G358" s="118">
        <f>SUMIF('ricostr 1 2016'!$A:$A,'1 2016 ric'!$A:$A,'ricostr 1 2016'!L:L)</f>
        <v>84</v>
      </c>
      <c r="H358" s="118">
        <f>SUMIF('ricostr 1 2016'!$A:$A,'1 2016 ric'!$A:$A,'ricostr 1 2016'!N:N)</f>
        <v>24</v>
      </c>
      <c r="I358" s="118">
        <f>SUMIF('ricostr 1 2016'!$A:$A,'1 2016 ric'!$A:$A,'ricostr 1 2016'!P:P)</f>
        <v>0</v>
      </c>
      <c r="J358" s="118">
        <f>SUMIF('ricostr 1 2016'!$A:$A,'1 2016 ric'!$A:$A,'ricostr 1 2016'!R:R)</f>
        <v>644</v>
      </c>
      <c r="K358" s="118">
        <f>SUMIF('ricostr 1 2016'!$A:$A,'1 2016 ric'!$A:$A,'ricostr 1 2016'!T:T)</f>
        <v>284</v>
      </c>
      <c r="L358" s="118">
        <f>SUMIF('ricostr 1 2016'!$A:$A,'1 2016 ric'!$A:$A,'ricostr 1 2016'!V:V)</f>
        <v>0</v>
      </c>
      <c r="M358" s="118">
        <f>SUMIF('ricostr 1 2016'!$A:$A,'1 2016 ric'!$A:$A,'ricostr 1 2016'!X:X)</f>
        <v>120</v>
      </c>
      <c r="N358" s="106">
        <f t="shared" si="11"/>
        <v>1768</v>
      </c>
      <c r="P358">
        <v>1634.6666666666667</v>
      </c>
      <c r="Q358" s="124">
        <f t="shared" si="10"/>
        <v>-133.33333333333326</v>
      </c>
    </row>
    <row r="359" spans="1:17" x14ac:dyDescent="0.25">
      <c r="A359" s="139" t="s">
        <v>1125</v>
      </c>
      <c r="B359" s="132" t="s">
        <v>2109</v>
      </c>
      <c r="C359" s="118">
        <f>SUMIF('ricostr 1 2016'!$A:$A,'1 2016 ric'!$A:$A,'ricostr 1 2016'!D:D)</f>
        <v>5332</v>
      </c>
      <c r="D359" s="118">
        <f>SUMIF('ricostr 1 2016'!$A:$A,'1 2016 ric'!$A:$A,'ricostr 1 2016'!F:F)</f>
        <v>7068</v>
      </c>
      <c r="E359" s="118">
        <f>SUMIF('ricostr 1 2016'!$A:$A,'1 2016 ric'!$A:$A,'ricostr 1 2016'!H:H)</f>
        <v>4464</v>
      </c>
      <c r="F359" s="118">
        <f>SUMIF('ricostr 1 2016'!$A:$A,'1 2016 ric'!$A:$A,'ricostr 1 2016'!J:J)</f>
        <v>2016</v>
      </c>
      <c r="G359" s="118">
        <f>SUMIF('ricostr 1 2016'!$A:$A,'1 2016 ric'!$A:$A,'ricostr 1 2016'!L:L)</f>
        <v>5532</v>
      </c>
      <c r="H359" s="118">
        <f>SUMIF('ricostr 1 2016'!$A:$A,'1 2016 ric'!$A:$A,'ricostr 1 2016'!N:N)</f>
        <v>2080</v>
      </c>
      <c r="I359" s="118">
        <f>SUMIF('ricostr 1 2016'!$A:$A,'1 2016 ric'!$A:$A,'ricostr 1 2016'!P:P)</f>
        <v>5308</v>
      </c>
      <c r="J359" s="118">
        <f>SUMIF('ricostr 1 2016'!$A:$A,'1 2016 ric'!$A:$A,'ricostr 1 2016'!R:R)</f>
        <v>8816</v>
      </c>
      <c r="K359" s="118">
        <f>SUMIF('ricostr 1 2016'!$A:$A,'1 2016 ric'!$A:$A,'ricostr 1 2016'!T:T)</f>
        <v>10404</v>
      </c>
      <c r="L359" s="118">
        <f>SUMIF('ricostr 1 2016'!$A:$A,'1 2016 ric'!$A:$A,'ricostr 1 2016'!V:V)</f>
        <v>0</v>
      </c>
      <c r="M359" s="118">
        <f>SUMIF('ricostr 1 2016'!$A:$A,'1 2016 ric'!$A:$A,'ricostr 1 2016'!X:X)</f>
        <v>2832</v>
      </c>
      <c r="N359" s="106">
        <f t="shared" si="11"/>
        <v>53852</v>
      </c>
      <c r="P359">
        <v>50908</v>
      </c>
      <c r="Q359" s="124">
        <f t="shared" si="10"/>
        <v>-2944</v>
      </c>
    </row>
    <row r="360" spans="1:17" x14ac:dyDescent="0.25">
      <c r="A360" s="139" t="s">
        <v>1126</v>
      </c>
      <c r="B360" s="132" t="s">
        <v>1451</v>
      </c>
      <c r="C360" s="118">
        <f>SUMIF('ricostr 1 2016'!$A:$A,'1 2016 ric'!$A:$A,'ricostr 1 2016'!D:D)</f>
        <v>2764</v>
      </c>
      <c r="D360" s="118">
        <f>SUMIF('ricostr 1 2016'!$A:$A,'1 2016 ric'!$A:$A,'ricostr 1 2016'!F:F)</f>
        <v>3704</v>
      </c>
      <c r="E360" s="118">
        <f>SUMIF('ricostr 1 2016'!$A:$A,'1 2016 ric'!$A:$A,'ricostr 1 2016'!H:H)</f>
        <v>2968</v>
      </c>
      <c r="F360" s="118">
        <f>SUMIF('ricostr 1 2016'!$A:$A,'1 2016 ric'!$A:$A,'ricostr 1 2016'!J:J)</f>
        <v>1080</v>
      </c>
      <c r="G360" s="118">
        <f>SUMIF('ricostr 1 2016'!$A:$A,'1 2016 ric'!$A:$A,'ricostr 1 2016'!L:L)</f>
        <v>2224</v>
      </c>
      <c r="H360" s="118">
        <f>SUMIF('ricostr 1 2016'!$A:$A,'1 2016 ric'!$A:$A,'ricostr 1 2016'!N:N)</f>
        <v>1024</v>
      </c>
      <c r="I360" s="118">
        <f>SUMIF('ricostr 1 2016'!$A:$A,'1 2016 ric'!$A:$A,'ricostr 1 2016'!P:P)</f>
        <v>2812</v>
      </c>
      <c r="J360" s="118">
        <f>SUMIF('ricostr 1 2016'!$A:$A,'1 2016 ric'!$A:$A,'ricostr 1 2016'!R:R)</f>
        <v>2052</v>
      </c>
      <c r="K360" s="118">
        <f>SUMIF('ricostr 1 2016'!$A:$A,'1 2016 ric'!$A:$A,'ricostr 1 2016'!T:T)</f>
        <v>3840</v>
      </c>
      <c r="L360" s="118">
        <f>SUMIF('ricostr 1 2016'!$A:$A,'1 2016 ric'!$A:$A,'ricostr 1 2016'!V:V)</f>
        <v>0</v>
      </c>
      <c r="M360" s="118">
        <f>SUMIF('ricostr 1 2016'!$A:$A,'1 2016 ric'!$A:$A,'ricostr 1 2016'!X:X)</f>
        <v>612</v>
      </c>
      <c r="N360" s="106">
        <f t="shared" si="11"/>
        <v>23080</v>
      </c>
      <c r="P360">
        <v>24014.666666666668</v>
      </c>
      <c r="Q360" s="124">
        <f t="shared" si="10"/>
        <v>934.66666666666788</v>
      </c>
    </row>
    <row r="361" spans="1:17" ht="25.5" x14ac:dyDescent="0.25">
      <c r="A361" s="143" t="s">
        <v>1127</v>
      </c>
      <c r="B361" s="132" t="s">
        <v>1452</v>
      </c>
      <c r="C361" s="118">
        <f>SUMIF('ricostr 1 2016'!$A:$A,'1 2016 ric'!$A:$A,'ricostr 1 2016'!D:D)</f>
        <v>0</v>
      </c>
      <c r="D361" s="118">
        <f>SUMIF('ricostr 1 2016'!$A:$A,'1 2016 ric'!$A:$A,'ricostr 1 2016'!F:F)</f>
        <v>40</v>
      </c>
      <c r="E361" s="118">
        <f>SUMIF('ricostr 1 2016'!$A:$A,'1 2016 ric'!$A:$A,'ricostr 1 2016'!H:H)</f>
        <v>0</v>
      </c>
      <c r="F361" s="118">
        <f>SUMIF('ricostr 1 2016'!$A:$A,'1 2016 ric'!$A:$A,'ricostr 1 2016'!J:J)</f>
        <v>0</v>
      </c>
      <c r="G361" s="118">
        <f>SUMIF('ricostr 1 2016'!$A:$A,'1 2016 ric'!$A:$A,'ricostr 1 2016'!L:L)</f>
        <v>28</v>
      </c>
      <c r="H361" s="118">
        <f>SUMIF('ricostr 1 2016'!$A:$A,'1 2016 ric'!$A:$A,'ricostr 1 2016'!N:N)</f>
        <v>28</v>
      </c>
      <c r="I361" s="118">
        <f>SUMIF('ricostr 1 2016'!$A:$A,'1 2016 ric'!$A:$A,'ricostr 1 2016'!P:P)</f>
        <v>8</v>
      </c>
      <c r="J361" s="118">
        <f>SUMIF('ricostr 1 2016'!$A:$A,'1 2016 ric'!$A:$A,'ricostr 1 2016'!R:R)</f>
        <v>592</v>
      </c>
      <c r="K361" s="118">
        <f>SUMIF('ricostr 1 2016'!$A:$A,'1 2016 ric'!$A:$A,'ricostr 1 2016'!T:T)</f>
        <v>4</v>
      </c>
      <c r="L361" s="118">
        <f>SUMIF('ricostr 1 2016'!$A:$A,'1 2016 ric'!$A:$A,'ricostr 1 2016'!V:V)</f>
        <v>0</v>
      </c>
      <c r="M361" s="118">
        <f>SUMIF('ricostr 1 2016'!$A:$A,'1 2016 ric'!$A:$A,'ricostr 1 2016'!X:X)</f>
        <v>0</v>
      </c>
      <c r="N361" s="106">
        <f t="shared" si="11"/>
        <v>700</v>
      </c>
      <c r="P361">
        <v>657.33333333333337</v>
      </c>
      <c r="Q361" s="124">
        <f t="shared" si="10"/>
        <v>-42.666666666666629</v>
      </c>
    </row>
    <row r="362" spans="1:17" ht="25.5" x14ac:dyDescent="0.25">
      <c r="A362" s="143" t="s">
        <v>1128</v>
      </c>
      <c r="B362" s="132" t="s">
        <v>1453</v>
      </c>
      <c r="C362" s="118">
        <f>SUMIF('ricostr 1 2016'!$A:$A,'1 2016 ric'!$A:$A,'ricostr 1 2016'!D:D)</f>
        <v>2764</v>
      </c>
      <c r="D362" s="118">
        <f>SUMIF('ricostr 1 2016'!$A:$A,'1 2016 ric'!$A:$A,'ricostr 1 2016'!F:F)</f>
        <v>3664</v>
      </c>
      <c r="E362" s="118">
        <f>SUMIF('ricostr 1 2016'!$A:$A,'1 2016 ric'!$A:$A,'ricostr 1 2016'!H:H)</f>
        <v>2968</v>
      </c>
      <c r="F362" s="118">
        <f>SUMIF('ricostr 1 2016'!$A:$A,'1 2016 ric'!$A:$A,'ricostr 1 2016'!J:J)</f>
        <v>1080</v>
      </c>
      <c r="G362" s="118">
        <f>SUMIF('ricostr 1 2016'!$A:$A,'1 2016 ric'!$A:$A,'ricostr 1 2016'!L:L)</f>
        <v>2196</v>
      </c>
      <c r="H362" s="118">
        <f>SUMIF('ricostr 1 2016'!$A:$A,'1 2016 ric'!$A:$A,'ricostr 1 2016'!N:N)</f>
        <v>996</v>
      </c>
      <c r="I362" s="118">
        <f>SUMIF('ricostr 1 2016'!$A:$A,'1 2016 ric'!$A:$A,'ricostr 1 2016'!P:P)</f>
        <v>2804</v>
      </c>
      <c r="J362" s="118">
        <f>SUMIF('ricostr 1 2016'!$A:$A,'1 2016 ric'!$A:$A,'ricostr 1 2016'!R:R)</f>
        <v>1460</v>
      </c>
      <c r="K362" s="118">
        <f>SUMIF('ricostr 1 2016'!$A:$A,'1 2016 ric'!$A:$A,'ricostr 1 2016'!T:T)</f>
        <v>3836</v>
      </c>
      <c r="L362" s="118">
        <f>SUMIF('ricostr 1 2016'!$A:$A,'1 2016 ric'!$A:$A,'ricostr 1 2016'!V:V)</f>
        <v>0</v>
      </c>
      <c r="M362" s="118">
        <f>SUMIF('ricostr 1 2016'!$A:$A,'1 2016 ric'!$A:$A,'ricostr 1 2016'!X:X)</f>
        <v>612</v>
      </c>
      <c r="N362" s="106">
        <f t="shared" si="11"/>
        <v>22380</v>
      </c>
      <c r="P362">
        <v>23357.333333333332</v>
      </c>
      <c r="Q362" s="124">
        <f t="shared" si="10"/>
        <v>977.33333333333212</v>
      </c>
    </row>
    <row r="363" spans="1:17" ht="25.5" x14ac:dyDescent="0.25">
      <c r="A363" s="139" t="s">
        <v>1129</v>
      </c>
      <c r="B363" s="132" t="s">
        <v>1454</v>
      </c>
      <c r="C363" s="118">
        <f>SUMIF('ricostr 1 2016'!$A:$A,'1 2016 ric'!$A:$A,'ricostr 1 2016'!D:D)</f>
        <v>2568</v>
      </c>
      <c r="D363" s="118">
        <f>SUMIF('ricostr 1 2016'!$A:$A,'1 2016 ric'!$A:$A,'ricostr 1 2016'!F:F)</f>
        <v>3364</v>
      </c>
      <c r="E363" s="118">
        <f>SUMIF('ricostr 1 2016'!$A:$A,'1 2016 ric'!$A:$A,'ricostr 1 2016'!H:H)</f>
        <v>1496</v>
      </c>
      <c r="F363" s="118">
        <f>SUMIF('ricostr 1 2016'!$A:$A,'1 2016 ric'!$A:$A,'ricostr 1 2016'!J:J)</f>
        <v>936</v>
      </c>
      <c r="G363" s="118">
        <f>SUMIF('ricostr 1 2016'!$A:$A,'1 2016 ric'!$A:$A,'ricostr 1 2016'!L:L)</f>
        <v>3308</v>
      </c>
      <c r="H363" s="118">
        <f>SUMIF('ricostr 1 2016'!$A:$A,'1 2016 ric'!$A:$A,'ricostr 1 2016'!N:N)</f>
        <v>1056</v>
      </c>
      <c r="I363" s="118">
        <f>SUMIF('ricostr 1 2016'!$A:$A,'1 2016 ric'!$A:$A,'ricostr 1 2016'!P:P)</f>
        <v>2496</v>
      </c>
      <c r="J363" s="118">
        <f>SUMIF('ricostr 1 2016'!$A:$A,'1 2016 ric'!$A:$A,'ricostr 1 2016'!R:R)</f>
        <v>6764</v>
      </c>
      <c r="K363" s="118">
        <f>SUMIF('ricostr 1 2016'!$A:$A,'1 2016 ric'!$A:$A,'ricostr 1 2016'!T:T)</f>
        <v>6564</v>
      </c>
      <c r="L363" s="118">
        <f>SUMIF('ricostr 1 2016'!$A:$A,'1 2016 ric'!$A:$A,'ricostr 1 2016'!V:V)</f>
        <v>0</v>
      </c>
      <c r="M363" s="118">
        <f>SUMIF('ricostr 1 2016'!$A:$A,'1 2016 ric'!$A:$A,'ricostr 1 2016'!X:X)</f>
        <v>2220</v>
      </c>
      <c r="N363" s="106">
        <f t="shared" si="11"/>
        <v>30772</v>
      </c>
      <c r="P363">
        <v>26893.333333333332</v>
      </c>
      <c r="Q363" s="124">
        <f t="shared" si="10"/>
        <v>-3878.6666666666679</v>
      </c>
    </row>
    <row r="364" spans="1:17" x14ac:dyDescent="0.25">
      <c r="A364" s="139" t="s">
        <v>1196</v>
      </c>
      <c r="B364" s="132" t="s">
        <v>1455</v>
      </c>
      <c r="C364" s="118">
        <f>SUMIF('ricostr 1 2016'!$A:$A,'1 2016 ric'!$A:$A,'ricostr 1 2016'!D:D)</f>
        <v>0</v>
      </c>
      <c r="D364" s="118">
        <f>SUMIF('ricostr 1 2016'!$A:$A,'1 2016 ric'!$A:$A,'ricostr 1 2016'!F:F)</f>
        <v>72</v>
      </c>
      <c r="E364" s="118">
        <f>SUMIF('ricostr 1 2016'!$A:$A,'1 2016 ric'!$A:$A,'ricostr 1 2016'!H:H)</f>
        <v>0</v>
      </c>
      <c r="F364" s="118">
        <f>SUMIF('ricostr 1 2016'!$A:$A,'1 2016 ric'!$A:$A,'ricostr 1 2016'!J:J)</f>
        <v>0</v>
      </c>
      <c r="G364" s="118">
        <f>SUMIF('ricostr 1 2016'!$A:$A,'1 2016 ric'!$A:$A,'ricostr 1 2016'!L:L)</f>
        <v>0</v>
      </c>
      <c r="H364" s="118">
        <f>SUMIF('ricostr 1 2016'!$A:$A,'1 2016 ric'!$A:$A,'ricostr 1 2016'!N:N)</f>
        <v>0</v>
      </c>
      <c r="I364" s="118">
        <f>SUMIF('ricostr 1 2016'!$A:$A,'1 2016 ric'!$A:$A,'ricostr 1 2016'!P:P)</f>
        <v>0</v>
      </c>
      <c r="J364" s="118">
        <f>SUMIF('ricostr 1 2016'!$A:$A,'1 2016 ric'!$A:$A,'ricostr 1 2016'!R:R)</f>
        <v>0</v>
      </c>
      <c r="K364" s="118">
        <f>SUMIF('ricostr 1 2016'!$A:$A,'1 2016 ric'!$A:$A,'ricostr 1 2016'!T:T)</f>
        <v>0</v>
      </c>
      <c r="L364" s="118">
        <f>SUMIF('ricostr 1 2016'!$A:$A,'1 2016 ric'!$A:$A,'ricostr 1 2016'!V:V)</f>
        <v>0</v>
      </c>
      <c r="M364" s="118">
        <f>SUMIF('ricostr 1 2016'!$A:$A,'1 2016 ric'!$A:$A,'ricostr 1 2016'!X:X)</f>
        <v>0</v>
      </c>
      <c r="N364" s="106">
        <f t="shared" si="11"/>
        <v>72</v>
      </c>
      <c r="P364">
        <v>378.66666666666669</v>
      </c>
      <c r="Q364" s="124">
        <f t="shared" si="10"/>
        <v>306.66666666666669</v>
      </c>
    </row>
    <row r="365" spans="1:17" ht="25.5" x14ac:dyDescent="0.25">
      <c r="A365" s="143" t="s">
        <v>1197</v>
      </c>
      <c r="B365" s="132" t="s">
        <v>2110</v>
      </c>
      <c r="C365" s="118">
        <f>SUMIF('ricostr 1 2016'!$A:$A,'1 2016 ric'!$A:$A,'ricostr 1 2016'!D:D)</f>
        <v>0</v>
      </c>
      <c r="D365" s="118">
        <f>SUMIF('ricostr 1 2016'!$A:$A,'1 2016 ric'!$A:$A,'ricostr 1 2016'!F:F)</f>
        <v>0</v>
      </c>
      <c r="E365" s="118">
        <f>SUMIF('ricostr 1 2016'!$A:$A,'1 2016 ric'!$A:$A,'ricostr 1 2016'!H:H)</f>
        <v>0</v>
      </c>
      <c r="F365" s="118">
        <f>SUMIF('ricostr 1 2016'!$A:$A,'1 2016 ric'!$A:$A,'ricostr 1 2016'!J:J)</f>
        <v>0</v>
      </c>
      <c r="G365" s="118">
        <f>SUMIF('ricostr 1 2016'!$A:$A,'1 2016 ric'!$A:$A,'ricostr 1 2016'!L:L)</f>
        <v>0</v>
      </c>
      <c r="H365" s="118">
        <f>SUMIF('ricostr 1 2016'!$A:$A,'1 2016 ric'!$A:$A,'ricostr 1 2016'!N:N)</f>
        <v>0</v>
      </c>
      <c r="I365" s="118">
        <f>SUMIF('ricostr 1 2016'!$A:$A,'1 2016 ric'!$A:$A,'ricostr 1 2016'!P:P)</f>
        <v>0</v>
      </c>
      <c r="J365" s="118">
        <f>SUMIF('ricostr 1 2016'!$A:$A,'1 2016 ric'!$A:$A,'ricostr 1 2016'!R:R)</f>
        <v>0</v>
      </c>
      <c r="K365" s="118">
        <f>SUMIF('ricostr 1 2016'!$A:$A,'1 2016 ric'!$A:$A,'ricostr 1 2016'!T:T)</f>
        <v>0</v>
      </c>
      <c r="L365" s="118">
        <f>SUMIF('ricostr 1 2016'!$A:$A,'1 2016 ric'!$A:$A,'ricostr 1 2016'!V:V)</f>
        <v>0</v>
      </c>
      <c r="M365" s="118">
        <f>SUMIF('ricostr 1 2016'!$A:$A,'1 2016 ric'!$A:$A,'ricostr 1 2016'!X:X)</f>
        <v>0</v>
      </c>
      <c r="N365" s="106">
        <f t="shared" si="11"/>
        <v>0</v>
      </c>
      <c r="P365">
        <v>0</v>
      </c>
      <c r="Q365" s="124">
        <f t="shared" si="10"/>
        <v>0</v>
      </c>
    </row>
    <row r="366" spans="1:17" x14ac:dyDescent="0.25">
      <c r="A366" s="143" t="s">
        <v>1198</v>
      </c>
      <c r="B366" s="132" t="s">
        <v>2111</v>
      </c>
      <c r="C366" s="118">
        <f>SUMIF('ricostr 1 2016'!$A:$A,'1 2016 ric'!$A:$A,'ricostr 1 2016'!D:D)</f>
        <v>0</v>
      </c>
      <c r="D366" s="118">
        <f>SUMIF('ricostr 1 2016'!$A:$A,'1 2016 ric'!$A:$A,'ricostr 1 2016'!F:F)</f>
        <v>72</v>
      </c>
      <c r="E366" s="118">
        <f>SUMIF('ricostr 1 2016'!$A:$A,'1 2016 ric'!$A:$A,'ricostr 1 2016'!H:H)</f>
        <v>0</v>
      </c>
      <c r="F366" s="118">
        <f>SUMIF('ricostr 1 2016'!$A:$A,'1 2016 ric'!$A:$A,'ricostr 1 2016'!J:J)</f>
        <v>0</v>
      </c>
      <c r="G366" s="118">
        <f>SUMIF('ricostr 1 2016'!$A:$A,'1 2016 ric'!$A:$A,'ricostr 1 2016'!L:L)</f>
        <v>0</v>
      </c>
      <c r="H366" s="118">
        <f>SUMIF('ricostr 1 2016'!$A:$A,'1 2016 ric'!$A:$A,'ricostr 1 2016'!N:N)</f>
        <v>0</v>
      </c>
      <c r="I366" s="118">
        <f>SUMIF('ricostr 1 2016'!$A:$A,'1 2016 ric'!$A:$A,'ricostr 1 2016'!P:P)</f>
        <v>0</v>
      </c>
      <c r="J366" s="118">
        <f>SUMIF('ricostr 1 2016'!$A:$A,'1 2016 ric'!$A:$A,'ricostr 1 2016'!R:R)</f>
        <v>0</v>
      </c>
      <c r="K366" s="118">
        <f>SUMIF('ricostr 1 2016'!$A:$A,'1 2016 ric'!$A:$A,'ricostr 1 2016'!T:T)</f>
        <v>0</v>
      </c>
      <c r="L366" s="118">
        <f>SUMIF('ricostr 1 2016'!$A:$A,'1 2016 ric'!$A:$A,'ricostr 1 2016'!V:V)</f>
        <v>0</v>
      </c>
      <c r="M366" s="118">
        <f>SUMIF('ricostr 1 2016'!$A:$A,'1 2016 ric'!$A:$A,'ricostr 1 2016'!X:X)</f>
        <v>0</v>
      </c>
      <c r="N366" s="106">
        <f t="shared" si="11"/>
        <v>72</v>
      </c>
      <c r="P366">
        <v>378.66666666666669</v>
      </c>
      <c r="Q366" s="124">
        <f t="shared" si="10"/>
        <v>306.66666666666669</v>
      </c>
    </row>
    <row r="367" spans="1:17" x14ac:dyDescent="0.25">
      <c r="A367" s="139" t="s">
        <v>1199</v>
      </c>
      <c r="B367" s="132" t="s">
        <v>1456</v>
      </c>
      <c r="C367" s="118">
        <f>SUMIF('ricostr 1 2016'!$A:$A,'1 2016 ric'!$A:$A,'ricostr 1 2016'!D:D)</f>
        <v>0</v>
      </c>
      <c r="D367" s="118">
        <f>SUMIF('ricostr 1 2016'!$A:$A,'1 2016 ric'!$A:$A,'ricostr 1 2016'!F:F)</f>
        <v>0</v>
      </c>
      <c r="E367" s="118">
        <f>SUMIF('ricostr 1 2016'!$A:$A,'1 2016 ric'!$A:$A,'ricostr 1 2016'!H:H)</f>
        <v>0</v>
      </c>
      <c r="F367" s="118">
        <f>SUMIF('ricostr 1 2016'!$A:$A,'1 2016 ric'!$A:$A,'ricostr 1 2016'!J:J)</f>
        <v>-52</v>
      </c>
      <c r="G367" s="118">
        <f>SUMIF('ricostr 1 2016'!$A:$A,'1 2016 ric'!$A:$A,'ricostr 1 2016'!L:L)</f>
        <v>-192</v>
      </c>
      <c r="H367" s="118">
        <f>SUMIF('ricostr 1 2016'!$A:$A,'1 2016 ric'!$A:$A,'ricostr 1 2016'!N:N)</f>
        <v>0</v>
      </c>
      <c r="I367" s="118">
        <f>SUMIF('ricostr 1 2016'!$A:$A,'1 2016 ric'!$A:$A,'ricostr 1 2016'!P:P)</f>
        <v>1220</v>
      </c>
      <c r="J367" s="118">
        <f>SUMIF('ricostr 1 2016'!$A:$A,'1 2016 ric'!$A:$A,'ricostr 1 2016'!R:R)</f>
        <v>0</v>
      </c>
      <c r="K367" s="118">
        <f>SUMIF('ricostr 1 2016'!$A:$A,'1 2016 ric'!$A:$A,'ricostr 1 2016'!T:T)</f>
        <v>0</v>
      </c>
      <c r="L367" s="118">
        <f>SUMIF('ricostr 1 2016'!$A:$A,'1 2016 ric'!$A:$A,'ricostr 1 2016'!V:V)</f>
        <v>0</v>
      </c>
      <c r="M367" s="118">
        <f>SUMIF('ricostr 1 2016'!$A:$A,'1 2016 ric'!$A:$A,'ricostr 1 2016'!X:X)</f>
        <v>0</v>
      </c>
      <c r="N367" s="106">
        <f t="shared" si="11"/>
        <v>976</v>
      </c>
      <c r="P367">
        <v>-3353.3333333333335</v>
      </c>
      <c r="Q367" s="124">
        <f t="shared" si="10"/>
        <v>-4329.3333333333339</v>
      </c>
    </row>
    <row r="368" spans="1:17" x14ac:dyDescent="0.25">
      <c r="A368" s="143" t="s">
        <v>1200</v>
      </c>
      <c r="B368" s="132" t="s">
        <v>1457</v>
      </c>
      <c r="C368" s="118">
        <f>SUMIF('ricostr 1 2016'!$A:$A,'1 2016 ric'!$A:$A,'ricostr 1 2016'!D:D)</f>
        <v>0</v>
      </c>
      <c r="D368" s="118">
        <f>SUMIF('ricostr 1 2016'!$A:$A,'1 2016 ric'!$A:$A,'ricostr 1 2016'!F:F)</f>
        <v>0</v>
      </c>
      <c r="E368" s="118">
        <f>SUMIF('ricostr 1 2016'!$A:$A,'1 2016 ric'!$A:$A,'ricostr 1 2016'!H:H)</f>
        <v>0</v>
      </c>
      <c r="F368" s="118">
        <f>SUMIF('ricostr 1 2016'!$A:$A,'1 2016 ric'!$A:$A,'ricostr 1 2016'!J:J)</f>
        <v>-68</v>
      </c>
      <c r="G368" s="118">
        <f>SUMIF('ricostr 1 2016'!$A:$A,'1 2016 ric'!$A:$A,'ricostr 1 2016'!L:L)</f>
        <v>-192</v>
      </c>
      <c r="H368" s="118">
        <f>SUMIF('ricostr 1 2016'!$A:$A,'1 2016 ric'!$A:$A,'ricostr 1 2016'!N:N)</f>
        <v>0</v>
      </c>
      <c r="I368" s="118">
        <f>SUMIF('ricostr 1 2016'!$A:$A,'1 2016 ric'!$A:$A,'ricostr 1 2016'!P:P)</f>
        <v>1216</v>
      </c>
      <c r="J368" s="118">
        <f>SUMIF('ricostr 1 2016'!$A:$A,'1 2016 ric'!$A:$A,'ricostr 1 2016'!R:R)</f>
        <v>0</v>
      </c>
      <c r="K368" s="118">
        <f>SUMIF('ricostr 1 2016'!$A:$A,'1 2016 ric'!$A:$A,'ricostr 1 2016'!T:T)</f>
        <v>0</v>
      </c>
      <c r="L368" s="118">
        <f>SUMIF('ricostr 1 2016'!$A:$A,'1 2016 ric'!$A:$A,'ricostr 1 2016'!V:V)</f>
        <v>0</v>
      </c>
      <c r="M368" s="118">
        <f>SUMIF('ricostr 1 2016'!$A:$A,'1 2016 ric'!$A:$A,'ricostr 1 2016'!X:X)</f>
        <v>0</v>
      </c>
      <c r="N368" s="106">
        <f t="shared" si="11"/>
        <v>956</v>
      </c>
      <c r="P368">
        <v>-3592</v>
      </c>
      <c r="Q368" s="124">
        <f t="shared" si="10"/>
        <v>-4548</v>
      </c>
    </row>
    <row r="369" spans="1:17" x14ac:dyDescent="0.25">
      <c r="A369" s="143" t="s">
        <v>1201</v>
      </c>
      <c r="B369" s="132" t="s">
        <v>1458</v>
      </c>
      <c r="C369" s="118">
        <f>SUMIF('ricostr 1 2016'!$A:$A,'1 2016 ric'!$A:$A,'ricostr 1 2016'!D:D)</f>
        <v>0</v>
      </c>
      <c r="D369" s="118">
        <f>SUMIF('ricostr 1 2016'!$A:$A,'1 2016 ric'!$A:$A,'ricostr 1 2016'!F:F)</f>
        <v>0</v>
      </c>
      <c r="E369" s="118">
        <f>SUMIF('ricostr 1 2016'!$A:$A,'1 2016 ric'!$A:$A,'ricostr 1 2016'!H:H)</f>
        <v>0</v>
      </c>
      <c r="F369" s="118">
        <f>SUMIF('ricostr 1 2016'!$A:$A,'1 2016 ric'!$A:$A,'ricostr 1 2016'!J:J)</f>
        <v>16</v>
      </c>
      <c r="G369" s="118">
        <f>SUMIF('ricostr 1 2016'!$A:$A,'1 2016 ric'!$A:$A,'ricostr 1 2016'!L:L)</f>
        <v>0</v>
      </c>
      <c r="H369" s="118">
        <f>SUMIF('ricostr 1 2016'!$A:$A,'1 2016 ric'!$A:$A,'ricostr 1 2016'!N:N)</f>
        <v>0</v>
      </c>
      <c r="I369" s="118">
        <f>SUMIF('ricostr 1 2016'!$A:$A,'1 2016 ric'!$A:$A,'ricostr 1 2016'!P:P)</f>
        <v>4</v>
      </c>
      <c r="J369" s="118">
        <f>SUMIF('ricostr 1 2016'!$A:$A,'1 2016 ric'!$A:$A,'ricostr 1 2016'!R:R)</f>
        <v>0</v>
      </c>
      <c r="K369" s="118">
        <f>SUMIF('ricostr 1 2016'!$A:$A,'1 2016 ric'!$A:$A,'ricostr 1 2016'!T:T)</f>
        <v>0</v>
      </c>
      <c r="L369" s="118">
        <f>SUMIF('ricostr 1 2016'!$A:$A,'1 2016 ric'!$A:$A,'ricostr 1 2016'!V:V)</f>
        <v>0</v>
      </c>
      <c r="M369" s="118">
        <f>SUMIF('ricostr 1 2016'!$A:$A,'1 2016 ric'!$A:$A,'ricostr 1 2016'!X:X)</f>
        <v>0</v>
      </c>
      <c r="N369" s="106">
        <f t="shared" si="11"/>
        <v>20</v>
      </c>
      <c r="P369">
        <v>238.66666666666666</v>
      </c>
      <c r="Q369" s="124">
        <f t="shared" si="10"/>
        <v>218.66666666666666</v>
      </c>
    </row>
    <row r="370" spans="1:17" x14ac:dyDescent="0.25">
      <c r="A370" s="139" t="s">
        <v>1202</v>
      </c>
      <c r="B370" s="132" t="s">
        <v>1459</v>
      </c>
      <c r="C370" s="118">
        <f>SUMIF('ricostr 1 2016'!$A:$A,'1 2016 ric'!$A:$A,'ricostr 1 2016'!D:D)</f>
        <v>5672</v>
      </c>
      <c r="D370" s="118">
        <f>SUMIF('ricostr 1 2016'!$A:$A,'1 2016 ric'!$A:$A,'ricostr 1 2016'!F:F)</f>
        <v>352</v>
      </c>
      <c r="E370" s="118">
        <f>SUMIF('ricostr 1 2016'!$A:$A,'1 2016 ric'!$A:$A,'ricostr 1 2016'!H:H)</f>
        <v>4828</v>
      </c>
      <c r="F370" s="118">
        <f>SUMIF('ricostr 1 2016'!$A:$A,'1 2016 ric'!$A:$A,'ricostr 1 2016'!J:J)</f>
        <v>104</v>
      </c>
      <c r="G370" s="118">
        <f>SUMIF('ricostr 1 2016'!$A:$A,'1 2016 ric'!$A:$A,'ricostr 1 2016'!L:L)</f>
        <v>1228</v>
      </c>
      <c r="H370" s="118">
        <f>SUMIF('ricostr 1 2016'!$A:$A,'1 2016 ric'!$A:$A,'ricostr 1 2016'!N:N)</f>
        <v>424</v>
      </c>
      <c r="I370" s="118">
        <f>SUMIF('ricostr 1 2016'!$A:$A,'1 2016 ric'!$A:$A,'ricostr 1 2016'!P:P)</f>
        <v>3196</v>
      </c>
      <c r="J370" s="118">
        <f>SUMIF('ricostr 1 2016'!$A:$A,'1 2016 ric'!$A:$A,'ricostr 1 2016'!R:R)</f>
        <v>4928</v>
      </c>
      <c r="K370" s="118">
        <f>SUMIF('ricostr 1 2016'!$A:$A,'1 2016 ric'!$A:$A,'ricostr 1 2016'!T:T)</f>
        <v>2864</v>
      </c>
      <c r="L370" s="118">
        <f>SUMIF('ricostr 1 2016'!$A:$A,'1 2016 ric'!$A:$A,'ricostr 1 2016'!V:V)</f>
        <v>0</v>
      </c>
      <c r="M370" s="118">
        <f>SUMIF('ricostr 1 2016'!$A:$A,'1 2016 ric'!$A:$A,'ricostr 1 2016'!X:X)</f>
        <v>0</v>
      </c>
      <c r="N370" s="106">
        <f t="shared" si="11"/>
        <v>23596</v>
      </c>
      <c r="P370">
        <v>27706.666666666668</v>
      </c>
      <c r="Q370" s="124">
        <f t="shared" si="10"/>
        <v>4110.6666666666679</v>
      </c>
    </row>
    <row r="371" spans="1:17" x14ac:dyDescent="0.25">
      <c r="A371" s="143" t="s">
        <v>1203</v>
      </c>
      <c r="B371" s="132" t="s">
        <v>1460</v>
      </c>
      <c r="C371" s="118">
        <f>SUMIF('ricostr 1 2016'!$A:$A,'1 2016 ric'!$A:$A,'ricostr 1 2016'!D:D)</f>
        <v>944</v>
      </c>
      <c r="D371" s="118">
        <f>SUMIF('ricostr 1 2016'!$A:$A,'1 2016 ric'!$A:$A,'ricostr 1 2016'!F:F)</f>
        <v>224</v>
      </c>
      <c r="E371" s="118">
        <f>SUMIF('ricostr 1 2016'!$A:$A,'1 2016 ric'!$A:$A,'ricostr 1 2016'!H:H)</f>
        <v>4364</v>
      </c>
      <c r="F371" s="118">
        <f>SUMIF('ricostr 1 2016'!$A:$A,'1 2016 ric'!$A:$A,'ricostr 1 2016'!J:J)</f>
        <v>0</v>
      </c>
      <c r="G371" s="118">
        <f>SUMIF('ricostr 1 2016'!$A:$A,'1 2016 ric'!$A:$A,'ricostr 1 2016'!L:L)</f>
        <v>868</v>
      </c>
      <c r="H371" s="118">
        <f>SUMIF('ricostr 1 2016'!$A:$A,'1 2016 ric'!$A:$A,'ricostr 1 2016'!N:N)</f>
        <v>200</v>
      </c>
      <c r="I371" s="118">
        <f>SUMIF('ricostr 1 2016'!$A:$A,'1 2016 ric'!$A:$A,'ricostr 1 2016'!P:P)</f>
        <v>760</v>
      </c>
      <c r="J371" s="118">
        <f>SUMIF('ricostr 1 2016'!$A:$A,'1 2016 ric'!$A:$A,'ricostr 1 2016'!R:R)</f>
        <v>3200</v>
      </c>
      <c r="K371" s="118">
        <f>SUMIF('ricostr 1 2016'!$A:$A,'1 2016 ric'!$A:$A,'ricostr 1 2016'!T:T)</f>
        <v>2600</v>
      </c>
      <c r="L371" s="118">
        <f>SUMIF('ricostr 1 2016'!$A:$A,'1 2016 ric'!$A:$A,'ricostr 1 2016'!V:V)</f>
        <v>0</v>
      </c>
      <c r="M371" s="118">
        <f>SUMIF('ricostr 1 2016'!$A:$A,'1 2016 ric'!$A:$A,'ricostr 1 2016'!X:X)</f>
        <v>0</v>
      </c>
      <c r="N371" s="106">
        <f t="shared" si="11"/>
        <v>13160</v>
      </c>
      <c r="P371">
        <v>15149.333333333334</v>
      </c>
      <c r="Q371" s="124">
        <f t="shared" si="10"/>
        <v>1989.3333333333339</v>
      </c>
    </row>
    <row r="372" spans="1:17" ht="25.5" x14ac:dyDescent="0.25">
      <c r="A372" s="143" t="s">
        <v>1204</v>
      </c>
      <c r="B372" s="132" t="s">
        <v>1461</v>
      </c>
      <c r="C372" s="118">
        <f>SUMIF('ricostr 1 2016'!$A:$A,'1 2016 ric'!$A:$A,'ricostr 1 2016'!D:D)</f>
        <v>332</v>
      </c>
      <c r="D372" s="118">
        <f>SUMIF('ricostr 1 2016'!$A:$A,'1 2016 ric'!$A:$A,'ricostr 1 2016'!F:F)</f>
        <v>152</v>
      </c>
      <c r="E372" s="118">
        <f>SUMIF('ricostr 1 2016'!$A:$A,'1 2016 ric'!$A:$A,'ricostr 1 2016'!H:H)</f>
        <v>1332</v>
      </c>
      <c r="F372" s="118">
        <f>SUMIF('ricostr 1 2016'!$A:$A,'1 2016 ric'!$A:$A,'ricostr 1 2016'!J:J)</f>
        <v>0</v>
      </c>
      <c r="G372" s="118">
        <f>SUMIF('ricostr 1 2016'!$A:$A,'1 2016 ric'!$A:$A,'ricostr 1 2016'!L:L)</f>
        <v>268</v>
      </c>
      <c r="H372" s="118">
        <f>SUMIF('ricostr 1 2016'!$A:$A,'1 2016 ric'!$A:$A,'ricostr 1 2016'!N:N)</f>
        <v>200</v>
      </c>
      <c r="I372" s="118">
        <f>SUMIF('ricostr 1 2016'!$A:$A,'1 2016 ric'!$A:$A,'ricostr 1 2016'!P:P)</f>
        <v>760</v>
      </c>
      <c r="J372" s="118">
        <f>SUMIF('ricostr 1 2016'!$A:$A,'1 2016 ric'!$A:$A,'ricostr 1 2016'!R:R)</f>
        <v>1200</v>
      </c>
      <c r="K372" s="118">
        <f>SUMIF('ricostr 1 2016'!$A:$A,'1 2016 ric'!$A:$A,'ricostr 1 2016'!T:T)</f>
        <v>600</v>
      </c>
      <c r="L372" s="118">
        <f>SUMIF('ricostr 1 2016'!$A:$A,'1 2016 ric'!$A:$A,'ricostr 1 2016'!V:V)</f>
        <v>0</v>
      </c>
      <c r="M372" s="118">
        <f>SUMIF('ricostr 1 2016'!$A:$A,'1 2016 ric'!$A:$A,'ricostr 1 2016'!X:X)</f>
        <v>0</v>
      </c>
      <c r="N372" s="106">
        <f t="shared" si="11"/>
        <v>4844</v>
      </c>
      <c r="P372">
        <v>6857.333333333333</v>
      </c>
      <c r="Q372" s="124">
        <f t="shared" si="10"/>
        <v>2013.333333333333</v>
      </c>
    </row>
    <row r="373" spans="1:17" ht="25.5" x14ac:dyDescent="0.25">
      <c r="A373" s="143" t="s">
        <v>1205</v>
      </c>
      <c r="B373" s="132" t="s">
        <v>1462</v>
      </c>
      <c r="C373" s="118">
        <f>SUMIF('ricostr 1 2016'!$A:$A,'1 2016 ric'!$A:$A,'ricostr 1 2016'!D:D)</f>
        <v>72</v>
      </c>
      <c r="D373" s="118">
        <f>SUMIF('ricostr 1 2016'!$A:$A,'1 2016 ric'!$A:$A,'ricostr 1 2016'!F:F)</f>
        <v>72</v>
      </c>
      <c r="E373" s="118">
        <f>SUMIF('ricostr 1 2016'!$A:$A,'1 2016 ric'!$A:$A,'ricostr 1 2016'!H:H)</f>
        <v>0</v>
      </c>
      <c r="F373" s="118">
        <f>SUMIF('ricostr 1 2016'!$A:$A,'1 2016 ric'!$A:$A,'ricostr 1 2016'!J:J)</f>
        <v>0</v>
      </c>
      <c r="G373" s="118">
        <f>SUMIF('ricostr 1 2016'!$A:$A,'1 2016 ric'!$A:$A,'ricostr 1 2016'!L:L)</f>
        <v>0</v>
      </c>
      <c r="H373" s="118">
        <f>SUMIF('ricostr 1 2016'!$A:$A,'1 2016 ric'!$A:$A,'ricostr 1 2016'!N:N)</f>
        <v>0</v>
      </c>
      <c r="I373" s="118">
        <f>SUMIF('ricostr 1 2016'!$A:$A,'1 2016 ric'!$A:$A,'ricostr 1 2016'!P:P)</f>
        <v>0</v>
      </c>
      <c r="J373" s="118">
        <f>SUMIF('ricostr 1 2016'!$A:$A,'1 2016 ric'!$A:$A,'ricostr 1 2016'!R:R)</f>
        <v>1000</v>
      </c>
      <c r="K373" s="118">
        <f>SUMIF('ricostr 1 2016'!$A:$A,'1 2016 ric'!$A:$A,'ricostr 1 2016'!T:T)</f>
        <v>0</v>
      </c>
      <c r="L373" s="118">
        <f>SUMIF('ricostr 1 2016'!$A:$A,'1 2016 ric'!$A:$A,'ricostr 1 2016'!V:V)</f>
        <v>0</v>
      </c>
      <c r="M373" s="118">
        <f>SUMIF('ricostr 1 2016'!$A:$A,'1 2016 ric'!$A:$A,'ricostr 1 2016'!X:X)</f>
        <v>0</v>
      </c>
      <c r="N373" s="106">
        <f t="shared" si="11"/>
        <v>1144</v>
      </c>
      <c r="P373">
        <v>2630.6666666666665</v>
      </c>
      <c r="Q373" s="124">
        <f t="shared" si="10"/>
        <v>1486.6666666666665</v>
      </c>
    </row>
    <row r="374" spans="1:17" ht="25.5" x14ac:dyDescent="0.25">
      <c r="A374" s="143" t="s">
        <v>1206</v>
      </c>
      <c r="B374" s="132" t="s">
        <v>2000</v>
      </c>
      <c r="C374" s="118">
        <f>SUMIF('ricostr 1 2016'!$A:$A,'1 2016 ric'!$A:$A,'ricostr 1 2016'!D:D)</f>
        <v>0</v>
      </c>
      <c r="D374" s="118">
        <f>SUMIF('ricostr 1 2016'!$A:$A,'1 2016 ric'!$A:$A,'ricostr 1 2016'!F:F)</f>
        <v>0</v>
      </c>
      <c r="E374" s="118">
        <f>SUMIF('ricostr 1 2016'!$A:$A,'1 2016 ric'!$A:$A,'ricostr 1 2016'!H:H)</f>
        <v>0</v>
      </c>
      <c r="F374" s="118">
        <f>SUMIF('ricostr 1 2016'!$A:$A,'1 2016 ric'!$A:$A,'ricostr 1 2016'!J:J)</f>
        <v>0</v>
      </c>
      <c r="G374" s="118">
        <f>SUMIF('ricostr 1 2016'!$A:$A,'1 2016 ric'!$A:$A,'ricostr 1 2016'!L:L)</f>
        <v>0</v>
      </c>
      <c r="H374" s="118">
        <f>SUMIF('ricostr 1 2016'!$A:$A,'1 2016 ric'!$A:$A,'ricostr 1 2016'!N:N)</f>
        <v>0</v>
      </c>
      <c r="I374" s="118">
        <f>SUMIF('ricostr 1 2016'!$A:$A,'1 2016 ric'!$A:$A,'ricostr 1 2016'!P:P)</f>
        <v>0</v>
      </c>
      <c r="J374" s="118">
        <f>SUMIF('ricostr 1 2016'!$A:$A,'1 2016 ric'!$A:$A,'ricostr 1 2016'!R:R)</f>
        <v>0</v>
      </c>
      <c r="K374" s="118">
        <f>SUMIF('ricostr 1 2016'!$A:$A,'1 2016 ric'!$A:$A,'ricostr 1 2016'!T:T)</f>
        <v>0</v>
      </c>
      <c r="L374" s="118">
        <f>SUMIF('ricostr 1 2016'!$A:$A,'1 2016 ric'!$A:$A,'ricostr 1 2016'!V:V)</f>
        <v>0</v>
      </c>
      <c r="M374" s="118">
        <f>SUMIF('ricostr 1 2016'!$A:$A,'1 2016 ric'!$A:$A,'ricostr 1 2016'!X:X)</f>
        <v>0</v>
      </c>
      <c r="N374" s="106">
        <f t="shared" si="11"/>
        <v>0</v>
      </c>
      <c r="P374">
        <v>0</v>
      </c>
      <c r="Q374" s="124">
        <f t="shared" si="10"/>
        <v>0</v>
      </c>
    </row>
    <row r="375" spans="1:17" ht="25.5" x14ac:dyDescent="0.25">
      <c r="A375" s="143" t="s">
        <v>1207</v>
      </c>
      <c r="B375" s="132" t="s">
        <v>1247</v>
      </c>
      <c r="C375" s="118">
        <f>SUMIF('ricostr 1 2016'!$A:$A,'1 2016 ric'!$A:$A,'ricostr 1 2016'!D:D)</f>
        <v>0</v>
      </c>
      <c r="D375" s="118">
        <f>SUMIF('ricostr 1 2016'!$A:$A,'1 2016 ric'!$A:$A,'ricostr 1 2016'!F:F)</f>
        <v>0</v>
      </c>
      <c r="E375" s="118">
        <f>SUMIF('ricostr 1 2016'!$A:$A,'1 2016 ric'!$A:$A,'ricostr 1 2016'!H:H)</f>
        <v>3032</v>
      </c>
      <c r="F375" s="118">
        <f>SUMIF('ricostr 1 2016'!$A:$A,'1 2016 ric'!$A:$A,'ricostr 1 2016'!J:J)</f>
        <v>0</v>
      </c>
      <c r="G375" s="118">
        <f>SUMIF('ricostr 1 2016'!$A:$A,'1 2016 ric'!$A:$A,'ricostr 1 2016'!L:L)</f>
        <v>600</v>
      </c>
      <c r="H375" s="118">
        <f>SUMIF('ricostr 1 2016'!$A:$A,'1 2016 ric'!$A:$A,'ricostr 1 2016'!N:N)</f>
        <v>0</v>
      </c>
      <c r="I375" s="118">
        <f>SUMIF('ricostr 1 2016'!$A:$A,'1 2016 ric'!$A:$A,'ricostr 1 2016'!P:P)</f>
        <v>0</v>
      </c>
      <c r="J375" s="118">
        <f>SUMIF('ricostr 1 2016'!$A:$A,'1 2016 ric'!$A:$A,'ricostr 1 2016'!R:R)</f>
        <v>0</v>
      </c>
      <c r="K375" s="118">
        <f>SUMIF('ricostr 1 2016'!$A:$A,'1 2016 ric'!$A:$A,'ricostr 1 2016'!T:T)</f>
        <v>2000</v>
      </c>
      <c r="L375" s="118">
        <f>SUMIF('ricostr 1 2016'!$A:$A,'1 2016 ric'!$A:$A,'ricostr 1 2016'!V:V)</f>
        <v>0</v>
      </c>
      <c r="M375" s="118">
        <f>SUMIF('ricostr 1 2016'!$A:$A,'1 2016 ric'!$A:$A,'ricostr 1 2016'!X:X)</f>
        <v>0</v>
      </c>
      <c r="N375" s="106">
        <f t="shared" si="11"/>
        <v>5632</v>
      </c>
      <c r="P375">
        <v>4246.666666666667</v>
      </c>
      <c r="Q375" s="124">
        <f t="shared" si="10"/>
        <v>-1385.333333333333</v>
      </c>
    </row>
    <row r="376" spans="1:17" x14ac:dyDescent="0.25">
      <c r="A376" s="143" t="s">
        <v>1208</v>
      </c>
      <c r="B376" s="132" t="s">
        <v>2001</v>
      </c>
      <c r="C376" s="118">
        <f>SUMIF('ricostr 1 2016'!$A:$A,'1 2016 ric'!$A:$A,'ricostr 1 2016'!D:D)</f>
        <v>540</v>
      </c>
      <c r="D376" s="118">
        <f>SUMIF('ricostr 1 2016'!$A:$A,'1 2016 ric'!$A:$A,'ricostr 1 2016'!F:F)</f>
        <v>0</v>
      </c>
      <c r="E376" s="118">
        <f>SUMIF('ricostr 1 2016'!$A:$A,'1 2016 ric'!$A:$A,'ricostr 1 2016'!H:H)</f>
        <v>0</v>
      </c>
      <c r="F376" s="118">
        <f>SUMIF('ricostr 1 2016'!$A:$A,'1 2016 ric'!$A:$A,'ricostr 1 2016'!J:J)</f>
        <v>0</v>
      </c>
      <c r="G376" s="118">
        <f>SUMIF('ricostr 1 2016'!$A:$A,'1 2016 ric'!$A:$A,'ricostr 1 2016'!L:L)</f>
        <v>0</v>
      </c>
      <c r="H376" s="118">
        <f>SUMIF('ricostr 1 2016'!$A:$A,'1 2016 ric'!$A:$A,'ricostr 1 2016'!N:N)</f>
        <v>0</v>
      </c>
      <c r="I376" s="118">
        <f>SUMIF('ricostr 1 2016'!$A:$A,'1 2016 ric'!$A:$A,'ricostr 1 2016'!P:P)</f>
        <v>0</v>
      </c>
      <c r="J376" s="118">
        <f>SUMIF('ricostr 1 2016'!$A:$A,'1 2016 ric'!$A:$A,'ricostr 1 2016'!R:R)</f>
        <v>1000</v>
      </c>
      <c r="K376" s="118">
        <f>SUMIF('ricostr 1 2016'!$A:$A,'1 2016 ric'!$A:$A,'ricostr 1 2016'!T:T)</f>
        <v>0</v>
      </c>
      <c r="L376" s="118">
        <f>SUMIF('ricostr 1 2016'!$A:$A,'1 2016 ric'!$A:$A,'ricostr 1 2016'!V:V)</f>
        <v>0</v>
      </c>
      <c r="M376" s="118">
        <f>SUMIF('ricostr 1 2016'!$A:$A,'1 2016 ric'!$A:$A,'ricostr 1 2016'!X:X)</f>
        <v>0</v>
      </c>
      <c r="N376" s="106">
        <f t="shared" si="11"/>
        <v>1540</v>
      </c>
      <c r="P376">
        <v>1414.6666666666667</v>
      </c>
      <c r="Q376" s="124">
        <f t="shared" si="10"/>
        <v>-125.33333333333326</v>
      </c>
    </row>
    <row r="377" spans="1:17" ht="25.5" x14ac:dyDescent="0.25">
      <c r="A377" s="143" t="s">
        <v>1209</v>
      </c>
      <c r="B377" s="132" t="s">
        <v>1604</v>
      </c>
      <c r="C377" s="118">
        <f>SUMIF('ricostr 1 2016'!$A:$A,'1 2016 ric'!$A:$A,'ricostr 1 2016'!D:D)</f>
        <v>484</v>
      </c>
      <c r="D377" s="118">
        <f>SUMIF('ricostr 1 2016'!$A:$A,'1 2016 ric'!$A:$A,'ricostr 1 2016'!F:F)</f>
        <v>128</v>
      </c>
      <c r="E377" s="118">
        <f>SUMIF('ricostr 1 2016'!$A:$A,'1 2016 ric'!$A:$A,'ricostr 1 2016'!H:H)</f>
        <v>312</v>
      </c>
      <c r="F377" s="118">
        <f>SUMIF('ricostr 1 2016'!$A:$A,'1 2016 ric'!$A:$A,'ricostr 1 2016'!J:J)</f>
        <v>104</v>
      </c>
      <c r="G377" s="118">
        <f>SUMIF('ricostr 1 2016'!$A:$A,'1 2016 ric'!$A:$A,'ricostr 1 2016'!L:L)</f>
        <v>360</v>
      </c>
      <c r="H377" s="118">
        <f>SUMIF('ricostr 1 2016'!$A:$A,'1 2016 ric'!$A:$A,'ricostr 1 2016'!N:N)</f>
        <v>224</v>
      </c>
      <c r="I377" s="118">
        <f>SUMIF('ricostr 1 2016'!$A:$A,'1 2016 ric'!$A:$A,'ricostr 1 2016'!P:P)</f>
        <v>116</v>
      </c>
      <c r="J377" s="118">
        <f>SUMIF('ricostr 1 2016'!$A:$A,'1 2016 ric'!$A:$A,'ricostr 1 2016'!R:R)</f>
        <v>828</v>
      </c>
      <c r="K377" s="118">
        <f>SUMIF('ricostr 1 2016'!$A:$A,'1 2016 ric'!$A:$A,'ricostr 1 2016'!T:T)</f>
        <v>0</v>
      </c>
      <c r="L377" s="118">
        <f>SUMIF('ricostr 1 2016'!$A:$A,'1 2016 ric'!$A:$A,'ricostr 1 2016'!V:V)</f>
        <v>0</v>
      </c>
      <c r="M377" s="118">
        <f>SUMIF('ricostr 1 2016'!$A:$A,'1 2016 ric'!$A:$A,'ricostr 1 2016'!X:X)</f>
        <v>0</v>
      </c>
      <c r="N377" s="106">
        <f t="shared" si="11"/>
        <v>2556</v>
      </c>
      <c r="P377">
        <v>2346.6666666666665</v>
      </c>
      <c r="Q377" s="124">
        <f t="shared" si="10"/>
        <v>-209.33333333333348</v>
      </c>
    </row>
    <row r="378" spans="1:17" ht="25.5" x14ac:dyDescent="0.25">
      <c r="A378" s="143" t="s">
        <v>1210</v>
      </c>
      <c r="B378" s="132" t="s">
        <v>952</v>
      </c>
      <c r="C378" s="118">
        <f>SUMIF('ricostr 1 2016'!$A:$A,'1 2016 ric'!$A:$A,'ricostr 1 2016'!D:D)</f>
        <v>2432</v>
      </c>
      <c r="D378" s="118">
        <f>SUMIF('ricostr 1 2016'!$A:$A,'1 2016 ric'!$A:$A,'ricostr 1 2016'!F:F)</f>
        <v>0</v>
      </c>
      <c r="E378" s="118">
        <f>SUMIF('ricostr 1 2016'!$A:$A,'1 2016 ric'!$A:$A,'ricostr 1 2016'!H:H)</f>
        <v>0</v>
      </c>
      <c r="F378" s="118">
        <f>SUMIF('ricostr 1 2016'!$A:$A,'1 2016 ric'!$A:$A,'ricostr 1 2016'!J:J)</f>
        <v>0</v>
      </c>
      <c r="G378" s="118">
        <f>SUMIF('ricostr 1 2016'!$A:$A,'1 2016 ric'!$A:$A,'ricostr 1 2016'!L:L)</f>
        <v>0</v>
      </c>
      <c r="H378" s="118">
        <f>SUMIF('ricostr 1 2016'!$A:$A,'1 2016 ric'!$A:$A,'ricostr 1 2016'!N:N)</f>
        <v>0</v>
      </c>
      <c r="I378" s="118">
        <f>SUMIF('ricostr 1 2016'!$A:$A,'1 2016 ric'!$A:$A,'ricostr 1 2016'!P:P)</f>
        <v>0</v>
      </c>
      <c r="J378" s="118">
        <f>SUMIF('ricostr 1 2016'!$A:$A,'1 2016 ric'!$A:$A,'ricostr 1 2016'!R:R)</f>
        <v>0</v>
      </c>
      <c r="K378" s="118">
        <f>SUMIF('ricostr 1 2016'!$A:$A,'1 2016 ric'!$A:$A,'ricostr 1 2016'!T:T)</f>
        <v>0</v>
      </c>
      <c r="L378" s="118">
        <f>SUMIF('ricostr 1 2016'!$A:$A,'1 2016 ric'!$A:$A,'ricostr 1 2016'!V:V)</f>
        <v>0</v>
      </c>
      <c r="M378" s="118">
        <f>SUMIF('ricostr 1 2016'!$A:$A,'1 2016 ric'!$A:$A,'ricostr 1 2016'!X:X)</f>
        <v>0</v>
      </c>
      <c r="N378" s="106">
        <f t="shared" si="11"/>
        <v>2432</v>
      </c>
      <c r="P378">
        <v>0</v>
      </c>
      <c r="Q378" s="124">
        <f t="shared" si="10"/>
        <v>-2432</v>
      </c>
    </row>
    <row r="379" spans="1:17" ht="38.25" x14ac:dyDescent="0.25">
      <c r="A379" s="143" t="s">
        <v>1211</v>
      </c>
      <c r="B379" s="132" t="s">
        <v>1048</v>
      </c>
      <c r="C379" s="118">
        <f>SUMIF('ricostr 1 2016'!$A:$A,'1 2016 ric'!$A:$A,'ricostr 1 2016'!D:D)</f>
        <v>0</v>
      </c>
      <c r="D379" s="118">
        <f>SUMIF('ricostr 1 2016'!$A:$A,'1 2016 ric'!$A:$A,'ricostr 1 2016'!F:F)</f>
        <v>0</v>
      </c>
      <c r="E379" s="118">
        <f>SUMIF('ricostr 1 2016'!$A:$A,'1 2016 ric'!$A:$A,'ricostr 1 2016'!H:H)</f>
        <v>0</v>
      </c>
      <c r="F379" s="118">
        <f>SUMIF('ricostr 1 2016'!$A:$A,'1 2016 ric'!$A:$A,'ricostr 1 2016'!J:J)</f>
        <v>0</v>
      </c>
      <c r="G379" s="118">
        <f>SUMIF('ricostr 1 2016'!$A:$A,'1 2016 ric'!$A:$A,'ricostr 1 2016'!L:L)</f>
        <v>0</v>
      </c>
      <c r="H379" s="118">
        <f>SUMIF('ricostr 1 2016'!$A:$A,'1 2016 ric'!$A:$A,'ricostr 1 2016'!N:N)</f>
        <v>0</v>
      </c>
      <c r="I379" s="118">
        <f>SUMIF('ricostr 1 2016'!$A:$A,'1 2016 ric'!$A:$A,'ricostr 1 2016'!P:P)</f>
        <v>0</v>
      </c>
      <c r="J379" s="118">
        <f>SUMIF('ricostr 1 2016'!$A:$A,'1 2016 ric'!$A:$A,'ricostr 1 2016'!R:R)</f>
        <v>0</v>
      </c>
      <c r="K379" s="118">
        <f>SUMIF('ricostr 1 2016'!$A:$A,'1 2016 ric'!$A:$A,'ricostr 1 2016'!T:T)</f>
        <v>0</v>
      </c>
      <c r="L379" s="118">
        <f>SUMIF('ricostr 1 2016'!$A:$A,'1 2016 ric'!$A:$A,'ricostr 1 2016'!V:V)</f>
        <v>0</v>
      </c>
      <c r="M379" s="118">
        <f>SUMIF('ricostr 1 2016'!$A:$A,'1 2016 ric'!$A:$A,'ricostr 1 2016'!X:X)</f>
        <v>0</v>
      </c>
      <c r="N379" s="106">
        <f t="shared" si="11"/>
        <v>0</v>
      </c>
      <c r="P379">
        <v>0</v>
      </c>
      <c r="Q379" s="124">
        <f t="shared" si="10"/>
        <v>0</v>
      </c>
    </row>
    <row r="380" spans="1:17" ht="25.5" x14ac:dyDescent="0.25">
      <c r="A380" s="143" t="s">
        <v>1212</v>
      </c>
      <c r="B380" s="132" t="s">
        <v>1049</v>
      </c>
      <c r="C380" s="118">
        <f>SUMIF('ricostr 1 2016'!$A:$A,'1 2016 ric'!$A:$A,'ricostr 1 2016'!D:D)</f>
        <v>2432</v>
      </c>
      <c r="D380" s="118">
        <f>SUMIF('ricostr 1 2016'!$A:$A,'1 2016 ric'!$A:$A,'ricostr 1 2016'!F:F)</f>
        <v>0</v>
      </c>
      <c r="E380" s="118">
        <f>SUMIF('ricostr 1 2016'!$A:$A,'1 2016 ric'!$A:$A,'ricostr 1 2016'!H:H)</f>
        <v>0</v>
      </c>
      <c r="F380" s="118">
        <f>SUMIF('ricostr 1 2016'!$A:$A,'1 2016 ric'!$A:$A,'ricostr 1 2016'!J:J)</f>
        <v>0</v>
      </c>
      <c r="G380" s="118">
        <f>SUMIF('ricostr 1 2016'!$A:$A,'1 2016 ric'!$A:$A,'ricostr 1 2016'!L:L)</f>
        <v>0</v>
      </c>
      <c r="H380" s="118">
        <f>SUMIF('ricostr 1 2016'!$A:$A,'1 2016 ric'!$A:$A,'ricostr 1 2016'!N:N)</f>
        <v>0</v>
      </c>
      <c r="I380" s="118">
        <f>SUMIF('ricostr 1 2016'!$A:$A,'1 2016 ric'!$A:$A,'ricostr 1 2016'!P:P)</f>
        <v>0</v>
      </c>
      <c r="J380" s="118">
        <f>SUMIF('ricostr 1 2016'!$A:$A,'1 2016 ric'!$A:$A,'ricostr 1 2016'!R:R)</f>
        <v>0</v>
      </c>
      <c r="K380" s="118">
        <f>SUMIF('ricostr 1 2016'!$A:$A,'1 2016 ric'!$A:$A,'ricostr 1 2016'!T:T)</f>
        <v>0</v>
      </c>
      <c r="L380" s="118">
        <f>SUMIF('ricostr 1 2016'!$A:$A,'1 2016 ric'!$A:$A,'ricostr 1 2016'!V:V)</f>
        <v>0</v>
      </c>
      <c r="M380" s="118">
        <f>SUMIF('ricostr 1 2016'!$A:$A,'1 2016 ric'!$A:$A,'ricostr 1 2016'!X:X)</f>
        <v>0</v>
      </c>
      <c r="N380" s="106">
        <f t="shared" si="11"/>
        <v>2432</v>
      </c>
      <c r="P380">
        <v>0</v>
      </c>
      <c r="Q380" s="124">
        <f t="shared" si="10"/>
        <v>-2432</v>
      </c>
    </row>
    <row r="381" spans="1:17" ht="25.5" x14ac:dyDescent="0.25">
      <c r="A381" s="143" t="s">
        <v>1213</v>
      </c>
      <c r="B381" s="132" t="s">
        <v>1050</v>
      </c>
      <c r="C381" s="118">
        <f>SUMIF('ricostr 1 2016'!$A:$A,'1 2016 ric'!$A:$A,'ricostr 1 2016'!D:D)</f>
        <v>0</v>
      </c>
      <c r="D381" s="118">
        <f>SUMIF('ricostr 1 2016'!$A:$A,'1 2016 ric'!$A:$A,'ricostr 1 2016'!F:F)</f>
        <v>0</v>
      </c>
      <c r="E381" s="118">
        <f>SUMIF('ricostr 1 2016'!$A:$A,'1 2016 ric'!$A:$A,'ricostr 1 2016'!H:H)</f>
        <v>0</v>
      </c>
      <c r="F381" s="118">
        <f>SUMIF('ricostr 1 2016'!$A:$A,'1 2016 ric'!$A:$A,'ricostr 1 2016'!J:J)</f>
        <v>0</v>
      </c>
      <c r="G381" s="118">
        <f>SUMIF('ricostr 1 2016'!$A:$A,'1 2016 ric'!$A:$A,'ricostr 1 2016'!L:L)</f>
        <v>0</v>
      </c>
      <c r="H381" s="118">
        <f>SUMIF('ricostr 1 2016'!$A:$A,'1 2016 ric'!$A:$A,'ricostr 1 2016'!N:N)</f>
        <v>0</v>
      </c>
      <c r="I381" s="118">
        <f>SUMIF('ricostr 1 2016'!$A:$A,'1 2016 ric'!$A:$A,'ricostr 1 2016'!P:P)</f>
        <v>0</v>
      </c>
      <c r="J381" s="118">
        <f>SUMIF('ricostr 1 2016'!$A:$A,'1 2016 ric'!$A:$A,'ricostr 1 2016'!R:R)</f>
        <v>0</v>
      </c>
      <c r="K381" s="118">
        <f>SUMIF('ricostr 1 2016'!$A:$A,'1 2016 ric'!$A:$A,'ricostr 1 2016'!T:T)</f>
        <v>0</v>
      </c>
      <c r="L381" s="118">
        <f>SUMIF('ricostr 1 2016'!$A:$A,'1 2016 ric'!$A:$A,'ricostr 1 2016'!V:V)</f>
        <v>0</v>
      </c>
      <c r="M381" s="118">
        <f>SUMIF('ricostr 1 2016'!$A:$A,'1 2016 ric'!$A:$A,'ricostr 1 2016'!X:X)</f>
        <v>0</v>
      </c>
      <c r="N381" s="106">
        <f t="shared" si="11"/>
        <v>0</v>
      </c>
      <c r="P381">
        <v>0</v>
      </c>
      <c r="Q381" s="124">
        <f t="shared" si="10"/>
        <v>0</v>
      </c>
    </row>
    <row r="382" spans="1:17" ht="25.5" x14ac:dyDescent="0.25">
      <c r="A382" s="143" t="s">
        <v>1214</v>
      </c>
      <c r="B382" s="132" t="s">
        <v>953</v>
      </c>
      <c r="C382" s="118">
        <f>SUMIF('ricostr 1 2016'!$A:$A,'1 2016 ric'!$A:$A,'ricostr 1 2016'!D:D)</f>
        <v>0</v>
      </c>
      <c r="D382" s="118">
        <f>SUMIF('ricostr 1 2016'!$A:$A,'1 2016 ric'!$A:$A,'ricostr 1 2016'!F:F)</f>
        <v>0</v>
      </c>
      <c r="E382" s="118">
        <f>SUMIF('ricostr 1 2016'!$A:$A,'1 2016 ric'!$A:$A,'ricostr 1 2016'!H:H)</f>
        <v>0</v>
      </c>
      <c r="F382" s="118">
        <f>SUMIF('ricostr 1 2016'!$A:$A,'1 2016 ric'!$A:$A,'ricostr 1 2016'!J:J)</f>
        <v>0</v>
      </c>
      <c r="G382" s="118">
        <f>SUMIF('ricostr 1 2016'!$A:$A,'1 2016 ric'!$A:$A,'ricostr 1 2016'!L:L)</f>
        <v>0</v>
      </c>
      <c r="H382" s="118">
        <f>SUMIF('ricostr 1 2016'!$A:$A,'1 2016 ric'!$A:$A,'ricostr 1 2016'!N:N)</f>
        <v>0</v>
      </c>
      <c r="I382" s="118">
        <f>SUMIF('ricostr 1 2016'!$A:$A,'1 2016 ric'!$A:$A,'ricostr 1 2016'!P:P)</f>
        <v>0</v>
      </c>
      <c r="J382" s="118">
        <f>SUMIF('ricostr 1 2016'!$A:$A,'1 2016 ric'!$A:$A,'ricostr 1 2016'!R:R)</f>
        <v>0</v>
      </c>
      <c r="K382" s="118">
        <f>SUMIF('ricostr 1 2016'!$A:$A,'1 2016 ric'!$A:$A,'ricostr 1 2016'!T:T)</f>
        <v>0</v>
      </c>
      <c r="L382" s="118">
        <f>SUMIF('ricostr 1 2016'!$A:$A,'1 2016 ric'!$A:$A,'ricostr 1 2016'!V:V)</f>
        <v>0</v>
      </c>
      <c r="M382" s="118">
        <f>SUMIF('ricostr 1 2016'!$A:$A,'1 2016 ric'!$A:$A,'ricostr 1 2016'!X:X)</f>
        <v>0</v>
      </c>
      <c r="N382" s="106">
        <f t="shared" si="11"/>
        <v>0</v>
      </c>
      <c r="P382">
        <v>0</v>
      </c>
      <c r="Q382" s="124">
        <f t="shared" si="10"/>
        <v>0</v>
      </c>
    </row>
    <row r="383" spans="1:17" x14ac:dyDescent="0.25">
      <c r="A383" s="143" t="s">
        <v>1215</v>
      </c>
      <c r="B383" s="132" t="s">
        <v>1605</v>
      </c>
      <c r="C383" s="118">
        <f>SUMIF('ricostr 1 2016'!$A:$A,'1 2016 ric'!$A:$A,'ricostr 1 2016'!D:D)</f>
        <v>1812</v>
      </c>
      <c r="D383" s="118">
        <f>SUMIF('ricostr 1 2016'!$A:$A,'1 2016 ric'!$A:$A,'ricostr 1 2016'!F:F)</f>
        <v>0</v>
      </c>
      <c r="E383" s="118">
        <f>SUMIF('ricostr 1 2016'!$A:$A,'1 2016 ric'!$A:$A,'ricostr 1 2016'!H:H)</f>
        <v>152</v>
      </c>
      <c r="F383" s="118">
        <f>SUMIF('ricostr 1 2016'!$A:$A,'1 2016 ric'!$A:$A,'ricostr 1 2016'!J:J)</f>
        <v>0</v>
      </c>
      <c r="G383" s="118">
        <f>SUMIF('ricostr 1 2016'!$A:$A,'1 2016 ric'!$A:$A,'ricostr 1 2016'!L:L)</f>
        <v>0</v>
      </c>
      <c r="H383" s="118">
        <f>SUMIF('ricostr 1 2016'!$A:$A,'1 2016 ric'!$A:$A,'ricostr 1 2016'!N:N)</f>
        <v>0</v>
      </c>
      <c r="I383" s="118">
        <f>SUMIF('ricostr 1 2016'!$A:$A,'1 2016 ric'!$A:$A,'ricostr 1 2016'!P:P)</f>
        <v>2320</v>
      </c>
      <c r="J383" s="118">
        <f>SUMIF('ricostr 1 2016'!$A:$A,'1 2016 ric'!$A:$A,'ricostr 1 2016'!R:R)</f>
        <v>900</v>
      </c>
      <c r="K383" s="118">
        <f>SUMIF('ricostr 1 2016'!$A:$A,'1 2016 ric'!$A:$A,'ricostr 1 2016'!T:T)</f>
        <v>264</v>
      </c>
      <c r="L383" s="118">
        <f>SUMIF('ricostr 1 2016'!$A:$A,'1 2016 ric'!$A:$A,'ricostr 1 2016'!V:V)</f>
        <v>0</v>
      </c>
      <c r="M383" s="118">
        <f>SUMIF('ricostr 1 2016'!$A:$A,'1 2016 ric'!$A:$A,'ricostr 1 2016'!X:X)</f>
        <v>0</v>
      </c>
      <c r="N383" s="106">
        <f t="shared" si="11"/>
        <v>5448</v>
      </c>
      <c r="P383">
        <v>10210.666666666666</v>
      </c>
      <c r="Q383" s="124">
        <f t="shared" si="10"/>
        <v>4762.6666666666661</v>
      </c>
    </row>
    <row r="384" spans="1:17" x14ac:dyDescent="0.25">
      <c r="A384" s="143" t="s">
        <v>1216</v>
      </c>
      <c r="B384" s="132" t="s">
        <v>1606</v>
      </c>
      <c r="C384" s="118">
        <f>SUMIF('ricostr 1 2016'!$A:$A,'1 2016 ric'!$A:$A,'ricostr 1 2016'!D:D)</f>
        <v>296</v>
      </c>
      <c r="D384" s="118">
        <f>SUMIF('ricostr 1 2016'!$A:$A,'1 2016 ric'!$A:$A,'ricostr 1 2016'!F:F)</f>
        <v>0</v>
      </c>
      <c r="E384" s="118">
        <f>SUMIF('ricostr 1 2016'!$A:$A,'1 2016 ric'!$A:$A,'ricostr 1 2016'!H:H)</f>
        <v>0</v>
      </c>
      <c r="F384" s="118">
        <f>SUMIF('ricostr 1 2016'!$A:$A,'1 2016 ric'!$A:$A,'ricostr 1 2016'!J:J)</f>
        <v>0</v>
      </c>
      <c r="G384" s="118">
        <f>SUMIF('ricostr 1 2016'!$A:$A,'1 2016 ric'!$A:$A,'ricostr 1 2016'!L:L)</f>
        <v>0</v>
      </c>
      <c r="H384" s="118">
        <f>SUMIF('ricostr 1 2016'!$A:$A,'1 2016 ric'!$A:$A,'ricostr 1 2016'!N:N)</f>
        <v>0</v>
      </c>
      <c r="I384" s="118">
        <f>SUMIF('ricostr 1 2016'!$A:$A,'1 2016 ric'!$A:$A,'ricostr 1 2016'!P:P)</f>
        <v>200</v>
      </c>
      <c r="J384" s="118">
        <f>SUMIF('ricostr 1 2016'!$A:$A,'1 2016 ric'!$A:$A,'ricostr 1 2016'!R:R)</f>
        <v>900</v>
      </c>
      <c r="K384" s="118">
        <f>SUMIF('ricostr 1 2016'!$A:$A,'1 2016 ric'!$A:$A,'ricostr 1 2016'!T:T)</f>
        <v>200</v>
      </c>
      <c r="L384" s="118">
        <f>SUMIF('ricostr 1 2016'!$A:$A,'1 2016 ric'!$A:$A,'ricostr 1 2016'!V:V)</f>
        <v>0</v>
      </c>
      <c r="M384" s="118">
        <f>SUMIF('ricostr 1 2016'!$A:$A,'1 2016 ric'!$A:$A,'ricostr 1 2016'!X:X)</f>
        <v>0</v>
      </c>
      <c r="N384" s="106">
        <f t="shared" si="11"/>
        <v>1596</v>
      </c>
      <c r="P384">
        <v>3398.6666666666665</v>
      </c>
      <c r="Q384" s="124">
        <f t="shared" si="10"/>
        <v>1802.6666666666665</v>
      </c>
    </row>
    <row r="385" spans="1:17" x14ac:dyDescent="0.25">
      <c r="A385" s="143" t="s">
        <v>1217</v>
      </c>
      <c r="B385" s="132" t="s">
        <v>1607</v>
      </c>
      <c r="C385" s="118">
        <f>SUMIF('ricostr 1 2016'!$A:$A,'1 2016 ric'!$A:$A,'ricostr 1 2016'!D:D)</f>
        <v>108</v>
      </c>
      <c r="D385" s="118">
        <f>SUMIF('ricostr 1 2016'!$A:$A,'1 2016 ric'!$A:$A,'ricostr 1 2016'!F:F)</f>
        <v>0</v>
      </c>
      <c r="E385" s="118">
        <f>SUMIF('ricostr 1 2016'!$A:$A,'1 2016 ric'!$A:$A,'ricostr 1 2016'!H:H)</f>
        <v>0</v>
      </c>
      <c r="F385" s="118">
        <f>SUMIF('ricostr 1 2016'!$A:$A,'1 2016 ric'!$A:$A,'ricostr 1 2016'!J:J)</f>
        <v>0</v>
      </c>
      <c r="G385" s="118">
        <f>SUMIF('ricostr 1 2016'!$A:$A,'1 2016 ric'!$A:$A,'ricostr 1 2016'!L:L)</f>
        <v>0</v>
      </c>
      <c r="H385" s="118">
        <f>SUMIF('ricostr 1 2016'!$A:$A,'1 2016 ric'!$A:$A,'ricostr 1 2016'!N:N)</f>
        <v>0</v>
      </c>
      <c r="I385" s="118">
        <f>SUMIF('ricostr 1 2016'!$A:$A,'1 2016 ric'!$A:$A,'ricostr 1 2016'!P:P)</f>
        <v>0</v>
      </c>
      <c r="J385" s="118">
        <f>SUMIF('ricostr 1 2016'!$A:$A,'1 2016 ric'!$A:$A,'ricostr 1 2016'!R:R)</f>
        <v>0</v>
      </c>
      <c r="K385" s="118">
        <f>SUMIF('ricostr 1 2016'!$A:$A,'1 2016 ric'!$A:$A,'ricostr 1 2016'!T:T)</f>
        <v>0</v>
      </c>
      <c r="L385" s="118">
        <f>SUMIF('ricostr 1 2016'!$A:$A,'1 2016 ric'!$A:$A,'ricostr 1 2016'!V:V)</f>
        <v>0</v>
      </c>
      <c r="M385" s="118">
        <f>SUMIF('ricostr 1 2016'!$A:$A,'1 2016 ric'!$A:$A,'ricostr 1 2016'!X:X)</f>
        <v>0</v>
      </c>
      <c r="N385" s="106">
        <f t="shared" si="11"/>
        <v>108</v>
      </c>
      <c r="P385">
        <v>56</v>
      </c>
      <c r="Q385" s="124">
        <f t="shared" si="10"/>
        <v>-52</v>
      </c>
    </row>
    <row r="386" spans="1:17" x14ac:dyDescent="0.25">
      <c r="A386" s="143" t="s">
        <v>1218</v>
      </c>
      <c r="B386" s="132" t="s">
        <v>1051</v>
      </c>
      <c r="C386" s="118">
        <f>SUMIF('ricostr 1 2016'!$A:$A,'1 2016 ric'!$A:$A,'ricostr 1 2016'!D:D)</f>
        <v>0</v>
      </c>
      <c r="D386" s="118">
        <f>SUMIF('ricostr 1 2016'!$A:$A,'1 2016 ric'!$A:$A,'ricostr 1 2016'!F:F)</f>
        <v>0</v>
      </c>
      <c r="E386" s="118">
        <f>SUMIF('ricostr 1 2016'!$A:$A,'1 2016 ric'!$A:$A,'ricostr 1 2016'!H:H)</f>
        <v>0</v>
      </c>
      <c r="F386" s="118">
        <f>SUMIF('ricostr 1 2016'!$A:$A,'1 2016 ric'!$A:$A,'ricostr 1 2016'!J:J)</f>
        <v>0</v>
      </c>
      <c r="G386" s="118">
        <f>SUMIF('ricostr 1 2016'!$A:$A,'1 2016 ric'!$A:$A,'ricostr 1 2016'!L:L)</f>
        <v>0</v>
      </c>
      <c r="H386" s="118">
        <f>SUMIF('ricostr 1 2016'!$A:$A,'1 2016 ric'!$A:$A,'ricostr 1 2016'!N:N)</f>
        <v>0</v>
      </c>
      <c r="I386" s="118">
        <f>SUMIF('ricostr 1 2016'!$A:$A,'1 2016 ric'!$A:$A,'ricostr 1 2016'!P:P)</f>
        <v>0</v>
      </c>
      <c r="J386" s="118">
        <f>SUMIF('ricostr 1 2016'!$A:$A,'1 2016 ric'!$A:$A,'ricostr 1 2016'!R:R)</f>
        <v>0</v>
      </c>
      <c r="K386" s="118">
        <f>SUMIF('ricostr 1 2016'!$A:$A,'1 2016 ric'!$A:$A,'ricostr 1 2016'!T:T)</f>
        <v>0</v>
      </c>
      <c r="L386" s="118">
        <f>SUMIF('ricostr 1 2016'!$A:$A,'1 2016 ric'!$A:$A,'ricostr 1 2016'!V:V)</f>
        <v>0</v>
      </c>
      <c r="M386" s="118">
        <f>SUMIF('ricostr 1 2016'!$A:$A,'1 2016 ric'!$A:$A,'ricostr 1 2016'!X:X)</f>
        <v>0</v>
      </c>
      <c r="N386" s="106">
        <f t="shared" si="11"/>
        <v>0</v>
      </c>
      <c r="P386">
        <v>0</v>
      </c>
      <c r="Q386" s="124">
        <f t="shared" ref="Q386:Q449" si="12">+P386-N386</f>
        <v>0</v>
      </c>
    </row>
    <row r="387" spans="1:17" x14ac:dyDescent="0.25">
      <c r="A387" s="143" t="s">
        <v>799</v>
      </c>
      <c r="B387" s="132" t="s">
        <v>1058</v>
      </c>
      <c r="C387" s="118">
        <f>SUMIF('ricostr 1 2016'!$A:$A,'1 2016 ric'!$A:$A,'ricostr 1 2016'!D:D)</f>
        <v>0</v>
      </c>
      <c r="D387" s="118">
        <f>SUMIF('ricostr 1 2016'!$A:$A,'1 2016 ric'!$A:$A,'ricostr 1 2016'!F:F)</f>
        <v>0</v>
      </c>
      <c r="E387" s="118">
        <f>SUMIF('ricostr 1 2016'!$A:$A,'1 2016 ric'!$A:$A,'ricostr 1 2016'!H:H)</f>
        <v>0</v>
      </c>
      <c r="F387" s="118">
        <f>SUMIF('ricostr 1 2016'!$A:$A,'1 2016 ric'!$A:$A,'ricostr 1 2016'!J:J)</f>
        <v>0</v>
      </c>
      <c r="G387" s="118">
        <f>SUMIF('ricostr 1 2016'!$A:$A,'1 2016 ric'!$A:$A,'ricostr 1 2016'!L:L)</f>
        <v>0</v>
      </c>
      <c r="H387" s="118">
        <f>SUMIF('ricostr 1 2016'!$A:$A,'1 2016 ric'!$A:$A,'ricostr 1 2016'!N:N)</f>
        <v>0</v>
      </c>
      <c r="I387" s="118">
        <f>SUMIF('ricostr 1 2016'!$A:$A,'1 2016 ric'!$A:$A,'ricostr 1 2016'!P:P)</f>
        <v>0</v>
      </c>
      <c r="J387" s="118">
        <f>SUMIF('ricostr 1 2016'!$A:$A,'1 2016 ric'!$A:$A,'ricostr 1 2016'!R:R)</f>
        <v>0</v>
      </c>
      <c r="K387" s="118">
        <f>SUMIF('ricostr 1 2016'!$A:$A,'1 2016 ric'!$A:$A,'ricostr 1 2016'!T:T)</f>
        <v>0</v>
      </c>
      <c r="L387" s="118">
        <f>SUMIF('ricostr 1 2016'!$A:$A,'1 2016 ric'!$A:$A,'ricostr 1 2016'!V:V)</f>
        <v>0</v>
      </c>
      <c r="M387" s="118">
        <f>SUMIF('ricostr 1 2016'!$A:$A,'1 2016 ric'!$A:$A,'ricostr 1 2016'!X:X)</f>
        <v>0</v>
      </c>
      <c r="N387" s="106">
        <f t="shared" ref="N387:N450" si="13">SUM(C387:M387)</f>
        <v>0</v>
      </c>
      <c r="P387">
        <v>0</v>
      </c>
      <c r="Q387" s="124">
        <f t="shared" si="12"/>
        <v>0</v>
      </c>
    </row>
    <row r="388" spans="1:17" ht="25.5" x14ac:dyDescent="0.25">
      <c r="A388" s="143" t="s">
        <v>800</v>
      </c>
      <c r="B388" s="132" t="s">
        <v>1515</v>
      </c>
      <c r="C388" s="118">
        <f>SUMIF('ricostr 1 2016'!$A:$A,'1 2016 ric'!$A:$A,'ricostr 1 2016'!D:D)</f>
        <v>0</v>
      </c>
      <c r="D388" s="118">
        <f>SUMIF('ricostr 1 2016'!$A:$A,'1 2016 ric'!$A:$A,'ricostr 1 2016'!F:F)</f>
        <v>0</v>
      </c>
      <c r="E388" s="118">
        <f>SUMIF('ricostr 1 2016'!$A:$A,'1 2016 ric'!$A:$A,'ricostr 1 2016'!H:H)</f>
        <v>0</v>
      </c>
      <c r="F388" s="118">
        <f>SUMIF('ricostr 1 2016'!$A:$A,'1 2016 ric'!$A:$A,'ricostr 1 2016'!J:J)</f>
        <v>0</v>
      </c>
      <c r="G388" s="118">
        <f>SUMIF('ricostr 1 2016'!$A:$A,'1 2016 ric'!$A:$A,'ricostr 1 2016'!L:L)</f>
        <v>0</v>
      </c>
      <c r="H388" s="118">
        <f>SUMIF('ricostr 1 2016'!$A:$A,'1 2016 ric'!$A:$A,'ricostr 1 2016'!N:N)</f>
        <v>0</v>
      </c>
      <c r="I388" s="118">
        <f>SUMIF('ricostr 1 2016'!$A:$A,'1 2016 ric'!$A:$A,'ricostr 1 2016'!P:P)</f>
        <v>0</v>
      </c>
      <c r="J388" s="118">
        <f>SUMIF('ricostr 1 2016'!$A:$A,'1 2016 ric'!$A:$A,'ricostr 1 2016'!R:R)</f>
        <v>0</v>
      </c>
      <c r="K388" s="118">
        <f>SUMIF('ricostr 1 2016'!$A:$A,'1 2016 ric'!$A:$A,'ricostr 1 2016'!T:T)</f>
        <v>0</v>
      </c>
      <c r="L388" s="118">
        <f>SUMIF('ricostr 1 2016'!$A:$A,'1 2016 ric'!$A:$A,'ricostr 1 2016'!V:V)</f>
        <v>0</v>
      </c>
      <c r="M388" s="118">
        <f>SUMIF('ricostr 1 2016'!$A:$A,'1 2016 ric'!$A:$A,'ricostr 1 2016'!X:X)</f>
        <v>0</v>
      </c>
      <c r="N388" s="106">
        <f t="shared" si="13"/>
        <v>0</v>
      </c>
      <c r="P388">
        <v>0</v>
      </c>
      <c r="Q388" s="124">
        <f t="shared" si="12"/>
        <v>0</v>
      </c>
    </row>
    <row r="389" spans="1:17" x14ac:dyDescent="0.25">
      <c r="A389" s="143" t="s">
        <v>801</v>
      </c>
      <c r="B389" s="132" t="s">
        <v>1608</v>
      </c>
      <c r="C389" s="118">
        <f>SUMIF('ricostr 1 2016'!$A:$A,'1 2016 ric'!$A:$A,'ricostr 1 2016'!D:D)</f>
        <v>0</v>
      </c>
      <c r="D389" s="118">
        <f>SUMIF('ricostr 1 2016'!$A:$A,'1 2016 ric'!$A:$A,'ricostr 1 2016'!F:F)</f>
        <v>0</v>
      </c>
      <c r="E389" s="118">
        <f>SUMIF('ricostr 1 2016'!$A:$A,'1 2016 ric'!$A:$A,'ricostr 1 2016'!H:H)</f>
        <v>0</v>
      </c>
      <c r="F389" s="118">
        <f>SUMIF('ricostr 1 2016'!$A:$A,'1 2016 ric'!$A:$A,'ricostr 1 2016'!J:J)</f>
        <v>0</v>
      </c>
      <c r="G389" s="118">
        <f>SUMIF('ricostr 1 2016'!$A:$A,'1 2016 ric'!$A:$A,'ricostr 1 2016'!L:L)</f>
        <v>0</v>
      </c>
      <c r="H389" s="118">
        <f>SUMIF('ricostr 1 2016'!$A:$A,'1 2016 ric'!$A:$A,'ricostr 1 2016'!N:N)</f>
        <v>0</v>
      </c>
      <c r="I389" s="118">
        <f>SUMIF('ricostr 1 2016'!$A:$A,'1 2016 ric'!$A:$A,'ricostr 1 2016'!P:P)</f>
        <v>0</v>
      </c>
      <c r="J389" s="118">
        <f>SUMIF('ricostr 1 2016'!$A:$A,'1 2016 ric'!$A:$A,'ricostr 1 2016'!R:R)</f>
        <v>0</v>
      </c>
      <c r="K389" s="118">
        <f>SUMIF('ricostr 1 2016'!$A:$A,'1 2016 ric'!$A:$A,'ricostr 1 2016'!T:T)</f>
        <v>0</v>
      </c>
      <c r="L389" s="118">
        <f>SUMIF('ricostr 1 2016'!$A:$A,'1 2016 ric'!$A:$A,'ricostr 1 2016'!V:V)</f>
        <v>0</v>
      </c>
      <c r="M389" s="118">
        <f>SUMIF('ricostr 1 2016'!$A:$A,'1 2016 ric'!$A:$A,'ricostr 1 2016'!X:X)</f>
        <v>0</v>
      </c>
      <c r="N389" s="106">
        <f t="shared" si="13"/>
        <v>0</v>
      </c>
      <c r="P389">
        <v>0</v>
      </c>
      <c r="Q389" s="124">
        <f t="shared" si="12"/>
        <v>0</v>
      </c>
    </row>
    <row r="390" spans="1:17" x14ac:dyDescent="0.25">
      <c r="A390" s="143" t="s">
        <v>802</v>
      </c>
      <c r="B390" s="132" t="s">
        <v>1580</v>
      </c>
      <c r="C390" s="118">
        <f>SUMIF('ricostr 1 2016'!$A:$A,'1 2016 ric'!$A:$A,'ricostr 1 2016'!D:D)</f>
        <v>1408</v>
      </c>
      <c r="D390" s="118">
        <f>SUMIF('ricostr 1 2016'!$A:$A,'1 2016 ric'!$A:$A,'ricostr 1 2016'!F:F)</f>
        <v>0</v>
      </c>
      <c r="E390" s="118">
        <f>SUMIF('ricostr 1 2016'!$A:$A,'1 2016 ric'!$A:$A,'ricostr 1 2016'!H:H)</f>
        <v>152</v>
      </c>
      <c r="F390" s="118">
        <f>SUMIF('ricostr 1 2016'!$A:$A,'1 2016 ric'!$A:$A,'ricostr 1 2016'!J:J)</f>
        <v>0</v>
      </c>
      <c r="G390" s="118">
        <f>SUMIF('ricostr 1 2016'!$A:$A,'1 2016 ric'!$A:$A,'ricostr 1 2016'!L:L)</f>
        <v>0</v>
      </c>
      <c r="H390" s="118">
        <f>SUMIF('ricostr 1 2016'!$A:$A,'1 2016 ric'!$A:$A,'ricostr 1 2016'!N:N)</f>
        <v>0</v>
      </c>
      <c r="I390" s="118">
        <f>SUMIF('ricostr 1 2016'!$A:$A,'1 2016 ric'!$A:$A,'ricostr 1 2016'!P:P)</f>
        <v>2120</v>
      </c>
      <c r="J390" s="118">
        <f>SUMIF('ricostr 1 2016'!$A:$A,'1 2016 ric'!$A:$A,'ricostr 1 2016'!R:R)</f>
        <v>0</v>
      </c>
      <c r="K390" s="118">
        <f>SUMIF('ricostr 1 2016'!$A:$A,'1 2016 ric'!$A:$A,'ricostr 1 2016'!T:T)</f>
        <v>64</v>
      </c>
      <c r="L390" s="118">
        <f>SUMIF('ricostr 1 2016'!$A:$A,'1 2016 ric'!$A:$A,'ricostr 1 2016'!V:V)</f>
        <v>0</v>
      </c>
      <c r="M390" s="118">
        <f>SUMIF('ricostr 1 2016'!$A:$A,'1 2016 ric'!$A:$A,'ricostr 1 2016'!X:X)</f>
        <v>0</v>
      </c>
      <c r="N390" s="106">
        <f t="shared" si="13"/>
        <v>3744</v>
      </c>
      <c r="P390">
        <v>6756</v>
      </c>
      <c r="Q390" s="124">
        <f t="shared" si="12"/>
        <v>3012</v>
      </c>
    </row>
    <row r="391" spans="1:17" x14ac:dyDescent="0.25">
      <c r="A391" s="139" t="s">
        <v>803</v>
      </c>
      <c r="B391" s="132" t="s">
        <v>1094</v>
      </c>
      <c r="C391" s="118">
        <f>SUMIF('ricostr 1 2016'!$A:$A,'1 2016 ric'!$A:$A,'ricostr 1 2016'!D:D)</f>
        <v>404996</v>
      </c>
      <c r="D391" s="118">
        <f>SUMIF('ricostr 1 2016'!$A:$A,'1 2016 ric'!$A:$A,'ricostr 1 2016'!F:F)</f>
        <v>225932</v>
      </c>
      <c r="E391" s="118">
        <f>SUMIF('ricostr 1 2016'!$A:$A,'1 2016 ric'!$A:$A,'ricostr 1 2016'!H:H)</f>
        <v>320508</v>
      </c>
      <c r="F391" s="118">
        <f>SUMIF('ricostr 1 2016'!$A:$A,'1 2016 ric'!$A:$A,'ricostr 1 2016'!J:J)</f>
        <v>102024</v>
      </c>
      <c r="G391" s="118">
        <f>SUMIF('ricostr 1 2016'!$A:$A,'1 2016 ric'!$A:$A,'ricostr 1 2016'!L:L)</f>
        <v>265572</v>
      </c>
      <c r="H391" s="118">
        <f>SUMIF('ricostr 1 2016'!$A:$A,'1 2016 ric'!$A:$A,'ricostr 1 2016'!N:N)</f>
        <v>136692</v>
      </c>
      <c r="I391" s="118">
        <f>SUMIF('ricostr 1 2016'!$A:$A,'1 2016 ric'!$A:$A,'ricostr 1 2016'!P:P)</f>
        <v>219816</v>
      </c>
      <c r="J391" s="118">
        <f>SUMIF('ricostr 1 2016'!$A:$A,'1 2016 ric'!$A:$A,'ricostr 1 2016'!R:R)</f>
        <v>802808</v>
      </c>
      <c r="K391" s="118">
        <f>SUMIF('ricostr 1 2016'!$A:$A,'1 2016 ric'!$A:$A,'ricostr 1 2016'!T:T)</f>
        <v>334008</v>
      </c>
      <c r="L391" s="118">
        <f>SUMIF('ricostr 1 2016'!$A:$A,'1 2016 ric'!$A:$A,'ricostr 1 2016'!V:V)</f>
        <v>244188</v>
      </c>
      <c r="M391" s="118">
        <f>SUMIF('ricostr 1 2016'!$A:$A,'1 2016 ric'!$A:$A,'ricostr 1 2016'!X:X)</f>
        <v>163384</v>
      </c>
      <c r="N391" s="106">
        <f t="shared" si="13"/>
        <v>3219928</v>
      </c>
      <c r="P391">
        <v>3147713.3333333335</v>
      </c>
      <c r="Q391" s="124">
        <f t="shared" si="12"/>
        <v>-72214.666666666511</v>
      </c>
    </row>
    <row r="392" spans="1:17" x14ac:dyDescent="0.25">
      <c r="A392" s="139" t="s">
        <v>804</v>
      </c>
      <c r="B392" s="132" t="s">
        <v>1098</v>
      </c>
      <c r="C392" s="118">
        <f>SUMIF('ricostr 1 2016'!$A:$A,'1 2016 ric'!$A:$A,'ricostr 1 2016'!D:D)</f>
        <v>0</v>
      </c>
      <c r="D392" s="118">
        <f>SUMIF('ricostr 1 2016'!$A:$A,'1 2016 ric'!$A:$A,'ricostr 1 2016'!F:F)</f>
        <v>0</v>
      </c>
      <c r="E392" s="118">
        <f>SUMIF('ricostr 1 2016'!$A:$A,'1 2016 ric'!$A:$A,'ricostr 1 2016'!H:H)</f>
        <v>0</v>
      </c>
      <c r="F392" s="118">
        <f>SUMIF('ricostr 1 2016'!$A:$A,'1 2016 ric'!$A:$A,'ricostr 1 2016'!J:J)</f>
        <v>0</v>
      </c>
      <c r="G392" s="118">
        <f>SUMIF('ricostr 1 2016'!$A:$A,'1 2016 ric'!$A:$A,'ricostr 1 2016'!L:L)</f>
        <v>0</v>
      </c>
      <c r="H392" s="118">
        <f>SUMIF('ricostr 1 2016'!$A:$A,'1 2016 ric'!$A:$A,'ricostr 1 2016'!N:N)</f>
        <v>0</v>
      </c>
      <c r="I392" s="118">
        <f>SUMIF('ricostr 1 2016'!$A:$A,'1 2016 ric'!$A:$A,'ricostr 1 2016'!P:P)</f>
        <v>0</v>
      </c>
      <c r="J392" s="118">
        <f>SUMIF('ricostr 1 2016'!$A:$A,'1 2016 ric'!$A:$A,'ricostr 1 2016'!R:R)</f>
        <v>4</v>
      </c>
      <c r="K392" s="118">
        <f>SUMIF('ricostr 1 2016'!$A:$A,'1 2016 ric'!$A:$A,'ricostr 1 2016'!T:T)</f>
        <v>0</v>
      </c>
      <c r="L392" s="118">
        <f>SUMIF('ricostr 1 2016'!$A:$A,'1 2016 ric'!$A:$A,'ricostr 1 2016'!V:V)</f>
        <v>0</v>
      </c>
      <c r="M392" s="118">
        <f>SUMIF('ricostr 1 2016'!$A:$A,'1 2016 ric'!$A:$A,'ricostr 1 2016'!X:X)</f>
        <v>0</v>
      </c>
      <c r="N392" s="106">
        <f t="shared" si="13"/>
        <v>4</v>
      </c>
      <c r="P392">
        <v>6.666666666666667</v>
      </c>
      <c r="Q392" s="124">
        <f t="shared" si="12"/>
        <v>2.666666666666667</v>
      </c>
    </row>
    <row r="393" spans="1:17" x14ac:dyDescent="0.25">
      <c r="A393" s="143" t="s">
        <v>805</v>
      </c>
      <c r="B393" s="132" t="s">
        <v>1631</v>
      </c>
      <c r="C393" s="118">
        <f>SUMIF('ricostr 1 2016'!$A:$A,'1 2016 ric'!$A:$A,'ricostr 1 2016'!D:D)</f>
        <v>0</v>
      </c>
      <c r="D393" s="118">
        <f>SUMIF('ricostr 1 2016'!$A:$A,'1 2016 ric'!$A:$A,'ricostr 1 2016'!F:F)</f>
        <v>0</v>
      </c>
      <c r="E393" s="118">
        <f>SUMIF('ricostr 1 2016'!$A:$A,'1 2016 ric'!$A:$A,'ricostr 1 2016'!H:H)</f>
        <v>0</v>
      </c>
      <c r="F393" s="118">
        <f>SUMIF('ricostr 1 2016'!$A:$A,'1 2016 ric'!$A:$A,'ricostr 1 2016'!J:J)</f>
        <v>0</v>
      </c>
      <c r="G393" s="118">
        <f>SUMIF('ricostr 1 2016'!$A:$A,'1 2016 ric'!$A:$A,'ricostr 1 2016'!L:L)</f>
        <v>0</v>
      </c>
      <c r="H393" s="118">
        <f>SUMIF('ricostr 1 2016'!$A:$A,'1 2016 ric'!$A:$A,'ricostr 1 2016'!N:N)</f>
        <v>0</v>
      </c>
      <c r="I393" s="118">
        <f>SUMIF('ricostr 1 2016'!$A:$A,'1 2016 ric'!$A:$A,'ricostr 1 2016'!P:P)</f>
        <v>0</v>
      </c>
      <c r="J393" s="118">
        <f>SUMIF('ricostr 1 2016'!$A:$A,'1 2016 ric'!$A:$A,'ricostr 1 2016'!R:R)</f>
        <v>0</v>
      </c>
      <c r="K393" s="118">
        <f>SUMIF('ricostr 1 2016'!$A:$A,'1 2016 ric'!$A:$A,'ricostr 1 2016'!T:T)</f>
        <v>0</v>
      </c>
      <c r="L393" s="118">
        <f>SUMIF('ricostr 1 2016'!$A:$A,'1 2016 ric'!$A:$A,'ricostr 1 2016'!V:V)</f>
        <v>0</v>
      </c>
      <c r="M393" s="118">
        <f>SUMIF('ricostr 1 2016'!$A:$A,'1 2016 ric'!$A:$A,'ricostr 1 2016'!X:X)</f>
        <v>0</v>
      </c>
      <c r="N393" s="106">
        <f t="shared" si="13"/>
        <v>0</v>
      </c>
      <c r="P393">
        <v>4</v>
      </c>
      <c r="Q393" s="124">
        <f t="shared" si="12"/>
        <v>4</v>
      </c>
    </row>
    <row r="394" spans="1:17" x14ac:dyDescent="0.25">
      <c r="A394" s="143" t="s">
        <v>806</v>
      </c>
      <c r="B394" s="132" t="s">
        <v>1102</v>
      </c>
      <c r="C394" s="118">
        <f>SUMIF('ricostr 1 2016'!$A:$A,'1 2016 ric'!$A:$A,'ricostr 1 2016'!D:D)</f>
        <v>0</v>
      </c>
      <c r="D394" s="118">
        <f>SUMIF('ricostr 1 2016'!$A:$A,'1 2016 ric'!$A:$A,'ricostr 1 2016'!F:F)</f>
        <v>0</v>
      </c>
      <c r="E394" s="118">
        <f>SUMIF('ricostr 1 2016'!$A:$A,'1 2016 ric'!$A:$A,'ricostr 1 2016'!H:H)</f>
        <v>0</v>
      </c>
      <c r="F394" s="118">
        <f>SUMIF('ricostr 1 2016'!$A:$A,'1 2016 ric'!$A:$A,'ricostr 1 2016'!J:J)</f>
        <v>0</v>
      </c>
      <c r="G394" s="118">
        <f>SUMIF('ricostr 1 2016'!$A:$A,'1 2016 ric'!$A:$A,'ricostr 1 2016'!L:L)</f>
        <v>0</v>
      </c>
      <c r="H394" s="118">
        <f>SUMIF('ricostr 1 2016'!$A:$A,'1 2016 ric'!$A:$A,'ricostr 1 2016'!N:N)</f>
        <v>0</v>
      </c>
      <c r="I394" s="118">
        <f>SUMIF('ricostr 1 2016'!$A:$A,'1 2016 ric'!$A:$A,'ricostr 1 2016'!P:P)</f>
        <v>0</v>
      </c>
      <c r="J394" s="118">
        <f>SUMIF('ricostr 1 2016'!$A:$A,'1 2016 ric'!$A:$A,'ricostr 1 2016'!R:R)</f>
        <v>0</v>
      </c>
      <c r="K394" s="118">
        <f>SUMIF('ricostr 1 2016'!$A:$A,'1 2016 ric'!$A:$A,'ricostr 1 2016'!T:T)</f>
        <v>0</v>
      </c>
      <c r="L394" s="118">
        <f>SUMIF('ricostr 1 2016'!$A:$A,'1 2016 ric'!$A:$A,'ricostr 1 2016'!V:V)</f>
        <v>0</v>
      </c>
      <c r="M394" s="118">
        <f>SUMIF('ricostr 1 2016'!$A:$A,'1 2016 ric'!$A:$A,'ricostr 1 2016'!X:X)</f>
        <v>0</v>
      </c>
      <c r="N394" s="106">
        <f t="shared" si="13"/>
        <v>0</v>
      </c>
      <c r="P394">
        <v>1.3333333333333333</v>
      </c>
      <c r="Q394" s="124">
        <f t="shared" si="12"/>
        <v>1.3333333333333333</v>
      </c>
    </row>
    <row r="395" spans="1:17" x14ac:dyDescent="0.25">
      <c r="A395" s="143" t="s">
        <v>1029</v>
      </c>
      <c r="B395" s="132" t="s">
        <v>1104</v>
      </c>
      <c r="C395" s="118">
        <f>SUMIF('ricostr 1 2016'!$A:$A,'1 2016 ric'!$A:$A,'ricostr 1 2016'!D:D)</f>
        <v>0</v>
      </c>
      <c r="D395" s="118">
        <f>SUMIF('ricostr 1 2016'!$A:$A,'1 2016 ric'!$A:$A,'ricostr 1 2016'!F:F)</f>
        <v>0</v>
      </c>
      <c r="E395" s="118">
        <f>SUMIF('ricostr 1 2016'!$A:$A,'1 2016 ric'!$A:$A,'ricostr 1 2016'!H:H)</f>
        <v>0</v>
      </c>
      <c r="F395" s="118">
        <f>SUMIF('ricostr 1 2016'!$A:$A,'1 2016 ric'!$A:$A,'ricostr 1 2016'!J:J)</f>
        <v>0</v>
      </c>
      <c r="G395" s="118">
        <f>SUMIF('ricostr 1 2016'!$A:$A,'1 2016 ric'!$A:$A,'ricostr 1 2016'!L:L)</f>
        <v>0</v>
      </c>
      <c r="H395" s="118">
        <f>SUMIF('ricostr 1 2016'!$A:$A,'1 2016 ric'!$A:$A,'ricostr 1 2016'!N:N)</f>
        <v>0</v>
      </c>
      <c r="I395" s="118">
        <f>SUMIF('ricostr 1 2016'!$A:$A,'1 2016 ric'!$A:$A,'ricostr 1 2016'!P:P)</f>
        <v>0</v>
      </c>
      <c r="J395" s="118">
        <f>SUMIF('ricostr 1 2016'!$A:$A,'1 2016 ric'!$A:$A,'ricostr 1 2016'!R:R)</f>
        <v>4</v>
      </c>
      <c r="K395" s="118">
        <f>SUMIF('ricostr 1 2016'!$A:$A,'1 2016 ric'!$A:$A,'ricostr 1 2016'!T:T)</f>
        <v>0</v>
      </c>
      <c r="L395" s="118">
        <f>SUMIF('ricostr 1 2016'!$A:$A,'1 2016 ric'!$A:$A,'ricostr 1 2016'!V:V)</f>
        <v>0</v>
      </c>
      <c r="M395" s="118">
        <f>SUMIF('ricostr 1 2016'!$A:$A,'1 2016 ric'!$A:$A,'ricostr 1 2016'!X:X)</f>
        <v>0</v>
      </c>
      <c r="N395" s="106">
        <f t="shared" si="13"/>
        <v>4</v>
      </c>
      <c r="P395">
        <v>1.3333333333333333</v>
      </c>
      <c r="Q395" s="124">
        <f t="shared" si="12"/>
        <v>-2.666666666666667</v>
      </c>
    </row>
    <row r="396" spans="1:17" x14ac:dyDescent="0.25">
      <c r="A396" s="139" t="s">
        <v>1030</v>
      </c>
      <c r="B396" s="132" t="s">
        <v>1062</v>
      </c>
      <c r="C396" s="118">
        <f>SUMIF('ricostr 1 2016'!$A:$A,'1 2016 ric'!$A:$A,'ricostr 1 2016'!D:D)</f>
        <v>8</v>
      </c>
      <c r="D396" s="118">
        <f>SUMIF('ricostr 1 2016'!$A:$A,'1 2016 ric'!$A:$A,'ricostr 1 2016'!F:F)</f>
        <v>0</v>
      </c>
      <c r="E396" s="118">
        <f>SUMIF('ricostr 1 2016'!$A:$A,'1 2016 ric'!$A:$A,'ricostr 1 2016'!H:H)</f>
        <v>0</v>
      </c>
      <c r="F396" s="118">
        <f>SUMIF('ricostr 1 2016'!$A:$A,'1 2016 ric'!$A:$A,'ricostr 1 2016'!J:J)</f>
        <v>0</v>
      </c>
      <c r="G396" s="118">
        <f>SUMIF('ricostr 1 2016'!$A:$A,'1 2016 ric'!$A:$A,'ricostr 1 2016'!L:L)</f>
        <v>0</v>
      </c>
      <c r="H396" s="118">
        <f>SUMIF('ricostr 1 2016'!$A:$A,'1 2016 ric'!$A:$A,'ricostr 1 2016'!N:N)</f>
        <v>0</v>
      </c>
      <c r="I396" s="118">
        <f>SUMIF('ricostr 1 2016'!$A:$A,'1 2016 ric'!$A:$A,'ricostr 1 2016'!P:P)</f>
        <v>0</v>
      </c>
      <c r="J396" s="118">
        <f>SUMIF('ricostr 1 2016'!$A:$A,'1 2016 ric'!$A:$A,'ricostr 1 2016'!R:R)</f>
        <v>0</v>
      </c>
      <c r="K396" s="118">
        <f>SUMIF('ricostr 1 2016'!$A:$A,'1 2016 ric'!$A:$A,'ricostr 1 2016'!T:T)</f>
        <v>0</v>
      </c>
      <c r="L396" s="118">
        <f>SUMIF('ricostr 1 2016'!$A:$A,'1 2016 ric'!$A:$A,'ricostr 1 2016'!V:V)</f>
        <v>0</v>
      </c>
      <c r="M396" s="118">
        <f>SUMIF('ricostr 1 2016'!$A:$A,'1 2016 ric'!$A:$A,'ricostr 1 2016'!X:X)</f>
        <v>0</v>
      </c>
      <c r="N396" s="106">
        <f t="shared" si="13"/>
        <v>8</v>
      </c>
      <c r="P396">
        <v>0</v>
      </c>
      <c r="Q396" s="124">
        <f t="shared" si="12"/>
        <v>-8</v>
      </c>
    </row>
    <row r="397" spans="1:17" x14ac:dyDescent="0.25">
      <c r="A397" s="143" t="s">
        <v>1031</v>
      </c>
      <c r="B397" s="132" t="s">
        <v>1064</v>
      </c>
      <c r="C397" s="118">
        <f>SUMIF('ricostr 1 2016'!$A:$A,'1 2016 ric'!$A:$A,'ricostr 1 2016'!D:D)</f>
        <v>0</v>
      </c>
      <c r="D397" s="118">
        <f>SUMIF('ricostr 1 2016'!$A:$A,'1 2016 ric'!$A:$A,'ricostr 1 2016'!F:F)</f>
        <v>0</v>
      </c>
      <c r="E397" s="118">
        <f>SUMIF('ricostr 1 2016'!$A:$A,'1 2016 ric'!$A:$A,'ricostr 1 2016'!H:H)</f>
        <v>0</v>
      </c>
      <c r="F397" s="118">
        <f>SUMIF('ricostr 1 2016'!$A:$A,'1 2016 ric'!$A:$A,'ricostr 1 2016'!J:J)</f>
        <v>0</v>
      </c>
      <c r="G397" s="118">
        <f>SUMIF('ricostr 1 2016'!$A:$A,'1 2016 ric'!$A:$A,'ricostr 1 2016'!L:L)</f>
        <v>0</v>
      </c>
      <c r="H397" s="118">
        <f>SUMIF('ricostr 1 2016'!$A:$A,'1 2016 ric'!$A:$A,'ricostr 1 2016'!N:N)</f>
        <v>0</v>
      </c>
      <c r="I397" s="118">
        <f>SUMIF('ricostr 1 2016'!$A:$A,'1 2016 ric'!$A:$A,'ricostr 1 2016'!P:P)</f>
        <v>0</v>
      </c>
      <c r="J397" s="118">
        <f>SUMIF('ricostr 1 2016'!$A:$A,'1 2016 ric'!$A:$A,'ricostr 1 2016'!R:R)</f>
        <v>0</v>
      </c>
      <c r="K397" s="118">
        <f>SUMIF('ricostr 1 2016'!$A:$A,'1 2016 ric'!$A:$A,'ricostr 1 2016'!T:T)</f>
        <v>0</v>
      </c>
      <c r="L397" s="118">
        <f>SUMIF('ricostr 1 2016'!$A:$A,'1 2016 ric'!$A:$A,'ricostr 1 2016'!V:V)</f>
        <v>0</v>
      </c>
      <c r="M397" s="118">
        <f>SUMIF('ricostr 1 2016'!$A:$A,'1 2016 ric'!$A:$A,'ricostr 1 2016'!X:X)</f>
        <v>0</v>
      </c>
      <c r="N397" s="106">
        <f t="shared" si="13"/>
        <v>0</v>
      </c>
      <c r="P397">
        <v>0</v>
      </c>
      <c r="Q397" s="124">
        <f t="shared" si="12"/>
        <v>0</v>
      </c>
    </row>
    <row r="398" spans="1:17" ht="25.5" x14ac:dyDescent="0.25">
      <c r="A398" s="143" t="s">
        <v>1032</v>
      </c>
      <c r="B398" s="132" t="s">
        <v>1066</v>
      </c>
      <c r="C398" s="118">
        <f>SUMIF('ricostr 1 2016'!$A:$A,'1 2016 ric'!$A:$A,'ricostr 1 2016'!D:D)</f>
        <v>0</v>
      </c>
      <c r="D398" s="118">
        <f>SUMIF('ricostr 1 2016'!$A:$A,'1 2016 ric'!$A:$A,'ricostr 1 2016'!F:F)</f>
        <v>0</v>
      </c>
      <c r="E398" s="118">
        <f>SUMIF('ricostr 1 2016'!$A:$A,'1 2016 ric'!$A:$A,'ricostr 1 2016'!H:H)</f>
        <v>0</v>
      </c>
      <c r="F398" s="118">
        <f>SUMIF('ricostr 1 2016'!$A:$A,'1 2016 ric'!$A:$A,'ricostr 1 2016'!J:J)</f>
        <v>0</v>
      </c>
      <c r="G398" s="118">
        <f>SUMIF('ricostr 1 2016'!$A:$A,'1 2016 ric'!$A:$A,'ricostr 1 2016'!L:L)</f>
        <v>0</v>
      </c>
      <c r="H398" s="118">
        <f>SUMIF('ricostr 1 2016'!$A:$A,'1 2016 ric'!$A:$A,'ricostr 1 2016'!N:N)</f>
        <v>0</v>
      </c>
      <c r="I398" s="118">
        <f>SUMIF('ricostr 1 2016'!$A:$A,'1 2016 ric'!$A:$A,'ricostr 1 2016'!P:P)</f>
        <v>0</v>
      </c>
      <c r="J398" s="118">
        <f>SUMIF('ricostr 1 2016'!$A:$A,'1 2016 ric'!$A:$A,'ricostr 1 2016'!R:R)</f>
        <v>0</v>
      </c>
      <c r="K398" s="118">
        <f>SUMIF('ricostr 1 2016'!$A:$A,'1 2016 ric'!$A:$A,'ricostr 1 2016'!T:T)</f>
        <v>0</v>
      </c>
      <c r="L398" s="118">
        <f>SUMIF('ricostr 1 2016'!$A:$A,'1 2016 ric'!$A:$A,'ricostr 1 2016'!V:V)</f>
        <v>0</v>
      </c>
      <c r="M398" s="118">
        <f>SUMIF('ricostr 1 2016'!$A:$A,'1 2016 ric'!$A:$A,'ricostr 1 2016'!X:X)</f>
        <v>0</v>
      </c>
      <c r="N398" s="106">
        <f t="shared" si="13"/>
        <v>0</v>
      </c>
      <c r="P398">
        <v>0</v>
      </c>
      <c r="Q398" s="124">
        <f t="shared" si="12"/>
        <v>0</v>
      </c>
    </row>
    <row r="399" spans="1:17" ht="25.5" x14ac:dyDescent="0.25">
      <c r="A399" s="143" t="s">
        <v>1033</v>
      </c>
      <c r="B399" s="132" t="s">
        <v>1068</v>
      </c>
      <c r="C399" s="118">
        <f>SUMIF('ricostr 1 2016'!$A:$A,'1 2016 ric'!$A:$A,'ricostr 1 2016'!D:D)</f>
        <v>0</v>
      </c>
      <c r="D399" s="118">
        <f>SUMIF('ricostr 1 2016'!$A:$A,'1 2016 ric'!$A:$A,'ricostr 1 2016'!F:F)</f>
        <v>0</v>
      </c>
      <c r="E399" s="118">
        <f>SUMIF('ricostr 1 2016'!$A:$A,'1 2016 ric'!$A:$A,'ricostr 1 2016'!H:H)</f>
        <v>0</v>
      </c>
      <c r="F399" s="118">
        <f>SUMIF('ricostr 1 2016'!$A:$A,'1 2016 ric'!$A:$A,'ricostr 1 2016'!J:J)</f>
        <v>0</v>
      </c>
      <c r="G399" s="118">
        <f>SUMIF('ricostr 1 2016'!$A:$A,'1 2016 ric'!$A:$A,'ricostr 1 2016'!L:L)</f>
        <v>0</v>
      </c>
      <c r="H399" s="118">
        <f>SUMIF('ricostr 1 2016'!$A:$A,'1 2016 ric'!$A:$A,'ricostr 1 2016'!N:N)</f>
        <v>0</v>
      </c>
      <c r="I399" s="118">
        <f>SUMIF('ricostr 1 2016'!$A:$A,'1 2016 ric'!$A:$A,'ricostr 1 2016'!P:P)</f>
        <v>0</v>
      </c>
      <c r="J399" s="118">
        <f>SUMIF('ricostr 1 2016'!$A:$A,'1 2016 ric'!$A:$A,'ricostr 1 2016'!R:R)</f>
        <v>0</v>
      </c>
      <c r="K399" s="118">
        <f>SUMIF('ricostr 1 2016'!$A:$A,'1 2016 ric'!$A:$A,'ricostr 1 2016'!T:T)</f>
        <v>0</v>
      </c>
      <c r="L399" s="118">
        <f>SUMIF('ricostr 1 2016'!$A:$A,'1 2016 ric'!$A:$A,'ricostr 1 2016'!V:V)</f>
        <v>0</v>
      </c>
      <c r="M399" s="118">
        <f>SUMIF('ricostr 1 2016'!$A:$A,'1 2016 ric'!$A:$A,'ricostr 1 2016'!X:X)</f>
        <v>0</v>
      </c>
      <c r="N399" s="106">
        <f t="shared" si="13"/>
        <v>0</v>
      </c>
      <c r="P399">
        <v>0</v>
      </c>
      <c r="Q399" s="124">
        <f t="shared" si="12"/>
        <v>0</v>
      </c>
    </row>
    <row r="400" spans="1:17" x14ac:dyDescent="0.25">
      <c r="A400" s="143" t="s">
        <v>1034</v>
      </c>
      <c r="B400" s="132" t="s">
        <v>1070</v>
      </c>
      <c r="C400" s="118">
        <f>SUMIF('ricostr 1 2016'!$A:$A,'1 2016 ric'!$A:$A,'ricostr 1 2016'!D:D)</f>
        <v>8</v>
      </c>
      <c r="D400" s="118">
        <f>SUMIF('ricostr 1 2016'!$A:$A,'1 2016 ric'!$A:$A,'ricostr 1 2016'!F:F)</f>
        <v>0</v>
      </c>
      <c r="E400" s="118">
        <f>SUMIF('ricostr 1 2016'!$A:$A,'1 2016 ric'!$A:$A,'ricostr 1 2016'!H:H)</f>
        <v>0</v>
      </c>
      <c r="F400" s="118">
        <f>SUMIF('ricostr 1 2016'!$A:$A,'1 2016 ric'!$A:$A,'ricostr 1 2016'!J:J)</f>
        <v>0</v>
      </c>
      <c r="G400" s="118">
        <f>SUMIF('ricostr 1 2016'!$A:$A,'1 2016 ric'!$A:$A,'ricostr 1 2016'!L:L)</f>
        <v>0</v>
      </c>
      <c r="H400" s="118">
        <f>SUMIF('ricostr 1 2016'!$A:$A,'1 2016 ric'!$A:$A,'ricostr 1 2016'!N:N)</f>
        <v>0</v>
      </c>
      <c r="I400" s="118">
        <f>SUMIF('ricostr 1 2016'!$A:$A,'1 2016 ric'!$A:$A,'ricostr 1 2016'!P:P)</f>
        <v>0</v>
      </c>
      <c r="J400" s="118">
        <f>SUMIF('ricostr 1 2016'!$A:$A,'1 2016 ric'!$A:$A,'ricostr 1 2016'!R:R)</f>
        <v>0</v>
      </c>
      <c r="K400" s="118">
        <f>SUMIF('ricostr 1 2016'!$A:$A,'1 2016 ric'!$A:$A,'ricostr 1 2016'!T:T)</f>
        <v>0</v>
      </c>
      <c r="L400" s="118">
        <f>SUMIF('ricostr 1 2016'!$A:$A,'1 2016 ric'!$A:$A,'ricostr 1 2016'!V:V)</f>
        <v>0</v>
      </c>
      <c r="M400" s="118">
        <f>SUMIF('ricostr 1 2016'!$A:$A,'1 2016 ric'!$A:$A,'ricostr 1 2016'!X:X)</f>
        <v>0</v>
      </c>
      <c r="N400" s="106">
        <f t="shared" si="13"/>
        <v>8</v>
      </c>
      <c r="P400">
        <v>0</v>
      </c>
      <c r="Q400" s="124">
        <f t="shared" si="12"/>
        <v>-8</v>
      </c>
    </row>
    <row r="401" spans="1:17" x14ac:dyDescent="0.25">
      <c r="A401" s="143" t="s">
        <v>1035</v>
      </c>
      <c r="B401" s="132" t="s">
        <v>1072</v>
      </c>
      <c r="C401" s="118">
        <f>SUMIF('ricostr 1 2016'!$A:$A,'1 2016 ric'!$A:$A,'ricostr 1 2016'!D:D)</f>
        <v>0</v>
      </c>
      <c r="D401" s="118">
        <f>SUMIF('ricostr 1 2016'!$A:$A,'1 2016 ric'!$A:$A,'ricostr 1 2016'!F:F)</f>
        <v>0</v>
      </c>
      <c r="E401" s="118">
        <f>SUMIF('ricostr 1 2016'!$A:$A,'1 2016 ric'!$A:$A,'ricostr 1 2016'!H:H)</f>
        <v>0</v>
      </c>
      <c r="F401" s="118">
        <f>SUMIF('ricostr 1 2016'!$A:$A,'1 2016 ric'!$A:$A,'ricostr 1 2016'!J:J)</f>
        <v>0</v>
      </c>
      <c r="G401" s="118">
        <f>SUMIF('ricostr 1 2016'!$A:$A,'1 2016 ric'!$A:$A,'ricostr 1 2016'!L:L)</f>
        <v>0</v>
      </c>
      <c r="H401" s="118">
        <f>SUMIF('ricostr 1 2016'!$A:$A,'1 2016 ric'!$A:$A,'ricostr 1 2016'!N:N)</f>
        <v>0</v>
      </c>
      <c r="I401" s="118">
        <f>SUMIF('ricostr 1 2016'!$A:$A,'1 2016 ric'!$A:$A,'ricostr 1 2016'!P:P)</f>
        <v>0</v>
      </c>
      <c r="J401" s="118">
        <f>SUMIF('ricostr 1 2016'!$A:$A,'1 2016 ric'!$A:$A,'ricostr 1 2016'!R:R)</f>
        <v>0</v>
      </c>
      <c r="K401" s="118">
        <f>SUMIF('ricostr 1 2016'!$A:$A,'1 2016 ric'!$A:$A,'ricostr 1 2016'!T:T)</f>
        <v>0</v>
      </c>
      <c r="L401" s="118">
        <f>SUMIF('ricostr 1 2016'!$A:$A,'1 2016 ric'!$A:$A,'ricostr 1 2016'!V:V)</f>
        <v>0</v>
      </c>
      <c r="M401" s="118">
        <f>SUMIF('ricostr 1 2016'!$A:$A,'1 2016 ric'!$A:$A,'ricostr 1 2016'!X:X)</f>
        <v>0</v>
      </c>
      <c r="N401" s="106">
        <f t="shared" si="13"/>
        <v>0</v>
      </c>
      <c r="P401">
        <v>0</v>
      </c>
      <c r="Q401" s="124">
        <f t="shared" si="12"/>
        <v>0</v>
      </c>
    </row>
    <row r="402" spans="1:17" x14ac:dyDescent="0.25">
      <c r="A402" s="139" t="s">
        <v>1036</v>
      </c>
      <c r="B402" s="132" t="s">
        <v>1074</v>
      </c>
      <c r="C402" s="118">
        <f>SUMIF('ricostr 1 2016'!$A:$A,'1 2016 ric'!$A:$A,'ricostr 1 2016'!D:D)</f>
        <v>436</v>
      </c>
      <c r="D402" s="118">
        <f>SUMIF('ricostr 1 2016'!$A:$A,'1 2016 ric'!$A:$A,'ricostr 1 2016'!F:F)</f>
        <v>4</v>
      </c>
      <c r="E402" s="118">
        <f>SUMIF('ricostr 1 2016'!$A:$A,'1 2016 ric'!$A:$A,'ricostr 1 2016'!H:H)</f>
        <v>156</v>
      </c>
      <c r="F402" s="118">
        <f>SUMIF('ricostr 1 2016'!$A:$A,'1 2016 ric'!$A:$A,'ricostr 1 2016'!J:J)</f>
        <v>0</v>
      </c>
      <c r="G402" s="118">
        <f>SUMIF('ricostr 1 2016'!$A:$A,'1 2016 ric'!$A:$A,'ricostr 1 2016'!L:L)</f>
        <v>416</v>
      </c>
      <c r="H402" s="118">
        <f>SUMIF('ricostr 1 2016'!$A:$A,'1 2016 ric'!$A:$A,'ricostr 1 2016'!N:N)</f>
        <v>4</v>
      </c>
      <c r="I402" s="118">
        <f>SUMIF('ricostr 1 2016'!$A:$A,'1 2016 ric'!$A:$A,'ricostr 1 2016'!P:P)</f>
        <v>212</v>
      </c>
      <c r="J402" s="118">
        <f>SUMIF('ricostr 1 2016'!$A:$A,'1 2016 ric'!$A:$A,'ricostr 1 2016'!R:R)</f>
        <v>352</v>
      </c>
      <c r="K402" s="118">
        <f>SUMIF('ricostr 1 2016'!$A:$A,'1 2016 ric'!$A:$A,'ricostr 1 2016'!T:T)</f>
        <v>352</v>
      </c>
      <c r="L402" s="118">
        <f>SUMIF('ricostr 1 2016'!$A:$A,'1 2016 ric'!$A:$A,'ricostr 1 2016'!V:V)</f>
        <v>164</v>
      </c>
      <c r="M402" s="118">
        <f>SUMIF('ricostr 1 2016'!$A:$A,'1 2016 ric'!$A:$A,'ricostr 1 2016'!X:X)</f>
        <v>0</v>
      </c>
      <c r="N402" s="106">
        <f t="shared" si="13"/>
        <v>2096</v>
      </c>
      <c r="P402">
        <v>3309.3333333333335</v>
      </c>
      <c r="Q402" s="124">
        <f t="shared" si="12"/>
        <v>1213.3333333333335</v>
      </c>
    </row>
    <row r="403" spans="1:17" x14ac:dyDescent="0.25">
      <c r="A403" s="143" t="s">
        <v>1037</v>
      </c>
      <c r="B403" s="132" t="s">
        <v>1632</v>
      </c>
      <c r="C403" s="118">
        <f>SUMIF('ricostr 1 2016'!$A:$A,'1 2016 ric'!$A:$A,'ricostr 1 2016'!D:D)</f>
        <v>0</v>
      </c>
      <c r="D403" s="118">
        <f>SUMIF('ricostr 1 2016'!$A:$A,'1 2016 ric'!$A:$A,'ricostr 1 2016'!F:F)</f>
        <v>0</v>
      </c>
      <c r="E403" s="118">
        <f>SUMIF('ricostr 1 2016'!$A:$A,'1 2016 ric'!$A:$A,'ricostr 1 2016'!H:H)</f>
        <v>0</v>
      </c>
      <c r="F403" s="118">
        <f>SUMIF('ricostr 1 2016'!$A:$A,'1 2016 ric'!$A:$A,'ricostr 1 2016'!J:J)</f>
        <v>0</v>
      </c>
      <c r="G403" s="118">
        <f>SUMIF('ricostr 1 2016'!$A:$A,'1 2016 ric'!$A:$A,'ricostr 1 2016'!L:L)</f>
        <v>0</v>
      </c>
      <c r="H403" s="118">
        <f>SUMIF('ricostr 1 2016'!$A:$A,'1 2016 ric'!$A:$A,'ricostr 1 2016'!N:N)</f>
        <v>0</v>
      </c>
      <c r="I403" s="118">
        <f>SUMIF('ricostr 1 2016'!$A:$A,'1 2016 ric'!$A:$A,'ricostr 1 2016'!P:P)</f>
        <v>0</v>
      </c>
      <c r="J403" s="118">
        <f>SUMIF('ricostr 1 2016'!$A:$A,'1 2016 ric'!$A:$A,'ricostr 1 2016'!R:R)</f>
        <v>0</v>
      </c>
      <c r="K403" s="118">
        <f>SUMIF('ricostr 1 2016'!$A:$A,'1 2016 ric'!$A:$A,'ricostr 1 2016'!T:T)</f>
        <v>0</v>
      </c>
      <c r="L403" s="118">
        <f>SUMIF('ricostr 1 2016'!$A:$A,'1 2016 ric'!$A:$A,'ricostr 1 2016'!V:V)</f>
        <v>0</v>
      </c>
      <c r="M403" s="118">
        <f>SUMIF('ricostr 1 2016'!$A:$A,'1 2016 ric'!$A:$A,'ricostr 1 2016'!X:X)</f>
        <v>0</v>
      </c>
      <c r="N403" s="106">
        <f t="shared" si="13"/>
        <v>0</v>
      </c>
      <c r="P403">
        <v>0</v>
      </c>
      <c r="Q403" s="124">
        <f t="shared" si="12"/>
        <v>0</v>
      </c>
    </row>
    <row r="404" spans="1:17" x14ac:dyDescent="0.25">
      <c r="A404" s="143" t="s">
        <v>1038</v>
      </c>
      <c r="B404" s="132" t="s">
        <v>186</v>
      </c>
      <c r="C404" s="118">
        <f>SUMIF('ricostr 1 2016'!$A:$A,'1 2016 ric'!$A:$A,'ricostr 1 2016'!D:D)</f>
        <v>28</v>
      </c>
      <c r="D404" s="118">
        <f>SUMIF('ricostr 1 2016'!$A:$A,'1 2016 ric'!$A:$A,'ricostr 1 2016'!F:F)</f>
        <v>0</v>
      </c>
      <c r="E404" s="118">
        <f>SUMIF('ricostr 1 2016'!$A:$A,'1 2016 ric'!$A:$A,'ricostr 1 2016'!H:H)</f>
        <v>0</v>
      </c>
      <c r="F404" s="118">
        <f>SUMIF('ricostr 1 2016'!$A:$A,'1 2016 ric'!$A:$A,'ricostr 1 2016'!J:J)</f>
        <v>0</v>
      </c>
      <c r="G404" s="118">
        <f>SUMIF('ricostr 1 2016'!$A:$A,'1 2016 ric'!$A:$A,'ricostr 1 2016'!L:L)</f>
        <v>288</v>
      </c>
      <c r="H404" s="118">
        <f>SUMIF('ricostr 1 2016'!$A:$A,'1 2016 ric'!$A:$A,'ricostr 1 2016'!N:N)</f>
        <v>0</v>
      </c>
      <c r="I404" s="118">
        <f>SUMIF('ricostr 1 2016'!$A:$A,'1 2016 ric'!$A:$A,'ricostr 1 2016'!P:P)</f>
        <v>176</v>
      </c>
      <c r="J404" s="118">
        <f>SUMIF('ricostr 1 2016'!$A:$A,'1 2016 ric'!$A:$A,'ricostr 1 2016'!R:R)</f>
        <v>236</v>
      </c>
      <c r="K404" s="118">
        <f>SUMIF('ricostr 1 2016'!$A:$A,'1 2016 ric'!$A:$A,'ricostr 1 2016'!T:T)</f>
        <v>248</v>
      </c>
      <c r="L404" s="118">
        <f>SUMIF('ricostr 1 2016'!$A:$A,'1 2016 ric'!$A:$A,'ricostr 1 2016'!V:V)</f>
        <v>0</v>
      </c>
      <c r="M404" s="118">
        <f>SUMIF('ricostr 1 2016'!$A:$A,'1 2016 ric'!$A:$A,'ricostr 1 2016'!X:X)</f>
        <v>0</v>
      </c>
      <c r="N404" s="106">
        <f t="shared" si="13"/>
        <v>976</v>
      </c>
      <c r="P404">
        <v>573.33333333333337</v>
      </c>
      <c r="Q404" s="124">
        <f t="shared" si="12"/>
        <v>-402.66666666666663</v>
      </c>
    </row>
    <row r="405" spans="1:17" x14ac:dyDescent="0.25">
      <c r="A405" s="143" t="s">
        <v>1039</v>
      </c>
      <c r="B405" s="132" t="s">
        <v>188</v>
      </c>
      <c r="C405" s="118">
        <f>SUMIF('ricostr 1 2016'!$A:$A,'1 2016 ric'!$A:$A,'ricostr 1 2016'!D:D)</f>
        <v>408</v>
      </c>
      <c r="D405" s="118">
        <f>SUMIF('ricostr 1 2016'!$A:$A,'1 2016 ric'!$A:$A,'ricostr 1 2016'!F:F)</f>
        <v>4</v>
      </c>
      <c r="E405" s="118">
        <f>SUMIF('ricostr 1 2016'!$A:$A,'1 2016 ric'!$A:$A,'ricostr 1 2016'!H:H)</f>
        <v>156</v>
      </c>
      <c r="F405" s="118">
        <f>SUMIF('ricostr 1 2016'!$A:$A,'1 2016 ric'!$A:$A,'ricostr 1 2016'!J:J)</f>
        <v>0</v>
      </c>
      <c r="G405" s="118">
        <f>SUMIF('ricostr 1 2016'!$A:$A,'1 2016 ric'!$A:$A,'ricostr 1 2016'!L:L)</f>
        <v>128</v>
      </c>
      <c r="H405" s="118">
        <f>SUMIF('ricostr 1 2016'!$A:$A,'1 2016 ric'!$A:$A,'ricostr 1 2016'!N:N)</f>
        <v>4</v>
      </c>
      <c r="I405" s="118">
        <f>SUMIF('ricostr 1 2016'!$A:$A,'1 2016 ric'!$A:$A,'ricostr 1 2016'!P:P)</f>
        <v>36</v>
      </c>
      <c r="J405" s="118">
        <f>SUMIF('ricostr 1 2016'!$A:$A,'1 2016 ric'!$A:$A,'ricostr 1 2016'!R:R)</f>
        <v>116</v>
      </c>
      <c r="K405" s="118">
        <f>SUMIF('ricostr 1 2016'!$A:$A,'1 2016 ric'!$A:$A,'ricostr 1 2016'!T:T)</f>
        <v>104</v>
      </c>
      <c r="L405" s="118">
        <f>SUMIF('ricostr 1 2016'!$A:$A,'1 2016 ric'!$A:$A,'ricostr 1 2016'!V:V)</f>
        <v>164</v>
      </c>
      <c r="M405" s="118">
        <f>SUMIF('ricostr 1 2016'!$A:$A,'1 2016 ric'!$A:$A,'ricostr 1 2016'!X:X)</f>
        <v>0</v>
      </c>
      <c r="N405" s="106">
        <f t="shared" si="13"/>
        <v>1120</v>
      </c>
      <c r="P405">
        <v>2736</v>
      </c>
      <c r="Q405" s="124">
        <f t="shared" si="12"/>
        <v>1616</v>
      </c>
    </row>
    <row r="406" spans="1:17" x14ac:dyDescent="0.25">
      <c r="A406" s="139" t="s">
        <v>1040</v>
      </c>
      <c r="B406" s="132" t="s">
        <v>190</v>
      </c>
      <c r="C406" s="118">
        <f>SUMIF('ricostr 1 2016'!$A:$A,'1 2016 ric'!$A:$A,'ricostr 1 2016'!D:D)</f>
        <v>0</v>
      </c>
      <c r="D406" s="118">
        <f>SUMIF('ricostr 1 2016'!$A:$A,'1 2016 ric'!$A:$A,'ricostr 1 2016'!F:F)</f>
        <v>0</v>
      </c>
      <c r="E406" s="118">
        <f>SUMIF('ricostr 1 2016'!$A:$A,'1 2016 ric'!$A:$A,'ricostr 1 2016'!H:H)</f>
        <v>0</v>
      </c>
      <c r="F406" s="118">
        <f>SUMIF('ricostr 1 2016'!$A:$A,'1 2016 ric'!$A:$A,'ricostr 1 2016'!J:J)</f>
        <v>0</v>
      </c>
      <c r="G406" s="118">
        <f>SUMIF('ricostr 1 2016'!$A:$A,'1 2016 ric'!$A:$A,'ricostr 1 2016'!L:L)</f>
        <v>0</v>
      </c>
      <c r="H406" s="118">
        <f>SUMIF('ricostr 1 2016'!$A:$A,'1 2016 ric'!$A:$A,'ricostr 1 2016'!N:N)</f>
        <v>0</v>
      </c>
      <c r="I406" s="118">
        <f>SUMIF('ricostr 1 2016'!$A:$A,'1 2016 ric'!$A:$A,'ricostr 1 2016'!P:P)</f>
        <v>0</v>
      </c>
      <c r="J406" s="118">
        <f>SUMIF('ricostr 1 2016'!$A:$A,'1 2016 ric'!$A:$A,'ricostr 1 2016'!R:R)</f>
        <v>0</v>
      </c>
      <c r="K406" s="118">
        <f>SUMIF('ricostr 1 2016'!$A:$A,'1 2016 ric'!$A:$A,'ricostr 1 2016'!T:T)</f>
        <v>0</v>
      </c>
      <c r="L406" s="118">
        <f>SUMIF('ricostr 1 2016'!$A:$A,'1 2016 ric'!$A:$A,'ricostr 1 2016'!V:V)</f>
        <v>0</v>
      </c>
      <c r="M406" s="118">
        <f>SUMIF('ricostr 1 2016'!$A:$A,'1 2016 ric'!$A:$A,'ricostr 1 2016'!X:X)</f>
        <v>0</v>
      </c>
      <c r="N406" s="106">
        <f t="shared" si="13"/>
        <v>0</v>
      </c>
      <c r="P406">
        <v>330.66666666666669</v>
      </c>
      <c r="Q406" s="124">
        <f t="shared" si="12"/>
        <v>330.66666666666669</v>
      </c>
    </row>
    <row r="407" spans="1:17" x14ac:dyDescent="0.25">
      <c r="A407" s="143" t="s">
        <v>1041</v>
      </c>
      <c r="B407" s="132" t="s">
        <v>192</v>
      </c>
      <c r="C407" s="118">
        <f>SUMIF('ricostr 1 2016'!$A:$A,'1 2016 ric'!$A:$A,'ricostr 1 2016'!D:D)</f>
        <v>0</v>
      </c>
      <c r="D407" s="118">
        <f>SUMIF('ricostr 1 2016'!$A:$A,'1 2016 ric'!$A:$A,'ricostr 1 2016'!F:F)</f>
        <v>0</v>
      </c>
      <c r="E407" s="118">
        <f>SUMIF('ricostr 1 2016'!$A:$A,'1 2016 ric'!$A:$A,'ricostr 1 2016'!H:H)</f>
        <v>0</v>
      </c>
      <c r="F407" s="118">
        <f>SUMIF('ricostr 1 2016'!$A:$A,'1 2016 ric'!$A:$A,'ricostr 1 2016'!J:J)</f>
        <v>0</v>
      </c>
      <c r="G407" s="118">
        <f>SUMIF('ricostr 1 2016'!$A:$A,'1 2016 ric'!$A:$A,'ricostr 1 2016'!L:L)</f>
        <v>0</v>
      </c>
      <c r="H407" s="118">
        <f>SUMIF('ricostr 1 2016'!$A:$A,'1 2016 ric'!$A:$A,'ricostr 1 2016'!N:N)</f>
        <v>0</v>
      </c>
      <c r="I407" s="118">
        <f>SUMIF('ricostr 1 2016'!$A:$A,'1 2016 ric'!$A:$A,'ricostr 1 2016'!P:P)</f>
        <v>0</v>
      </c>
      <c r="J407" s="118">
        <f>SUMIF('ricostr 1 2016'!$A:$A,'1 2016 ric'!$A:$A,'ricostr 1 2016'!R:R)</f>
        <v>0</v>
      </c>
      <c r="K407" s="118">
        <f>SUMIF('ricostr 1 2016'!$A:$A,'1 2016 ric'!$A:$A,'ricostr 1 2016'!T:T)</f>
        <v>0</v>
      </c>
      <c r="L407" s="118">
        <f>SUMIF('ricostr 1 2016'!$A:$A,'1 2016 ric'!$A:$A,'ricostr 1 2016'!V:V)</f>
        <v>0</v>
      </c>
      <c r="M407" s="118">
        <f>SUMIF('ricostr 1 2016'!$A:$A,'1 2016 ric'!$A:$A,'ricostr 1 2016'!X:X)</f>
        <v>0</v>
      </c>
      <c r="N407" s="106">
        <f t="shared" si="13"/>
        <v>0</v>
      </c>
      <c r="P407">
        <v>330.66666666666669</v>
      </c>
      <c r="Q407" s="124">
        <f t="shared" si="12"/>
        <v>330.66666666666669</v>
      </c>
    </row>
    <row r="408" spans="1:17" x14ac:dyDescent="0.25">
      <c r="A408" s="143" t="s">
        <v>601</v>
      </c>
      <c r="B408" s="132" t="s">
        <v>194</v>
      </c>
      <c r="C408" s="118">
        <f>SUMIF('ricostr 1 2016'!$A:$A,'1 2016 ric'!$A:$A,'ricostr 1 2016'!D:D)</f>
        <v>0</v>
      </c>
      <c r="D408" s="118">
        <f>SUMIF('ricostr 1 2016'!$A:$A,'1 2016 ric'!$A:$A,'ricostr 1 2016'!F:F)</f>
        <v>0</v>
      </c>
      <c r="E408" s="118">
        <f>SUMIF('ricostr 1 2016'!$A:$A,'1 2016 ric'!$A:$A,'ricostr 1 2016'!H:H)</f>
        <v>0</v>
      </c>
      <c r="F408" s="118">
        <f>SUMIF('ricostr 1 2016'!$A:$A,'1 2016 ric'!$A:$A,'ricostr 1 2016'!J:J)</f>
        <v>0</v>
      </c>
      <c r="G408" s="118">
        <f>SUMIF('ricostr 1 2016'!$A:$A,'1 2016 ric'!$A:$A,'ricostr 1 2016'!L:L)</f>
        <v>0</v>
      </c>
      <c r="H408" s="118">
        <f>SUMIF('ricostr 1 2016'!$A:$A,'1 2016 ric'!$A:$A,'ricostr 1 2016'!N:N)</f>
        <v>0</v>
      </c>
      <c r="I408" s="118">
        <f>SUMIF('ricostr 1 2016'!$A:$A,'1 2016 ric'!$A:$A,'ricostr 1 2016'!P:P)</f>
        <v>0</v>
      </c>
      <c r="J408" s="118">
        <f>SUMIF('ricostr 1 2016'!$A:$A,'1 2016 ric'!$A:$A,'ricostr 1 2016'!R:R)</f>
        <v>0</v>
      </c>
      <c r="K408" s="118">
        <f>SUMIF('ricostr 1 2016'!$A:$A,'1 2016 ric'!$A:$A,'ricostr 1 2016'!T:T)</f>
        <v>0</v>
      </c>
      <c r="L408" s="118">
        <f>SUMIF('ricostr 1 2016'!$A:$A,'1 2016 ric'!$A:$A,'ricostr 1 2016'!V:V)</f>
        <v>0</v>
      </c>
      <c r="M408" s="118">
        <f>SUMIF('ricostr 1 2016'!$A:$A,'1 2016 ric'!$A:$A,'ricostr 1 2016'!X:X)</f>
        <v>0</v>
      </c>
      <c r="N408" s="106">
        <f t="shared" si="13"/>
        <v>0</v>
      </c>
      <c r="P408">
        <v>0</v>
      </c>
      <c r="Q408" s="124">
        <f t="shared" si="12"/>
        <v>0</v>
      </c>
    </row>
    <row r="409" spans="1:17" x14ac:dyDescent="0.25">
      <c r="A409" s="139" t="s">
        <v>602</v>
      </c>
      <c r="B409" s="132" t="s">
        <v>196</v>
      </c>
      <c r="C409" s="118">
        <f>SUMIF('ricostr 1 2016'!$A:$A,'1 2016 ric'!$A:$A,'ricostr 1 2016'!D:D)</f>
        <v>-428</v>
      </c>
      <c r="D409" s="118">
        <f>SUMIF('ricostr 1 2016'!$A:$A,'1 2016 ric'!$A:$A,'ricostr 1 2016'!F:F)</f>
        <v>-4</v>
      </c>
      <c r="E409" s="118">
        <f>SUMIF('ricostr 1 2016'!$A:$A,'1 2016 ric'!$A:$A,'ricostr 1 2016'!H:H)</f>
        <v>-156</v>
      </c>
      <c r="F409" s="118">
        <f>SUMIF('ricostr 1 2016'!$A:$A,'1 2016 ric'!$A:$A,'ricostr 1 2016'!J:J)</f>
        <v>0</v>
      </c>
      <c r="G409" s="118">
        <f>SUMIF('ricostr 1 2016'!$A:$A,'1 2016 ric'!$A:$A,'ricostr 1 2016'!L:L)</f>
        <v>-416</v>
      </c>
      <c r="H409" s="118">
        <f>SUMIF('ricostr 1 2016'!$A:$A,'1 2016 ric'!$A:$A,'ricostr 1 2016'!N:N)</f>
        <v>-4</v>
      </c>
      <c r="I409" s="118">
        <f>SUMIF('ricostr 1 2016'!$A:$A,'1 2016 ric'!$A:$A,'ricostr 1 2016'!P:P)</f>
        <v>-212</v>
      </c>
      <c r="J409" s="118">
        <f>SUMIF('ricostr 1 2016'!$A:$A,'1 2016 ric'!$A:$A,'ricostr 1 2016'!R:R)</f>
        <v>-348</v>
      </c>
      <c r="K409" s="118">
        <f>SUMIF('ricostr 1 2016'!$A:$A,'1 2016 ric'!$A:$A,'ricostr 1 2016'!T:T)</f>
        <v>-352</v>
      </c>
      <c r="L409" s="118">
        <f>SUMIF('ricostr 1 2016'!$A:$A,'1 2016 ric'!$A:$A,'ricostr 1 2016'!V:V)</f>
        <v>-164</v>
      </c>
      <c r="M409" s="118">
        <f>SUMIF('ricostr 1 2016'!$A:$A,'1 2016 ric'!$A:$A,'ricostr 1 2016'!X:X)</f>
        <v>0</v>
      </c>
      <c r="N409" s="106">
        <f t="shared" si="13"/>
        <v>-2084</v>
      </c>
      <c r="P409">
        <v>-3633.3333333333335</v>
      </c>
      <c r="Q409" s="124">
        <f t="shared" si="12"/>
        <v>-1549.3333333333335</v>
      </c>
    </row>
    <row r="410" spans="1:17" x14ac:dyDescent="0.25">
      <c r="A410" s="139" t="s">
        <v>603</v>
      </c>
      <c r="B410" s="132" t="s">
        <v>200</v>
      </c>
      <c r="C410" s="118">
        <f>SUMIF('ricostr 1 2016'!$A:$A,'1 2016 ric'!$A:$A,'ricostr 1 2016'!D:D)</f>
        <v>0</v>
      </c>
      <c r="D410" s="118">
        <f>SUMIF('ricostr 1 2016'!$A:$A,'1 2016 ric'!$A:$A,'ricostr 1 2016'!F:F)</f>
        <v>0</v>
      </c>
      <c r="E410" s="118">
        <f>SUMIF('ricostr 1 2016'!$A:$A,'1 2016 ric'!$A:$A,'ricostr 1 2016'!H:H)</f>
        <v>0</v>
      </c>
      <c r="F410" s="118">
        <f>SUMIF('ricostr 1 2016'!$A:$A,'1 2016 ric'!$A:$A,'ricostr 1 2016'!J:J)</f>
        <v>0</v>
      </c>
      <c r="G410" s="118">
        <f>SUMIF('ricostr 1 2016'!$A:$A,'1 2016 ric'!$A:$A,'ricostr 1 2016'!L:L)</f>
        <v>0</v>
      </c>
      <c r="H410" s="118">
        <f>SUMIF('ricostr 1 2016'!$A:$A,'1 2016 ric'!$A:$A,'ricostr 1 2016'!N:N)</f>
        <v>0</v>
      </c>
      <c r="I410" s="118">
        <f>SUMIF('ricostr 1 2016'!$A:$A,'1 2016 ric'!$A:$A,'ricostr 1 2016'!P:P)</f>
        <v>0</v>
      </c>
      <c r="J410" s="118">
        <f>SUMIF('ricostr 1 2016'!$A:$A,'1 2016 ric'!$A:$A,'ricostr 1 2016'!R:R)</f>
        <v>0</v>
      </c>
      <c r="K410" s="118">
        <f>SUMIF('ricostr 1 2016'!$A:$A,'1 2016 ric'!$A:$A,'ricostr 1 2016'!T:T)</f>
        <v>0</v>
      </c>
      <c r="L410" s="118">
        <f>SUMIF('ricostr 1 2016'!$A:$A,'1 2016 ric'!$A:$A,'ricostr 1 2016'!V:V)</f>
        <v>0</v>
      </c>
      <c r="M410" s="118">
        <f>SUMIF('ricostr 1 2016'!$A:$A,'1 2016 ric'!$A:$A,'ricostr 1 2016'!X:X)</f>
        <v>0</v>
      </c>
      <c r="N410" s="106">
        <f t="shared" si="13"/>
        <v>0</v>
      </c>
      <c r="P410">
        <v>0</v>
      </c>
      <c r="Q410" s="124">
        <f t="shared" si="12"/>
        <v>0</v>
      </c>
    </row>
    <row r="411" spans="1:17" x14ac:dyDescent="0.25">
      <c r="A411" s="139" t="s">
        <v>604</v>
      </c>
      <c r="B411" s="132" t="s">
        <v>202</v>
      </c>
      <c r="C411" s="118">
        <f>SUMIF('ricostr 1 2016'!$A:$A,'1 2016 ric'!$A:$A,'ricostr 1 2016'!D:D)</f>
        <v>0</v>
      </c>
      <c r="D411" s="118">
        <f>SUMIF('ricostr 1 2016'!$A:$A,'1 2016 ric'!$A:$A,'ricostr 1 2016'!F:F)</f>
        <v>0</v>
      </c>
      <c r="E411" s="118">
        <f>SUMIF('ricostr 1 2016'!$A:$A,'1 2016 ric'!$A:$A,'ricostr 1 2016'!H:H)</f>
        <v>0</v>
      </c>
      <c r="F411" s="118">
        <f>SUMIF('ricostr 1 2016'!$A:$A,'1 2016 ric'!$A:$A,'ricostr 1 2016'!J:J)</f>
        <v>0</v>
      </c>
      <c r="G411" s="118">
        <f>SUMIF('ricostr 1 2016'!$A:$A,'1 2016 ric'!$A:$A,'ricostr 1 2016'!L:L)</f>
        <v>0</v>
      </c>
      <c r="H411" s="118">
        <f>SUMIF('ricostr 1 2016'!$A:$A,'1 2016 ric'!$A:$A,'ricostr 1 2016'!N:N)</f>
        <v>0</v>
      </c>
      <c r="I411" s="118">
        <f>SUMIF('ricostr 1 2016'!$A:$A,'1 2016 ric'!$A:$A,'ricostr 1 2016'!P:P)</f>
        <v>0</v>
      </c>
      <c r="J411" s="118">
        <f>SUMIF('ricostr 1 2016'!$A:$A,'1 2016 ric'!$A:$A,'ricostr 1 2016'!R:R)</f>
        <v>0</v>
      </c>
      <c r="K411" s="118">
        <f>SUMIF('ricostr 1 2016'!$A:$A,'1 2016 ric'!$A:$A,'ricostr 1 2016'!T:T)</f>
        <v>0</v>
      </c>
      <c r="L411" s="118">
        <f>SUMIF('ricostr 1 2016'!$A:$A,'1 2016 ric'!$A:$A,'ricostr 1 2016'!V:V)</f>
        <v>0</v>
      </c>
      <c r="M411" s="118">
        <f>SUMIF('ricostr 1 2016'!$A:$A,'1 2016 ric'!$A:$A,'ricostr 1 2016'!X:X)</f>
        <v>0</v>
      </c>
      <c r="N411" s="106">
        <f t="shared" si="13"/>
        <v>0</v>
      </c>
      <c r="P411">
        <v>0</v>
      </c>
      <c r="Q411" s="124">
        <f t="shared" si="12"/>
        <v>0</v>
      </c>
    </row>
    <row r="412" spans="1:17" x14ac:dyDescent="0.25">
      <c r="A412" s="139" t="s">
        <v>605</v>
      </c>
      <c r="B412" s="132" t="s">
        <v>204</v>
      </c>
      <c r="C412" s="118">
        <f>SUMIF('ricostr 1 2016'!$A:$A,'1 2016 ric'!$A:$A,'ricostr 1 2016'!D:D)</f>
        <v>0</v>
      </c>
      <c r="D412" s="118">
        <f>SUMIF('ricostr 1 2016'!$A:$A,'1 2016 ric'!$A:$A,'ricostr 1 2016'!F:F)</f>
        <v>0</v>
      </c>
      <c r="E412" s="118">
        <f>SUMIF('ricostr 1 2016'!$A:$A,'1 2016 ric'!$A:$A,'ricostr 1 2016'!H:H)</f>
        <v>0</v>
      </c>
      <c r="F412" s="118">
        <f>SUMIF('ricostr 1 2016'!$A:$A,'1 2016 ric'!$A:$A,'ricostr 1 2016'!J:J)</f>
        <v>0</v>
      </c>
      <c r="G412" s="118">
        <f>SUMIF('ricostr 1 2016'!$A:$A,'1 2016 ric'!$A:$A,'ricostr 1 2016'!L:L)</f>
        <v>0</v>
      </c>
      <c r="H412" s="118">
        <f>SUMIF('ricostr 1 2016'!$A:$A,'1 2016 ric'!$A:$A,'ricostr 1 2016'!N:N)</f>
        <v>0</v>
      </c>
      <c r="I412" s="118">
        <f>SUMIF('ricostr 1 2016'!$A:$A,'1 2016 ric'!$A:$A,'ricostr 1 2016'!P:P)</f>
        <v>0</v>
      </c>
      <c r="J412" s="118">
        <f>SUMIF('ricostr 1 2016'!$A:$A,'1 2016 ric'!$A:$A,'ricostr 1 2016'!R:R)</f>
        <v>0</v>
      </c>
      <c r="K412" s="118">
        <f>SUMIF('ricostr 1 2016'!$A:$A,'1 2016 ric'!$A:$A,'ricostr 1 2016'!T:T)</f>
        <v>0</v>
      </c>
      <c r="L412" s="118">
        <f>SUMIF('ricostr 1 2016'!$A:$A,'1 2016 ric'!$A:$A,'ricostr 1 2016'!V:V)</f>
        <v>0</v>
      </c>
      <c r="M412" s="118">
        <f>SUMIF('ricostr 1 2016'!$A:$A,'1 2016 ric'!$A:$A,'ricostr 1 2016'!X:X)</f>
        <v>0</v>
      </c>
      <c r="N412" s="106">
        <f t="shared" si="13"/>
        <v>0</v>
      </c>
      <c r="P412">
        <v>0</v>
      </c>
      <c r="Q412" s="124">
        <f t="shared" si="12"/>
        <v>0</v>
      </c>
    </row>
    <row r="413" spans="1:17" x14ac:dyDescent="0.25">
      <c r="A413" s="139" t="s">
        <v>606</v>
      </c>
      <c r="B413" s="132" t="s">
        <v>208</v>
      </c>
      <c r="C413" s="118">
        <f>SUMIF('ricostr 1 2016'!$A:$A,'1 2016 ric'!$A:$A,'ricostr 1 2016'!D:D)</f>
        <v>0</v>
      </c>
      <c r="D413" s="118">
        <f>SUMIF('ricostr 1 2016'!$A:$A,'1 2016 ric'!$A:$A,'ricostr 1 2016'!F:F)</f>
        <v>64</v>
      </c>
      <c r="E413" s="118">
        <f>SUMIF('ricostr 1 2016'!$A:$A,'1 2016 ric'!$A:$A,'ricostr 1 2016'!H:H)</f>
        <v>640</v>
      </c>
      <c r="F413" s="118">
        <f>SUMIF('ricostr 1 2016'!$A:$A,'1 2016 ric'!$A:$A,'ricostr 1 2016'!J:J)</f>
        <v>52</v>
      </c>
      <c r="G413" s="118">
        <f>SUMIF('ricostr 1 2016'!$A:$A,'1 2016 ric'!$A:$A,'ricostr 1 2016'!L:L)</f>
        <v>264</v>
      </c>
      <c r="H413" s="118">
        <f>SUMIF('ricostr 1 2016'!$A:$A,'1 2016 ric'!$A:$A,'ricostr 1 2016'!N:N)</f>
        <v>20</v>
      </c>
      <c r="I413" s="118">
        <f>SUMIF('ricostr 1 2016'!$A:$A,'1 2016 ric'!$A:$A,'ricostr 1 2016'!P:P)</f>
        <v>464</v>
      </c>
      <c r="J413" s="118">
        <f>SUMIF('ricostr 1 2016'!$A:$A,'1 2016 ric'!$A:$A,'ricostr 1 2016'!R:R)</f>
        <v>1668</v>
      </c>
      <c r="K413" s="118">
        <f>SUMIF('ricostr 1 2016'!$A:$A,'1 2016 ric'!$A:$A,'ricostr 1 2016'!T:T)</f>
        <v>188</v>
      </c>
      <c r="L413" s="118">
        <f>SUMIF('ricostr 1 2016'!$A:$A,'1 2016 ric'!$A:$A,'ricostr 1 2016'!V:V)</f>
        <v>72</v>
      </c>
      <c r="M413" s="118">
        <f>SUMIF('ricostr 1 2016'!$A:$A,'1 2016 ric'!$A:$A,'ricostr 1 2016'!X:X)</f>
        <v>124</v>
      </c>
      <c r="N413" s="106">
        <f t="shared" si="13"/>
        <v>3556</v>
      </c>
      <c r="P413">
        <v>9566.6666666666661</v>
      </c>
      <c r="Q413" s="124">
        <f t="shared" si="12"/>
        <v>6010.6666666666661</v>
      </c>
    </row>
    <row r="414" spans="1:17" x14ac:dyDescent="0.25">
      <c r="A414" s="143" t="s">
        <v>607</v>
      </c>
      <c r="B414" s="132" t="s">
        <v>210</v>
      </c>
      <c r="C414" s="118">
        <f>SUMIF('ricostr 1 2016'!$A:$A,'1 2016 ric'!$A:$A,'ricostr 1 2016'!D:D)</f>
        <v>0</v>
      </c>
      <c r="D414" s="118">
        <f>SUMIF('ricostr 1 2016'!$A:$A,'1 2016 ric'!$A:$A,'ricostr 1 2016'!F:F)</f>
        <v>0</v>
      </c>
      <c r="E414" s="118">
        <f>SUMIF('ricostr 1 2016'!$A:$A,'1 2016 ric'!$A:$A,'ricostr 1 2016'!H:H)</f>
        <v>0</v>
      </c>
      <c r="F414" s="118">
        <f>SUMIF('ricostr 1 2016'!$A:$A,'1 2016 ric'!$A:$A,'ricostr 1 2016'!J:J)</f>
        <v>0</v>
      </c>
      <c r="G414" s="118">
        <f>SUMIF('ricostr 1 2016'!$A:$A,'1 2016 ric'!$A:$A,'ricostr 1 2016'!L:L)</f>
        <v>0</v>
      </c>
      <c r="H414" s="118">
        <f>SUMIF('ricostr 1 2016'!$A:$A,'1 2016 ric'!$A:$A,'ricostr 1 2016'!N:N)</f>
        <v>0</v>
      </c>
      <c r="I414" s="118">
        <f>SUMIF('ricostr 1 2016'!$A:$A,'1 2016 ric'!$A:$A,'ricostr 1 2016'!P:P)</f>
        <v>0</v>
      </c>
      <c r="J414" s="118">
        <f>SUMIF('ricostr 1 2016'!$A:$A,'1 2016 ric'!$A:$A,'ricostr 1 2016'!R:R)</f>
        <v>0</v>
      </c>
      <c r="K414" s="118">
        <f>SUMIF('ricostr 1 2016'!$A:$A,'1 2016 ric'!$A:$A,'ricostr 1 2016'!T:T)</f>
        <v>0</v>
      </c>
      <c r="L414" s="118">
        <f>SUMIF('ricostr 1 2016'!$A:$A,'1 2016 ric'!$A:$A,'ricostr 1 2016'!V:V)</f>
        <v>0</v>
      </c>
      <c r="M414" s="118">
        <f>SUMIF('ricostr 1 2016'!$A:$A,'1 2016 ric'!$A:$A,'ricostr 1 2016'!X:X)</f>
        <v>0</v>
      </c>
      <c r="N414" s="106">
        <f t="shared" si="13"/>
        <v>0</v>
      </c>
      <c r="P414">
        <v>0</v>
      </c>
      <c r="Q414" s="124">
        <f t="shared" si="12"/>
        <v>0</v>
      </c>
    </row>
    <row r="415" spans="1:17" x14ac:dyDescent="0.25">
      <c r="A415" s="143" t="s">
        <v>608</v>
      </c>
      <c r="B415" s="132" t="s">
        <v>212</v>
      </c>
      <c r="C415" s="118">
        <f>SUMIF('ricostr 1 2016'!$A:$A,'1 2016 ric'!$A:$A,'ricostr 1 2016'!D:D)</f>
        <v>0</v>
      </c>
      <c r="D415" s="118">
        <f>SUMIF('ricostr 1 2016'!$A:$A,'1 2016 ric'!$A:$A,'ricostr 1 2016'!F:F)</f>
        <v>64</v>
      </c>
      <c r="E415" s="118">
        <f>SUMIF('ricostr 1 2016'!$A:$A,'1 2016 ric'!$A:$A,'ricostr 1 2016'!H:H)</f>
        <v>640</v>
      </c>
      <c r="F415" s="118">
        <f>SUMIF('ricostr 1 2016'!$A:$A,'1 2016 ric'!$A:$A,'ricostr 1 2016'!J:J)</f>
        <v>52</v>
      </c>
      <c r="G415" s="118">
        <f>SUMIF('ricostr 1 2016'!$A:$A,'1 2016 ric'!$A:$A,'ricostr 1 2016'!L:L)</f>
        <v>264</v>
      </c>
      <c r="H415" s="118">
        <f>SUMIF('ricostr 1 2016'!$A:$A,'1 2016 ric'!$A:$A,'ricostr 1 2016'!N:N)</f>
        <v>20</v>
      </c>
      <c r="I415" s="118">
        <f>SUMIF('ricostr 1 2016'!$A:$A,'1 2016 ric'!$A:$A,'ricostr 1 2016'!P:P)</f>
        <v>464</v>
      </c>
      <c r="J415" s="118">
        <f>SUMIF('ricostr 1 2016'!$A:$A,'1 2016 ric'!$A:$A,'ricostr 1 2016'!R:R)</f>
        <v>1668</v>
      </c>
      <c r="K415" s="118">
        <f>SUMIF('ricostr 1 2016'!$A:$A,'1 2016 ric'!$A:$A,'ricostr 1 2016'!T:T)</f>
        <v>188</v>
      </c>
      <c r="L415" s="118">
        <f>SUMIF('ricostr 1 2016'!$A:$A,'1 2016 ric'!$A:$A,'ricostr 1 2016'!V:V)</f>
        <v>72</v>
      </c>
      <c r="M415" s="118">
        <f>SUMIF('ricostr 1 2016'!$A:$A,'1 2016 ric'!$A:$A,'ricostr 1 2016'!X:X)</f>
        <v>124</v>
      </c>
      <c r="N415" s="106">
        <f t="shared" si="13"/>
        <v>3556</v>
      </c>
      <c r="P415">
        <v>9566.6666666666661</v>
      </c>
      <c r="Q415" s="124">
        <f t="shared" si="12"/>
        <v>6010.6666666666661</v>
      </c>
    </row>
    <row r="416" spans="1:17" x14ac:dyDescent="0.25">
      <c r="A416" s="143" t="s">
        <v>609</v>
      </c>
      <c r="B416" s="132" t="s">
        <v>214</v>
      </c>
      <c r="C416" s="118">
        <f>SUMIF('ricostr 1 2016'!$A:$A,'1 2016 ric'!$A:$A,'ricostr 1 2016'!D:D)</f>
        <v>0</v>
      </c>
      <c r="D416" s="118">
        <f>SUMIF('ricostr 1 2016'!$A:$A,'1 2016 ric'!$A:$A,'ricostr 1 2016'!F:F)</f>
        <v>0</v>
      </c>
      <c r="E416" s="118">
        <f>SUMIF('ricostr 1 2016'!$A:$A,'1 2016 ric'!$A:$A,'ricostr 1 2016'!H:H)</f>
        <v>0</v>
      </c>
      <c r="F416" s="118">
        <f>SUMIF('ricostr 1 2016'!$A:$A,'1 2016 ric'!$A:$A,'ricostr 1 2016'!J:J)</f>
        <v>0</v>
      </c>
      <c r="G416" s="118">
        <f>SUMIF('ricostr 1 2016'!$A:$A,'1 2016 ric'!$A:$A,'ricostr 1 2016'!L:L)</f>
        <v>0</v>
      </c>
      <c r="H416" s="118">
        <f>SUMIF('ricostr 1 2016'!$A:$A,'1 2016 ric'!$A:$A,'ricostr 1 2016'!N:N)</f>
        <v>0</v>
      </c>
      <c r="I416" s="118">
        <f>SUMIF('ricostr 1 2016'!$A:$A,'1 2016 ric'!$A:$A,'ricostr 1 2016'!P:P)</f>
        <v>0</v>
      </c>
      <c r="J416" s="118">
        <f>SUMIF('ricostr 1 2016'!$A:$A,'1 2016 ric'!$A:$A,'ricostr 1 2016'!R:R)</f>
        <v>0</v>
      </c>
      <c r="K416" s="118">
        <f>SUMIF('ricostr 1 2016'!$A:$A,'1 2016 ric'!$A:$A,'ricostr 1 2016'!T:T)</f>
        <v>0</v>
      </c>
      <c r="L416" s="118">
        <f>SUMIF('ricostr 1 2016'!$A:$A,'1 2016 ric'!$A:$A,'ricostr 1 2016'!V:V)</f>
        <v>0</v>
      </c>
      <c r="M416" s="118">
        <f>SUMIF('ricostr 1 2016'!$A:$A,'1 2016 ric'!$A:$A,'ricostr 1 2016'!X:X)</f>
        <v>0</v>
      </c>
      <c r="N416" s="106">
        <f t="shared" si="13"/>
        <v>0</v>
      </c>
      <c r="P416">
        <v>10.666666666666666</v>
      </c>
      <c r="Q416" s="124">
        <f t="shared" si="12"/>
        <v>10.666666666666666</v>
      </c>
    </row>
    <row r="417" spans="1:17" x14ac:dyDescent="0.25">
      <c r="A417" s="143" t="s">
        <v>610</v>
      </c>
      <c r="B417" s="132" t="s">
        <v>216</v>
      </c>
      <c r="C417" s="118">
        <f>SUMIF('ricostr 1 2016'!$A:$A,'1 2016 ric'!$A:$A,'ricostr 1 2016'!D:D)</f>
        <v>0</v>
      </c>
      <c r="D417" s="118">
        <f>SUMIF('ricostr 1 2016'!$A:$A,'1 2016 ric'!$A:$A,'ricostr 1 2016'!F:F)</f>
        <v>64</v>
      </c>
      <c r="E417" s="118">
        <f>SUMIF('ricostr 1 2016'!$A:$A,'1 2016 ric'!$A:$A,'ricostr 1 2016'!H:H)</f>
        <v>640</v>
      </c>
      <c r="F417" s="118">
        <f>SUMIF('ricostr 1 2016'!$A:$A,'1 2016 ric'!$A:$A,'ricostr 1 2016'!J:J)</f>
        <v>52</v>
      </c>
      <c r="G417" s="118">
        <f>SUMIF('ricostr 1 2016'!$A:$A,'1 2016 ric'!$A:$A,'ricostr 1 2016'!L:L)</f>
        <v>48</v>
      </c>
      <c r="H417" s="118">
        <f>SUMIF('ricostr 1 2016'!$A:$A,'1 2016 ric'!$A:$A,'ricostr 1 2016'!N:N)</f>
        <v>0</v>
      </c>
      <c r="I417" s="118">
        <f>SUMIF('ricostr 1 2016'!$A:$A,'1 2016 ric'!$A:$A,'ricostr 1 2016'!P:P)</f>
        <v>464</v>
      </c>
      <c r="J417" s="118">
        <f>SUMIF('ricostr 1 2016'!$A:$A,'1 2016 ric'!$A:$A,'ricostr 1 2016'!R:R)</f>
        <v>1668</v>
      </c>
      <c r="K417" s="118">
        <f>SUMIF('ricostr 1 2016'!$A:$A,'1 2016 ric'!$A:$A,'ricostr 1 2016'!T:T)</f>
        <v>188</v>
      </c>
      <c r="L417" s="118">
        <f>SUMIF('ricostr 1 2016'!$A:$A,'1 2016 ric'!$A:$A,'ricostr 1 2016'!V:V)</f>
        <v>72</v>
      </c>
      <c r="M417" s="118">
        <f>SUMIF('ricostr 1 2016'!$A:$A,'1 2016 ric'!$A:$A,'ricostr 1 2016'!X:X)</f>
        <v>124</v>
      </c>
      <c r="N417" s="106">
        <f t="shared" si="13"/>
        <v>3320</v>
      </c>
      <c r="P417">
        <v>9393.3333333333339</v>
      </c>
      <c r="Q417" s="124">
        <f t="shared" si="12"/>
        <v>6073.3333333333339</v>
      </c>
    </row>
    <row r="418" spans="1:17" ht="25.5" x14ac:dyDescent="0.25">
      <c r="A418" s="145" t="s">
        <v>611</v>
      </c>
      <c r="B418" s="132" t="s">
        <v>1336</v>
      </c>
      <c r="C418" s="118">
        <f>SUMIF('ricostr 1 2016'!$A:$A,'1 2016 ric'!$A:$A,'ricostr 1 2016'!D:D)</f>
        <v>0</v>
      </c>
      <c r="D418" s="118">
        <f>SUMIF('ricostr 1 2016'!$A:$A,'1 2016 ric'!$A:$A,'ricostr 1 2016'!F:F)</f>
        <v>0</v>
      </c>
      <c r="E418" s="118">
        <f>SUMIF('ricostr 1 2016'!$A:$A,'1 2016 ric'!$A:$A,'ricostr 1 2016'!H:H)</f>
        <v>0</v>
      </c>
      <c r="F418" s="118">
        <f>SUMIF('ricostr 1 2016'!$A:$A,'1 2016 ric'!$A:$A,'ricostr 1 2016'!J:J)</f>
        <v>0</v>
      </c>
      <c r="G418" s="118">
        <f>SUMIF('ricostr 1 2016'!$A:$A,'1 2016 ric'!$A:$A,'ricostr 1 2016'!L:L)</f>
        <v>0</v>
      </c>
      <c r="H418" s="118">
        <f>SUMIF('ricostr 1 2016'!$A:$A,'1 2016 ric'!$A:$A,'ricostr 1 2016'!N:N)</f>
        <v>0</v>
      </c>
      <c r="I418" s="118">
        <f>SUMIF('ricostr 1 2016'!$A:$A,'1 2016 ric'!$A:$A,'ricostr 1 2016'!P:P)</f>
        <v>0</v>
      </c>
      <c r="J418" s="118">
        <f>SUMIF('ricostr 1 2016'!$A:$A,'1 2016 ric'!$A:$A,'ricostr 1 2016'!R:R)</f>
        <v>0</v>
      </c>
      <c r="K418" s="118">
        <f>SUMIF('ricostr 1 2016'!$A:$A,'1 2016 ric'!$A:$A,'ricostr 1 2016'!T:T)</f>
        <v>12</v>
      </c>
      <c r="L418" s="118">
        <f>SUMIF('ricostr 1 2016'!$A:$A,'1 2016 ric'!$A:$A,'ricostr 1 2016'!V:V)</f>
        <v>0</v>
      </c>
      <c r="M418" s="118">
        <f>SUMIF('ricostr 1 2016'!$A:$A,'1 2016 ric'!$A:$A,'ricostr 1 2016'!X:X)</f>
        <v>0</v>
      </c>
      <c r="N418" s="106">
        <f t="shared" si="13"/>
        <v>12</v>
      </c>
      <c r="P418">
        <v>108</v>
      </c>
      <c r="Q418" s="124">
        <f t="shared" si="12"/>
        <v>96</v>
      </c>
    </row>
    <row r="419" spans="1:17" x14ac:dyDescent="0.25">
      <c r="A419" s="143" t="s">
        <v>612</v>
      </c>
      <c r="B419" s="132" t="s">
        <v>455</v>
      </c>
      <c r="C419" s="118">
        <f>SUMIF('ricostr 1 2016'!$A:$A,'1 2016 ric'!$A:$A,'ricostr 1 2016'!D:D)</f>
        <v>0</v>
      </c>
      <c r="D419" s="118">
        <f>SUMIF('ricostr 1 2016'!$A:$A,'1 2016 ric'!$A:$A,'ricostr 1 2016'!F:F)</f>
        <v>64</v>
      </c>
      <c r="E419" s="118">
        <f>SUMIF('ricostr 1 2016'!$A:$A,'1 2016 ric'!$A:$A,'ricostr 1 2016'!H:H)</f>
        <v>640</v>
      </c>
      <c r="F419" s="118">
        <f>SUMIF('ricostr 1 2016'!$A:$A,'1 2016 ric'!$A:$A,'ricostr 1 2016'!J:J)</f>
        <v>52</v>
      </c>
      <c r="G419" s="118">
        <f>SUMIF('ricostr 1 2016'!$A:$A,'1 2016 ric'!$A:$A,'ricostr 1 2016'!L:L)</f>
        <v>48</v>
      </c>
      <c r="H419" s="118">
        <f>SUMIF('ricostr 1 2016'!$A:$A,'1 2016 ric'!$A:$A,'ricostr 1 2016'!N:N)</f>
        <v>0</v>
      </c>
      <c r="I419" s="118">
        <f>SUMIF('ricostr 1 2016'!$A:$A,'1 2016 ric'!$A:$A,'ricostr 1 2016'!P:P)</f>
        <v>464</v>
      </c>
      <c r="J419" s="118">
        <f>SUMIF('ricostr 1 2016'!$A:$A,'1 2016 ric'!$A:$A,'ricostr 1 2016'!R:R)</f>
        <v>1668</v>
      </c>
      <c r="K419" s="118">
        <f>SUMIF('ricostr 1 2016'!$A:$A,'1 2016 ric'!$A:$A,'ricostr 1 2016'!T:T)</f>
        <v>176</v>
      </c>
      <c r="L419" s="118">
        <f>SUMIF('ricostr 1 2016'!$A:$A,'1 2016 ric'!$A:$A,'ricostr 1 2016'!V:V)</f>
        <v>72</v>
      </c>
      <c r="M419" s="118">
        <f>SUMIF('ricostr 1 2016'!$A:$A,'1 2016 ric'!$A:$A,'ricostr 1 2016'!X:X)</f>
        <v>124</v>
      </c>
      <c r="N419" s="106">
        <f t="shared" si="13"/>
        <v>3308</v>
      </c>
      <c r="P419">
        <v>9285.3333333333339</v>
      </c>
      <c r="Q419" s="124">
        <f t="shared" si="12"/>
        <v>5977.3333333333339</v>
      </c>
    </row>
    <row r="420" spans="1:17" ht="25.5" x14ac:dyDescent="0.25">
      <c r="A420" s="139" t="s">
        <v>613</v>
      </c>
      <c r="B420" s="132" t="s">
        <v>72</v>
      </c>
      <c r="C420" s="118">
        <f>SUMIF('ricostr 1 2016'!$A:$A,'1 2016 ric'!$A:$A,'ricostr 1 2016'!D:D)</f>
        <v>0</v>
      </c>
      <c r="D420" s="118">
        <f>SUMIF('ricostr 1 2016'!$A:$A,'1 2016 ric'!$A:$A,'ricostr 1 2016'!F:F)</f>
        <v>0</v>
      </c>
      <c r="E420" s="118">
        <f>SUMIF('ricostr 1 2016'!$A:$A,'1 2016 ric'!$A:$A,'ricostr 1 2016'!H:H)</f>
        <v>0</v>
      </c>
      <c r="F420" s="118">
        <f>SUMIF('ricostr 1 2016'!$A:$A,'1 2016 ric'!$A:$A,'ricostr 1 2016'!J:J)</f>
        <v>0</v>
      </c>
      <c r="G420" s="118">
        <f>SUMIF('ricostr 1 2016'!$A:$A,'1 2016 ric'!$A:$A,'ricostr 1 2016'!L:L)</f>
        <v>0</v>
      </c>
      <c r="H420" s="118">
        <f>SUMIF('ricostr 1 2016'!$A:$A,'1 2016 ric'!$A:$A,'ricostr 1 2016'!N:N)</f>
        <v>0</v>
      </c>
      <c r="I420" s="118">
        <f>SUMIF('ricostr 1 2016'!$A:$A,'1 2016 ric'!$A:$A,'ricostr 1 2016'!P:P)</f>
        <v>0</v>
      </c>
      <c r="J420" s="118">
        <f>SUMIF('ricostr 1 2016'!$A:$A,'1 2016 ric'!$A:$A,'ricostr 1 2016'!R:R)</f>
        <v>0</v>
      </c>
      <c r="K420" s="118">
        <f>SUMIF('ricostr 1 2016'!$A:$A,'1 2016 ric'!$A:$A,'ricostr 1 2016'!T:T)</f>
        <v>0</v>
      </c>
      <c r="L420" s="118">
        <f>SUMIF('ricostr 1 2016'!$A:$A,'1 2016 ric'!$A:$A,'ricostr 1 2016'!V:V)</f>
        <v>0</v>
      </c>
      <c r="M420" s="118">
        <f>SUMIF('ricostr 1 2016'!$A:$A,'1 2016 ric'!$A:$A,'ricostr 1 2016'!X:X)</f>
        <v>0</v>
      </c>
      <c r="N420" s="106">
        <f t="shared" si="13"/>
        <v>0</v>
      </c>
      <c r="P420">
        <v>0</v>
      </c>
      <c r="Q420" s="124">
        <f t="shared" si="12"/>
        <v>0</v>
      </c>
    </row>
    <row r="421" spans="1:17" ht="25.5" x14ac:dyDescent="0.25">
      <c r="A421" s="139" t="s">
        <v>614</v>
      </c>
      <c r="B421" s="132" t="s">
        <v>224</v>
      </c>
      <c r="C421" s="118">
        <f>SUMIF('ricostr 1 2016'!$A:$A,'1 2016 ric'!$A:$A,'ricostr 1 2016'!D:D)</f>
        <v>0</v>
      </c>
      <c r="D421" s="118">
        <f>SUMIF('ricostr 1 2016'!$A:$A,'1 2016 ric'!$A:$A,'ricostr 1 2016'!F:F)</f>
        <v>0</v>
      </c>
      <c r="E421" s="118">
        <f>SUMIF('ricostr 1 2016'!$A:$A,'1 2016 ric'!$A:$A,'ricostr 1 2016'!H:H)</f>
        <v>184</v>
      </c>
      <c r="F421" s="118">
        <f>SUMIF('ricostr 1 2016'!$A:$A,'1 2016 ric'!$A:$A,'ricostr 1 2016'!J:J)</f>
        <v>40</v>
      </c>
      <c r="G421" s="118">
        <f>SUMIF('ricostr 1 2016'!$A:$A,'1 2016 ric'!$A:$A,'ricostr 1 2016'!L:L)</f>
        <v>0</v>
      </c>
      <c r="H421" s="118">
        <f>SUMIF('ricostr 1 2016'!$A:$A,'1 2016 ric'!$A:$A,'ricostr 1 2016'!N:N)</f>
        <v>0</v>
      </c>
      <c r="I421" s="118">
        <f>SUMIF('ricostr 1 2016'!$A:$A,'1 2016 ric'!$A:$A,'ricostr 1 2016'!P:P)</f>
        <v>0</v>
      </c>
      <c r="J421" s="118">
        <f>SUMIF('ricostr 1 2016'!$A:$A,'1 2016 ric'!$A:$A,'ricostr 1 2016'!R:R)</f>
        <v>908</v>
      </c>
      <c r="K421" s="118">
        <f>SUMIF('ricostr 1 2016'!$A:$A,'1 2016 ric'!$A:$A,'ricostr 1 2016'!T:T)</f>
        <v>0</v>
      </c>
      <c r="L421" s="118">
        <f>SUMIF('ricostr 1 2016'!$A:$A,'1 2016 ric'!$A:$A,'ricostr 1 2016'!V:V)</f>
        <v>16</v>
      </c>
      <c r="M421" s="118">
        <f>SUMIF('ricostr 1 2016'!$A:$A,'1 2016 ric'!$A:$A,'ricostr 1 2016'!X:X)</f>
        <v>0</v>
      </c>
      <c r="N421" s="106">
        <f t="shared" si="13"/>
        <v>1148</v>
      </c>
      <c r="P421">
        <v>896</v>
      </c>
      <c r="Q421" s="124">
        <f t="shared" si="12"/>
        <v>-252</v>
      </c>
    </row>
    <row r="422" spans="1:17" ht="25.5" x14ac:dyDescent="0.25">
      <c r="A422" s="139" t="s">
        <v>615</v>
      </c>
      <c r="B422" s="132" t="s">
        <v>226</v>
      </c>
      <c r="C422" s="118">
        <f>SUMIF('ricostr 1 2016'!$A:$A,'1 2016 ric'!$A:$A,'ricostr 1 2016'!D:D)</f>
        <v>0</v>
      </c>
      <c r="D422" s="118">
        <f>SUMIF('ricostr 1 2016'!$A:$A,'1 2016 ric'!$A:$A,'ricostr 1 2016'!F:F)</f>
        <v>0</v>
      </c>
      <c r="E422" s="118">
        <f>SUMIF('ricostr 1 2016'!$A:$A,'1 2016 ric'!$A:$A,'ricostr 1 2016'!H:H)</f>
        <v>0</v>
      </c>
      <c r="F422" s="118">
        <f>SUMIF('ricostr 1 2016'!$A:$A,'1 2016 ric'!$A:$A,'ricostr 1 2016'!J:J)</f>
        <v>0</v>
      </c>
      <c r="G422" s="118">
        <f>SUMIF('ricostr 1 2016'!$A:$A,'1 2016 ric'!$A:$A,'ricostr 1 2016'!L:L)</f>
        <v>0</v>
      </c>
      <c r="H422" s="118">
        <f>SUMIF('ricostr 1 2016'!$A:$A,'1 2016 ric'!$A:$A,'ricostr 1 2016'!N:N)</f>
        <v>0</v>
      </c>
      <c r="I422" s="118">
        <f>SUMIF('ricostr 1 2016'!$A:$A,'1 2016 ric'!$A:$A,'ricostr 1 2016'!P:P)</f>
        <v>144</v>
      </c>
      <c r="J422" s="118">
        <f>SUMIF('ricostr 1 2016'!$A:$A,'1 2016 ric'!$A:$A,'ricostr 1 2016'!R:R)</f>
        <v>0</v>
      </c>
      <c r="K422" s="118">
        <f>SUMIF('ricostr 1 2016'!$A:$A,'1 2016 ric'!$A:$A,'ricostr 1 2016'!T:T)</f>
        <v>0</v>
      </c>
      <c r="L422" s="118">
        <f>SUMIF('ricostr 1 2016'!$A:$A,'1 2016 ric'!$A:$A,'ricostr 1 2016'!V:V)</f>
        <v>0</v>
      </c>
      <c r="M422" s="118">
        <f>SUMIF('ricostr 1 2016'!$A:$A,'1 2016 ric'!$A:$A,'ricostr 1 2016'!X:X)</f>
        <v>0</v>
      </c>
      <c r="N422" s="106">
        <f t="shared" si="13"/>
        <v>144</v>
      </c>
      <c r="P422">
        <v>46.666666666666664</v>
      </c>
      <c r="Q422" s="124">
        <f t="shared" si="12"/>
        <v>-97.333333333333343</v>
      </c>
    </row>
    <row r="423" spans="1:17" ht="25.5" x14ac:dyDescent="0.25">
      <c r="A423" s="139" t="s">
        <v>616</v>
      </c>
      <c r="B423" s="132" t="s">
        <v>1979</v>
      </c>
      <c r="C423" s="118">
        <f>SUMIF('ricostr 1 2016'!$A:$A,'1 2016 ric'!$A:$A,'ricostr 1 2016'!D:D)</f>
        <v>0</v>
      </c>
      <c r="D423" s="118">
        <f>SUMIF('ricostr 1 2016'!$A:$A,'1 2016 ric'!$A:$A,'ricostr 1 2016'!F:F)</f>
        <v>0</v>
      </c>
      <c r="E423" s="118">
        <f>SUMIF('ricostr 1 2016'!$A:$A,'1 2016 ric'!$A:$A,'ricostr 1 2016'!H:H)</f>
        <v>12</v>
      </c>
      <c r="F423" s="118">
        <f>SUMIF('ricostr 1 2016'!$A:$A,'1 2016 ric'!$A:$A,'ricostr 1 2016'!J:J)</f>
        <v>0</v>
      </c>
      <c r="G423" s="118">
        <f>SUMIF('ricostr 1 2016'!$A:$A,'1 2016 ric'!$A:$A,'ricostr 1 2016'!L:L)</f>
        <v>0</v>
      </c>
      <c r="H423" s="118">
        <f>SUMIF('ricostr 1 2016'!$A:$A,'1 2016 ric'!$A:$A,'ricostr 1 2016'!N:N)</f>
        <v>0</v>
      </c>
      <c r="I423" s="118">
        <f>SUMIF('ricostr 1 2016'!$A:$A,'1 2016 ric'!$A:$A,'ricostr 1 2016'!P:P)</f>
        <v>0</v>
      </c>
      <c r="J423" s="118">
        <f>SUMIF('ricostr 1 2016'!$A:$A,'1 2016 ric'!$A:$A,'ricostr 1 2016'!R:R)</f>
        <v>0</v>
      </c>
      <c r="K423" s="118">
        <f>SUMIF('ricostr 1 2016'!$A:$A,'1 2016 ric'!$A:$A,'ricostr 1 2016'!T:T)</f>
        <v>0</v>
      </c>
      <c r="L423" s="118">
        <f>SUMIF('ricostr 1 2016'!$A:$A,'1 2016 ric'!$A:$A,'ricostr 1 2016'!V:V)</f>
        <v>0</v>
      </c>
      <c r="M423" s="118">
        <f>SUMIF('ricostr 1 2016'!$A:$A,'1 2016 ric'!$A:$A,'ricostr 1 2016'!X:X)</f>
        <v>0</v>
      </c>
      <c r="N423" s="106">
        <f t="shared" si="13"/>
        <v>12</v>
      </c>
      <c r="P423">
        <v>0</v>
      </c>
      <c r="Q423" s="124">
        <f t="shared" si="12"/>
        <v>-12</v>
      </c>
    </row>
    <row r="424" spans="1:17" ht="25.5" x14ac:dyDescent="0.25">
      <c r="A424" s="139" t="s">
        <v>617</v>
      </c>
      <c r="B424" s="132" t="s">
        <v>454</v>
      </c>
      <c r="C424" s="118">
        <f>SUMIF('ricostr 1 2016'!$A:$A,'1 2016 ric'!$A:$A,'ricostr 1 2016'!D:D)</f>
        <v>0</v>
      </c>
      <c r="D424" s="118">
        <f>SUMIF('ricostr 1 2016'!$A:$A,'1 2016 ric'!$A:$A,'ricostr 1 2016'!F:F)</f>
        <v>0</v>
      </c>
      <c r="E424" s="118">
        <f>SUMIF('ricostr 1 2016'!$A:$A,'1 2016 ric'!$A:$A,'ricostr 1 2016'!H:H)</f>
        <v>0</v>
      </c>
      <c r="F424" s="118">
        <f>SUMIF('ricostr 1 2016'!$A:$A,'1 2016 ric'!$A:$A,'ricostr 1 2016'!J:J)</f>
        <v>0</v>
      </c>
      <c r="G424" s="118">
        <f>SUMIF('ricostr 1 2016'!$A:$A,'1 2016 ric'!$A:$A,'ricostr 1 2016'!L:L)</f>
        <v>0</v>
      </c>
      <c r="H424" s="118">
        <f>SUMIF('ricostr 1 2016'!$A:$A,'1 2016 ric'!$A:$A,'ricostr 1 2016'!N:N)</f>
        <v>0</v>
      </c>
      <c r="I424" s="118">
        <f>SUMIF('ricostr 1 2016'!$A:$A,'1 2016 ric'!$A:$A,'ricostr 1 2016'!P:P)</f>
        <v>0</v>
      </c>
      <c r="J424" s="118">
        <f>SUMIF('ricostr 1 2016'!$A:$A,'1 2016 ric'!$A:$A,'ricostr 1 2016'!R:R)</f>
        <v>424</v>
      </c>
      <c r="K424" s="118">
        <f>SUMIF('ricostr 1 2016'!$A:$A,'1 2016 ric'!$A:$A,'ricostr 1 2016'!T:T)</f>
        <v>0</v>
      </c>
      <c r="L424" s="118">
        <f>SUMIF('ricostr 1 2016'!$A:$A,'1 2016 ric'!$A:$A,'ricostr 1 2016'!V:V)</f>
        <v>0</v>
      </c>
      <c r="M424" s="118">
        <f>SUMIF('ricostr 1 2016'!$A:$A,'1 2016 ric'!$A:$A,'ricostr 1 2016'!X:X)</f>
        <v>0</v>
      </c>
      <c r="N424" s="106">
        <f t="shared" si="13"/>
        <v>424</v>
      </c>
      <c r="P424">
        <v>705.33333333333337</v>
      </c>
      <c r="Q424" s="124">
        <f t="shared" si="12"/>
        <v>281.33333333333337</v>
      </c>
    </row>
    <row r="425" spans="1:17" ht="25.5" x14ac:dyDescent="0.25">
      <c r="A425" s="139" t="s">
        <v>618</v>
      </c>
      <c r="B425" s="132" t="s">
        <v>1983</v>
      </c>
      <c r="C425" s="118">
        <f>SUMIF('ricostr 1 2016'!$A:$A,'1 2016 ric'!$A:$A,'ricostr 1 2016'!D:D)</f>
        <v>0</v>
      </c>
      <c r="D425" s="118">
        <f>SUMIF('ricostr 1 2016'!$A:$A,'1 2016 ric'!$A:$A,'ricostr 1 2016'!F:F)</f>
        <v>0</v>
      </c>
      <c r="E425" s="118">
        <f>SUMIF('ricostr 1 2016'!$A:$A,'1 2016 ric'!$A:$A,'ricostr 1 2016'!H:H)</f>
        <v>20</v>
      </c>
      <c r="F425" s="118">
        <f>SUMIF('ricostr 1 2016'!$A:$A,'1 2016 ric'!$A:$A,'ricostr 1 2016'!J:J)</f>
        <v>12</v>
      </c>
      <c r="G425" s="118">
        <f>SUMIF('ricostr 1 2016'!$A:$A,'1 2016 ric'!$A:$A,'ricostr 1 2016'!L:L)</f>
        <v>48</v>
      </c>
      <c r="H425" s="118">
        <f>SUMIF('ricostr 1 2016'!$A:$A,'1 2016 ric'!$A:$A,'ricostr 1 2016'!N:N)</f>
        <v>0</v>
      </c>
      <c r="I425" s="118">
        <f>SUMIF('ricostr 1 2016'!$A:$A,'1 2016 ric'!$A:$A,'ricostr 1 2016'!P:P)</f>
        <v>180</v>
      </c>
      <c r="J425" s="118">
        <f>SUMIF('ricostr 1 2016'!$A:$A,'1 2016 ric'!$A:$A,'ricostr 1 2016'!R:R)</f>
        <v>0</v>
      </c>
      <c r="K425" s="118">
        <f>SUMIF('ricostr 1 2016'!$A:$A,'1 2016 ric'!$A:$A,'ricostr 1 2016'!T:T)</f>
        <v>44</v>
      </c>
      <c r="L425" s="118">
        <f>SUMIF('ricostr 1 2016'!$A:$A,'1 2016 ric'!$A:$A,'ricostr 1 2016'!V:V)</f>
        <v>16</v>
      </c>
      <c r="M425" s="118">
        <f>SUMIF('ricostr 1 2016'!$A:$A,'1 2016 ric'!$A:$A,'ricostr 1 2016'!X:X)</f>
        <v>120</v>
      </c>
      <c r="N425" s="106">
        <f t="shared" si="13"/>
        <v>440</v>
      </c>
      <c r="P425">
        <v>3942.6666666666665</v>
      </c>
      <c r="Q425" s="124">
        <f t="shared" si="12"/>
        <v>3502.6666666666665</v>
      </c>
    </row>
    <row r="426" spans="1:17" x14ac:dyDescent="0.25">
      <c r="A426" s="139" t="s">
        <v>619</v>
      </c>
      <c r="B426" s="132" t="s">
        <v>1986</v>
      </c>
      <c r="C426" s="118">
        <f>SUMIF('ricostr 1 2016'!$A:$A,'1 2016 ric'!$A:$A,'ricostr 1 2016'!D:D)</f>
        <v>0</v>
      </c>
      <c r="D426" s="118">
        <f>SUMIF('ricostr 1 2016'!$A:$A,'1 2016 ric'!$A:$A,'ricostr 1 2016'!F:F)</f>
        <v>64</v>
      </c>
      <c r="E426" s="118">
        <f>SUMIF('ricostr 1 2016'!$A:$A,'1 2016 ric'!$A:$A,'ricostr 1 2016'!H:H)</f>
        <v>424</v>
      </c>
      <c r="F426" s="118">
        <f>SUMIF('ricostr 1 2016'!$A:$A,'1 2016 ric'!$A:$A,'ricostr 1 2016'!J:J)</f>
        <v>0</v>
      </c>
      <c r="G426" s="118">
        <f>SUMIF('ricostr 1 2016'!$A:$A,'1 2016 ric'!$A:$A,'ricostr 1 2016'!L:L)</f>
        <v>0</v>
      </c>
      <c r="H426" s="118">
        <f>SUMIF('ricostr 1 2016'!$A:$A,'1 2016 ric'!$A:$A,'ricostr 1 2016'!N:N)</f>
        <v>0</v>
      </c>
      <c r="I426" s="118">
        <f>SUMIF('ricostr 1 2016'!$A:$A,'1 2016 ric'!$A:$A,'ricostr 1 2016'!P:P)</f>
        <v>140</v>
      </c>
      <c r="J426" s="118">
        <f>SUMIF('ricostr 1 2016'!$A:$A,'1 2016 ric'!$A:$A,'ricostr 1 2016'!R:R)</f>
        <v>336</v>
      </c>
      <c r="K426" s="118">
        <f>SUMIF('ricostr 1 2016'!$A:$A,'1 2016 ric'!$A:$A,'ricostr 1 2016'!T:T)</f>
        <v>132</v>
      </c>
      <c r="L426" s="118">
        <f>SUMIF('ricostr 1 2016'!$A:$A,'1 2016 ric'!$A:$A,'ricostr 1 2016'!V:V)</f>
        <v>40</v>
      </c>
      <c r="M426" s="118">
        <f>SUMIF('ricostr 1 2016'!$A:$A,'1 2016 ric'!$A:$A,'ricostr 1 2016'!X:X)</f>
        <v>4</v>
      </c>
      <c r="N426" s="106">
        <f t="shared" si="13"/>
        <v>1140</v>
      </c>
      <c r="P426">
        <v>3694.6666666666665</v>
      </c>
      <c r="Q426" s="124">
        <f t="shared" si="12"/>
        <v>2554.6666666666665</v>
      </c>
    </row>
    <row r="427" spans="1:17" x14ac:dyDescent="0.25">
      <c r="A427" s="143" t="s">
        <v>620</v>
      </c>
      <c r="B427" s="132" t="s">
        <v>452</v>
      </c>
      <c r="C427" s="118">
        <f>SUMIF('ricostr 1 2016'!$A:$A,'1 2016 ric'!$A:$A,'ricostr 1 2016'!D:D)</f>
        <v>0</v>
      </c>
      <c r="D427" s="118">
        <f>SUMIF('ricostr 1 2016'!$A:$A,'1 2016 ric'!$A:$A,'ricostr 1 2016'!F:F)</f>
        <v>0</v>
      </c>
      <c r="E427" s="118">
        <f>SUMIF('ricostr 1 2016'!$A:$A,'1 2016 ric'!$A:$A,'ricostr 1 2016'!H:H)</f>
        <v>0</v>
      </c>
      <c r="F427" s="118">
        <f>SUMIF('ricostr 1 2016'!$A:$A,'1 2016 ric'!$A:$A,'ricostr 1 2016'!J:J)</f>
        <v>0</v>
      </c>
      <c r="G427" s="118">
        <f>SUMIF('ricostr 1 2016'!$A:$A,'1 2016 ric'!$A:$A,'ricostr 1 2016'!L:L)</f>
        <v>216</v>
      </c>
      <c r="H427" s="118">
        <f>SUMIF('ricostr 1 2016'!$A:$A,'1 2016 ric'!$A:$A,'ricostr 1 2016'!N:N)</f>
        <v>20</v>
      </c>
      <c r="I427" s="118">
        <f>SUMIF('ricostr 1 2016'!$A:$A,'1 2016 ric'!$A:$A,'ricostr 1 2016'!P:P)</f>
        <v>0</v>
      </c>
      <c r="J427" s="118">
        <f>SUMIF('ricostr 1 2016'!$A:$A,'1 2016 ric'!$A:$A,'ricostr 1 2016'!R:R)</f>
        <v>0</v>
      </c>
      <c r="K427" s="118">
        <f>SUMIF('ricostr 1 2016'!$A:$A,'1 2016 ric'!$A:$A,'ricostr 1 2016'!T:T)</f>
        <v>0</v>
      </c>
      <c r="L427" s="118">
        <f>SUMIF('ricostr 1 2016'!$A:$A,'1 2016 ric'!$A:$A,'ricostr 1 2016'!V:V)</f>
        <v>0</v>
      </c>
      <c r="M427" s="118">
        <f>SUMIF('ricostr 1 2016'!$A:$A,'1 2016 ric'!$A:$A,'ricostr 1 2016'!X:X)</f>
        <v>0</v>
      </c>
      <c r="N427" s="106">
        <f t="shared" si="13"/>
        <v>236</v>
      </c>
      <c r="P427">
        <v>150.66666666666666</v>
      </c>
      <c r="Q427" s="124">
        <f t="shared" si="12"/>
        <v>-85.333333333333343</v>
      </c>
    </row>
    <row r="428" spans="1:17" ht="25.5" x14ac:dyDescent="0.25">
      <c r="A428" s="143" t="s">
        <v>621</v>
      </c>
      <c r="B428" s="132" t="s">
        <v>1337</v>
      </c>
      <c r="C428" s="118">
        <f>SUMIF('ricostr 1 2016'!$A:$A,'1 2016 ric'!$A:$A,'ricostr 1 2016'!D:D)</f>
        <v>0</v>
      </c>
      <c r="D428" s="118">
        <f>SUMIF('ricostr 1 2016'!$A:$A,'1 2016 ric'!$A:$A,'ricostr 1 2016'!F:F)</f>
        <v>0</v>
      </c>
      <c r="E428" s="118">
        <f>SUMIF('ricostr 1 2016'!$A:$A,'1 2016 ric'!$A:$A,'ricostr 1 2016'!H:H)</f>
        <v>0</v>
      </c>
      <c r="F428" s="118">
        <f>SUMIF('ricostr 1 2016'!$A:$A,'1 2016 ric'!$A:$A,'ricostr 1 2016'!J:J)</f>
        <v>0</v>
      </c>
      <c r="G428" s="118">
        <f>SUMIF('ricostr 1 2016'!$A:$A,'1 2016 ric'!$A:$A,'ricostr 1 2016'!L:L)</f>
        <v>0</v>
      </c>
      <c r="H428" s="118">
        <f>SUMIF('ricostr 1 2016'!$A:$A,'1 2016 ric'!$A:$A,'ricostr 1 2016'!N:N)</f>
        <v>0</v>
      </c>
      <c r="I428" s="118">
        <f>SUMIF('ricostr 1 2016'!$A:$A,'1 2016 ric'!$A:$A,'ricostr 1 2016'!P:P)</f>
        <v>0</v>
      </c>
      <c r="J428" s="118">
        <f>SUMIF('ricostr 1 2016'!$A:$A,'1 2016 ric'!$A:$A,'ricostr 1 2016'!R:R)</f>
        <v>0</v>
      </c>
      <c r="K428" s="118">
        <f>SUMIF('ricostr 1 2016'!$A:$A,'1 2016 ric'!$A:$A,'ricostr 1 2016'!T:T)</f>
        <v>0</v>
      </c>
      <c r="L428" s="118">
        <f>SUMIF('ricostr 1 2016'!$A:$A,'1 2016 ric'!$A:$A,'ricostr 1 2016'!V:V)</f>
        <v>0</v>
      </c>
      <c r="M428" s="118">
        <f>SUMIF('ricostr 1 2016'!$A:$A,'1 2016 ric'!$A:$A,'ricostr 1 2016'!X:X)</f>
        <v>0</v>
      </c>
      <c r="N428" s="106">
        <f t="shared" si="13"/>
        <v>0</v>
      </c>
      <c r="P428">
        <v>0</v>
      </c>
      <c r="Q428" s="124">
        <f t="shared" si="12"/>
        <v>0</v>
      </c>
    </row>
    <row r="429" spans="1:17" x14ac:dyDescent="0.25">
      <c r="A429" s="143" t="s">
        <v>622</v>
      </c>
      <c r="B429" s="132" t="s">
        <v>446</v>
      </c>
      <c r="C429" s="118">
        <f>SUMIF('ricostr 1 2016'!$A:$A,'1 2016 ric'!$A:$A,'ricostr 1 2016'!D:D)</f>
        <v>0</v>
      </c>
      <c r="D429" s="118">
        <f>SUMIF('ricostr 1 2016'!$A:$A,'1 2016 ric'!$A:$A,'ricostr 1 2016'!F:F)</f>
        <v>0</v>
      </c>
      <c r="E429" s="118">
        <f>SUMIF('ricostr 1 2016'!$A:$A,'1 2016 ric'!$A:$A,'ricostr 1 2016'!H:H)</f>
        <v>0</v>
      </c>
      <c r="F429" s="118">
        <f>SUMIF('ricostr 1 2016'!$A:$A,'1 2016 ric'!$A:$A,'ricostr 1 2016'!J:J)</f>
        <v>0</v>
      </c>
      <c r="G429" s="118">
        <f>SUMIF('ricostr 1 2016'!$A:$A,'1 2016 ric'!$A:$A,'ricostr 1 2016'!L:L)</f>
        <v>216</v>
      </c>
      <c r="H429" s="118">
        <f>SUMIF('ricostr 1 2016'!$A:$A,'1 2016 ric'!$A:$A,'ricostr 1 2016'!N:N)</f>
        <v>20</v>
      </c>
      <c r="I429" s="118">
        <f>SUMIF('ricostr 1 2016'!$A:$A,'1 2016 ric'!$A:$A,'ricostr 1 2016'!P:P)</f>
        <v>0</v>
      </c>
      <c r="J429" s="118">
        <f>SUMIF('ricostr 1 2016'!$A:$A,'1 2016 ric'!$A:$A,'ricostr 1 2016'!R:R)</f>
        <v>0</v>
      </c>
      <c r="K429" s="118">
        <f>SUMIF('ricostr 1 2016'!$A:$A,'1 2016 ric'!$A:$A,'ricostr 1 2016'!T:T)</f>
        <v>0</v>
      </c>
      <c r="L429" s="118">
        <f>SUMIF('ricostr 1 2016'!$A:$A,'1 2016 ric'!$A:$A,'ricostr 1 2016'!V:V)</f>
        <v>0</v>
      </c>
      <c r="M429" s="118">
        <f>SUMIF('ricostr 1 2016'!$A:$A,'1 2016 ric'!$A:$A,'ricostr 1 2016'!X:X)</f>
        <v>0</v>
      </c>
      <c r="N429" s="106">
        <f t="shared" si="13"/>
        <v>236</v>
      </c>
      <c r="P429">
        <v>150.66666666666666</v>
      </c>
      <c r="Q429" s="124">
        <f t="shared" si="12"/>
        <v>-85.333333333333343</v>
      </c>
    </row>
    <row r="430" spans="1:17" ht="25.5" x14ac:dyDescent="0.25">
      <c r="A430" s="139" t="s">
        <v>623</v>
      </c>
      <c r="B430" s="132" t="s">
        <v>453</v>
      </c>
      <c r="C430" s="118">
        <f>SUMIF('ricostr 1 2016'!$A:$A,'1 2016 ric'!$A:$A,'ricostr 1 2016'!D:D)</f>
        <v>0</v>
      </c>
      <c r="D430" s="118">
        <f>SUMIF('ricostr 1 2016'!$A:$A,'1 2016 ric'!$A:$A,'ricostr 1 2016'!F:F)</f>
        <v>0</v>
      </c>
      <c r="E430" s="118">
        <f>SUMIF('ricostr 1 2016'!$A:$A,'1 2016 ric'!$A:$A,'ricostr 1 2016'!H:H)</f>
        <v>0</v>
      </c>
      <c r="F430" s="118">
        <f>SUMIF('ricostr 1 2016'!$A:$A,'1 2016 ric'!$A:$A,'ricostr 1 2016'!J:J)</f>
        <v>0</v>
      </c>
      <c r="G430" s="118">
        <f>SUMIF('ricostr 1 2016'!$A:$A,'1 2016 ric'!$A:$A,'ricostr 1 2016'!L:L)</f>
        <v>0</v>
      </c>
      <c r="H430" s="118">
        <f>SUMIF('ricostr 1 2016'!$A:$A,'1 2016 ric'!$A:$A,'ricostr 1 2016'!N:N)</f>
        <v>0</v>
      </c>
      <c r="I430" s="118">
        <f>SUMIF('ricostr 1 2016'!$A:$A,'1 2016 ric'!$A:$A,'ricostr 1 2016'!P:P)</f>
        <v>0</v>
      </c>
      <c r="J430" s="118">
        <f>SUMIF('ricostr 1 2016'!$A:$A,'1 2016 ric'!$A:$A,'ricostr 1 2016'!R:R)</f>
        <v>0</v>
      </c>
      <c r="K430" s="118">
        <f>SUMIF('ricostr 1 2016'!$A:$A,'1 2016 ric'!$A:$A,'ricostr 1 2016'!T:T)</f>
        <v>0</v>
      </c>
      <c r="L430" s="118">
        <f>SUMIF('ricostr 1 2016'!$A:$A,'1 2016 ric'!$A:$A,'ricostr 1 2016'!V:V)</f>
        <v>0</v>
      </c>
      <c r="M430" s="118">
        <f>SUMIF('ricostr 1 2016'!$A:$A,'1 2016 ric'!$A:$A,'ricostr 1 2016'!X:X)</f>
        <v>0</v>
      </c>
      <c r="N430" s="106">
        <f t="shared" si="13"/>
        <v>0</v>
      </c>
      <c r="P430">
        <v>0</v>
      </c>
      <c r="Q430" s="124">
        <f t="shared" si="12"/>
        <v>0</v>
      </c>
    </row>
    <row r="431" spans="1:17" ht="25.5" x14ac:dyDescent="0.25">
      <c r="A431" s="139" t="s">
        <v>624</v>
      </c>
      <c r="B431" s="132" t="s">
        <v>1996</v>
      </c>
      <c r="C431" s="118">
        <f>SUMIF('ricostr 1 2016'!$A:$A,'1 2016 ric'!$A:$A,'ricostr 1 2016'!D:D)</f>
        <v>0</v>
      </c>
      <c r="D431" s="118">
        <f>SUMIF('ricostr 1 2016'!$A:$A,'1 2016 ric'!$A:$A,'ricostr 1 2016'!F:F)</f>
        <v>0</v>
      </c>
      <c r="E431" s="118">
        <f>SUMIF('ricostr 1 2016'!$A:$A,'1 2016 ric'!$A:$A,'ricostr 1 2016'!H:H)</f>
        <v>0</v>
      </c>
      <c r="F431" s="118">
        <f>SUMIF('ricostr 1 2016'!$A:$A,'1 2016 ric'!$A:$A,'ricostr 1 2016'!J:J)</f>
        <v>0</v>
      </c>
      <c r="G431" s="118">
        <f>SUMIF('ricostr 1 2016'!$A:$A,'1 2016 ric'!$A:$A,'ricostr 1 2016'!L:L)</f>
        <v>216</v>
      </c>
      <c r="H431" s="118">
        <f>SUMIF('ricostr 1 2016'!$A:$A,'1 2016 ric'!$A:$A,'ricostr 1 2016'!N:N)</f>
        <v>0</v>
      </c>
      <c r="I431" s="118">
        <f>SUMIF('ricostr 1 2016'!$A:$A,'1 2016 ric'!$A:$A,'ricostr 1 2016'!P:P)</f>
        <v>0</v>
      </c>
      <c r="J431" s="118">
        <f>SUMIF('ricostr 1 2016'!$A:$A,'1 2016 ric'!$A:$A,'ricostr 1 2016'!R:R)</f>
        <v>0</v>
      </c>
      <c r="K431" s="118">
        <f>SUMIF('ricostr 1 2016'!$A:$A,'1 2016 ric'!$A:$A,'ricostr 1 2016'!T:T)</f>
        <v>0</v>
      </c>
      <c r="L431" s="118">
        <f>SUMIF('ricostr 1 2016'!$A:$A,'1 2016 ric'!$A:$A,'ricostr 1 2016'!V:V)</f>
        <v>0</v>
      </c>
      <c r="M431" s="118">
        <f>SUMIF('ricostr 1 2016'!$A:$A,'1 2016 ric'!$A:$A,'ricostr 1 2016'!X:X)</f>
        <v>0</v>
      </c>
      <c r="N431" s="106">
        <f t="shared" si="13"/>
        <v>216</v>
      </c>
      <c r="P431">
        <v>0</v>
      </c>
      <c r="Q431" s="124">
        <f t="shared" si="12"/>
        <v>-216</v>
      </c>
    </row>
    <row r="432" spans="1:17" ht="25.5" x14ac:dyDescent="0.25">
      <c r="A432" s="139" t="s">
        <v>625</v>
      </c>
      <c r="B432" s="132" t="s">
        <v>1998</v>
      </c>
      <c r="C432" s="118">
        <f>SUMIF('ricostr 1 2016'!$A:$A,'1 2016 ric'!$A:$A,'ricostr 1 2016'!D:D)</f>
        <v>0</v>
      </c>
      <c r="D432" s="118">
        <f>SUMIF('ricostr 1 2016'!$A:$A,'1 2016 ric'!$A:$A,'ricostr 1 2016'!F:F)</f>
        <v>0</v>
      </c>
      <c r="E432" s="118">
        <f>SUMIF('ricostr 1 2016'!$A:$A,'1 2016 ric'!$A:$A,'ricostr 1 2016'!H:H)</f>
        <v>0</v>
      </c>
      <c r="F432" s="118">
        <f>SUMIF('ricostr 1 2016'!$A:$A,'1 2016 ric'!$A:$A,'ricostr 1 2016'!J:J)</f>
        <v>0</v>
      </c>
      <c r="G432" s="118">
        <f>SUMIF('ricostr 1 2016'!$A:$A,'1 2016 ric'!$A:$A,'ricostr 1 2016'!L:L)</f>
        <v>0</v>
      </c>
      <c r="H432" s="118">
        <f>SUMIF('ricostr 1 2016'!$A:$A,'1 2016 ric'!$A:$A,'ricostr 1 2016'!N:N)</f>
        <v>0</v>
      </c>
      <c r="I432" s="118">
        <f>SUMIF('ricostr 1 2016'!$A:$A,'1 2016 ric'!$A:$A,'ricostr 1 2016'!P:P)</f>
        <v>0</v>
      </c>
      <c r="J432" s="118">
        <f>SUMIF('ricostr 1 2016'!$A:$A,'1 2016 ric'!$A:$A,'ricostr 1 2016'!R:R)</f>
        <v>0</v>
      </c>
      <c r="K432" s="118">
        <f>SUMIF('ricostr 1 2016'!$A:$A,'1 2016 ric'!$A:$A,'ricostr 1 2016'!T:T)</f>
        <v>0</v>
      </c>
      <c r="L432" s="118">
        <f>SUMIF('ricostr 1 2016'!$A:$A,'1 2016 ric'!$A:$A,'ricostr 1 2016'!V:V)</f>
        <v>0</v>
      </c>
      <c r="M432" s="118">
        <f>SUMIF('ricostr 1 2016'!$A:$A,'1 2016 ric'!$A:$A,'ricostr 1 2016'!X:X)</f>
        <v>0</v>
      </c>
      <c r="N432" s="106">
        <f t="shared" si="13"/>
        <v>0</v>
      </c>
      <c r="P432">
        <v>0</v>
      </c>
      <c r="Q432" s="124">
        <f t="shared" si="12"/>
        <v>0</v>
      </c>
    </row>
    <row r="433" spans="1:17" ht="25.5" x14ac:dyDescent="0.25">
      <c r="A433" s="139" t="s">
        <v>626</v>
      </c>
      <c r="B433" s="132" t="s">
        <v>152</v>
      </c>
      <c r="C433" s="118">
        <f>SUMIF('ricostr 1 2016'!$A:$A,'1 2016 ric'!$A:$A,'ricostr 1 2016'!D:D)</f>
        <v>0</v>
      </c>
      <c r="D433" s="118">
        <f>SUMIF('ricostr 1 2016'!$A:$A,'1 2016 ric'!$A:$A,'ricostr 1 2016'!F:F)</f>
        <v>0</v>
      </c>
      <c r="E433" s="118">
        <f>SUMIF('ricostr 1 2016'!$A:$A,'1 2016 ric'!$A:$A,'ricostr 1 2016'!H:H)</f>
        <v>0</v>
      </c>
      <c r="F433" s="118">
        <f>SUMIF('ricostr 1 2016'!$A:$A,'1 2016 ric'!$A:$A,'ricostr 1 2016'!J:J)</f>
        <v>0</v>
      </c>
      <c r="G433" s="118">
        <f>SUMIF('ricostr 1 2016'!$A:$A,'1 2016 ric'!$A:$A,'ricostr 1 2016'!L:L)</f>
        <v>0</v>
      </c>
      <c r="H433" s="118">
        <f>SUMIF('ricostr 1 2016'!$A:$A,'1 2016 ric'!$A:$A,'ricostr 1 2016'!N:N)</f>
        <v>0</v>
      </c>
      <c r="I433" s="118">
        <f>SUMIF('ricostr 1 2016'!$A:$A,'1 2016 ric'!$A:$A,'ricostr 1 2016'!P:P)</f>
        <v>0</v>
      </c>
      <c r="J433" s="118">
        <f>SUMIF('ricostr 1 2016'!$A:$A,'1 2016 ric'!$A:$A,'ricostr 1 2016'!R:R)</f>
        <v>0</v>
      </c>
      <c r="K433" s="118">
        <f>SUMIF('ricostr 1 2016'!$A:$A,'1 2016 ric'!$A:$A,'ricostr 1 2016'!T:T)</f>
        <v>0</v>
      </c>
      <c r="L433" s="118">
        <f>SUMIF('ricostr 1 2016'!$A:$A,'1 2016 ric'!$A:$A,'ricostr 1 2016'!V:V)</f>
        <v>0</v>
      </c>
      <c r="M433" s="118">
        <f>SUMIF('ricostr 1 2016'!$A:$A,'1 2016 ric'!$A:$A,'ricostr 1 2016'!X:X)</f>
        <v>0</v>
      </c>
      <c r="N433" s="106">
        <f t="shared" si="13"/>
        <v>0</v>
      </c>
      <c r="P433">
        <v>1.3333333333333333</v>
      </c>
      <c r="Q433" s="124">
        <f t="shared" si="12"/>
        <v>1.3333333333333333</v>
      </c>
    </row>
    <row r="434" spans="1:17" ht="25.5" x14ac:dyDescent="0.25">
      <c r="A434" s="139" t="s">
        <v>627</v>
      </c>
      <c r="B434" s="132" t="s">
        <v>456</v>
      </c>
      <c r="C434" s="118">
        <f>SUMIF('ricostr 1 2016'!$A:$A,'1 2016 ric'!$A:$A,'ricostr 1 2016'!D:D)</f>
        <v>0</v>
      </c>
      <c r="D434" s="118">
        <f>SUMIF('ricostr 1 2016'!$A:$A,'1 2016 ric'!$A:$A,'ricostr 1 2016'!F:F)</f>
        <v>0</v>
      </c>
      <c r="E434" s="118">
        <f>SUMIF('ricostr 1 2016'!$A:$A,'1 2016 ric'!$A:$A,'ricostr 1 2016'!H:H)</f>
        <v>0</v>
      </c>
      <c r="F434" s="118">
        <f>SUMIF('ricostr 1 2016'!$A:$A,'1 2016 ric'!$A:$A,'ricostr 1 2016'!J:J)</f>
        <v>0</v>
      </c>
      <c r="G434" s="118">
        <f>SUMIF('ricostr 1 2016'!$A:$A,'1 2016 ric'!$A:$A,'ricostr 1 2016'!L:L)</f>
        <v>0</v>
      </c>
      <c r="H434" s="118">
        <f>SUMIF('ricostr 1 2016'!$A:$A,'1 2016 ric'!$A:$A,'ricostr 1 2016'!N:N)</f>
        <v>0</v>
      </c>
      <c r="I434" s="118">
        <f>SUMIF('ricostr 1 2016'!$A:$A,'1 2016 ric'!$A:$A,'ricostr 1 2016'!P:P)</f>
        <v>0</v>
      </c>
      <c r="J434" s="118">
        <f>SUMIF('ricostr 1 2016'!$A:$A,'1 2016 ric'!$A:$A,'ricostr 1 2016'!R:R)</f>
        <v>0</v>
      </c>
      <c r="K434" s="118">
        <f>SUMIF('ricostr 1 2016'!$A:$A,'1 2016 ric'!$A:$A,'ricostr 1 2016'!T:T)</f>
        <v>0</v>
      </c>
      <c r="L434" s="118">
        <f>SUMIF('ricostr 1 2016'!$A:$A,'1 2016 ric'!$A:$A,'ricostr 1 2016'!V:V)</f>
        <v>0</v>
      </c>
      <c r="M434" s="118">
        <f>SUMIF('ricostr 1 2016'!$A:$A,'1 2016 ric'!$A:$A,'ricostr 1 2016'!X:X)</f>
        <v>0</v>
      </c>
      <c r="N434" s="106">
        <f t="shared" si="13"/>
        <v>0</v>
      </c>
      <c r="P434">
        <v>0</v>
      </c>
      <c r="Q434" s="124">
        <f t="shared" si="12"/>
        <v>0</v>
      </c>
    </row>
    <row r="435" spans="1:17" ht="25.5" x14ac:dyDescent="0.25">
      <c r="A435" s="139" t="s">
        <v>628</v>
      </c>
      <c r="B435" s="132" t="s">
        <v>1483</v>
      </c>
      <c r="C435" s="118">
        <f>SUMIF('ricostr 1 2016'!$A:$A,'1 2016 ric'!$A:$A,'ricostr 1 2016'!D:D)</f>
        <v>0</v>
      </c>
      <c r="D435" s="118">
        <f>SUMIF('ricostr 1 2016'!$A:$A,'1 2016 ric'!$A:$A,'ricostr 1 2016'!F:F)</f>
        <v>0</v>
      </c>
      <c r="E435" s="118">
        <f>SUMIF('ricostr 1 2016'!$A:$A,'1 2016 ric'!$A:$A,'ricostr 1 2016'!H:H)</f>
        <v>0</v>
      </c>
      <c r="F435" s="118">
        <f>SUMIF('ricostr 1 2016'!$A:$A,'1 2016 ric'!$A:$A,'ricostr 1 2016'!J:J)</f>
        <v>0</v>
      </c>
      <c r="G435" s="118">
        <f>SUMIF('ricostr 1 2016'!$A:$A,'1 2016 ric'!$A:$A,'ricostr 1 2016'!L:L)</f>
        <v>0</v>
      </c>
      <c r="H435" s="118">
        <f>SUMIF('ricostr 1 2016'!$A:$A,'1 2016 ric'!$A:$A,'ricostr 1 2016'!N:N)</f>
        <v>20</v>
      </c>
      <c r="I435" s="118">
        <f>SUMIF('ricostr 1 2016'!$A:$A,'1 2016 ric'!$A:$A,'ricostr 1 2016'!P:P)</f>
        <v>0</v>
      </c>
      <c r="J435" s="118">
        <f>SUMIF('ricostr 1 2016'!$A:$A,'1 2016 ric'!$A:$A,'ricostr 1 2016'!R:R)</f>
        <v>0</v>
      </c>
      <c r="K435" s="118">
        <f>SUMIF('ricostr 1 2016'!$A:$A,'1 2016 ric'!$A:$A,'ricostr 1 2016'!T:T)</f>
        <v>0</v>
      </c>
      <c r="L435" s="118">
        <f>SUMIF('ricostr 1 2016'!$A:$A,'1 2016 ric'!$A:$A,'ricostr 1 2016'!V:V)</f>
        <v>0</v>
      </c>
      <c r="M435" s="118">
        <f>SUMIF('ricostr 1 2016'!$A:$A,'1 2016 ric'!$A:$A,'ricostr 1 2016'!X:X)</f>
        <v>0</v>
      </c>
      <c r="N435" s="106">
        <f t="shared" si="13"/>
        <v>20</v>
      </c>
      <c r="P435">
        <v>137.33333333333334</v>
      </c>
      <c r="Q435" s="124">
        <f t="shared" si="12"/>
        <v>117.33333333333334</v>
      </c>
    </row>
    <row r="436" spans="1:17" x14ac:dyDescent="0.25">
      <c r="A436" s="139" t="s">
        <v>629</v>
      </c>
      <c r="B436" s="132" t="s">
        <v>1248</v>
      </c>
      <c r="C436" s="118">
        <f>SUMIF('ricostr 1 2016'!$A:$A,'1 2016 ric'!$A:$A,'ricostr 1 2016'!D:D)</f>
        <v>0</v>
      </c>
      <c r="D436" s="118">
        <f>SUMIF('ricostr 1 2016'!$A:$A,'1 2016 ric'!$A:$A,'ricostr 1 2016'!F:F)</f>
        <v>0</v>
      </c>
      <c r="E436" s="118">
        <f>SUMIF('ricostr 1 2016'!$A:$A,'1 2016 ric'!$A:$A,'ricostr 1 2016'!H:H)</f>
        <v>0</v>
      </c>
      <c r="F436" s="118">
        <f>SUMIF('ricostr 1 2016'!$A:$A,'1 2016 ric'!$A:$A,'ricostr 1 2016'!J:J)</f>
        <v>0</v>
      </c>
      <c r="G436" s="118">
        <f>SUMIF('ricostr 1 2016'!$A:$A,'1 2016 ric'!$A:$A,'ricostr 1 2016'!L:L)</f>
        <v>0</v>
      </c>
      <c r="H436" s="118">
        <f>SUMIF('ricostr 1 2016'!$A:$A,'1 2016 ric'!$A:$A,'ricostr 1 2016'!N:N)</f>
        <v>0</v>
      </c>
      <c r="I436" s="118">
        <f>SUMIF('ricostr 1 2016'!$A:$A,'1 2016 ric'!$A:$A,'ricostr 1 2016'!P:P)</f>
        <v>0</v>
      </c>
      <c r="J436" s="118">
        <f>SUMIF('ricostr 1 2016'!$A:$A,'1 2016 ric'!$A:$A,'ricostr 1 2016'!R:R)</f>
        <v>0</v>
      </c>
      <c r="K436" s="118">
        <f>SUMIF('ricostr 1 2016'!$A:$A,'1 2016 ric'!$A:$A,'ricostr 1 2016'!T:T)</f>
        <v>0</v>
      </c>
      <c r="L436" s="118">
        <f>SUMIF('ricostr 1 2016'!$A:$A,'1 2016 ric'!$A:$A,'ricostr 1 2016'!V:V)</f>
        <v>0</v>
      </c>
      <c r="M436" s="118">
        <f>SUMIF('ricostr 1 2016'!$A:$A,'1 2016 ric'!$A:$A,'ricostr 1 2016'!X:X)</f>
        <v>0</v>
      </c>
      <c r="N436" s="106">
        <f t="shared" si="13"/>
        <v>0</v>
      </c>
      <c r="P436">
        <v>12</v>
      </c>
      <c r="Q436" s="124">
        <f t="shared" si="12"/>
        <v>12</v>
      </c>
    </row>
    <row r="437" spans="1:17" x14ac:dyDescent="0.25">
      <c r="A437" s="143" t="s">
        <v>630</v>
      </c>
      <c r="B437" s="132" t="s">
        <v>1487</v>
      </c>
      <c r="C437" s="118">
        <f>SUMIF('ricostr 1 2016'!$A:$A,'1 2016 ric'!$A:$A,'ricostr 1 2016'!D:D)</f>
        <v>0</v>
      </c>
      <c r="D437" s="118">
        <f>SUMIF('ricostr 1 2016'!$A:$A,'1 2016 ric'!$A:$A,'ricostr 1 2016'!F:F)</f>
        <v>0</v>
      </c>
      <c r="E437" s="118">
        <f>SUMIF('ricostr 1 2016'!$A:$A,'1 2016 ric'!$A:$A,'ricostr 1 2016'!H:H)</f>
        <v>0</v>
      </c>
      <c r="F437" s="118">
        <f>SUMIF('ricostr 1 2016'!$A:$A,'1 2016 ric'!$A:$A,'ricostr 1 2016'!J:J)</f>
        <v>0</v>
      </c>
      <c r="G437" s="118">
        <f>SUMIF('ricostr 1 2016'!$A:$A,'1 2016 ric'!$A:$A,'ricostr 1 2016'!L:L)</f>
        <v>0</v>
      </c>
      <c r="H437" s="118">
        <f>SUMIF('ricostr 1 2016'!$A:$A,'1 2016 ric'!$A:$A,'ricostr 1 2016'!N:N)</f>
        <v>0</v>
      </c>
      <c r="I437" s="118">
        <f>SUMIF('ricostr 1 2016'!$A:$A,'1 2016 ric'!$A:$A,'ricostr 1 2016'!P:P)</f>
        <v>0</v>
      </c>
      <c r="J437" s="118">
        <f>SUMIF('ricostr 1 2016'!$A:$A,'1 2016 ric'!$A:$A,'ricostr 1 2016'!R:R)</f>
        <v>0</v>
      </c>
      <c r="K437" s="118">
        <f>SUMIF('ricostr 1 2016'!$A:$A,'1 2016 ric'!$A:$A,'ricostr 1 2016'!T:T)</f>
        <v>0</v>
      </c>
      <c r="L437" s="118">
        <f>SUMIF('ricostr 1 2016'!$A:$A,'1 2016 ric'!$A:$A,'ricostr 1 2016'!V:V)</f>
        <v>0</v>
      </c>
      <c r="M437" s="118">
        <f>SUMIF('ricostr 1 2016'!$A:$A,'1 2016 ric'!$A:$A,'ricostr 1 2016'!X:X)</f>
        <v>0</v>
      </c>
      <c r="N437" s="106">
        <f t="shared" si="13"/>
        <v>0</v>
      </c>
      <c r="P437">
        <v>12</v>
      </c>
      <c r="Q437" s="124">
        <f t="shared" si="12"/>
        <v>12</v>
      </c>
    </row>
    <row r="438" spans="1:17" x14ac:dyDescent="0.25">
      <c r="A438" s="139" t="s">
        <v>631</v>
      </c>
      <c r="B438" s="132" t="s">
        <v>1489</v>
      </c>
      <c r="C438" s="118">
        <f>SUMIF('ricostr 1 2016'!$A:$A,'1 2016 ric'!$A:$A,'ricostr 1 2016'!D:D)</f>
        <v>0</v>
      </c>
      <c r="D438" s="118">
        <f>SUMIF('ricostr 1 2016'!$A:$A,'1 2016 ric'!$A:$A,'ricostr 1 2016'!F:F)</f>
        <v>216</v>
      </c>
      <c r="E438" s="118">
        <f>SUMIF('ricostr 1 2016'!$A:$A,'1 2016 ric'!$A:$A,'ricostr 1 2016'!H:H)</f>
        <v>496</v>
      </c>
      <c r="F438" s="118">
        <f>SUMIF('ricostr 1 2016'!$A:$A,'1 2016 ric'!$A:$A,'ricostr 1 2016'!J:J)</f>
        <v>88</v>
      </c>
      <c r="G438" s="118">
        <f>SUMIF('ricostr 1 2016'!$A:$A,'1 2016 ric'!$A:$A,'ricostr 1 2016'!L:L)</f>
        <v>520</v>
      </c>
      <c r="H438" s="118">
        <f>SUMIF('ricostr 1 2016'!$A:$A,'1 2016 ric'!$A:$A,'ricostr 1 2016'!N:N)</f>
        <v>44</v>
      </c>
      <c r="I438" s="118">
        <f>SUMIF('ricostr 1 2016'!$A:$A,'1 2016 ric'!$A:$A,'ricostr 1 2016'!P:P)</f>
        <v>816</v>
      </c>
      <c r="J438" s="118">
        <f>SUMIF('ricostr 1 2016'!$A:$A,'1 2016 ric'!$A:$A,'ricostr 1 2016'!R:R)</f>
        <v>3172</v>
      </c>
      <c r="K438" s="118">
        <f>SUMIF('ricostr 1 2016'!$A:$A,'1 2016 ric'!$A:$A,'ricostr 1 2016'!T:T)</f>
        <v>396</v>
      </c>
      <c r="L438" s="118">
        <f>SUMIF('ricostr 1 2016'!$A:$A,'1 2016 ric'!$A:$A,'ricostr 1 2016'!V:V)</f>
        <v>1060</v>
      </c>
      <c r="M438" s="118">
        <f>SUMIF('ricostr 1 2016'!$A:$A,'1 2016 ric'!$A:$A,'ricostr 1 2016'!X:X)</f>
        <v>40</v>
      </c>
      <c r="N438" s="106">
        <f t="shared" si="13"/>
        <v>6848</v>
      </c>
      <c r="P438">
        <v>20840</v>
      </c>
      <c r="Q438" s="124">
        <f t="shared" si="12"/>
        <v>13992</v>
      </c>
    </row>
    <row r="439" spans="1:17" x14ac:dyDescent="0.25">
      <c r="A439" s="143" t="s">
        <v>632</v>
      </c>
      <c r="B439" s="132" t="s">
        <v>1491</v>
      </c>
      <c r="C439" s="118">
        <f>SUMIF('ricostr 1 2016'!$A:$A,'1 2016 ric'!$A:$A,'ricostr 1 2016'!D:D)</f>
        <v>0</v>
      </c>
      <c r="D439" s="118">
        <f>SUMIF('ricostr 1 2016'!$A:$A,'1 2016 ric'!$A:$A,'ricostr 1 2016'!F:F)</f>
        <v>0</v>
      </c>
      <c r="E439" s="118">
        <f>SUMIF('ricostr 1 2016'!$A:$A,'1 2016 ric'!$A:$A,'ricostr 1 2016'!H:H)</f>
        <v>0</v>
      </c>
      <c r="F439" s="118">
        <f>SUMIF('ricostr 1 2016'!$A:$A,'1 2016 ric'!$A:$A,'ricostr 1 2016'!J:J)</f>
        <v>0</v>
      </c>
      <c r="G439" s="118">
        <f>SUMIF('ricostr 1 2016'!$A:$A,'1 2016 ric'!$A:$A,'ricostr 1 2016'!L:L)</f>
        <v>0</v>
      </c>
      <c r="H439" s="118">
        <f>SUMIF('ricostr 1 2016'!$A:$A,'1 2016 ric'!$A:$A,'ricostr 1 2016'!N:N)</f>
        <v>0</v>
      </c>
      <c r="I439" s="118">
        <f>SUMIF('ricostr 1 2016'!$A:$A,'1 2016 ric'!$A:$A,'ricostr 1 2016'!P:P)</f>
        <v>0</v>
      </c>
      <c r="J439" s="118">
        <f>SUMIF('ricostr 1 2016'!$A:$A,'1 2016 ric'!$A:$A,'ricostr 1 2016'!R:R)</f>
        <v>0</v>
      </c>
      <c r="K439" s="118">
        <f>SUMIF('ricostr 1 2016'!$A:$A,'1 2016 ric'!$A:$A,'ricostr 1 2016'!T:T)</f>
        <v>0</v>
      </c>
      <c r="L439" s="118">
        <f>SUMIF('ricostr 1 2016'!$A:$A,'1 2016 ric'!$A:$A,'ricostr 1 2016'!V:V)</f>
        <v>0</v>
      </c>
      <c r="M439" s="118">
        <f>SUMIF('ricostr 1 2016'!$A:$A,'1 2016 ric'!$A:$A,'ricostr 1 2016'!X:X)</f>
        <v>0</v>
      </c>
      <c r="N439" s="106">
        <f t="shared" si="13"/>
        <v>0</v>
      </c>
      <c r="P439">
        <v>0</v>
      </c>
      <c r="Q439" s="124">
        <f t="shared" si="12"/>
        <v>0</v>
      </c>
    </row>
    <row r="440" spans="1:17" x14ac:dyDescent="0.25">
      <c r="A440" s="143" t="s">
        <v>633</v>
      </c>
      <c r="B440" s="132" t="s">
        <v>1493</v>
      </c>
      <c r="C440" s="118">
        <f>SUMIF('ricostr 1 2016'!$A:$A,'1 2016 ric'!$A:$A,'ricostr 1 2016'!D:D)</f>
        <v>0</v>
      </c>
      <c r="D440" s="118">
        <f>SUMIF('ricostr 1 2016'!$A:$A,'1 2016 ric'!$A:$A,'ricostr 1 2016'!F:F)</f>
        <v>216</v>
      </c>
      <c r="E440" s="118">
        <f>SUMIF('ricostr 1 2016'!$A:$A,'1 2016 ric'!$A:$A,'ricostr 1 2016'!H:H)</f>
        <v>496</v>
      </c>
      <c r="F440" s="118">
        <f>SUMIF('ricostr 1 2016'!$A:$A,'1 2016 ric'!$A:$A,'ricostr 1 2016'!J:J)</f>
        <v>88</v>
      </c>
      <c r="G440" s="118">
        <f>SUMIF('ricostr 1 2016'!$A:$A,'1 2016 ric'!$A:$A,'ricostr 1 2016'!L:L)</f>
        <v>520</v>
      </c>
      <c r="H440" s="118">
        <f>SUMIF('ricostr 1 2016'!$A:$A,'1 2016 ric'!$A:$A,'ricostr 1 2016'!N:N)</f>
        <v>44</v>
      </c>
      <c r="I440" s="118">
        <f>SUMIF('ricostr 1 2016'!$A:$A,'1 2016 ric'!$A:$A,'ricostr 1 2016'!P:P)</f>
        <v>816</v>
      </c>
      <c r="J440" s="118">
        <f>SUMIF('ricostr 1 2016'!$A:$A,'1 2016 ric'!$A:$A,'ricostr 1 2016'!R:R)</f>
        <v>3172</v>
      </c>
      <c r="K440" s="118">
        <f>SUMIF('ricostr 1 2016'!$A:$A,'1 2016 ric'!$A:$A,'ricostr 1 2016'!T:T)</f>
        <v>396</v>
      </c>
      <c r="L440" s="118">
        <f>SUMIF('ricostr 1 2016'!$A:$A,'1 2016 ric'!$A:$A,'ricostr 1 2016'!V:V)</f>
        <v>1060</v>
      </c>
      <c r="M440" s="118">
        <f>SUMIF('ricostr 1 2016'!$A:$A,'1 2016 ric'!$A:$A,'ricostr 1 2016'!X:X)</f>
        <v>40</v>
      </c>
      <c r="N440" s="106">
        <f t="shared" si="13"/>
        <v>6848</v>
      </c>
      <c r="P440">
        <v>20840</v>
      </c>
      <c r="Q440" s="124">
        <f t="shared" si="12"/>
        <v>13992</v>
      </c>
    </row>
    <row r="441" spans="1:17" x14ac:dyDescent="0.25">
      <c r="A441" s="143" t="s">
        <v>634</v>
      </c>
      <c r="B441" s="132" t="s">
        <v>1495</v>
      </c>
      <c r="C441" s="118">
        <f>SUMIF('ricostr 1 2016'!$A:$A,'1 2016 ric'!$A:$A,'ricostr 1 2016'!D:D)</f>
        <v>0</v>
      </c>
      <c r="D441" s="118">
        <f>SUMIF('ricostr 1 2016'!$A:$A,'1 2016 ric'!$A:$A,'ricostr 1 2016'!F:F)</f>
        <v>0</v>
      </c>
      <c r="E441" s="118">
        <f>SUMIF('ricostr 1 2016'!$A:$A,'1 2016 ric'!$A:$A,'ricostr 1 2016'!H:H)</f>
        <v>0</v>
      </c>
      <c r="F441" s="118">
        <f>SUMIF('ricostr 1 2016'!$A:$A,'1 2016 ric'!$A:$A,'ricostr 1 2016'!J:J)</f>
        <v>0</v>
      </c>
      <c r="G441" s="118">
        <f>SUMIF('ricostr 1 2016'!$A:$A,'1 2016 ric'!$A:$A,'ricostr 1 2016'!L:L)</f>
        <v>0</v>
      </c>
      <c r="H441" s="118">
        <f>SUMIF('ricostr 1 2016'!$A:$A,'1 2016 ric'!$A:$A,'ricostr 1 2016'!N:N)</f>
        <v>0</v>
      </c>
      <c r="I441" s="118">
        <f>SUMIF('ricostr 1 2016'!$A:$A,'1 2016 ric'!$A:$A,'ricostr 1 2016'!P:P)</f>
        <v>0</v>
      </c>
      <c r="J441" s="118">
        <f>SUMIF('ricostr 1 2016'!$A:$A,'1 2016 ric'!$A:$A,'ricostr 1 2016'!R:R)</f>
        <v>0</v>
      </c>
      <c r="K441" s="118">
        <f>SUMIF('ricostr 1 2016'!$A:$A,'1 2016 ric'!$A:$A,'ricostr 1 2016'!T:T)</f>
        <v>0</v>
      </c>
      <c r="L441" s="118">
        <f>SUMIF('ricostr 1 2016'!$A:$A,'1 2016 ric'!$A:$A,'ricostr 1 2016'!V:V)</f>
        <v>0</v>
      </c>
      <c r="M441" s="118">
        <f>SUMIF('ricostr 1 2016'!$A:$A,'1 2016 ric'!$A:$A,'ricostr 1 2016'!X:X)</f>
        <v>0</v>
      </c>
      <c r="N441" s="106">
        <f t="shared" si="13"/>
        <v>0</v>
      </c>
      <c r="P441">
        <v>0</v>
      </c>
      <c r="Q441" s="124">
        <f t="shared" si="12"/>
        <v>0</v>
      </c>
    </row>
    <row r="442" spans="1:17" x14ac:dyDescent="0.25">
      <c r="A442" s="143" t="s">
        <v>635</v>
      </c>
      <c r="B442" s="132" t="s">
        <v>461</v>
      </c>
      <c r="C442" s="118">
        <f>SUMIF('ricostr 1 2016'!$A:$A,'1 2016 ric'!$A:$A,'ricostr 1 2016'!D:D)</f>
        <v>0</v>
      </c>
      <c r="D442" s="118">
        <f>SUMIF('ricostr 1 2016'!$A:$A,'1 2016 ric'!$A:$A,'ricostr 1 2016'!F:F)</f>
        <v>0</v>
      </c>
      <c r="E442" s="118">
        <f>SUMIF('ricostr 1 2016'!$A:$A,'1 2016 ric'!$A:$A,'ricostr 1 2016'!H:H)</f>
        <v>0</v>
      </c>
      <c r="F442" s="118">
        <f>SUMIF('ricostr 1 2016'!$A:$A,'1 2016 ric'!$A:$A,'ricostr 1 2016'!J:J)</f>
        <v>0</v>
      </c>
      <c r="G442" s="118">
        <f>SUMIF('ricostr 1 2016'!$A:$A,'1 2016 ric'!$A:$A,'ricostr 1 2016'!L:L)</f>
        <v>0</v>
      </c>
      <c r="H442" s="118">
        <f>SUMIF('ricostr 1 2016'!$A:$A,'1 2016 ric'!$A:$A,'ricostr 1 2016'!N:N)</f>
        <v>0</v>
      </c>
      <c r="I442" s="118">
        <f>SUMIF('ricostr 1 2016'!$A:$A,'1 2016 ric'!$A:$A,'ricostr 1 2016'!P:P)</f>
        <v>0</v>
      </c>
      <c r="J442" s="118">
        <f>SUMIF('ricostr 1 2016'!$A:$A,'1 2016 ric'!$A:$A,'ricostr 1 2016'!R:R)</f>
        <v>0</v>
      </c>
      <c r="K442" s="118">
        <f>SUMIF('ricostr 1 2016'!$A:$A,'1 2016 ric'!$A:$A,'ricostr 1 2016'!T:T)</f>
        <v>0</v>
      </c>
      <c r="L442" s="118">
        <f>SUMIF('ricostr 1 2016'!$A:$A,'1 2016 ric'!$A:$A,'ricostr 1 2016'!V:V)</f>
        <v>0</v>
      </c>
      <c r="M442" s="118">
        <f>SUMIF('ricostr 1 2016'!$A:$A,'1 2016 ric'!$A:$A,'ricostr 1 2016'!X:X)</f>
        <v>0</v>
      </c>
      <c r="N442" s="106">
        <f t="shared" si="13"/>
        <v>0</v>
      </c>
      <c r="P442">
        <v>0</v>
      </c>
      <c r="Q442" s="124">
        <f t="shared" si="12"/>
        <v>0</v>
      </c>
    </row>
    <row r="443" spans="1:17" x14ac:dyDescent="0.25">
      <c r="A443" s="143" t="s">
        <v>636</v>
      </c>
      <c r="B443" s="132" t="s">
        <v>1499</v>
      </c>
      <c r="C443" s="118">
        <f>SUMIF('ricostr 1 2016'!$A:$A,'1 2016 ric'!$A:$A,'ricostr 1 2016'!D:D)</f>
        <v>0</v>
      </c>
      <c r="D443" s="118">
        <f>SUMIF('ricostr 1 2016'!$A:$A,'1 2016 ric'!$A:$A,'ricostr 1 2016'!F:F)</f>
        <v>216</v>
      </c>
      <c r="E443" s="118">
        <f>SUMIF('ricostr 1 2016'!$A:$A,'1 2016 ric'!$A:$A,'ricostr 1 2016'!H:H)</f>
        <v>472</v>
      </c>
      <c r="F443" s="118">
        <f>SUMIF('ricostr 1 2016'!$A:$A,'1 2016 ric'!$A:$A,'ricostr 1 2016'!J:J)</f>
        <v>88</v>
      </c>
      <c r="G443" s="118">
        <f>SUMIF('ricostr 1 2016'!$A:$A,'1 2016 ric'!$A:$A,'ricostr 1 2016'!L:L)</f>
        <v>520</v>
      </c>
      <c r="H443" s="118">
        <f>SUMIF('ricostr 1 2016'!$A:$A,'1 2016 ric'!$A:$A,'ricostr 1 2016'!N:N)</f>
        <v>44</v>
      </c>
      <c r="I443" s="118">
        <f>SUMIF('ricostr 1 2016'!$A:$A,'1 2016 ric'!$A:$A,'ricostr 1 2016'!P:P)</f>
        <v>764</v>
      </c>
      <c r="J443" s="118">
        <f>SUMIF('ricostr 1 2016'!$A:$A,'1 2016 ric'!$A:$A,'ricostr 1 2016'!R:R)</f>
        <v>3172</v>
      </c>
      <c r="K443" s="118">
        <f>SUMIF('ricostr 1 2016'!$A:$A,'1 2016 ric'!$A:$A,'ricostr 1 2016'!T:T)</f>
        <v>396</v>
      </c>
      <c r="L443" s="118">
        <f>SUMIF('ricostr 1 2016'!$A:$A,'1 2016 ric'!$A:$A,'ricostr 1 2016'!V:V)</f>
        <v>1060</v>
      </c>
      <c r="M443" s="118">
        <f>SUMIF('ricostr 1 2016'!$A:$A,'1 2016 ric'!$A:$A,'ricostr 1 2016'!X:X)</f>
        <v>40</v>
      </c>
      <c r="N443" s="106">
        <f t="shared" si="13"/>
        <v>6772</v>
      </c>
      <c r="P443">
        <v>20666.666666666668</v>
      </c>
      <c r="Q443" s="124">
        <f t="shared" si="12"/>
        <v>13894.666666666668</v>
      </c>
    </row>
    <row r="444" spans="1:17" ht="25.5" x14ac:dyDescent="0.25">
      <c r="A444" s="143" t="s">
        <v>637</v>
      </c>
      <c r="B444" s="132" t="s">
        <v>1338</v>
      </c>
      <c r="C444" s="118">
        <f>SUMIF('ricostr 1 2016'!$A:$A,'1 2016 ric'!$A:$A,'ricostr 1 2016'!D:D)</f>
        <v>0</v>
      </c>
      <c r="D444" s="118">
        <f>SUMIF('ricostr 1 2016'!$A:$A,'1 2016 ric'!$A:$A,'ricostr 1 2016'!F:F)</f>
        <v>0</v>
      </c>
      <c r="E444" s="118">
        <f>SUMIF('ricostr 1 2016'!$A:$A,'1 2016 ric'!$A:$A,'ricostr 1 2016'!H:H)</f>
        <v>0</v>
      </c>
      <c r="F444" s="118">
        <f>SUMIF('ricostr 1 2016'!$A:$A,'1 2016 ric'!$A:$A,'ricostr 1 2016'!J:J)</f>
        <v>0</v>
      </c>
      <c r="G444" s="118">
        <f>SUMIF('ricostr 1 2016'!$A:$A,'1 2016 ric'!$A:$A,'ricostr 1 2016'!L:L)</f>
        <v>0</v>
      </c>
      <c r="H444" s="118">
        <f>SUMIF('ricostr 1 2016'!$A:$A,'1 2016 ric'!$A:$A,'ricostr 1 2016'!N:N)</f>
        <v>0</v>
      </c>
      <c r="I444" s="118">
        <f>SUMIF('ricostr 1 2016'!$A:$A,'1 2016 ric'!$A:$A,'ricostr 1 2016'!P:P)</f>
        <v>0</v>
      </c>
      <c r="J444" s="118">
        <f>SUMIF('ricostr 1 2016'!$A:$A,'1 2016 ric'!$A:$A,'ricostr 1 2016'!R:R)</f>
        <v>0</v>
      </c>
      <c r="K444" s="118">
        <f>SUMIF('ricostr 1 2016'!$A:$A,'1 2016 ric'!$A:$A,'ricostr 1 2016'!T:T)</f>
        <v>0</v>
      </c>
      <c r="L444" s="118">
        <f>SUMIF('ricostr 1 2016'!$A:$A,'1 2016 ric'!$A:$A,'ricostr 1 2016'!V:V)</f>
        <v>0</v>
      </c>
      <c r="M444" s="118">
        <f>SUMIF('ricostr 1 2016'!$A:$A,'1 2016 ric'!$A:$A,'ricostr 1 2016'!X:X)</f>
        <v>0</v>
      </c>
      <c r="N444" s="106">
        <f t="shared" si="13"/>
        <v>0</v>
      </c>
      <c r="P444">
        <v>192</v>
      </c>
      <c r="Q444" s="124">
        <f t="shared" si="12"/>
        <v>192</v>
      </c>
    </row>
    <row r="445" spans="1:17" ht="25.5" x14ac:dyDescent="0.25">
      <c r="A445" s="139" t="s">
        <v>638</v>
      </c>
      <c r="B445" s="132" t="s">
        <v>1609</v>
      </c>
      <c r="C445" s="118">
        <f>SUMIF('ricostr 1 2016'!$A:$A,'1 2016 ric'!$A:$A,'ricostr 1 2016'!D:D)</f>
        <v>0</v>
      </c>
      <c r="D445" s="118">
        <f>SUMIF('ricostr 1 2016'!$A:$A,'1 2016 ric'!$A:$A,'ricostr 1 2016'!F:F)</f>
        <v>0</v>
      </c>
      <c r="E445" s="118">
        <f>SUMIF('ricostr 1 2016'!$A:$A,'1 2016 ric'!$A:$A,'ricostr 1 2016'!H:H)</f>
        <v>0</v>
      </c>
      <c r="F445" s="118">
        <f>SUMIF('ricostr 1 2016'!$A:$A,'1 2016 ric'!$A:$A,'ricostr 1 2016'!J:J)</f>
        <v>0</v>
      </c>
      <c r="G445" s="118">
        <f>SUMIF('ricostr 1 2016'!$A:$A,'1 2016 ric'!$A:$A,'ricostr 1 2016'!L:L)</f>
        <v>0</v>
      </c>
      <c r="H445" s="118">
        <f>SUMIF('ricostr 1 2016'!$A:$A,'1 2016 ric'!$A:$A,'ricostr 1 2016'!N:N)</f>
        <v>0</v>
      </c>
      <c r="I445" s="118">
        <f>SUMIF('ricostr 1 2016'!$A:$A,'1 2016 ric'!$A:$A,'ricostr 1 2016'!P:P)</f>
        <v>0</v>
      </c>
      <c r="J445" s="118">
        <f>SUMIF('ricostr 1 2016'!$A:$A,'1 2016 ric'!$A:$A,'ricostr 1 2016'!R:R)</f>
        <v>0</v>
      </c>
      <c r="K445" s="118">
        <f>SUMIF('ricostr 1 2016'!$A:$A,'1 2016 ric'!$A:$A,'ricostr 1 2016'!T:T)</f>
        <v>0</v>
      </c>
      <c r="L445" s="118">
        <f>SUMIF('ricostr 1 2016'!$A:$A,'1 2016 ric'!$A:$A,'ricostr 1 2016'!V:V)</f>
        <v>0</v>
      </c>
      <c r="M445" s="118">
        <f>SUMIF('ricostr 1 2016'!$A:$A,'1 2016 ric'!$A:$A,'ricostr 1 2016'!X:X)</f>
        <v>0</v>
      </c>
      <c r="N445" s="106">
        <f t="shared" si="13"/>
        <v>0</v>
      </c>
      <c r="P445">
        <v>0</v>
      </c>
      <c r="Q445" s="124">
        <f t="shared" si="12"/>
        <v>0</v>
      </c>
    </row>
    <row r="446" spans="1:17" ht="25.5" x14ac:dyDescent="0.25">
      <c r="A446" s="139" t="s">
        <v>639</v>
      </c>
      <c r="B446" s="132" t="s">
        <v>1339</v>
      </c>
      <c r="C446" s="118">
        <f>SUMIF('ricostr 1 2016'!$A:$A,'1 2016 ric'!$A:$A,'ricostr 1 2016'!D:D)</f>
        <v>0</v>
      </c>
      <c r="D446" s="118">
        <f>SUMIF('ricostr 1 2016'!$A:$A,'1 2016 ric'!$A:$A,'ricostr 1 2016'!F:F)</f>
        <v>0</v>
      </c>
      <c r="E446" s="118">
        <f>SUMIF('ricostr 1 2016'!$A:$A,'1 2016 ric'!$A:$A,'ricostr 1 2016'!H:H)</f>
        <v>0</v>
      </c>
      <c r="F446" s="118">
        <f>SUMIF('ricostr 1 2016'!$A:$A,'1 2016 ric'!$A:$A,'ricostr 1 2016'!J:J)</f>
        <v>0</v>
      </c>
      <c r="G446" s="118">
        <f>SUMIF('ricostr 1 2016'!$A:$A,'1 2016 ric'!$A:$A,'ricostr 1 2016'!L:L)</f>
        <v>0</v>
      </c>
      <c r="H446" s="118">
        <f>SUMIF('ricostr 1 2016'!$A:$A,'1 2016 ric'!$A:$A,'ricostr 1 2016'!N:N)</f>
        <v>0</v>
      </c>
      <c r="I446" s="118">
        <f>SUMIF('ricostr 1 2016'!$A:$A,'1 2016 ric'!$A:$A,'ricostr 1 2016'!P:P)</f>
        <v>0</v>
      </c>
      <c r="J446" s="118">
        <f>SUMIF('ricostr 1 2016'!$A:$A,'1 2016 ric'!$A:$A,'ricostr 1 2016'!R:R)</f>
        <v>0</v>
      </c>
      <c r="K446" s="118">
        <f>SUMIF('ricostr 1 2016'!$A:$A,'1 2016 ric'!$A:$A,'ricostr 1 2016'!T:T)</f>
        <v>0</v>
      </c>
      <c r="L446" s="118">
        <f>SUMIF('ricostr 1 2016'!$A:$A,'1 2016 ric'!$A:$A,'ricostr 1 2016'!V:V)</f>
        <v>0</v>
      </c>
      <c r="M446" s="118">
        <f>SUMIF('ricostr 1 2016'!$A:$A,'1 2016 ric'!$A:$A,'ricostr 1 2016'!X:X)</f>
        <v>0</v>
      </c>
      <c r="N446" s="106">
        <f t="shared" si="13"/>
        <v>0</v>
      </c>
      <c r="P446">
        <v>192</v>
      </c>
      <c r="Q446" s="124">
        <f t="shared" si="12"/>
        <v>192</v>
      </c>
    </row>
    <row r="447" spans="1:17" x14ac:dyDescent="0.25">
      <c r="A447" s="143" t="s">
        <v>640</v>
      </c>
      <c r="B447" s="132" t="s">
        <v>1508</v>
      </c>
      <c r="C447" s="118">
        <f>SUMIF('ricostr 1 2016'!$A:$A,'1 2016 ric'!$A:$A,'ricostr 1 2016'!D:D)</f>
        <v>0</v>
      </c>
      <c r="D447" s="118">
        <f>SUMIF('ricostr 1 2016'!$A:$A,'1 2016 ric'!$A:$A,'ricostr 1 2016'!F:F)</f>
        <v>216</v>
      </c>
      <c r="E447" s="118">
        <f>SUMIF('ricostr 1 2016'!$A:$A,'1 2016 ric'!$A:$A,'ricostr 1 2016'!H:H)</f>
        <v>472</v>
      </c>
      <c r="F447" s="118">
        <f>SUMIF('ricostr 1 2016'!$A:$A,'1 2016 ric'!$A:$A,'ricostr 1 2016'!J:J)</f>
        <v>88</v>
      </c>
      <c r="G447" s="118">
        <f>SUMIF('ricostr 1 2016'!$A:$A,'1 2016 ric'!$A:$A,'ricostr 1 2016'!L:L)</f>
        <v>520</v>
      </c>
      <c r="H447" s="118">
        <f>SUMIF('ricostr 1 2016'!$A:$A,'1 2016 ric'!$A:$A,'ricostr 1 2016'!N:N)</f>
        <v>44</v>
      </c>
      <c r="I447" s="118">
        <f>SUMIF('ricostr 1 2016'!$A:$A,'1 2016 ric'!$A:$A,'ricostr 1 2016'!P:P)</f>
        <v>764</v>
      </c>
      <c r="J447" s="118">
        <f>SUMIF('ricostr 1 2016'!$A:$A,'1 2016 ric'!$A:$A,'ricostr 1 2016'!R:R)</f>
        <v>3172</v>
      </c>
      <c r="K447" s="118">
        <f>SUMIF('ricostr 1 2016'!$A:$A,'1 2016 ric'!$A:$A,'ricostr 1 2016'!T:T)</f>
        <v>396</v>
      </c>
      <c r="L447" s="118">
        <f>SUMIF('ricostr 1 2016'!$A:$A,'1 2016 ric'!$A:$A,'ricostr 1 2016'!V:V)</f>
        <v>1060</v>
      </c>
      <c r="M447" s="118">
        <f>SUMIF('ricostr 1 2016'!$A:$A,'1 2016 ric'!$A:$A,'ricostr 1 2016'!X:X)</f>
        <v>40</v>
      </c>
      <c r="N447" s="106">
        <f t="shared" si="13"/>
        <v>6772</v>
      </c>
      <c r="P447">
        <v>20474.666666666668</v>
      </c>
      <c r="Q447" s="124">
        <f t="shared" si="12"/>
        <v>13702.666666666668</v>
      </c>
    </row>
    <row r="448" spans="1:17" ht="25.5" x14ac:dyDescent="0.25">
      <c r="A448" s="139" t="s">
        <v>641</v>
      </c>
      <c r="B448" s="132" t="s">
        <v>1510</v>
      </c>
      <c r="C448" s="118">
        <f>SUMIF('ricostr 1 2016'!$A:$A,'1 2016 ric'!$A:$A,'ricostr 1 2016'!D:D)</f>
        <v>0</v>
      </c>
      <c r="D448" s="118">
        <f>SUMIF('ricostr 1 2016'!$A:$A,'1 2016 ric'!$A:$A,'ricostr 1 2016'!F:F)</f>
        <v>0</v>
      </c>
      <c r="E448" s="118">
        <f>SUMIF('ricostr 1 2016'!$A:$A,'1 2016 ric'!$A:$A,'ricostr 1 2016'!H:H)</f>
        <v>0</v>
      </c>
      <c r="F448" s="118">
        <f>SUMIF('ricostr 1 2016'!$A:$A,'1 2016 ric'!$A:$A,'ricostr 1 2016'!J:J)</f>
        <v>0</v>
      </c>
      <c r="G448" s="118">
        <f>SUMIF('ricostr 1 2016'!$A:$A,'1 2016 ric'!$A:$A,'ricostr 1 2016'!L:L)</f>
        <v>0</v>
      </c>
      <c r="H448" s="118">
        <f>SUMIF('ricostr 1 2016'!$A:$A,'1 2016 ric'!$A:$A,'ricostr 1 2016'!N:N)</f>
        <v>0</v>
      </c>
      <c r="I448" s="118">
        <f>SUMIF('ricostr 1 2016'!$A:$A,'1 2016 ric'!$A:$A,'ricostr 1 2016'!P:P)</f>
        <v>0</v>
      </c>
      <c r="J448" s="118">
        <f>SUMIF('ricostr 1 2016'!$A:$A,'1 2016 ric'!$A:$A,'ricostr 1 2016'!R:R)</f>
        <v>0</v>
      </c>
      <c r="K448" s="118">
        <f>SUMIF('ricostr 1 2016'!$A:$A,'1 2016 ric'!$A:$A,'ricostr 1 2016'!T:T)</f>
        <v>0</v>
      </c>
      <c r="L448" s="118">
        <f>SUMIF('ricostr 1 2016'!$A:$A,'1 2016 ric'!$A:$A,'ricostr 1 2016'!V:V)</f>
        <v>0</v>
      </c>
      <c r="M448" s="118">
        <f>SUMIF('ricostr 1 2016'!$A:$A,'1 2016 ric'!$A:$A,'ricostr 1 2016'!X:X)</f>
        <v>0</v>
      </c>
      <c r="N448" s="106">
        <f t="shared" si="13"/>
        <v>0</v>
      </c>
      <c r="P448">
        <v>0</v>
      </c>
      <c r="Q448" s="124">
        <f t="shared" si="12"/>
        <v>0</v>
      </c>
    </row>
    <row r="449" spans="1:17" ht="25.5" x14ac:dyDescent="0.25">
      <c r="A449" s="139" t="s">
        <v>642</v>
      </c>
      <c r="B449" s="132" t="s">
        <v>1512</v>
      </c>
      <c r="C449" s="118">
        <f>SUMIF('ricostr 1 2016'!$A:$A,'1 2016 ric'!$A:$A,'ricostr 1 2016'!D:D)</f>
        <v>0</v>
      </c>
      <c r="D449" s="118">
        <f>SUMIF('ricostr 1 2016'!$A:$A,'1 2016 ric'!$A:$A,'ricostr 1 2016'!F:F)</f>
        <v>0</v>
      </c>
      <c r="E449" s="118">
        <f>SUMIF('ricostr 1 2016'!$A:$A,'1 2016 ric'!$A:$A,'ricostr 1 2016'!H:H)</f>
        <v>0</v>
      </c>
      <c r="F449" s="118">
        <f>SUMIF('ricostr 1 2016'!$A:$A,'1 2016 ric'!$A:$A,'ricostr 1 2016'!J:J)</f>
        <v>0</v>
      </c>
      <c r="G449" s="118">
        <f>SUMIF('ricostr 1 2016'!$A:$A,'1 2016 ric'!$A:$A,'ricostr 1 2016'!L:L)</f>
        <v>0</v>
      </c>
      <c r="H449" s="118">
        <f>SUMIF('ricostr 1 2016'!$A:$A,'1 2016 ric'!$A:$A,'ricostr 1 2016'!N:N)</f>
        <v>0</v>
      </c>
      <c r="I449" s="118">
        <f>SUMIF('ricostr 1 2016'!$A:$A,'1 2016 ric'!$A:$A,'ricostr 1 2016'!P:P)</f>
        <v>0</v>
      </c>
      <c r="J449" s="118">
        <f>SUMIF('ricostr 1 2016'!$A:$A,'1 2016 ric'!$A:$A,'ricostr 1 2016'!R:R)</f>
        <v>0</v>
      </c>
      <c r="K449" s="118">
        <f>SUMIF('ricostr 1 2016'!$A:$A,'1 2016 ric'!$A:$A,'ricostr 1 2016'!T:T)</f>
        <v>0</v>
      </c>
      <c r="L449" s="118">
        <f>SUMIF('ricostr 1 2016'!$A:$A,'1 2016 ric'!$A:$A,'ricostr 1 2016'!V:V)</f>
        <v>1048</v>
      </c>
      <c r="M449" s="118">
        <f>SUMIF('ricostr 1 2016'!$A:$A,'1 2016 ric'!$A:$A,'ricostr 1 2016'!X:X)</f>
        <v>0</v>
      </c>
      <c r="N449" s="106">
        <f t="shared" si="13"/>
        <v>1048</v>
      </c>
      <c r="P449">
        <v>4449.333333333333</v>
      </c>
      <c r="Q449" s="124">
        <f t="shared" si="12"/>
        <v>3401.333333333333</v>
      </c>
    </row>
    <row r="450" spans="1:17" ht="25.5" x14ac:dyDescent="0.25">
      <c r="A450" s="143" t="s">
        <v>643</v>
      </c>
      <c r="B450" s="132" t="s">
        <v>1514</v>
      </c>
      <c r="C450" s="118">
        <f>SUMIF('ricostr 1 2016'!$A:$A,'1 2016 ric'!$A:$A,'ricostr 1 2016'!D:D)</f>
        <v>0</v>
      </c>
      <c r="D450" s="118">
        <f>SUMIF('ricostr 1 2016'!$A:$A,'1 2016 ric'!$A:$A,'ricostr 1 2016'!F:F)</f>
        <v>0</v>
      </c>
      <c r="E450" s="118">
        <f>SUMIF('ricostr 1 2016'!$A:$A,'1 2016 ric'!$A:$A,'ricostr 1 2016'!H:H)</f>
        <v>0</v>
      </c>
      <c r="F450" s="118">
        <f>SUMIF('ricostr 1 2016'!$A:$A,'1 2016 ric'!$A:$A,'ricostr 1 2016'!J:J)</f>
        <v>0</v>
      </c>
      <c r="G450" s="118">
        <f>SUMIF('ricostr 1 2016'!$A:$A,'1 2016 ric'!$A:$A,'ricostr 1 2016'!L:L)</f>
        <v>0</v>
      </c>
      <c r="H450" s="118">
        <f>SUMIF('ricostr 1 2016'!$A:$A,'1 2016 ric'!$A:$A,'ricostr 1 2016'!N:N)</f>
        <v>0</v>
      </c>
      <c r="I450" s="118">
        <f>SUMIF('ricostr 1 2016'!$A:$A,'1 2016 ric'!$A:$A,'ricostr 1 2016'!P:P)</f>
        <v>0</v>
      </c>
      <c r="J450" s="118">
        <f>SUMIF('ricostr 1 2016'!$A:$A,'1 2016 ric'!$A:$A,'ricostr 1 2016'!R:R)</f>
        <v>0</v>
      </c>
      <c r="K450" s="118">
        <f>SUMIF('ricostr 1 2016'!$A:$A,'1 2016 ric'!$A:$A,'ricostr 1 2016'!T:T)</f>
        <v>0</v>
      </c>
      <c r="L450" s="118">
        <f>SUMIF('ricostr 1 2016'!$A:$A,'1 2016 ric'!$A:$A,'ricostr 1 2016'!V:V)</f>
        <v>864</v>
      </c>
      <c r="M450" s="118">
        <f>SUMIF('ricostr 1 2016'!$A:$A,'1 2016 ric'!$A:$A,'ricostr 1 2016'!X:X)</f>
        <v>0</v>
      </c>
      <c r="N450" s="106">
        <f t="shared" si="13"/>
        <v>864</v>
      </c>
      <c r="P450">
        <v>3224</v>
      </c>
      <c r="Q450" s="124">
        <f t="shared" ref="Q450:Q480" si="14">+P450-N450</f>
        <v>2360</v>
      </c>
    </row>
    <row r="451" spans="1:17" ht="25.5" x14ac:dyDescent="0.25">
      <c r="A451" s="143" t="s">
        <v>644</v>
      </c>
      <c r="B451" s="132" t="s">
        <v>442</v>
      </c>
      <c r="C451" s="118">
        <f>SUMIF('ricostr 1 2016'!$A:$A,'1 2016 ric'!$A:$A,'ricostr 1 2016'!D:D)</f>
        <v>0</v>
      </c>
      <c r="D451" s="118">
        <f>SUMIF('ricostr 1 2016'!$A:$A,'1 2016 ric'!$A:$A,'ricostr 1 2016'!F:F)</f>
        <v>0</v>
      </c>
      <c r="E451" s="118">
        <f>SUMIF('ricostr 1 2016'!$A:$A,'1 2016 ric'!$A:$A,'ricostr 1 2016'!H:H)</f>
        <v>0</v>
      </c>
      <c r="F451" s="118">
        <f>SUMIF('ricostr 1 2016'!$A:$A,'1 2016 ric'!$A:$A,'ricostr 1 2016'!J:J)</f>
        <v>0</v>
      </c>
      <c r="G451" s="118">
        <f>SUMIF('ricostr 1 2016'!$A:$A,'1 2016 ric'!$A:$A,'ricostr 1 2016'!L:L)</f>
        <v>0</v>
      </c>
      <c r="H451" s="118">
        <f>SUMIF('ricostr 1 2016'!$A:$A,'1 2016 ric'!$A:$A,'ricostr 1 2016'!N:N)</f>
        <v>0</v>
      </c>
      <c r="I451" s="118">
        <f>SUMIF('ricostr 1 2016'!$A:$A,'1 2016 ric'!$A:$A,'ricostr 1 2016'!P:P)</f>
        <v>0</v>
      </c>
      <c r="J451" s="118">
        <f>SUMIF('ricostr 1 2016'!$A:$A,'1 2016 ric'!$A:$A,'ricostr 1 2016'!R:R)</f>
        <v>0</v>
      </c>
      <c r="K451" s="118">
        <f>SUMIF('ricostr 1 2016'!$A:$A,'1 2016 ric'!$A:$A,'ricostr 1 2016'!T:T)</f>
        <v>0</v>
      </c>
      <c r="L451" s="118">
        <f>SUMIF('ricostr 1 2016'!$A:$A,'1 2016 ric'!$A:$A,'ricostr 1 2016'!V:V)</f>
        <v>100</v>
      </c>
      <c r="M451" s="118">
        <f>SUMIF('ricostr 1 2016'!$A:$A,'1 2016 ric'!$A:$A,'ricostr 1 2016'!X:X)</f>
        <v>0</v>
      </c>
      <c r="N451" s="106">
        <f t="shared" ref="N451:N481" si="15">SUM(C451:M451)</f>
        <v>100</v>
      </c>
      <c r="P451">
        <v>118.66666666666667</v>
      </c>
      <c r="Q451" s="124">
        <f t="shared" si="14"/>
        <v>18.666666666666671</v>
      </c>
    </row>
    <row r="452" spans="1:17" ht="25.5" x14ac:dyDescent="0.25">
      <c r="A452" s="143" t="s">
        <v>645</v>
      </c>
      <c r="B452" s="132" t="s">
        <v>445</v>
      </c>
      <c r="C452" s="118">
        <f>SUMIF('ricostr 1 2016'!$A:$A,'1 2016 ric'!$A:$A,'ricostr 1 2016'!D:D)</f>
        <v>0</v>
      </c>
      <c r="D452" s="118">
        <f>SUMIF('ricostr 1 2016'!$A:$A,'1 2016 ric'!$A:$A,'ricostr 1 2016'!F:F)</f>
        <v>0</v>
      </c>
      <c r="E452" s="118">
        <f>SUMIF('ricostr 1 2016'!$A:$A,'1 2016 ric'!$A:$A,'ricostr 1 2016'!H:H)</f>
        <v>0</v>
      </c>
      <c r="F452" s="118">
        <f>SUMIF('ricostr 1 2016'!$A:$A,'1 2016 ric'!$A:$A,'ricostr 1 2016'!J:J)</f>
        <v>0</v>
      </c>
      <c r="G452" s="118">
        <f>SUMIF('ricostr 1 2016'!$A:$A,'1 2016 ric'!$A:$A,'ricostr 1 2016'!L:L)</f>
        <v>0</v>
      </c>
      <c r="H452" s="118">
        <f>SUMIF('ricostr 1 2016'!$A:$A,'1 2016 ric'!$A:$A,'ricostr 1 2016'!N:N)</f>
        <v>0</v>
      </c>
      <c r="I452" s="118">
        <f>SUMIF('ricostr 1 2016'!$A:$A,'1 2016 ric'!$A:$A,'ricostr 1 2016'!P:P)</f>
        <v>0</v>
      </c>
      <c r="J452" s="118">
        <f>SUMIF('ricostr 1 2016'!$A:$A,'1 2016 ric'!$A:$A,'ricostr 1 2016'!R:R)</f>
        <v>0</v>
      </c>
      <c r="K452" s="118">
        <f>SUMIF('ricostr 1 2016'!$A:$A,'1 2016 ric'!$A:$A,'ricostr 1 2016'!T:T)</f>
        <v>0</v>
      </c>
      <c r="L452" s="118">
        <f>SUMIF('ricostr 1 2016'!$A:$A,'1 2016 ric'!$A:$A,'ricostr 1 2016'!V:V)</f>
        <v>84</v>
      </c>
      <c r="M452" s="118">
        <f>SUMIF('ricostr 1 2016'!$A:$A,'1 2016 ric'!$A:$A,'ricostr 1 2016'!X:X)</f>
        <v>0</v>
      </c>
      <c r="N452" s="106">
        <f t="shared" si="15"/>
        <v>84</v>
      </c>
      <c r="P452">
        <v>1106.6666666666667</v>
      </c>
      <c r="Q452" s="124">
        <f t="shared" si="14"/>
        <v>1022.6666666666667</v>
      </c>
    </row>
    <row r="453" spans="1:17" ht="25.5" x14ac:dyDescent="0.25">
      <c r="A453" s="139" t="s">
        <v>646</v>
      </c>
      <c r="B453" s="132" t="s">
        <v>1469</v>
      </c>
      <c r="C453" s="118">
        <f>SUMIF('ricostr 1 2016'!$A:$A,'1 2016 ric'!$A:$A,'ricostr 1 2016'!D:D)</f>
        <v>0</v>
      </c>
      <c r="D453" s="118">
        <f>SUMIF('ricostr 1 2016'!$A:$A,'1 2016 ric'!$A:$A,'ricostr 1 2016'!F:F)</f>
        <v>0</v>
      </c>
      <c r="E453" s="118">
        <f>SUMIF('ricostr 1 2016'!$A:$A,'1 2016 ric'!$A:$A,'ricostr 1 2016'!H:H)</f>
        <v>132</v>
      </c>
      <c r="F453" s="118">
        <f>SUMIF('ricostr 1 2016'!$A:$A,'1 2016 ric'!$A:$A,'ricostr 1 2016'!J:J)</f>
        <v>0</v>
      </c>
      <c r="G453" s="118">
        <f>SUMIF('ricostr 1 2016'!$A:$A,'1 2016 ric'!$A:$A,'ricostr 1 2016'!L:L)</f>
        <v>0</v>
      </c>
      <c r="H453" s="118">
        <f>SUMIF('ricostr 1 2016'!$A:$A,'1 2016 ric'!$A:$A,'ricostr 1 2016'!N:N)</f>
        <v>0</v>
      </c>
      <c r="I453" s="118">
        <f>SUMIF('ricostr 1 2016'!$A:$A,'1 2016 ric'!$A:$A,'ricostr 1 2016'!P:P)</f>
        <v>308</v>
      </c>
      <c r="J453" s="118">
        <f>SUMIF('ricostr 1 2016'!$A:$A,'1 2016 ric'!$A:$A,'ricostr 1 2016'!R:R)</f>
        <v>0</v>
      </c>
      <c r="K453" s="118">
        <f>SUMIF('ricostr 1 2016'!$A:$A,'1 2016 ric'!$A:$A,'ricostr 1 2016'!T:T)</f>
        <v>0</v>
      </c>
      <c r="L453" s="118">
        <f>SUMIF('ricostr 1 2016'!$A:$A,'1 2016 ric'!$A:$A,'ricostr 1 2016'!V:V)</f>
        <v>0</v>
      </c>
      <c r="M453" s="118">
        <f>SUMIF('ricostr 1 2016'!$A:$A,'1 2016 ric'!$A:$A,'ricostr 1 2016'!X:X)</f>
        <v>0</v>
      </c>
      <c r="N453" s="106">
        <f t="shared" si="15"/>
        <v>440</v>
      </c>
      <c r="P453">
        <v>196</v>
      </c>
      <c r="Q453" s="124">
        <f t="shared" si="14"/>
        <v>-244</v>
      </c>
    </row>
    <row r="454" spans="1:17" ht="25.5" x14ac:dyDescent="0.25">
      <c r="A454" s="139" t="s">
        <v>647</v>
      </c>
      <c r="B454" s="132" t="s">
        <v>1471</v>
      </c>
      <c r="C454" s="118">
        <f>SUMIF('ricostr 1 2016'!$A:$A,'1 2016 ric'!$A:$A,'ricostr 1 2016'!D:D)</f>
        <v>0</v>
      </c>
      <c r="D454" s="118">
        <f>SUMIF('ricostr 1 2016'!$A:$A,'1 2016 ric'!$A:$A,'ricostr 1 2016'!F:F)</f>
        <v>0</v>
      </c>
      <c r="E454" s="118">
        <f>SUMIF('ricostr 1 2016'!$A:$A,'1 2016 ric'!$A:$A,'ricostr 1 2016'!H:H)</f>
        <v>0</v>
      </c>
      <c r="F454" s="118">
        <f>SUMIF('ricostr 1 2016'!$A:$A,'1 2016 ric'!$A:$A,'ricostr 1 2016'!J:J)</f>
        <v>0</v>
      </c>
      <c r="G454" s="118">
        <f>SUMIF('ricostr 1 2016'!$A:$A,'1 2016 ric'!$A:$A,'ricostr 1 2016'!L:L)</f>
        <v>0</v>
      </c>
      <c r="H454" s="118">
        <f>SUMIF('ricostr 1 2016'!$A:$A,'1 2016 ric'!$A:$A,'ricostr 1 2016'!N:N)</f>
        <v>0</v>
      </c>
      <c r="I454" s="118">
        <f>SUMIF('ricostr 1 2016'!$A:$A,'1 2016 ric'!$A:$A,'ricostr 1 2016'!P:P)</f>
        <v>0</v>
      </c>
      <c r="J454" s="118">
        <f>SUMIF('ricostr 1 2016'!$A:$A,'1 2016 ric'!$A:$A,'ricostr 1 2016'!R:R)</f>
        <v>0</v>
      </c>
      <c r="K454" s="118">
        <f>SUMIF('ricostr 1 2016'!$A:$A,'1 2016 ric'!$A:$A,'ricostr 1 2016'!T:T)</f>
        <v>0</v>
      </c>
      <c r="L454" s="118">
        <f>SUMIF('ricostr 1 2016'!$A:$A,'1 2016 ric'!$A:$A,'ricostr 1 2016'!V:V)</f>
        <v>0</v>
      </c>
      <c r="M454" s="118">
        <f>SUMIF('ricostr 1 2016'!$A:$A,'1 2016 ric'!$A:$A,'ricostr 1 2016'!X:X)</f>
        <v>0</v>
      </c>
      <c r="N454" s="106">
        <f t="shared" si="15"/>
        <v>0</v>
      </c>
      <c r="P454">
        <v>10.666666666666666</v>
      </c>
      <c r="Q454" s="124">
        <f t="shared" si="14"/>
        <v>10.666666666666666</v>
      </c>
    </row>
    <row r="455" spans="1:17" ht="25.5" x14ac:dyDescent="0.25">
      <c r="A455" s="139" t="s">
        <v>648</v>
      </c>
      <c r="B455" s="132" t="s">
        <v>457</v>
      </c>
      <c r="C455" s="118">
        <f>SUMIF('ricostr 1 2016'!$A:$A,'1 2016 ric'!$A:$A,'ricostr 1 2016'!D:D)</f>
        <v>0</v>
      </c>
      <c r="D455" s="118">
        <f>SUMIF('ricostr 1 2016'!$A:$A,'1 2016 ric'!$A:$A,'ricostr 1 2016'!F:F)</f>
        <v>0</v>
      </c>
      <c r="E455" s="118">
        <f>SUMIF('ricostr 1 2016'!$A:$A,'1 2016 ric'!$A:$A,'ricostr 1 2016'!H:H)</f>
        <v>4</v>
      </c>
      <c r="F455" s="118">
        <f>SUMIF('ricostr 1 2016'!$A:$A,'1 2016 ric'!$A:$A,'ricostr 1 2016'!J:J)</f>
        <v>0</v>
      </c>
      <c r="G455" s="118">
        <f>SUMIF('ricostr 1 2016'!$A:$A,'1 2016 ric'!$A:$A,'ricostr 1 2016'!L:L)</f>
        <v>0</v>
      </c>
      <c r="H455" s="118">
        <f>SUMIF('ricostr 1 2016'!$A:$A,'1 2016 ric'!$A:$A,'ricostr 1 2016'!N:N)</f>
        <v>0</v>
      </c>
      <c r="I455" s="118">
        <f>SUMIF('ricostr 1 2016'!$A:$A,'1 2016 ric'!$A:$A,'ricostr 1 2016'!P:P)</f>
        <v>0</v>
      </c>
      <c r="J455" s="118">
        <f>SUMIF('ricostr 1 2016'!$A:$A,'1 2016 ric'!$A:$A,'ricostr 1 2016'!R:R)</f>
        <v>0</v>
      </c>
      <c r="K455" s="118">
        <f>SUMIF('ricostr 1 2016'!$A:$A,'1 2016 ric'!$A:$A,'ricostr 1 2016'!T:T)</f>
        <v>0</v>
      </c>
      <c r="L455" s="118">
        <f>SUMIF('ricostr 1 2016'!$A:$A,'1 2016 ric'!$A:$A,'ricostr 1 2016'!V:V)</f>
        <v>0</v>
      </c>
      <c r="M455" s="118">
        <f>SUMIF('ricostr 1 2016'!$A:$A,'1 2016 ric'!$A:$A,'ricostr 1 2016'!X:X)</f>
        <v>0</v>
      </c>
      <c r="N455" s="106">
        <f t="shared" si="15"/>
        <v>4</v>
      </c>
      <c r="P455">
        <v>2798.6666666666665</v>
      </c>
      <c r="Q455" s="124">
        <f t="shared" si="14"/>
        <v>2794.6666666666665</v>
      </c>
    </row>
    <row r="456" spans="1:17" ht="25.5" x14ac:dyDescent="0.25">
      <c r="A456" s="139" t="s">
        <v>649</v>
      </c>
      <c r="B456" s="132" t="s">
        <v>1475</v>
      </c>
      <c r="C456" s="118">
        <f>SUMIF('ricostr 1 2016'!$A:$A,'1 2016 ric'!$A:$A,'ricostr 1 2016'!D:D)</f>
        <v>0</v>
      </c>
      <c r="D456" s="118">
        <f>SUMIF('ricostr 1 2016'!$A:$A,'1 2016 ric'!$A:$A,'ricostr 1 2016'!F:F)</f>
        <v>4</v>
      </c>
      <c r="E456" s="118">
        <f>SUMIF('ricostr 1 2016'!$A:$A,'1 2016 ric'!$A:$A,'ricostr 1 2016'!H:H)</f>
        <v>296</v>
      </c>
      <c r="F456" s="118">
        <f>SUMIF('ricostr 1 2016'!$A:$A,'1 2016 ric'!$A:$A,'ricostr 1 2016'!J:J)</f>
        <v>72</v>
      </c>
      <c r="G456" s="118">
        <f>SUMIF('ricostr 1 2016'!$A:$A,'1 2016 ric'!$A:$A,'ricostr 1 2016'!L:L)</f>
        <v>520</v>
      </c>
      <c r="H456" s="118">
        <f>SUMIF('ricostr 1 2016'!$A:$A,'1 2016 ric'!$A:$A,'ricostr 1 2016'!N:N)</f>
        <v>0</v>
      </c>
      <c r="I456" s="118">
        <f>SUMIF('ricostr 1 2016'!$A:$A,'1 2016 ric'!$A:$A,'ricostr 1 2016'!P:P)</f>
        <v>40</v>
      </c>
      <c r="J456" s="118">
        <f>SUMIF('ricostr 1 2016'!$A:$A,'1 2016 ric'!$A:$A,'ricostr 1 2016'!R:R)</f>
        <v>2304</v>
      </c>
      <c r="K456" s="118">
        <f>SUMIF('ricostr 1 2016'!$A:$A,'1 2016 ric'!$A:$A,'ricostr 1 2016'!T:T)</f>
        <v>260</v>
      </c>
      <c r="L456" s="118">
        <f>SUMIF('ricostr 1 2016'!$A:$A,'1 2016 ric'!$A:$A,'ricostr 1 2016'!V:V)</f>
        <v>0</v>
      </c>
      <c r="M456" s="118">
        <f>SUMIF('ricostr 1 2016'!$A:$A,'1 2016 ric'!$A:$A,'ricostr 1 2016'!X:X)</f>
        <v>16</v>
      </c>
      <c r="N456" s="106">
        <f t="shared" si="15"/>
        <v>3512</v>
      </c>
      <c r="P456">
        <v>8521.3333333333339</v>
      </c>
      <c r="Q456" s="124">
        <f t="shared" si="14"/>
        <v>5009.3333333333339</v>
      </c>
    </row>
    <row r="457" spans="1:17" x14ac:dyDescent="0.25">
      <c r="A457" s="139" t="s">
        <v>650</v>
      </c>
      <c r="B457" s="132" t="s">
        <v>1477</v>
      </c>
      <c r="C457" s="118">
        <f>SUMIF('ricostr 1 2016'!$A:$A,'1 2016 ric'!$A:$A,'ricostr 1 2016'!D:D)</f>
        <v>0</v>
      </c>
      <c r="D457" s="118">
        <f>SUMIF('ricostr 1 2016'!$A:$A,'1 2016 ric'!$A:$A,'ricostr 1 2016'!F:F)</f>
        <v>212</v>
      </c>
      <c r="E457" s="118">
        <f>SUMIF('ricostr 1 2016'!$A:$A,'1 2016 ric'!$A:$A,'ricostr 1 2016'!H:H)</f>
        <v>40</v>
      </c>
      <c r="F457" s="118">
        <f>SUMIF('ricostr 1 2016'!$A:$A,'1 2016 ric'!$A:$A,'ricostr 1 2016'!J:J)</f>
        <v>16</v>
      </c>
      <c r="G457" s="118">
        <f>SUMIF('ricostr 1 2016'!$A:$A,'1 2016 ric'!$A:$A,'ricostr 1 2016'!L:L)</f>
        <v>0</v>
      </c>
      <c r="H457" s="118">
        <f>SUMIF('ricostr 1 2016'!$A:$A,'1 2016 ric'!$A:$A,'ricostr 1 2016'!N:N)</f>
        <v>44</v>
      </c>
      <c r="I457" s="118">
        <f>SUMIF('ricostr 1 2016'!$A:$A,'1 2016 ric'!$A:$A,'ricostr 1 2016'!P:P)</f>
        <v>416</v>
      </c>
      <c r="J457" s="118">
        <f>SUMIF('ricostr 1 2016'!$A:$A,'1 2016 ric'!$A:$A,'ricostr 1 2016'!R:R)</f>
        <v>868</v>
      </c>
      <c r="K457" s="118">
        <f>SUMIF('ricostr 1 2016'!$A:$A,'1 2016 ric'!$A:$A,'ricostr 1 2016'!T:T)</f>
        <v>136</v>
      </c>
      <c r="L457" s="118">
        <f>SUMIF('ricostr 1 2016'!$A:$A,'1 2016 ric'!$A:$A,'ricostr 1 2016'!V:V)</f>
        <v>12</v>
      </c>
      <c r="M457" s="118">
        <f>SUMIF('ricostr 1 2016'!$A:$A,'1 2016 ric'!$A:$A,'ricostr 1 2016'!X:X)</f>
        <v>24</v>
      </c>
      <c r="N457" s="106">
        <f t="shared" si="15"/>
        <v>1768</v>
      </c>
      <c r="P457">
        <v>4498.666666666667</v>
      </c>
      <c r="Q457" s="124">
        <f t="shared" si="14"/>
        <v>2730.666666666667</v>
      </c>
    </row>
    <row r="458" spans="1:17" x14ac:dyDescent="0.25">
      <c r="A458" s="143" t="s">
        <v>651</v>
      </c>
      <c r="B458" s="132" t="s">
        <v>1479</v>
      </c>
      <c r="C458" s="118">
        <f>SUMIF('ricostr 1 2016'!$A:$A,'1 2016 ric'!$A:$A,'ricostr 1 2016'!D:D)</f>
        <v>0</v>
      </c>
      <c r="D458" s="118">
        <f>SUMIF('ricostr 1 2016'!$A:$A,'1 2016 ric'!$A:$A,'ricostr 1 2016'!F:F)</f>
        <v>0</v>
      </c>
      <c r="E458" s="118">
        <f>SUMIF('ricostr 1 2016'!$A:$A,'1 2016 ric'!$A:$A,'ricostr 1 2016'!H:H)</f>
        <v>0</v>
      </c>
      <c r="F458" s="118">
        <f>SUMIF('ricostr 1 2016'!$A:$A,'1 2016 ric'!$A:$A,'ricostr 1 2016'!J:J)</f>
        <v>0</v>
      </c>
      <c r="G458" s="118">
        <f>SUMIF('ricostr 1 2016'!$A:$A,'1 2016 ric'!$A:$A,'ricostr 1 2016'!L:L)</f>
        <v>0</v>
      </c>
      <c r="H458" s="118">
        <f>SUMIF('ricostr 1 2016'!$A:$A,'1 2016 ric'!$A:$A,'ricostr 1 2016'!N:N)</f>
        <v>0</v>
      </c>
      <c r="I458" s="118">
        <f>SUMIF('ricostr 1 2016'!$A:$A,'1 2016 ric'!$A:$A,'ricostr 1 2016'!P:P)</f>
        <v>0</v>
      </c>
      <c r="J458" s="118">
        <f>SUMIF('ricostr 1 2016'!$A:$A,'1 2016 ric'!$A:$A,'ricostr 1 2016'!R:R)</f>
        <v>0</v>
      </c>
      <c r="K458" s="118">
        <f>SUMIF('ricostr 1 2016'!$A:$A,'1 2016 ric'!$A:$A,'ricostr 1 2016'!T:T)</f>
        <v>0</v>
      </c>
      <c r="L458" s="118">
        <f>SUMIF('ricostr 1 2016'!$A:$A,'1 2016 ric'!$A:$A,'ricostr 1 2016'!V:V)</f>
        <v>0</v>
      </c>
      <c r="M458" s="118">
        <f>SUMIF('ricostr 1 2016'!$A:$A,'1 2016 ric'!$A:$A,'ricostr 1 2016'!X:X)</f>
        <v>0</v>
      </c>
      <c r="N458" s="106">
        <f t="shared" si="15"/>
        <v>0</v>
      </c>
      <c r="P458">
        <v>160</v>
      </c>
      <c r="Q458" s="124">
        <f t="shared" si="14"/>
        <v>160</v>
      </c>
    </row>
    <row r="459" spans="1:17" ht="25.5" x14ac:dyDescent="0.25">
      <c r="A459" s="143" t="s">
        <v>652</v>
      </c>
      <c r="B459" s="132" t="s">
        <v>1340</v>
      </c>
      <c r="C459" s="118">
        <f>SUMIF('ricostr 1 2016'!$A:$A,'1 2016 ric'!$A:$A,'ricostr 1 2016'!D:D)</f>
        <v>0</v>
      </c>
      <c r="D459" s="118">
        <f>SUMIF('ricostr 1 2016'!$A:$A,'1 2016 ric'!$A:$A,'ricostr 1 2016'!F:F)</f>
        <v>0</v>
      </c>
      <c r="E459" s="118">
        <f>SUMIF('ricostr 1 2016'!$A:$A,'1 2016 ric'!$A:$A,'ricostr 1 2016'!H:H)</f>
        <v>0</v>
      </c>
      <c r="F459" s="118">
        <f>SUMIF('ricostr 1 2016'!$A:$A,'1 2016 ric'!$A:$A,'ricostr 1 2016'!J:J)</f>
        <v>0</v>
      </c>
      <c r="G459" s="118">
        <f>SUMIF('ricostr 1 2016'!$A:$A,'1 2016 ric'!$A:$A,'ricostr 1 2016'!L:L)</f>
        <v>0</v>
      </c>
      <c r="H459" s="118">
        <f>SUMIF('ricostr 1 2016'!$A:$A,'1 2016 ric'!$A:$A,'ricostr 1 2016'!N:N)</f>
        <v>0</v>
      </c>
      <c r="I459" s="118">
        <f>SUMIF('ricostr 1 2016'!$A:$A,'1 2016 ric'!$A:$A,'ricostr 1 2016'!P:P)</f>
        <v>0</v>
      </c>
      <c r="J459" s="118">
        <f>SUMIF('ricostr 1 2016'!$A:$A,'1 2016 ric'!$A:$A,'ricostr 1 2016'!R:R)</f>
        <v>0</v>
      </c>
      <c r="K459" s="118">
        <f>SUMIF('ricostr 1 2016'!$A:$A,'1 2016 ric'!$A:$A,'ricostr 1 2016'!T:T)</f>
        <v>0</v>
      </c>
      <c r="L459" s="118">
        <f>SUMIF('ricostr 1 2016'!$A:$A,'1 2016 ric'!$A:$A,'ricostr 1 2016'!V:V)</f>
        <v>0</v>
      </c>
      <c r="M459" s="118">
        <f>SUMIF('ricostr 1 2016'!$A:$A,'1 2016 ric'!$A:$A,'ricostr 1 2016'!X:X)</f>
        <v>0</v>
      </c>
      <c r="N459" s="106">
        <f t="shared" si="15"/>
        <v>0</v>
      </c>
      <c r="P459">
        <v>0</v>
      </c>
      <c r="Q459" s="124">
        <f t="shared" si="14"/>
        <v>0</v>
      </c>
    </row>
    <row r="460" spans="1:17" x14ac:dyDescent="0.25">
      <c r="A460" s="143" t="s">
        <v>653</v>
      </c>
      <c r="B460" s="132" t="s">
        <v>1151</v>
      </c>
      <c r="C460" s="118">
        <f>SUMIF('ricostr 1 2016'!$A:$A,'1 2016 ric'!$A:$A,'ricostr 1 2016'!D:D)</f>
        <v>0</v>
      </c>
      <c r="D460" s="118">
        <f>SUMIF('ricostr 1 2016'!$A:$A,'1 2016 ric'!$A:$A,'ricostr 1 2016'!F:F)</f>
        <v>0</v>
      </c>
      <c r="E460" s="118">
        <f>SUMIF('ricostr 1 2016'!$A:$A,'1 2016 ric'!$A:$A,'ricostr 1 2016'!H:H)</f>
        <v>0</v>
      </c>
      <c r="F460" s="118">
        <f>SUMIF('ricostr 1 2016'!$A:$A,'1 2016 ric'!$A:$A,'ricostr 1 2016'!J:J)</f>
        <v>0</v>
      </c>
      <c r="G460" s="118">
        <f>SUMIF('ricostr 1 2016'!$A:$A,'1 2016 ric'!$A:$A,'ricostr 1 2016'!L:L)</f>
        <v>0</v>
      </c>
      <c r="H460" s="118">
        <f>SUMIF('ricostr 1 2016'!$A:$A,'1 2016 ric'!$A:$A,'ricostr 1 2016'!N:N)</f>
        <v>0</v>
      </c>
      <c r="I460" s="118">
        <f>SUMIF('ricostr 1 2016'!$A:$A,'1 2016 ric'!$A:$A,'ricostr 1 2016'!P:P)</f>
        <v>0</v>
      </c>
      <c r="J460" s="118">
        <f>SUMIF('ricostr 1 2016'!$A:$A,'1 2016 ric'!$A:$A,'ricostr 1 2016'!R:R)</f>
        <v>0</v>
      </c>
      <c r="K460" s="118">
        <f>SUMIF('ricostr 1 2016'!$A:$A,'1 2016 ric'!$A:$A,'ricostr 1 2016'!T:T)</f>
        <v>0</v>
      </c>
      <c r="L460" s="118">
        <f>SUMIF('ricostr 1 2016'!$A:$A,'1 2016 ric'!$A:$A,'ricostr 1 2016'!V:V)</f>
        <v>0</v>
      </c>
      <c r="M460" s="118">
        <f>SUMIF('ricostr 1 2016'!$A:$A,'1 2016 ric'!$A:$A,'ricostr 1 2016'!X:X)</f>
        <v>0</v>
      </c>
      <c r="N460" s="106">
        <f t="shared" si="15"/>
        <v>0</v>
      </c>
      <c r="P460">
        <v>160</v>
      </c>
      <c r="Q460" s="124">
        <f t="shared" si="14"/>
        <v>160</v>
      </c>
    </row>
    <row r="461" spans="1:17" ht="25.5" x14ac:dyDescent="0.25">
      <c r="A461" s="139" t="s">
        <v>654</v>
      </c>
      <c r="B461" s="132" t="s">
        <v>1153</v>
      </c>
      <c r="C461" s="118">
        <f>SUMIF('ricostr 1 2016'!$A:$A,'1 2016 ric'!$A:$A,'ricostr 1 2016'!D:D)</f>
        <v>0</v>
      </c>
      <c r="D461" s="118">
        <f>SUMIF('ricostr 1 2016'!$A:$A,'1 2016 ric'!$A:$A,'ricostr 1 2016'!F:F)</f>
        <v>0</v>
      </c>
      <c r="E461" s="118">
        <f>SUMIF('ricostr 1 2016'!$A:$A,'1 2016 ric'!$A:$A,'ricostr 1 2016'!H:H)</f>
        <v>0</v>
      </c>
      <c r="F461" s="118">
        <f>SUMIF('ricostr 1 2016'!$A:$A,'1 2016 ric'!$A:$A,'ricostr 1 2016'!J:J)</f>
        <v>0</v>
      </c>
      <c r="G461" s="118">
        <f>SUMIF('ricostr 1 2016'!$A:$A,'1 2016 ric'!$A:$A,'ricostr 1 2016'!L:L)</f>
        <v>0</v>
      </c>
      <c r="H461" s="118">
        <f>SUMIF('ricostr 1 2016'!$A:$A,'1 2016 ric'!$A:$A,'ricostr 1 2016'!N:N)</f>
        <v>0</v>
      </c>
      <c r="I461" s="118">
        <f>SUMIF('ricostr 1 2016'!$A:$A,'1 2016 ric'!$A:$A,'ricostr 1 2016'!P:P)</f>
        <v>0</v>
      </c>
      <c r="J461" s="118">
        <f>SUMIF('ricostr 1 2016'!$A:$A,'1 2016 ric'!$A:$A,'ricostr 1 2016'!R:R)</f>
        <v>0</v>
      </c>
      <c r="K461" s="118">
        <f>SUMIF('ricostr 1 2016'!$A:$A,'1 2016 ric'!$A:$A,'ricostr 1 2016'!T:T)</f>
        <v>0</v>
      </c>
      <c r="L461" s="118">
        <f>SUMIF('ricostr 1 2016'!$A:$A,'1 2016 ric'!$A:$A,'ricostr 1 2016'!V:V)</f>
        <v>0</v>
      </c>
      <c r="M461" s="118">
        <f>SUMIF('ricostr 1 2016'!$A:$A,'1 2016 ric'!$A:$A,'ricostr 1 2016'!X:X)</f>
        <v>0</v>
      </c>
      <c r="N461" s="106">
        <f t="shared" si="15"/>
        <v>0</v>
      </c>
      <c r="P461">
        <v>0</v>
      </c>
      <c r="Q461" s="124">
        <f t="shared" si="14"/>
        <v>0</v>
      </c>
    </row>
    <row r="462" spans="1:17" ht="25.5" x14ac:dyDescent="0.25">
      <c r="A462" s="139" t="s">
        <v>655</v>
      </c>
      <c r="B462" s="132" t="s">
        <v>1155</v>
      </c>
      <c r="C462" s="118">
        <f>SUMIF('ricostr 1 2016'!$A:$A,'1 2016 ric'!$A:$A,'ricostr 1 2016'!D:D)</f>
        <v>0</v>
      </c>
      <c r="D462" s="118">
        <f>SUMIF('ricostr 1 2016'!$A:$A,'1 2016 ric'!$A:$A,'ricostr 1 2016'!F:F)</f>
        <v>0</v>
      </c>
      <c r="E462" s="118">
        <f>SUMIF('ricostr 1 2016'!$A:$A,'1 2016 ric'!$A:$A,'ricostr 1 2016'!H:H)</f>
        <v>0</v>
      </c>
      <c r="F462" s="118">
        <f>SUMIF('ricostr 1 2016'!$A:$A,'1 2016 ric'!$A:$A,'ricostr 1 2016'!J:J)</f>
        <v>0</v>
      </c>
      <c r="G462" s="118">
        <f>SUMIF('ricostr 1 2016'!$A:$A,'1 2016 ric'!$A:$A,'ricostr 1 2016'!L:L)</f>
        <v>0</v>
      </c>
      <c r="H462" s="118">
        <f>SUMIF('ricostr 1 2016'!$A:$A,'1 2016 ric'!$A:$A,'ricostr 1 2016'!N:N)</f>
        <v>0</v>
      </c>
      <c r="I462" s="118">
        <f>SUMIF('ricostr 1 2016'!$A:$A,'1 2016 ric'!$A:$A,'ricostr 1 2016'!P:P)</f>
        <v>0</v>
      </c>
      <c r="J462" s="118">
        <f>SUMIF('ricostr 1 2016'!$A:$A,'1 2016 ric'!$A:$A,'ricostr 1 2016'!R:R)</f>
        <v>0</v>
      </c>
      <c r="K462" s="118">
        <f>SUMIF('ricostr 1 2016'!$A:$A,'1 2016 ric'!$A:$A,'ricostr 1 2016'!T:T)</f>
        <v>0</v>
      </c>
      <c r="L462" s="118">
        <f>SUMIF('ricostr 1 2016'!$A:$A,'1 2016 ric'!$A:$A,'ricostr 1 2016'!V:V)</f>
        <v>0</v>
      </c>
      <c r="M462" s="118">
        <f>SUMIF('ricostr 1 2016'!$A:$A,'1 2016 ric'!$A:$A,'ricostr 1 2016'!X:X)</f>
        <v>0</v>
      </c>
      <c r="N462" s="106">
        <f t="shared" si="15"/>
        <v>0</v>
      </c>
      <c r="P462">
        <v>0</v>
      </c>
      <c r="Q462" s="124">
        <f t="shared" si="14"/>
        <v>0</v>
      </c>
    </row>
    <row r="463" spans="1:17" ht="25.5" x14ac:dyDescent="0.25">
      <c r="A463" s="139" t="s">
        <v>656</v>
      </c>
      <c r="B463" s="132" t="s">
        <v>1157</v>
      </c>
      <c r="C463" s="118">
        <f>SUMIF('ricostr 1 2016'!$A:$A,'1 2016 ric'!$A:$A,'ricostr 1 2016'!D:D)</f>
        <v>0</v>
      </c>
      <c r="D463" s="118">
        <f>SUMIF('ricostr 1 2016'!$A:$A,'1 2016 ric'!$A:$A,'ricostr 1 2016'!F:F)</f>
        <v>0</v>
      </c>
      <c r="E463" s="118">
        <f>SUMIF('ricostr 1 2016'!$A:$A,'1 2016 ric'!$A:$A,'ricostr 1 2016'!H:H)</f>
        <v>0</v>
      </c>
      <c r="F463" s="118">
        <f>SUMIF('ricostr 1 2016'!$A:$A,'1 2016 ric'!$A:$A,'ricostr 1 2016'!J:J)</f>
        <v>0</v>
      </c>
      <c r="G463" s="118">
        <f>SUMIF('ricostr 1 2016'!$A:$A,'1 2016 ric'!$A:$A,'ricostr 1 2016'!L:L)</f>
        <v>0</v>
      </c>
      <c r="H463" s="118">
        <f>SUMIF('ricostr 1 2016'!$A:$A,'1 2016 ric'!$A:$A,'ricostr 1 2016'!N:N)</f>
        <v>0</v>
      </c>
      <c r="I463" s="118">
        <f>SUMIF('ricostr 1 2016'!$A:$A,'1 2016 ric'!$A:$A,'ricostr 1 2016'!P:P)</f>
        <v>0</v>
      </c>
      <c r="J463" s="118">
        <f>SUMIF('ricostr 1 2016'!$A:$A,'1 2016 ric'!$A:$A,'ricostr 1 2016'!R:R)</f>
        <v>0</v>
      </c>
      <c r="K463" s="118">
        <f>SUMIF('ricostr 1 2016'!$A:$A,'1 2016 ric'!$A:$A,'ricostr 1 2016'!T:T)</f>
        <v>0</v>
      </c>
      <c r="L463" s="118">
        <f>SUMIF('ricostr 1 2016'!$A:$A,'1 2016 ric'!$A:$A,'ricostr 1 2016'!V:V)</f>
        <v>0</v>
      </c>
      <c r="M463" s="118">
        <f>SUMIF('ricostr 1 2016'!$A:$A,'1 2016 ric'!$A:$A,'ricostr 1 2016'!X:X)</f>
        <v>0</v>
      </c>
      <c r="N463" s="106">
        <f t="shared" si="15"/>
        <v>0</v>
      </c>
      <c r="P463">
        <v>0</v>
      </c>
      <c r="Q463" s="124">
        <f t="shared" si="14"/>
        <v>0</v>
      </c>
    </row>
    <row r="464" spans="1:17" ht="25.5" x14ac:dyDescent="0.25">
      <c r="A464" s="139" t="s">
        <v>657</v>
      </c>
      <c r="B464" s="132" t="s">
        <v>1159</v>
      </c>
      <c r="C464" s="118">
        <f>SUMIF('ricostr 1 2016'!$A:$A,'1 2016 ric'!$A:$A,'ricostr 1 2016'!D:D)</f>
        <v>0</v>
      </c>
      <c r="D464" s="118">
        <f>SUMIF('ricostr 1 2016'!$A:$A,'1 2016 ric'!$A:$A,'ricostr 1 2016'!F:F)</f>
        <v>0</v>
      </c>
      <c r="E464" s="118">
        <f>SUMIF('ricostr 1 2016'!$A:$A,'1 2016 ric'!$A:$A,'ricostr 1 2016'!H:H)</f>
        <v>0</v>
      </c>
      <c r="F464" s="118">
        <f>SUMIF('ricostr 1 2016'!$A:$A,'1 2016 ric'!$A:$A,'ricostr 1 2016'!J:J)</f>
        <v>0</v>
      </c>
      <c r="G464" s="118">
        <f>SUMIF('ricostr 1 2016'!$A:$A,'1 2016 ric'!$A:$A,'ricostr 1 2016'!L:L)</f>
        <v>0</v>
      </c>
      <c r="H464" s="118">
        <f>SUMIF('ricostr 1 2016'!$A:$A,'1 2016 ric'!$A:$A,'ricostr 1 2016'!N:N)</f>
        <v>0</v>
      </c>
      <c r="I464" s="118">
        <f>SUMIF('ricostr 1 2016'!$A:$A,'1 2016 ric'!$A:$A,'ricostr 1 2016'!P:P)</f>
        <v>0</v>
      </c>
      <c r="J464" s="118">
        <f>SUMIF('ricostr 1 2016'!$A:$A,'1 2016 ric'!$A:$A,'ricostr 1 2016'!R:R)</f>
        <v>0</v>
      </c>
      <c r="K464" s="118">
        <f>SUMIF('ricostr 1 2016'!$A:$A,'1 2016 ric'!$A:$A,'ricostr 1 2016'!T:T)</f>
        <v>0</v>
      </c>
      <c r="L464" s="118">
        <f>SUMIF('ricostr 1 2016'!$A:$A,'1 2016 ric'!$A:$A,'ricostr 1 2016'!V:V)</f>
        <v>0</v>
      </c>
      <c r="M464" s="118">
        <f>SUMIF('ricostr 1 2016'!$A:$A,'1 2016 ric'!$A:$A,'ricostr 1 2016'!X:X)</f>
        <v>0</v>
      </c>
      <c r="N464" s="106">
        <f t="shared" si="15"/>
        <v>0</v>
      </c>
      <c r="P464">
        <v>0</v>
      </c>
      <c r="Q464" s="124">
        <f t="shared" si="14"/>
        <v>0</v>
      </c>
    </row>
    <row r="465" spans="1:17" ht="25.5" x14ac:dyDescent="0.25">
      <c r="A465" s="139" t="s">
        <v>658</v>
      </c>
      <c r="B465" s="132" t="s">
        <v>458</v>
      </c>
      <c r="C465" s="118">
        <f>SUMIF('ricostr 1 2016'!$A:$A,'1 2016 ric'!$A:$A,'ricostr 1 2016'!D:D)</f>
        <v>0</v>
      </c>
      <c r="D465" s="118">
        <f>SUMIF('ricostr 1 2016'!$A:$A,'1 2016 ric'!$A:$A,'ricostr 1 2016'!F:F)</f>
        <v>0</v>
      </c>
      <c r="E465" s="118">
        <f>SUMIF('ricostr 1 2016'!$A:$A,'1 2016 ric'!$A:$A,'ricostr 1 2016'!H:H)</f>
        <v>0</v>
      </c>
      <c r="F465" s="118">
        <f>SUMIF('ricostr 1 2016'!$A:$A,'1 2016 ric'!$A:$A,'ricostr 1 2016'!J:J)</f>
        <v>0</v>
      </c>
      <c r="G465" s="118">
        <f>SUMIF('ricostr 1 2016'!$A:$A,'1 2016 ric'!$A:$A,'ricostr 1 2016'!L:L)</f>
        <v>0</v>
      </c>
      <c r="H465" s="118">
        <f>SUMIF('ricostr 1 2016'!$A:$A,'1 2016 ric'!$A:$A,'ricostr 1 2016'!N:N)</f>
        <v>0</v>
      </c>
      <c r="I465" s="118">
        <f>SUMIF('ricostr 1 2016'!$A:$A,'1 2016 ric'!$A:$A,'ricostr 1 2016'!P:P)</f>
        <v>0</v>
      </c>
      <c r="J465" s="118">
        <f>SUMIF('ricostr 1 2016'!$A:$A,'1 2016 ric'!$A:$A,'ricostr 1 2016'!R:R)</f>
        <v>0</v>
      </c>
      <c r="K465" s="118">
        <f>SUMIF('ricostr 1 2016'!$A:$A,'1 2016 ric'!$A:$A,'ricostr 1 2016'!T:T)</f>
        <v>0</v>
      </c>
      <c r="L465" s="118">
        <f>SUMIF('ricostr 1 2016'!$A:$A,'1 2016 ric'!$A:$A,'ricostr 1 2016'!V:V)</f>
        <v>0</v>
      </c>
      <c r="M465" s="118">
        <f>SUMIF('ricostr 1 2016'!$A:$A,'1 2016 ric'!$A:$A,'ricostr 1 2016'!X:X)</f>
        <v>0</v>
      </c>
      <c r="N465" s="106">
        <f t="shared" si="15"/>
        <v>0</v>
      </c>
      <c r="P465">
        <v>0</v>
      </c>
      <c r="Q465" s="124">
        <f t="shared" si="14"/>
        <v>0</v>
      </c>
    </row>
    <row r="466" spans="1:17" ht="25.5" x14ac:dyDescent="0.25">
      <c r="A466" s="139" t="s">
        <v>659</v>
      </c>
      <c r="B466" s="132" t="s">
        <v>1163</v>
      </c>
      <c r="C466" s="118">
        <f>SUMIF('ricostr 1 2016'!$A:$A,'1 2016 ric'!$A:$A,'ricostr 1 2016'!D:D)</f>
        <v>0</v>
      </c>
      <c r="D466" s="118">
        <f>SUMIF('ricostr 1 2016'!$A:$A,'1 2016 ric'!$A:$A,'ricostr 1 2016'!F:F)</f>
        <v>0</v>
      </c>
      <c r="E466" s="118">
        <f>SUMIF('ricostr 1 2016'!$A:$A,'1 2016 ric'!$A:$A,'ricostr 1 2016'!H:H)</f>
        <v>0</v>
      </c>
      <c r="F466" s="118">
        <f>SUMIF('ricostr 1 2016'!$A:$A,'1 2016 ric'!$A:$A,'ricostr 1 2016'!J:J)</f>
        <v>0</v>
      </c>
      <c r="G466" s="118">
        <f>SUMIF('ricostr 1 2016'!$A:$A,'1 2016 ric'!$A:$A,'ricostr 1 2016'!L:L)</f>
        <v>0</v>
      </c>
      <c r="H466" s="118">
        <f>SUMIF('ricostr 1 2016'!$A:$A,'1 2016 ric'!$A:$A,'ricostr 1 2016'!N:N)</f>
        <v>0</v>
      </c>
      <c r="I466" s="118">
        <f>SUMIF('ricostr 1 2016'!$A:$A,'1 2016 ric'!$A:$A,'ricostr 1 2016'!P:P)</f>
        <v>0</v>
      </c>
      <c r="J466" s="118">
        <f>SUMIF('ricostr 1 2016'!$A:$A,'1 2016 ric'!$A:$A,'ricostr 1 2016'!R:R)</f>
        <v>0</v>
      </c>
      <c r="K466" s="118">
        <f>SUMIF('ricostr 1 2016'!$A:$A,'1 2016 ric'!$A:$A,'ricostr 1 2016'!T:T)</f>
        <v>0</v>
      </c>
      <c r="L466" s="118">
        <f>SUMIF('ricostr 1 2016'!$A:$A,'1 2016 ric'!$A:$A,'ricostr 1 2016'!V:V)</f>
        <v>0</v>
      </c>
      <c r="M466" s="118">
        <f>SUMIF('ricostr 1 2016'!$A:$A,'1 2016 ric'!$A:$A,'ricostr 1 2016'!X:X)</f>
        <v>0</v>
      </c>
      <c r="N466" s="106">
        <f t="shared" si="15"/>
        <v>0</v>
      </c>
      <c r="P466">
        <v>160</v>
      </c>
      <c r="Q466" s="124">
        <f t="shared" si="14"/>
        <v>160</v>
      </c>
    </row>
    <row r="467" spans="1:17" x14ac:dyDescent="0.25">
      <c r="A467" s="139" t="s">
        <v>660</v>
      </c>
      <c r="B467" s="132" t="s">
        <v>680</v>
      </c>
      <c r="C467" s="118">
        <f>SUMIF('ricostr 1 2016'!$A:$A,'1 2016 ric'!$A:$A,'ricostr 1 2016'!D:D)</f>
        <v>0</v>
      </c>
      <c r="D467" s="118">
        <f>SUMIF('ricostr 1 2016'!$A:$A,'1 2016 ric'!$A:$A,'ricostr 1 2016'!F:F)</f>
        <v>0</v>
      </c>
      <c r="E467" s="118">
        <f>SUMIF('ricostr 1 2016'!$A:$A,'1 2016 ric'!$A:$A,'ricostr 1 2016'!H:H)</f>
        <v>0</v>
      </c>
      <c r="F467" s="118">
        <f>SUMIF('ricostr 1 2016'!$A:$A,'1 2016 ric'!$A:$A,'ricostr 1 2016'!J:J)</f>
        <v>0</v>
      </c>
      <c r="G467" s="118">
        <f>SUMIF('ricostr 1 2016'!$A:$A,'1 2016 ric'!$A:$A,'ricostr 1 2016'!L:L)</f>
        <v>0</v>
      </c>
      <c r="H467" s="118">
        <f>SUMIF('ricostr 1 2016'!$A:$A,'1 2016 ric'!$A:$A,'ricostr 1 2016'!N:N)</f>
        <v>0</v>
      </c>
      <c r="I467" s="118">
        <f>SUMIF('ricostr 1 2016'!$A:$A,'1 2016 ric'!$A:$A,'ricostr 1 2016'!P:P)</f>
        <v>0</v>
      </c>
      <c r="J467" s="118">
        <f>SUMIF('ricostr 1 2016'!$A:$A,'1 2016 ric'!$A:$A,'ricostr 1 2016'!R:R)</f>
        <v>0</v>
      </c>
      <c r="K467" s="118">
        <f>SUMIF('ricostr 1 2016'!$A:$A,'1 2016 ric'!$A:$A,'ricostr 1 2016'!T:T)</f>
        <v>0</v>
      </c>
      <c r="L467" s="118">
        <f>SUMIF('ricostr 1 2016'!$A:$A,'1 2016 ric'!$A:$A,'ricostr 1 2016'!V:V)</f>
        <v>0</v>
      </c>
      <c r="M467" s="118">
        <f>SUMIF('ricostr 1 2016'!$A:$A,'1 2016 ric'!$A:$A,'ricostr 1 2016'!X:X)</f>
        <v>0</v>
      </c>
      <c r="N467" s="106">
        <f t="shared" si="15"/>
        <v>0</v>
      </c>
      <c r="P467">
        <v>0</v>
      </c>
      <c r="Q467" s="124">
        <f t="shared" si="14"/>
        <v>0</v>
      </c>
    </row>
    <row r="468" spans="1:17" x14ac:dyDescent="0.25">
      <c r="A468" s="143" t="s">
        <v>661</v>
      </c>
      <c r="B468" s="132" t="s">
        <v>23</v>
      </c>
      <c r="C468" s="118">
        <f>SUMIF('ricostr 1 2016'!$A:$A,'1 2016 ric'!$A:$A,'ricostr 1 2016'!D:D)</f>
        <v>0</v>
      </c>
      <c r="D468" s="118">
        <f>SUMIF('ricostr 1 2016'!$A:$A,'1 2016 ric'!$A:$A,'ricostr 1 2016'!F:F)</f>
        <v>0</v>
      </c>
      <c r="E468" s="118">
        <f>SUMIF('ricostr 1 2016'!$A:$A,'1 2016 ric'!$A:$A,'ricostr 1 2016'!H:H)</f>
        <v>24</v>
      </c>
      <c r="F468" s="118">
        <f>SUMIF('ricostr 1 2016'!$A:$A,'1 2016 ric'!$A:$A,'ricostr 1 2016'!J:J)</f>
        <v>0</v>
      </c>
      <c r="G468" s="118">
        <f>SUMIF('ricostr 1 2016'!$A:$A,'1 2016 ric'!$A:$A,'ricostr 1 2016'!L:L)</f>
        <v>0</v>
      </c>
      <c r="H468" s="118">
        <f>SUMIF('ricostr 1 2016'!$A:$A,'1 2016 ric'!$A:$A,'ricostr 1 2016'!N:N)</f>
        <v>0</v>
      </c>
      <c r="I468" s="118">
        <f>SUMIF('ricostr 1 2016'!$A:$A,'1 2016 ric'!$A:$A,'ricostr 1 2016'!P:P)</f>
        <v>52</v>
      </c>
      <c r="J468" s="118">
        <f>SUMIF('ricostr 1 2016'!$A:$A,'1 2016 ric'!$A:$A,'ricostr 1 2016'!R:R)</f>
        <v>0</v>
      </c>
      <c r="K468" s="118">
        <f>SUMIF('ricostr 1 2016'!$A:$A,'1 2016 ric'!$A:$A,'ricostr 1 2016'!T:T)</f>
        <v>0</v>
      </c>
      <c r="L468" s="118">
        <f>SUMIF('ricostr 1 2016'!$A:$A,'1 2016 ric'!$A:$A,'ricostr 1 2016'!V:V)</f>
        <v>0</v>
      </c>
      <c r="M468" s="118">
        <f>SUMIF('ricostr 1 2016'!$A:$A,'1 2016 ric'!$A:$A,'ricostr 1 2016'!X:X)</f>
        <v>0</v>
      </c>
      <c r="N468" s="106">
        <f t="shared" si="15"/>
        <v>76</v>
      </c>
      <c r="P468">
        <v>13.333333333333334</v>
      </c>
      <c r="Q468" s="124">
        <f t="shared" si="14"/>
        <v>-62.666666666666664</v>
      </c>
    </row>
    <row r="469" spans="1:17" x14ac:dyDescent="0.25">
      <c r="A469" s="139" t="s">
        <v>662</v>
      </c>
      <c r="B469" s="132" t="s">
        <v>25</v>
      </c>
      <c r="C469" s="118">
        <f>SUMIF('ricostr 1 2016'!$A:$A,'1 2016 ric'!$A:$A,'ricostr 1 2016'!D:D)</f>
        <v>0</v>
      </c>
      <c r="D469" s="118">
        <f>SUMIF('ricostr 1 2016'!$A:$A,'1 2016 ric'!$A:$A,'ricostr 1 2016'!F:F)</f>
        <v>-152</v>
      </c>
      <c r="E469" s="118">
        <f>SUMIF('ricostr 1 2016'!$A:$A,'1 2016 ric'!$A:$A,'ricostr 1 2016'!H:H)</f>
        <v>144</v>
      </c>
      <c r="F469" s="118">
        <f>SUMIF('ricostr 1 2016'!$A:$A,'1 2016 ric'!$A:$A,'ricostr 1 2016'!J:J)</f>
        <v>-36</v>
      </c>
      <c r="G469" s="118">
        <f>SUMIF('ricostr 1 2016'!$A:$A,'1 2016 ric'!$A:$A,'ricostr 1 2016'!L:L)</f>
        <v>-256</v>
      </c>
      <c r="H469" s="118">
        <f>SUMIF('ricostr 1 2016'!$A:$A,'1 2016 ric'!$A:$A,'ricostr 1 2016'!N:N)</f>
        <v>-24</v>
      </c>
      <c r="I469" s="118">
        <f>SUMIF('ricostr 1 2016'!$A:$A,'1 2016 ric'!$A:$A,'ricostr 1 2016'!P:P)</f>
        <v>-352</v>
      </c>
      <c r="J469" s="118">
        <f>SUMIF('ricostr 1 2016'!$A:$A,'1 2016 ric'!$A:$A,'ricostr 1 2016'!R:R)</f>
        <v>-1504</v>
      </c>
      <c r="K469" s="118">
        <f>SUMIF('ricostr 1 2016'!$A:$A,'1 2016 ric'!$A:$A,'ricostr 1 2016'!T:T)</f>
        <v>-208</v>
      </c>
      <c r="L469" s="118">
        <f>SUMIF('ricostr 1 2016'!$A:$A,'1 2016 ric'!$A:$A,'ricostr 1 2016'!V:V)</f>
        <v>-988</v>
      </c>
      <c r="M469" s="118">
        <f>SUMIF('ricostr 1 2016'!$A:$A,'1 2016 ric'!$A:$A,'ricostr 1 2016'!X:X)</f>
        <v>84</v>
      </c>
      <c r="N469" s="106">
        <f t="shared" si="15"/>
        <v>-3292</v>
      </c>
      <c r="P469">
        <v>-11273.333333333334</v>
      </c>
      <c r="Q469" s="124">
        <f t="shared" si="14"/>
        <v>-7981.3333333333339</v>
      </c>
    </row>
    <row r="470" spans="1:17" x14ac:dyDescent="0.25">
      <c r="A470" s="139" t="s">
        <v>663</v>
      </c>
      <c r="B470" s="132" t="s">
        <v>1819</v>
      </c>
      <c r="C470" s="118">
        <f>SUMIF('ricostr 1 2016'!$A:$A,'1 2016 ric'!$A:$A,'ricostr 1 2016'!D:D)</f>
        <v>-44853.370694371581</v>
      </c>
      <c r="D470" s="118">
        <f>SUMIF('ricostr 1 2016'!$A:$A,'1 2016 ric'!$A:$A,'ricostr 1 2016'!F:F)</f>
        <v>-4202.7733262249385</v>
      </c>
      <c r="E470" s="118">
        <f>SUMIF('ricostr 1 2016'!$A:$A,'1 2016 ric'!$A:$A,'ricostr 1 2016'!H:H)</f>
        <v>-35237.472044964728</v>
      </c>
      <c r="F470" s="118">
        <f>SUMIF('ricostr 1 2016'!$A:$A,'1 2016 ric'!$A:$A,'ricostr 1 2016'!J:J)</f>
        <v>-7234.9693163701158</v>
      </c>
      <c r="G470" s="118">
        <f>SUMIF('ricostr 1 2016'!$A:$A,'1 2016 ric'!$A:$A,'ricostr 1 2016'!L:L)</f>
        <v>-15860.778733396291</v>
      </c>
      <c r="H470" s="118">
        <f>SUMIF('ricostr 1 2016'!$A:$A,'1 2016 ric'!$A:$A,'ricostr 1 2016'!N:N)</f>
        <v>-6905.2277402474865</v>
      </c>
      <c r="I470" s="118">
        <f>SUMIF('ricostr 1 2016'!$A:$A,'1 2016 ric'!$A:$A,'ricostr 1 2016'!P:P)</f>
        <v>-32892.996448307938</v>
      </c>
      <c r="J470" s="118">
        <f>SUMIF('ricostr 1 2016'!$A:$A,'1 2016 ric'!$A:$A,'ricostr 1 2016'!R:R)</f>
        <v>-67916.427077387925</v>
      </c>
      <c r="K470" s="118">
        <f>SUMIF('ricostr 1 2016'!$A:$A,'1 2016 ric'!$A:$A,'ricostr 1 2016'!T:T)</f>
        <v>-34226.603202920931</v>
      </c>
      <c r="L470" s="118">
        <f>SUMIF('ricostr 1 2016'!$A:$A,'1 2016 ric'!$A:$A,'ricostr 1 2016'!V:V)</f>
        <v>25373.01900949172</v>
      </c>
      <c r="M470" s="118">
        <f>SUMIF('ricostr 1 2016'!$A:$A,'1 2016 ric'!$A:$A,'ricostr 1 2016'!X:X)</f>
        <v>-16650.860615299665</v>
      </c>
      <c r="N470" s="106">
        <f t="shared" si="15"/>
        <v>-240608.4601899999</v>
      </c>
      <c r="P470">
        <v>-207449.33333333334</v>
      </c>
      <c r="Q470" s="124">
        <f t="shared" si="14"/>
        <v>33159.126856666553</v>
      </c>
    </row>
    <row r="471" spans="1:17" x14ac:dyDescent="0.25">
      <c r="A471" s="139" t="s">
        <v>664</v>
      </c>
      <c r="B471" s="132" t="s">
        <v>43</v>
      </c>
      <c r="C471" s="118">
        <f>SUMIF('ricostr 1 2016'!$A:$A,'1 2016 ric'!$A:$A,'ricostr 1 2016'!D:D)</f>
        <v>10672</v>
      </c>
      <c r="D471" s="118">
        <f>SUMIF('ricostr 1 2016'!$A:$A,'1 2016 ric'!$A:$A,'ricostr 1 2016'!F:F)</f>
        <v>5652</v>
      </c>
      <c r="E471" s="118">
        <f>SUMIF('ricostr 1 2016'!$A:$A,'1 2016 ric'!$A:$A,'ricostr 1 2016'!H:H)</f>
        <v>9524</v>
      </c>
      <c r="F471" s="118">
        <f>SUMIF('ricostr 1 2016'!$A:$A,'1 2016 ric'!$A:$A,'ricostr 1 2016'!J:J)</f>
        <v>2496</v>
      </c>
      <c r="G471" s="118">
        <f>SUMIF('ricostr 1 2016'!$A:$A,'1 2016 ric'!$A:$A,'ricostr 1 2016'!L:L)</f>
        <v>6944</v>
      </c>
      <c r="H471" s="118">
        <f>SUMIF('ricostr 1 2016'!$A:$A,'1 2016 ric'!$A:$A,'ricostr 1 2016'!N:N)</f>
        <v>3176</v>
      </c>
      <c r="I471" s="118">
        <f>SUMIF('ricostr 1 2016'!$A:$A,'1 2016 ric'!$A:$A,'ricostr 1 2016'!P:P)</f>
        <v>6140</v>
      </c>
      <c r="J471" s="118">
        <f>SUMIF('ricostr 1 2016'!$A:$A,'1 2016 ric'!$A:$A,'ricostr 1 2016'!R:R)</f>
        <v>15480</v>
      </c>
      <c r="K471" s="118">
        <f>SUMIF('ricostr 1 2016'!$A:$A,'1 2016 ric'!$A:$A,'ricostr 1 2016'!T:T)</f>
        <v>10496</v>
      </c>
      <c r="L471" s="118">
        <f>SUMIF('ricostr 1 2016'!$A:$A,'1 2016 ric'!$A:$A,'ricostr 1 2016'!V:V)</f>
        <v>7160</v>
      </c>
      <c r="M471" s="118">
        <f>SUMIF('ricostr 1 2016'!$A:$A,'1 2016 ric'!$A:$A,'ricostr 1 2016'!X:X)</f>
        <v>4956</v>
      </c>
      <c r="N471" s="106">
        <f t="shared" si="15"/>
        <v>82696</v>
      </c>
      <c r="P471">
        <v>24848</v>
      </c>
      <c r="Q471" s="124">
        <f t="shared" si="14"/>
        <v>-57848</v>
      </c>
    </row>
    <row r="472" spans="1:17" x14ac:dyDescent="0.25">
      <c r="A472" s="143" t="s">
        <v>665</v>
      </c>
      <c r="B472" s="132" t="s">
        <v>45</v>
      </c>
      <c r="C472" s="118">
        <f>SUMIF('ricostr 1 2016'!$A:$A,'1 2016 ric'!$A:$A,'ricostr 1 2016'!D:D)</f>
        <v>9580</v>
      </c>
      <c r="D472" s="118">
        <f>SUMIF('ricostr 1 2016'!$A:$A,'1 2016 ric'!$A:$A,'ricostr 1 2016'!F:F)</f>
        <v>5312</v>
      </c>
      <c r="E472" s="118">
        <f>SUMIF('ricostr 1 2016'!$A:$A,'1 2016 ric'!$A:$A,'ricostr 1 2016'!H:H)</f>
        <v>8904</v>
      </c>
      <c r="F472" s="118">
        <f>SUMIF('ricostr 1 2016'!$A:$A,'1 2016 ric'!$A:$A,'ricostr 1 2016'!J:J)</f>
        <v>2240</v>
      </c>
      <c r="G472" s="118">
        <f>SUMIF('ricostr 1 2016'!$A:$A,'1 2016 ric'!$A:$A,'ricostr 1 2016'!L:L)</f>
        <v>5964</v>
      </c>
      <c r="H472" s="118">
        <f>SUMIF('ricostr 1 2016'!$A:$A,'1 2016 ric'!$A:$A,'ricostr 1 2016'!N:N)</f>
        <v>2756</v>
      </c>
      <c r="I472" s="118">
        <f>SUMIF('ricostr 1 2016'!$A:$A,'1 2016 ric'!$A:$A,'ricostr 1 2016'!P:P)</f>
        <v>5664</v>
      </c>
      <c r="J472" s="118">
        <f>SUMIF('ricostr 1 2016'!$A:$A,'1 2016 ric'!$A:$A,'ricostr 1 2016'!R:R)</f>
        <v>13444</v>
      </c>
      <c r="K472" s="118">
        <f>SUMIF('ricostr 1 2016'!$A:$A,'1 2016 ric'!$A:$A,'ricostr 1 2016'!T:T)</f>
        <v>10304</v>
      </c>
      <c r="L472" s="118">
        <f>SUMIF('ricostr 1 2016'!$A:$A,'1 2016 ric'!$A:$A,'ricostr 1 2016'!V:V)</f>
        <v>7108</v>
      </c>
      <c r="M472" s="118">
        <f>SUMIF('ricostr 1 2016'!$A:$A,'1 2016 ric'!$A:$A,'ricostr 1 2016'!X:X)</f>
        <v>4768</v>
      </c>
      <c r="N472" s="106">
        <f t="shared" si="15"/>
        <v>76044</v>
      </c>
      <c r="P472">
        <v>22646.666666666668</v>
      </c>
      <c r="Q472" s="124">
        <f t="shared" si="14"/>
        <v>-53397.333333333328</v>
      </c>
    </row>
    <row r="473" spans="1:17" ht="25.5" x14ac:dyDescent="0.25">
      <c r="A473" s="143" t="s">
        <v>666</v>
      </c>
      <c r="B473" s="132" t="s">
        <v>47</v>
      </c>
      <c r="C473" s="118">
        <f>SUMIF('ricostr 1 2016'!$A:$A,'1 2016 ric'!$A:$A,'ricostr 1 2016'!D:D)</f>
        <v>1064</v>
      </c>
      <c r="D473" s="118">
        <f>SUMIF('ricostr 1 2016'!$A:$A,'1 2016 ric'!$A:$A,'ricostr 1 2016'!F:F)</f>
        <v>292</v>
      </c>
      <c r="E473" s="118">
        <f>SUMIF('ricostr 1 2016'!$A:$A,'1 2016 ric'!$A:$A,'ricostr 1 2016'!H:H)</f>
        <v>600</v>
      </c>
      <c r="F473" s="118">
        <f>SUMIF('ricostr 1 2016'!$A:$A,'1 2016 ric'!$A:$A,'ricostr 1 2016'!J:J)</f>
        <v>244</v>
      </c>
      <c r="G473" s="118">
        <f>SUMIF('ricostr 1 2016'!$A:$A,'1 2016 ric'!$A:$A,'ricostr 1 2016'!L:L)</f>
        <v>980</v>
      </c>
      <c r="H473" s="118">
        <f>SUMIF('ricostr 1 2016'!$A:$A,'1 2016 ric'!$A:$A,'ricostr 1 2016'!N:N)</f>
        <v>416</v>
      </c>
      <c r="I473" s="118">
        <f>SUMIF('ricostr 1 2016'!$A:$A,'1 2016 ric'!$A:$A,'ricostr 1 2016'!P:P)</f>
        <v>440</v>
      </c>
      <c r="J473" s="118">
        <f>SUMIF('ricostr 1 2016'!$A:$A,'1 2016 ric'!$A:$A,'ricostr 1 2016'!R:R)</f>
        <v>1836</v>
      </c>
      <c r="K473" s="118">
        <f>SUMIF('ricostr 1 2016'!$A:$A,'1 2016 ric'!$A:$A,'ricostr 1 2016'!T:T)</f>
        <v>72</v>
      </c>
      <c r="L473" s="118">
        <f>SUMIF('ricostr 1 2016'!$A:$A,'1 2016 ric'!$A:$A,'ricostr 1 2016'!V:V)</f>
        <v>52</v>
      </c>
      <c r="M473" s="118">
        <f>SUMIF('ricostr 1 2016'!$A:$A,'1 2016 ric'!$A:$A,'ricostr 1 2016'!X:X)</f>
        <v>100</v>
      </c>
      <c r="N473" s="106">
        <f t="shared" si="15"/>
        <v>6096</v>
      </c>
      <c r="P473">
        <v>2033.3333333333333</v>
      </c>
      <c r="Q473" s="124">
        <f t="shared" si="14"/>
        <v>-4062.666666666667</v>
      </c>
    </row>
    <row r="474" spans="1:17" ht="25.5" x14ac:dyDescent="0.25">
      <c r="A474" s="143" t="s">
        <v>667</v>
      </c>
      <c r="B474" s="132" t="s">
        <v>49</v>
      </c>
      <c r="C474" s="118">
        <f>SUMIF('ricostr 1 2016'!$A:$A,'1 2016 ric'!$A:$A,'ricostr 1 2016'!D:D)</f>
        <v>28</v>
      </c>
      <c r="D474" s="118">
        <f>SUMIF('ricostr 1 2016'!$A:$A,'1 2016 ric'!$A:$A,'ricostr 1 2016'!F:F)</f>
        <v>48</v>
      </c>
      <c r="E474" s="118">
        <f>SUMIF('ricostr 1 2016'!$A:$A,'1 2016 ric'!$A:$A,'ricostr 1 2016'!H:H)</f>
        <v>20</v>
      </c>
      <c r="F474" s="118">
        <f>SUMIF('ricostr 1 2016'!$A:$A,'1 2016 ric'!$A:$A,'ricostr 1 2016'!J:J)</f>
        <v>12</v>
      </c>
      <c r="G474" s="118">
        <f>SUMIF('ricostr 1 2016'!$A:$A,'1 2016 ric'!$A:$A,'ricostr 1 2016'!L:L)</f>
        <v>0</v>
      </c>
      <c r="H474" s="118">
        <f>SUMIF('ricostr 1 2016'!$A:$A,'1 2016 ric'!$A:$A,'ricostr 1 2016'!N:N)</f>
        <v>4</v>
      </c>
      <c r="I474" s="118">
        <f>SUMIF('ricostr 1 2016'!$A:$A,'1 2016 ric'!$A:$A,'ricostr 1 2016'!P:P)</f>
        <v>36</v>
      </c>
      <c r="J474" s="118">
        <f>SUMIF('ricostr 1 2016'!$A:$A,'1 2016 ric'!$A:$A,'ricostr 1 2016'!R:R)</f>
        <v>200</v>
      </c>
      <c r="K474" s="118">
        <f>SUMIF('ricostr 1 2016'!$A:$A,'1 2016 ric'!$A:$A,'ricostr 1 2016'!T:T)</f>
        <v>120</v>
      </c>
      <c r="L474" s="118">
        <f>SUMIF('ricostr 1 2016'!$A:$A,'1 2016 ric'!$A:$A,'ricostr 1 2016'!V:V)</f>
        <v>0</v>
      </c>
      <c r="M474" s="118">
        <f>SUMIF('ricostr 1 2016'!$A:$A,'1 2016 ric'!$A:$A,'ricostr 1 2016'!X:X)</f>
        <v>88</v>
      </c>
      <c r="N474" s="106">
        <f t="shared" si="15"/>
        <v>556</v>
      </c>
      <c r="P474">
        <v>68</v>
      </c>
      <c r="Q474" s="124">
        <f t="shared" si="14"/>
        <v>-488</v>
      </c>
    </row>
    <row r="475" spans="1:17" x14ac:dyDescent="0.25">
      <c r="A475" s="143" t="s">
        <v>668</v>
      </c>
      <c r="B475" s="132" t="s">
        <v>447</v>
      </c>
      <c r="C475" s="118">
        <f>SUMIF('ricostr 1 2016'!$A:$A,'1 2016 ric'!$A:$A,'ricostr 1 2016'!D:D)</f>
        <v>0</v>
      </c>
      <c r="D475" s="118">
        <f>SUMIF('ricostr 1 2016'!$A:$A,'1 2016 ric'!$A:$A,'ricostr 1 2016'!F:F)</f>
        <v>0</v>
      </c>
      <c r="E475" s="118">
        <f>SUMIF('ricostr 1 2016'!$A:$A,'1 2016 ric'!$A:$A,'ricostr 1 2016'!H:H)</f>
        <v>0</v>
      </c>
      <c r="F475" s="118">
        <f>SUMIF('ricostr 1 2016'!$A:$A,'1 2016 ric'!$A:$A,'ricostr 1 2016'!J:J)</f>
        <v>0</v>
      </c>
      <c r="G475" s="118">
        <f>SUMIF('ricostr 1 2016'!$A:$A,'1 2016 ric'!$A:$A,'ricostr 1 2016'!L:L)</f>
        <v>0</v>
      </c>
      <c r="H475" s="118">
        <f>SUMIF('ricostr 1 2016'!$A:$A,'1 2016 ric'!$A:$A,'ricostr 1 2016'!N:N)</f>
        <v>0</v>
      </c>
      <c r="I475" s="118">
        <f>SUMIF('ricostr 1 2016'!$A:$A,'1 2016 ric'!$A:$A,'ricostr 1 2016'!P:P)</f>
        <v>0</v>
      </c>
      <c r="J475" s="118">
        <f>SUMIF('ricostr 1 2016'!$A:$A,'1 2016 ric'!$A:$A,'ricostr 1 2016'!R:R)</f>
        <v>0</v>
      </c>
      <c r="K475" s="118">
        <f>SUMIF('ricostr 1 2016'!$A:$A,'1 2016 ric'!$A:$A,'ricostr 1 2016'!T:T)</f>
        <v>0</v>
      </c>
      <c r="L475" s="118">
        <f>SUMIF('ricostr 1 2016'!$A:$A,'1 2016 ric'!$A:$A,'ricostr 1 2016'!V:V)</f>
        <v>0</v>
      </c>
      <c r="M475" s="118">
        <f>SUMIF('ricostr 1 2016'!$A:$A,'1 2016 ric'!$A:$A,'ricostr 1 2016'!X:X)</f>
        <v>0</v>
      </c>
      <c r="N475" s="106">
        <f t="shared" si="15"/>
        <v>0</v>
      </c>
      <c r="P475">
        <v>100</v>
      </c>
      <c r="Q475" s="124">
        <f t="shared" si="14"/>
        <v>100</v>
      </c>
    </row>
    <row r="476" spans="1:17" x14ac:dyDescent="0.25">
      <c r="A476" s="139" t="s">
        <v>669</v>
      </c>
      <c r="B476" s="132" t="s">
        <v>53</v>
      </c>
      <c r="C476" s="118">
        <f>SUMIF('ricostr 1 2016'!$A:$A,'1 2016 ric'!$A:$A,'ricostr 1 2016'!D:D)</f>
        <v>48</v>
      </c>
      <c r="D476" s="118">
        <f>SUMIF('ricostr 1 2016'!$A:$A,'1 2016 ric'!$A:$A,'ricostr 1 2016'!F:F)</f>
        <v>28</v>
      </c>
      <c r="E476" s="118">
        <f>SUMIF('ricostr 1 2016'!$A:$A,'1 2016 ric'!$A:$A,'ricostr 1 2016'!H:H)</f>
        <v>136</v>
      </c>
      <c r="F476" s="118">
        <f>SUMIF('ricostr 1 2016'!$A:$A,'1 2016 ric'!$A:$A,'ricostr 1 2016'!J:J)</f>
        <v>32</v>
      </c>
      <c r="G476" s="118">
        <f>SUMIF('ricostr 1 2016'!$A:$A,'1 2016 ric'!$A:$A,'ricostr 1 2016'!L:L)</f>
        <v>132</v>
      </c>
      <c r="H476" s="118">
        <f>SUMIF('ricostr 1 2016'!$A:$A,'1 2016 ric'!$A:$A,'ricostr 1 2016'!N:N)</f>
        <v>0</v>
      </c>
      <c r="I476" s="118">
        <f>SUMIF('ricostr 1 2016'!$A:$A,'1 2016 ric'!$A:$A,'ricostr 1 2016'!P:P)</f>
        <v>0</v>
      </c>
      <c r="J476" s="118">
        <f>SUMIF('ricostr 1 2016'!$A:$A,'1 2016 ric'!$A:$A,'ricostr 1 2016'!R:R)</f>
        <v>920</v>
      </c>
      <c r="K476" s="118">
        <f>SUMIF('ricostr 1 2016'!$A:$A,'1 2016 ric'!$A:$A,'ricostr 1 2016'!T:T)</f>
        <v>60</v>
      </c>
      <c r="L476" s="118">
        <f>SUMIF('ricostr 1 2016'!$A:$A,'1 2016 ric'!$A:$A,'ricostr 1 2016'!V:V)</f>
        <v>0</v>
      </c>
      <c r="M476" s="118">
        <f>SUMIF('ricostr 1 2016'!$A:$A,'1 2016 ric'!$A:$A,'ricostr 1 2016'!X:X)</f>
        <v>0</v>
      </c>
      <c r="N476" s="106">
        <f t="shared" si="15"/>
        <v>1356</v>
      </c>
      <c r="P476">
        <v>777.33333333333337</v>
      </c>
      <c r="Q476" s="124">
        <f t="shared" si="14"/>
        <v>-578.66666666666663</v>
      </c>
    </row>
    <row r="477" spans="1:17" x14ac:dyDescent="0.25">
      <c r="A477" s="143" t="s">
        <v>670</v>
      </c>
      <c r="B477" s="132" t="s">
        <v>55</v>
      </c>
      <c r="C477" s="118">
        <f>SUMIF('ricostr 1 2016'!$A:$A,'1 2016 ric'!$A:$A,'ricostr 1 2016'!D:D)</f>
        <v>48</v>
      </c>
      <c r="D477" s="118">
        <f>SUMIF('ricostr 1 2016'!$A:$A,'1 2016 ric'!$A:$A,'ricostr 1 2016'!F:F)</f>
        <v>28</v>
      </c>
      <c r="E477" s="118">
        <f>SUMIF('ricostr 1 2016'!$A:$A,'1 2016 ric'!$A:$A,'ricostr 1 2016'!H:H)</f>
        <v>132</v>
      </c>
      <c r="F477" s="118">
        <f>SUMIF('ricostr 1 2016'!$A:$A,'1 2016 ric'!$A:$A,'ricostr 1 2016'!J:J)</f>
        <v>32</v>
      </c>
      <c r="G477" s="118">
        <f>SUMIF('ricostr 1 2016'!$A:$A,'1 2016 ric'!$A:$A,'ricostr 1 2016'!L:L)</f>
        <v>132</v>
      </c>
      <c r="H477" s="118">
        <f>SUMIF('ricostr 1 2016'!$A:$A,'1 2016 ric'!$A:$A,'ricostr 1 2016'!N:N)</f>
        <v>0</v>
      </c>
      <c r="I477" s="118">
        <f>SUMIF('ricostr 1 2016'!$A:$A,'1 2016 ric'!$A:$A,'ricostr 1 2016'!P:P)</f>
        <v>0</v>
      </c>
      <c r="J477" s="118">
        <f>SUMIF('ricostr 1 2016'!$A:$A,'1 2016 ric'!$A:$A,'ricostr 1 2016'!R:R)</f>
        <v>920</v>
      </c>
      <c r="K477" s="118">
        <f>SUMIF('ricostr 1 2016'!$A:$A,'1 2016 ric'!$A:$A,'ricostr 1 2016'!T:T)</f>
        <v>60</v>
      </c>
      <c r="L477" s="118">
        <f>SUMIF('ricostr 1 2016'!$A:$A,'1 2016 ric'!$A:$A,'ricostr 1 2016'!V:V)</f>
        <v>0</v>
      </c>
      <c r="M477" s="118">
        <f>SUMIF('ricostr 1 2016'!$A:$A,'1 2016 ric'!$A:$A,'ricostr 1 2016'!X:X)</f>
        <v>0</v>
      </c>
      <c r="N477" s="106">
        <f t="shared" si="15"/>
        <v>1352</v>
      </c>
      <c r="P477">
        <v>777.33333333333337</v>
      </c>
      <c r="Q477" s="124">
        <f t="shared" si="14"/>
        <v>-574.66666666666663</v>
      </c>
    </row>
    <row r="478" spans="1:17" x14ac:dyDescent="0.25">
      <c r="A478" s="143" t="s">
        <v>671</v>
      </c>
      <c r="B478" s="132" t="s">
        <v>57</v>
      </c>
      <c r="C478" s="118">
        <f>SUMIF('ricostr 1 2016'!$A:$A,'1 2016 ric'!$A:$A,'ricostr 1 2016'!D:D)</f>
        <v>0</v>
      </c>
      <c r="D478" s="118">
        <f>SUMIF('ricostr 1 2016'!$A:$A,'1 2016 ric'!$A:$A,'ricostr 1 2016'!F:F)</f>
        <v>0</v>
      </c>
      <c r="E478" s="118">
        <f>SUMIF('ricostr 1 2016'!$A:$A,'1 2016 ric'!$A:$A,'ricostr 1 2016'!H:H)</f>
        <v>4</v>
      </c>
      <c r="F478" s="118">
        <f>SUMIF('ricostr 1 2016'!$A:$A,'1 2016 ric'!$A:$A,'ricostr 1 2016'!J:J)</f>
        <v>0</v>
      </c>
      <c r="G478" s="118">
        <f>SUMIF('ricostr 1 2016'!$A:$A,'1 2016 ric'!$A:$A,'ricostr 1 2016'!L:L)</f>
        <v>0</v>
      </c>
      <c r="H478" s="118">
        <f>SUMIF('ricostr 1 2016'!$A:$A,'1 2016 ric'!$A:$A,'ricostr 1 2016'!N:N)</f>
        <v>0</v>
      </c>
      <c r="I478" s="118">
        <f>SUMIF('ricostr 1 2016'!$A:$A,'1 2016 ric'!$A:$A,'ricostr 1 2016'!P:P)</f>
        <v>0</v>
      </c>
      <c r="J478" s="118">
        <f>SUMIF('ricostr 1 2016'!$A:$A,'1 2016 ric'!$A:$A,'ricostr 1 2016'!R:R)</f>
        <v>0</v>
      </c>
      <c r="K478" s="118">
        <f>SUMIF('ricostr 1 2016'!$A:$A,'1 2016 ric'!$A:$A,'ricostr 1 2016'!T:T)</f>
        <v>0</v>
      </c>
      <c r="L478" s="118">
        <f>SUMIF('ricostr 1 2016'!$A:$A,'1 2016 ric'!$A:$A,'ricostr 1 2016'!V:V)</f>
        <v>0</v>
      </c>
      <c r="M478" s="118">
        <f>SUMIF('ricostr 1 2016'!$A:$A,'1 2016 ric'!$A:$A,'ricostr 1 2016'!X:X)</f>
        <v>0</v>
      </c>
      <c r="N478" s="106">
        <f t="shared" si="15"/>
        <v>4</v>
      </c>
      <c r="P478">
        <v>0</v>
      </c>
      <c r="Q478" s="124">
        <f t="shared" si="14"/>
        <v>-4</v>
      </c>
    </row>
    <row r="479" spans="1:17" ht="25.5" x14ac:dyDescent="0.25">
      <c r="A479" s="139" t="s">
        <v>672</v>
      </c>
      <c r="B479" s="132" t="s">
        <v>59</v>
      </c>
      <c r="C479" s="118">
        <f>SUMIF('ricostr 1 2016'!$A:$A,'1 2016 ric'!$A:$A,'ricostr 1 2016'!D:D)</f>
        <v>12</v>
      </c>
      <c r="D479" s="118">
        <f>SUMIF('ricostr 1 2016'!$A:$A,'1 2016 ric'!$A:$A,'ricostr 1 2016'!F:F)</f>
        <v>0</v>
      </c>
      <c r="E479" s="118">
        <f>SUMIF('ricostr 1 2016'!$A:$A,'1 2016 ric'!$A:$A,'ricostr 1 2016'!H:H)</f>
        <v>0</v>
      </c>
      <c r="F479" s="118">
        <f>SUMIF('ricostr 1 2016'!$A:$A,'1 2016 ric'!$A:$A,'ricostr 1 2016'!J:J)</f>
        <v>0</v>
      </c>
      <c r="G479" s="118">
        <f>SUMIF('ricostr 1 2016'!$A:$A,'1 2016 ric'!$A:$A,'ricostr 1 2016'!L:L)</f>
        <v>0</v>
      </c>
      <c r="H479" s="118">
        <f>SUMIF('ricostr 1 2016'!$A:$A,'1 2016 ric'!$A:$A,'ricostr 1 2016'!N:N)</f>
        <v>0</v>
      </c>
      <c r="I479" s="118">
        <f>SUMIF('ricostr 1 2016'!$A:$A,'1 2016 ric'!$A:$A,'ricostr 1 2016'!P:P)</f>
        <v>0</v>
      </c>
      <c r="J479" s="118">
        <f>SUMIF('ricostr 1 2016'!$A:$A,'1 2016 ric'!$A:$A,'ricostr 1 2016'!R:R)</f>
        <v>0</v>
      </c>
      <c r="K479" s="118">
        <f>SUMIF('ricostr 1 2016'!$A:$A,'1 2016 ric'!$A:$A,'ricostr 1 2016'!T:T)</f>
        <v>0</v>
      </c>
      <c r="L479" s="118">
        <f>SUMIF('ricostr 1 2016'!$A:$A,'1 2016 ric'!$A:$A,'ricostr 1 2016'!V:V)</f>
        <v>0</v>
      </c>
      <c r="M479" s="118">
        <f>SUMIF('ricostr 1 2016'!$A:$A,'1 2016 ric'!$A:$A,'ricostr 1 2016'!X:X)</f>
        <v>0</v>
      </c>
      <c r="N479" s="106">
        <f t="shared" si="15"/>
        <v>12</v>
      </c>
      <c r="P479">
        <v>160</v>
      </c>
      <c r="Q479" s="124">
        <f t="shared" si="14"/>
        <v>148</v>
      </c>
    </row>
    <row r="480" spans="1:17" x14ac:dyDescent="0.25">
      <c r="A480" s="139" t="s">
        <v>673</v>
      </c>
      <c r="B480" s="132" t="s">
        <v>61</v>
      </c>
      <c r="C480" s="118">
        <f>SUMIF('ricostr 1 2016'!$A:$A,'1 2016 ric'!$A:$A,'ricostr 1 2016'!D:D)</f>
        <v>10732</v>
      </c>
      <c r="D480" s="118">
        <f>SUMIF('ricostr 1 2016'!$A:$A,'1 2016 ric'!$A:$A,'ricostr 1 2016'!F:F)</f>
        <v>5680</v>
      </c>
      <c r="E480" s="118">
        <f>SUMIF('ricostr 1 2016'!$A:$A,'1 2016 ric'!$A:$A,'ricostr 1 2016'!H:H)</f>
        <v>9660</v>
      </c>
      <c r="F480" s="118">
        <f>SUMIF('ricostr 1 2016'!$A:$A,'1 2016 ric'!$A:$A,'ricostr 1 2016'!J:J)</f>
        <v>2528</v>
      </c>
      <c r="G480" s="118">
        <f>SUMIF('ricostr 1 2016'!$A:$A,'1 2016 ric'!$A:$A,'ricostr 1 2016'!L:L)</f>
        <v>7076</v>
      </c>
      <c r="H480" s="118">
        <f>SUMIF('ricostr 1 2016'!$A:$A,'1 2016 ric'!$A:$A,'ricostr 1 2016'!N:N)</f>
        <v>3176</v>
      </c>
      <c r="I480" s="118">
        <f>SUMIF('ricostr 1 2016'!$A:$A,'1 2016 ric'!$A:$A,'ricostr 1 2016'!P:P)</f>
        <v>6140</v>
      </c>
      <c r="J480" s="118">
        <f>SUMIF('ricostr 1 2016'!$A:$A,'1 2016 ric'!$A:$A,'ricostr 1 2016'!R:R)</f>
        <v>16400</v>
      </c>
      <c r="K480" s="118">
        <f>SUMIF('ricostr 1 2016'!$A:$A,'1 2016 ric'!$A:$A,'ricostr 1 2016'!T:T)</f>
        <v>10556</v>
      </c>
      <c r="L480" s="118">
        <f>SUMIF('ricostr 1 2016'!$A:$A,'1 2016 ric'!$A:$A,'ricostr 1 2016'!V:V)</f>
        <v>7160</v>
      </c>
      <c r="M480" s="118">
        <f>SUMIF('ricostr 1 2016'!$A:$A,'1 2016 ric'!$A:$A,'ricostr 1 2016'!X:X)</f>
        <v>4956</v>
      </c>
      <c r="N480" s="106">
        <f t="shared" si="15"/>
        <v>84064</v>
      </c>
      <c r="P480">
        <v>25785.333333333332</v>
      </c>
      <c r="Q480" s="124">
        <f t="shared" si="14"/>
        <v>-58278.666666666672</v>
      </c>
    </row>
    <row r="481" spans="1:17" x14ac:dyDescent="0.25">
      <c r="A481" s="139" t="s">
        <v>674</v>
      </c>
      <c r="B481" s="132" t="s">
        <v>64</v>
      </c>
      <c r="C481" s="118">
        <f>SUMIF('ricostr 1 2016'!$A:$A,'1 2016 ric'!$A:$A,'ricostr 1 2016'!D:D)</f>
        <v>-55585.370694371581</v>
      </c>
      <c r="D481" s="118">
        <f>SUMIF('ricostr 1 2016'!$A:$A,'1 2016 ric'!$A:$A,'ricostr 1 2016'!F:F)</f>
        <v>-9882.7733262249385</v>
      </c>
      <c r="E481" s="118">
        <f>SUMIF('ricostr 1 2016'!$A:$A,'1 2016 ric'!$A:$A,'ricostr 1 2016'!H:H)</f>
        <v>-44897.472044964728</v>
      </c>
      <c r="F481" s="118">
        <f>SUMIF('ricostr 1 2016'!$A:$A,'1 2016 ric'!$A:$A,'ricostr 1 2016'!J:J)</f>
        <v>-9762.9693163701158</v>
      </c>
      <c r="G481" s="118">
        <f>SUMIF('ricostr 1 2016'!$A:$A,'1 2016 ric'!$A:$A,'ricostr 1 2016'!L:L)</f>
        <v>-22936.778733396291</v>
      </c>
      <c r="H481" s="118">
        <f>SUMIF('ricostr 1 2016'!$A:$A,'1 2016 ric'!$A:$A,'ricostr 1 2016'!N:N)</f>
        <v>-10081.227740247487</v>
      </c>
      <c r="I481" s="118">
        <f>SUMIF('ricostr 1 2016'!$A:$A,'1 2016 ric'!$A:$A,'ricostr 1 2016'!P:P)</f>
        <v>-39032.996448307938</v>
      </c>
      <c r="J481" s="118">
        <f>SUMIF('ricostr 1 2016'!$A:$A,'1 2016 ric'!$A:$A,'ricostr 1 2016'!R:R)</f>
        <v>-84316.427077387925</v>
      </c>
      <c r="K481" s="118">
        <f>SUMIF('ricostr 1 2016'!$A:$A,'1 2016 ric'!$A:$A,'ricostr 1 2016'!T:T)</f>
        <v>-44782.603202920931</v>
      </c>
      <c r="L481" s="118">
        <f>SUMIF('ricostr 1 2016'!$A:$A,'1 2016 ric'!$A:$A,'ricostr 1 2016'!V:V)</f>
        <v>18213.01900949172</v>
      </c>
      <c r="M481" s="118">
        <f>SUMIF('ricostr 1 2016'!$A:$A,'1 2016 ric'!$A:$A,'ricostr 1 2016'!X:X)</f>
        <v>-21606.860615299665</v>
      </c>
      <c r="N481" s="106">
        <f t="shared" si="15"/>
        <v>-324672.4601899999</v>
      </c>
      <c r="P481">
        <v>-233234.66666666666</v>
      </c>
      <c r="Q481" s="124">
        <f>+P481-N481</f>
        <v>91437.793523333239</v>
      </c>
    </row>
    <row r="482" spans="1:17" x14ac:dyDescent="0.25">
      <c r="A482" s="49"/>
      <c r="B482" s="130" t="s">
        <v>2202</v>
      </c>
    </row>
    <row r="483" spans="1:17" x14ac:dyDescent="0.25">
      <c r="A483" s="49"/>
    </row>
    <row r="484" spans="1:17" x14ac:dyDescent="0.25">
      <c r="A484" s="49"/>
    </row>
    <row r="485" spans="1:17" x14ac:dyDescent="0.25">
      <c r="A485" s="49"/>
    </row>
    <row r="486" spans="1:17" x14ac:dyDescent="0.25">
      <c r="A486" s="49"/>
    </row>
    <row r="487" spans="1:17" x14ac:dyDescent="0.25">
      <c r="A487" s="49"/>
    </row>
    <row r="488" spans="1:17" x14ac:dyDescent="0.25">
      <c r="A488" s="49"/>
    </row>
    <row r="489" spans="1:17" x14ac:dyDescent="0.25">
      <c r="A489" s="49"/>
    </row>
    <row r="490" spans="1:17" s="133" customFormat="1" ht="12.75" x14ac:dyDescent="0.2">
      <c r="A490" s="172"/>
      <c r="B490" s="173" t="s">
        <v>1232</v>
      </c>
      <c r="C490" s="174">
        <f>+C150</f>
        <v>52868</v>
      </c>
      <c r="D490" s="174">
        <f t="shared" ref="D490:M490" si="16">+D150</f>
        <v>21124</v>
      </c>
      <c r="E490" s="174">
        <f t="shared" si="16"/>
        <v>26024</v>
      </c>
      <c r="F490" s="174">
        <f t="shared" si="16"/>
        <v>9428</v>
      </c>
      <c r="G490" s="174">
        <f t="shared" si="16"/>
        <v>30612</v>
      </c>
      <c r="H490" s="174">
        <f t="shared" si="16"/>
        <v>17600</v>
      </c>
      <c r="I490" s="174">
        <f t="shared" si="16"/>
        <v>22608</v>
      </c>
      <c r="J490" s="174">
        <f t="shared" si="16"/>
        <v>94140</v>
      </c>
      <c r="K490" s="174">
        <f t="shared" si="16"/>
        <v>0</v>
      </c>
      <c r="L490" s="174">
        <f t="shared" si="16"/>
        <v>0</v>
      </c>
      <c r="M490" s="174">
        <f t="shared" si="16"/>
        <v>0</v>
      </c>
      <c r="N490" s="174">
        <f>SUM(C490:M490)</f>
        <v>274404</v>
      </c>
    </row>
    <row r="491" spans="1:17" s="133" customFormat="1" ht="25.5" x14ac:dyDescent="0.2">
      <c r="A491" s="172"/>
      <c r="B491" s="173" t="s">
        <v>561</v>
      </c>
      <c r="C491" s="174">
        <f>+C125</f>
        <v>3340</v>
      </c>
      <c r="D491" s="174">
        <f t="shared" ref="D491:M491" si="17">+D125</f>
        <v>2428</v>
      </c>
      <c r="E491" s="174">
        <f t="shared" si="17"/>
        <v>5344</v>
      </c>
      <c r="F491" s="174">
        <f t="shared" si="17"/>
        <v>1692</v>
      </c>
      <c r="G491" s="174">
        <f t="shared" si="17"/>
        <v>3320</v>
      </c>
      <c r="H491" s="174">
        <f t="shared" si="17"/>
        <v>1196</v>
      </c>
      <c r="I491" s="174">
        <f t="shared" si="17"/>
        <v>2752</v>
      </c>
      <c r="J491" s="174">
        <f t="shared" si="17"/>
        <v>6132</v>
      </c>
      <c r="K491" s="174">
        <f t="shared" si="17"/>
        <v>7820</v>
      </c>
      <c r="L491" s="174">
        <f t="shared" si="17"/>
        <v>5936</v>
      </c>
      <c r="M491" s="174">
        <f t="shared" si="17"/>
        <v>3020</v>
      </c>
      <c r="N491" s="174">
        <f t="shared" ref="N491:N509" si="18">SUM(C491:M491)</f>
        <v>42980</v>
      </c>
    </row>
    <row r="492" spans="1:17" s="133" customFormat="1" ht="12.75" x14ac:dyDescent="0.2">
      <c r="A492" s="172"/>
      <c r="B492" s="173" t="s">
        <v>560</v>
      </c>
      <c r="C492" s="174">
        <f>+C123</f>
        <v>7424</v>
      </c>
      <c r="D492" s="174">
        <f t="shared" ref="D492:M492" si="19">+D123</f>
        <v>8028</v>
      </c>
      <c r="E492" s="174">
        <f t="shared" si="19"/>
        <v>17432</v>
      </c>
      <c r="F492" s="174">
        <f t="shared" si="19"/>
        <v>2448</v>
      </c>
      <c r="G492" s="174">
        <f t="shared" si="19"/>
        <v>9200</v>
      </c>
      <c r="H492" s="174">
        <f t="shared" si="19"/>
        <v>3600</v>
      </c>
      <c r="I492" s="174">
        <f t="shared" si="19"/>
        <v>5664</v>
      </c>
      <c r="J492" s="174">
        <f t="shared" si="19"/>
        <v>22100</v>
      </c>
      <c r="K492" s="174">
        <f t="shared" si="19"/>
        <v>26124</v>
      </c>
      <c r="L492" s="174">
        <f t="shared" si="19"/>
        <v>20908</v>
      </c>
      <c r="M492" s="174">
        <f t="shared" si="19"/>
        <v>6392</v>
      </c>
      <c r="N492" s="174">
        <f t="shared" si="18"/>
        <v>129320</v>
      </c>
    </row>
    <row r="493" spans="1:17" s="133" customFormat="1" ht="12.75" x14ac:dyDescent="0.2">
      <c r="A493" s="172"/>
      <c r="B493" s="173" t="s">
        <v>384</v>
      </c>
      <c r="C493" s="174">
        <f>+C114</f>
        <v>28260</v>
      </c>
      <c r="D493" s="174">
        <f t="shared" ref="D493:M493" si="20">+D114</f>
        <v>19796</v>
      </c>
      <c r="E493" s="174">
        <f t="shared" si="20"/>
        <v>32560</v>
      </c>
      <c r="F493" s="174">
        <f t="shared" si="20"/>
        <v>11240</v>
      </c>
      <c r="G493" s="174">
        <f t="shared" si="20"/>
        <v>23380</v>
      </c>
      <c r="H493" s="174">
        <f t="shared" si="20"/>
        <v>12704</v>
      </c>
      <c r="I493" s="174">
        <f t="shared" si="20"/>
        <v>16784</v>
      </c>
      <c r="J493" s="174">
        <f t="shared" si="20"/>
        <v>70020</v>
      </c>
      <c r="K493" s="174">
        <f t="shared" si="20"/>
        <v>64000</v>
      </c>
      <c r="L493" s="174">
        <f t="shared" si="20"/>
        <v>73828</v>
      </c>
      <c r="M493" s="174">
        <f t="shared" si="20"/>
        <v>48120</v>
      </c>
      <c r="N493" s="174">
        <f t="shared" si="18"/>
        <v>400692</v>
      </c>
    </row>
    <row r="494" spans="1:17" s="133" customFormat="1" ht="12.75" x14ac:dyDescent="0.2">
      <c r="A494" s="172"/>
      <c r="B494" s="173" t="s">
        <v>677</v>
      </c>
      <c r="C494" s="174">
        <f>+C130</f>
        <v>376</v>
      </c>
      <c r="D494" s="174">
        <f t="shared" ref="D494:M494" si="21">+D130</f>
        <v>1040</v>
      </c>
      <c r="E494" s="174">
        <f t="shared" si="21"/>
        <v>60</v>
      </c>
      <c r="F494" s="174">
        <f t="shared" si="21"/>
        <v>16</v>
      </c>
      <c r="G494" s="174">
        <f t="shared" si="21"/>
        <v>0</v>
      </c>
      <c r="H494" s="174">
        <f t="shared" si="21"/>
        <v>684</v>
      </c>
      <c r="I494" s="174">
        <f t="shared" si="21"/>
        <v>1120</v>
      </c>
      <c r="J494" s="174">
        <f t="shared" si="21"/>
        <v>2376</v>
      </c>
      <c r="K494" s="174">
        <f t="shared" si="21"/>
        <v>136</v>
      </c>
      <c r="L494" s="174">
        <f t="shared" si="21"/>
        <v>20</v>
      </c>
      <c r="M494" s="174">
        <f t="shared" si="21"/>
        <v>3024</v>
      </c>
      <c r="N494" s="174">
        <f t="shared" si="18"/>
        <v>8852</v>
      </c>
    </row>
    <row r="495" spans="1:17" s="133" customFormat="1" ht="63.75" x14ac:dyDescent="0.2">
      <c r="A495" s="172"/>
      <c r="B495" s="173" t="s">
        <v>2207</v>
      </c>
      <c r="C495" s="174">
        <f>+C309+C236+C276</f>
        <v>137344</v>
      </c>
      <c r="D495" s="174">
        <f t="shared" ref="D495:M495" si="22">+D309+D236+D276</f>
        <v>91760</v>
      </c>
      <c r="E495" s="174">
        <f t="shared" si="22"/>
        <v>125284</v>
      </c>
      <c r="F495" s="174">
        <f t="shared" si="22"/>
        <v>34972</v>
      </c>
      <c r="G495" s="174">
        <f t="shared" si="22"/>
        <v>98432</v>
      </c>
      <c r="H495" s="174">
        <f t="shared" si="22"/>
        <v>44524</v>
      </c>
      <c r="I495" s="174">
        <f t="shared" si="22"/>
        <v>86948</v>
      </c>
      <c r="J495" s="174">
        <f t="shared" si="22"/>
        <v>217320</v>
      </c>
      <c r="K495" s="174">
        <f t="shared" si="22"/>
        <v>158272</v>
      </c>
      <c r="L495" s="174">
        <f t="shared" si="22"/>
        <v>114640</v>
      </c>
      <c r="M495" s="174">
        <f t="shared" si="22"/>
        <v>77964</v>
      </c>
      <c r="N495" s="174">
        <f t="shared" si="18"/>
        <v>1187460</v>
      </c>
    </row>
    <row r="496" spans="1:17" s="133" customFormat="1" ht="12.75" x14ac:dyDescent="0.2">
      <c r="A496" s="172"/>
      <c r="B496" s="173" t="s">
        <v>310</v>
      </c>
      <c r="C496" s="174">
        <f>+C303</f>
        <v>1620</v>
      </c>
      <c r="D496" s="174">
        <f t="shared" ref="D496:M496" si="23">+D303</f>
        <v>1704</v>
      </c>
      <c r="E496" s="174">
        <f t="shared" si="23"/>
        <v>3432</v>
      </c>
      <c r="F496" s="174">
        <f t="shared" si="23"/>
        <v>844</v>
      </c>
      <c r="G496" s="174">
        <f t="shared" si="23"/>
        <v>1416</v>
      </c>
      <c r="H496" s="174">
        <f t="shared" si="23"/>
        <v>908</v>
      </c>
      <c r="I496" s="174">
        <f t="shared" si="23"/>
        <v>1504</v>
      </c>
      <c r="J496" s="174">
        <f t="shared" si="23"/>
        <v>2732</v>
      </c>
      <c r="K496" s="174">
        <f t="shared" si="23"/>
        <v>4180</v>
      </c>
      <c r="L496" s="174">
        <f t="shared" si="23"/>
        <v>2244</v>
      </c>
      <c r="M496" s="174">
        <f t="shared" si="23"/>
        <v>2512</v>
      </c>
      <c r="N496" s="174">
        <f t="shared" si="18"/>
        <v>23096</v>
      </c>
    </row>
    <row r="497" spans="1:14" s="133" customFormat="1" ht="12.75" x14ac:dyDescent="0.2">
      <c r="A497" s="172"/>
      <c r="B497" s="173" t="s">
        <v>1430</v>
      </c>
      <c r="C497" s="174">
        <f>+C257</f>
        <v>27904</v>
      </c>
      <c r="D497" s="174">
        <f t="shared" ref="D497:M497" si="24">+D257</f>
        <v>22164</v>
      </c>
      <c r="E497" s="174">
        <f t="shared" si="24"/>
        <v>34776</v>
      </c>
      <c r="F497" s="174">
        <f t="shared" si="24"/>
        <v>5536</v>
      </c>
      <c r="G497" s="174">
        <f t="shared" si="24"/>
        <v>21428</v>
      </c>
      <c r="H497" s="174">
        <f t="shared" si="24"/>
        <v>8272</v>
      </c>
      <c r="I497" s="174">
        <f t="shared" si="24"/>
        <v>16996</v>
      </c>
      <c r="J497" s="174">
        <f t="shared" si="24"/>
        <v>44124</v>
      </c>
      <c r="K497" s="174">
        <f t="shared" si="24"/>
        <v>27604</v>
      </c>
      <c r="L497" s="174">
        <f t="shared" si="24"/>
        <v>15808</v>
      </c>
      <c r="M497" s="174">
        <f t="shared" si="24"/>
        <v>11916</v>
      </c>
      <c r="N497" s="174">
        <f t="shared" si="18"/>
        <v>236528</v>
      </c>
    </row>
    <row r="498" spans="1:14" s="133" customFormat="1" ht="25.5" x14ac:dyDescent="0.2">
      <c r="A498" s="172"/>
      <c r="B498" s="173" t="s">
        <v>2209</v>
      </c>
      <c r="C498" s="174">
        <f>+C219</f>
        <v>14676</v>
      </c>
      <c r="D498" s="174">
        <f t="shared" ref="D498:M498" si="25">+D219</f>
        <v>2212</v>
      </c>
      <c r="E498" s="174">
        <f t="shared" si="25"/>
        <v>2496</v>
      </c>
      <c r="F498" s="174">
        <f t="shared" si="25"/>
        <v>3720</v>
      </c>
      <c r="G498" s="174">
        <f t="shared" si="25"/>
        <v>4680</v>
      </c>
      <c r="H498" s="174">
        <f t="shared" si="25"/>
        <v>5592</v>
      </c>
      <c r="I498" s="174">
        <f t="shared" si="25"/>
        <v>9484</v>
      </c>
      <c r="J498" s="174">
        <f t="shared" si="25"/>
        <v>40068</v>
      </c>
      <c r="K498" s="174">
        <f t="shared" si="25"/>
        <v>0</v>
      </c>
      <c r="L498" s="174">
        <f t="shared" si="25"/>
        <v>0</v>
      </c>
      <c r="M498" s="174">
        <f t="shared" si="25"/>
        <v>0</v>
      </c>
      <c r="N498" s="174">
        <f t="shared" si="18"/>
        <v>82928</v>
      </c>
    </row>
    <row r="499" spans="1:14" s="133" customFormat="1" ht="25.5" x14ac:dyDescent="0.2">
      <c r="A499" s="172"/>
      <c r="B499" s="173" t="s">
        <v>1306</v>
      </c>
      <c r="C499" s="174">
        <f>+C165</f>
        <v>10968</v>
      </c>
      <c r="D499" s="174">
        <f t="shared" ref="D499:M499" si="26">+D165</f>
        <v>3876</v>
      </c>
      <c r="E499" s="174">
        <f t="shared" si="26"/>
        <v>3352</v>
      </c>
      <c r="F499" s="174">
        <f t="shared" si="26"/>
        <v>2900</v>
      </c>
      <c r="G499" s="174">
        <f t="shared" si="26"/>
        <v>2900</v>
      </c>
      <c r="H499" s="174">
        <f t="shared" si="26"/>
        <v>3660</v>
      </c>
      <c r="I499" s="174">
        <f t="shared" si="26"/>
        <v>5644</v>
      </c>
      <c r="J499" s="174">
        <f t="shared" si="26"/>
        <v>22436</v>
      </c>
      <c r="K499" s="174">
        <f t="shared" si="26"/>
        <v>0</v>
      </c>
      <c r="L499" s="174">
        <f t="shared" si="26"/>
        <v>0</v>
      </c>
      <c r="M499" s="174">
        <f t="shared" si="26"/>
        <v>0</v>
      </c>
      <c r="N499" s="174">
        <f t="shared" si="18"/>
        <v>55736</v>
      </c>
    </row>
    <row r="500" spans="1:14" s="133" customFormat="1" ht="12.75" x14ac:dyDescent="0.2">
      <c r="A500" s="175"/>
      <c r="B500" s="176" t="s">
        <v>560</v>
      </c>
      <c r="C500" s="174"/>
      <c r="D500" s="174"/>
      <c r="E500" s="174"/>
      <c r="F500" s="174"/>
      <c r="G500" s="174"/>
      <c r="H500" s="174"/>
      <c r="I500" s="174"/>
      <c r="J500" s="174"/>
      <c r="K500" s="174"/>
      <c r="L500" s="174"/>
      <c r="M500" s="174"/>
      <c r="N500" s="174">
        <f t="shared" si="18"/>
        <v>0</v>
      </c>
    </row>
    <row r="501" spans="1:14" s="133" customFormat="1" ht="25.5" x14ac:dyDescent="0.2">
      <c r="A501" s="172"/>
      <c r="B501" s="173" t="s">
        <v>1078</v>
      </c>
      <c r="C501" s="174">
        <f>+C191</f>
        <v>3832</v>
      </c>
      <c r="D501" s="174">
        <f t="shared" ref="D501:M501" si="27">+D191</f>
        <v>504</v>
      </c>
      <c r="E501" s="174">
        <f t="shared" si="27"/>
        <v>1084</v>
      </c>
      <c r="F501" s="174">
        <f t="shared" si="27"/>
        <v>436</v>
      </c>
      <c r="G501" s="174">
        <f t="shared" si="27"/>
        <v>1420</v>
      </c>
      <c r="H501" s="174">
        <f t="shared" si="27"/>
        <v>2320</v>
      </c>
      <c r="I501" s="174">
        <f t="shared" si="27"/>
        <v>1480</v>
      </c>
      <c r="J501" s="174">
        <f t="shared" si="27"/>
        <v>7272</v>
      </c>
      <c r="K501" s="174">
        <f t="shared" si="27"/>
        <v>0</v>
      </c>
      <c r="L501" s="174">
        <f t="shared" si="27"/>
        <v>0</v>
      </c>
      <c r="M501" s="174">
        <f t="shared" si="27"/>
        <v>0</v>
      </c>
      <c r="N501" s="174">
        <f t="shared" si="18"/>
        <v>18348</v>
      </c>
    </row>
    <row r="502" spans="1:14" s="133" customFormat="1" ht="63.75" x14ac:dyDescent="0.2">
      <c r="A502" s="175"/>
      <c r="B502" s="176" t="s">
        <v>2207</v>
      </c>
      <c r="C502" s="174"/>
      <c r="D502" s="174"/>
      <c r="E502" s="174"/>
      <c r="F502" s="174"/>
      <c r="G502" s="174"/>
      <c r="H502" s="174"/>
      <c r="I502" s="174"/>
      <c r="J502" s="174"/>
      <c r="K502" s="174"/>
      <c r="L502" s="174"/>
      <c r="M502" s="174"/>
      <c r="N502" s="174">
        <f t="shared" si="18"/>
        <v>0</v>
      </c>
    </row>
    <row r="503" spans="1:14" s="133" customFormat="1" ht="25.5" x14ac:dyDescent="0.2">
      <c r="A503" s="172"/>
      <c r="B503" s="173" t="s">
        <v>2211</v>
      </c>
      <c r="C503" s="174">
        <f>+C356+C269</f>
        <v>6752</v>
      </c>
      <c r="D503" s="174">
        <f t="shared" ref="D503:M503" si="28">+D356+D269</f>
        <v>2924</v>
      </c>
      <c r="E503" s="174">
        <f t="shared" si="28"/>
        <v>5464</v>
      </c>
      <c r="F503" s="174">
        <f t="shared" si="28"/>
        <v>1728</v>
      </c>
      <c r="G503" s="174">
        <f t="shared" si="28"/>
        <v>3484</v>
      </c>
      <c r="H503" s="174">
        <f t="shared" si="28"/>
        <v>2220</v>
      </c>
      <c r="I503" s="174">
        <f t="shared" si="28"/>
        <v>1776</v>
      </c>
      <c r="J503" s="174">
        <f t="shared" si="28"/>
        <v>8236</v>
      </c>
      <c r="K503" s="174">
        <f t="shared" si="28"/>
        <v>4520</v>
      </c>
      <c r="L503" s="174">
        <f t="shared" si="28"/>
        <v>2136</v>
      </c>
      <c r="M503" s="174">
        <f t="shared" si="28"/>
        <v>1292</v>
      </c>
      <c r="N503" s="174">
        <f t="shared" si="18"/>
        <v>40532</v>
      </c>
    </row>
    <row r="504" spans="1:14" s="133" customFormat="1" ht="25.5" x14ac:dyDescent="0.2">
      <c r="A504" s="172"/>
      <c r="B504" s="173" t="s">
        <v>1240</v>
      </c>
      <c r="C504" s="174">
        <f>+C154</f>
        <v>15764</v>
      </c>
      <c r="D504" s="174">
        <f t="shared" ref="D504:M504" si="29">+D154</f>
        <v>3460</v>
      </c>
      <c r="E504" s="174">
        <f t="shared" si="29"/>
        <v>9756</v>
      </c>
      <c r="F504" s="174">
        <f t="shared" si="29"/>
        <v>4328</v>
      </c>
      <c r="G504" s="174">
        <f t="shared" si="29"/>
        <v>14800</v>
      </c>
      <c r="H504" s="174">
        <f t="shared" si="29"/>
        <v>7360</v>
      </c>
      <c r="I504" s="174">
        <f t="shared" si="29"/>
        <v>7240</v>
      </c>
      <c r="J504" s="174">
        <f t="shared" si="29"/>
        <v>62836</v>
      </c>
      <c r="K504" s="174">
        <f t="shared" si="29"/>
        <v>40</v>
      </c>
      <c r="L504" s="174">
        <f t="shared" si="29"/>
        <v>296</v>
      </c>
      <c r="M504" s="174">
        <f t="shared" si="29"/>
        <v>0</v>
      </c>
      <c r="N504" s="174">
        <f t="shared" si="18"/>
        <v>125880</v>
      </c>
    </row>
    <row r="505" spans="1:14" s="133" customFormat="1" ht="12.75" x14ac:dyDescent="0.2">
      <c r="A505" s="172"/>
      <c r="B505" s="173" t="s">
        <v>1432</v>
      </c>
      <c r="C505" s="174">
        <f>+C258</f>
        <v>26408</v>
      </c>
      <c r="D505" s="174">
        <f t="shared" ref="D505:M505" si="30">+D258</f>
        <v>20984</v>
      </c>
      <c r="E505" s="174">
        <f t="shared" si="30"/>
        <v>34128</v>
      </c>
      <c r="F505" s="174">
        <f t="shared" si="30"/>
        <v>4852</v>
      </c>
      <c r="G505" s="174">
        <f t="shared" si="30"/>
        <v>19516</v>
      </c>
      <c r="H505" s="174">
        <f t="shared" si="30"/>
        <v>7748</v>
      </c>
      <c r="I505" s="174">
        <f t="shared" si="30"/>
        <v>16196</v>
      </c>
      <c r="J505" s="174">
        <f t="shared" si="30"/>
        <v>41032</v>
      </c>
      <c r="K505" s="174">
        <f t="shared" si="30"/>
        <v>26764</v>
      </c>
      <c r="L505" s="174">
        <f t="shared" si="30"/>
        <v>15176</v>
      </c>
      <c r="M505" s="174">
        <f t="shared" si="30"/>
        <v>10284</v>
      </c>
      <c r="N505" s="174">
        <f t="shared" si="18"/>
        <v>223088</v>
      </c>
    </row>
    <row r="506" spans="1:14" s="133" customFormat="1" ht="12.75" x14ac:dyDescent="0.2">
      <c r="A506" s="172"/>
      <c r="B506" s="173" t="s">
        <v>2218</v>
      </c>
      <c r="C506" s="174">
        <f>+C142</f>
        <v>39956</v>
      </c>
      <c r="D506" s="174">
        <f t="shared" ref="D506:M506" si="31">+D142</f>
        <v>18080</v>
      </c>
      <c r="E506" s="174">
        <f t="shared" si="31"/>
        <v>19960</v>
      </c>
      <c r="F506" s="174">
        <f t="shared" si="31"/>
        <v>7344</v>
      </c>
      <c r="G506" s="174">
        <f t="shared" si="31"/>
        <v>21528</v>
      </c>
      <c r="H506" s="174">
        <f t="shared" si="31"/>
        <v>13300</v>
      </c>
      <c r="I506" s="174">
        <f t="shared" si="31"/>
        <v>17168</v>
      </c>
      <c r="J506" s="174">
        <f t="shared" si="31"/>
        <v>60572</v>
      </c>
      <c r="K506" s="174">
        <f t="shared" si="31"/>
        <v>0</v>
      </c>
      <c r="L506" s="174">
        <f t="shared" si="31"/>
        <v>0</v>
      </c>
      <c r="M506" s="174">
        <f t="shared" si="31"/>
        <v>0</v>
      </c>
      <c r="N506" s="174">
        <f t="shared" si="18"/>
        <v>197908</v>
      </c>
    </row>
    <row r="507" spans="1:14" s="133" customFormat="1" ht="25.5" x14ac:dyDescent="0.2">
      <c r="A507" s="172"/>
      <c r="B507" s="173" t="s">
        <v>1053</v>
      </c>
      <c r="C507" s="174">
        <f>+C171</f>
        <v>9432</v>
      </c>
      <c r="D507" s="174">
        <f t="shared" ref="D507:M507" si="32">+D171</f>
        <v>3928</v>
      </c>
      <c r="E507" s="174">
        <f t="shared" si="32"/>
        <v>3784</v>
      </c>
      <c r="F507" s="174">
        <f t="shared" si="32"/>
        <v>1864</v>
      </c>
      <c r="G507" s="174">
        <f t="shared" si="32"/>
        <v>3304</v>
      </c>
      <c r="H507" s="174">
        <f t="shared" si="32"/>
        <v>2532</v>
      </c>
      <c r="I507" s="174">
        <f t="shared" si="32"/>
        <v>3688</v>
      </c>
      <c r="J507" s="174">
        <f t="shared" si="32"/>
        <v>11300</v>
      </c>
      <c r="K507" s="174">
        <f t="shared" si="32"/>
        <v>0</v>
      </c>
      <c r="L507" s="174">
        <f t="shared" si="32"/>
        <v>0</v>
      </c>
      <c r="M507" s="174">
        <f t="shared" si="32"/>
        <v>0</v>
      </c>
      <c r="N507" s="174">
        <f t="shared" si="18"/>
        <v>39832</v>
      </c>
    </row>
    <row r="508" spans="1:14" s="133" customFormat="1" ht="25.5" x14ac:dyDescent="0.2">
      <c r="A508" s="172"/>
      <c r="B508" s="173" t="s">
        <v>1054</v>
      </c>
      <c r="C508" s="174">
        <f>+C176</f>
        <v>4348</v>
      </c>
      <c r="D508" s="174">
        <f t="shared" ref="D508:M508" si="33">+D176</f>
        <v>1648</v>
      </c>
      <c r="E508" s="174">
        <f t="shared" si="33"/>
        <v>4036</v>
      </c>
      <c r="F508" s="174">
        <f t="shared" si="33"/>
        <v>140</v>
      </c>
      <c r="G508" s="174">
        <f t="shared" si="33"/>
        <v>2600</v>
      </c>
      <c r="H508" s="174">
        <f t="shared" si="33"/>
        <v>1860</v>
      </c>
      <c r="I508" s="174">
        <f t="shared" si="33"/>
        <v>544</v>
      </c>
      <c r="J508" s="174">
        <f t="shared" si="33"/>
        <v>11676</v>
      </c>
      <c r="K508" s="174">
        <f t="shared" si="33"/>
        <v>0</v>
      </c>
      <c r="L508" s="174">
        <f t="shared" si="33"/>
        <v>0</v>
      </c>
      <c r="M508" s="174">
        <f t="shared" si="33"/>
        <v>0</v>
      </c>
      <c r="N508" s="174">
        <f t="shared" si="18"/>
        <v>26852</v>
      </c>
    </row>
    <row r="509" spans="1:14" s="133" customFormat="1" ht="12.75" x14ac:dyDescent="0.2">
      <c r="A509" s="172"/>
      <c r="B509" s="173"/>
      <c r="C509" s="174">
        <f>+C391</f>
        <v>404996</v>
      </c>
      <c r="D509" s="174">
        <f t="shared" ref="D509:M509" si="34">+D391</f>
        <v>225932</v>
      </c>
      <c r="E509" s="174">
        <f t="shared" si="34"/>
        <v>320508</v>
      </c>
      <c r="F509" s="174">
        <f t="shared" si="34"/>
        <v>102024</v>
      </c>
      <c r="G509" s="174">
        <f t="shared" si="34"/>
        <v>265572</v>
      </c>
      <c r="H509" s="174">
        <f t="shared" si="34"/>
        <v>136692</v>
      </c>
      <c r="I509" s="174">
        <f t="shared" si="34"/>
        <v>219816</v>
      </c>
      <c r="J509" s="174">
        <f t="shared" si="34"/>
        <v>802808</v>
      </c>
      <c r="K509" s="174">
        <f t="shared" si="34"/>
        <v>334008</v>
      </c>
      <c r="L509" s="174">
        <f t="shared" si="34"/>
        <v>244188</v>
      </c>
      <c r="M509" s="174">
        <f t="shared" si="34"/>
        <v>163384</v>
      </c>
      <c r="N509" s="174">
        <f t="shared" si="18"/>
        <v>3219928</v>
      </c>
    </row>
    <row r="510" spans="1:14" x14ac:dyDescent="0.25">
      <c r="A510" s="49"/>
    </row>
    <row r="511" spans="1:14" x14ac:dyDescent="0.25">
      <c r="A511" s="49"/>
    </row>
    <row r="512" spans="1:14" x14ac:dyDescent="0.25">
      <c r="A512" s="49"/>
    </row>
    <row r="513" spans="1:1" x14ac:dyDescent="0.25">
      <c r="A513" s="49"/>
    </row>
    <row r="514" spans="1:1" x14ac:dyDescent="0.25">
      <c r="A514" s="49"/>
    </row>
    <row r="515" spans="1:1" x14ac:dyDescent="0.25">
      <c r="A515" s="49"/>
    </row>
    <row r="516" spans="1:1" x14ac:dyDescent="0.25">
      <c r="A516" s="49"/>
    </row>
    <row r="517" spans="1:1" x14ac:dyDescent="0.25">
      <c r="A517" s="49"/>
    </row>
    <row r="518" spans="1:1" x14ac:dyDescent="0.25">
      <c r="A518" s="49"/>
    </row>
    <row r="519" spans="1:1" x14ac:dyDescent="0.25">
      <c r="A519" s="49"/>
    </row>
    <row r="520" spans="1:1" x14ac:dyDescent="0.25">
      <c r="A520" s="49"/>
    </row>
    <row r="521" spans="1:1" x14ac:dyDescent="0.25">
      <c r="A521" s="49"/>
    </row>
    <row r="522" spans="1:1" x14ac:dyDescent="0.25">
      <c r="A522" s="49"/>
    </row>
    <row r="523" spans="1:1" x14ac:dyDescent="0.25">
      <c r="A523" s="49"/>
    </row>
    <row r="524" spans="1:1" x14ac:dyDescent="0.25">
      <c r="A524" s="49"/>
    </row>
    <row r="525" spans="1:1" x14ac:dyDescent="0.25">
      <c r="A525" s="49"/>
    </row>
    <row r="526" spans="1:1" x14ac:dyDescent="0.25">
      <c r="A526" s="49"/>
    </row>
    <row r="527" spans="1:1" x14ac:dyDescent="0.25">
      <c r="A527" s="49"/>
    </row>
    <row r="528" spans="1:1" x14ac:dyDescent="0.25">
      <c r="A528" s="49"/>
    </row>
    <row r="529" spans="1:1" x14ac:dyDescent="0.25">
      <c r="A529" s="49"/>
    </row>
    <row r="530" spans="1:1" x14ac:dyDescent="0.25">
      <c r="A530" s="49"/>
    </row>
    <row r="531" spans="1:1" x14ac:dyDescent="0.25">
      <c r="A531" s="49"/>
    </row>
    <row r="532" spans="1:1" x14ac:dyDescent="0.25">
      <c r="A532" s="49"/>
    </row>
    <row r="533" spans="1:1" x14ac:dyDescent="0.25">
      <c r="A533" s="49"/>
    </row>
    <row r="534" spans="1:1" x14ac:dyDescent="0.25">
      <c r="A534" s="49"/>
    </row>
    <row r="535" spans="1:1" x14ac:dyDescent="0.25">
      <c r="A535" s="49"/>
    </row>
    <row r="536" spans="1:1" x14ac:dyDescent="0.25">
      <c r="A536" s="49"/>
    </row>
    <row r="537" spans="1:1" x14ac:dyDescent="0.25">
      <c r="A537" s="49"/>
    </row>
    <row r="538" spans="1:1" x14ac:dyDescent="0.25">
      <c r="A538" s="49"/>
    </row>
    <row r="539" spans="1:1" x14ac:dyDescent="0.25">
      <c r="A539" s="49"/>
    </row>
    <row r="540" spans="1:1" x14ac:dyDescent="0.25">
      <c r="A540" s="49"/>
    </row>
    <row r="541" spans="1:1" x14ac:dyDescent="0.25">
      <c r="A541" s="49"/>
    </row>
    <row r="542" spans="1:1" x14ac:dyDescent="0.25">
      <c r="A542" s="49"/>
    </row>
    <row r="543" spans="1:1" x14ac:dyDescent="0.25">
      <c r="A543" s="49"/>
    </row>
    <row r="544" spans="1:1" x14ac:dyDescent="0.25">
      <c r="A544" s="49"/>
    </row>
    <row r="545" spans="1:1" x14ac:dyDescent="0.25">
      <c r="A545" s="49"/>
    </row>
    <row r="546" spans="1:1" x14ac:dyDescent="0.25">
      <c r="A546" s="49"/>
    </row>
    <row r="547" spans="1:1" x14ac:dyDescent="0.25">
      <c r="A547" s="49"/>
    </row>
    <row r="548" spans="1:1" x14ac:dyDescent="0.25">
      <c r="A548" s="49"/>
    </row>
    <row r="549" spans="1:1" x14ac:dyDescent="0.25">
      <c r="A549" s="49"/>
    </row>
    <row r="550" spans="1:1" x14ac:dyDescent="0.25">
      <c r="A550" s="49"/>
    </row>
    <row r="551" spans="1:1" x14ac:dyDescent="0.25">
      <c r="A551" s="49"/>
    </row>
    <row r="552" spans="1:1" x14ac:dyDescent="0.25">
      <c r="A552" s="49"/>
    </row>
    <row r="553" spans="1:1" x14ac:dyDescent="0.25">
      <c r="A553" s="49"/>
    </row>
    <row r="554" spans="1:1" x14ac:dyDescent="0.25">
      <c r="A554" s="49"/>
    </row>
    <row r="555" spans="1:1" x14ac:dyDescent="0.25">
      <c r="A555" s="49"/>
    </row>
    <row r="556" spans="1:1" x14ac:dyDescent="0.25">
      <c r="A556" s="49"/>
    </row>
    <row r="557" spans="1:1" x14ac:dyDescent="0.25">
      <c r="A557" s="49"/>
    </row>
    <row r="558" spans="1:1" x14ac:dyDescent="0.25">
      <c r="A558" s="49"/>
    </row>
    <row r="559" spans="1:1" x14ac:dyDescent="0.25">
      <c r="A559" s="49"/>
    </row>
    <row r="560" spans="1:1" x14ac:dyDescent="0.25">
      <c r="A560" s="49"/>
    </row>
    <row r="561" spans="1:1" x14ac:dyDescent="0.25">
      <c r="A561" s="49"/>
    </row>
    <row r="562" spans="1:1" x14ac:dyDescent="0.25">
      <c r="A562" s="49"/>
    </row>
    <row r="563" spans="1:1" x14ac:dyDescent="0.25">
      <c r="A563" s="49"/>
    </row>
    <row r="564" spans="1:1" x14ac:dyDescent="0.25">
      <c r="A564" s="49"/>
    </row>
    <row r="565" spans="1:1" x14ac:dyDescent="0.25">
      <c r="A565" s="49"/>
    </row>
    <row r="566" spans="1:1" x14ac:dyDescent="0.25">
      <c r="A566" s="49"/>
    </row>
    <row r="567" spans="1:1" x14ac:dyDescent="0.25">
      <c r="A567" s="49"/>
    </row>
    <row r="568" spans="1:1" x14ac:dyDescent="0.25">
      <c r="A568" s="49"/>
    </row>
    <row r="569" spans="1:1" x14ac:dyDescent="0.25">
      <c r="A569" s="49"/>
    </row>
    <row r="570" spans="1:1" x14ac:dyDescent="0.25">
      <c r="A570" s="49"/>
    </row>
    <row r="571" spans="1:1" x14ac:dyDescent="0.25">
      <c r="A571" s="49"/>
    </row>
    <row r="572" spans="1:1" x14ac:dyDescent="0.25">
      <c r="A572" s="49"/>
    </row>
    <row r="573" spans="1:1" x14ac:dyDescent="0.25">
      <c r="A573" s="49"/>
    </row>
    <row r="574" spans="1:1" x14ac:dyDescent="0.25">
      <c r="A574" s="49"/>
    </row>
    <row r="575" spans="1:1" x14ac:dyDescent="0.25">
      <c r="A575" s="49"/>
    </row>
    <row r="576" spans="1:1" x14ac:dyDescent="0.25">
      <c r="A576" s="49"/>
    </row>
  </sheetData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83"/>
  <sheetViews>
    <sheetView view="pageBreakPreview" topLeftCell="A81" zoomScale="75" zoomScaleNormal="75" workbookViewId="0">
      <selection activeCell="A89" sqref="A89:A100"/>
    </sheetView>
  </sheetViews>
  <sheetFormatPr defaultColWidth="1.7109375" defaultRowHeight="15" x14ac:dyDescent="0.25"/>
  <cols>
    <col min="1" max="1" width="9.140625" style="1" customWidth="1"/>
    <col min="2" max="2" width="10.140625" style="1" customWidth="1"/>
    <col min="3" max="3" width="1" style="1" customWidth="1"/>
    <col min="4" max="6" width="3.28515625" style="1" customWidth="1"/>
    <col min="7" max="7" width="1.85546875" style="1" customWidth="1"/>
    <col min="8" max="8" width="17.85546875" style="1" customWidth="1"/>
    <col min="9" max="9" width="1.85546875" style="1" customWidth="1"/>
    <col min="10" max="12" width="3.28515625" style="1" customWidth="1"/>
    <col min="13" max="13" width="2.85546875" style="1" customWidth="1"/>
    <col min="14" max="14" width="1.85546875" style="1" customWidth="1"/>
    <col min="15" max="15" width="19.7109375" style="1" customWidth="1"/>
    <col min="16" max="16" width="1.85546875" style="1" customWidth="1"/>
    <col min="17" max="19" width="3" style="1" customWidth="1"/>
    <col min="20" max="20" width="4.42578125" style="1" customWidth="1"/>
    <col min="21" max="22" width="3" style="1" customWidth="1"/>
    <col min="23" max="32" width="3.28515625" style="1" customWidth="1"/>
    <col min="33" max="33" width="4.140625" style="1" customWidth="1"/>
    <col min="34" max="221" width="9.140625" style="1" customWidth="1"/>
    <col min="222" max="222" width="10.140625" style="1" customWidth="1"/>
    <col min="223" max="223" width="1" style="1" customWidth="1"/>
    <col min="224" max="226" width="3.28515625" style="1" customWidth="1"/>
    <col min="227" max="227" width="1.85546875" style="1" customWidth="1"/>
    <col min="228" max="228" width="17.85546875" style="1" customWidth="1"/>
    <col min="229" max="229" width="1.85546875" style="1" customWidth="1"/>
    <col min="230" max="232" width="3.28515625" style="1" customWidth="1"/>
    <col min="233" max="233" width="2.85546875" style="1" customWidth="1"/>
    <col min="234" max="234" width="1.85546875" style="1" customWidth="1"/>
    <col min="235" max="235" width="19.7109375" style="1" customWidth="1"/>
    <col min="236" max="236" width="1.85546875" style="1" customWidth="1"/>
    <col min="237" max="239" width="3" style="1" customWidth="1"/>
    <col min="240" max="240" width="4.42578125" style="1" customWidth="1"/>
    <col min="241" max="242" width="3" style="1" customWidth="1"/>
    <col min="243" max="248" width="3.28515625" style="1" customWidth="1"/>
    <col min="249" max="250" width="9.140625" style="1" customWidth="1"/>
    <col min="251" max="254" width="3.28515625" style="1" customWidth="1"/>
    <col min="255" max="255" width="4.140625" style="1" customWidth="1"/>
    <col min="256" max="16384" width="1.7109375" style="1"/>
  </cols>
  <sheetData>
    <row r="1" spans="1:33" x14ac:dyDescent="0.25">
      <c r="A1" s="2"/>
      <c r="B1" s="2" t="s">
        <v>1920</v>
      </c>
      <c r="C1" s="2"/>
      <c r="D1" s="2"/>
      <c r="E1" s="2"/>
      <c r="F1" s="2"/>
      <c r="AD1" s="360" t="s">
        <v>1921</v>
      </c>
      <c r="AE1" s="361"/>
      <c r="AF1" s="361"/>
      <c r="AG1" s="362"/>
    </row>
    <row r="2" spans="1:33" ht="9" customHeight="1" thickBot="1" x14ac:dyDescent="0.3">
      <c r="AD2" s="363"/>
      <c r="AE2" s="364"/>
      <c r="AF2" s="364"/>
      <c r="AG2" s="365"/>
    </row>
    <row r="3" spans="1:33" ht="15" customHeight="1" x14ac:dyDescent="0.25">
      <c r="B3" s="4" t="s">
        <v>1922</v>
      </c>
    </row>
    <row r="4" spans="1:33" ht="15" customHeight="1" x14ac:dyDescent="0.25">
      <c r="B4" s="4" t="s">
        <v>1923</v>
      </c>
    </row>
    <row r="5" spans="1:33" ht="15" customHeight="1" x14ac:dyDescent="0.25"/>
    <row r="6" spans="1:33" s="4" customFormat="1" ht="76.5" customHeight="1" x14ac:dyDescent="0.25">
      <c r="B6" s="366" t="s">
        <v>1924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</row>
    <row r="7" spans="1:33" s="4" customFormat="1" ht="15" customHeight="1" thickBot="1" x14ac:dyDescent="0.3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s="4" customFormat="1" ht="23.25" customHeight="1" thickBot="1" x14ac:dyDescent="0.3">
      <c r="A8" s="6"/>
      <c r="B8" s="367" t="s">
        <v>1925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9"/>
      <c r="O8" s="3"/>
      <c r="P8" s="367" t="s">
        <v>1926</v>
      </c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9"/>
    </row>
    <row r="9" spans="1:33" s="4" customFormat="1" ht="15" customHeight="1" x14ac:dyDescent="0.25">
      <c r="A9" s="7"/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0"/>
      <c r="O9" s="3"/>
      <c r="P9" s="8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10"/>
    </row>
    <row r="10" spans="1:33" s="4" customFormat="1" ht="15" customHeight="1" x14ac:dyDescent="0.25">
      <c r="A10" s="11"/>
      <c r="B10" s="12" t="s">
        <v>1927</v>
      </c>
      <c r="C10" s="13"/>
      <c r="D10" s="14"/>
      <c r="E10" s="14"/>
      <c r="F10" s="14"/>
      <c r="G10" s="5"/>
      <c r="H10" s="5" t="s">
        <v>1928</v>
      </c>
      <c r="I10" s="5"/>
      <c r="J10" s="14"/>
      <c r="K10" s="14"/>
      <c r="L10" s="14"/>
      <c r="M10" s="14"/>
      <c r="N10" s="15"/>
      <c r="O10" s="3"/>
      <c r="P10" s="12" t="s">
        <v>1929</v>
      </c>
      <c r="Q10" s="11"/>
      <c r="R10" s="11"/>
      <c r="S10" s="11"/>
      <c r="T10" s="11"/>
      <c r="U10" s="5"/>
      <c r="V10" s="5"/>
      <c r="W10" s="5"/>
      <c r="X10" s="5"/>
      <c r="Y10" s="5"/>
      <c r="Z10" s="5"/>
      <c r="AA10" s="5"/>
      <c r="AB10" s="5"/>
      <c r="AC10" s="14"/>
      <c r="AD10" s="14"/>
      <c r="AE10" s="14"/>
      <c r="AF10" s="14"/>
      <c r="AG10" s="15"/>
    </row>
    <row r="11" spans="1:33" s="4" customFormat="1" ht="9.9499999999999993" customHeight="1" x14ac:dyDescent="0.25">
      <c r="A11" s="7"/>
      <c r="B11" s="16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15"/>
      <c r="O11" s="3"/>
      <c r="P11" s="16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</row>
    <row r="12" spans="1:33" s="4" customFormat="1" ht="15" customHeight="1" x14ac:dyDescent="0.25">
      <c r="A12" s="7"/>
      <c r="B12" s="16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5"/>
      <c r="O12" s="3"/>
      <c r="P12" s="355" t="s">
        <v>1930</v>
      </c>
      <c r="Q12" s="356"/>
      <c r="R12" s="356"/>
      <c r="S12" s="356"/>
      <c r="T12" s="356"/>
      <c r="U12" s="356"/>
      <c r="V12" s="5">
        <v>1</v>
      </c>
      <c r="W12" s="14"/>
      <c r="X12" s="5"/>
      <c r="Y12" s="5">
        <v>2</v>
      </c>
      <c r="Z12" s="14"/>
      <c r="AA12" s="5"/>
      <c r="AB12" s="5">
        <v>3</v>
      </c>
      <c r="AC12" s="14"/>
      <c r="AD12" s="5"/>
      <c r="AE12" s="5">
        <v>4</v>
      </c>
      <c r="AF12" s="14" t="s">
        <v>1931</v>
      </c>
      <c r="AG12" s="15"/>
    </row>
    <row r="13" spans="1:33" s="4" customFormat="1" ht="9.9499999999999993" customHeight="1" x14ac:dyDescent="0.25">
      <c r="A13" s="7"/>
      <c r="B13" s="16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15"/>
      <c r="O13" s="3"/>
      <c r="P13" s="16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</row>
    <row r="14" spans="1:33" s="4" customFormat="1" ht="15" customHeight="1" x14ac:dyDescent="0.25">
      <c r="A14" s="7"/>
      <c r="B14" s="16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15"/>
      <c r="O14" s="3"/>
      <c r="P14" s="355" t="s">
        <v>1932</v>
      </c>
      <c r="Q14" s="356"/>
      <c r="R14" s="356"/>
      <c r="S14" s="356"/>
      <c r="T14" s="356"/>
      <c r="U14" s="356"/>
      <c r="V14" s="5"/>
      <c r="W14" s="14"/>
      <c r="X14" s="5"/>
      <c r="Y14" s="5"/>
      <c r="Z14" s="357" t="s">
        <v>1933</v>
      </c>
      <c r="AA14" s="357"/>
      <c r="AB14" s="357"/>
      <c r="AC14" s="357"/>
      <c r="AD14" s="357"/>
      <c r="AE14" s="358"/>
      <c r="AF14" s="14" t="s">
        <v>1931</v>
      </c>
      <c r="AG14" s="15"/>
    </row>
    <row r="15" spans="1:33" s="4" customFormat="1" ht="15" customHeight="1" thickBot="1" x14ac:dyDescent="0.3">
      <c r="A15" s="7"/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9"/>
      <c r="O15" s="3"/>
      <c r="P15" s="17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9"/>
    </row>
    <row r="16" spans="1:33" s="4" customFormat="1" ht="7.5" customHeight="1" x14ac:dyDescent="0.25">
      <c r="A16" s="5"/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</row>
    <row r="17" spans="1:33" s="4" customFormat="1" ht="7.5" customHeigh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s="4" customFormat="1" ht="7.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s="4" customFormat="1" ht="7.5" customHeight="1" thickBot="1" x14ac:dyDescent="0.3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s="4" customFormat="1" ht="23.25" customHeight="1" thickBot="1" x14ac:dyDescent="0.3">
      <c r="B20" s="379" t="s">
        <v>1934</v>
      </c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1"/>
    </row>
    <row r="21" spans="1:33" s="4" customFormat="1" ht="15" customHeight="1" x14ac:dyDescent="0.25"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2"/>
    </row>
    <row r="22" spans="1:33" s="4" customFormat="1" ht="15" customHeight="1" x14ac:dyDescent="0.25">
      <c r="B22" s="16"/>
      <c r="C22" s="5"/>
      <c r="D22" s="5"/>
      <c r="E22" s="5"/>
      <c r="F22" s="5"/>
      <c r="G22" s="5"/>
      <c r="H22" s="5"/>
      <c r="I22" s="5"/>
      <c r="J22" s="5"/>
      <c r="K22" s="5"/>
      <c r="L22" s="23" t="s">
        <v>1935</v>
      </c>
      <c r="M22" s="14"/>
      <c r="N22" s="5"/>
      <c r="O22" s="5"/>
      <c r="P22" s="23" t="s">
        <v>167</v>
      </c>
      <c r="Q22" s="14"/>
      <c r="R22" s="1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15"/>
    </row>
    <row r="23" spans="1:33" s="4" customFormat="1" ht="15" customHeight="1" thickBot="1" x14ac:dyDescent="0.3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9"/>
    </row>
    <row r="24" spans="1:33" s="4" customFormat="1" ht="7.5" customHeight="1" x14ac:dyDescent="0.25">
      <c r="B24" s="382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  <c r="AD24" s="382"/>
      <c r="AE24" s="382"/>
      <c r="AF24" s="382"/>
      <c r="AG24" s="382"/>
    </row>
    <row r="25" spans="1:33" s="4" customFormat="1" ht="7.5" customHeight="1" x14ac:dyDescent="0.25">
      <c r="A25" s="5"/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</row>
    <row r="26" spans="1:33" s="4" customFormat="1" ht="7.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s="4" customFormat="1" ht="7.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s="4" customFormat="1" ht="15" customHeight="1" x14ac:dyDescent="0.25">
      <c r="A28" s="3"/>
      <c r="B28" s="3"/>
      <c r="C28" s="3"/>
      <c r="D28" s="3"/>
      <c r="E28" s="3"/>
      <c r="F28" s="3"/>
      <c r="G28" s="383" t="s">
        <v>168</v>
      </c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4" t="s">
        <v>169</v>
      </c>
      <c r="AD28" s="384"/>
      <c r="AE28" s="384"/>
      <c r="AF28" s="384"/>
      <c r="AG28" s="384"/>
    </row>
    <row r="29" spans="1:33" s="4" customFormat="1" ht="7.5" customHeight="1" thickBot="1" x14ac:dyDescent="0.3">
      <c r="A29" s="3"/>
      <c r="B29" s="3"/>
      <c r="C29" s="3"/>
      <c r="D29" s="3"/>
      <c r="E29" s="3"/>
      <c r="F29" s="3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5"/>
      <c r="AD29" s="25"/>
      <c r="AE29" s="25"/>
      <c r="AF29" s="25"/>
      <c r="AG29" s="25"/>
    </row>
    <row r="30" spans="1:33" ht="35.1" customHeight="1" x14ac:dyDescent="0.25">
      <c r="A30" s="337" t="s">
        <v>2150</v>
      </c>
      <c r="B30" s="339" t="s">
        <v>2151</v>
      </c>
      <c r="C30" s="340"/>
      <c r="D30" s="340"/>
      <c r="E30" s="340"/>
      <c r="F30" s="340"/>
      <c r="G30" s="343" t="s">
        <v>2152</v>
      </c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5"/>
      <c r="AC30" s="349" t="s">
        <v>2153</v>
      </c>
      <c r="AD30" s="350"/>
      <c r="AE30" s="350"/>
      <c r="AF30" s="350"/>
      <c r="AG30" s="351"/>
    </row>
    <row r="31" spans="1:33" ht="20.100000000000001" customHeight="1" thickBot="1" x14ac:dyDescent="0.3">
      <c r="A31" s="338"/>
      <c r="B31" s="341"/>
      <c r="C31" s="342"/>
      <c r="D31" s="342"/>
      <c r="E31" s="342"/>
      <c r="F31" s="342"/>
      <c r="G31" s="346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8"/>
      <c r="AC31" s="352"/>
      <c r="AD31" s="353"/>
      <c r="AE31" s="353"/>
      <c r="AF31" s="353"/>
      <c r="AG31" s="354"/>
    </row>
    <row r="32" spans="1:33" s="26" customFormat="1" ht="18" customHeight="1" x14ac:dyDescent="0.25">
      <c r="A32" s="41"/>
      <c r="B32" s="370" t="s">
        <v>2156</v>
      </c>
      <c r="C32" s="371"/>
      <c r="D32" s="371"/>
      <c r="E32" s="371"/>
      <c r="F32" s="372"/>
      <c r="G32" s="373" t="s">
        <v>2157</v>
      </c>
      <c r="H32" s="374"/>
      <c r="I32" s="374"/>
      <c r="J32" s="374"/>
      <c r="K32" s="374"/>
      <c r="L32" s="374"/>
      <c r="M32" s="374"/>
      <c r="N32" s="374"/>
      <c r="O32" s="374"/>
      <c r="P32" s="374"/>
      <c r="Q32" s="374"/>
      <c r="R32" s="374"/>
      <c r="S32" s="374"/>
      <c r="T32" s="374"/>
      <c r="U32" s="374"/>
      <c r="V32" s="374"/>
      <c r="W32" s="374"/>
      <c r="X32" s="374"/>
      <c r="Y32" s="374"/>
      <c r="Z32" s="374"/>
      <c r="AA32" s="374"/>
      <c r="AB32" s="375"/>
      <c r="AC32" s="376">
        <f>AC33+AC47+AC72</f>
        <v>0</v>
      </c>
      <c r="AD32" s="377"/>
      <c r="AE32" s="377"/>
      <c r="AF32" s="377"/>
      <c r="AG32" s="378"/>
    </row>
    <row r="33" spans="1:33" s="2" customFormat="1" ht="15.75" customHeight="1" x14ac:dyDescent="0.25">
      <c r="A33" s="39"/>
      <c r="B33" s="265" t="s">
        <v>2159</v>
      </c>
      <c r="C33" s="266"/>
      <c r="D33" s="266"/>
      <c r="E33" s="266"/>
      <c r="F33" s="267"/>
      <c r="G33" s="271" t="s">
        <v>2160</v>
      </c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3"/>
      <c r="AC33" s="274">
        <f>AC34+AC37+AC40+AC43+AC44</f>
        <v>0</v>
      </c>
      <c r="AD33" s="275"/>
      <c r="AE33" s="275"/>
      <c r="AF33" s="275"/>
      <c r="AG33" s="276"/>
    </row>
    <row r="34" spans="1:33" s="27" customFormat="1" ht="15.75" customHeight="1" x14ac:dyDescent="0.25">
      <c r="A34" s="42"/>
      <c r="B34" s="256" t="s">
        <v>2161</v>
      </c>
      <c r="C34" s="257"/>
      <c r="D34" s="257"/>
      <c r="E34" s="257"/>
      <c r="F34" s="258"/>
      <c r="G34" s="259" t="s">
        <v>2162</v>
      </c>
      <c r="H34" s="260"/>
      <c r="I34" s="260"/>
      <c r="J34" s="260"/>
      <c r="K34" s="260"/>
      <c r="L34" s="260"/>
      <c r="M34" s="260"/>
      <c r="N34" s="260"/>
      <c r="O34" s="260"/>
      <c r="P34" s="260"/>
      <c r="Q34" s="260"/>
      <c r="R34" s="260"/>
      <c r="S34" s="260"/>
      <c r="T34" s="260"/>
      <c r="U34" s="260"/>
      <c r="V34" s="260"/>
      <c r="W34" s="260"/>
      <c r="X34" s="260"/>
      <c r="Y34" s="260"/>
      <c r="Z34" s="260"/>
      <c r="AA34" s="260"/>
      <c r="AB34" s="261"/>
      <c r="AC34" s="262">
        <f>SUM(AC35:AG36)</f>
        <v>0</v>
      </c>
      <c r="AD34" s="263"/>
      <c r="AE34" s="263"/>
      <c r="AF34" s="263"/>
      <c r="AG34" s="264"/>
    </row>
    <row r="35" spans="1:33" ht="15.75" customHeight="1" x14ac:dyDescent="0.25">
      <c r="A35" s="39"/>
      <c r="B35" s="292" t="s">
        <v>2164</v>
      </c>
      <c r="C35" s="293"/>
      <c r="D35" s="293"/>
      <c r="E35" s="293"/>
      <c r="F35" s="294"/>
      <c r="G35" s="295" t="s">
        <v>2165</v>
      </c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  <c r="X35" s="296"/>
      <c r="Y35" s="296"/>
      <c r="Z35" s="296"/>
      <c r="AA35" s="296"/>
      <c r="AB35" s="297"/>
      <c r="AC35" s="298"/>
      <c r="AD35" s="299"/>
      <c r="AE35" s="299"/>
      <c r="AF35" s="299"/>
      <c r="AG35" s="300"/>
    </row>
    <row r="36" spans="1:33" ht="15.75" customHeight="1" x14ac:dyDescent="0.25">
      <c r="A36" s="39"/>
      <c r="B36" s="292" t="s">
        <v>2167</v>
      </c>
      <c r="C36" s="293"/>
      <c r="D36" s="293"/>
      <c r="E36" s="293"/>
      <c r="F36" s="294"/>
      <c r="G36" s="295" t="s">
        <v>2168</v>
      </c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s="296"/>
      <c r="X36" s="296"/>
      <c r="Y36" s="296"/>
      <c r="Z36" s="296"/>
      <c r="AA36" s="296"/>
      <c r="AB36" s="297"/>
      <c r="AC36" s="298"/>
      <c r="AD36" s="299"/>
      <c r="AE36" s="299"/>
      <c r="AF36" s="299"/>
      <c r="AG36" s="300"/>
    </row>
    <row r="37" spans="1:33" ht="15.75" customHeight="1" x14ac:dyDescent="0.25">
      <c r="A37" s="39"/>
      <c r="B37" s="256" t="s">
        <v>2170</v>
      </c>
      <c r="C37" s="257"/>
      <c r="D37" s="257"/>
      <c r="E37" s="257"/>
      <c r="F37" s="258"/>
      <c r="G37" s="259" t="s">
        <v>2171</v>
      </c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1"/>
      <c r="AC37" s="262">
        <f>SUM(AC38:AG39)</f>
        <v>0</v>
      </c>
      <c r="AD37" s="263"/>
      <c r="AE37" s="263"/>
      <c r="AF37" s="263"/>
      <c r="AG37" s="264"/>
    </row>
    <row r="38" spans="1:33" ht="15.75" customHeight="1" x14ac:dyDescent="0.25">
      <c r="A38" s="39"/>
      <c r="B38" s="292" t="s">
        <v>2172</v>
      </c>
      <c r="C38" s="293"/>
      <c r="D38" s="293"/>
      <c r="E38" s="293"/>
      <c r="F38" s="294"/>
      <c r="G38" s="295" t="s">
        <v>483</v>
      </c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  <c r="U38" s="296"/>
      <c r="V38" s="296"/>
      <c r="W38" s="296"/>
      <c r="X38" s="296"/>
      <c r="Y38" s="296"/>
      <c r="Z38" s="296"/>
      <c r="AA38" s="296"/>
      <c r="AB38" s="297"/>
      <c r="AC38" s="298"/>
      <c r="AD38" s="299"/>
      <c r="AE38" s="299"/>
      <c r="AF38" s="299"/>
      <c r="AG38" s="300"/>
    </row>
    <row r="39" spans="1:33" ht="15.75" customHeight="1" x14ac:dyDescent="0.25">
      <c r="A39" s="39"/>
      <c r="B39" s="292" t="s">
        <v>484</v>
      </c>
      <c r="C39" s="293"/>
      <c r="D39" s="293"/>
      <c r="E39" s="293"/>
      <c r="F39" s="294"/>
      <c r="G39" s="295" t="s">
        <v>485</v>
      </c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  <c r="U39" s="296"/>
      <c r="V39" s="296"/>
      <c r="W39" s="296"/>
      <c r="X39" s="296"/>
      <c r="Y39" s="296"/>
      <c r="Z39" s="296"/>
      <c r="AA39" s="296"/>
      <c r="AB39" s="297"/>
      <c r="AC39" s="298"/>
      <c r="AD39" s="299"/>
      <c r="AE39" s="299"/>
      <c r="AF39" s="299"/>
      <c r="AG39" s="300"/>
    </row>
    <row r="40" spans="1:33" ht="15.75" customHeight="1" x14ac:dyDescent="0.25">
      <c r="A40" s="39"/>
      <c r="B40" s="256" t="s">
        <v>486</v>
      </c>
      <c r="C40" s="257"/>
      <c r="D40" s="257"/>
      <c r="E40" s="257"/>
      <c r="F40" s="258"/>
      <c r="G40" s="259" t="s">
        <v>487</v>
      </c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1"/>
      <c r="AC40" s="262">
        <f>SUM(AC41:AG42)</f>
        <v>0</v>
      </c>
      <c r="AD40" s="263"/>
      <c r="AE40" s="263"/>
      <c r="AF40" s="263"/>
      <c r="AG40" s="264"/>
    </row>
    <row r="41" spans="1:33" ht="15.75" customHeight="1" x14ac:dyDescent="0.25">
      <c r="A41" s="39" t="s">
        <v>489</v>
      </c>
      <c r="B41" s="292" t="s">
        <v>490</v>
      </c>
      <c r="C41" s="293"/>
      <c r="D41" s="293"/>
      <c r="E41" s="293"/>
      <c r="F41" s="294"/>
      <c r="G41" s="295" t="s">
        <v>491</v>
      </c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X41" s="296"/>
      <c r="Y41" s="296"/>
      <c r="Z41" s="296"/>
      <c r="AA41" s="296"/>
      <c r="AB41" s="297"/>
      <c r="AC41" s="298"/>
      <c r="AD41" s="299"/>
      <c r="AE41" s="299"/>
      <c r="AF41" s="299"/>
      <c r="AG41" s="300"/>
    </row>
    <row r="42" spans="1:33" ht="15.75" customHeight="1" x14ac:dyDescent="0.25">
      <c r="A42" s="39"/>
      <c r="B42" s="292" t="s">
        <v>492</v>
      </c>
      <c r="C42" s="293"/>
      <c r="D42" s="293"/>
      <c r="E42" s="293"/>
      <c r="F42" s="294"/>
      <c r="G42" s="295" t="s">
        <v>493</v>
      </c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7"/>
      <c r="AC42" s="298"/>
      <c r="AD42" s="299"/>
      <c r="AE42" s="299"/>
      <c r="AF42" s="299"/>
      <c r="AG42" s="300"/>
    </row>
    <row r="43" spans="1:33" ht="15.75" customHeight="1" x14ac:dyDescent="0.25">
      <c r="A43" s="39"/>
      <c r="B43" s="256" t="s">
        <v>494</v>
      </c>
      <c r="C43" s="257"/>
      <c r="D43" s="257"/>
      <c r="E43" s="257"/>
      <c r="F43" s="258"/>
      <c r="G43" s="259" t="s">
        <v>495</v>
      </c>
      <c r="H43" s="260"/>
      <c r="I43" s="260"/>
      <c r="J43" s="260"/>
      <c r="K43" s="260"/>
      <c r="L43" s="260"/>
      <c r="M43" s="260"/>
      <c r="N43" s="260"/>
      <c r="O43" s="260"/>
      <c r="P43" s="260"/>
      <c r="Q43" s="260"/>
      <c r="R43" s="260"/>
      <c r="S43" s="260"/>
      <c r="T43" s="260"/>
      <c r="U43" s="260"/>
      <c r="V43" s="260"/>
      <c r="W43" s="260"/>
      <c r="X43" s="260"/>
      <c r="Y43" s="260"/>
      <c r="Z43" s="260"/>
      <c r="AA43" s="260"/>
      <c r="AB43" s="261"/>
      <c r="AC43" s="262"/>
      <c r="AD43" s="263"/>
      <c r="AE43" s="263"/>
      <c r="AF43" s="263"/>
      <c r="AG43" s="264"/>
    </row>
    <row r="44" spans="1:33" ht="15.75" customHeight="1" x14ac:dyDescent="0.25">
      <c r="A44" s="39"/>
      <c r="B44" s="256" t="s">
        <v>496</v>
      </c>
      <c r="C44" s="257"/>
      <c r="D44" s="257"/>
      <c r="E44" s="257"/>
      <c r="F44" s="258"/>
      <c r="G44" s="259" t="s">
        <v>497</v>
      </c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1"/>
      <c r="AC44" s="262">
        <f>SUM(AC45:AG46)</f>
        <v>0</v>
      </c>
      <c r="AD44" s="263"/>
      <c r="AE44" s="263"/>
      <c r="AF44" s="263"/>
      <c r="AG44" s="264"/>
    </row>
    <row r="45" spans="1:33" ht="15.75" customHeight="1" x14ac:dyDescent="0.25">
      <c r="A45" s="39"/>
      <c r="B45" s="292" t="s">
        <v>498</v>
      </c>
      <c r="C45" s="293"/>
      <c r="D45" s="293"/>
      <c r="E45" s="293"/>
      <c r="F45" s="294"/>
      <c r="G45" s="295" t="s">
        <v>499</v>
      </c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7"/>
      <c r="AC45" s="298"/>
      <c r="AD45" s="299"/>
      <c r="AE45" s="299"/>
      <c r="AF45" s="299"/>
      <c r="AG45" s="300"/>
    </row>
    <row r="46" spans="1:33" ht="15.75" customHeight="1" thickBot="1" x14ac:dyDescent="0.3">
      <c r="A46" s="39"/>
      <c r="B46" s="301" t="s">
        <v>500</v>
      </c>
      <c r="C46" s="302"/>
      <c r="D46" s="302"/>
      <c r="E46" s="302"/>
      <c r="F46" s="303"/>
      <c r="G46" s="304" t="s">
        <v>501</v>
      </c>
      <c r="H46" s="305"/>
      <c r="I46" s="305"/>
      <c r="J46" s="305"/>
      <c r="K46" s="305"/>
      <c r="L46" s="305"/>
      <c r="M46" s="305"/>
      <c r="N46" s="305"/>
      <c r="O46" s="305"/>
      <c r="P46" s="305"/>
      <c r="Q46" s="305"/>
      <c r="R46" s="305"/>
      <c r="S46" s="305"/>
      <c r="T46" s="305"/>
      <c r="U46" s="305"/>
      <c r="V46" s="305"/>
      <c r="W46" s="305"/>
      <c r="X46" s="305"/>
      <c r="Y46" s="305"/>
      <c r="Z46" s="305"/>
      <c r="AA46" s="305"/>
      <c r="AB46" s="306"/>
      <c r="AC46" s="307"/>
      <c r="AD46" s="308"/>
      <c r="AE46" s="308"/>
      <c r="AF46" s="308"/>
      <c r="AG46" s="309"/>
    </row>
    <row r="47" spans="1:33" ht="15.75" customHeight="1" x14ac:dyDescent="0.25">
      <c r="A47" s="39" t="s">
        <v>489</v>
      </c>
      <c r="B47" s="268" t="s">
        <v>502</v>
      </c>
      <c r="C47" s="269"/>
      <c r="D47" s="269"/>
      <c r="E47" s="269"/>
      <c r="F47" s="270"/>
      <c r="G47" s="277" t="s">
        <v>503</v>
      </c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  <c r="AB47" s="279"/>
      <c r="AC47" s="286">
        <f>AC48+AC49+AC56+AC59+AC62+AC65+AC68+AC71</f>
        <v>0</v>
      </c>
      <c r="AD47" s="287"/>
      <c r="AE47" s="287"/>
      <c r="AF47" s="287"/>
      <c r="AG47" s="288"/>
    </row>
    <row r="48" spans="1:33" ht="15.75" customHeight="1" x14ac:dyDescent="0.25">
      <c r="A48" s="39"/>
      <c r="B48" s="256" t="s">
        <v>505</v>
      </c>
      <c r="C48" s="257"/>
      <c r="D48" s="257"/>
      <c r="E48" s="257"/>
      <c r="F48" s="258"/>
      <c r="G48" s="259" t="s">
        <v>506</v>
      </c>
      <c r="H48" s="260"/>
      <c r="I48" s="260"/>
      <c r="J48" s="260"/>
      <c r="K48" s="260"/>
      <c r="L48" s="260"/>
      <c r="M48" s="260"/>
      <c r="N48" s="260"/>
      <c r="O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1"/>
      <c r="AC48" s="262"/>
      <c r="AD48" s="263"/>
      <c r="AE48" s="263"/>
      <c r="AF48" s="263"/>
      <c r="AG48" s="264"/>
    </row>
    <row r="49" spans="1:33" ht="15.75" customHeight="1" x14ac:dyDescent="0.25">
      <c r="A49" s="39"/>
      <c r="B49" s="256" t="s">
        <v>508</v>
      </c>
      <c r="C49" s="257"/>
      <c r="D49" s="257"/>
      <c r="E49" s="257"/>
      <c r="F49" s="258"/>
      <c r="G49" s="259" t="s">
        <v>509</v>
      </c>
      <c r="H49" s="260"/>
      <c r="I49" s="260"/>
      <c r="J49" s="260"/>
      <c r="K49" s="260"/>
      <c r="L49" s="260"/>
      <c r="M49" s="260"/>
      <c r="N49" s="260"/>
      <c r="O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1"/>
      <c r="AC49" s="262">
        <f>AC50+AC53</f>
        <v>0</v>
      </c>
      <c r="AD49" s="263"/>
      <c r="AE49" s="263"/>
      <c r="AF49" s="263"/>
      <c r="AG49" s="264"/>
    </row>
    <row r="50" spans="1:33" ht="15.75" customHeight="1" x14ac:dyDescent="0.25">
      <c r="A50" s="39"/>
      <c r="B50" s="328" t="s">
        <v>510</v>
      </c>
      <c r="C50" s="329"/>
      <c r="D50" s="329"/>
      <c r="E50" s="329"/>
      <c r="F50" s="330"/>
      <c r="G50" s="331" t="s">
        <v>511</v>
      </c>
      <c r="H50" s="332"/>
      <c r="I50" s="332"/>
      <c r="J50" s="332"/>
      <c r="K50" s="332"/>
      <c r="L50" s="332"/>
      <c r="M50" s="332"/>
      <c r="N50" s="332"/>
      <c r="O50" s="332"/>
      <c r="P50" s="332"/>
      <c r="Q50" s="332"/>
      <c r="R50" s="332"/>
      <c r="S50" s="332"/>
      <c r="T50" s="332"/>
      <c r="U50" s="332"/>
      <c r="V50" s="332"/>
      <c r="W50" s="332"/>
      <c r="X50" s="332"/>
      <c r="Y50" s="332"/>
      <c r="Z50" s="332"/>
      <c r="AA50" s="332"/>
      <c r="AB50" s="333"/>
      <c r="AC50" s="334">
        <f>SUM(AC51:AG52)</f>
        <v>0</v>
      </c>
      <c r="AD50" s="335"/>
      <c r="AE50" s="335"/>
      <c r="AF50" s="335"/>
      <c r="AG50" s="336"/>
    </row>
    <row r="51" spans="1:33" ht="15.75" customHeight="1" x14ac:dyDescent="0.25">
      <c r="A51" s="39"/>
      <c r="B51" s="292" t="s">
        <v>512</v>
      </c>
      <c r="C51" s="293"/>
      <c r="D51" s="293"/>
      <c r="E51" s="293"/>
      <c r="F51" s="294"/>
      <c r="G51" s="295" t="s">
        <v>513</v>
      </c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7"/>
      <c r="AC51" s="298"/>
      <c r="AD51" s="299"/>
      <c r="AE51" s="299"/>
      <c r="AF51" s="299"/>
      <c r="AG51" s="300"/>
    </row>
    <row r="52" spans="1:33" ht="15.75" customHeight="1" x14ac:dyDescent="0.25">
      <c r="A52" s="39" t="s">
        <v>489</v>
      </c>
      <c r="B52" s="292" t="s">
        <v>514</v>
      </c>
      <c r="C52" s="293"/>
      <c r="D52" s="293"/>
      <c r="E52" s="293"/>
      <c r="F52" s="294"/>
      <c r="G52" s="295" t="s">
        <v>515</v>
      </c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7"/>
      <c r="AC52" s="298"/>
      <c r="AD52" s="299"/>
      <c r="AE52" s="299"/>
      <c r="AF52" s="299"/>
      <c r="AG52" s="300"/>
    </row>
    <row r="53" spans="1:33" ht="15.75" customHeight="1" x14ac:dyDescent="0.25">
      <c r="A53" s="39" t="s">
        <v>489</v>
      </c>
      <c r="B53" s="328" t="s">
        <v>516</v>
      </c>
      <c r="C53" s="329"/>
      <c r="D53" s="329"/>
      <c r="E53" s="329"/>
      <c r="F53" s="330"/>
      <c r="G53" s="331" t="s">
        <v>517</v>
      </c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3"/>
      <c r="AC53" s="334">
        <f>SUM(AC54:AG55)</f>
        <v>0</v>
      </c>
      <c r="AD53" s="335"/>
      <c r="AE53" s="335"/>
      <c r="AF53" s="335"/>
      <c r="AG53" s="336"/>
    </row>
    <row r="54" spans="1:33" ht="15.75" customHeight="1" x14ac:dyDescent="0.25">
      <c r="A54" s="39" t="s">
        <v>489</v>
      </c>
      <c r="B54" s="292" t="s">
        <v>518</v>
      </c>
      <c r="C54" s="293"/>
      <c r="D54" s="293"/>
      <c r="E54" s="293"/>
      <c r="F54" s="294"/>
      <c r="G54" s="295" t="s">
        <v>401</v>
      </c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7"/>
      <c r="AC54" s="298"/>
      <c r="AD54" s="299"/>
      <c r="AE54" s="299"/>
      <c r="AF54" s="299"/>
      <c r="AG54" s="300"/>
    </row>
    <row r="55" spans="1:33" ht="15.75" customHeight="1" x14ac:dyDescent="0.25">
      <c r="A55" s="39" t="s">
        <v>489</v>
      </c>
      <c r="B55" s="292" t="s">
        <v>402</v>
      </c>
      <c r="C55" s="293"/>
      <c r="D55" s="293"/>
      <c r="E55" s="293"/>
      <c r="F55" s="294"/>
      <c r="G55" s="295" t="s">
        <v>403</v>
      </c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7"/>
      <c r="AC55" s="298"/>
      <c r="AD55" s="299"/>
      <c r="AE55" s="299"/>
      <c r="AF55" s="299"/>
      <c r="AG55" s="300"/>
    </row>
    <row r="56" spans="1:33" ht="15.75" customHeight="1" x14ac:dyDescent="0.25">
      <c r="A56" s="39" t="s">
        <v>489</v>
      </c>
      <c r="B56" s="256" t="s">
        <v>405</v>
      </c>
      <c r="C56" s="257"/>
      <c r="D56" s="257"/>
      <c r="E56" s="257"/>
      <c r="F56" s="258"/>
      <c r="G56" s="259" t="s">
        <v>406</v>
      </c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  <c r="AA56" s="260"/>
      <c r="AB56" s="261"/>
      <c r="AC56" s="262">
        <f>SUM(AC57:AG58)</f>
        <v>0</v>
      </c>
      <c r="AD56" s="263"/>
      <c r="AE56" s="263"/>
      <c r="AF56" s="263"/>
      <c r="AG56" s="264"/>
    </row>
    <row r="57" spans="1:33" ht="15.75" customHeight="1" x14ac:dyDescent="0.25">
      <c r="A57" s="39" t="s">
        <v>489</v>
      </c>
      <c r="B57" s="292" t="s">
        <v>408</v>
      </c>
      <c r="C57" s="293"/>
      <c r="D57" s="293"/>
      <c r="E57" s="293"/>
      <c r="F57" s="294"/>
      <c r="G57" s="295" t="s">
        <v>409</v>
      </c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7"/>
      <c r="AC57" s="298"/>
      <c r="AD57" s="299"/>
      <c r="AE57" s="299"/>
      <c r="AF57" s="299"/>
      <c r="AG57" s="300"/>
    </row>
    <row r="58" spans="1:33" ht="15.75" customHeight="1" x14ac:dyDescent="0.25">
      <c r="A58" s="39" t="s">
        <v>489</v>
      </c>
      <c r="B58" s="292" t="s">
        <v>410</v>
      </c>
      <c r="C58" s="293"/>
      <c r="D58" s="293"/>
      <c r="E58" s="293"/>
      <c r="F58" s="294"/>
      <c r="G58" s="295" t="s">
        <v>411</v>
      </c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7"/>
      <c r="AC58" s="298"/>
      <c r="AD58" s="299"/>
      <c r="AE58" s="299"/>
      <c r="AF58" s="299"/>
      <c r="AG58" s="300"/>
    </row>
    <row r="59" spans="1:33" ht="15.75" customHeight="1" x14ac:dyDescent="0.25">
      <c r="A59" s="39" t="s">
        <v>489</v>
      </c>
      <c r="B59" s="256" t="s">
        <v>412</v>
      </c>
      <c r="C59" s="257"/>
      <c r="D59" s="257"/>
      <c r="E59" s="257"/>
      <c r="F59" s="258"/>
      <c r="G59" s="259" t="s">
        <v>413</v>
      </c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1"/>
      <c r="AC59" s="262">
        <f>SUM(AC60:AG61)</f>
        <v>0</v>
      </c>
      <c r="AD59" s="263"/>
      <c r="AE59" s="263"/>
      <c r="AF59" s="263"/>
      <c r="AG59" s="264"/>
    </row>
    <row r="60" spans="1:33" ht="15.75" customHeight="1" x14ac:dyDescent="0.25">
      <c r="A60" s="39" t="s">
        <v>489</v>
      </c>
      <c r="B60" s="292" t="s">
        <v>414</v>
      </c>
      <c r="C60" s="293"/>
      <c r="D60" s="293"/>
      <c r="E60" s="293"/>
      <c r="F60" s="294"/>
      <c r="G60" s="295" t="s">
        <v>415</v>
      </c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7"/>
      <c r="AC60" s="298"/>
      <c r="AD60" s="299"/>
      <c r="AE60" s="299"/>
      <c r="AF60" s="299"/>
      <c r="AG60" s="300"/>
    </row>
    <row r="61" spans="1:33" ht="15.75" customHeight="1" x14ac:dyDescent="0.25">
      <c r="A61" s="39" t="s">
        <v>489</v>
      </c>
      <c r="B61" s="292" t="s">
        <v>416</v>
      </c>
      <c r="C61" s="293"/>
      <c r="D61" s="293"/>
      <c r="E61" s="293"/>
      <c r="F61" s="294"/>
      <c r="G61" s="295" t="s">
        <v>417</v>
      </c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7"/>
      <c r="AC61" s="298"/>
      <c r="AD61" s="299"/>
      <c r="AE61" s="299"/>
      <c r="AF61" s="299"/>
      <c r="AG61" s="300"/>
    </row>
    <row r="62" spans="1:33" ht="15.75" customHeight="1" x14ac:dyDescent="0.25">
      <c r="A62" s="39" t="s">
        <v>489</v>
      </c>
      <c r="B62" s="256" t="s">
        <v>418</v>
      </c>
      <c r="C62" s="257"/>
      <c r="D62" s="257"/>
      <c r="E62" s="257"/>
      <c r="F62" s="258"/>
      <c r="G62" s="259" t="s">
        <v>419</v>
      </c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1"/>
      <c r="AC62" s="262">
        <f>SUM(AC63:AG64)</f>
        <v>0</v>
      </c>
      <c r="AD62" s="263"/>
      <c r="AE62" s="263"/>
      <c r="AF62" s="263"/>
      <c r="AG62" s="264"/>
    </row>
    <row r="63" spans="1:33" ht="15.75" customHeight="1" x14ac:dyDescent="0.25">
      <c r="A63" s="39"/>
      <c r="B63" s="292" t="s">
        <v>420</v>
      </c>
      <c r="C63" s="293"/>
      <c r="D63" s="293"/>
      <c r="E63" s="293"/>
      <c r="F63" s="294"/>
      <c r="G63" s="295" t="s">
        <v>421</v>
      </c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7"/>
      <c r="AC63" s="298"/>
      <c r="AD63" s="299"/>
      <c r="AE63" s="299"/>
      <c r="AF63" s="299"/>
      <c r="AG63" s="300"/>
    </row>
    <row r="64" spans="1:33" ht="15.75" customHeight="1" x14ac:dyDescent="0.25">
      <c r="A64" s="39"/>
      <c r="B64" s="292" t="s">
        <v>423</v>
      </c>
      <c r="C64" s="293"/>
      <c r="D64" s="293"/>
      <c r="E64" s="293"/>
      <c r="F64" s="294"/>
      <c r="G64" s="295" t="s">
        <v>424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7"/>
      <c r="AC64" s="298"/>
      <c r="AD64" s="299"/>
      <c r="AE64" s="299"/>
      <c r="AF64" s="299"/>
      <c r="AG64" s="300"/>
    </row>
    <row r="65" spans="1:33" ht="15.75" customHeight="1" x14ac:dyDescent="0.25">
      <c r="A65" s="39" t="s">
        <v>425</v>
      </c>
      <c r="B65" s="256" t="s">
        <v>426</v>
      </c>
      <c r="C65" s="257"/>
      <c r="D65" s="257"/>
      <c r="E65" s="257"/>
      <c r="F65" s="258"/>
      <c r="G65" s="259" t="s">
        <v>427</v>
      </c>
      <c r="H65" s="260"/>
      <c r="I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V65" s="260"/>
      <c r="W65" s="260"/>
      <c r="X65" s="260"/>
      <c r="Y65" s="260"/>
      <c r="Z65" s="260"/>
      <c r="AA65" s="260"/>
      <c r="AB65" s="261"/>
      <c r="AC65" s="262">
        <f>SUM(AC66:AG67)</f>
        <v>0</v>
      </c>
      <c r="AD65" s="263"/>
      <c r="AE65" s="263"/>
      <c r="AF65" s="263"/>
      <c r="AG65" s="264"/>
    </row>
    <row r="66" spans="1:33" ht="15.75" customHeight="1" x14ac:dyDescent="0.25">
      <c r="A66" s="39" t="s">
        <v>425</v>
      </c>
      <c r="B66" s="292" t="s">
        <v>428</v>
      </c>
      <c r="C66" s="293"/>
      <c r="D66" s="293"/>
      <c r="E66" s="293"/>
      <c r="F66" s="294"/>
      <c r="G66" s="295" t="s">
        <v>429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7"/>
      <c r="AC66" s="298"/>
      <c r="AD66" s="299"/>
      <c r="AE66" s="299"/>
      <c r="AF66" s="299"/>
      <c r="AG66" s="300"/>
    </row>
    <row r="67" spans="1:33" ht="15.75" customHeight="1" x14ac:dyDescent="0.25">
      <c r="A67" s="39" t="s">
        <v>430</v>
      </c>
      <c r="B67" s="292" t="s">
        <v>431</v>
      </c>
      <c r="C67" s="293"/>
      <c r="D67" s="293"/>
      <c r="E67" s="293"/>
      <c r="F67" s="294"/>
      <c r="G67" s="295" t="s">
        <v>432</v>
      </c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7"/>
      <c r="AC67" s="298"/>
      <c r="AD67" s="299"/>
      <c r="AE67" s="299"/>
      <c r="AF67" s="299"/>
      <c r="AG67" s="300"/>
    </row>
    <row r="68" spans="1:33" ht="15.75" customHeight="1" x14ac:dyDescent="0.25">
      <c r="A68" s="39" t="s">
        <v>425</v>
      </c>
      <c r="B68" s="256" t="s">
        <v>433</v>
      </c>
      <c r="C68" s="257"/>
      <c r="D68" s="257"/>
      <c r="E68" s="257"/>
      <c r="F68" s="258"/>
      <c r="G68" s="259" t="s">
        <v>434</v>
      </c>
      <c r="H68" s="260"/>
      <c r="I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V68" s="260"/>
      <c r="W68" s="260"/>
      <c r="X68" s="260"/>
      <c r="Y68" s="260"/>
      <c r="Z68" s="260"/>
      <c r="AA68" s="260"/>
      <c r="AB68" s="261"/>
      <c r="AC68" s="262">
        <f>SUM(AC69:AG70)</f>
        <v>0</v>
      </c>
      <c r="AD68" s="263"/>
      <c r="AE68" s="263"/>
      <c r="AF68" s="263"/>
      <c r="AG68" s="264"/>
    </row>
    <row r="69" spans="1:33" ht="15.75" customHeight="1" x14ac:dyDescent="0.25">
      <c r="A69" s="39" t="s">
        <v>425</v>
      </c>
      <c r="B69" s="292" t="s">
        <v>435</v>
      </c>
      <c r="C69" s="293"/>
      <c r="D69" s="293"/>
      <c r="E69" s="293"/>
      <c r="F69" s="294"/>
      <c r="G69" s="295" t="s">
        <v>436</v>
      </c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7"/>
      <c r="AC69" s="298"/>
      <c r="AD69" s="299"/>
      <c r="AE69" s="299"/>
      <c r="AF69" s="299"/>
      <c r="AG69" s="300"/>
    </row>
    <row r="70" spans="1:33" ht="15.75" customHeight="1" x14ac:dyDescent="0.25">
      <c r="A70" s="39" t="s">
        <v>425</v>
      </c>
      <c r="B70" s="292" t="s">
        <v>437</v>
      </c>
      <c r="C70" s="293"/>
      <c r="D70" s="293"/>
      <c r="E70" s="293"/>
      <c r="F70" s="294"/>
      <c r="G70" s="295" t="s">
        <v>438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7"/>
      <c r="AC70" s="298"/>
      <c r="AD70" s="299"/>
      <c r="AE70" s="299"/>
      <c r="AF70" s="299"/>
      <c r="AG70" s="300"/>
    </row>
    <row r="71" spans="1:33" ht="15.75" customHeight="1" thickBot="1" x14ac:dyDescent="0.3">
      <c r="A71" s="39" t="s">
        <v>425</v>
      </c>
      <c r="B71" s="289" t="s">
        <v>439</v>
      </c>
      <c r="C71" s="290"/>
      <c r="D71" s="290"/>
      <c r="E71" s="290"/>
      <c r="F71" s="291"/>
      <c r="G71" s="280" t="s">
        <v>440</v>
      </c>
      <c r="H71" s="281"/>
      <c r="I71" s="281"/>
      <c r="J71" s="281"/>
      <c r="K71" s="281"/>
      <c r="L71" s="281"/>
      <c r="M71" s="281"/>
      <c r="N71" s="281"/>
      <c r="O71" s="281"/>
      <c r="P71" s="281"/>
      <c r="Q71" s="281"/>
      <c r="R71" s="281"/>
      <c r="S71" s="281"/>
      <c r="T71" s="281"/>
      <c r="U71" s="281"/>
      <c r="V71" s="281"/>
      <c r="W71" s="281"/>
      <c r="X71" s="281"/>
      <c r="Y71" s="281"/>
      <c r="Z71" s="281"/>
      <c r="AA71" s="281"/>
      <c r="AB71" s="282"/>
      <c r="AC71" s="283"/>
      <c r="AD71" s="284"/>
      <c r="AE71" s="284"/>
      <c r="AF71" s="284"/>
      <c r="AG71" s="285"/>
    </row>
    <row r="72" spans="1:33" ht="15.75" customHeight="1" x14ac:dyDescent="0.25">
      <c r="A72" s="39" t="s">
        <v>425</v>
      </c>
      <c r="B72" s="268" t="s">
        <v>441</v>
      </c>
      <c r="C72" s="269"/>
      <c r="D72" s="269"/>
      <c r="E72" s="269"/>
      <c r="F72" s="270"/>
      <c r="G72" s="277" t="s">
        <v>2112</v>
      </c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  <c r="AB72" s="279"/>
      <c r="AC72" s="286">
        <f>AC73+AC78</f>
        <v>0</v>
      </c>
      <c r="AD72" s="287"/>
      <c r="AE72" s="287"/>
      <c r="AF72" s="287"/>
      <c r="AG72" s="288"/>
    </row>
    <row r="73" spans="1:33" ht="15.75" customHeight="1" x14ac:dyDescent="0.25">
      <c r="A73" s="39" t="s">
        <v>425</v>
      </c>
      <c r="B73" s="256" t="s">
        <v>2113</v>
      </c>
      <c r="C73" s="257"/>
      <c r="D73" s="257"/>
      <c r="E73" s="257"/>
      <c r="F73" s="258"/>
      <c r="G73" s="259" t="s">
        <v>2114</v>
      </c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1"/>
      <c r="AC73" s="262">
        <f>SUM(AC74:AG77)</f>
        <v>0</v>
      </c>
      <c r="AD73" s="263"/>
      <c r="AE73" s="263"/>
      <c r="AF73" s="263"/>
      <c r="AG73" s="264"/>
    </row>
    <row r="74" spans="1:33" ht="15.75" customHeight="1" x14ac:dyDescent="0.25">
      <c r="A74" s="39" t="s">
        <v>425</v>
      </c>
      <c r="B74" s="292" t="s">
        <v>2115</v>
      </c>
      <c r="C74" s="293"/>
      <c r="D74" s="293"/>
      <c r="E74" s="293"/>
      <c r="F74" s="294"/>
      <c r="G74" s="295" t="s">
        <v>2116</v>
      </c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7"/>
      <c r="AC74" s="298"/>
      <c r="AD74" s="299"/>
      <c r="AE74" s="299"/>
      <c r="AF74" s="299"/>
      <c r="AG74" s="300"/>
    </row>
    <row r="75" spans="1:33" ht="15.75" customHeight="1" x14ac:dyDescent="0.25">
      <c r="A75" s="39" t="s">
        <v>430</v>
      </c>
      <c r="B75" s="292" t="s">
        <v>2118</v>
      </c>
      <c r="C75" s="293"/>
      <c r="D75" s="293"/>
      <c r="E75" s="293"/>
      <c r="F75" s="294"/>
      <c r="G75" s="295" t="s">
        <v>2119</v>
      </c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7"/>
      <c r="AC75" s="298"/>
      <c r="AD75" s="299"/>
      <c r="AE75" s="299"/>
      <c r="AF75" s="299"/>
      <c r="AG75" s="300"/>
    </row>
    <row r="76" spans="1:33" ht="15.75" customHeight="1" x14ac:dyDescent="0.25">
      <c r="A76" s="39" t="s">
        <v>430</v>
      </c>
      <c r="B76" s="292" t="s">
        <v>2120</v>
      </c>
      <c r="C76" s="293"/>
      <c r="D76" s="293"/>
      <c r="E76" s="293"/>
      <c r="F76" s="294"/>
      <c r="G76" s="295" t="s">
        <v>2121</v>
      </c>
      <c r="H76" s="296"/>
      <c r="I76" s="296"/>
      <c r="J76" s="296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7"/>
      <c r="AC76" s="298"/>
      <c r="AD76" s="299"/>
      <c r="AE76" s="299"/>
      <c r="AF76" s="299"/>
      <c r="AG76" s="300"/>
    </row>
    <row r="77" spans="1:33" ht="15.75" customHeight="1" x14ac:dyDescent="0.25">
      <c r="A77" s="39" t="s">
        <v>430</v>
      </c>
      <c r="B77" s="292" t="s">
        <v>2122</v>
      </c>
      <c r="C77" s="293"/>
      <c r="D77" s="293"/>
      <c r="E77" s="293"/>
      <c r="F77" s="294"/>
      <c r="G77" s="295" t="s">
        <v>2123</v>
      </c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7"/>
      <c r="AC77" s="298"/>
      <c r="AD77" s="299"/>
      <c r="AE77" s="299"/>
      <c r="AF77" s="299"/>
      <c r="AG77" s="300"/>
    </row>
    <row r="78" spans="1:33" ht="15.75" customHeight="1" x14ac:dyDescent="0.25">
      <c r="A78" s="39" t="s">
        <v>430</v>
      </c>
      <c r="B78" s="256" t="s">
        <v>2124</v>
      </c>
      <c r="C78" s="257"/>
      <c r="D78" s="257"/>
      <c r="E78" s="257"/>
      <c r="F78" s="258"/>
      <c r="G78" s="259" t="s">
        <v>2125</v>
      </c>
      <c r="H78" s="260"/>
      <c r="I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V78" s="260"/>
      <c r="W78" s="260"/>
      <c r="X78" s="260"/>
      <c r="Y78" s="260"/>
      <c r="Z78" s="260"/>
      <c r="AA78" s="260"/>
      <c r="AB78" s="261"/>
      <c r="AC78" s="262">
        <f>AC79+AC82</f>
        <v>0</v>
      </c>
      <c r="AD78" s="263"/>
      <c r="AE78" s="263"/>
      <c r="AF78" s="263"/>
      <c r="AG78" s="264"/>
    </row>
    <row r="79" spans="1:33" x14ac:dyDescent="0.25">
      <c r="A79" s="39" t="s">
        <v>425</v>
      </c>
      <c r="B79" s="292" t="s">
        <v>2126</v>
      </c>
      <c r="C79" s="293"/>
      <c r="D79" s="293"/>
      <c r="E79" s="293"/>
      <c r="F79" s="294"/>
      <c r="G79" s="295" t="s">
        <v>734</v>
      </c>
      <c r="H79" s="296"/>
      <c r="I79" s="296"/>
      <c r="J79" s="296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7"/>
      <c r="AC79" s="298">
        <f>SUM(AC80:AG81)</f>
        <v>0</v>
      </c>
      <c r="AD79" s="299"/>
      <c r="AE79" s="299"/>
      <c r="AF79" s="299"/>
      <c r="AG79" s="300"/>
    </row>
    <row r="80" spans="1:33" ht="15.75" customHeight="1" x14ac:dyDescent="0.25">
      <c r="A80" s="39" t="s">
        <v>425</v>
      </c>
      <c r="B80" s="292" t="s">
        <v>735</v>
      </c>
      <c r="C80" s="293"/>
      <c r="D80" s="293"/>
      <c r="E80" s="293"/>
      <c r="F80" s="294"/>
      <c r="G80" s="295" t="s">
        <v>736</v>
      </c>
      <c r="H80" s="296"/>
      <c r="I80" s="296"/>
      <c r="J80" s="296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7"/>
      <c r="AC80" s="298"/>
      <c r="AD80" s="299"/>
      <c r="AE80" s="299"/>
      <c r="AF80" s="299"/>
      <c r="AG80" s="300"/>
    </row>
    <row r="81" spans="1:33" ht="15.75" customHeight="1" x14ac:dyDescent="0.25">
      <c r="A81" s="39" t="s">
        <v>425</v>
      </c>
      <c r="B81" s="292" t="s">
        <v>737</v>
      </c>
      <c r="C81" s="293"/>
      <c r="D81" s="293"/>
      <c r="E81" s="293"/>
      <c r="F81" s="294"/>
      <c r="G81" s="295" t="s">
        <v>738</v>
      </c>
      <c r="H81" s="296"/>
      <c r="I81" s="296"/>
      <c r="J81" s="296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7"/>
      <c r="AC81" s="298"/>
      <c r="AD81" s="299"/>
      <c r="AE81" s="299"/>
      <c r="AF81" s="299"/>
      <c r="AG81" s="300"/>
    </row>
    <row r="82" spans="1:33" ht="15.75" customHeight="1" x14ac:dyDescent="0.25">
      <c r="A82" s="39" t="s">
        <v>425</v>
      </c>
      <c r="B82" s="310" t="s">
        <v>740</v>
      </c>
      <c r="C82" s="311"/>
      <c r="D82" s="311"/>
      <c r="E82" s="311"/>
      <c r="F82" s="312"/>
      <c r="G82" s="313" t="s">
        <v>741</v>
      </c>
      <c r="H82" s="314"/>
      <c r="I82" s="314"/>
      <c r="J82" s="314"/>
      <c r="K82" s="314"/>
      <c r="L82" s="314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5"/>
      <c r="AC82" s="325">
        <f>SUM(AC83:AG86)</f>
        <v>0</v>
      </c>
      <c r="AD82" s="326"/>
      <c r="AE82" s="326"/>
      <c r="AF82" s="326"/>
      <c r="AG82" s="327"/>
    </row>
    <row r="83" spans="1:33" ht="15.75" customHeight="1" x14ac:dyDescent="0.25">
      <c r="A83" s="39"/>
      <c r="B83" s="292" t="s">
        <v>2013</v>
      </c>
      <c r="C83" s="293"/>
      <c r="D83" s="293"/>
      <c r="E83" s="293"/>
      <c r="F83" s="294"/>
      <c r="G83" s="295" t="s">
        <v>2014</v>
      </c>
      <c r="H83" s="296"/>
      <c r="I83" s="296"/>
      <c r="J83" s="296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7"/>
      <c r="AC83" s="298"/>
      <c r="AD83" s="299"/>
      <c r="AE83" s="299"/>
      <c r="AF83" s="299"/>
      <c r="AG83" s="300"/>
    </row>
    <row r="84" spans="1:33" ht="15.75" customHeight="1" x14ac:dyDescent="0.25">
      <c r="A84" s="39"/>
      <c r="B84" s="292" t="s">
        <v>2015</v>
      </c>
      <c r="C84" s="293"/>
      <c r="D84" s="293"/>
      <c r="E84" s="293"/>
      <c r="F84" s="294"/>
      <c r="G84" s="295" t="s">
        <v>2016</v>
      </c>
      <c r="H84" s="296"/>
      <c r="I84" s="296"/>
      <c r="J84" s="296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7"/>
      <c r="AC84" s="298"/>
      <c r="AD84" s="299"/>
      <c r="AE84" s="299"/>
      <c r="AF84" s="299"/>
      <c r="AG84" s="300"/>
    </row>
    <row r="85" spans="1:33" ht="15.75" customHeight="1" x14ac:dyDescent="0.25">
      <c r="A85" s="39"/>
      <c r="B85" s="292" t="s">
        <v>2017</v>
      </c>
      <c r="C85" s="293"/>
      <c r="D85" s="293"/>
      <c r="E85" s="293"/>
      <c r="F85" s="294"/>
      <c r="G85" s="295" t="s">
        <v>2018</v>
      </c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7"/>
      <c r="AC85" s="298"/>
      <c r="AD85" s="299"/>
      <c r="AE85" s="299"/>
      <c r="AF85" s="299"/>
      <c r="AG85" s="300"/>
    </row>
    <row r="86" spans="1:33" ht="15.75" customHeight="1" thickBot="1" x14ac:dyDescent="0.3">
      <c r="A86" s="39"/>
      <c r="B86" s="301" t="s">
        <v>2019</v>
      </c>
      <c r="C86" s="302"/>
      <c r="D86" s="302"/>
      <c r="E86" s="302"/>
      <c r="F86" s="303"/>
      <c r="G86" s="304" t="s">
        <v>2020</v>
      </c>
      <c r="H86" s="305"/>
      <c r="I86" s="305"/>
      <c r="J86" s="305"/>
      <c r="K86" s="305"/>
      <c r="L86" s="305"/>
      <c r="M86" s="305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6"/>
      <c r="AC86" s="307"/>
      <c r="AD86" s="308"/>
      <c r="AE86" s="308"/>
      <c r="AF86" s="308"/>
      <c r="AG86" s="309"/>
    </row>
    <row r="87" spans="1:33" ht="15.75" customHeight="1" x14ac:dyDescent="0.25">
      <c r="A87" s="39"/>
      <c r="B87" s="268" t="s">
        <v>2021</v>
      </c>
      <c r="C87" s="269"/>
      <c r="D87" s="269"/>
      <c r="E87" s="269"/>
      <c r="F87" s="270"/>
      <c r="G87" s="277" t="s">
        <v>2022</v>
      </c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9"/>
      <c r="AC87" s="286">
        <f>AC88+AC100+AC141+AC146</f>
        <v>0</v>
      </c>
      <c r="AD87" s="287"/>
      <c r="AE87" s="287"/>
      <c r="AF87" s="287"/>
      <c r="AG87" s="288"/>
    </row>
    <row r="88" spans="1:33" ht="15.75" customHeight="1" x14ac:dyDescent="0.25">
      <c r="A88" s="39"/>
      <c r="B88" s="265" t="s">
        <v>2024</v>
      </c>
      <c r="C88" s="266"/>
      <c r="D88" s="266"/>
      <c r="E88" s="266"/>
      <c r="F88" s="267"/>
      <c r="G88" s="271" t="s">
        <v>2025</v>
      </c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3"/>
      <c r="AC88" s="274">
        <f>AC89+AC97</f>
        <v>0</v>
      </c>
      <c r="AD88" s="275"/>
      <c r="AE88" s="275"/>
      <c r="AF88" s="275"/>
      <c r="AG88" s="276"/>
    </row>
    <row r="89" spans="1:33" x14ac:dyDescent="0.25">
      <c r="A89" s="39" t="s">
        <v>489</v>
      </c>
      <c r="B89" s="256" t="s">
        <v>2026</v>
      </c>
      <c r="C89" s="257"/>
      <c r="D89" s="257"/>
      <c r="E89" s="257"/>
      <c r="F89" s="258"/>
      <c r="G89" s="259" t="s">
        <v>2027</v>
      </c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1"/>
      <c r="AC89" s="262">
        <f>SUM(AC90:AG96)</f>
        <v>0</v>
      </c>
      <c r="AD89" s="263"/>
      <c r="AE89" s="263"/>
      <c r="AF89" s="263"/>
      <c r="AG89" s="264"/>
    </row>
    <row r="90" spans="1:33" ht="15.75" customHeight="1" x14ac:dyDescent="0.25">
      <c r="A90" s="39"/>
      <c r="B90" s="292" t="s">
        <v>2028</v>
      </c>
      <c r="C90" s="293"/>
      <c r="D90" s="293"/>
      <c r="E90" s="293"/>
      <c r="F90" s="294"/>
      <c r="G90" s="295" t="s">
        <v>2029</v>
      </c>
      <c r="H90" s="296"/>
      <c r="I90" s="296"/>
      <c r="J90" s="296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7"/>
      <c r="AC90" s="298"/>
      <c r="AD90" s="299"/>
      <c r="AE90" s="299"/>
      <c r="AF90" s="299"/>
      <c r="AG90" s="300"/>
    </row>
    <row r="91" spans="1:33" ht="15.75" customHeight="1" x14ac:dyDescent="0.25">
      <c r="A91" s="39"/>
      <c r="B91" s="292" t="s">
        <v>2030</v>
      </c>
      <c r="C91" s="293"/>
      <c r="D91" s="293"/>
      <c r="E91" s="293"/>
      <c r="F91" s="294"/>
      <c r="G91" s="295" t="s">
        <v>2031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7"/>
      <c r="AC91" s="298"/>
      <c r="AD91" s="299"/>
      <c r="AE91" s="299"/>
      <c r="AF91" s="299"/>
      <c r="AG91" s="300"/>
    </row>
    <row r="92" spans="1:33" ht="15.75" customHeight="1" x14ac:dyDescent="0.25">
      <c r="A92" s="39"/>
      <c r="B92" s="292" t="s">
        <v>2032</v>
      </c>
      <c r="C92" s="293"/>
      <c r="D92" s="293"/>
      <c r="E92" s="293"/>
      <c r="F92" s="294"/>
      <c r="G92" s="295" t="s">
        <v>2033</v>
      </c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7"/>
      <c r="AC92" s="298"/>
      <c r="AD92" s="299"/>
      <c r="AE92" s="299"/>
      <c r="AF92" s="299"/>
      <c r="AG92" s="300"/>
    </row>
    <row r="93" spans="1:33" ht="15.75" customHeight="1" x14ac:dyDescent="0.25">
      <c r="A93" s="39"/>
      <c r="B93" s="292" t="s">
        <v>2034</v>
      </c>
      <c r="C93" s="293"/>
      <c r="D93" s="293"/>
      <c r="E93" s="293"/>
      <c r="F93" s="294"/>
      <c r="G93" s="295" t="s">
        <v>2035</v>
      </c>
      <c r="H93" s="296"/>
      <c r="I93" s="296"/>
      <c r="J93" s="296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7"/>
      <c r="AC93" s="298"/>
      <c r="AD93" s="299"/>
      <c r="AE93" s="299"/>
      <c r="AF93" s="299"/>
      <c r="AG93" s="300"/>
    </row>
    <row r="94" spans="1:33" ht="15.75" customHeight="1" x14ac:dyDescent="0.25">
      <c r="A94" s="38"/>
      <c r="B94" s="292" t="s">
        <v>2037</v>
      </c>
      <c r="C94" s="293"/>
      <c r="D94" s="293"/>
      <c r="E94" s="293"/>
      <c r="F94" s="294"/>
      <c r="G94" s="295" t="s">
        <v>2038</v>
      </c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7"/>
      <c r="AC94" s="298"/>
      <c r="AD94" s="299"/>
      <c r="AE94" s="299"/>
      <c r="AF94" s="299"/>
      <c r="AG94" s="300"/>
    </row>
    <row r="95" spans="1:33" ht="15.75" customHeight="1" x14ac:dyDescent="0.25">
      <c r="A95" s="39" t="s">
        <v>489</v>
      </c>
      <c r="B95" s="292" t="s">
        <v>2039</v>
      </c>
      <c r="C95" s="293"/>
      <c r="D95" s="293"/>
      <c r="E95" s="293"/>
      <c r="F95" s="294"/>
      <c r="G95" s="295" t="s">
        <v>2040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7"/>
      <c r="AC95" s="298"/>
      <c r="AD95" s="299"/>
      <c r="AE95" s="299"/>
      <c r="AF95" s="299"/>
      <c r="AG95" s="300"/>
    </row>
    <row r="96" spans="1:33" ht="15.75" customHeight="1" x14ac:dyDescent="0.25">
      <c r="A96" s="39" t="s">
        <v>489</v>
      </c>
      <c r="B96" s="292" t="s">
        <v>2041</v>
      </c>
      <c r="C96" s="293"/>
      <c r="D96" s="293"/>
      <c r="E96" s="293"/>
      <c r="F96" s="294"/>
      <c r="G96" s="295" t="s">
        <v>2042</v>
      </c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7"/>
      <c r="AC96" s="298"/>
      <c r="AD96" s="299"/>
      <c r="AE96" s="299"/>
      <c r="AF96" s="299"/>
      <c r="AG96" s="300"/>
    </row>
    <row r="97" spans="1:33" ht="15.75" customHeight="1" x14ac:dyDescent="0.25">
      <c r="A97" s="39" t="s">
        <v>489</v>
      </c>
      <c r="B97" s="256" t="s">
        <v>2043</v>
      </c>
      <c r="C97" s="257"/>
      <c r="D97" s="257"/>
      <c r="E97" s="257"/>
      <c r="F97" s="258"/>
      <c r="G97" s="259" t="s">
        <v>2044</v>
      </c>
      <c r="H97" s="260"/>
      <c r="I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1"/>
      <c r="AC97" s="262">
        <f>SUM(AC98:AG99)</f>
        <v>0</v>
      </c>
      <c r="AD97" s="263"/>
      <c r="AE97" s="263"/>
      <c r="AF97" s="263"/>
      <c r="AG97" s="264"/>
    </row>
    <row r="98" spans="1:33" ht="15.75" customHeight="1" x14ac:dyDescent="0.25">
      <c r="A98" s="39" t="s">
        <v>489</v>
      </c>
      <c r="B98" s="292" t="s">
        <v>2045</v>
      </c>
      <c r="C98" s="293"/>
      <c r="D98" s="293"/>
      <c r="E98" s="293"/>
      <c r="F98" s="294"/>
      <c r="G98" s="295" t="s">
        <v>779</v>
      </c>
      <c r="H98" s="296"/>
      <c r="I98" s="296"/>
      <c r="J98" s="296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7"/>
      <c r="AC98" s="298"/>
      <c r="AD98" s="299"/>
      <c r="AE98" s="299"/>
      <c r="AF98" s="299"/>
      <c r="AG98" s="300"/>
    </row>
    <row r="99" spans="1:33" ht="15.75" customHeight="1" thickBot="1" x14ac:dyDescent="0.3">
      <c r="A99" s="39" t="s">
        <v>489</v>
      </c>
      <c r="B99" s="301" t="s">
        <v>780</v>
      </c>
      <c r="C99" s="302"/>
      <c r="D99" s="302"/>
      <c r="E99" s="302"/>
      <c r="F99" s="303"/>
      <c r="G99" s="304" t="s">
        <v>781</v>
      </c>
      <c r="H99" s="305"/>
      <c r="I99" s="305"/>
      <c r="J99" s="305"/>
      <c r="K99" s="305"/>
      <c r="L99" s="305"/>
      <c r="M99" s="305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6"/>
      <c r="AC99" s="307"/>
      <c r="AD99" s="308"/>
      <c r="AE99" s="308"/>
      <c r="AF99" s="308"/>
      <c r="AG99" s="309"/>
    </row>
    <row r="100" spans="1:33" ht="15.75" customHeight="1" x14ac:dyDescent="0.25">
      <c r="A100" s="39" t="s">
        <v>489</v>
      </c>
      <c r="B100" s="268" t="s">
        <v>782</v>
      </c>
      <c r="C100" s="269"/>
      <c r="D100" s="269"/>
      <c r="E100" s="269"/>
      <c r="F100" s="270"/>
      <c r="G100" s="277" t="s">
        <v>783</v>
      </c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  <c r="AA100" s="278"/>
      <c r="AB100" s="279"/>
      <c r="AC100" s="286">
        <f>AC101+AC117+AC118+AC129+AC130+AC131</f>
        <v>0</v>
      </c>
      <c r="AD100" s="287"/>
      <c r="AE100" s="287"/>
      <c r="AF100" s="287"/>
      <c r="AG100" s="288"/>
    </row>
    <row r="101" spans="1:33" ht="15.75" customHeight="1" x14ac:dyDescent="0.25">
      <c r="A101" s="39"/>
      <c r="B101" s="256" t="s">
        <v>784</v>
      </c>
      <c r="C101" s="257"/>
      <c r="D101" s="257"/>
      <c r="E101" s="257"/>
      <c r="F101" s="258"/>
      <c r="G101" s="259" t="s">
        <v>785</v>
      </c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1"/>
      <c r="AC101" s="262">
        <f>AC102+AC107+AC112</f>
        <v>0</v>
      </c>
      <c r="AD101" s="263"/>
      <c r="AE101" s="263"/>
      <c r="AF101" s="263"/>
      <c r="AG101" s="264"/>
    </row>
    <row r="102" spans="1:33" ht="15.75" customHeight="1" x14ac:dyDescent="0.25">
      <c r="A102" s="39"/>
      <c r="B102" s="292" t="s">
        <v>786</v>
      </c>
      <c r="C102" s="293"/>
      <c r="D102" s="293"/>
      <c r="E102" s="293"/>
      <c r="F102" s="294"/>
      <c r="G102" s="295" t="s">
        <v>787</v>
      </c>
      <c r="H102" s="296"/>
      <c r="I102" s="296"/>
      <c r="J102" s="296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7"/>
      <c r="AC102" s="298">
        <f>SUM(AC103:AG106)</f>
        <v>0</v>
      </c>
      <c r="AD102" s="299"/>
      <c r="AE102" s="299"/>
      <c r="AF102" s="299"/>
      <c r="AG102" s="300"/>
    </row>
    <row r="103" spans="1:33" ht="15.75" customHeight="1" x14ac:dyDescent="0.25">
      <c r="A103" s="39"/>
      <c r="B103" s="292" t="s">
        <v>788</v>
      </c>
      <c r="C103" s="293"/>
      <c r="D103" s="293"/>
      <c r="E103" s="293"/>
      <c r="F103" s="294"/>
      <c r="G103" s="295" t="s">
        <v>789</v>
      </c>
      <c r="H103" s="296"/>
      <c r="I103" s="296"/>
      <c r="J103" s="296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7"/>
      <c r="AC103" s="298"/>
      <c r="AD103" s="299"/>
      <c r="AE103" s="299"/>
      <c r="AF103" s="299"/>
      <c r="AG103" s="300"/>
    </row>
    <row r="104" spans="1:33" ht="15.75" customHeight="1" x14ac:dyDescent="0.25">
      <c r="A104" s="39"/>
      <c r="B104" s="292" t="s">
        <v>791</v>
      </c>
      <c r="C104" s="293"/>
      <c r="D104" s="293"/>
      <c r="E104" s="293"/>
      <c r="F104" s="294"/>
      <c r="G104" s="295" t="s">
        <v>792</v>
      </c>
      <c r="H104" s="296"/>
      <c r="I104" s="296"/>
      <c r="J104" s="296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7"/>
      <c r="AC104" s="298"/>
      <c r="AD104" s="299"/>
      <c r="AE104" s="299"/>
      <c r="AF104" s="299"/>
      <c r="AG104" s="300"/>
    </row>
    <row r="105" spans="1:33" ht="15.75" customHeight="1" x14ac:dyDescent="0.25">
      <c r="A105" s="39"/>
      <c r="B105" s="292" t="s">
        <v>793</v>
      </c>
      <c r="C105" s="293"/>
      <c r="D105" s="293"/>
      <c r="E105" s="293"/>
      <c r="F105" s="294"/>
      <c r="G105" s="295" t="s">
        <v>390</v>
      </c>
      <c r="H105" s="296"/>
      <c r="I105" s="296"/>
      <c r="J105" s="296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7"/>
      <c r="AC105" s="298"/>
      <c r="AD105" s="299"/>
      <c r="AE105" s="299"/>
      <c r="AF105" s="299"/>
      <c r="AG105" s="300"/>
    </row>
    <row r="106" spans="1:33" ht="15.75" customHeight="1" x14ac:dyDescent="0.25">
      <c r="A106" s="39"/>
      <c r="B106" s="292" t="s">
        <v>391</v>
      </c>
      <c r="C106" s="293"/>
      <c r="D106" s="293"/>
      <c r="E106" s="293"/>
      <c r="F106" s="294"/>
      <c r="G106" s="295" t="s">
        <v>392</v>
      </c>
      <c r="H106" s="296"/>
      <c r="I106" s="296"/>
      <c r="J106" s="296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7"/>
      <c r="AC106" s="298"/>
      <c r="AD106" s="299"/>
      <c r="AE106" s="299"/>
      <c r="AF106" s="299"/>
      <c r="AG106" s="300"/>
    </row>
    <row r="107" spans="1:33" ht="15.75" customHeight="1" x14ac:dyDescent="0.25">
      <c r="A107" s="39"/>
      <c r="B107" s="292" t="s">
        <v>393</v>
      </c>
      <c r="C107" s="293"/>
      <c r="D107" s="293"/>
      <c r="E107" s="293"/>
      <c r="F107" s="294"/>
      <c r="G107" s="295" t="s">
        <v>394</v>
      </c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7"/>
      <c r="AC107" s="298">
        <f>SUM(AC108:AG111)</f>
        <v>0</v>
      </c>
      <c r="AD107" s="299"/>
      <c r="AE107" s="299"/>
      <c r="AF107" s="299"/>
      <c r="AG107" s="300"/>
    </row>
    <row r="108" spans="1:33" ht="15.75" customHeight="1" x14ac:dyDescent="0.25">
      <c r="A108" s="39"/>
      <c r="B108" s="292" t="s">
        <v>395</v>
      </c>
      <c r="C108" s="293"/>
      <c r="D108" s="293"/>
      <c r="E108" s="293"/>
      <c r="F108" s="294"/>
      <c r="G108" s="295" t="s">
        <v>396</v>
      </c>
      <c r="H108" s="296"/>
      <c r="I108" s="296"/>
      <c r="J108" s="296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7"/>
      <c r="AC108" s="298"/>
      <c r="AD108" s="299"/>
      <c r="AE108" s="299"/>
      <c r="AF108" s="299"/>
      <c r="AG108" s="300"/>
    </row>
    <row r="109" spans="1:33" ht="15.75" customHeight="1" x14ac:dyDescent="0.25">
      <c r="A109" s="39"/>
      <c r="B109" s="292" t="s">
        <v>397</v>
      </c>
      <c r="C109" s="293"/>
      <c r="D109" s="293"/>
      <c r="E109" s="293"/>
      <c r="F109" s="294"/>
      <c r="G109" s="295" t="s">
        <v>398</v>
      </c>
      <c r="H109" s="296"/>
      <c r="I109" s="296"/>
      <c r="J109" s="296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7"/>
      <c r="AC109" s="298"/>
      <c r="AD109" s="299"/>
      <c r="AE109" s="299"/>
      <c r="AF109" s="299"/>
      <c r="AG109" s="300"/>
    </row>
    <row r="110" spans="1:33" ht="15.75" customHeight="1" x14ac:dyDescent="0.25">
      <c r="A110" s="39"/>
      <c r="B110" s="292" t="s">
        <v>399</v>
      </c>
      <c r="C110" s="293"/>
      <c r="D110" s="293"/>
      <c r="E110" s="293"/>
      <c r="F110" s="294"/>
      <c r="G110" s="295" t="s">
        <v>1964</v>
      </c>
      <c r="H110" s="296"/>
      <c r="I110" s="296"/>
      <c r="J110" s="296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7"/>
      <c r="AC110" s="298"/>
      <c r="AD110" s="299"/>
      <c r="AE110" s="299"/>
      <c r="AF110" s="299"/>
      <c r="AG110" s="300"/>
    </row>
    <row r="111" spans="1:33" ht="15.75" customHeight="1" x14ac:dyDescent="0.25">
      <c r="A111" s="39"/>
      <c r="B111" s="292" t="s">
        <v>1965</v>
      </c>
      <c r="C111" s="293"/>
      <c r="D111" s="293"/>
      <c r="E111" s="293"/>
      <c r="F111" s="294"/>
      <c r="G111" s="295" t="s">
        <v>1966</v>
      </c>
      <c r="H111" s="296"/>
      <c r="I111" s="296"/>
      <c r="J111" s="296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7"/>
      <c r="AC111" s="298"/>
      <c r="AD111" s="299"/>
      <c r="AE111" s="299"/>
      <c r="AF111" s="299"/>
      <c r="AG111" s="300"/>
    </row>
    <row r="112" spans="1:33" ht="15.75" customHeight="1" x14ac:dyDescent="0.25">
      <c r="A112" s="39"/>
      <c r="B112" s="292" t="s">
        <v>1967</v>
      </c>
      <c r="C112" s="293"/>
      <c r="D112" s="293"/>
      <c r="E112" s="293"/>
      <c r="F112" s="294"/>
      <c r="G112" s="295" t="s">
        <v>1968</v>
      </c>
      <c r="H112" s="296"/>
      <c r="I112" s="296"/>
      <c r="J112" s="296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7"/>
      <c r="AC112" s="298">
        <f>SUM(AC113:AG115)</f>
        <v>0</v>
      </c>
      <c r="AD112" s="299"/>
      <c r="AE112" s="299"/>
      <c r="AF112" s="299"/>
      <c r="AG112" s="300"/>
    </row>
    <row r="113" spans="1:33" ht="15.75" customHeight="1" x14ac:dyDescent="0.25">
      <c r="A113" s="39"/>
      <c r="B113" s="292" t="s">
        <v>1969</v>
      </c>
      <c r="C113" s="293"/>
      <c r="D113" s="293"/>
      <c r="E113" s="293"/>
      <c r="F113" s="294"/>
      <c r="G113" s="295" t="s">
        <v>1970</v>
      </c>
      <c r="H113" s="296"/>
      <c r="I113" s="296"/>
      <c r="J113" s="296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7"/>
      <c r="AC113" s="298"/>
      <c r="AD113" s="299"/>
      <c r="AE113" s="299"/>
      <c r="AF113" s="299"/>
      <c r="AG113" s="300"/>
    </row>
    <row r="114" spans="1:33" ht="15.75" customHeight="1" x14ac:dyDescent="0.25">
      <c r="A114" s="39"/>
      <c r="B114" s="292" t="s">
        <v>1972</v>
      </c>
      <c r="C114" s="293"/>
      <c r="D114" s="293"/>
      <c r="E114" s="293"/>
      <c r="F114" s="294"/>
      <c r="G114" s="295" t="s">
        <v>1973</v>
      </c>
      <c r="H114" s="296"/>
      <c r="I114" s="296"/>
      <c r="J114" s="296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7"/>
      <c r="AC114" s="298"/>
      <c r="AD114" s="299"/>
      <c r="AE114" s="299"/>
      <c r="AF114" s="299"/>
      <c r="AG114" s="300"/>
    </row>
    <row r="115" spans="1:33" ht="15.75" customHeight="1" x14ac:dyDescent="0.25">
      <c r="A115" s="39"/>
      <c r="B115" s="292" t="s">
        <v>1974</v>
      </c>
      <c r="C115" s="293"/>
      <c r="D115" s="293"/>
      <c r="E115" s="293"/>
      <c r="F115" s="294"/>
      <c r="G115" s="295" t="s">
        <v>1975</v>
      </c>
      <c r="H115" s="296"/>
      <c r="I115" s="296"/>
      <c r="J115" s="296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7"/>
      <c r="AC115" s="298"/>
      <c r="AD115" s="299"/>
      <c r="AE115" s="299"/>
      <c r="AF115" s="299"/>
      <c r="AG115" s="300"/>
    </row>
    <row r="116" spans="1:33" ht="15.75" customHeight="1" x14ac:dyDescent="0.25">
      <c r="A116" s="39"/>
      <c r="B116" s="292" t="s">
        <v>1976</v>
      </c>
      <c r="C116" s="293"/>
      <c r="D116" s="293"/>
      <c r="E116" s="293"/>
      <c r="F116" s="294"/>
      <c r="G116" s="295" t="s">
        <v>1977</v>
      </c>
      <c r="H116" s="296"/>
      <c r="I116" s="296"/>
      <c r="J116" s="296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7"/>
      <c r="AC116" s="298"/>
      <c r="AD116" s="299"/>
      <c r="AE116" s="299"/>
      <c r="AF116" s="299"/>
      <c r="AG116" s="300"/>
    </row>
    <row r="117" spans="1:33" ht="15.75" customHeight="1" thickBot="1" x14ac:dyDescent="0.3">
      <c r="A117" s="39"/>
      <c r="B117" s="289" t="s">
        <v>1978</v>
      </c>
      <c r="C117" s="290"/>
      <c r="D117" s="290"/>
      <c r="E117" s="290"/>
      <c r="F117" s="291"/>
      <c r="G117" s="280" t="s">
        <v>709</v>
      </c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1"/>
      <c r="AA117" s="281"/>
      <c r="AB117" s="282"/>
      <c r="AC117" s="283"/>
      <c r="AD117" s="284"/>
      <c r="AE117" s="284"/>
      <c r="AF117" s="284"/>
      <c r="AG117" s="285"/>
    </row>
    <row r="118" spans="1:33" ht="15.75" customHeight="1" x14ac:dyDescent="0.25">
      <c r="A118" s="39"/>
      <c r="B118" s="316" t="s">
        <v>710</v>
      </c>
      <c r="C118" s="317"/>
      <c r="D118" s="317"/>
      <c r="E118" s="317"/>
      <c r="F118" s="318"/>
      <c r="G118" s="319" t="s">
        <v>711</v>
      </c>
      <c r="H118" s="320"/>
      <c r="I118" s="320"/>
      <c r="J118" s="320"/>
      <c r="K118" s="320"/>
      <c r="L118" s="320"/>
      <c r="M118" s="320"/>
      <c r="N118" s="320"/>
      <c r="O118" s="320"/>
      <c r="P118" s="320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1"/>
      <c r="AC118" s="322">
        <f>AC119+AC122+AC125+AC128</f>
        <v>0</v>
      </c>
      <c r="AD118" s="323"/>
      <c r="AE118" s="323"/>
      <c r="AF118" s="323"/>
      <c r="AG118" s="324"/>
    </row>
    <row r="119" spans="1:33" ht="15.75" customHeight="1" x14ac:dyDescent="0.25">
      <c r="A119" s="39"/>
      <c r="B119" s="292" t="s">
        <v>712</v>
      </c>
      <c r="C119" s="293"/>
      <c r="D119" s="293"/>
      <c r="E119" s="293"/>
      <c r="F119" s="294"/>
      <c r="G119" s="295" t="s">
        <v>713</v>
      </c>
      <c r="H119" s="296"/>
      <c r="I119" s="296"/>
      <c r="J119" s="296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7"/>
      <c r="AC119" s="298">
        <f>SUM(AC120:AG121)</f>
        <v>0</v>
      </c>
      <c r="AD119" s="299"/>
      <c r="AE119" s="299"/>
      <c r="AF119" s="299"/>
      <c r="AG119" s="300"/>
    </row>
    <row r="120" spans="1:33" ht="15.75" customHeight="1" x14ac:dyDescent="0.25">
      <c r="A120" s="39"/>
      <c r="B120" s="292" t="s">
        <v>714</v>
      </c>
      <c r="C120" s="293"/>
      <c r="D120" s="293"/>
      <c r="E120" s="293"/>
      <c r="F120" s="294"/>
      <c r="G120" s="295" t="s">
        <v>715</v>
      </c>
      <c r="H120" s="296"/>
      <c r="I120" s="296"/>
      <c r="J120" s="296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7"/>
      <c r="AC120" s="298"/>
      <c r="AD120" s="299"/>
      <c r="AE120" s="299"/>
      <c r="AF120" s="299"/>
      <c r="AG120" s="300"/>
    </row>
    <row r="121" spans="1:33" ht="15.75" customHeight="1" x14ac:dyDescent="0.25">
      <c r="A121" s="39"/>
      <c r="B121" s="292" t="s">
        <v>716</v>
      </c>
      <c r="C121" s="293"/>
      <c r="D121" s="293"/>
      <c r="E121" s="293"/>
      <c r="F121" s="294"/>
      <c r="G121" s="295" t="s">
        <v>717</v>
      </c>
      <c r="H121" s="296"/>
      <c r="I121" s="296"/>
      <c r="J121" s="296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7"/>
      <c r="AC121" s="298"/>
      <c r="AD121" s="299"/>
      <c r="AE121" s="299"/>
      <c r="AF121" s="299"/>
      <c r="AG121" s="300"/>
    </row>
    <row r="122" spans="1:33" ht="15.75" customHeight="1" x14ac:dyDescent="0.25">
      <c r="A122" s="39"/>
      <c r="B122" s="310" t="s">
        <v>718</v>
      </c>
      <c r="C122" s="311"/>
      <c r="D122" s="311"/>
      <c r="E122" s="311"/>
      <c r="F122" s="312"/>
      <c r="G122" s="313" t="s">
        <v>719</v>
      </c>
      <c r="H122" s="314"/>
      <c r="I122" s="314"/>
      <c r="J122" s="314"/>
      <c r="K122" s="314"/>
      <c r="L122" s="314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  <c r="AB122" s="315"/>
      <c r="AC122" s="298">
        <f>SUM(AC123:AG124)</f>
        <v>0</v>
      </c>
      <c r="AD122" s="299"/>
      <c r="AE122" s="299"/>
      <c r="AF122" s="299"/>
      <c r="AG122" s="300"/>
    </row>
    <row r="123" spans="1:33" ht="15.75" customHeight="1" x14ac:dyDescent="0.25">
      <c r="A123" s="39"/>
      <c r="B123" s="292" t="s">
        <v>720</v>
      </c>
      <c r="C123" s="293"/>
      <c r="D123" s="293"/>
      <c r="E123" s="293"/>
      <c r="F123" s="294"/>
      <c r="G123" s="295" t="s">
        <v>721</v>
      </c>
      <c r="H123" s="296"/>
      <c r="I123" s="296"/>
      <c r="J123" s="296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7"/>
      <c r="AC123" s="298"/>
      <c r="AD123" s="299"/>
      <c r="AE123" s="299"/>
      <c r="AF123" s="299"/>
      <c r="AG123" s="300"/>
    </row>
    <row r="124" spans="1:33" ht="15.75" customHeight="1" x14ac:dyDescent="0.25">
      <c r="A124" s="39"/>
      <c r="B124" s="292" t="s">
        <v>722</v>
      </c>
      <c r="C124" s="293"/>
      <c r="D124" s="293"/>
      <c r="E124" s="293"/>
      <c r="F124" s="294"/>
      <c r="G124" s="295" t="s">
        <v>723</v>
      </c>
      <c r="H124" s="296"/>
      <c r="I124" s="296"/>
      <c r="J124" s="296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7"/>
      <c r="AC124" s="298"/>
      <c r="AD124" s="299"/>
      <c r="AE124" s="299"/>
      <c r="AF124" s="299"/>
      <c r="AG124" s="300"/>
    </row>
    <row r="125" spans="1:33" ht="15.75" customHeight="1" x14ac:dyDescent="0.25">
      <c r="A125" s="39"/>
      <c r="B125" s="292" t="s">
        <v>725</v>
      </c>
      <c r="C125" s="293"/>
      <c r="D125" s="293"/>
      <c r="E125" s="293"/>
      <c r="F125" s="294"/>
      <c r="G125" s="295" t="s">
        <v>726</v>
      </c>
      <c r="H125" s="296"/>
      <c r="I125" s="296"/>
      <c r="J125" s="296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7"/>
      <c r="AC125" s="298">
        <f>SUM(AC126:AG127)</f>
        <v>0</v>
      </c>
      <c r="AD125" s="299"/>
      <c r="AE125" s="299"/>
      <c r="AF125" s="299"/>
      <c r="AG125" s="300"/>
    </row>
    <row r="126" spans="1:33" ht="15.75" customHeight="1" x14ac:dyDescent="0.25">
      <c r="A126" s="39"/>
      <c r="B126" s="292" t="s">
        <v>727</v>
      </c>
      <c r="C126" s="293"/>
      <c r="D126" s="293"/>
      <c r="E126" s="293"/>
      <c r="F126" s="294"/>
      <c r="G126" s="295" t="s">
        <v>728</v>
      </c>
      <c r="H126" s="296"/>
      <c r="I126" s="296"/>
      <c r="J126" s="296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7"/>
      <c r="AC126" s="298"/>
      <c r="AD126" s="299"/>
      <c r="AE126" s="299"/>
      <c r="AF126" s="299"/>
      <c r="AG126" s="300"/>
    </row>
    <row r="127" spans="1:33" ht="15.75" customHeight="1" x14ac:dyDescent="0.25">
      <c r="A127" s="39"/>
      <c r="B127" s="292" t="s">
        <v>730</v>
      </c>
      <c r="C127" s="293"/>
      <c r="D127" s="293"/>
      <c r="E127" s="293"/>
      <c r="F127" s="294"/>
      <c r="G127" s="295" t="s">
        <v>731</v>
      </c>
      <c r="H127" s="296"/>
      <c r="I127" s="296"/>
      <c r="J127" s="296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7"/>
      <c r="AC127" s="298"/>
      <c r="AD127" s="299"/>
      <c r="AE127" s="299"/>
      <c r="AF127" s="299"/>
      <c r="AG127" s="300"/>
    </row>
    <row r="128" spans="1:33" ht="15.75" customHeight="1" x14ac:dyDescent="0.25">
      <c r="A128" s="39"/>
      <c r="B128" s="292" t="s">
        <v>733</v>
      </c>
      <c r="C128" s="293"/>
      <c r="D128" s="293"/>
      <c r="E128" s="293"/>
      <c r="F128" s="294"/>
      <c r="G128" s="295" t="s">
        <v>973</v>
      </c>
      <c r="H128" s="296"/>
      <c r="I128" s="296"/>
      <c r="J128" s="296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7"/>
      <c r="AC128" s="298"/>
      <c r="AD128" s="299"/>
      <c r="AE128" s="299"/>
      <c r="AF128" s="299"/>
      <c r="AG128" s="300"/>
    </row>
    <row r="129" spans="1:33" ht="15.75" customHeight="1" x14ac:dyDescent="0.25">
      <c r="A129" s="39"/>
      <c r="B129" s="256" t="s">
        <v>975</v>
      </c>
      <c r="C129" s="257"/>
      <c r="D129" s="257"/>
      <c r="E129" s="257"/>
      <c r="F129" s="258"/>
      <c r="G129" s="259" t="s">
        <v>976</v>
      </c>
      <c r="H129" s="260"/>
      <c r="I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1"/>
      <c r="AC129" s="262"/>
      <c r="AD129" s="263"/>
      <c r="AE129" s="263"/>
      <c r="AF129" s="263"/>
      <c r="AG129" s="264"/>
    </row>
    <row r="130" spans="1:33" ht="15.75" customHeight="1" x14ac:dyDescent="0.25">
      <c r="A130" s="39" t="s">
        <v>489</v>
      </c>
      <c r="B130" s="256" t="s">
        <v>978</v>
      </c>
      <c r="C130" s="257"/>
      <c r="D130" s="257"/>
      <c r="E130" s="257"/>
      <c r="F130" s="258"/>
      <c r="G130" s="259" t="s">
        <v>979</v>
      </c>
      <c r="H130" s="260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1"/>
      <c r="AC130" s="262"/>
      <c r="AD130" s="263"/>
      <c r="AE130" s="263"/>
      <c r="AF130" s="263"/>
      <c r="AG130" s="264"/>
    </row>
    <row r="131" spans="1:33" ht="15.75" customHeight="1" x14ac:dyDescent="0.25">
      <c r="A131" s="39"/>
      <c r="B131" s="256" t="s">
        <v>980</v>
      </c>
      <c r="C131" s="257"/>
      <c r="D131" s="257"/>
      <c r="E131" s="257"/>
      <c r="F131" s="258"/>
      <c r="G131" s="259" t="s">
        <v>981</v>
      </c>
      <c r="H131" s="260"/>
      <c r="I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1"/>
      <c r="AC131" s="262">
        <f>AC132+SUM(AC135:AG140)</f>
        <v>0</v>
      </c>
      <c r="AD131" s="263"/>
      <c r="AE131" s="263"/>
      <c r="AF131" s="263"/>
      <c r="AG131" s="264"/>
    </row>
    <row r="132" spans="1:33" ht="15.75" customHeight="1" x14ac:dyDescent="0.25">
      <c r="A132" s="39"/>
      <c r="B132" s="292" t="s">
        <v>982</v>
      </c>
      <c r="C132" s="293"/>
      <c r="D132" s="293"/>
      <c r="E132" s="293"/>
      <c r="F132" s="294"/>
      <c r="G132" s="295" t="s">
        <v>983</v>
      </c>
      <c r="H132" s="296"/>
      <c r="I132" s="296"/>
      <c r="J132" s="296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7"/>
      <c r="AC132" s="298">
        <f>SUM(AC133:AG134)</f>
        <v>0</v>
      </c>
      <c r="AD132" s="299"/>
      <c r="AE132" s="299"/>
      <c r="AF132" s="299"/>
      <c r="AG132" s="300"/>
    </row>
    <row r="133" spans="1:33" ht="15.75" customHeight="1" x14ac:dyDescent="0.25">
      <c r="A133" s="39"/>
      <c r="B133" s="292" t="s">
        <v>984</v>
      </c>
      <c r="C133" s="293"/>
      <c r="D133" s="293"/>
      <c r="E133" s="293"/>
      <c r="F133" s="294"/>
      <c r="G133" s="295" t="s">
        <v>985</v>
      </c>
      <c r="H133" s="296"/>
      <c r="I133" s="296"/>
      <c r="J133" s="296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7"/>
      <c r="AC133" s="298"/>
      <c r="AD133" s="299"/>
      <c r="AE133" s="299"/>
      <c r="AF133" s="299"/>
      <c r="AG133" s="300"/>
    </row>
    <row r="134" spans="1:33" ht="15.75" customHeight="1" x14ac:dyDescent="0.25">
      <c r="A134" s="39"/>
      <c r="B134" s="292" t="s">
        <v>986</v>
      </c>
      <c r="C134" s="293"/>
      <c r="D134" s="293"/>
      <c r="E134" s="293"/>
      <c r="F134" s="294"/>
      <c r="G134" s="295" t="s">
        <v>987</v>
      </c>
      <c r="H134" s="296"/>
      <c r="I134" s="296"/>
      <c r="J134" s="296"/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7"/>
      <c r="AC134" s="298"/>
      <c r="AD134" s="299"/>
      <c r="AE134" s="299"/>
      <c r="AF134" s="299"/>
      <c r="AG134" s="300"/>
    </row>
    <row r="135" spans="1:33" ht="15.75" customHeight="1" x14ac:dyDescent="0.25">
      <c r="A135" s="39"/>
      <c r="B135" s="292" t="s">
        <v>988</v>
      </c>
      <c r="C135" s="293"/>
      <c r="D135" s="293"/>
      <c r="E135" s="293"/>
      <c r="F135" s="294"/>
      <c r="G135" s="295" t="s">
        <v>989</v>
      </c>
      <c r="H135" s="296"/>
      <c r="I135" s="296"/>
      <c r="J135" s="296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7"/>
      <c r="AC135" s="298"/>
      <c r="AD135" s="299"/>
      <c r="AE135" s="299"/>
      <c r="AF135" s="299"/>
      <c r="AG135" s="300"/>
    </row>
    <row r="136" spans="1:33" ht="15.75" customHeight="1" x14ac:dyDescent="0.25">
      <c r="A136" s="39"/>
      <c r="B136" s="292" t="s">
        <v>990</v>
      </c>
      <c r="C136" s="293"/>
      <c r="D136" s="293"/>
      <c r="E136" s="293"/>
      <c r="F136" s="294"/>
      <c r="G136" s="295" t="s">
        <v>991</v>
      </c>
      <c r="H136" s="296"/>
      <c r="I136" s="296"/>
      <c r="J136" s="296"/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7"/>
      <c r="AC136" s="298"/>
      <c r="AD136" s="299"/>
      <c r="AE136" s="299"/>
      <c r="AF136" s="299"/>
      <c r="AG136" s="300"/>
    </row>
    <row r="137" spans="1:33" ht="15.75" customHeight="1" x14ac:dyDescent="0.25">
      <c r="A137" s="39" t="s">
        <v>489</v>
      </c>
      <c r="B137" s="292" t="s">
        <v>992</v>
      </c>
      <c r="C137" s="293"/>
      <c r="D137" s="293"/>
      <c r="E137" s="293"/>
      <c r="F137" s="294"/>
      <c r="G137" s="295" t="s">
        <v>993</v>
      </c>
      <c r="H137" s="296"/>
      <c r="I137" s="296"/>
      <c r="J137" s="296"/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7"/>
      <c r="AC137" s="298"/>
      <c r="AD137" s="299"/>
      <c r="AE137" s="299"/>
      <c r="AF137" s="299"/>
      <c r="AG137" s="300"/>
    </row>
    <row r="138" spans="1:33" ht="15.75" customHeight="1" x14ac:dyDescent="0.25">
      <c r="A138" s="39"/>
      <c r="B138" s="292" t="s">
        <v>994</v>
      </c>
      <c r="C138" s="293"/>
      <c r="D138" s="293"/>
      <c r="E138" s="293"/>
      <c r="F138" s="294"/>
      <c r="G138" s="295" t="s">
        <v>995</v>
      </c>
      <c r="H138" s="296"/>
      <c r="I138" s="296"/>
      <c r="J138" s="296"/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7"/>
      <c r="AC138" s="298"/>
      <c r="AD138" s="299"/>
      <c r="AE138" s="299"/>
      <c r="AF138" s="299"/>
      <c r="AG138" s="300"/>
    </row>
    <row r="139" spans="1:33" ht="15.75" customHeight="1" x14ac:dyDescent="0.25">
      <c r="A139" s="39"/>
      <c r="B139" s="292" t="s">
        <v>996</v>
      </c>
      <c r="C139" s="293"/>
      <c r="D139" s="293"/>
      <c r="E139" s="293"/>
      <c r="F139" s="294"/>
      <c r="G139" s="295" t="s">
        <v>997</v>
      </c>
      <c r="H139" s="296"/>
      <c r="I139" s="296"/>
      <c r="J139" s="296"/>
      <c r="K139" s="296"/>
      <c r="L139" s="296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7"/>
      <c r="AC139" s="298"/>
      <c r="AD139" s="299"/>
      <c r="AE139" s="299"/>
      <c r="AF139" s="299"/>
      <c r="AG139" s="300"/>
    </row>
    <row r="140" spans="1:33" ht="15.75" customHeight="1" thickBot="1" x14ac:dyDescent="0.3">
      <c r="A140" s="39"/>
      <c r="B140" s="301" t="s">
        <v>998</v>
      </c>
      <c r="C140" s="302"/>
      <c r="D140" s="302"/>
      <c r="E140" s="302"/>
      <c r="F140" s="303"/>
      <c r="G140" s="304" t="s">
        <v>999</v>
      </c>
      <c r="H140" s="305"/>
      <c r="I140" s="305"/>
      <c r="J140" s="305"/>
      <c r="K140" s="305"/>
      <c r="L140" s="305"/>
      <c r="M140" s="305"/>
      <c r="N140" s="305"/>
      <c r="O140" s="305"/>
      <c r="P140" s="305"/>
      <c r="Q140" s="305"/>
      <c r="R140" s="305"/>
      <c r="S140" s="305"/>
      <c r="T140" s="305"/>
      <c r="U140" s="305"/>
      <c r="V140" s="305"/>
      <c r="W140" s="305"/>
      <c r="X140" s="305"/>
      <c r="Y140" s="305"/>
      <c r="Z140" s="305"/>
      <c r="AA140" s="305"/>
      <c r="AB140" s="306"/>
      <c r="AC140" s="307"/>
      <c r="AD140" s="308"/>
      <c r="AE140" s="308"/>
      <c r="AF140" s="308"/>
      <c r="AG140" s="309"/>
    </row>
    <row r="141" spans="1:33" ht="15.75" customHeight="1" x14ac:dyDescent="0.25">
      <c r="A141" s="39"/>
      <c r="B141" s="268" t="s">
        <v>1000</v>
      </c>
      <c r="C141" s="269"/>
      <c r="D141" s="269"/>
      <c r="E141" s="269"/>
      <c r="F141" s="270"/>
      <c r="G141" s="277" t="s">
        <v>563</v>
      </c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  <c r="AB141" s="279"/>
      <c r="AC141" s="286">
        <f>AC142+AC145</f>
        <v>0</v>
      </c>
      <c r="AD141" s="287"/>
      <c r="AE141" s="287"/>
      <c r="AF141" s="287"/>
      <c r="AG141" s="288"/>
    </row>
    <row r="142" spans="1:33" ht="15.75" customHeight="1" x14ac:dyDescent="0.25">
      <c r="A142" s="39"/>
      <c r="B142" s="256" t="s">
        <v>564</v>
      </c>
      <c r="C142" s="257"/>
      <c r="D142" s="257"/>
      <c r="E142" s="257"/>
      <c r="F142" s="258"/>
      <c r="G142" s="259" t="s">
        <v>565</v>
      </c>
      <c r="H142" s="260"/>
      <c r="I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1"/>
      <c r="AC142" s="262">
        <f>SUM(AC143:AG144)</f>
        <v>0</v>
      </c>
      <c r="AD142" s="263"/>
      <c r="AE142" s="263"/>
      <c r="AF142" s="263"/>
      <c r="AG142" s="264"/>
    </row>
    <row r="143" spans="1:33" ht="15.75" customHeight="1" x14ac:dyDescent="0.25">
      <c r="A143" s="39"/>
      <c r="B143" s="292" t="s">
        <v>566</v>
      </c>
      <c r="C143" s="293"/>
      <c r="D143" s="293"/>
      <c r="E143" s="293"/>
      <c r="F143" s="294"/>
      <c r="G143" s="295" t="s">
        <v>567</v>
      </c>
      <c r="H143" s="296"/>
      <c r="I143" s="296"/>
      <c r="J143" s="296"/>
      <c r="K143" s="296"/>
      <c r="L143" s="296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7"/>
      <c r="AC143" s="298"/>
      <c r="AD143" s="299"/>
      <c r="AE143" s="299"/>
      <c r="AF143" s="299"/>
      <c r="AG143" s="300"/>
    </row>
    <row r="144" spans="1:33" ht="15.75" customHeight="1" x14ac:dyDescent="0.25">
      <c r="A144" s="39"/>
      <c r="B144" s="292" t="s">
        <v>568</v>
      </c>
      <c r="C144" s="293"/>
      <c r="D144" s="293"/>
      <c r="E144" s="293"/>
      <c r="F144" s="294"/>
      <c r="G144" s="295" t="s">
        <v>569</v>
      </c>
      <c r="H144" s="296"/>
      <c r="I144" s="296"/>
      <c r="J144" s="296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7"/>
      <c r="AC144" s="298"/>
      <c r="AD144" s="299"/>
      <c r="AE144" s="299"/>
      <c r="AF144" s="299"/>
      <c r="AG144" s="300"/>
    </row>
    <row r="145" spans="1:33" ht="15.75" customHeight="1" thickBot="1" x14ac:dyDescent="0.3">
      <c r="A145" s="39" t="s">
        <v>489</v>
      </c>
      <c r="B145" s="289" t="s">
        <v>570</v>
      </c>
      <c r="C145" s="290"/>
      <c r="D145" s="290"/>
      <c r="E145" s="290"/>
      <c r="F145" s="291"/>
      <c r="G145" s="250" t="s">
        <v>571</v>
      </c>
      <c r="H145" s="251"/>
      <c r="I145" s="251"/>
      <c r="J145" s="251"/>
      <c r="K145" s="251"/>
      <c r="L145" s="251"/>
      <c r="M145" s="251"/>
      <c r="N145" s="251"/>
      <c r="O145" s="251"/>
      <c r="P145" s="251"/>
      <c r="Q145" s="251"/>
      <c r="R145" s="251"/>
      <c r="S145" s="251"/>
      <c r="T145" s="251"/>
      <c r="U145" s="251"/>
      <c r="V145" s="251"/>
      <c r="W145" s="251"/>
      <c r="X145" s="251"/>
      <c r="Y145" s="251"/>
      <c r="Z145" s="251"/>
      <c r="AA145" s="251"/>
      <c r="AB145" s="252"/>
      <c r="AC145" s="253"/>
      <c r="AD145" s="254"/>
      <c r="AE145" s="254"/>
      <c r="AF145" s="254"/>
      <c r="AG145" s="255"/>
    </row>
    <row r="146" spans="1:33" ht="15.75" customHeight="1" x14ac:dyDescent="0.25">
      <c r="A146" s="39" t="s">
        <v>425</v>
      </c>
      <c r="B146" s="268" t="s">
        <v>572</v>
      </c>
      <c r="C146" s="269"/>
      <c r="D146" s="269"/>
      <c r="E146" s="269"/>
      <c r="F146" s="270"/>
      <c r="G146" s="277" t="s">
        <v>573</v>
      </c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  <c r="AA146" s="278"/>
      <c r="AB146" s="279"/>
      <c r="AC146" s="286">
        <f>SUM(AC147:AG149)</f>
        <v>0</v>
      </c>
      <c r="AD146" s="287"/>
      <c r="AE146" s="287"/>
      <c r="AF146" s="287"/>
      <c r="AG146" s="288"/>
    </row>
    <row r="147" spans="1:33" ht="15.75" customHeight="1" x14ac:dyDescent="0.25">
      <c r="A147" s="39"/>
      <c r="B147" s="256" t="s">
        <v>574</v>
      </c>
      <c r="C147" s="257"/>
      <c r="D147" s="257"/>
      <c r="E147" s="257"/>
      <c r="F147" s="258"/>
      <c r="G147" s="259" t="s">
        <v>575</v>
      </c>
      <c r="H147" s="260"/>
      <c r="I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1"/>
      <c r="AC147" s="262"/>
      <c r="AD147" s="263"/>
      <c r="AE147" s="263"/>
      <c r="AF147" s="263"/>
      <c r="AG147" s="264"/>
    </row>
    <row r="148" spans="1:33" ht="15.75" customHeight="1" x14ac:dyDescent="0.25">
      <c r="A148" s="39"/>
      <c r="B148" s="256" t="s">
        <v>576</v>
      </c>
      <c r="C148" s="257"/>
      <c r="D148" s="257"/>
      <c r="E148" s="257"/>
      <c r="F148" s="258"/>
      <c r="G148" s="259" t="s">
        <v>577</v>
      </c>
      <c r="H148" s="260"/>
      <c r="I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1"/>
      <c r="AC148" s="262"/>
      <c r="AD148" s="263"/>
      <c r="AE148" s="263"/>
      <c r="AF148" s="263"/>
      <c r="AG148" s="264"/>
    </row>
    <row r="149" spans="1:33" ht="15.75" customHeight="1" thickBot="1" x14ac:dyDescent="0.3">
      <c r="A149" s="39" t="s">
        <v>489</v>
      </c>
      <c r="B149" s="289" t="s">
        <v>578</v>
      </c>
      <c r="C149" s="290"/>
      <c r="D149" s="290"/>
      <c r="E149" s="290"/>
      <c r="F149" s="291"/>
      <c r="G149" s="280" t="s">
        <v>579</v>
      </c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1"/>
      <c r="S149" s="281"/>
      <c r="T149" s="281"/>
      <c r="U149" s="281"/>
      <c r="V149" s="281"/>
      <c r="W149" s="281"/>
      <c r="X149" s="281"/>
      <c r="Y149" s="281"/>
      <c r="Z149" s="281"/>
      <c r="AA149" s="281"/>
      <c r="AB149" s="282"/>
      <c r="AC149" s="283"/>
      <c r="AD149" s="284"/>
      <c r="AE149" s="284"/>
      <c r="AF149" s="284"/>
      <c r="AG149" s="285"/>
    </row>
    <row r="150" spans="1:33" ht="15.75" customHeight="1" x14ac:dyDescent="0.25">
      <c r="A150" s="39" t="s">
        <v>425</v>
      </c>
      <c r="B150" s="268" t="s">
        <v>580</v>
      </c>
      <c r="C150" s="269"/>
      <c r="D150" s="269"/>
      <c r="E150" s="269"/>
      <c r="F150" s="270"/>
      <c r="G150" s="277" t="s">
        <v>581</v>
      </c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78"/>
      <c r="Z150" s="278"/>
      <c r="AA150" s="278"/>
      <c r="AB150" s="279"/>
      <c r="AC150" s="286">
        <f>AC151+AC154</f>
        <v>0</v>
      </c>
      <c r="AD150" s="287"/>
      <c r="AE150" s="287"/>
      <c r="AF150" s="287"/>
      <c r="AG150" s="288"/>
    </row>
    <row r="151" spans="1:33" ht="15.75" customHeight="1" x14ac:dyDescent="0.25">
      <c r="A151" s="39"/>
      <c r="B151" s="265" t="s">
        <v>582</v>
      </c>
      <c r="C151" s="266"/>
      <c r="D151" s="266"/>
      <c r="E151" s="266"/>
      <c r="F151" s="267"/>
      <c r="G151" s="271" t="s">
        <v>583</v>
      </c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  <c r="AA151" s="272"/>
      <c r="AB151" s="273"/>
      <c r="AC151" s="274">
        <f>AC152+AC153</f>
        <v>0</v>
      </c>
      <c r="AD151" s="275"/>
      <c r="AE151" s="275"/>
      <c r="AF151" s="275"/>
      <c r="AG151" s="276"/>
    </row>
    <row r="152" spans="1:33" ht="15.75" customHeight="1" x14ac:dyDescent="0.25">
      <c r="A152" s="38" t="s">
        <v>489</v>
      </c>
      <c r="B152" s="256" t="s">
        <v>584</v>
      </c>
      <c r="C152" s="257"/>
      <c r="D152" s="257"/>
      <c r="E152" s="257"/>
      <c r="F152" s="258"/>
      <c r="G152" s="259" t="s">
        <v>585</v>
      </c>
      <c r="H152" s="260"/>
      <c r="I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1"/>
      <c r="AC152" s="262"/>
      <c r="AD152" s="263"/>
      <c r="AE152" s="263"/>
      <c r="AF152" s="263"/>
      <c r="AG152" s="264"/>
    </row>
    <row r="153" spans="1:33" ht="15.75" customHeight="1" x14ac:dyDescent="0.25">
      <c r="A153" s="39"/>
      <c r="B153" s="256" t="s">
        <v>586</v>
      </c>
      <c r="C153" s="257"/>
      <c r="D153" s="257"/>
      <c r="E153" s="257"/>
      <c r="F153" s="258"/>
      <c r="G153" s="259" t="s">
        <v>587</v>
      </c>
      <c r="H153" s="260"/>
      <c r="I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1"/>
      <c r="AC153" s="262"/>
      <c r="AD153" s="263"/>
      <c r="AE153" s="263"/>
      <c r="AF153" s="263"/>
      <c r="AG153" s="264"/>
    </row>
    <row r="154" spans="1:33" ht="15.75" customHeight="1" x14ac:dyDescent="0.25">
      <c r="A154" s="39"/>
      <c r="B154" s="265" t="s">
        <v>588</v>
      </c>
      <c r="C154" s="266"/>
      <c r="D154" s="266"/>
      <c r="E154" s="266"/>
      <c r="F154" s="267"/>
      <c r="G154" s="271" t="s">
        <v>589</v>
      </c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  <c r="Y154" s="272"/>
      <c r="Z154" s="272"/>
      <c r="AA154" s="272"/>
      <c r="AB154" s="273"/>
      <c r="AC154" s="274">
        <f>SUM(AC155:AG156)</f>
        <v>0</v>
      </c>
      <c r="AD154" s="275"/>
      <c r="AE154" s="275"/>
      <c r="AF154" s="275"/>
      <c r="AG154" s="276"/>
    </row>
    <row r="155" spans="1:33" ht="15.75" customHeight="1" x14ac:dyDescent="0.25">
      <c r="A155" s="39"/>
      <c r="B155" s="256" t="s">
        <v>590</v>
      </c>
      <c r="C155" s="257"/>
      <c r="D155" s="257"/>
      <c r="E155" s="257"/>
      <c r="F155" s="258"/>
      <c r="G155" s="259" t="s">
        <v>591</v>
      </c>
      <c r="H155" s="260"/>
      <c r="I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1"/>
      <c r="AC155" s="262"/>
      <c r="AD155" s="263"/>
      <c r="AE155" s="263"/>
      <c r="AF155" s="263"/>
      <c r="AG155" s="264"/>
    </row>
    <row r="156" spans="1:33" ht="15.75" customHeight="1" thickBot="1" x14ac:dyDescent="0.3">
      <c r="A156" s="39"/>
      <c r="B156" s="289" t="s">
        <v>592</v>
      </c>
      <c r="C156" s="290"/>
      <c r="D156" s="290"/>
      <c r="E156" s="290"/>
      <c r="F156" s="291"/>
      <c r="G156" s="280" t="s">
        <v>593</v>
      </c>
      <c r="H156" s="281"/>
      <c r="I156" s="281"/>
      <c r="J156" s="281"/>
      <c r="K156" s="281"/>
      <c r="L156" s="281"/>
      <c r="M156" s="281"/>
      <c r="N156" s="281"/>
      <c r="O156" s="281"/>
      <c r="P156" s="281"/>
      <c r="Q156" s="281"/>
      <c r="R156" s="281"/>
      <c r="S156" s="281"/>
      <c r="T156" s="281"/>
      <c r="U156" s="281"/>
      <c r="V156" s="281"/>
      <c r="W156" s="281"/>
      <c r="X156" s="281"/>
      <c r="Y156" s="281"/>
      <c r="Z156" s="281"/>
      <c r="AA156" s="281"/>
      <c r="AB156" s="282"/>
      <c r="AC156" s="283"/>
      <c r="AD156" s="284"/>
      <c r="AE156" s="284"/>
      <c r="AF156" s="284"/>
      <c r="AG156" s="285"/>
    </row>
    <row r="157" spans="1:33" ht="15.75" customHeight="1" x14ac:dyDescent="0.25">
      <c r="A157" s="39"/>
      <c r="B157" s="268" t="s">
        <v>594</v>
      </c>
      <c r="C157" s="269"/>
      <c r="D157" s="269"/>
      <c r="E157" s="269"/>
      <c r="F157" s="270"/>
      <c r="G157" s="277" t="s">
        <v>595</v>
      </c>
      <c r="H157" s="278"/>
      <c r="I157" s="278"/>
      <c r="J157" s="278"/>
      <c r="K157" s="278"/>
      <c r="L157" s="278"/>
      <c r="M157" s="278"/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A157" s="278"/>
      <c r="AB157" s="279"/>
      <c r="AC157" s="286">
        <f>AC158+AC159+AC162</f>
        <v>0</v>
      </c>
      <c r="AD157" s="287"/>
      <c r="AE157" s="287"/>
      <c r="AF157" s="287"/>
      <c r="AG157" s="288"/>
    </row>
    <row r="158" spans="1:33" ht="15.75" customHeight="1" x14ac:dyDescent="0.25">
      <c r="A158" s="39"/>
      <c r="B158" s="265" t="s">
        <v>596</v>
      </c>
      <c r="C158" s="266"/>
      <c r="D158" s="266"/>
      <c r="E158" s="266"/>
      <c r="F158" s="267"/>
      <c r="G158" s="271" t="s">
        <v>597</v>
      </c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  <c r="Y158" s="272"/>
      <c r="Z158" s="272"/>
      <c r="AA158" s="272"/>
      <c r="AB158" s="273"/>
      <c r="AC158" s="274"/>
      <c r="AD158" s="275"/>
      <c r="AE158" s="275"/>
      <c r="AF158" s="275"/>
      <c r="AG158" s="276"/>
    </row>
    <row r="159" spans="1:33" ht="15.75" customHeight="1" x14ac:dyDescent="0.25">
      <c r="A159" s="39"/>
      <c r="B159" s="265" t="s">
        <v>598</v>
      </c>
      <c r="C159" s="266"/>
      <c r="D159" s="266"/>
      <c r="E159" s="266"/>
      <c r="F159" s="267"/>
      <c r="G159" s="271" t="s">
        <v>599</v>
      </c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  <c r="Y159" s="272"/>
      <c r="Z159" s="272"/>
      <c r="AA159" s="272"/>
      <c r="AB159" s="273"/>
      <c r="AC159" s="274">
        <f>SUM(AC160:AG161)</f>
        <v>0</v>
      </c>
      <c r="AD159" s="275"/>
      <c r="AE159" s="275"/>
      <c r="AF159" s="275"/>
      <c r="AG159" s="276"/>
    </row>
    <row r="160" spans="1:33" ht="15.75" customHeight="1" x14ac:dyDescent="0.25">
      <c r="A160" s="39" t="s">
        <v>489</v>
      </c>
      <c r="B160" s="256" t="s">
        <v>600</v>
      </c>
      <c r="C160" s="257"/>
      <c r="D160" s="257"/>
      <c r="E160" s="257"/>
      <c r="F160" s="258"/>
      <c r="G160" s="259" t="s">
        <v>1936</v>
      </c>
      <c r="H160" s="260"/>
      <c r="I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1"/>
      <c r="AC160" s="262"/>
      <c r="AD160" s="263"/>
      <c r="AE160" s="263"/>
      <c r="AF160" s="263"/>
      <c r="AG160" s="264"/>
    </row>
    <row r="161" spans="1:33" ht="15.75" customHeight="1" x14ac:dyDescent="0.25">
      <c r="A161" s="38"/>
      <c r="B161" s="256" t="s">
        <v>1937</v>
      </c>
      <c r="C161" s="257"/>
      <c r="D161" s="257"/>
      <c r="E161" s="257"/>
      <c r="F161" s="258"/>
      <c r="G161" s="259" t="s">
        <v>1938</v>
      </c>
      <c r="H161" s="260"/>
      <c r="I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1"/>
      <c r="AC161" s="262"/>
      <c r="AD161" s="263"/>
      <c r="AE161" s="263"/>
      <c r="AF161" s="263"/>
      <c r="AG161" s="264"/>
    </row>
    <row r="162" spans="1:33" ht="15.75" customHeight="1" thickBot="1" x14ac:dyDescent="0.3">
      <c r="A162" s="43" t="s">
        <v>430</v>
      </c>
      <c r="B162" s="247" t="s">
        <v>1939</v>
      </c>
      <c r="C162" s="248"/>
      <c r="D162" s="248"/>
      <c r="E162" s="248"/>
      <c r="F162" s="249"/>
      <c r="G162" s="250" t="s">
        <v>1940</v>
      </c>
      <c r="H162" s="251"/>
      <c r="I162" s="251"/>
      <c r="J162" s="251"/>
      <c r="K162" s="251"/>
      <c r="L162" s="251"/>
      <c r="M162" s="251"/>
      <c r="N162" s="251"/>
      <c r="O162" s="251"/>
      <c r="P162" s="251"/>
      <c r="Q162" s="251"/>
      <c r="R162" s="251"/>
      <c r="S162" s="251"/>
      <c r="T162" s="251"/>
      <c r="U162" s="251"/>
      <c r="V162" s="251"/>
      <c r="W162" s="251"/>
      <c r="X162" s="251"/>
      <c r="Y162" s="251"/>
      <c r="Z162" s="251"/>
      <c r="AA162" s="251"/>
      <c r="AB162" s="252"/>
      <c r="AC162" s="253"/>
      <c r="AD162" s="254"/>
      <c r="AE162" s="254"/>
      <c r="AF162" s="254"/>
      <c r="AG162" s="255"/>
    </row>
    <row r="163" spans="1:33" ht="15.75" customHeight="1" x14ac:dyDescent="0.25">
      <c r="AC163" s="7"/>
      <c r="AD163" s="28"/>
      <c r="AE163" s="28"/>
      <c r="AF163" s="28"/>
      <c r="AG163" s="28"/>
    </row>
    <row r="164" spans="1:33" ht="15.75" customHeight="1" x14ac:dyDescent="0.25">
      <c r="AC164" s="7"/>
      <c r="AD164" s="28"/>
      <c r="AE164" s="28"/>
      <c r="AF164" s="28"/>
      <c r="AG164" s="28"/>
    </row>
    <row r="165" spans="1:33" ht="15.75" customHeight="1" x14ac:dyDescent="0.25">
      <c r="AC165" s="7"/>
      <c r="AD165" s="28"/>
      <c r="AE165" s="28"/>
      <c r="AF165" s="28"/>
      <c r="AG165" s="28"/>
    </row>
    <row r="166" spans="1:33" ht="15.75" customHeight="1" x14ac:dyDescent="0.25">
      <c r="AC166" s="7"/>
      <c r="AD166" s="28"/>
      <c r="AE166" s="28"/>
      <c r="AF166" s="28"/>
      <c r="AG166" s="28"/>
    </row>
    <row r="167" spans="1:33" ht="15.75" customHeight="1" x14ac:dyDescent="0.25">
      <c r="AC167" s="7"/>
      <c r="AD167" s="28"/>
      <c r="AE167" s="28"/>
      <c r="AF167" s="28"/>
      <c r="AG167" s="28"/>
    </row>
    <row r="168" spans="1:33" ht="15.75" customHeight="1" x14ac:dyDescent="0.25">
      <c r="AC168" s="7"/>
      <c r="AD168" s="28"/>
      <c r="AE168" s="28"/>
      <c r="AF168" s="28"/>
      <c r="AG168" s="28"/>
    </row>
    <row r="169" spans="1:33" ht="15.75" customHeight="1" x14ac:dyDescent="0.25">
      <c r="AC169" s="7"/>
      <c r="AD169" s="28"/>
      <c r="AE169" s="28"/>
      <c r="AF169" s="28"/>
      <c r="AG169" s="28"/>
    </row>
    <row r="170" spans="1:33" ht="15.75" customHeight="1" x14ac:dyDescent="0.25">
      <c r="AC170" s="7"/>
      <c r="AD170" s="28"/>
      <c r="AE170" s="28"/>
      <c r="AF170" s="28"/>
      <c r="AG170" s="28"/>
    </row>
    <row r="171" spans="1:33" ht="15.75" customHeight="1" x14ac:dyDescent="0.25">
      <c r="AC171" s="7"/>
      <c r="AD171" s="28"/>
      <c r="AE171" s="28"/>
      <c r="AF171" s="28"/>
      <c r="AG171" s="28"/>
    </row>
    <row r="172" spans="1:33" ht="15.75" customHeight="1" x14ac:dyDescent="0.25">
      <c r="AC172" s="7"/>
      <c r="AD172" s="28"/>
      <c r="AE172" s="28"/>
      <c r="AF172" s="28"/>
      <c r="AG172" s="28"/>
    </row>
    <row r="173" spans="1:33" ht="15.75" customHeight="1" x14ac:dyDescent="0.25">
      <c r="AC173" s="7"/>
      <c r="AD173" s="28"/>
      <c r="AE173" s="28"/>
      <c r="AF173" s="28"/>
      <c r="AG173" s="28"/>
    </row>
    <row r="174" spans="1:33" ht="15.75" customHeight="1" x14ac:dyDescent="0.25">
      <c r="AC174" s="7"/>
      <c r="AD174" s="28"/>
      <c r="AE174" s="28"/>
      <c r="AF174" s="28"/>
      <c r="AG174" s="28"/>
    </row>
    <row r="175" spans="1:33" ht="15.75" customHeight="1" x14ac:dyDescent="0.25">
      <c r="AC175" s="7"/>
      <c r="AD175" s="28"/>
      <c r="AE175" s="28"/>
      <c r="AF175" s="28"/>
      <c r="AG175" s="28"/>
    </row>
    <row r="176" spans="1:33" ht="15.75" customHeight="1" x14ac:dyDescent="0.25">
      <c r="AC176" s="7"/>
      <c r="AD176" s="28"/>
      <c r="AE176" s="28"/>
      <c r="AF176" s="28"/>
      <c r="AG176" s="28"/>
    </row>
    <row r="177" spans="29:33" ht="15.75" customHeight="1" x14ac:dyDescent="0.25">
      <c r="AC177" s="7"/>
      <c r="AD177" s="28"/>
      <c r="AE177" s="28"/>
      <c r="AF177" s="28"/>
      <c r="AG177" s="28"/>
    </row>
    <row r="178" spans="29:33" ht="15.75" customHeight="1" x14ac:dyDescent="0.25">
      <c r="AC178" s="7"/>
      <c r="AD178" s="28"/>
      <c r="AE178" s="28"/>
      <c r="AF178" s="28"/>
      <c r="AG178" s="28"/>
    </row>
    <row r="179" spans="29:33" ht="15.75" customHeight="1" x14ac:dyDescent="0.25">
      <c r="AC179" s="7"/>
      <c r="AD179" s="28"/>
      <c r="AE179" s="28"/>
      <c r="AF179" s="28"/>
      <c r="AG179" s="28"/>
    </row>
    <row r="180" spans="29:33" ht="15.75" customHeight="1" x14ac:dyDescent="0.25">
      <c r="AC180" s="7"/>
      <c r="AD180" s="28"/>
      <c r="AE180" s="28"/>
      <c r="AF180" s="28"/>
      <c r="AG180" s="28"/>
    </row>
    <row r="181" spans="29:33" ht="15.75" customHeight="1" x14ac:dyDescent="0.25">
      <c r="AC181" s="7"/>
      <c r="AD181" s="28"/>
      <c r="AE181" s="28"/>
      <c r="AF181" s="28"/>
      <c r="AG181" s="28"/>
    </row>
    <row r="182" spans="29:33" ht="15.75" customHeight="1" x14ac:dyDescent="0.25">
      <c r="AC182" s="7"/>
      <c r="AD182" s="28"/>
      <c r="AE182" s="28"/>
      <c r="AF182" s="28"/>
      <c r="AG182" s="28"/>
    </row>
    <row r="183" spans="29:33" ht="15.75" customHeight="1" x14ac:dyDescent="0.25">
      <c r="AC183" s="7"/>
      <c r="AD183" s="28"/>
      <c r="AE183" s="28"/>
      <c r="AF183" s="28"/>
      <c r="AG183" s="28"/>
    </row>
    <row r="184" spans="29:33" ht="15.75" customHeight="1" x14ac:dyDescent="0.25">
      <c r="AC184" s="7"/>
      <c r="AD184" s="28"/>
      <c r="AE184" s="28"/>
      <c r="AF184" s="28"/>
      <c r="AG184" s="28"/>
    </row>
    <row r="185" spans="29:33" ht="15.75" customHeight="1" x14ac:dyDescent="0.25">
      <c r="AC185" s="7"/>
      <c r="AD185" s="28"/>
      <c r="AE185" s="28"/>
      <c r="AF185" s="28"/>
      <c r="AG185" s="28"/>
    </row>
    <row r="186" spans="29:33" ht="15.75" customHeight="1" x14ac:dyDescent="0.25">
      <c r="AC186" s="7"/>
      <c r="AD186" s="28"/>
      <c r="AE186" s="28"/>
      <c r="AF186" s="28"/>
      <c r="AG186" s="28"/>
    </row>
    <row r="187" spans="29:33" ht="15.75" customHeight="1" x14ac:dyDescent="0.25">
      <c r="AC187" s="7"/>
      <c r="AD187" s="28"/>
      <c r="AE187" s="28"/>
      <c r="AF187" s="28"/>
      <c r="AG187" s="28"/>
    </row>
    <row r="188" spans="29:33" ht="15.75" customHeight="1" x14ac:dyDescent="0.25">
      <c r="AC188" s="7"/>
      <c r="AD188" s="28"/>
      <c r="AE188" s="28"/>
      <c r="AF188" s="28"/>
      <c r="AG188" s="28"/>
    </row>
    <row r="189" spans="29:33" ht="15.75" customHeight="1" x14ac:dyDescent="0.25">
      <c r="AC189" s="7"/>
      <c r="AD189" s="28"/>
      <c r="AE189" s="28"/>
      <c r="AF189" s="28"/>
      <c r="AG189" s="28"/>
    </row>
    <row r="190" spans="29:33" ht="15.75" customHeight="1" x14ac:dyDescent="0.25">
      <c r="AC190" s="7"/>
      <c r="AD190" s="28"/>
      <c r="AE190" s="28"/>
      <c r="AF190" s="28"/>
      <c r="AG190" s="28"/>
    </row>
    <row r="191" spans="29:33" ht="15.75" customHeight="1" x14ac:dyDescent="0.25">
      <c r="AC191" s="7"/>
      <c r="AD191" s="28"/>
      <c r="AE191" s="28"/>
      <c r="AF191" s="28"/>
      <c r="AG191" s="28"/>
    </row>
    <row r="192" spans="29:33" ht="15.75" customHeight="1" x14ac:dyDescent="0.25">
      <c r="AC192" s="7"/>
      <c r="AD192" s="28"/>
      <c r="AE192" s="28"/>
      <c r="AF192" s="28"/>
      <c r="AG192" s="28"/>
    </row>
    <row r="193" spans="29:33" ht="15.75" customHeight="1" x14ac:dyDescent="0.25">
      <c r="AC193" s="7"/>
      <c r="AD193" s="28"/>
      <c r="AE193" s="28"/>
      <c r="AF193" s="28"/>
      <c r="AG193" s="28"/>
    </row>
    <row r="194" spans="29:33" ht="15.75" customHeight="1" x14ac:dyDescent="0.25">
      <c r="AC194" s="7"/>
      <c r="AD194" s="28"/>
      <c r="AE194" s="28"/>
      <c r="AF194" s="28"/>
      <c r="AG194" s="28"/>
    </row>
    <row r="195" spans="29:33" ht="15.75" customHeight="1" x14ac:dyDescent="0.25">
      <c r="AC195" s="7"/>
      <c r="AD195" s="28"/>
      <c r="AE195" s="28"/>
      <c r="AF195" s="28"/>
      <c r="AG195" s="28"/>
    </row>
    <row r="196" spans="29:33" ht="15.75" customHeight="1" x14ac:dyDescent="0.25">
      <c r="AC196" s="7"/>
      <c r="AD196" s="28"/>
      <c r="AE196" s="28"/>
      <c r="AF196" s="28"/>
      <c r="AG196" s="28"/>
    </row>
    <row r="197" spans="29:33" ht="15.75" customHeight="1" x14ac:dyDescent="0.25">
      <c r="AC197" s="7"/>
      <c r="AD197" s="28"/>
      <c r="AE197" s="28"/>
      <c r="AF197" s="28"/>
      <c r="AG197" s="28"/>
    </row>
    <row r="198" spans="29:33" ht="15.75" customHeight="1" x14ac:dyDescent="0.25">
      <c r="AC198" s="7"/>
      <c r="AD198" s="28"/>
      <c r="AE198" s="28"/>
      <c r="AF198" s="28"/>
      <c r="AG198" s="28"/>
    </row>
    <row r="199" spans="29:33" ht="15.75" customHeight="1" x14ac:dyDescent="0.25">
      <c r="AC199" s="7"/>
      <c r="AD199" s="28"/>
      <c r="AE199" s="28"/>
      <c r="AF199" s="28"/>
      <c r="AG199" s="28"/>
    </row>
    <row r="200" spans="29:33" ht="15.75" customHeight="1" x14ac:dyDescent="0.25">
      <c r="AC200" s="7"/>
      <c r="AD200" s="28"/>
      <c r="AE200" s="28"/>
      <c r="AF200" s="28"/>
      <c r="AG200" s="28"/>
    </row>
    <row r="201" spans="29:33" ht="15.75" customHeight="1" x14ac:dyDescent="0.25">
      <c r="AC201" s="7"/>
      <c r="AD201" s="28"/>
      <c r="AE201" s="28"/>
      <c r="AF201" s="28"/>
      <c r="AG201" s="28"/>
    </row>
    <row r="202" spans="29:33" ht="15.75" customHeight="1" x14ac:dyDescent="0.25">
      <c r="AC202" s="7"/>
      <c r="AD202" s="28"/>
      <c r="AE202" s="28"/>
      <c r="AF202" s="28"/>
      <c r="AG202" s="28"/>
    </row>
    <row r="203" spans="29:33" ht="15.75" customHeight="1" x14ac:dyDescent="0.25">
      <c r="AC203" s="7"/>
      <c r="AD203" s="28"/>
      <c r="AE203" s="28"/>
      <c r="AF203" s="28"/>
      <c r="AG203" s="28"/>
    </row>
    <row r="204" spans="29:33" ht="15.75" customHeight="1" x14ac:dyDescent="0.25">
      <c r="AC204" s="7"/>
      <c r="AD204" s="28"/>
      <c r="AE204" s="28"/>
      <c r="AF204" s="28"/>
      <c r="AG204" s="28"/>
    </row>
    <row r="205" spans="29:33" ht="15.75" customHeight="1" x14ac:dyDescent="0.25">
      <c r="AC205" s="7"/>
      <c r="AD205" s="28"/>
      <c r="AE205" s="28"/>
      <c r="AF205" s="28"/>
      <c r="AG205" s="28"/>
    </row>
    <row r="206" spans="29:33" ht="15.75" customHeight="1" x14ac:dyDescent="0.25">
      <c r="AC206" s="7"/>
      <c r="AD206" s="28"/>
      <c r="AE206" s="28"/>
      <c r="AF206" s="28"/>
      <c r="AG206" s="28"/>
    </row>
    <row r="207" spans="29:33" ht="15.75" customHeight="1" x14ac:dyDescent="0.25">
      <c r="AC207" s="7"/>
      <c r="AD207" s="28"/>
      <c r="AE207" s="28"/>
      <c r="AF207" s="28"/>
      <c r="AG207" s="28"/>
    </row>
    <row r="208" spans="29:33" ht="15.75" customHeight="1" x14ac:dyDescent="0.25">
      <c r="AC208" s="7"/>
      <c r="AD208" s="28"/>
      <c r="AE208" s="28"/>
      <c r="AF208" s="28"/>
      <c r="AG208" s="28"/>
    </row>
    <row r="209" spans="29:33" ht="15.75" customHeight="1" x14ac:dyDescent="0.25">
      <c r="AC209" s="7"/>
      <c r="AD209" s="28"/>
      <c r="AE209" s="28"/>
      <c r="AF209" s="28"/>
      <c r="AG209" s="28"/>
    </row>
    <row r="210" spans="29:33" ht="15.75" customHeight="1" x14ac:dyDescent="0.25">
      <c r="AC210" s="7"/>
      <c r="AD210" s="28"/>
      <c r="AE210" s="28"/>
      <c r="AF210" s="28"/>
      <c r="AG210" s="28"/>
    </row>
    <row r="211" spans="29:33" ht="15.75" customHeight="1" x14ac:dyDescent="0.25">
      <c r="AC211" s="7"/>
      <c r="AD211" s="28"/>
      <c r="AE211" s="28"/>
      <c r="AF211" s="28"/>
      <c r="AG211" s="28"/>
    </row>
    <row r="212" spans="29:33" ht="15.75" customHeight="1" x14ac:dyDescent="0.25">
      <c r="AC212" s="7"/>
      <c r="AD212" s="28"/>
      <c r="AE212" s="28"/>
      <c r="AF212" s="28"/>
      <c r="AG212" s="28"/>
    </row>
    <row r="213" spans="29:33" ht="15.75" customHeight="1" x14ac:dyDescent="0.25">
      <c r="AC213" s="7"/>
      <c r="AD213" s="28"/>
      <c r="AE213" s="28"/>
      <c r="AF213" s="28"/>
      <c r="AG213" s="28"/>
    </row>
    <row r="214" spans="29:33" ht="15.75" customHeight="1" x14ac:dyDescent="0.25">
      <c r="AC214" s="7"/>
      <c r="AD214" s="28"/>
      <c r="AE214" s="28"/>
      <c r="AF214" s="28"/>
      <c r="AG214" s="28"/>
    </row>
    <row r="215" spans="29:33" ht="15.75" customHeight="1" x14ac:dyDescent="0.25">
      <c r="AC215" s="7"/>
      <c r="AD215" s="28"/>
      <c r="AE215" s="28"/>
      <c r="AF215" s="28"/>
      <c r="AG215" s="28"/>
    </row>
    <row r="216" spans="29:33" ht="15.75" customHeight="1" x14ac:dyDescent="0.25">
      <c r="AC216" s="7"/>
      <c r="AD216" s="28"/>
      <c r="AE216" s="28"/>
      <c r="AF216" s="28"/>
      <c r="AG216" s="28"/>
    </row>
    <row r="217" spans="29:33" ht="15.75" customHeight="1" x14ac:dyDescent="0.25">
      <c r="AC217" s="7"/>
      <c r="AD217" s="28"/>
      <c r="AE217" s="28"/>
      <c r="AF217" s="28"/>
      <c r="AG217" s="28"/>
    </row>
    <row r="218" spans="29:33" ht="15.75" customHeight="1" x14ac:dyDescent="0.25">
      <c r="AC218" s="7"/>
      <c r="AD218" s="28"/>
      <c r="AE218" s="28"/>
      <c r="AF218" s="28"/>
      <c r="AG218" s="28"/>
    </row>
    <row r="219" spans="29:33" ht="15.75" customHeight="1" x14ac:dyDescent="0.25">
      <c r="AC219" s="7"/>
      <c r="AD219" s="28"/>
      <c r="AE219" s="28"/>
      <c r="AF219" s="28"/>
      <c r="AG219" s="28"/>
    </row>
    <row r="220" spans="29:33" ht="15.75" customHeight="1" x14ac:dyDescent="0.25">
      <c r="AC220" s="7"/>
      <c r="AD220" s="28"/>
      <c r="AE220" s="28"/>
      <c r="AF220" s="28"/>
      <c r="AG220" s="28"/>
    </row>
    <row r="221" spans="29:33" ht="15.75" customHeight="1" x14ac:dyDescent="0.25">
      <c r="AC221" s="7"/>
      <c r="AD221" s="28"/>
      <c r="AE221" s="28"/>
      <c r="AF221" s="28"/>
      <c r="AG221" s="28"/>
    </row>
    <row r="222" spans="29:33" ht="15.75" customHeight="1" x14ac:dyDescent="0.25">
      <c r="AC222" s="7"/>
      <c r="AD222" s="28"/>
      <c r="AE222" s="28"/>
      <c r="AF222" s="28"/>
      <c r="AG222" s="28"/>
    </row>
    <row r="223" spans="29:33" ht="15.75" customHeight="1" x14ac:dyDescent="0.25">
      <c r="AC223" s="7"/>
      <c r="AD223" s="28"/>
      <c r="AE223" s="28"/>
      <c r="AF223" s="28"/>
      <c r="AG223" s="28"/>
    </row>
    <row r="224" spans="29:33" ht="15.75" customHeight="1" x14ac:dyDescent="0.25">
      <c r="AC224" s="7"/>
      <c r="AD224" s="28"/>
      <c r="AE224" s="28"/>
      <c r="AF224" s="28"/>
      <c r="AG224" s="28"/>
    </row>
    <row r="225" spans="29:33" ht="15.75" customHeight="1" x14ac:dyDescent="0.25">
      <c r="AC225" s="7"/>
      <c r="AD225" s="28"/>
      <c r="AE225" s="28"/>
      <c r="AF225" s="28"/>
      <c r="AG225" s="28"/>
    </row>
    <row r="226" spans="29:33" ht="15.75" customHeight="1" x14ac:dyDescent="0.25">
      <c r="AC226" s="7"/>
      <c r="AD226" s="28"/>
      <c r="AE226" s="28"/>
      <c r="AF226" s="28"/>
      <c r="AG226" s="28"/>
    </row>
    <row r="227" spans="29:33" ht="15.75" customHeight="1" x14ac:dyDescent="0.25">
      <c r="AC227" s="7"/>
      <c r="AD227" s="28"/>
      <c r="AE227" s="28"/>
      <c r="AF227" s="28"/>
      <c r="AG227" s="28"/>
    </row>
    <row r="228" spans="29:33" ht="15.75" customHeight="1" x14ac:dyDescent="0.25">
      <c r="AC228" s="7"/>
      <c r="AD228" s="28"/>
      <c r="AE228" s="28"/>
      <c r="AF228" s="28"/>
      <c r="AG228" s="28"/>
    </row>
    <row r="229" spans="29:33" ht="15.75" customHeight="1" x14ac:dyDescent="0.25">
      <c r="AC229" s="7"/>
      <c r="AD229" s="28"/>
      <c r="AE229" s="28"/>
      <c r="AF229" s="28"/>
      <c r="AG229" s="28"/>
    </row>
    <row r="230" spans="29:33" ht="15.75" customHeight="1" x14ac:dyDescent="0.25">
      <c r="AC230" s="7"/>
      <c r="AD230" s="28"/>
      <c r="AE230" s="28"/>
      <c r="AF230" s="28"/>
      <c r="AG230" s="28"/>
    </row>
    <row r="231" spans="29:33" ht="15.75" customHeight="1" x14ac:dyDescent="0.25">
      <c r="AC231" s="7"/>
      <c r="AD231" s="28"/>
      <c r="AE231" s="28"/>
      <c r="AF231" s="28"/>
      <c r="AG231" s="28"/>
    </row>
    <row r="232" spans="29:33" ht="15.75" customHeight="1" x14ac:dyDescent="0.25">
      <c r="AC232" s="7"/>
      <c r="AD232" s="28"/>
      <c r="AE232" s="28"/>
      <c r="AF232" s="28"/>
      <c r="AG232" s="28"/>
    </row>
    <row r="233" spans="29:33" ht="15.75" customHeight="1" x14ac:dyDescent="0.25">
      <c r="AC233" s="7"/>
      <c r="AD233" s="28"/>
      <c r="AE233" s="28"/>
      <c r="AF233" s="28"/>
      <c r="AG233" s="28"/>
    </row>
    <row r="234" spans="29:33" ht="15.75" customHeight="1" x14ac:dyDescent="0.25">
      <c r="AC234" s="7"/>
      <c r="AD234" s="28"/>
      <c r="AE234" s="28"/>
      <c r="AF234" s="28"/>
      <c r="AG234" s="28"/>
    </row>
    <row r="235" spans="29:33" ht="15.75" customHeight="1" x14ac:dyDescent="0.25">
      <c r="AC235" s="7"/>
      <c r="AD235" s="28"/>
      <c r="AE235" s="28"/>
      <c r="AF235" s="28"/>
      <c r="AG235" s="28"/>
    </row>
    <row r="236" spans="29:33" ht="15.75" customHeight="1" x14ac:dyDescent="0.25">
      <c r="AC236" s="7"/>
      <c r="AD236" s="28"/>
      <c r="AE236" s="28"/>
      <c r="AF236" s="28"/>
      <c r="AG236" s="28"/>
    </row>
    <row r="237" spans="29:33" ht="15.75" customHeight="1" x14ac:dyDescent="0.25">
      <c r="AC237" s="7"/>
      <c r="AD237" s="28"/>
      <c r="AE237" s="28"/>
      <c r="AF237" s="28"/>
      <c r="AG237" s="28"/>
    </row>
    <row r="238" spans="29:33" ht="15.75" customHeight="1" x14ac:dyDescent="0.25">
      <c r="AC238" s="7"/>
      <c r="AD238" s="28"/>
      <c r="AE238" s="28"/>
      <c r="AF238" s="28"/>
      <c r="AG238" s="28"/>
    </row>
    <row r="239" spans="29:33" ht="15.75" customHeight="1" x14ac:dyDescent="0.25">
      <c r="AC239" s="7"/>
      <c r="AD239" s="28"/>
      <c r="AE239" s="28"/>
      <c r="AF239" s="28"/>
      <c r="AG239" s="28"/>
    </row>
    <row r="240" spans="29:33" ht="15.75" customHeight="1" x14ac:dyDescent="0.25">
      <c r="AC240" s="7"/>
      <c r="AD240" s="28"/>
      <c r="AE240" s="28"/>
      <c r="AF240" s="28"/>
      <c r="AG240" s="28"/>
    </row>
    <row r="241" spans="29:33" ht="15.75" customHeight="1" x14ac:dyDescent="0.25">
      <c r="AC241" s="7"/>
      <c r="AD241" s="28"/>
      <c r="AE241" s="28"/>
      <c r="AF241" s="28"/>
      <c r="AG241" s="28"/>
    </row>
    <row r="242" spans="29:33" ht="15.75" customHeight="1" x14ac:dyDescent="0.25">
      <c r="AC242" s="7"/>
      <c r="AD242" s="28"/>
      <c r="AE242" s="28"/>
      <c r="AF242" s="28"/>
      <c r="AG242" s="28"/>
    </row>
    <row r="243" spans="29:33" ht="15.75" customHeight="1" x14ac:dyDescent="0.25">
      <c r="AC243" s="7"/>
      <c r="AD243" s="28"/>
      <c r="AE243" s="28"/>
      <c r="AF243" s="28"/>
      <c r="AG243" s="28"/>
    </row>
    <row r="244" spans="29:33" ht="15.75" customHeight="1" x14ac:dyDescent="0.25">
      <c r="AC244" s="7"/>
      <c r="AD244" s="28"/>
      <c r="AE244" s="28"/>
      <c r="AF244" s="28"/>
      <c r="AG244" s="28"/>
    </row>
    <row r="245" spans="29:33" ht="15.75" customHeight="1" x14ac:dyDescent="0.25">
      <c r="AC245" s="7"/>
      <c r="AD245" s="28"/>
      <c r="AE245" s="28"/>
      <c r="AF245" s="28"/>
      <c r="AG245" s="28"/>
    </row>
    <row r="246" spans="29:33" ht="15.75" customHeight="1" x14ac:dyDescent="0.25">
      <c r="AC246" s="7"/>
      <c r="AD246" s="28"/>
      <c r="AE246" s="28"/>
      <c r="AF246" s="28"/>
      <c r="AG246" s="28"/>
    </row>
    <row r="247" spans="29:33" ht="15.75" customHeight="1" x14ac:dyDescent="0.25">
      <c r="AC247" s="7"/>
      <c r="AD247" s="28"/>
      <c r="AE247" s="28"/>
      <c r="AF247" s="28"/>
      <c r="AG247" s="28"/>
    </row>
    <row r="248" spans="29:33" ht="15.75" customHeight="1" x14ac:dyDescent="0.25">
      <c r="AC248" s="7"/>
      <c r="AD248" s="28"/>
      <c r="AE248" s="28"/>
      <c r="AF248" s="28"/>
      <c r="AG248" s="28"/>
    </row>
    <row r="249" spans="29:33" ht="15.75" customHeight="1" x14ac:dyDescent="0.25">
      <c r="AC249" s="7"/>
      <c r="AD249" s="28"/>
      <c r="AE249" s="28"/>
      <c r="AF249" s="28"/>
      <c r="AG249" s="28"/>
    </row>
    <row r="250" spans="29:33" ht="15.75" customHeight="1" x14ac:dyDescent="0.25">
      <c r="AC250" s="7"/>
      <c r="AD250" s="28"/>
      <c r="AE250" s="28"/>
      <c r="AF250" s="28"/>
      <c r="AG250" s="28"/>
    </row>
    <row r="251" spans="29:33" ht="15.75" customHeight="1" x14ac:dyDescent="0.25">
      <c r="AC251" s="7"/>
      <c r="AD251" s="28"/>
      <c r="AE251" s="28"/>
      <c r="AF251" s="28"/>
      <c r="AG251" s="28"/>
    </row>
    <row r="252" spans="29:33" ht="15.75" customHeight="1" x14ac:dyDescent="0.25">
      <c r="AC252" s="7"/>
      <c r="AD252" s="28"/>
      <c r="AE252" s="28"/>
      <c r="AF252" s="28"/>
      <c r="AG252" s="28"/>
    </row>
    <row r="253" spans="29:33" ht="15.75" customHeight="1" x14ac:dyDescent="0.25">
      <c r="AC253" s="7"/>
      <c r="AD253" s="28"/>
      <c r="AE253" s="28"/>
      <c r="AF253" s="28"/>
      <c r="AG253" s="28"/>
    </row>
    <row r="254" spans="29:33" ht="15.75" customHeight="1" x14ac:dyDescent="0.25">
      <c r="AC254" s="7"/>
      <c r="AD254" s="28"/>
      <c r="AE254" s="28"/>
      <c r="AF254" s="28"/>
      <c r="AG254" s="28"/>
    </row>
    <row r="255" spans="29:33" ht="15.75" customHeight="1" x14ac:dyDescent="0.25">
      <c r="AC255" s="7"/>
      <c r="AD255" s="28"/>
      <c r="AE255" s="28"/>
      <c r="AF255" s="28"/>
      <c r="AG255" s="28"/>
    </row>
    <row r="256" spans="29:33" ht="15.75" customHeight="1" x14ac:dyDescent="0.25">
      <c r="AC256" s="7"/>
      <c r="AD256" s="28"/>
      <c r="AE256" s="28"/>
      <c r="AF256" s="28"/>
      <c r="AG256" s="28"/>
    </row>
    <row r="257" spans="29:33" ht="15.75" customHeight="1" x14ac:dyDescent="0.25">
      <c r="AC257" s="7"/>
      <c r="AD257" s="28"/>
      <c r="AE257" s="28"/>
      <c r="AF257" s="28"/>
      <c r="AG257" s="28"/>
    </row>
    <row r="258" spans="29:33" ht="15.75" customHeight="1" x14ac:dyDescent="0.25">
      <c r="AC258" s="7"/>
      <c r="AD258" s="28"/>
      <c r="AE258" s="28"/>
      <c r="AF258" s="28"/>
      <c r="AG258" s="28"/>
    </row>
    <row r="259" spans="29:33" ht="15.75" customHeight="1" x14ac:dyDescent="0.25">
      <c r="AC259" s="7"/>
      <c r="AD259" s="28"/>
      <c r="AE259" s="28"/>
      <c r="AF259" s="28"/>
      <c r="AG259" s="28"/>
    </row>
    <row r="260" spans="29:33" ht="15.75" customHeight="1" x14ac:dyDescent="0.25">
      <c r="AC260" s="7"/>
      <c r="AD260" s="28"/>
      <c r="AE260" s="28"/>
      <c r="AF260" s="28"/>
      <c r="AG260" s="28"/>
    </row>
    <row r="261" spans="29:33" ht="15.75" customHeight="1" x14ac:dyDescent="0.25">
      <c r="AC261" s="7"/>
      <c r="AD261" s="28"/>
      <c r="AE261" s="28"/>
      <c r="AF261" s="28"/>
      <c r="AG261" s="28"/>
    </row>
    <row r="262" spans="29:33" ht="15.75" customHeight="1" x14ac:dyDescent="0.25">
      <c r="AC262" s="7"/>
      <c r="AD262" s="28"/>
      <c r="AE262" s="28"/>
      <c r="AF262" s="28"/>
      <c r="AG262" s="28"/>
    </row>
    <row r="263" spans="29:33" ht="15.75" customHeight="1" x14ac:dyDescent="0.25">
      <c r="AC263" s="7"/>
      <c r="AD263" s="28"/>
      <c r="AE263" s="28"/>
      <c r="AF263" s="28"/>
      <c r="AG263" s="28"/>
    </row>
    <row r="264" spans="29:33" ht="15.75" customHeight="1" x14ac:dyDescent="0.25">
      <c r="AC264" s="7"/>
      <c r="AD264" s="28"/>
      <c r="AE264" s="28"/>
      <c r="AF264" s="28"/>
      <c r="AG264" s="28"/>
    </row>
    <row r="265" spans="29:33" ht="15.75" customHeight="1" x14ac:dyDescent="0.25">
      <c r="AC265" s="7"/>
      <c r="AD265" s="28"/>
      <c r="AE265" s="28"/>
      <c r="AF265" s="28"/>
      <c r="AG265" s="28"/>
    </row>
    <row r="266" spans="29:33" ht="15.75" customHeight="1" x14ac:dyDescent="0.25">
      <c r="AC266" s="7"/>
      <c r="AD266" s="28"/>
      <c r="AE266" s="28"/>
      <c r="AF266" s="28"/>
      <c r="AG266" s="28"/>
    </row>
    <row r="267" spans="29:33" ht="15.75" customHeight="1" x14ac:dyDescent="0.25">
      <c r="AC267" s="7"/>
      <c r="AD267" s="28"/>
      <c r="AE267" s="28"/>
      <c r="AF267" s="28"/>
      <c r="AG267" s="28"/>
    </row>
    <row r="268" spans="29:33" ht="15.75" customHeight="1" x14ac:dyDescent="0.25">
      <c r="AC268" s="7"/>
      <c r="AD268" s="28"/>
      <c r="AE268" s="28"/>
      <c r="AF268" s="28"/>
      <c r="AG268" s="28"/>
    </row>
    <row r="269" spans="29:33" ht="15.75" customHeight="1" x14ac:dyDescent="0.25">
      <c r="AC269" s="7"/>
      <c r="AD269" s="28"/>
      <c r="AE269" s="28"/>
      <c r="AF269" s="28"/>
      <c r="AG269" s="28"/>
    </row>
    <row r="270" spans="29:33" ht="15.75" customHeight="1" x14ac:dyDescent="0.25">
      <c r="AC270" s="7"/>
      <c r="AD270" s="28"/>
      <c r="AE270" s="28"/>
      <c r="AF270" s="28"/>
      <c r="AG270" s="28"/>
    </row>
    <row r="271" spans="29:33" ht="15.75" customHeight="1" x14ac:dyDescent="0.25">
      <c r="AC271" s="7"/>
      <c r="AD271" s="28"/>
      <c r="AE271" s="28"/>
      <c r="AF271" s="28"/>
      <c r="AG271" s="28"/>
    </row>
    <row r="272" spans="29:33" ht="15.75" customHeight="1" x14ac:dyDescent="0.25">
      <c r="AC272" s="7"/>
      <c r="AD272" s="28"/>
      <c r="AE272" s="28"/>
      <c r="AF272" s="28"/>
      <c r="AG272" s="28"/>
    </row>
    <row r="273" spans="29:33" ht="15.75" customHeight="1" x14ac:dyDescent="0.25">
      <c r="AC273" s="7"/>
      <c r="AD273" s="28"/>
      <c r="AE273" s="28"/>
      <c r="AF273" s="28"/>
      <c r="AG273" s="28"/>
    </row>
    <row r="274" spans="29:33" ht="15.75" customHeight="1" x14ac:dyDescent="0.25">
      <c r="AC274" s="7"/>
      <c r="AD274" s="28"/>
      <c r="AE274" s="28"/>
      <c r="AF274" s="28"/>
      <c r="AG274" s="28"/>
    </row>
    <row r="275" spans="29:33" ht="15.75" customHeight="1" x14ac:dyDescent="0.25">
      <c r="AC275" s="7"/>
      <c r="AD275" s="28"/>
      <c r="AE275" s="28"/>
      <c r="AF275" s="28"/>
      <c r="AG275" s="28"/>
    </row>
    <row r="276" spans="29:33" ht="15.75" customHeight="1" x14ac:dyDescent="0.25">
      <c r="AC276" s="7"/>
      <c r="AD276" s="28"/>
      <c r="AE276" s="28"/>
      <c r="AF276" s="28"/>
      <c r="AG276" s="28"/>
    </row>
    <row r="277" spans="29:33" ht="15.75" customHeight="1" x14ac:dyDescent="0.25">
      <c r="AC277" s="7"/>
      <c r="AD277" s="28"/>
      <c r="AE277" s="28"/>
      <c r="AF277" s="28"/>
      <c r="AG277" s="28"/>
    </row>
    <row r="278" spans="29:33" ht="15.75" customHeight="1" x14ac:dyDescent="0.25">
      <c r="AC278" s="7"/>
      <c r="AD278" s="28"/>
      <c r="AE278" s="28"/>
      <c r="AF278" s="28"/>
      <c r="AG278" s="28"/>
    </row>
    <row r="279" spans="29:33" ht="15.75" customHeight="1" x14ac:dyDescent="0.25">
      <c r="AC279" s="7"/>
      <c r="AD279" s="28"/>
      <c r="AE279" s="28"/>
      <c r="AF279" s="28"/>
      <c r="AG279" s="28"/>
    </row>
    <row r="280" spans="29:33" ht="15.75" customHeight="1" x14ac:dyDescent="0.25">
      <c r="AC280" s="7"/>
      <c r="AD280" s="28"/>
      <c r="AE280" s="28"/>
      <c r="AF280" s="28"/>
      <c r="AG280" s="28"/>
    </row>
    <row r="281" spans="29:33" ht="15.75" customHeight="1" x14ac:dyDescent="0.25">
      <c r="AC281" s="7"/>
      <c r="AD281" s="28"/>
      <c r="AE281" s="28"/>
      <c r="AF281" s="28"/>
      <c r="AG281" s="28"/>
    </row>
    <row r="282" spans="29:33" ht="15.75" customHeight="1" x14ac:dyDescent="0.25">
      <c r="AC282" s="7"/>
      <c r="AD282" s="28"/>
      <c r="AE282" s="28"/>
      <c r="AF282" s="28"/>
      <c r="AG282" s="28"/>
    </row>
    <row r="283" spans="29:33" ht="15.75" customHeight="1" x14ac:dyDescent="0.25">
      <c r="AC283" s="7"/>
      <c r="AD283" s="28"/>
      <c r="AE283" s="28"/>
      <c r="AF283" s="28"/>
      <c r="AG283" s="28"/>
    </row>
    <row r="284" spans="29:33" ht="15.75" customHeight="1" x14ac:dyDescent="0.25">
      <c r="AC284" s="7"/>
      <c r="AD284" s="28"/>
      <c r="AE284" s="28"/>
      <c r="AF284" s="28"/>
      <c r="AG284" s="28"/>
    </row>
    <row r="285" spans="29:33" ht="15.75" customHeight="1" x14ac:dyDescent="0.25">
      <c r="AC285" s="7"/>
      <c r="AD285" s="28"/>
      <c r="AE285" s="28"/>
      <c r="AF285" s="28"/>
      <c r="AG285" s="28"/>
    </row>
    <row r="286" spans="29:33" ht="15.75" customHeight="1" x14ac:dyDescent="0.25">
      <c r="AC286" s="7"/>
      <c r="AD286" s="28"/>
      <c r="AE286" s="28"/>
      <c r="AF286" s="28"/>
      <c r="AG286" s="28"/>
    </row>
    <row r="287" spans="29:33" ht="15.75" customHeight="1" x14ac:dyDescent="0.25">
      <c r="AC287" s="7"/>
      <c r="AD287" s="28"/>
      <c r="AE287" s="28"/>
      <c r="AF287" s="28"/>
      <c r="AG287" s="28"/>
    </row>
    <row r="288" spans="29:33" ht="15.75" customHeight="1" x14ac:dyDescent="0.25">
      <c r="AC288" s="7"/>
      <c r="AD288" s="28"/>
      <c r="AE288" s="28"/>
      <c r="AF288" s="28"/>
      <c r="AG288" s="28"/>
    </row>
    <row r="289" spans="29:33" ht="15.75" customHeight="1" x14ac:dyDescent="0.25">
      <c r="AC289" s="7"/>
      <c r="AD289" s="28"/>
      <c r="AE289" s="28"/>
      <c r="AF289" s="28"/>
      <c r="AG289" s="28"/>
    </row>
    <row r="290" spans="29:33" ht="15.75" customHeight="1" x14ac:dyDescent="0.25">
      <c r="AC290" s="7"/>
      <c r="AD290" s="28"/>
      <c r="AE290" s="28"/>
      <c r="AF290" s="28"/>
      <c r="AG290" s="28"/>
    </row>
    <row r="291" spans="29:33" ht="15.75" customHeight="1" x14ac:dyDescent="0.25">
      <c r="AC291" s="7"/>
      <c r="AD291" s="28"/>
      <c r="AE291" s="28"/>
      <c r="AF291" s="28"/>
      <c r="AG291" s="28"/>
    </row>
    <row r="292" spans="29:33" ht="15.75" customHeight="1" x14ac:dyDescent="0.25">
      <c r="AC292" s="7"/>
      <c r="AD292" s="28"/>
      <c r="AE292" s="28"/>
      <c r="AF292" s="28"/>
      <c r="AG292" s="28"/>
    </row>
    <row r="293" spans="29:33" ht="15.75" customHeight="1" x14ac:dyDescent="0.25">
      <c r="AC293" s="7"/>
      <c r="AD293" s="28"/>
      <c r="AE293" s="28"/>
      <c r="AF293" s="28"/>
      <c r="AG293" s="28"/>
    </row>
    <row r="294" spans="29:33" ht="15.75" customHeight="1" x14ac:dyDescent="0.25">
      <c r="AC294" s="7"/>
      <c r="AD294" s="28"/>
      <c r="AE294" s="28"/>
      <c r="AF294" s="28"/>
      <c r="AG294" s="28"/>
    </row>
    <row r="295" spans="29:33" ht="15.75" customHeight="1" x14ac:dyDescent="0.25">
      <c r="AC295" s="7"/>
      <c r="AD295" s="28"/>
      <c r="AE295" s="28"/>
      <c r="AF295" s="28"/>
      <c r="AG295" s="28"/>
    </row>
    <row r="296" spans="29:33" ht="15.75" customHeight="1" x14ac:dyDescent="0.25">
      <c r="AC296" s="7"/>
      <c r="AD296" s="28"/>
      <c r="AE296" s="28"/>
      <c r="AF296" s="28"/>
      <c r="AG296" s="28"/>
    </row>
    <row r="297" spans="29:33" ht="15.75" customHeight="1" x14ac:dyDescent="0.25">
      <c r="AC297" s="7"/>
      <c r="AD297" s="28"/>
      <c r="AE297" s="28"/>
      <c r="AF297" s="28"/>
      <c r="AG297" s="28"/>
    </row>
    <row r="298" spans="29:33" ht="15.75" customHeight="1" x14ac:dyDescent="0.25">
      <c r="AC298" s="7"/>
      <c r="AD298" s="28"/>
      <c r="AE298" s="28"/>
      <c r="AF298" s="28"/>
      <c r="AG298" s="28"/>
    </row>
    <row r="299" spans="29:33" ht="15.75" customHeight="1" x14ac:dyDescent="0.25">
      <c r="AC299" s="7"/>
      <c r="AD299" s="28"/>
      <c r="AE299" s="28"/>
      <c r="AF299" s="28"/>
      <c r="AG299" s="28"/>
    </row>
    <row r="300" spans="29:33" ht="15.75" customHeight="1" x14ac:dyDescent="0.25">
      <c r="AC300" s="7"/>
      <c r="AD300" s="28"/>
      <c r="AE300" s="28"/>
      <c r="AF300" s="28"/>
      <c r="AG300" s="28"/>
    </row>
    <row r="301" spans="29:33" ht="15.75" customHeight="1" x14ac:dyDescent="0.25">
      <c r="AC301" s="7"/>
      <c r="AD301" s="28"/>
      <c r="AE301" s="28"/>
      <c r="AF301" s="28"/>
      <c r="AG301" s="28"/>
    </row>
    <row r="302" spans="29:33" ht="15.75" customHeight="1" x14ac:dyDescent="0.25">
      <c r="AC302" s="7"/>
      <c r="AD302" s="28"/>
      <c r="AE302" s="28"/>
      <c r="AF302" s="28"/>
      <c r="AG302" s="28"/>
    </row>
    <row r="303" spans="29:33" ht="15.75" customHeight="1" x14ac:dyDescent="0.25">
      <c r="AC303" s="7"/>
      <c r="AD303" s="28"/>
      <c r="AE303" s="28"/>
      <c r="AF303" s="28"/>
      <c r="AG303" s="28"/>
    </row>
    <row r="304" spans="29:33" ht="15.75" customHeight="1" x14ac:dyDescent="0.25">
      <c r="AC304" s="7"/>
      <c r="AD304" s="28"/>
      <c r="AE304" s="28"/>
      <c r="AF304" s="28"/>
      <c r="AG304" s="28"/>
    </row>
    <row r="305" spans="29:33" ht="15.75" customHeight="1" x14ac:dyDescent="0.25">
      <c r="AC305" s="7"/>
      <c r="AD305" s="28"/>
      <c r="AE305" s="28"/>
      <c r="AF305" s="28"/>
      <c r="AG305" s="28"/>
    </row>
    <row r="306" spans="29:33" ht="15.75" customHeight="1" x14ac:dyDescent="0.25">
      <c r="AC306" s="7"/>
      <c r="AD306" s="28"/>
      <c r="AE306" s="28"/>
      <c r="AF306" s="28"/>
      <c r="AG306" s="28"/>
    </row>
    <row r="307" spans="29:33" ht="15.75" customHeight="1" x14ac:dyDescent="0.25">
      <c r="AC307" s="7"/>
      <c r="AD307" s="28"/>
      <c r="AE307" s="28"/>
      <c r="AF307" s="28"/>
      <c r="AG307" s="28"/>
    </row>
    <row r="308" spans="29:33" ht="15.75" customHeight="1" x14ac:dyDescent="0.25">
      <c r="AC308" s="7"/>
      <c r="AD308" s="28"/>
      <c r="AE308" s="28"/>
      <c r="AF308" s="28"/>
      <c r="AG308" s="28"/>
    </row>
    <row r="309" spans="29:33" ht="15.75" customHeight="1" x14ac:dyDescent="0.25">
      <c r="AC309" s="7"/>
      <c r="AD309" s="28"/>
      <c r="AE309" s="28"/>
      <c r="AF309" s="28"/>
      <c r="AG309" s="28"/>
    </row>
    <row r="310" spans="29:33" ht="15.75" customHeight="1" x14ac:dyDescent="0.25">
      <c r="AC310" s="7"/>
      <c r="AD310" s="28"/>
      <c r="AE310" s="28"/>
      <c r="AF310" s="28"/>
      <c r="AG310" s="28"/>
    </row>
    <row r="311" spans="29:33" ht="15.75" customHeight="1" x14ac:dyDescent="0.25">
      <c r="AC311" s="7"/>
      <c r="AD311" s="28"/>
      <c r="AE311" s="28"/>
      <c r="AF311" s="28"/>
      <c r="AG311" s="28"/>
    </row>
    <row r="312" spans="29:33" ht="15.75" customHeight="1" x14ac:dyDescent="0.25">
      <c r="AC312" s="7"/>
      <c r="AD312" s="28"/>
      <c r="AE312" s="28"/>
      <c r="AF312" s="28"/>
      <c r="AG312" s="28"/>
    </row>
    <row r="313" spans="29:33" ht="15.75" customHeight="1" x14ac:dyDescent="0.25">
      <c r="AC313" s="7"/>
      <c r="AD313" s="28"/>
      <c r="AE313" s="28"/>
      <c r="AF313" s="28"/>
      <c r="AG313" s="28"/>
    </row>
    <row r="314" spans="29:33" ht="15.75" customHeight="1" x14ac:dyDescent="0.25">
      <c r="AC314" s="7"/>
      <c r="AD314" s="28"/>
      <c r="AE314" s="28"/>
      <c r="AF314" s="28"/>
      <c r="AG314" s="28"/>
    </row>
    <row r="315" spans="29:33" ht="15.75" customHeight="1" x14ac:dyDescent="0.25">
      <c r="AC315" s="7"/>
      <c r="AD315" s="28"/>
      <c r="AE315" s="28"/>
      <c r="AF315" s="28"/>
      <c r="AG315" s="28"/>
    </row>
    <row r="316" spans="29:33" ht="15.75" customHeight="1" x14ac:dyDescent="0.25">
      <c r="AC316" s="7"/>
      <c r="AD316" s="28"/>
      <c r="AE316" s="28"/>
      <c r="AF316" s="28"/>
      <c r="AG316" s="28"/>
    </row>
    <row r="317" spans="29:33" ht="15.75" customHeight="1" x14ac:dyDescent="0.25">
      <c r="AC317" s="7"/>
      <c r="AD317" s="28"/>
      <c r="AE317" s="28"/>
      <c r="AF317" s="28"/>
      <c r="AG317" s="28"/>
    </row>
    <row r="318" spans="29:33" ht="15.75" customHeight="1" x14ac:dyDescent="0.25">
      <c r="AC318" s="7"/>
      <c r="AD318" s="28"/>
      <c r="AE318" s="28"/>
      <c r="AF318" s="28"/>
      <c r="AG318" s="28"/>
    </row>
    <row r="319" spans="29:33" ht="15.75" customHeight="1" x14ac:dyDescent="0.25">
      <c r="AC319" s="7"/>
      <c r="AD319" s="28"/>
      <c r="AE319" s="28"/>
      <c r="AF319" s="28"/>
      <c r="AG319" s="28"/>
    </row>
    <row r="320" spans="29:33" ht="15.75" customHeight="1" x14ac:dyDescent="0.25">
      <c r="AC320" s="7"/>
      <c r="AD320" s="28"/>
      <c r="AE320" s="28"/>
      <c r="AF320" s="28"/>
      <c r="AG320" s="28"/>
    </row>
    <row r="321" spans="29:33" ht="15.75" customHeight="1" x14ac:dyDescent="0.25">
      <c r="AC321" s="7"/>
      <c r="AD321" s="28"/>
      <c r="AE321" s="28"/>
      <c r="AF321" s="28"/>
      <c r="AG321" s="28"/>
    </row>
    <row r="322" spans="29:33" ht="15.75" customHeight="1" x14ac:dyDescent="0.25">
      <c r="AC322" s="7"/>
      <c r="AD322" s="28"/>
      <c r="AE322" s="28"/>
      <c r="AF322" s="28"/>
      <c r="AG322" s="28"/>
    </row>
    <row r="323" spans="29:33" ht="15.75" customHeight="1" x14ac:dyDescent="0.25">
      <c r="AC323" s="7"/>
      <c r="AD323" s="28"/>
      <c r="AE323" s="28"/>
      <c r="AF323" s="28"/>
      <c r="AG323" s="28"/>
    </row>
    <row r="324" spans="29:33" ht="15.75" customHeight="1" x14ac:dyDescent="0.25">
      <c r="AC324" s="7"/>
      <c r="AD324" s="28"/>
      <c r="AE324" s="28"/>
      <c r="AF324" s="28"/>
      <c r="AG324" s="28"/>
    </row>
    <row r="325" spans="29:33" ht="15.75" customHeight="1" x14ac:dyDescent="0.25">
      <c r="AC325" s="7"/>
      <c r="AD325" s="28"/>
      <c r="AE325" s="28"/>
      <c r="AF325" s="28"/>
      <c r="AG325" s="28"/>
    </row>
    <row r="326" spans="29:33" ht="15.75" customHeight="1" x14ac:dyDescent="0.25">
      <c r="AC326" s="7"/>
      <c r="AD326" s="28"/>
      <c r="AE326" s="28"/>
      <c r="AF326" s="28"/>
      <c r="AG326" s="28"/>
    </row>
    <row r="327" spans="29:33" ht="15.75" customHeight="1" x14ac:dyDescent="0.25">
      <c r="AC327" s="7"/>
      <c r="AD327" s="28"/>
      <c r="AE327" s="28"/>
      <c r="AF327" s="28"/>
      <c r="AG327" s="28"/>
    </row>
    <row r="328" spans="29:33" ht="15.75" customHeight="1" x14ac:dyDescent="0.25">
      <c r="AC328" s="7"/>
      <c r="AD328" s="28"/>
      <c r="AE328" s="28"/>
      <c r="AF328" s="28"/>
      <c r="AG328" s="28"/>
    </row>
    <row r="329" spans="29:33" ht="15.75" customHeight="1" x14ac:dyDescent="0.25">
      <c r="AC329" s="7"/>
      <c r="AD329" s="28"/>
      <c r="AE329" s="28"/>
      <c r="AF329" s="28"/>
      <c r="AG329" s="28"/>
    </row>
    <row r="330" spans="29:33" ht="15.75" customHeight="1" x14ac:dyDescent="0.25">
      <c r="AC330" s="7"/>
      <c r="AD330" s="28"/>
      <c r="AE330" s="28"/>
      <c r="AF330" s="28"/>
      <c r="AG330" s="28"/>
    </row>
    <row r="331" spans="29:33" ht="15.75" customHeight="1" x14ac:dyDescent="0.25">
      <c r="AC331" s="7"/>
      <c r="AD331" s="28"/>
      <c r="AE331" s="28"/>
      <c r="AF331" s="28"/>
      <c r="AG331" s="28"/>
    </row>
    <row r="332" spans="29:33" ht="15.75" customHeight="1" x14ac:dyDescent="0.25">
      <c r="AC332" s="7"/>
      <c r="AD332" s="28"/>
      <c r="AE332" s="28"/>
      <c r="AF332" s="28"/>
      <c r="AG332" s="28"/>
    </row>
    <row r="333" spans="29:33" ht="15.75" customHeight="1" x14ac:dyDescent="0.25">
      <c r="AC333" s="7"/>
      <c r="AD333" s="28"/>
      <c r="AE333" s="28"/>
      <c r="AF333" s="28"/>
      <c r="AG333" s="28"/>
    </row>
    <row r="334" spans="29:33" ht="15.75" customHeight="1" x14ac:dyDescent="0.25">
      <c r="AC334" s="7"/>
      <c r="AD334" s="28"/>
      <c r="AE334" s="28"/>
      <c r="AF334" s="28"/>
      <c r="AG334" s="28"/>
    </row>
    <row r="335" spans="29:33" ht="15.75" customHeight="1" x14ac:dyDescent="0.25">
      <c r="AC335" s="7"/>
      <c r="AD335" s="28"/>
      <c r="AE335" s="28"/>
      <c r="AF335" s="28"/>
      <c r="AG335" s="28"/>
    </row>
    <row r="336" spans="29:33" ht="15.75" customHeight="1" x14ac:dyDescent="0.25">
      <c r="AC336" s="7"/>
      <c r="AD336" s="28"/>
      <c r="AE336" s="28"/>
      <c r="AF336" s="28"/>
      <c r="AG336" s="28"/>
    </row>
    <row r="337" spans="29:33" ht="15.75" customHeight="1" x14ac:dyDescent="0.25">
      <c r="AC337" s="7"/>
      <c r="AD337" s="28"/>
      <c r="AE337" s="28"/>
      <c r="AF337" s="28"/>
      <c r="AG337" s="28"/>
    </row>
    <row r="338" spans="29:33" ht="15.75" customHeight="1" x14ac:dyDescent="0.25">
      <c r="AC338" s="7"/>
      <c r="AD338" s="28"/>
      <c r="AE338" s="28"/>
      <c r="AF338" s="28"/>
      <c r="AG338" s="28"/>
    </row>
    <row r="339" spans="29:33" ht="15.75" customHeight="1" x14ac:dyDescent="0.25">
      <c r="AC339" s="7"/>
      <c r="AD339" s="13"/>
      <c r="AE339" s="13"/>
      <c r="AF339" s="13"/>
      <c r="AG339" s="13"/>
    </row>
    <row r="340" spans="29:33" ht="15.75" customHeight="1" x14ac:dyDescent="0.25">
      <c r="AC340" s="7"/>
      <c r="AD340" s="13"/>
      <c r="AE340" s="13"/>
      <c r="AF340" s="13"/>
      <c r="AG340" s="13"/>
    </row>
    <row r="341" spans="29:33" ht="15.75" customHeight="1" x14ac:dyDescent="0.25">
      <c r="AC341" s="7"/>
      <c r="AD341" s="13"/>
      <c r="AE341" s="13"/>
      <c r="AF341" s="13"/>
      <c r="AG341" s="13"/>
    </row>
    <row r="342" spans="29:33" ht="15.75" customHeight="1" x14ac:dyDescent="0.25">
      <c r="AC342" s="7"/>
      <c r="AD342" s="13"/>
      <c r="AE342" s="13"/>
      <c r="AF342" s="13"/>
      <c r="AG342" s="13"/>
    </row>
    <row r="343" spans="29:33" ht="15.75" customHeight="1" x14ac:dyDescent="0.25">
      <c r="AC343" s="7"/>
      <c r="AD343" s="13"/>
      <c r="AE343" s="13"/>
      <c r="AF343" s="13"/>
      <c r="AG343" s="13"/>
    </row>
    <row r="344" spans="29:33" ht="15.75" customHeight="1" x14ac:dyDescent="0.25">
      <c r="AC344" s="7"/>
      <c r="AD344" s="13"/>
      <c r="AE344" s="13"/>
      <c r="AF344" s="13"/>
      <c r="AG344" s="13"/>
    </row>
    <row r="345" spans="29:33" ht="15.75" customHeight="1" x14ac:dyDescent="0.25">
      <c r="AC345" s="7"/>
      <c r="AD345" s="13"/>
      <c r="AE345" s="13"/>
      <c r="AF345" s="13"/>
      <c r="AG345" s="13"/>
    </row>
    <row r="346" spans="29:33" ht="15.75" customHeight="1" x14ac:dyDescent="0.25">
      <c r="AC346" s="7"/>
      <c r="AD346" s="13"/>
      <c r="AE346" s="13"/>
      <c r="AF346" s="13"/>
      <c r="AG346" s="13"/>
    </row>
    <row r="347" spans="29:33" ht="15.75" customHeight="1" x14ac:dyDescent="0.25">
      <c r="AC347" s="7"/>
      <c r="AD347" s="13"/>
      <c r="AE347" s="13"/>
      <c r="AF347" s="13"/>
      <c r="AG347" s="13"/>
    </row>
    <row r="348" spans="29:33" ht="15.75" customHeight="1" x14ac:dyDescent="0.25">
      <c r="AC348" s="7"/>
      <c r="AD348" s="13"/>
      <c r="AE348" s="13"/>
      <c r="AF348" s="13"/>
      <c r="AG348" s="13"/>
    </row>
    <row r="349" spans="29:33" ht="15.75" customHeight="1" x14ac:dyDescent="0.25">
      <c r="AC349" s="7"/>
      <c r="AD349" s="13"/>
      <c r="AE349" s="13"/>
      <c r="AF349" s="13"/>
      <c r="AG349" s="13"/>
    </row>
    <row r="350" spans="29:33" ht="15.75" customHeight="1" x14ac:dyDescent="0.25">
      <c r="AC350" s="7"/>
      <c r="AD350" s="13"/>
      <c r="AE350" s="13"/>
      <c r="AF350" s="13"/>
      <c r="AG350" s="13"/>
    </row>
    <row r="351" spans="29:33" ht="15.75" customHeight="1" x14ac:dyDescent="0.25">
      <c r="AC351" s="7"/>
      <c r="AD351" s="13"/>
      <c r="AE351" s="13"/>
      <c r="AF351" s="13"/>
      <c r="AG351" s="13"/>
    </row>
    <row r="352" spans="29:33" ht="15.75" customHeight="1" x14ac:dyDescent="0.25">
      <c r="AC352" s="7"/>
      <c r="AD352" s="13"/>
      <c r="AE352" s="13"/>
      <c r="AF352" s="13"/>
      <c r="AG352" s="13"/>
    </row>
    <row r="353" spans="29:33" ht="15.75" customHeight="1" x14ac:dyDescent="0.25">
      <c r="AC353" s="7"/>
      <c r="AD353" s="13"/>
      <c r="AE353" s="13"/>
      <c r="AF353" s="13"/>
      <c r="AG353" s="13"/>
    </row>
    <row r="354" spans="29:33" ht="15.75" customHeight="1" x14ac:dyDescent="0.25">
      <c r="AC354" s="7"/>
      <c r="AD354" s="13"/>
      <c r="AE354" s="13"/>
      <c r="AF354" s="13"/>
      <c r="AG354" s="13"/>
    </row>
    <row r="355" spans="29:33" ht="15.75" customHeight="1" x14ac:dyDescent="0.25">
      <c r="AC355" s="7"/>
      <c r="AD355" s="13"/>
      <c r="AE355" s="13"/>
      <c r="AF355" s="13"/>
      <c r="AG355" s="13"/>
    </row>
    <row r="356" spans="29:33" ht="15.75" customHeight="1" x14ac:dyDescent="0.25">
      <c r="AC356" s="7"/>
      <c r="AD356" s="13"/>
      <c r="AE356" s="13"/>
      <c r="AF356" s="13"/>
      <c r="AG356" s="13"/>
    </row>
    <row r="357" spans="29:33" ht="15.75" customHeight="1" x14ac:dyDescent="0.25">
      <c r="AC357" s="7"/>
      <c r="AD357" s="13"/>
      <c r="AE357" s="13"/>
      <c r="AF357" s="13"/>
      <c r="AG357" s="13"/>
    </row>
    <row r="358" spans="29:33" ht="15.75" customHeight="1" x14ac:dyDescent="0.25">
      <c r="AC358" s="7"/>
      <c r="AD358" s="13"/>
      <c r="AE358" s="13"/>
      <c r="AF358" s="13"/>
      <c r="AG358" s="13"/>
    </row>
    <row r="359" spans="29:33" ht="15.75" customHeight="1" x14ac:dyDescent="0.25">
      <c r="AC359" s="7"/>
      <c r="AD359" s="13"/>
      <c r="AE359" s="13"/>
      <c r="AF359" s="13"/>
      <c r="AG359" s="13"/>
    </row>
    <row r="360" spans="29:33" ht="15.75" customHeight="1" x14ac:dyDescent="0.25">
      <c r="AC360" s="7"/>
      <c r="AD360" s="13"/>
      <c r="AE360" s="13"/>
      <c r="AF360" s="13"/>
      <c r="AG360" s="13"/>
    </row>
    <row r="361" spans="29:33" ht="15.75" customHeight="1" x14ac:dyDescent="0.25">
      <c r="AC361" s="7"/>
      <c r="AD361" s="13"/>
      <c r="AE361" s="13"/>
      <c r="AF361" s="13"/>
      <c r="AG361" s="13"/>
    </row>
    <row r="362" spans="29:33" ht="15.75" customHeight="1" x14ac:dyDescent="0.25">
      <c r="AC362" s="7"/>
      <c r="AD362" s="13"/>
      <c r="AE362" s="13"/>
      <c r="AF362" s="13"/>
      <c r="AG362" s="13"/>
    </row>
    <row r="363" spans="29:33" ht="15.75" customHeight="1" x14ac:dyDescent="0.25">
      <c r="AC363" s="7"/>
      <c r="AD363" s="13"/>
      <c r="AE363" s="13"/>
      <c r="AF363" s="13"/>
      <c r="AG363" s="13"/>
    </row>
    <row r="364" spans="29:33" ht="15.75" customHeight="1" x14ac:dyDescent="0.25">
      <c r="AC364" s="7"/>
      <c r="AD364" s="13"/>
      <c r="AE364" s="13"/>
      <c r="AF364" s="13"/>
      <c r="AG364" s="13"/>
    </row>
    <row r="365" spans="29:33" ht="15.75" customHeight="1" x14ac:dyDescent="0.25">
      <c r="AC365" s="7"/>
      <c r="AD365" s="13"/>
      <c r="AE365" s="13"/>
      <c r="AF365" s="13"/>
      <c r="AG365" s="13"/>
    </row>
    <row r="366" spans="29:33" ht="15.75" customHeight="1" x14ac:dyDescent="0.25">
      <c r="AC366" s="7"/>
      <c r="AD366" s="13"/>
      <c r="AE366" s="13"/>
      <c r="AF366" s="13"/>
      <c r="AG366" s="13"/>
    </row>
    <row r="367" spans="29:33" ht="15.75" customHeight="1" x14ac:dyDescent="0.25">
      <c r="AC367" s="7"/>
      <c r="AD367" s="13"/>
      <c r="AE367" s="13"/>
      <c r="AF367" s="13"/>
      <c r="AG367" s="13"/>
    </row>
    <row r="368" spans="29:33" ht="15.75" customHeight="1" x14ac:dyDescent="0.25">
      <c r="AC368" s="7"/>
      <c r="AD368" s="13"/>
      <c r="AE368" s="13"/>
      <c r="AF368" s="13"/>
      <c r="AG368" s="13"/>
    </row>
    <row r="369" spans="29:33" ht="15.75" customHeight="1" x14ac:dyDescent="0.25">
      <c r="AC369" s="7"/>
      <c r="AD369" s="13"/>
      <c r="AE369" s="13"/>
      <c r="AF369" s="13"/>
      <c r="AG369" s="13"/>
    </row>
    <row r="370" spans="29:33" ht="15.75" customHeight="1" x14ac:dyDescent="0.25">
      <c r="AC370" s="7"/>
      <c r="AD370" s="13"/>
      <c r="AE370" s="13"/>
      <c r="AF370" s="13"/>
      <c r="AG370" s="13"/>
    </row>
    <row r="371" spans="29:33" ht="15.75" customHeight="1" x14ac:dyDescent="0.25">
      <c r="AC371" s="7"/>
      <c r="AD371" s="13"/>
      <c r="AE371" s="13"/>
      <c r="AF371" s="13"/>
      <c r="AG371" s="13"/>
    </row>
    <row r="372" spans="29:33" ht="15.75" customHeight="1" x14ac:dyDescent="0.25">
      <c r="AC372" s="7"/>
      <c r="AD372" s="13"/>
      <c r="AE372" s="13"/>
      <c r="AF372" s="13"/>
      <c r="AG372" s="13"/>
    </row>
    <row r="373" spans="29:33" ht="15.75" customHeight="1" x14ac:dyDescent="0.25">
      <c r="AC373" s="7"/>
      <c r="AD373" s="13"/>
      <c r="AE373" s="13"/>
      <c r="AF373" s="13"/>
      <c r="AG373" s="13"/>
    </row>
    <row r="374" spans="29:33" ht="15.75" customHeight="1" x14ac:dyDescent="0.25">
      <c r="AC374" s="7"/>
      <c r="AD374" s="13"/>
      <c r="AE374" s="13"/>
      <c r="AF374" s="13"/>
      <c r="AG374" s="13"/>
    </row>
    <row r="375" spans="29:33" ht="15.75" customHeight="1" x14ac:dyDescent="0.25">
      <c r="AC375" s="7"/>
      <c r="AD375" s="13"/>
      <c r="AE375" s="13"/>
      <c r="AF375" s="13"/>
      <c r="AG375" s="13"/>
    </row>
    <row r="376" spans="29:33" ht="15.75" customHeight="1" x14ac:dyDescent="0.25">
      <c r="AC376" s="7"/>
      <c r="AD376" s="13"/>
      <c r="AE376" s="13"/>
      <c r="AF376" s="13"/>
      <c r="AG376" s="13"/>
    </row>
    <row r="377" spans="29:33" ht="15.75" customHeight="1" x14ac:dyDescent="0.25">
      <c r="AC377" s="7"/>
      <c r="AD377" s="13"/>
      <c r="AE377" s="13"/>
      <c r="AF377" s="13"/>
      <c r="AG377" s="13"/>
    </row>
    <row r="378" spans="29:33" ht="15.75" customHeight="1" x14ac:dyDescent="0.25">
      <c r="AC378" s="7"/>
      <c r="AD378" s="13"/>
      <c r="AE378" s="13"/>
      <c r="AF378" s="13"/>
      <c r="AG378" s="13"/>
    </row>
    <row r="379" spans="29:33" ht="15.75" customHeight="1" x14ac:dyDescent="0.25">
      <c r="AC379" s="7"/>
      <c r="AD379" s="13"/>
      <c r="AE379" s="13"/>
      <c r="AF379" s="13"/>
      <c r="AG379" s="13"/>
    </row>
    <row r="380" spans="29:33" ht="15.75" customHeight="1" x14ac:dyDescent="0.25">
      <c r="AC380" s="7"/>
      <c r="AD380" s="13"/>
      <c r="AE380" s="13"/>
      <c r="AF380" s="13"/>
      <c r="AG380" s="13"/>
    </row>
    <row r="381" spans="29:33" ht="15.75" customHeight="1" x14ac:dyDescent="0.25">
      <c r="AC381" s="7"/>
      <c r="AD381" s="13"/>
      <c r="AE381" s="13"/>
      <c r="AF381" s="13"/>
      <c r="AG381" s="13"/>
    </row>
    <row r="382" spans="29:33" ht="15.75" customHeight="1" x14ac:dyDescent="0.25">
      <c r="AC382" s="7"/>
      <c r="AD382" s="13"/>
      <c r="AE382" s="13"/>
      <c r="AF382" s="13"/>
      <c r="AG382" s="13"/>
    </row>
    <row r="383" spans="29:33" ht="15.75" customHeight="1" x14ac:dyDescent="0.25">
      <c r="AC383" s="7"/>
      <c r="AD383" s="13"/>
      <c r="AE383" s="13"/>
      <c r="AF383" s="13"/>
      <c r="AG383" s="13"/>
    </row>
    <row r="384" spans="29:33" ht="15.75" customHeight="1" x14ac:dyDescent="0.25">
      <c r="AD384" s="4"/>
      <c r="AE384" s="4"/>
      <c r="AF384" s="4"/>
      <c r="AG384" s="4"/>
    </row>
    <row r="385" spans="30:33" ht="15.75" customHeight="1" x14ac:dyDescent="0.25">
      <c r="AD385" s="4"/>
      <c r="AE385" s="4"/>
      <c r="AF385" s="4"/>
      <c r="AG385" s="4"/>
    </row>
    <row r="386" spans="30:33" ht="15.75" customHeight="1" x14ac:dyDescent="0.25">
      <c r="AD386" s="4"/>
      <c r="AE386" s="4"/>
      <c r="AF386" s="4"/>
      <c r="AG386" s="4"/>
    </row>
    <row r="387" spans="30:33" ht="15.75" customHeight="1" x14ac:dyDescent="0.25">
      <c r="AD387" s="4"/>
      <c r="AE387" s="4"/>
      <c r="AF387" s="4"/>
      <c r="AG387" s="4"/>
    </row>
    <row r="388" spans="30:33" ht="15.75" customHeight="1" x14ac:dyDescent="0.25">
      <c r="AD388" s="4"/>
      <c r="AE388" s="4"/>
      <c r="AF388" s="4"/>
      <c r="AG388" s="4"/>
    </row>
    <row r="389" spans="30:33" ht="15.75" customHeight="1" x14ac:dyDescent="0.25">
      <c r="AD389" s="4"/>
      <c r="AE389" s="4"/>
      <c r="AF389" s="4"/>
      <c r="AG389" s="4"/>
    </row>
    <row r="390" spans="30:33" ht="15.75" customHeight="1" x14ac:dyDescent="0.25">
      <c r="AD390" s="4"/>
      <c r="AE390" s="4"/>
      <c r="AF390" s="4"/>
      <c r="AG390" s="4"/>
    </row>
    <row r="391" spans="30:33" ht="15.75" customHeight="1" x14ac:dyDescent="0.25">
      <c r="AD391" s="4"/>
      <c r="AE391" s="4"/>
      <c r="AF391" s="4"/>
      <c r="AG391" s="4"/>
    </row>
    <row r="392" spans="30:33" ht="15.75" customHeight="1" x14ac:dyDescent="0.25">
      <c r="AD392" s="4"/>
      <c r="AE392" s="4"/>
      <c r="AF392" s="4"/>
      <c r="AG392" s="4"/>
    </row>
    <row r="393" spans="30:33" ht="15.75" customHeight="1" x14ac:dyDescent="0.25">
      <c r="AD393" s="4"/>
      <c r="AE393" s="4"/>
      <c r="AF393" s="4"/>
      <c r="AG393" s="4"/>
    </row>
    <row r="394" spans="30:33" ht="15.75" customHeight="1" x14ac:dyDescent="0.25">
      <c r="AD394" s="4"/>
      <c r="AE394" s="4"/>
      <c r="AF394" s="4"/>
      <c r="AG394" s="4"/>
    </row>
    <row r="395" spans="30:33" ht="15.75" customHeight="1" x14ac:dyDescent="0.25">
      <c r="AD395" s="4"/>
      <c r="AE395" s="4"/>
      <c r="AF395" s="4"/>
      <c r="AG395" s="4"/>
    </row>
    <row r="396" spans="30:33" ht="15.75" customHeight="1" x14ac:dyDescent="0.25">
      <c r="AD396" s="4"/>
      <c r="AE396" s="4"/>
      <c r="AF396" s="4"/>
      <c r="AG396" s="4"/>
    </row>
    <row r="397" spans="30:33" ht="15.75" customHeight="1" x14ac:dyDescent="0.25">
      <c r="AD397" s="4"/>
      <c r="AE397" s="4"/>
      <c r="AF397" s="4"/>
      <c r="AG397" s="4"/>
    </row>
    <row r="398" spans="30:33" ht="15.75" customHeight="1" x14ac:dyDescent="0.25">
      <c r="AD398" s="4"/>
      <c r="AE398" s="4"/>
      <c r="AF398" s="4"/>
      <c r="AG398" s="4"/>
    </row>
    <row r="399" spans="30:33" ht="15.75" customHeight="1" x14ac:dyDescent="0.25">
      <c r="AD399" s="4"/>
      <c r="AE399" s="4"/>
      <c r="AF399" s="4"/>
      <c r="AG399" s="4"/>
    </row>
    <row r="400" spans="30:33" ht="15.75" customHeight="1" x14ac:dyDescent="0.25">
      <c r="AD400" s="4"/>
      <c r="AE400" s="4"/>
      <c r="AF400" s="4"/>
      <c r="AG400" s="4"/>
    </row>
    <row r="401" spans="30:33" ht="15.75" customHeight="1" x14ac:dyDescent="0.25">
      <c r="AD401" s="4"/>
      <c r="AE401" s="4"/>
      <c r="AF401" s="4"/>
      <c r="AG401" s="4"/>
    </row>
    <row r="402" spans="30:33" ht="15.75" customHeight="1" x14ac:dyDescent="0.25">
      <c r="AD402" s="4"/>
      <c r="AE402" s="4"/>
      <c r="AF402" s="4"/>
      <c r="AG402" s="4"/>
    </row>
    <row r="403" spans="30:33" ht="15.75" customHeight="1" x14ac:dyDescent="0.25">
      <c r="AD403" s="4"/>
      <c r="AE403" s="4"/>
      <c r="AF403" s="4"/>
      <c r="AG403" s="4"/>
    </row>
    <row r="404" spans="30:33" ht="15.75" customHeight="1" x14ac:dyDescent="0.25">
      <c r="AD404" s="4"/>
      <c r="AE404" s="4"/>
      <c r="AF404" s="4"/>
      <c r="AG404" s="4"/>
    </row>
    <row r="405" spans="30:33" ht="15.75" customHeight="1" x14ac:dyDescent="0.25">
      <c r="AD405" s="4"/>
      <c r="AE405" s="4"/>
      <c r="AF405" s="4"/>
      <c r="AG405" s="4"/>
    </row>
    <row r="406" spans="30:33" ht="15.75" customHeight="1" x14ac:dyDescent="0.25">
      <c r="AD406" s="4"/>
      <c r="AE406" s="4"/>
      <c r="AF406" s="4"/>
      <c r="AG406" s="4"/>
    </row>
    <row r="407" spans="30:33" ht="15.75" customHeight="1" x14ac:dyDescent="0.25">
      <c r="AD407" s="4"/>
      <c r="AE407" s="4"/>
      <c r="AF407" s="4"/>
      <c r="AG407" s="4"/>
    </row>
    <row r="408" spans="30:33" ht="15.75" customHeight="1" x14ac:dyDescent="0.25">
      <c r="AD408" s="4"/>
      <c r="AE408" s="4"/>
      <c r="AF408" s="4"/>
      <c r="AG408" s="4"/>
    </row>
    <row r="409" spans="30:33" ht="15.75" customHeight="1" x14ac:dyDescent="0.25">
      <c r="AD409" s="4"/>
      <c r="AE409" s="4"/>
      <c r="AF409" s="4"/>
      <c r="AG409" s="4"/>
    </row>
    <row r="410" spans="30:33" ht="15.75" customHeight="1" x14ac:dyDescent="0.25">
      <c r="AD410" s="4"/>
      <c r="AE410" s="4"/>
      <c r="AF410" s="4"/>
      <c r="AG410" s="4"/>
    </row>
    <row r="411" spans="30:33" ht="15.75" customHeight="1" x14ac:dyDescent="0.25">
      <c r="AD411" s="4"/>
      <c r="AE411" s="4"/>
      <c r="AF411" s="4"/>
      <c r="AG411" s="4"/>
    </row>
    <row r="412" spans="30:33" ht="15.75" customHeight="1" x14ac:dyDescent="0.25">
      <c r="AD412" s="4"/>
      <c r="AE412" s="4"/>
      <c r="AF412" s="4"/>
      <c r="AG412" s="4"/>
    </row>
    <row r="413" spans="30:33" ht="15.75" customHeight="1" x14ac:dyDescent="0.25">
      <c r="AD413" s="4"/>
      <c r="AE413" s="4"/>
      <c r="AF413" s="4"/>
      <c r="AG413" s="4"/>
    </row>
    <row r="414" spans="30:33" ht="15.75" customHeight="1" x14ac:dyDescent="0.25">
      <c r="AD414" s="4"/>
      <c r="AE414" s="4"/>
      <c r="AF414" s="4"/>
      <c r="AG414" s="4"/>
    </row>
    <row r="415" spans="30:33" ht="15.75" customHeight="1" x14ac:dyDescent="0.25">
      <c r="AD415" s="4"/>
      <c r="AE415" s="4"/>
      <c r="AF415" s="4"/>
      <c r="AG415" s="4"/>
    </row>
    <row r="416" spans="30:33" ht="15.75" customHeight="1" x14ac:dyDescent="0.25">
      <c r="AD416" s="4"/>
      <c r="AE416" s="4"/>
      <c r="AF416" s="4"/>
      <c r="AG416" s="4"/>
    </row>
    <row r="417" spans="30:33" ht="15.75" customHeight="1" x14ac:dyDescent="0.25">
      <c r="AD417" s="4"/>
      <c r="AE417" s="4"/>
      <c r="AF417" s="4"/>
      <c r="AG417" s="4"/>
    </row>
    <row r="418" spans="30:33" ht="15.75" customHeight="1" x14ac:dyDescent="0.25">
      <c r="AD418" s="4"/>
      <c r="AE418" s="4"/>
      <c r="AF418" s="4"/>
      <c r="AG418" s="4"/>
    </row>
    <row r="419" spans="30:33" ht="15.75" customHeight="1" x14ac:dyDescent="0.25">
      <c r="AD419" s="4"/>
      <c r="AE419" s="4"/>
      <c r="AF419" s="4"/>
      <c r="AG419" s="4"/>
    </row>
    <row r="420" spans="30:33" ht="15.75" customHeight="1" x14ac:dyDescent="0.25">
      <c r="AD420" s="4"/>
      <c r="AE420" s="4"/>
      <c r="AF420" s="4"/>
      <c r="AG420" s="4"/>
    </row>
    <row r="421" spans="30:33" ht="15.75" customHeight="1" x14ac:dyDescent="0.25">
      <c r="AD421" s="4"/>
      <c r="AE421" s="4"/>
      <c r="AF421" s="4"/>
      <c r="AG421" s="4"/>
    </row>
    <row r="422" spans="30:33" ht="15.75" customHeight="1" x14ac:dyDescent="0.25">
      <c r="AD422" s="4"/>
      <c r="AE422" s="4"/>
      <c r="AF422" s="4"/>
      <c r="AG422" s="4"/>
    </row>
    <row r="423" spans="30:33" ht="15.75" customHeight="1" x14ac:dyDescent="0.25">
      <c r="AD423" s="4"/>
      <c r="AE423" s="4"/>
      <c r="AF423" s="4"/>
      <c r="AG423" s="4"/>
    </row>
    <row r="424" spans="30:33" ht="15.75" customHeight="1" x14ac:dyDescent="0.25">
      <c r="AD424" s="4"/>
      <c r="AE424" s="4"/>
      <c r="AF424" s="4"/>
      <c r="AG424" s="4"/>
    </row>
    <row r="425" spans="30:33" ht="15.75" customHeight="1" x14ac:dyDescent="0.25">
      <c r="AD425" s="4"/>
      <c r="AE425" s="4"/>
      <c r="AF425" s="4"/>
      <c r="AG425" s="4"/>
    </row>
    <row r="426" spans="30:33" ht="15.75" customHeight="1" x14ac:dyDescent="0.25">
      <c r="AD426" s="4"/>
      <c r="AE426" s="4"/>
      <c r="AF426" s="4"/>
      <c r="AG426" s="4"/>
    </row>
    <row r="427" spans="30:33" ht="15.75" customHeight="1" x14ac:dyDescent="0.25">
      <c r="AD427" s="4"/>
      <c r="AE427" s="4"/>
      <c r="AF427" s="4"/>
      <c r="AG427" s="4"/>
    </row>
    <row r="428" spans="30:33" ht="15.75" customHeight="1" x14ac:dyDescent="0.25">
      <c r="AD428" s="4"/>
      <c r="AE428" s="4"/>
      <c r="AF428" s="4"/>
      <c r="AG428" s="4"/>
    </row>
    <row r="429" spans="30:33" ht="15.75" customHeight="1" x14ac:dyDescent="0.25">
      <c r="AD429" s="4"/>
      <c r="AE429" s="4"/>
      <c r="AF429" s="4"/>
      <c r="AG429" s="4"/>
    </row>
    <row r="430" spans="30:33" ht="15.75" customHeight="1" x14ac:dyDescent="0.25">
      <c r="AD430" s="4"/>
      <c r="AE430" s="4"/>
      <c r="AF430" s="4"/>
      <c r="AG430" s="4"/>
    </row>
    <row r="431" spans="30:33" ht="15.75" customHeight="1" x14ac:dyDescent="0.25">
      <c r="AD431" s="4"/>
      <c r="AE431" s="4"/>
      <c r="AF431" s="4"/>
      <c r="AG431" s="4"/>
    </row>
    <row r="432" spans="30:33" ht="15.75" customHeight="1" x14ac:dyDescent="0.25">
      <c r="AD432" s="4"/>
      <c r="AE432" s="4"/>
      <c r="AF432" s="4"/>
      <c r="AG432" s="4"/>
    </row>
    <row r="433" spans="30:33" ht="15.75" customHeight="1" x14ac:dyDescent="0.25">
      <c r="AD433" s="4"/>
      <c r="AE433" s="4"/>
      <c r="AF433" s="4"/>
      <c r="AG433" s="4"/>
    </row>
    <row r="434" spans="30:33" ht="15.75" customHeight="1" x14ac:dyDescent="0.25">
      <c r="AD434" s="4"/>
      <c r="AE434" s="4"/>
      <c r="AF434" s="4"/>
      <c r="AG434" s="4"/>
    </row>
    <row r="435" spans="30:33" ht="15.75" customHeight="1" x14ac:dyDescent="0.25">
      <c r="AD435" s="4"/>
      <c r="AE435" s="4"/>
      <c r="AF435" s="4"/>
      <c r="AG435" s="4"/>
    </row>
    <row r="436" spans="30:33" ht="15.75" customHeight="1" x14ac:dyDescent="0.25">
      <c r="AD436" s="4"/>
      <c r="AE436" s="4"/>
      <c r="AF436" s="4"/>
      <c r="AG436" s="4"/>
    </row>
    <row r="437" spans="30:33" ht="15.75" customHeight="1" x14ac:dyDescent="0.25">
      <c r="AD437" s="4"/>
      <c r="AE437" s="4"/>
      <c r="AF437" s="4"/>
      <c r="AG437" s="4"/>
    </row>
    <row r="438" spans="30:33" ht="15.75" customHeight="1" x14ac:dyDescent="0.25">
      <c r="AD438" s="4"/>
      <c r="AE438" s="4"/>
      <c r="AF438" s="4"/>
      <c r="AG438" s="4"/>
    </row>
    <row r="439" spans="30:33" ht="15.75" customHeight="1" x14ac:dyDescent="0.25">
      <c r="AD439" s="4"/>
      <c r="AE439" s="4"/>
      <c r="AF439" s="4"/>
      <c r="AG439" s="4"/>
    </row>
    <row r="440" spans="30:33" ht="15.75" customHeight="1" x14ac:dyDescent="0.25">
      <c r="AD440" s="4"/>
      <c r="AE440" s="4"/>
      <c r="AF440" s="4"/>
      <c r="AG440" s="4"/>
    </row>
    <row r="441" spans="30:33" ht="15.75" customHeight="1" x14ac:dyDescent="0.25">
      <c r="AD441" s="4"/>
      <c r="AE441" s="4"/>
      <c r="AF441" s="4"/>
      <c r="AG441" s="4"/>
    </row>
    <row r="442" spans="30:33" ht="15.75" customHeight="1" x14ac:dyDescent="0.25">
      <c r="AD442" s="4"/>
      <c r="AE442" s="4"/>
      <c r="AF442" s="4"/>
      <c r="AG442" s="4"/>
    </row>
    <row r="443" spans="30:33" ht="15.75" customHeight="1" x14ac:dyDescent="0.25">
      <c r="AD443" s="4"/>
      <c r="AE443" s="4"/>
      <c r="AF443" s="4"/>
      <c r="AG443" s="4"/>
    </row>
    <row r="444" spans="30:33" ht="15.75" customHeight="1" x14ac:dyDescent="0.25">
      <c r="AD444" s="4"/>
      <c r="AE444" s="4"/>
      <c r="AF444" s="4"/>
      <c r="AG444" s="4"/>
    </row>
    <row r="445" spans="30:33" ht="15.75" customHeight="1" x14ac:dyDescent="0.25">
      <c r="AD445" s="4"/>
      <c r="AE445" s="4"/>
      <c r="AF445" s="4"/>
      <c r="AG445" s="4"/>
    </row>
    <row r="446" spans="30:33" ht="15.75" customHeight="1" x14ac:dyDescent="0.25">
      <c r="AD446" s="4"/>
      <c r="AE446" s="4"/>
      <c r="AF446" s="4"/>
      <c r="AG446" s="4"/>
    </row>
    <row r="447" spans="30:33" ht="15.75" customHeight="1" x14ac:dyDescent="0.25">
      <c r="AD447" s="4"/>
      <c r="AE447" s="4"/>
      <c r="AF447" s="4"/>
      <c r="AG447" s="4"/>
    </row>
    <row r="448" spans="30:33" ht="15.75" customHeight="1" x14ac:dyDescent="0.25">
      <c r="AD448" s="4"/>
      <c r="AE448" s="4"/>
      <c r="AF448" s="4"/>
      <c r="AG448" s="4"/>
    </row>
    <row r="449" spans="30:33" ht="15.75" customHeight="1" x14ac:dyDescent="0.25">
      <c r="AD449" s="4"/>
      <c r="AE449" s="4"/>
      <c r="AF449" s="4"/>
      <c r="AG449" s="4"/>
    </row>
    <row r="450" spans="30:33" ht="15.75" customHeight="1" x14ac:dyDescent="0.25">
      <c r="AD450" s="4"/>
      <c r="AE450" s="4"/>
      <c r="AF450" s="4"/>
      <c r="AG450" s="4"/>
    </row>
    <row r="451" spans="30:33" ht="15.75" customHeight="1" x14ac:dyDescent="0.25">
      <c r="AD451" s="4"/>
      <c r="AE451" s="4"/>
      <c r="AF451" s="4"/>
      <c r="AG451" s="4"/>
    </row>
    <row r="452" spans="30:33" ht="15.75" customHeight="1" x14ac:dyDescent="0.25">
      <c r="AD452" s="4"/>
      <c r="AE452" s="4"/>
      <c r="AF452" s="4"/>
      <c r="AG452" s="4"/>
    </row>
    <row r="453" spans="30:33" ht="15.75" customHeight="1" x14ac:dyDescent="0.25">
      <c r="AD453" s="4"/>
      <c r="AE453" s="4"/>
      <c r="AF453" s="4"/>
      <c r="AG453" s="4"/>
    </row>
    <row r="454" spans="30:33" ht="15.75" customHeight="1" x14ac:dyDescent="0.25">
      <c r="AD454" s="4"/>
      <c r="AE454" s="4"/>
      <c r="AF454" s="4"/>
      <c r="AG454" s="4"/>
    </row>
    <row r="455" spans="30:33" ht="15.75" customHeight="1" x14ac:dyDescent="0.25">
      <c r="AD455" s="4"/>
      <c r="AE455" s="4"/>
      <c r="AF455" s="4"/>
      <c r="AG455" s="4"/>
    </row>
    <row r="456" spans="30:33" ht="15.75" customHeight="1" x14ac:dyDescent="0.25">
      <c r="AD456" s="4"/>
      <c r="AE456" s="4"/>
      <c r="AF456" s="4"/>
      <c r="AG456" s="4"/>
    </row>
    <row r="457" spans="30:33" ht="15.75" customHeight="1" x14ac:dyDescent="0.25">
      <c r="AD457" s="4"/>
      <c r="AE457" s="4"/>
      <c r="AF457" s="4"/>
      <c r="AG457" s="4"/>
    </row>
    <row r="458" spans="30:33" ht="15.75" customHeight="1" x14ac:dyDescent="0.25">
      <c r="AD458" s="4"/>
      <c r="AE458" s="4"/>
      <c r="AF458" s="4"/>
      <c r="AG458" s="4"/>
    </row>
    <row r="459" spans="30:33" ht="15.75" customHeight="1" x14ac:dyDescent="0.25">
      <c r="AD459" s="4"/>
      <c r="AE459" s="4"/>
      <c r="AF459" s="4"/>
      <c r="AG459" s="4"/>
    </row>
    <row r="460" spans="30:33" ht="15.75" customHeight="1" x14ac:dyDescent="0.25">
      <c r="AD460" s="4"/>
      <c r="AE460" s="4"/>
      <c r="AF460" s="4"/>
      <c r="AG460" s="4"/>
    </row>
    <row r="461" spans="30:33" ht="15.75" customHeight="1" x14ac:dyDescent="0.25">
      <c r="AD461" s="4"/>
      <c r="AE461" s="4"/>
      <c r="AF461" s="4"/>
      <c r="AG461" s="4"/>
    </row>
    <row r="462" spans="30:33" ht="15.75" customHeight="1" x14ac:dyDescent="0.25">
      <c r="AD462" s="4"/>
      <c r="AE462" s="4"/>
      <c r="AF462" s="4"/>
      <c r="AG462" s="4"/>
    </row>
    <row r="463" spans="30:33" ht="15.75" customHeight="1" x14ac:dyDescent="0.25">
      <c r="AD463" s="4"/>
      <c r="AE463" s="4"/>
      <c r="AF463" s="4"/>
      <c r="AG463" s="4"/>
    </row>
    <row r="464" spans="30:33" ht="15.75" customHeight="1" x14ac:dyDescent="0.25">
      <c r="AD464" s="4"/>
      <c r="AE464" s="4"/>
      <c r="AF464" s="4"/>
      <c r="AG464" s="4"/>
    </row>
    <row r="465" spans="30:33" ht="15.75" customHeight="1" x14ac:dyDescent="0.25">
      <c r="AD465" s="4"/>
      <c r="AE465" s="4"/>
      <c r="AF465" s="4"/>
      <c r="AG465" s="4"/>
    </row>
    <row r="466" spans="30:33" ht="15.75" customHeight="1" x14ac:dyDescent="0.25">
      <c r="AD466" s="4"/>
      <c r="AE466" s="4"/>
      <c r="AF466" s="4"/>
      <c r="AG466" s="4"/>
    </row>
    <row r="467" spans="30:33" ht="15.75" customHeight="1" x14ac:dyDescent="0.25">
      <c r="AD467" s="4"/>
      <c r="AE467" s="4"/>
      <c r="AF467" s="4"/>
      <c r="AG467" s="4"/>
    </row>
    <row r="468" spans="30:33" ht="15.75" customHeight="1" x14ac:dyDescent="0.25">
      <c r="AD468" s="4"/>
      <c r="AE468" s="4"/>
      <c r="AF468" s="4"/>
      <c r="AG468" s="4"/>
    </row>
    <row r="469" spans="30:33" ht="15.75" customHeight="1" x14ac:dyDescent="0.25">
      <c r="AD469" s="4"/>
      <c r="AE469" s="4"/>
      <c r="AF469" s="4"/>
      <c r="AG469" s="4"/>
    </row>
    <row r="470" spans="30:33" ht="15.75" customHeight="1" x14ac:dyDescent="0.25">
      <c r="AD470" s="4"/>
      <c r="AE470" s="4"/>
      <c r="AF470" s="4"/>
      <c r="AG470" s="4"/>
    </row>
    <row r="471" spans="30:33" ht="15.75" customHeight="1" x14ac:dyDescent="0.25">
      <c r="AD471" s="4"/>
      <c r="AE471" s="4"/>
      <c r="AF471" s="4"/>
      <c r="AG471" s="4"/>
    </row>
    <row r="472" spans="30:33" ht="15.75" customHeight="1" x14ac:dyDescent="0.25">
      <c r="AD472" s="4"/>
      <c r="AE472" s="4"/>
      <c r="AF472" s="4"/>
      <c r="AG472" s="4"/>
    </row>
    <row r="473" spans="30:33" ht="15.75" customHeight="1" x14ac:dyDescent="0.25">
      <c r="AD473" s="4"/>
      <c r="AE473" s="4"/>
      <c r="AF473" s="4"/>
      <c r="AG473" s="4"/>
    </row>
    <row r="474" spans="30:33" ht="15.75" customHeight="1" x14ac:dyDescent="0.25">
      <c r="AD474" s="4"/>
      <c r="AE474" s="4"/>
      <c r="AF474" s="4"/>
      <c r="AG474" s="4"/>
    </row>
    <row r="475" spans="30:33" ht="15.75" customHeight="1" x14ac:dyDescent="0.25">
      <c r="AD475" s="4"/>
      <c r="AE475" s="4"/>
      <c r="AF475" s="4"/>
      <c r="AG475" s="4"/>
    </row>
    <row r="476" spans="30:33" ht="15.75" customHeight="1" x14ac:dyDescent="0.25">
      <c r="AD476" s="4"/>
      <c r="AE476" s="4"/>
      <c r="AF476" s="4"/>
      <c r="AG476" s="4"/>
    </row>
    <row r="477" spans="30:33" ht="15.75" customHeight="1" x14ac:dyDescent="0.25">
      <c r="AD477" s="4"/>
      <c r="AE477" s="4"/>
      <c r="AF477" s="4"/>
      <c r="AG477" s="4"/>
    </row>
    <row r="478" spans="30:33" ht="15.75" customHeight="1" x14ac:dyDescent="0.25">
      <c r="AD478" s="4"/>
      <c r="AE478" s="4"/>
      <c r="AF478" s="4"/>
      <c r="AG478" s="4"/>
    </row>
    <row r="479" spans="30:33" ht="15.75" customHeight="1" x14ac:dyDescent="0.25">
      <c r="AD479" s="4"/>
      <c r="AE479" s="4"/>
      <c r="AF479" s="4"/>
      <c r="AG479" s="4"/>
    </row>
    <row r="480" spans="30:33" ht="15.75" customHeight="1" x14ac:dyDescent="0.25">
      <c r="AD480" s="4"/>
      <c r="AE480" s="4"/>
      <c r="AF480" s="4"/>
      <c r="AG480" s="4"/>
    </row>
    <row r="481" spans="30:33" ht="15.75" customHeight="1" x14ac:dyDescent="0.25">
      <c r="AD481" s="4"/>
      <c r="AE481" s="4"/>
      <c r="AF481" s="4"/>
      <c r="AG481" s="4"/>
    </row>
    <row r="482" spans="30:33" ht="15.75" customHeight="1" x14ac:dyDescent="0.25">
      <c r="AD482" s="4"/>
      <c r="AE482" s="4"/>
      <c r="AF482" s="4"/>
      <c r="AG482" s="4"/>
    </row>
    <row r="483" spans="30:33" ht="15.75" customHeight="1" x14ac:dyDescent="0.25">
      <c r="AD483" s="4"/>
      <c r="AE483" s="4"/>
      <c r="AF483" s="4"/>
      <c r="AG483" s="4"/>
    </row>
    <row r="484" spans="30:33" ht="15.75" customHeight="1" x14ac:dyDescent="0.25">
      <c r="AD484" s="4"/>
      <c r="AE484" s="4"/>
      <c r="AF484" s="4"/>
      <c r="AG484" s="4"/>
    </row>
    <row r="485" spans="30:33" ht="15.75" customHeight="1" x14ac:dyDescent="0.25">
      <c r="AD485" s="4"/>
      <c r="AE485" s="4"/>
      <c r="AF485" s="4"/>
      <c r="AG485" s="4"/>
    </row>
    <row r="486" spans="30:33" ht="15.75" customHeight="1" x14ac:dyDescent="0.25">
      <c r="AD486" s="4"/>
      <c r="AE486" s="4"/>
      <c r="AF486" s="4"/>
      <c r="AG486" s="4"/>
    </row>
    <row r="487" spans="30:33" ht="15.75" customHeight="1" x14ac:dyDescent="0.25">
      <c r="AD487" s="4"/>
      <c r="AE487" s="4"/>
      <c r="AF487" s="4"/>
      <c r="AG487" s="4"/>
    </row>
    <row r="488" spans="30:33" ht="15.75" customHeight="1" x14ac:dyDescent="0.25">
      <c r="AD488" s="4"/>
      <c r="AE488" s="4"/>
      <c r="AF488" s="4"/>
      <c r="AG488" s="4"/>
    </row>
    <row r="489" spans="30:33" ht="15.75" customHeight="1" x14ac:dyDescent="0.25">
      <c r="AD489" s="4"/>
      <c r="AE489" s="4"/>
      <c r="AF489" s="4"/>
      <c r="AG489" s="4"/>
    </row>
    <row r="490" spans="30:33" ht="15.75" customHeight="1" x14ac:dyDescent="0.25">
      <c r="AD490" s="4"/>
      <c r="AE490" s="4"/>
      <c r="AF490" s="4"/>
      <c r="AG490" s="4"/>
    </row>
    <row r="491" spans="30:33" ht="15.75" customHeight="1" x14ac:dyDescent="0.25">
      <c r="AD491" s="4"/>
      <c r="AE491" s="4"/>
      <c r="AF491" s="4"/>
      <c r="AG491" s="4"/>
    </row>
    <row r="492" spans="30:33" ht="15.75" customHeight="1" x14ac:dyDescent="0.25">
      <c r="AD492" s="4"/>
      <c r="AE492" s="4"/>
      <c r="AF492" s="4"/>
      <c r="AG492" s="4"/>
    </row>
    <row r="493" spans="30:33" ht="15.75" customHeight="1" x14ac:dyDescent="0.25">
      <c r="AD493" s="4"/>
      <c r="AE493" s="4"/>
      <c r="AF493" s="4"/>
      <c r="AG493" s="4"/>
    </row>
    <row r="494" spans="30:33" ht="15.75" customHeight="1" x14ac:dyDescent="0.25">
      <c r="AD494" s="4"/>
      <c r="AE494" s="4"/>
      <c r="AF494" s="4"/>
      <c r="AG494" s="4"/>
    </row>
    <row r="495" spans="30:33" ht="15.75" customHeight="1" x14ac:dyDescent="0.25">
      <c r="AD495" s="4"/>
      <c r="AE495" s="4"/>
      <c r="AF495" s="4"/>
      <c r="AG495" s="4"/>
    </row>
    <row r="496" spans="30:33" ht="15.75" customHeight="1" x14ac:dyDescent="0.25">
      <c r="AD496" s="4"/>
      <c r="AE496" s="4"/>
      <c r="AF496" s="4"/>
      <c r="AG496" s="4"/>
    </row>
    <row r="497" spans="30:33" ht="15.75" customHeight="1" x14ac:dyDescent="0.25">
      <c r="AD497" s="4"/>
      <c r="AE497" s="4"/>
      <c r="AF497" s="4"/>
      <c r="AG497" s="4"/>
    </row>
    <row r="498" spans="30:33" ht="15.75" customHeight="1" x14ac:dyDescent="0.25">
      <c r="AD498" s="4"/>
      <c r="AE498" s="4"/>
      <c r="AF498" s="4"/>
      <c r="AG498" s="4"/>
    </row>
    <row r="499" spans="30:33" ht="15.75" customHeight="1" x14ac:dyDescent="0.25">
      <c r="AD499" s="4"/>
      <c r="AE499" s="4"/>
      <c r="AF499" s="4"/>
      <c r="AG499" s="4"/>
    </row>
    <row r="500" spans="30:33" ht="15.75" customHeight="1" x14ac:dyDescent="0.25">
      <c r="AD500" s="4"/>
      <c r="AE500" s="4"/>
      <c r="AF500" s="4"/>
      <c r="AG500" s="4"/>
    </row>
    <row r="501" spans="30:33" ht="15.75" customHeight="1" x14ac:dyDescent="0.25">
      <c r="AD501" s="4"/>
      <c r="AE501" s="4"/>
      <c r="AF501" s="4"/>
      <c r="AG501" s="4"/>
    </row>
    <row r="502" spans="30:33" ht="15.75" customHeight="1" x14ac:dyDescent="0.25">
      <c r="AD502" s="4"/>
      <c r="AE502" s="4"/>
      <c r="AF502" s="4"/>
      <c r="AG502" s="4"/>
    </row>
    <row r="503" spans="30:33" ht="15.75" customHeight="1" x14ac:dyDescent="0.25">
      <c r="AD503" s="4"/>
      <c r="AE503" s="4"/>
      <c r="AF503" s="4"/>
      <c r="AG503" s="4"/>
    </row>
    <row r="504" spans="30:33" ht="15.75" customHeight="1" x14ac:dyDescent="0.25">
      <c r="AD504" s="4"/>
      <c r="AE504" s="4"/>
      <c r="AF504" s="4"/>
      <c r="AG504" s="4"/>
    </row>
    <row r="505" spans="30:33" ht="15.75" customHeight="1" x14ac:dyDescent="0.25">
      <c r="AD505" s="4"/>
      <c r="AE505" s="4"/>
      <c r="AF505" s="4"/>
      <c r="AG505" s="4"/>
    </row>
    <row r="506" spans="30:33" ht="15.75" customHeight="1" x14ac:dyDescent="0.25">
      <c r="AD506" s="4"/>
      <c r="AE506" s="4"/>
      <c r="AF506" s="4"/>
      <c r="AG506" s="4"/>
    </row>
    <row r="507" spans="30:33" ht="15.75" customHeight="1" x14ac:dyDescent="0.25">
      <c r="AD507" s="4"/>
      <c r="AE507" s="4"/>
      <c r="AF507" s="4"/>
      <c r="AG507" s="4"/>
    </row>
    <row r="508" spans="30:33" ht="15.75" customHeight="1" x14ac:dyDescent="0.25">
      <c r="AD508" s="4"/>
      <c r="AE508" s="4"/>
      <c r="AF508" s="4"/>
      <c r="AG508" s="4"/>
    </row>
    <row r="509" spans="30:33" ht="15.75" customHeight="1" x14ac:dyDescent="0.25">
      <c r="AD509" s="4"/>
      <c r="AE509" s="4"/>
      <c r="AF509" s="4"/>
      <c r="AG509" s="4"/>
    </row>
    <row r="510" spans="30:33" ht="15.75" customHeight="1" x14ac:dyDescent="0.25">
      <c r="AD510" s="4"/>
      <c r="AE510" s="4"/>
      <c r="AF510" s="4"/>
      <c r="AG510" s="4"/>
    </row>
    <row r="511" spans="30:33" ht="15.75" customHeight="1" x14ac:dyDescent="0.25">
      <c r="AD511" s="4"/>
      <c r="AE511" s="4"/>
      <c r="AF511" s="4"/>
      <c r="AG511" s="4"/>
    </row>
    <row r="512" spans="30:33" ht="15.75" customHeight="1" x14ac:dyDescent="0.25">
      <c r="AD512" s="4"/>
      <c r="AE512" s="4"/>
      <c r="AF512" s="4"/>
      <c r="AG512" s="4"/>
    </row>
    <row r="513" spans="30:33" ht="15.75" customHeight="1" x14ac:dyDescent="0.25">
      <c r="AD513" s="4"/>
      <c r="AE513" s="4"/>
      <c r="AF513" s="4"/>
      <c r="AG513" s="4"/>
    </row>
    <row r="514" spans="30:33" ht="15.75" customHeight="1" x14ac:dyDescent="0.25">
      <c r="AD514" s="4"/>
      <c r="AE514" s="4"/>
      <c r="AF514" s="4"/>
      <c r="AG514" s="4"/>
    </row>
    <row r="515" spans="30:33" ht="15.75" customHeight="1" x14ac:dyDescent="0.25">
      <c r="AD515" s="4"/>
      <c r="AE515" s="4"/>
      <c r="AF515" s="4"/>
      <c r="AG515" s="4"/>
    </row>
    <row r="516" spans="30:33" ht="15.75" customHeight="1" x14ac:dyDescent="0.25">
      <c r="AD516" s="4"/>
      <c r="AE516" s="4"/>
      <c r="AF516" s="4"/>
      <c r="AG516" s="4"/>
    </row>
    <row r="517" spans="30:33" ht="15.75" customHeight="1" x14ac:dyDescent="0.25">
      <c r="AD517" s="4"/>
      <c r="AE517" s="4"/>
      <c r="AF517" s="4"/>
      <c r="AG517" s="4"/>
    </row>
    <row r="518" spans="30:33" ht="15.75" customHeight="1" x14ac:dyDescent="0.25">
      <c r="AD518" s="4"/>
      <c r="AE518" s="4"/>
      <c r="AF518" s="4"/>
      <c r="AG518" s="4"/>
    </row>
    <row r="519" spans="30:33" ht="15.75" customHeight="1" x14ac:dyDescent="0.25">
      <c r="AD519" s="4"/>
      <c r="AE519" s="4"/>
      <c r="AF519" s="4"/>
      <c r="AG519" s="4"/>
    </row>
    <row r="520" spans="30:33" ht="15.75" customHeight="1" x14ac:dyDescent="0.25">
      <c r="AD520" s="4"/>
      <c r="AE520" s="4"/>
      <c r="AF520" s="4"/>
      <c r="AG520" s="4"/>
    </row>
    <row r="521" spans="30:33" ht="15.75" customHeight="1" x14ac:dyDescent="0.25">
      <c r="AD521" s="4"/>
      <c r="AE521" s="4"/>
      <c r="AF521" s="4"/>
      <c r="AG521" s="4"/>
    </row>
    <row r="522" spans="30:33" ht="15.75" customHeight="1" x14ac:dyDescent="0.25">
      <c r="AD522" s="4"/>
      <c r="AE522" s="4"/>
      <c r="AF522" s="4"/>
      <c r="AG522" s="4"/>
    </row>
    <row r="523" spans="30:33" ht="15.75" customHeight="1" x14ac:dyDescent="0.25">
      <c r="AD523" s="4"/>
      <c r="AE523" s="4"/>
      <c r="AF523" s="4"/>
      <c r="AG523" s="4"/>
    </row>
    <row r="524" spans="30:33" ht="15.75" customHeight="1" x14ac:dyDescent="0.25">
      <c r="AD524" s="4"/>
      <c r="AE524" s="4"/>
      <c r="AF524" s="4"/>
      <c r="AG524" s="4"/>
    </row>
    <row r="525" spans="30:33" ht="15.75" customHeight="1" x14ac:dyDescent="0.25">
      <c r="AD525" s="4"/>
      <c r="AE525" s="4"/>
      <c r="AF525" s="4"/>
      <c r="AG525" s="4"/>
    </row>
    <row r="526" spans="30:33" ht="15.75" customHeight="1" x14ac:dyDescent="0.25">
      <c r="AD526" s="4"/>
      <c r="AE526" s="4"/>
      <c r="AF526" s="4"/>
      <c r="AG526" s="4"/>
    </row>
    <row r="527" spans="30:33" ht="15.75" customHeight="1" x14ac:dyDescent="0.25">
      <c r="AD527" s="4"/>
      <c r="AE527" s="4"/>
      <c r="AF527" s="4"/>
      <c r="AG527" s="4"/>
    </row>
    <row r="528" spans="30:33" ht="15.75" customHeight="1" x14ac:dyDescent="0.25">
      <c r="AD528" s="4"/>
      <c r="AE528" s="4"/>
      <c r="AF528" s="4"/>
      <c r="AG528" s="4"/>
    </row>
    <row r="529" spans="30:33" ht="15.75" customHeight="1" x14ac:dyDescent="0.25">
      <c r="AD529" s="4"/>
      <c r="AE529" s="4"/>
      <c r="AF529" s="4"/>
      <c r="AG529" s="4"/>
    </row>
    <row r="530" spans="30:33" ht="15.75" customHeight="1" x14ac:dyDescent="0.25">
      <c r="AD530" s="4"/>
      <c r="AE530" s="4"/>
      <c r="AF530" s="4"/>
      <c r="AG530" s="4"/>
    </row>
    <row r="531" spans="30:33" ht="15.75" customHeight="1" x14ac:dyDescent="0.25">
      <c r="AD531" s="4"/>
      <c r="AE531" s="4"/>
      <c r="AF531" s="4"/>
      <c r="AG531" s="4"/>
    </row>
    <row r="532" spans="30:33" ht="15.75" customHeight="1" x14ac:dyDescent="0.25">
      <c r="AD532" s="4"/>
      <c r="AE532" s="4"/>
      <c r="AF532" s="4"/>
      <c r="AG532" s="4"/>
    </row>
    <row r="533" spans="30:33" ht="15.75" customHeight="1" x14ac:dyDescent="0.25">
      <c r="AD533" s="4"/>
      <c r="AE533" s="4"/>
      <c r="AF533" s="4"/>
      <c r="AG533" s="4"/>
    </row>
    <row r="534" spans="30:33" ht="15.75" customHeight="1" x14ac:dyDescent="0.25">
      <c r="AD534" s="4"/>
      <c r="AE534" s="4"/>
      <c r="AF534" s="4"/>
      <c r="AG534" s="4"/>
    </row>
    <row r="535" spans="30:33" ht="15.75" customHeight="1" x14ac:dyDescent="0.25">
      <c r="AD535" s="4"/>
      <c r="AE535" s="4"/>
      <c r="AF535" s="4"/>
      <c r="AG535" s="4"/>
    </row>
    <row r="536" spans="30:33" ht="15.75" customHeight="1" x14ac:dyDescent="0.25">
      <c r="AD536" s="4"/>
      <c r="AE536" s="4"/>
      <c r="AF536" s="4"/>
      <c r="AG536" s="4"/>
    </row>
    <row r="537" spans="30:33" ht="15.75" customHeight="1" x14ac:dyDescent="0.25">
      <c r="AD537" s="4"/>
      <c r="AE537" s="4"/>
      <c r="AF537" s="4"/>
      <c r="AG537" s="4"/>
    </row>
    <row r="538" spans="30:33" ht="15.75" customHeight="1" x14ac:dyDescent="0.25">
      <c r="AD538" s="4"/>
      <c r="AE538" s="4"/>
      <c r="AF538" s="4"/>
      <c r="AG538" s="4"/>
    </row>
    <row r="539" spans="30:33" ht="15.75" customHeight="1" x14ac:dyDescent="0.25">
      <c r="AD539" s="4"/>
      <c r="AE539" s="4"/>
      <c r="AF539" s="4"/>
      <c r="AG539" s="4"/>
    </row>
    <row r="540" spans="30:33" ht="15.75" customHeight="1" x14ac:dyDescent="0.25">
      <c r="AD540" s="4"/>
      <c r="AE540" s="4"/>
      <c r="AF540" s="4"/>
      <c r="AG540" s="4"/>
    </row>
    <row r="541" spans="30:33" ht="15.75" customHeight="1" x14ac:dyDescent="0.25">
      <c r="AD541" s="4"/>
      <c r="AE541" s="4"/>
      <c r="AF541" s="4"/>
      <c r="AG541" s="4"/>
    </row>
    <row r="542" spans="30:33" ht="15.75" customHeight="1" x14ac:dyDescent="0.25"/>
    <row r="543" spans="30:33" ht="15.75" customHeight="1" x14ac:dyDescent="0.25"/>
    <row r="544" spans="30:33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</sheetData>
  <mergeCells count="410">
    <mergeCell ref="P12:U12"/>
    <mergeCell ref="P14:U14"/>
    <mergeCell ref="Z14:AE14"/>
    <mergeCell ref="B16:AG16"/>
    <mergeCell ref="AD1:AG2"/>
    <mergeCell ref="B6:AG6"/>
    <mergeCell ref="B8:N8"/>
    <mergeCell ref="P8:AG8"/>
    <mergeCell ref="B32:F32"/>
    <mergeCell ref="G32:AB32"/>
    <mergeCell ref="AC32:AG32"/>
    <mergeCell ref="B20:AG20"/>
    <mergeCell ref="B24:AG24"/>
    <mergeCell ref="B25:AG25"/>
    <mergeCell ref="G28:AB28"/>
    <mergeCell ref="AC28:AG28"/>
    <mergeCell ref="A30:A31"/>
    <mergeCell ref="B30:F31"/>
    <mergeCell ref="G30:AB31"/>
    <mergeCell ref="AC30:AG31"/>
    <mergeCell ref="B35:F35"/>
    <mergeCell ref="G35:AB35"/>
    <mergeCell ref="AC35:AG35"/>
    <mergeCell ref="B34:F34"/>
    <mergeCell ref="G34:AB34"/>
    <mergeCell ref="AC34:AG34"/>
    <mergeCell ref="B33:F33"/>
    <mergeCell ref="G33:AB33"/>
    <mergeCell ref="AC33:AG33"/>
    <mergeCell ref="B38:F38"/>
    <mergeCell ref="G38:AB38"/>
    <mergeCell ref="AC38:AG38"/>
    <mergeCell ref="B37:F37"/>
    <mergeCell ref="G37:AB37"/>
    <mergeCell ref="AC37:AG37"/>
    <mergeCell ref="B36:F36"/>
    <mergeCell ref="G36:AB36"/>
    <mergeCell ref="AC36:AG36"/>
    <mergeCell ref="B41:F41"/>
    <mergeCell ref="G41:AB41"/>
    <mergeCell ref="AC41:AG41"/>
    <mergeCell ref="B40:F40"/>
    <mergeCell ref="G40:AB40"/>
    <mergeCell ref="AC40:AG40"/>
    <mergeCell ref="B39:F39"/>
    <mergeCell ref="G39:AB39"/>
    <mergeCell ref="AC39:AG39"/>
    <mergeCell ref="B44:F44"/>
    <mergeCell ref="G44:AB44"/>
    <mergeCell ref="AC44:AG44"/>
    <mergeCell ref="B43:F43"/>
    <mergeCell ref="G43:AB43"/>
    <mergeCell ref="AC43:AG43"/>
    <mergeCell ref="B42:F42"/>
    <mergeCell ref="G42:AB42"/>
    <mergeCell ref="AC42:AG42"/>
    <mergeCell ref="B47:F47"/>
    <mergeCell ref="G47:AB47"/>
    <mergeCell ref="AC47:AG47"/>
    <mergeCell ref="B46:F46"/>
    <mergeCell ref="G46:AB46"/>
    <mergeCell ref="AC46:AG46"/>
    <mergeCell ref="B45:F45"/>
    <mergeCell ref="G45:AB45"/>
    <mergeCell ref="AC45:AG45"/>
    <mergeCell ref="B50:F50"/>
    <mergeCell ref="G50:AB50"/>
    <mergeCell ref="AC50:AG50"/>
    <mergeCell ref="B49:F49"/>
    <mergeCell ref="G49:AB49"/>
    <mergeCell ref="AC49:AG49"/>
    <mergeCell ref="B48:F48"/>
    <mergeCell ref="G48:AB48"/>
    <mergeCell ref="AC48:AG48"/>
    <mergeCell ref="B53:F53"/>
    <mergeCell ref="G53:AB53"/>
    <mergeCell ref="AC53:AG53"/>
    <mergeCell ref="B52:F52"/>
    <mergeCell ref="G52:AB52"/>
    <mergeCell ref="AC52:AG52"/>
    <mergeCell ref="B51:F51"/>
    <mergeCell ref="G51:AB51"/>
    <mergeCell ref="AC51:AG51"/>
    <mergeCell ref="B56:F56"/>
    <mergeCell ref="G56:AB56"/>
    <mergeCell ref="AC56:AG56"/>
    <mergeCell ref="B55:F55"/>
    <mergeCell ref="G55:AB55"/>
    <mergeCell ref="AC55:AG55"/>
    <mergeCell ref="B54:F54"/>
    <mergeCell ref="G54:AB54"/>
    <mergeCell ref="AC54:AG54"/>
    <mergeCell ref="B59:F59"/>
    <mergeCell ref="G59:AB59"/>
    <mergeCell ref="AC59:AG59"/>
    <mergeCell ref="B58:F58"/>
    <mergeCell ref="G58:AB58"/>
    <mergeCell ref="AC58:AG58"/>
    <mergeCell ref="B57:F57"/>
    <mergeCell ref="G57:AB57"/>
    <mergeCell ref="AC57:AG57"/>
    <mergeCell ref="B62:F62"/>
    <mergeCell ref="G62:AB62"/>
    <mergeCell ref="AC62:AG62"/>
    <mergeCell ref="B61:F61"/>
    <mergeCell ref="G61:AB61"/>
    <mergeCell ref="AC61:AG61"/>
    <mergeCell ref="B60:F60"/>
    <mergeCell ref="G60:AB60"/>
    <mergeCell ref="AC60:AG60"/>
    <mergeCell ref="B65:F65"/>
    <mergeCell ref="G65:AB65"/>
    <mergeCell ref="AC65:AG65"/>
    <mergeCell ref="B64:F64"/>
    <mergeCell ref="G64:AB64"/>
    <mergeCell ref="AC64:AG64"/>
    <mergeCell ref="B63:F63"/>
    <mergeCell ref="G63:AB63"/>
    <mergeCell ref="AC63:AG63"/>
    <mergeCell ref="B68:F68"/>
    <mergeCell ref="G68:AB68"/>
    <mergeCell ref="AC68:AG68"/>
    <mergeCell ref="B67:F67"/>
    <mergeCell ref="G67:AB67"/>
    <mergeCell ref="AC67:AG67"/>
    <mergeCell ref="B66:F66"/>
    <mergeCell ref="G66:AB66"/>
    <mergeCell ref="AC66:AG66"/>
    <mergeCell ref="B71:F71"/>
    <mergeCell ref="G71:AB71"/>
    <mergeCell ref="AC71:AG71"/>
    <mergeCell ref="B70:F70"/>
    <mergeCell ref="G70:AB70"/>
    <mergeCell ref="AC70:AG70"/>
    <mergeCell ref="B69:F69"/>
    <mergeCell ref="G69:AB69"/>
    <mergeCell ref="AC69:AG69"/>
    <mergeCell ref="B74:F74"/>
    <mergeCell ref="G74:AB74"/>
    <mergeCell ref="AC74:AG74"/>
    <mergeCell ref="B73:F73"/>
    <mergeCell ref="G73:AB73"/>
    <mergeCell ref="AC73:AG73"/>
    <mergeCell ref="B72:F72"/>
    <mergeCell ref="G72:AB72"/>
    <mergeCell ref="AC72:AG72"/>
    <mergeCell ref="B77:F77"/>
    <mergeCell ref="G77:AB77"/>
    <mergeCell ref="AC77:AG77"/>
    <mergeCell ref="B76:F76"/>
    <mergeCell ref="G76:AB76"/>
    <mergeCell ref="AC76:AG76"/>
    <mergeCell ref="B75:F75"/>
    <mergeCell ref="G75:AB75"/>
    <mergeCell ref="AC75:AG75"/>
    <mergeCell ref="B80:F80"/>
    <mergeCell ref="G80:AB80"/>
    <mergeCell ref="AC80:AG80"/>
    <mergeCell ref="B79:F79"/>
    <mergeCell ref="G79:AB79"/>
    <mergeCell ref="AC79:AG79"/>
    <mergeCell ref="B78:F78"/>
    <mergeCell ref="G78:AB78"/>
    <mergeCell ref="AC78:AG78"/>
    <mergeCell ref="B83:F83"/>
    <mergeCell ref="G83:AB83"/>
    <mergeCell ref="AC83:AG83"/>
    <mergeCell ref="B82:F82"/>
    <mergeCell ref="G82:AB82"/>
    <mergeCell ref="AC82:AG82"/>
    <mergeCell ref="B81:F81"/>
    <mergeCell ref="G81:AB81"/>
    <mergeCell ref="AC81:AG81"/>
    <mergeCell ref="B86:F86"/>
    <mergeCell ref="G86:AB86"/>
    <mergeCell ref="AC86:AG86"/>
    <mergeCell ref="B85:F85"/>
    <mergeCell ref="G85:AB85"/>
    <mergeCell ref="AC85:AG85"/>
    <mergeCell ref="B84:F84"/>
    <mergeCell ref="G84:AB84"/>
    <mergeCell ref="AC84:AG84"/>
    <mergeCell ref="B89:F89"/>
    <mergeCell ref="G89:AB89"/>
    <mergeCell ref="AC89:AG89"/>
    <mergeCell ref="B88:F88"/>
    <mergeCell ref="G88:AB88"/>
    <mergeCell ref="AC88:AG88"/>
    <mergeCell ref="B87:F87"/>
    <mergeCell ref="G87:AB87"/>
    <mergeCell ref="AC87:AG87"/>
    <mergeCell ref="B92:F92"/>
    <mergeCell ref="G92:AB92"/>
    <mergeCell ref="AC92:AG92"/>
    <mergeCell ref="B91:F91"/>
    <mergeCell ref="G91:AB91"/>
    <mergeCell ref="AC91:AG91"/>
    <mergeCell ref="B90:F90"/>
    <mergeCell ref="G90:AB90"/>
    <mergeCell ref="AC90:AG90"/>
    <mergeCell ref="B95:F95"/>
    <mergeCell ref="G95:AB95"/>
    <mergeCell ref="AC95:AG95"/>
    <mergeCell ref="B94:F94"/>
    <mergeCell ref="G94:AB94"/>
    <mergeCell ref="AC94:AG94"/>
    <mergeCell ref="B93:F93"/>
    <mergeCell ref="G93:AB93"/>
    <mergeCell ref="AC93:AG93"/>
    <mergeCell ref="B98:F98"/>
    <mergeCell ref="G98:AB98"/>
    <mergeCell ref="AC98:AG98"/>
    <mergeCell ref="B97:F97"/>
    <mergeCell ref="G97:AB97"/>
    <mergeCell ref="AC97:AG97"/>
    <mergeCell ref="B96:F96"/>
    <mergeCell ref="G96:AB96"/>
    <mergeCell ref="AC96:AG96"/>
    <mergeCell ref="B101:F101"/>
    <mergeCell ref="G101:AB101"/>
    <mergeCell ref="AC101:AG101"/>
    <mergeCell ref="B100:F100"/>
    <mergeCell ref="G100:AB100"/>
    <mergeCell ref="AC100:AG100"/>
    <mergeCell ref="B99:F99"/>
    <mergeCell ref="G99:AB99"/>
    <mergeCell ref="AC99:AG99"/>
    <mergeCell ref="B104:F104"/>
    <mergeCell ref="G104:AB104"/>
    <mergeCell ref="AC104:AG104"/>
    <mergeCell ref="B103:F103"/>
    <mergeCell ref="G103:AB103"/>
    <mergeCell ref="AC103:AG103"/>
    <mergeCell ref="B102:F102"/>
    <mergeCell ref="G102:AB102"/>
    <mergeCell ref="AC102:AG102"/>
    <mergeCell ref="B107:F107"/>
    <mergeCell ref="G107:AB107"/>
    <mergeCell ref="AC107:AG107"/>
    <mergeCell ref="B106:F106"/>
    <mergeCell ref="G106:AB106"/>
    <mergeCell ref="AC106:AG106"/>
    <mergeCell ref="B105:F105"/>
    <mergeCell ref="G105:AB105"/>
    <mergeCell ref="AC105:AG105"/>
    <mergeCell ref="B110:F110"/>
    <mergeCell ref="G110:AB110"/>
    <mergeCell ref="AC110:AG110"/>
    <mergeCell ref="B109:F109"/>
    <mergeCell ref="G109:AB109"/>
    <mergeCell ref="AC109:AG109"/>
    <mergeCell ref="B108:F108"/>
    <mergeCell ref="G108:AB108"/>
    <mergeCell ref="AC108:AG108"/>
    <mergeCell ref="B113:F113"/>
    <mergeCell ref="G113:AB113"/>
    <mergeCell ref="AC113:AG113"/>
    <mergeCell ref="B112:F112"/>
    <mergeCell ref="G112:AB112"/>
    <mergeCell ref="AC112:AG112"/>
    <mergeCell ref="B111:F111"/>
    <mergeCell ref="G111:AB111"/>
    <mergeCell ref="AC111:AG111"/>
    <mergeCell ref="B116:F116"/>
    <mergeCell ref="G116:AB116"/>
    <mergeCell ref="AC116:AG116"/>
    <mergeCell ref="B115:F115"/>
    <mergeCell ref="G115:AB115"/>
    <mergeCell ref="AC115:AG115"/>
    <mergeCell ref="B114:F114"/>
    <mergeCell ref="G114:AB114"/>
    <mergeCell ref="AC114:AG114"/>
    <mergeCell ref="B119:F119"/>
    <mergeCell ref="G119:AB119"/>
    <mergeCell ref="AC119:AG119"/>
    <mergeCell ref="B118:F118"/>
    <mergeCell ref="G118:AB118"/>
    <mergeCell ref="AC118:AG118"/>
    <mergeCell ref="B117:F117"/>
    <mergeCell ref="G117:AB117"/>
    <mergeCell ref="AC117:AG117"/>
    <mergeCell ref="B122:F122"/>
    <mergeCell ref="G122:AB122"/>
    <mergeCell ref="AC122:AG122"/>
    <mergeCell ref="B121:F121"/>
    <mergeCell ref="G121:AB121"/>
    <mergeCell ref="AC121:AG121"/>
    <mergeCell ref="B120:F120"/>
    <mergeCell ref="G120:AB120"/>
    <mergeCell ref="AC120:AG120"/>
    <mergeCell ref="B125:F125"/>
    <mergeCell ref="G125:AB125"/>
    <mergeCell ref="AC125:AG125"/>
    <mergeCell ref="B124:F124"/>
    <mergeCell ref="G124:AB124"/>
    <mergeCell ref="AC124:AG124"/>
    <mergeCell ref="B123:F123"/>
    <mergeCell ref="G123:AB123"/>
    <mergeCell ref="AC123:AG123"/>
    <mergeCell ref="B128:F128"/>
    <mergeCell ref="G128:AB128"/>
    <mergeCell ref="AC128:AG128"/>
    <mergeCell ref="B127:F127"/>
    <mergeCell ref="G127:AB127"/>
    <mergeCell ref="AC127:AG127"/>
    <mergeCell ref="B126:F126"/>
    <mergeCell ref="G126:AB126"/>
    <mergeCell ref="AC126:AG126"/>
    <mergeCell ref="B131:F131"/>
    <mergeCell ref="G131:AB131"/>
    <mergeCell ref="AC131:AG131"/>
    <mergeCell ref="B130:F130"/>
    <mergeCell ref="G130:AB130"/>
    <mergeCell ref="AC130:AG130"/>
    <mergeCell ref="B129:F129"/>
    <mergeCell ref="G129:AB129"/>
    <mergeCell ref="AC129:AG129"/>
    <mergeCell ref="B134:F134"/>
    <mergeCell ref="G134:AB134"/>
    <mergeCell ref="AC134:AG134"/>
    <mergeCell ref="B133:F133"/>
    <mergeCell ref="G133:AB133"/>
    <mergeCell ref="AC133:AG133"/>
    <mergeCell ref="B132:F132"/>
    <mergeCell ref="G132:AB132"/>
    <mergeCell ref="AC132:AG132"/>
    <mergeCell ref="B137:F137"/>
    <mergeCell ref="G137:AB137"/>
    <mergeCell ref="AC137:AG137"/>
    <mergeCell ref="B136:F136"/>
    <mergeCell ref="G136:AB136"/>
    <mergeCell ref="AC136:AG136"/>
    <mergeCell ref="B135:F135"/>
    <mergeCell ref="G135:AB135"/>
    <mergeCell ref="AC135:AG135"/>
    <mergeCell ref="B140:F140"/>
    <mergeCell ref="G140:AB140"/>
    <mergeCell ref="AC140:AG140"/>
    <mergeCell ref="B139:F139"/>
    <mergeCell ref="G139:AB139"/>
    <mergeCell ref="AC139:AG139"/>
    <mergeCell ref="B138:F138"/>
    <mergeCell ref="G138:AB138"/>
    <mergeCell ref="AC138:AG138"/>
    <mergeCell ref="B143:F143"/>
    <mergeCell ref="G143:AB143"/>
    <mergeCell ref="AC143:AG143"/>
    <mergeCell ref="B142:F142"/>
    <mergeCell ref="G142:AB142"/>
    <mergeCell ref="AC142:AG142"/>
    <mergeCell ref="B141:F141"/>
    <mergeCell ref="G141:AB141"/>
    <mergeCell ref="AC141:AG141"/>
    <mergeCell ref="B146:F146"/>
    <mergeCell ref="G146:AB146"/>
    <mergeCell ref="AC146:AG146"/>
    <mergeCell ref="B145:F145"/>
    <mergeCell ref="G145:AB145"/>
    <mergeCell ref="AC145:AG145"/>
    <mergeCell ref="B144:F144"/>
    <mergeCell ref="G144:AB144"/>
    <mergeCell ref="AC144:AG144"/>
    <mergeCell ref="B149:F149"/>
    <mergeCell ref="G149:AB149"/>
    <mergeCell ref="AC149:AG149"/>
    <mergeCell ref="B148:F148"/>
    <mergeCell ref="G148:AB148"/>
    <mergeCell ref="AC148:AG148"/>
    <mergeCell ref="B147:F147"/>
    <mergeCell ref="G147:AB147"/>
    <mergeCell ref="AC147:AG147"/>
    <mergeCell ref="G156:AB156"/>
    <mergeCell ref="AC156:AG156"/>
    <mergeCell ref="B155:F155"/>
    <mergeCell ref="G155:AB155"/>
    <mergeCell ref="AC155:AG155"/>
    <mergeCell ref="B150:F150"/>
    <mergeCell ref="G150:AB150"/>
    <mergeCell ref="AC150:AG150"/>
    <mergeCell ref="AC157:AG157"/>
    <mergeCell ref="B153:F153"/>
    <mergeCell ref="G153:AB153"/>
    <mergeCell ref="AC153:AG153"/>
    <mergeCell ref="B152:F152"/>
    <mergeCell ref="G152:AB152"/>
    <mergeCell ref="AC152:AG152"/>
    <mergeCell ref="B151:F151"/>
    <mergeCell ref="G151:AB151"/>
    <mergeCell ref="AC151:AG151"/>
    <mergeCell ref="B154:F154"/>
    <mergeCell ref="G154:AB154"/>
    <mergeCell ref="AC154:AG154"/>
    <mergeCell ref="B156:F156"/>
    <mergeCell ref="B162:F162"/>
    <mergeCell ref="G162:AB162"/>
    <mergeCell ref="AC162:AG162"/>
    <mergeCell ref="B161:F161"/>
    <mergeCell ref="G161:AB161"/>
    <mergeCell ref="AC161:AG161"/>
    <mergeCell ref="B159:F159"/>
    <mergeCell ref="B160:F160"/>
    <mergeCell ref="B157:F157"/>
    <mergeCell ref="G160:AB160"/>
    <mergeCell ref="AC160:AG160"/>
    <mergeCell ref="G159:AB159"/>
    <mergeCell ref="AC159:AG159"/>
    <mergeCell ref="B158:F158"/>
    <mergeCell ref="G158:AB158"/>
    <mergeCell ref="AC158:AG158"/>
    <mergeCell ref="G157:AB157"/>
  </mergeCells>
  <phoneticPr fontId="0" type="noConversion"/>
  <printOptions horizontalCentered="1"/>
  <pageMargins left="0.59055118110236227" right="0.59055118110236227" top="0.59055118110236227" bottom="0.59055118110236227" header="0.19685039370078741" footer="0.19685039370078741"/>
  <pageSetup paperSize="9" scale="66" fitToHeight="0" orientation="portrait" r:id="rId1"/>
  <headerFooter alignWithMargins="0">
    <oddFooter>&amp;C&amp;"Tahoma,Normale Italic"&amp;P / &amp;N</oddFooter>
  </headerFooter>
  <rowBreaks count="1" manualBreakCount="1">
    <brk id="117" max="3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524"/>
  <sheetViews>
    <sheetView view="pageBreakPreview" topLeftCell="B1" zoomScale="75" zoomScaleNormal="75" workbookViewId="0">
      <selection activeCell="G30" sqref="G30:AB31"/>
    </sheetView>
  </sheetViews>
  <sheetFormatPr defaultColWidth="3.28515625" defaultRowHeight="15" x14ac:dyDescent="0.25"/>
  <cols>
    <col min="1" max="1" width="9.140625" style="1" hidden="1" customWidth="1"/>
    <col min="2" max="2" width="10.140625" style="1" customWidth="1"/>
    <col min="3" max="3" width="1" style="1" customWidth="1"/>
    <col min="4" max="6" width="3.28515625" style="1" customWidth="1"/>
    <col min="7" max="7" width="1.85546875" style="1" customWidth="1"/>
    <col min="8" max="8" width="17.85546875" style="1" customWidth="1"/>
    <col min="9" max="9" width="1.85546875" style="1" customWidth="1"/>
    <col min="10" max="12" width="3.28515625" style="1" customWidth="1"/>
    <col min="13" max="13" width="2.85546875" style="1" customWidth="1"/>
    <col min="14" max="14" width="1.85546875" style="1" customWidth="1"/>
    <col min="15" max="15" width="19.7109375" style="1" customWidth="1"/>
    <col min="16" max="16" width="1.85546875" style="1" customWidth="1"/>
    <col min="17" max="19" width="3" style="1" customWidth="1"/>
    <col min="20" max="20" width="4.42578125" style="1" customWidth="1"/>
    <col min="21" max="22" width="3" style="1" customWidth="1"/>
    <col min="23" max="32" width="3.28515625" style="1" customWidth="1"/>
    <col min="33" max="33" width="4.140625" style="1" customWidth="1"/>
    <col min="34" max="219" width="9.140625" style="1" customWidth="1"/>
    <col min="220" max="220" width="10.140625" style="1" customWidth="1"/>
    <col min="221" max="221" width="1" style="1" customWidth="1"/>
    <col min="222" max="224" width="3.28515625" style="1" customWidth="1"/>
    <col min="225" max="225" width="1.85546875" style="1" customWidth="1"/>
    <col min="226" max="226" width="17.85546875" style="1" customWidth="1"/>
    <col min="227" max="227" width="1.85546875" style="1" customWidth="1"/>
    <col min="228" max="230" width="3.28515625" style="1" customWidth="1"/>
    <col min="231" max="231" width="2.85546875" style="1" customWidth="1"/>
    <col min="232" max="232" width="1.85546875" style="1" customWidth="1"/>
    <col min="233" max="233" width="19.7109375" style="1" customWidth="1"/>
    <col min="234" max="234" width="1.85546875" style="1" customWidth="1"/>
    <col min="235" max="237" width="3" style="1" customWidth="1"/>
    <col min="238" max="238" width="4.42578125" style="1" customWidth="1"/>
    <col min="239" max="240" width="3" style="1" customWidth="1"/>
    <col min="241" max="246" width="3.28515625" style="1" customWidth="1"/>
    <col min="247" max="248" width="9.140625" style="1" customWidth="1"/>
    <col min="249" max="252" width="3.28515625" style="1" customWidth="1"/>
    <col min="253" max="253" width="4.140625" style="1" customWidth="1"/>
    <col min="254" max="254" width="1.7109375" style="1" customWidth="1"/>
    <col min="255" max="16384" width="3.28515625" style="1"/>
  </cols>
  <sheetData>
    <row r="1" spans="1:33" x14ac:dyDescent="0.25">
      <c r="A1" s="2"/>
      <c r="B1" s="2" t="s">
        <v>1920</v>
      </c>
      <c r="C1" s="2"/>
      <c r="D1" s="2"/>
      <c r="E1" s="2"/>
      <c r="F1" s="2"/>
      <c r="AD1" s="360" t="s">
        <v>1921</v>
      </c>
      <c r="AE1" s="361"/>
      <c r="AF1" s="361"/>
      <c r="AG1" s="362"/>
    </row>
    <row r="2" spans="1:33" ht="9" customHeight="1" thickBot="1" x14ac:dyDescent="0.3">
      <c r="AD2" s="363"/>
      <c r="AE2" s="364"/>
      <c r="AF2" s="364"/>
      <c r="AG2" s="365"/>
    </row>
    <row r="3" spans="1:33" ht="15" customHeight="1" x14ac:dyDescent="0.25">
      <c r="B3" s="4" t="s">
        <v>1922</v>
      </c>
    </row>
    <row r="4" spans="1:33" ht="15" customHeight="1" x14ac:dyDescent="0.25">
      <c r="B4" s="4" t="s">
        <v>1923</v>
      </c>
    </row>
    <row r="5" spans="1:33" ht="15" customHeight="1" x14ac:dyDescent="0.25"/>
    <row r="6" spans="1:33" s="4" customFormat="1" ht="76.5" customHeight="1" x14ac:dyDescent="0.25">
      <c r="B6" s="366" t="s">
        <v>1924</v>
      </c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6"/>
      <c r="S6" s="366"/>
      <c r="T6" s="366"/>
      <c r="U6" s="366"/>
      <c r="V6" s="366"/>
      <c r="W6" s="366"/>
      <c r="X6" s="366"/>
      <c r="Y6" s="366"/>
      <c r="Z6" s="366"/>
      <c r="AA6" s="366"/>
      <c r="AB6" s="366"/>
      <c r="AC6" s="366"/>
      <c r="AD6" s="366"/>
      <c r="AE6" s="366"/>
      <c r="AF6" s="366"/>
      <c r="AG6" s="366"/>
    </row>
    <row r="7" spans="1:33" s="4" customFormat="1" ht="15" customHeight="1" thickBot="1" x14ac:dyDescent="0.3">
      <c r="A7" s="5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s="4" customFormat="1" ht="23.25" customHeight="1" thickBot="1" x14ac:dyDescent="0.3">
      <c r="A8" s="6"/>
      <c r="B8" s="367" t="s">
        <v>1925</v>
      </c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9"/>
      <c r="O8" s="3"/>
      <c r="P8" s="367" t="s">
        <v>1926</v>
      </c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  <c r="AC8" s="368"/>
      <c r="AD8" s="368"/>
      <c r="AE8" s="368"/>
      <c r="AF8" s="368"/>
      <c r="AG8" s="369"/>
    </row>
    <row r="9" spans="1:33" s="4" customFormat="1" ht="15" customHeight="1" x14ac:dyDescent="0.25">
      <c r="A9" s="7"/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10"/>
      <c r="O9" s="3"/>
      <c r="P9" s="8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10"/>
    </row>
    <row r="10" spans="1:33" s="4" customFormat="1" ht="15" customHeight="1" x14ac:dyDescent="0.25">
      <c r="A10" s="11"/>
      <c r="B10" s="12" t="s">
        <v>1927</v>
      </c>
      <c r="C10" s="13"/>
      <c r="D10" s="14"/>
      <c r="E10" s="14"/>
      <c r="F10" s="14"/>
      <c r="G10" s="5"/>
      <c r="H10" s="5" t="s">
        <v>1928</v>
      </c>
      <c r="I10" s="5"/>
      <c r="J10" s="14"/>
      <c r="K10" s="14"/>
      <c r="L10" s="14"/>
      <c r="M10" s="14"/>
      <c r="N10" s="15"/>
      <c r="O10" s="3"/>
      <c r="P10" s="12" t="s">
        <v>1929</v>
      </c>
      <c r="Q10" s="11"/>
      <c r="R10" s="11"/>
      <c r="S10" s="11"/>
      <c r="T10" s="11"/>
      <c r="U10" s="5"/>
      <c r="V10" s="5"/>
      <c r="W10" s="5"/>
      <c r="X10" s="5"/>
      <c r="Y10" s="5"/>
      <c r="Z10" s="5"/>
      <c r="AA10" s="5"/>
      <c r="AB10" s="5"/>
      <c r="AC10" s="14"/>
      <c r="AD10" s="14"/>
      <c r="AE10" s="14"/>
      <c r="AF10" s="14"/>
      <c r="AG10" s="15"/>
    </row>
    <row r="11" spans="1:33" s="4" customFormat="1" ht="9.9499999999999993" hidden="1" customHeight="1" x14ac:dyDescent="0.25">
      <c r="A11" s="7"/>
      <c r="B11" s="16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15"/>
      <c r="O11" s="3"/>
      <c r="P11" s="16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15"/>
    </row>
    <row r="12" spans="1:33" s="4" customFormat="1" ht="15" hidden="1" customHeight="1" x14ac:dyDescent="0.25">
      <c r="A12" s="7"/>
      <c r="B12" s="16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15"/>
      <c r="O12" s="3"/>
      <c r="P12" s="355" t="s">
        <v>1930</v>
      </c>
      <c r="Q12" s="356"/>
      <c r="R12" s="356"/>
      <c r="S12" s="356"/>
      <c r="T12" s="356"/>
      <c r="U12" s="356"/>
      <c r="V12" s="5">
        <v>1</v>
      </c>
      <c r="W12" s="14"/>
      <c r="X12" s="5"/>
      <c r="Y12" s="5">
        <v>2</v>
      </c>
      <c r="Z12" s="14"/>
      <c r="AA12" s="5"/>
      <c r="AB12" s="5">
        <v>3</v>
      </c>
      <c r="AC12" s="14"/>
      <c r="AD12" s="5"/>
      <c r="AE12" s="5">
        <v>4</v>
      </c>
      <c r="AF12" s="14" t="s">
        <v>1931</v>
      </c>
      <c r="AG12" s="15"/>
    </row>
    <row r="13" spans="1:33" s="4" customFormat="1" ht="9.9499999999999993" hidden="1" customHeight="1" x14ac:dyDescent="0.25">
      <c r="A13" s="7"/>
      <c r="B13" s="16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15"/>
      <c r="O13" s="3"/>
      <c r="P13" s="16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15"/>
    </row>
    <row r="14" spans="1:33" s="4" customFormat="1" ht="15" hidden="1" customHeight="1" x14ac:dyDescent="0.25">
      <c r="A14" s="7"/>
      <c r="B14" s="16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15"/>
      <c r="O14" s="3"/>
      <c r="P14" s="355" t="s">
        <v>1932</v>
      </c>
      <c r="Q14" s="356"/>
      <c r="R14" s="356"/>
      <c r="S14" s="356"/>
      <c r="T14" s="356"/>
      <c r="U14" s="356"/>
      <c r="V14" s="5"/>
      <c r="W14" s="14"/>
      <c r="X14" s="5"/>
      <c r="Y14" s="5"/>
      <c r="Z14" s="357" t="s">
        <v>1933</v>
      </c>
      <c r="AA14" s="357"/>
      <c r="AB14" s="357"/>
      <c r="AC14" s="357"/>
      <c r="AD14" s="357"/>
      <c r="AE14" s="358"/>
      <c r="AF14" s="14" t="s">
        <v>1931</v>
      </c>
      <c r="AG14" s="15"/>
    </row>
    <row r="15" spans="1:33" s="4" customFormat="1" ht="15" customHeight="1" thickBot="1" x14ac:dyDescent="0.3">
      <c r="A15" s="7"/>
      <c r="B15" s="17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9"/>
      <c r="O15" s="3"/>
      <c r="P15" s="17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9"/>
    </row>
    <row r="16" spans="1:33" s="4" customFormat="1" ht="7.5" customHeight="1" x14ac:dyDescent="0.25">
      <c r="A16" s="5"/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</row>
    <row r="17" spans="1:33" s="4" customFormat="1" ht="7.5" customHeigh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</row>
    <row r="18" spans="1:33" s="4" customFormat="1" ht="7.5" customHeight="1" x14ac:dyDescent="0.2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</row>
    <row r="19" spans="1:33" s="4" customFormat="1" ht="7.5" customHeight="1" thickBot="1" x14ac:dyDescent="0.3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</row>
    <row r="20" spans="1:33" s="4" customFormat="1" ht="23.25" customHeight="1" thickBot="1" x14ac:dyDescent="0.3">
      <c r="B20" s="379" t="s">
        <v>1934</v>
      </c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  <c r="AF20" s="380"/>
      <c r="AG20" s="381"/>
    </row>
    <row r="21" spans="1:33" s="4" customFormat="1" ht="15" customHeight="1" x14ac:dyDescent="0.25"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2"/>
    </row>
    <row r="22" spans="1:33" s="4" customFormat="1" ht="15" customHeight="1" x14ac:dyDescent="0.25">
      <c r="B22" s="16"/>
      <c r="C22" s="5"/>
      <c r="D22" s="5"/>
      <c r="E22" s="5"/>
      <c r="F22" s="5"/>
      <c r="G22" s="5"/>
      <c r="H22" s="29"/>
      <c r="I22" s="5"/>
      <c r="J22" s="5"/>
      <c r="K22" s="5"/>
      <c r="L22" s="23" t="s">
        <v>1935</v>
      </c>
      <c r="M22" s="14"/>
      <c r="N22" s="5"/>
      <c r="O22" s="5"/>
      <c r="P22" s="23" t="s">
        <v>167</v>
      </c>
      <c r="Q22" s="14"/>
      <c r="R22" s="13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15"/>
    </row>
    <row r="23" spans="1:33" s="4" customFormat="1" ht="15" customHeight="1" thickBot="1" x14ac:dyDescent="0.3">
      <c r="B23" s="17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9"/>
    </row>
    <row r="24" spans="1:33" s="4" customFormat="1" ht="7.5" customHeight="1" x14ac:dyDescent="0.25">
      <c r="B24" s="382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  <c r="AD24" s="382"/>
      <c r="AE24" s="382"/>
      <c r="AF24" s="382"/>
      <c r="AG24" s="382"/>
    </row>
    <row r="25" spans="1:33" s="4" customFormat="1" ht="7.5" customHeight="1" x14ac:dyDescent="0.25">
      <c r="A25" s="5"/>
      <c r="B25" s="359"/>
      <c r="C25" s="359"/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  <c r="T25" s="359"/>
      <c r="U25" s="359"/>
      <c r="V25" s="359"/>
      <c r="W25" s="359"/>
      <c r="X25" s="359"/>
      <c r="Y25" s="359"/>
      <c r="Z25" s="359"/>
      <c r="AA25" s="359"/>
      <c r="AB25" s="359"/>
      <c r="AC25" s="359"/>
      <c r="AD25" s="359"/>
      <c r="AE25" s="359"/>
      <c r="AF25" s="359"/>
      <c r="AG25" s="359"/>
    </row>
    <row r="26" spans="1:33" s="4" customFormat="1" ht="7.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s="4" customFormat="1" ht="7.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s="4" customFormat="1" ht="15" customHeight="1" x14ac:dyDescent="0.25">
      <c r="A28" s="3"/>
      <c r="B28" s="3"/>
      <c r="C28" s="3"/>
      <c r="D28" s="3"/>
      <c r="E28" s="3"/>
      <c r="F28" s="3"/>
      <c r="G28" s="383" t="s">
        <v>1941</v>
      </c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4" t="s">
        <v>169</v>
      </c>
      <c r="AD28" s="384"/>
      <c r="AE28" s="384"/>
      <c r="AF28" s="384"/>
      <c r="AG28" s="384"/>
    </row>
    <row r="29" spans="1:33" s="4" customFormat="1" ht="7.5" customHeight="1" thickBot="1" x14ac:dyDescent="0.3">
      <c r="A29" s="3"/>
      <c r="B29" s="3"/>
      <c r="C29" s="3"/>
      <c r="D29" s="3"/>
      <c r="E29" s="3"/>
      <c r="F29" s="3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5"/>
      <c r="AD29" s="25"/>
      <c r="AE29" s="25"/>
      <c r="AF29" s="25"/>
      <c r="AG29" s="25"/>
    </row>
    <row r="30" spans="1:33" ht="35.1" customHeight="1" x14ac:dyDescent="0.25">
      <c r="A30" s="385" t="s">
        <v>2150</v>
      </c>
      <c r="B30" s="339" t="s">
        <v>2151</v>
      </c>
      <c r="C30" s="340"/>
      <c r="D30" s="340"/>
      <c r="E30" s="340"/>
      <c r="F30" s="387"/>
      <c r="G30" s="343" t="s">
        <v>2152</v>
      </c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4"/>
      <c r="Z30" s="344"/>
      <c r="AA30" s="344"/>
      <c r="AB30" s="345"/>
      <c r="AC30" s="349" t="s">
        <v>2153</v>
      </c>
      <c r="AD30" s="350"/>
      <c r="AE30" s="350"/>
      <c r="AF30" s="350"/>
      <c r="AG30" s="351"/>
    </row>
    <row r="31" spans="1:33" ht="20.100000000000001" customHeight="1" thickBot="1" x14ac:dyDescent="0.3">
      <c r="A31" s="386"/>
      <c r="B31" s="341"/>
      <c r="C31" s="342"/>
      <c r="D31" s="342"/>
      <c r="E31" s="342"/>
      <c r="F31" s="388"/>
      <c r="G31" s="346"/>
      <c r="H31" s="347"/>
      <c r="I31" s="347"/>
      <c r="J31" s="347"/>
      <c r="K31" s="347"/>
      <c r="L31" s="347"/>
      <c r="M31" s="347"/>
      <c r="N31" s="347"/>
      <c r="O31" s="347"/>
      <c r="P31" s="347"/>
      <c r="Q31" s="347"/>
      <c r="R31" s="347"/>
      <c r="S31" s="347"/>
      <c r="T31" s="347"/>
      <c r="U31" s="347"/>
      <c r="V31" s="347"/>
      <c r="W31" s="347"/>
      <c r="X31" s="347"/>
      <c r="Y31" s="347"/>
      <c r="Z31" s="347"/>
      <c r="AA31" s="347"/>
      <c r="AB31" s="348"/>
      <c r="AC31" s="352"/>
      <c r="AD31" s="353"/>
      <c r="AE31" s="353"/>
      <c r="AF31" s="353"/>
      <c r="AG31" s="354"/>
    </row>
    <row r="32" spans="1:33" ht="15.75" customHeight="1" x14ac:dyDescent="0.25">
      <c r="A32" s="37"/>
      <c r="B32" s="265" t="s">
        <v>1942</v>
      </c>
      <c r="C32" s="266"/>
      <c r="D32" s="266"/>
      <c r="E32" s="266"/>
      <c r="F32" s="267"/>
      <c r="G32" s="271" t="s">
        <v>1943</v>
      </c>
      <c r="H32" s="272"/>
      <c r="I32" s="272"/>
      <c r="J32" s="272"/>
      <c r="K32" s="272"/>
      <c r="L32" s="272"/>
      <c r="M32" s="272"/>
      <c r="N32" s="272"/>
      <c r="O32" s="272"/>
      <c r="P32" s="272"/>
      <c r="Q32" s="272"/>
      <c r="R32" s="272"/>
      <c r="S32" s="272"/>
      <c r="T32" s="272"/>
      <c r="U32" s="272"/>
      <c r="V32" s="272"/>
      <c r="W32" s="272"/>
      <c r="X32" s="272"/>
      <c r="Y32" s="272"/>
      <c r="Z32" s="272"/>
      <c r="AA32" s="272"/>
      <c r="AB32" s="273"/>
      <c r="AC32" s="274">
        <f>SUM(AC33:AG36)+AC39+AC45</f>
        <v>0</v>
      </c>
      <c r="AD32" s="275"/>
      <c r="AE32" s="275"/>
      <c r="AF32" s="275"/>
      <c r="AG32" s="276"/>
    </row>
    <row r="33" spans="1:33" ht="15.75" customHeight="1" x14ac:dyDescent="0.25">
      <c r="A33" s="38"/>
      <c r="B33" s="265" t="s">
        <v>1944</v>
      </c>
      <c r="C33" s="266"/>
      <c r="D33" s="266"/>
      <c r="E33" s="266"/>
      <c r="F33" s="267"/>
      <c r="G33" s="271" t="s">
        <v>1945</v>
      </c>
      <c r="H33" s="272"/>
      <c r="I33" s="272"/>
      <c r="J33" s="272"/>
      <c r="K33" s="272"/>
      <c r="L33" s="272"/>
      <c r="M33" s="272"/>
      <c r="N33" s="272"/>
      <c r="O33" s="272"/>
      <c r="P33" s="272"/>
      <c r="Q33" s="272"/>
      <c r="R33" s="272"/>
      <c r="S33" s="272"/>
      <c r="T33" s="272"/>
      <c r="U33" s="272"/>
      <c r="V33" s="272"/>
      <c r="W33" s="272"/>
      <c r="X33" s="272"/>
      <c r="Y33" s="272"/>
      <c r="Z33" s="272"/>
      <c r="AA33" s="272"/>
      <c r="AB33" s="273"/>
      <c r="AC33" s="274"/>
      <c r="AD33" s="275"/>
      <c r="AE33" s="275"/>
      <c r="AF33" s="275"/>
      <c r="AG33" s="276"/>
    </row>
    <row r="34" spans="1:33" ht="15.75" customHeight="1" x14ac:dyDescent="0.25">
      <c r="A34" s="38"/>
      <c r="B34" s="265" t="s">
        <v>1946</v>
      </c>
      <c r="C34" s="266"/>
      <c r="D34" s="266"/>
      <c r="E34" s="266"/>
      <c r="F34" s="267"/>
      <c r="G34" s="271" t="s">
        <v>1947</v>
      </c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  <c r="W34" s="272"/>
      <c r="X34" s="272"/>
      <c r="Y34" s="272"/>
      <c r="Z34" s="272"/>
      <c r="AA34" s="272"/>
      <c r="AB34" s="273"/>
      <c r="AC34" s="274"/>
      <c r="AD34" s="275"/>
      <c r="AE34" s="275"/>
      <c r="AF34" s="275"/>
      <c r="AG34" s="276"/>
    </row>
    <row r="35" spans="1:33" ht="15.75" customHeight="1" x14ac:dyDescent="0.25">
      <c r="A35" s="38"/>
      <c r="B35" s="265" t="s">
        <v>1948</v>
      </c>
      <c r="C35" s="266"/>
      <c r="D35" s="266"/>
      <c r="E35" s="266"/>
      <c r="F35" s="267"/>
      <c r="G35" s="271" t="s">
        <v>1949</v>
      </c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  <c r="W35" s="272"/>
      <c r="X35" s="272"/>
      <c r="Y35" s="272"/>
      <c r="Z35" s="272"/>
      <c r="AA35" s="272"/>
      <c r="AB35" s="273"/>
      <c r="AC35" s="274"/>
      <c r="AD35" s="275"/>
      <c r="AE35" s="275"/>
      <c r="AF35" s="275"/>
      <c r="AG35" s="276"/>
    </row>
    <row r="36" spans="1:33" ht="15.75" customHeight="1" x14ac:dyDescent="0.25">
      <c r="A36" s="38"/>
      <c r="B36" s="265" t="s">
        <v>1950</v>
      </c>
      <c r="C36" s="266"/>
      <c r="D36" s="266"/>
      <c r="E36" s="266"/>
      <c r="F36" s="267"/>
      <c r="G36" s="271" t="s">
        <v>1951</v>
      </c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3"/>
      <c r="AC36" s="274">
        <f>SUM(AC37:AG38)</f>
        <v>0</v>
      </c>
      <c r="AD36" s="275"/>
      <c r="AE36" s="275"/>
      <c r="AF36" s="275"/>
      <c r="AG36" s="276"/>
    </row>
    <row r="37" spans="1:33" ht="15.75" customHeight="1" x14ac:dyDescent="0.25">
      <c r="A37" s="39" t="s">
        <v>489</v>
      </c>
      <c r="B37" s="256" t="s">
        <v>1952</v>
      </c>
      <c r="C37" s="257"/>
      <c r="D37" s="257"/>
      <c r="E37" s="257"/>
      <c r="F37" s="258"/>
      <c r="G37" s="259" t="s">
        <v>1953</v>
      </c>
      <c r="H37" s="260"/>
      <c r="I37" s="260"/>
      <c r="J37" s="260"/>
      <c r="K37" s="260"/>
      <c r="L37" s="260"/>
      <c r="M37" s="260"/>
      <c r="N37" s="260"/>
      <c r="O37" s="260"/>
      <c r="P37" s="260"/>
      <c r="Q37" s="260"/>
      <c r="R37" s="260"/>
      <c r="S37" s="260"/>
      <c r="T37" s="260"/>
      <c r="U37" s="260"/>
      <c r="V37" s="260"/>
      <c r="W37" s="260"/>
      <c r="X37" s="260"/>
      <c r="Y37" s="260"/>
      <c r="Z37" s="260"/>
      <c r="AA37" s="260"/>
      <c r="AB37" s="261"/>
      <c r="AC37" s="262"/>
      <c r="AD37" s="263"/>
      <c r="AE37" s="263"/>
      <c r="AF37" s="263"/>
      <c r="AG37" s="264"/>
    </row>
    <row r="38" spans="1:33" ht="15.75" customHeight="1" x14ac:dyDescent="0.25">
      <c r="A38" s="39" t="s">
        <v>489</v>
      </c>
      <c r="B38" s="256" t="s">
        <v>1954</v>
      </c>
      <c r="C38" s="257"/>
      <c r="D38" s="257"/>
      <c r="E38" s="257"/>
      <c r="F38" s="258"/>
      <c r="G38" s="259" t="s">
        <v>1955</v>
      </c>
      <c r="H38" s="260"/>
      <c r="I38" s="260"/>
      <c r="J38" s="260"/>
      <c r="K38" s="260"/>
      <c r="L38" s="260"/>
      <c r="M38" s="260"/>
      <c r="N38" s="260"/>
      <c r="O38" s="260"/>
      <c r="P38" s="260"/>
      <c r="Q38" s="260"/>
      <c r="R38" s="260"/>
      <c r="S38" s="260"/>
      <c r="T38" s="260"/>
      <c r="U38" s="260"/>
      <c r="V38" s="260"/>
      <c r="W38" s="260"/>
      <c r="X38" s="260"/>
      <c r="Y38" s="260"/>
      <c r="Z38" s="260"/>
      <c r="AA38" s="260"/>
      <c r="AB38" s="261"/>
      <c r="AC38" s="274"/>
      <c r="AD38" s="275"/>
      <c r="AE38" s="275"/>
      <c r="AF38" s="275"/>
      <c r="AG38" s="276"/>
    </row>
    <row r="39" spans="1:33" ht="15.75" customHeight="1" x14ac:dyDescent="0.25">
      <c r="A39" s="39"/>
      <c r="B39" s="265" t="s">
        <v>1956</v>
      </c>
      <c r="C39" s="266"/>
      <c r="D39" s="266"/>
      <c r="E39" s="266"/>
      <c r="F39" s="267"/>
      <c r="G39" s="271" t="s">
        <v>1957</v>
      </c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  <c r="W39" s="272"/>
      <c r="X39" s="272"/>
      <c r="Y39" s="272"/>
      <c r="Z39" s="272"/>
      <c r="AA39" s="272"/>
      <c r="AB39" s="273"/>
      <c r="AC39" s="274">
        <f>AC40+AC44</f>
        <v>0</v>
      </c>
      <c r="AD39" s="275"/>
      <c r="AE39" s="275"/>
      <c r="AF39" s="275"/>
      <c r="AG39" s="276"/>
    </row>
    <row r="40" spans="1:33" ht="15.75" customHeight="1" x14ac:dyDescent="0.25">
      <c r="A40" s="39" t="s">
        <v>489</v>
      </c>
      <c r="B40" s="256" t="s">
        <v>1958</v>
      </c>
      <c r="C40" s="257"/>
      <c r="D40" s="257"/>
      <c r="E40" s="257"/>
      <c r="F40" s="258"/>
      <c r="G40" s="259" t="s">
        <v>1959</v>
      </c>
      <c r="H40" s="260"/>
      <c r="I40" s="260"/>
      <c r="J40" s="260"/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1"/>
      <c r="AC40" s="262">
        <f>SUM(AC41:AG43)</f>
        <v>0</v>
      </c>
      <c r="AD40" s="263"/>
      <c r="AE40" s="263"/>
      <c r="AF40" s="263"/>
      <c r="AG40" s="264"/>
    </row>
    <row r="41" spans="1:33" ht="15.75" customHeight="1" x14ac:dyDescent="0.25">
      <c r="A41" s="39"/>
      <c r="B41" s="292" t="s">
        <v>1960</v>
      </c>
      <c r="C41" s="293"/>
      <c r="D41" s="293"/>
      <c r="E41" s="293"/>
      <c r="F41" s="294"/>
      <c r="G41" s="295" t="s">
        <v>1961</v>
      </c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6"/>
      <c r="V41" s="296"/>
      <c r="W41" s="296"/>
      <c r="X41" s="296"/>
      <c r="Y41" s="296"/>
      <c r="Z41" s="296"/>
      <c r="AA41" s="296"/>
      <c r="AB41" s="297"/>
      <c r="AC41" s="298"/>
      <c r="AD41" s="299"/>
      <c r="AE41" s="299"/>
      <c r="AF41" s="299"/>
      <c r="AG41" s="300"/>
    </row>
    <row r="42" spans="1:33" ht="15.75" customHeight="1" x14ac:dyDescent="0.25">
      <c r="A42" s="39" t="s">
        <v>425</v>
      </c>
      <c r="B42" s="292" t="s">
        <v>1962</v>
      </c>
      <c r="C42" s="293"/>
      <c r="D42" s="293"/>
      <c r="E42" s="293"/>
      <c r="F42" s="294"/>
      <c r="G42" s="295" t="s">
        <v>1963</v>
      </c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7"/>
      <c r="AC42" s="298"/>
      <c r="AD42" s="299"/>
      <c r="AE42" s="299"/>
      <c r="AF42" s="299"/>
      <c r="AG42" s="300"/>
    </row>
    <row r="43" spans="1:33" ht="15.75" customHeight="1" x14ac:dyDescent="0.25">
      <c r="A43" s="39"/>
      <c r="B43" s="292" t="s">
        <v>890</v>
      </c>
      <c r="C43" s="293"/>
      <c r="D43" s="293"/>
      <c r="E43" s="293"/>
      <c r="F43" s="294"/>
      <c r="G43" s="295" t="s">
        <v>891</v>
      </c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7"/>
      <c r="AC43" s="298"/>
      <c r="AD43" s="299"/>
      <c r="AE43" s="299"/>
      <c r="AF43" s="299"/>
      <c r="AG43" s="300"/>
    </row>
    <row r="44" spans="1:33" ht="15.75" customHeight="1" x14ac:dyDescent="0.25">
      <c r="A44" s="39"/>
      <c r="B44" s="256" t="s">
        <v>892</v>
      </c>
      <c r="C44" s="257"/>
      <c r="D44" s="257"/>
      <c r="E44" s="257"/>
      <c r="F44" s="258"/>
      <c r="G44" s="259" t="s">
        <v>893</v>
      </c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1"/>
      <c r="AC44" s="262"/>
      <c r="AD44" s="263"/>
      <c r="AE44" s="263"/>
      <c r="AF44" s="263"/>
      <c r="AG44" s="264"/>
    </row>
    <row r="45" spans="1:33" ht="15.75" customHeight="1" thickBot="1" x14ac:dyDescent="0.3">
      <c r="A45" s="39" t="s">
        <v>489</v>
      </c>
      <c r="B45" s="247" t="s">
        <v>894</v>
      </c>
      <c r="C45" s="248"/>
      <c r="D45" s="248"/>
      <c r="E45" s="248"/>
      <c r="F45" s="249"/>
      <c r="G45" s="250" t="s">
        <v>895</v>
      </c>
      <c r="H45" s="251"/>
      <c r="I45" s="251"/>
      <c r="J45" s="251"/>
      <c r="K45" s="251"/>
      <c r="L45" s="251"/>
      <c r="M45" s="251"/>
      <c r="N45" s="251"/>
      <c r="O45" s="251"/>
      <c r="P45" s="251"/>
      <c r="Q45" s="251"/>
      <c r="R45" s="251"/>
      <c r="S45" s="251"/>
      <c r="T45" s="251"/>
      <c r="U45" s="251"/>
      <c r="V45" s="251"/>
      <c r="W45" s="251"/>
      <c r="X45" s="251"/>
      <c r="Y45" s="251"/>
      <c r="Z45" s="251"/>
      <c r="AA45" s="251"/>
      <c r="AB45" s="252"/>
      <c r="AC45" s="253"/>
      <c r="AD45" s="254"/>
      <c r="AE45" s="254"/>
      <c r="AF45" s="254"/>
      <c r="AG45" s="255"/>
    </row>
    <row r="46" spans="1:33" ht="15.75" customHeight="1" x14ac:dyDescent="0.25">
      <c r="A46" s="39"/>
      <c r="B46" s="268" t="s">
        <v>896</v>
      </c>
      <c r="C46" s="269"/>
      <c r="D46" s="269"/>
      <c r="E46" s="269"/>
      <c r="F46" s="270"/>
      <c r="G46" s="277" t="s">
        <v>897</v>
      </c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  <c r="AB46" s="279"/>
      <c r="AC46" s="286">
        <f>SUM(AC47:AG49)</f>
        <v>0</v>
      </c>
      <c r="AD46" s="287"/>
      <c r="AE46" s="287"/>
      <c r="AF46" s="287"/>
      <c r="AG46" s="288"/>
    </row>
    <row r="47" spans="1:33" ht="15.75" customHeight="1" x14ac:dyDescent="0.25">
      <c r="A47" s="39" t="s">
        <v>425</v>
      </c>
      <c r="B47" s="265" t="s">
        <v>898</v>
      </c>
      <c r="C47" s="266"/>
      <c r="D47" s="266"/>
      <c r="E47" s="266"/>
      <c r="F47" s="267"/>
      <c r="G47" s="271" t="s">
        <v>899</v>
      </c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  <c r="W47" s="272"/>
      <c r="X47" s="272"/>
      <c r="Y47" s="272"/>
      <c r="Z47" s="272"/>
      <c r="AA47" s="272"/>
      <c r="AB47" s="273"/>
      <c r="AC47" s="274"/>
      <c r="AD47" s="275"/>
      <c r="AE47" s="275"/>
      <c r="AF47" s="275"/>
      <c r="AG47" s="276"/>
    </row>
    <row r="48" spans="1:33" ht="15.75" customHeight="1" x14ac:dyDescent="0.25">
      <c r="A48" s="39"/>
      <c r="B48" s="265" t="s">
        <v>900</v>
      </c>
      <c r="C48" s="266"/>
      <c r="D48" s="266"/>
      <c r="E48" s="266"/>
      <c r="F48" s="267"/>
      <c r="G48" s="271" t="s">
        <v>901</v>
      </c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  <c r="W48" s="272"/>
      <c r="X48" s="272"/>
      <c r="Y48" s="272"/>
      <c r="Z48" s="272"/>
      <c r="AA48" s="272"/>
      <c r="AB48" s="273"/>
      <c r="AC48" s="274"/>
      <c r="AD48" s="275"/>
      <c r="AE48" s="275"/>
      <c r="AF48" s="275"/>
      <c r="AG48" s="276"/>
    </row>
    <row r="49" spans="1:33" ht="15.75" customHeight="1" x14ac:dyDescent="0.25">
      <c r="A49" s="39"/>
      <c r="B49" s="265" t="s">
        <v>902</v>
      </c>
      <c r="C49" s="266"/>
      <c r="D49" s="266"/>
      <c r="E49" s="266"/>
      <c r="F49" s="267"/>
      <c r="G49" s="271" t="s">
        <v>903</v>
      </c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  <c r="W49" s="272"/>
      <c r="X49" s="272"/>
      <c r="Y49" s="272"/>
      <c r="Z49" s="272"/>
      <c r="AA49" s="272"/>
      <c r="AB49" s="273"/>
      <c r="AC49" s="274">
        <f>SUM(AC50:AG52)</f>
        <v>0</v>
      </c>
      <c r="AD49" s="275"/>
      <c r="AE49" s="275"/>
      <c r="AF49" s="275"/>
      <c r="AG49" s="276"/>
    </row>
    <row r="50" spans="1:33" ht="15.75" customHeight="1" x14ac:dyDescent="0.25">
      <c r="A50" s="39"/>
      <c r="B50" s="256" t="s">
        <v>904</v>
      </c>
      <c r="C50" s="257"/>
      <c r="D50" s="257"/>
      <c r="E50" s="257"/>
      <c r="F50" s="258"/>
      <c r="G50" s="259" t="s">
        <v>905</v>
      </c>
      <c r="H50" s="260"/>
      <c r="I50" s="260"/>
      <c r="J50" s="260"/>
      <c r="K50" s="260"/>
      <c r="L50" s="260"/>
      <c r="M50" s="260"/>
      <c r="N50" s="260"/>
      <c r="O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1"/>
      <c r="AC50" s="262"/>
      <c r="AD50" s="263"/>
      <c r="AE50" s="263"/>
      <c r="AF50" s="263"/>
      <c r="AG50" s="264"/>
    </row>
    <row r="51" spans="1:33" ht="15.75" customHeight="1" x14ac:dyDescent="0.25">
      <c r="A51" s="39"/>
      <c r="B51" s="256" t="s">
        <v>906</v>
      </c>
      <c r="C51" s="257"/>
      <c r="D51" s="257"/>
      <c r="E51" s="257"/>
      <c r="F51" s="258"/>
      <c r="G51" s="259" t="s">
        <v>907</v>
      </c>
      <c r="H51" s="260"/>
      <c r="I51" s="260"/>
      <c r="J51" s="260"/>
      <c r="K51" s="260"/>
      <c r="L51" s="260"/>
      <c r="M51" s="260"/>
      <c r="N51" s="260"/>
      <c r="O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1"/>
      <c r="AC51" s="262"/>
      <c r="AD51" s="263"/>
      <c r="AE51" s="263"/>
      <c r="AF51" s="263"/>
      <c r="AG51" s="264"/>
    </row>
    <row r="52" spans="1:33" ht="15.75" customHeight="1" thickBot="1" x14ac:dyDescent="0.3">
      <c r="A52" s="39"/>
      <c r="B52" s="289" t="s">
        <v>908</v>
      </c>
      <c r="C52" s="290"/>
      <c r="D52" s="290"/>
      <c r="E52" s="290"/>
      <c r="F52" s="291"/>
      <c r="G52" s="280" t="s">
        <v>909</v>
      </c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281"/>
      <c r="U52" s="281"/>
      <c r="V52" s="281"/>
      <c r="W52" s="281"/>
      <c r="X52" s="281"/>
      <c r="Y52" s="281"/>
      <c r="Z52" s="281"/>
      <c r="AA52" s="281"/>
      <c r="AB52" s="282"/>
      <c r="AC52" s="283"/>
      <c r="AD52" s="284"/>
      <c r="AE52" s="284"/>
      <c r="AF52" s="284"/>
      <c r="AG52" s="285"/>
    </row>
    <row r="53" spans="1:33" ht="15.75" customHeight="1" x14ac:dyDescent="0.25">
      <c r="A53" s="39"/>
      <c r="B53" s="268" t="s">
        <v>910</v>
      </c>
      <c r="C53" s="269"/>
      <c r="D53" s="269"/>
      <c r="E53" s="269"/>
      <c r="F53" s="270"/>
      <c r="G53" s="277" t="s">
        <v>911</v>
      </c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  <c r="AB53" s="279"/>
      <c r="AC53" s="286">
        <f>SUM(AC54:AG55)</f>
        <v>0</v>
      </c>
      <c r="AD53" s="287"/>
      <c r="AE53" s="287"/>
      <c r="AF53" s="287"/>
      <c r="AG53" s="288"/>
    </row>
    <row r="54" spans="1:33" ht="15.75" customHeight="1" x14ac:dyDescent="0.25">
      <c r="A54" s="39"/>
      <c r="B54" s="265" t="s">
        <v>912</v>
      </c>
      <c r="C54" s="266"/>
      <c r="D54" s="266"/>
      <c r="E54" s="266"/>
      <c r="F54" s="267"/>
      <c r="G54" s="271" t="s">
        <v>913</v>
      </c>
      <c r="H54" s="272"/>
      <c r="I54" s="272"/>
      <c r="J54" s="272"/>
      <c r="K54" s="272"/>
      <c r="L54" s="272"/>
      <c r="M54" s="272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  <c r="AA54" s="272"/>
      <c r="AB54" s="273"/>
      <c r="AC54" s="274"/>
      <c r="AD54" s="275"/>
      <c r="AE54" s="275"/>
      <c r="AF54" s="275"/>
      <c r="AG54" s="276"/>
    </row>
    <row r="55" spans="1:33" ht="15.75" customHeight="1" thickBot="1" x14ac:dyDescent="0.3">
      <c r="A55" s="39" t="s">
        <v>489</v>
      </c>
      <c r="B55" s="247" t="s">
        <v>914</v>
      </c>
      <c r="C55" s="248"/>
      <c r="D55" s="248"/>
      <c r="E55" s="248"/>
      <c r="F55" s="249"/>
      <c r="G55" s="250" t="s">
        <v>915</v>
      </c>
      <c r="H55" s="251"/>
      <c r="I55" s="251"/>
      <c r="J55" s="251"/>
      <c r="K55" s="251"/>
      <c r="L55" s="251"/>
      <c r="M55" s="251"/>
      <c r="N55" s="251"/>
      <c r="O55" s="251"/>
      <c r="P55" s="251"/>
      <c r="Q55" s="251"/>
      <c r="R55" s="251"/>
      <c r="S55" s="251"/>
      <c r="T55" s="251"/>
      <c r="U55" s="251"/>
      <c r="V55" s="251"/>
      <c r="W55" s="251"/>
      <c r="X55" s="251"/>
      <c r="Y55" s="251"/>
      <c r="Z55" s="251"/>
      <c r="AA55" s="251"/>
      <c r="AB55" s="252"/>
      <c r="AC55" s="253"/>
      <c r="AD55" s="254"/>
      <c r="AE55" s="254"/>
      <c r="AF55" s="254"/>
      <c r="AG55" s="255"/>
    </row>
    <row r="56" spans="1:33" ht="15.75" customHeight="1" x14ac:dyDescent="0.25">
      <c r="A56" s="39"/>
      <c r="B56" s="268" t="s">
        <v>839</v>
      </c>
      <c r="C56" s="269"/>
      <c r="D56" s="269"/>
      <c r="E56" s="269"/>
      <c r="F56" s="270"/>
      <c r="G56" s="277" t="s">
        <v>840</v>
      </c>
      <c r="H56" s="278"/>
      <c r="I56" s="278"/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  <c r="AA56" s="278"/>
      <c r="AB56" s="279"/>
      <c r="AC56" s="286">
        <f>AC57+AC58+AC67+AC68+AC81+AC82+AC85+AC86+AC87+AC88</f>
        <v>0</v>
      </c>
      <c r="AD56" s="287"/>
      <c r="AE56" s="287"/>
      <c r="AF56" s="287"/>
      <c r="AG56" s="288"/>
    </row>
    <row r="57" spans="1:33" ht="15.75" customHeight="1" x14ac:dyDescent="0.25">
      <c r="A57" s="39" t="s">
        <v>430</v>
      </c>
      <c r="B57" s="265" t="s">
        <v>841</v>
      </c>
      <c r="C57" s="266"/>
      <c r="D57" s="266"/>
      <c r="E57" s="266"/>
      <c r="F57" s="267"/>
      <c r="G57" s="271" t="s">
        <v>842</v>
      </c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3"/>
      <c r="AC57" s="274"/>
      <c r="AD57" s="275"/>
      <c r="AE57" s="275"/>
      <c r="AF57" s="275"/>
      <c r="AG57" s="276"/>
    </row>
    <row r="58" spans="1:33" ht="15.75" customHeight="1" x14ac:dyDescent="0.25">
      <c r="A58" s="39"/>
      <c r="B58" s="265" t="s">
        <v>843</v>
      </c>
      <c r="C58" s="266"/>
      <c r="D58" s="266"/>
      <c r="E58" s="266"/>
      <c r="F58" s="267"/>
      <c r="G58" s="271" t="s">
        <v>844</v>
      </c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3"/>
      <c r="AC58" s="274">
        <f>AC59+AC62</f>
        <v>0</v>
      </c>
      <c r="AD58" s="275"/>
      <c r="AE58" s="275"/>
      <c r="AF58" s="275"/>
      <c r="AG58" s="276"/>
    </row>
    <row r="59" spans="1:33" ht="15.75" customHeight="1" x14ac:dyDescent="0.25">
      <c r="A59" s="39"/>
      <c r="B59" s="256" t="s">
        <v>845</v>
      </c>
      <c r="C59" s="257"/>
      <c r="D59" s="257"/>
      <c r="E59" s="257"/>
      <c r="F59" s="258"/>
      <c r="G59" s="259" t="s">
        <v>846</v>
      </c>
      <c r="H59" s="260"/>
      <c r="I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V59" s="260"/>
      <c r="W59" s="260"/>
      <c r="X59" s="260"/>
      <c r="Y59" s="260"/>
      <c r="Z59" s="260"/>
      <c r="AA59" s="260"/>
      <c r="AB59" s="261"/>
      <c r="AC59" s="262">
        <f>SUM(AC60:AG61)</f>
        <v>0</v>
      </c>
      <c r="AD59" s="263"/>
      <c r="AE59" s="263"/>
      <c r="AF59" s="263"/>
      <c r="AG59" s="264"/>
    </row>
    <row r="60" spans="1:33" ht="15.75" customHeight="1" x14ac:dyDescent="0.25">
      <c r="A60" s="39" t="s">
        <v>489</v>
      </c>
      <c r="B60" s="292" t="s">
        <v>847</v>
      </c>
      <c r="C60" s="293"/>
      <c r="D60" s="293"/>
      <c r="E60" s="293"/>
      <c r="F60" s="294"/>
      <c r="G60" s="295" t="s">
        <v>848</v>
      </c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7"/>
      <c r="AC60" s="298"/>
      <c r="AD60" s="299"/>
      <c r="AE60" s="299"/>
      <c r="AF60" s="299"/>
      <c r="AG60" s="300"/>
    </row>
    <row r="61" spans="1:33" ht="15.75" customHeight="1" x14ac:dyDescent="0.25">
      <c r="A61" s="39" t="s">
        <v>425</v>
      </c>
      <c r="B61" s="292" t="s">
        <v>849</v>
      </c>
      <c r="C61" s="293"/>
      <c r="D61" s="293"/>
      <c r="E61" s="293"/>
      <c r="F61" s="294"/>
      <c r="G61" s="295" t="s">
        <v>850</v>
      </c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7"/>
      <c r="AC61" s="298"/>
      <c r="AD61" s="299"/>
      <c r="AE61" s="299"/>
      <c r="AF61" s="299"/>
      <c r="AG61" s="300"/>
    </row>
    <row r="62" spans="1:33" ht="15.75" customHeight="1" x14ac:dyDescent="0.25">
      <c r="A62" s="39"/>
      <c r="B62" s="256" t="s">
        <v>851</v>
      </c>
      <c r="C62" s="257"/>
      <c r="D62" s="257"/>
      <c r="E62" s="257"/>
      <c r="F62" s="258"/>
      <c r="G62" s="259" t="s">
        <v>852</v>
      </c>
      <c r="H62" s="260"/>
      <c r="I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V62" s="260"/>
      <c r="W62" s="260"/>
      <c r="X62" s="260"/>
      <c r="Y62" s="260"/>
      <c r="Z62" s="260"/>
      <c r="AA62" s="260"/>
      <c r="AB62" s="261"/>
      <c r="AC62" s="262">
        <f>SUM(AC63:AG66)</f>
        <v>0</v>
      </c>
      <c r="AD62" s="263"/>
      <c r="AE62" s="263"/>
      <c r="AF62" s="263"/>
      <c r="AG62" s="264"/>
    </row>
    <row r="63" spans="1:33" ht="15.75" customHeight="1" x14ac:dyDescent="0.25">
      <c r="A63" s="39"/>
      <c r="B63" s="292" t="s">
        <v>853</v>
      </c>
      <c r="C63" s="293"/>
      <c r="D63" s="293"/>
      <c r="E63" s="293"/>
      <c r="F63" s="294"/>
      <c r="G63" s="295" t="s">
        <v>854</v>
      </c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7"/>
      <c r="AC63" s="298"/>
      <c r="AD63" s="299"/>
      <c r="AE63" s="299"/>
      <c r="AF63" s="299"/>
      <c r="AG63" s="300"/>
    </row>
    <row r="64" spans="1:33" ht="15.75" customHeight="1" x14ac:dyDescent="0.25">
      <c r="A64" s="39"/>
      <c r="B64" s="292" t="s">
        <v>855</v>
      </c>
      <c r="C64" s="293"/>
      <c r="D64" s="293"/>
      <c r="E64" s="293"/>
      <c r="F64" s="294"/>
      <c r="G64" s="295" t="s">
        <v>856</v>
      </c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7"/>
      <c r="AC64" s="298"/>
      <c r="AD64" s="299"/>
      <c r="AE64" s="299"/>
      <c r="AF64" s="299"/>
      <c r="AG64" s="300"/>
    </row>
    <row r="65" spans="1:33" ht="15.75" customHeight="1" x14ac:dyDescent="0.25">
      <c r="A65" s="39" t="s">
        <v>489</v>
      </c>
      <c r="B65" s="292" t="s">
        <v>857</v>
      </c>
      <c r="C65" s="293"/>
      <c r="D65" s="293"/>
      <c r="E65" s="293"/>
      <c r="F65" s="294"/>
      <c r="G65" s="295" t="s">
        <v>858</v>
      </c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7"/>
      <c r="AC65" s="298"/>
      <c r="AD65" s="299"/>
      <c r="AE65" s="299"/>
      <c r="AF65" s="299"/>
      <c r="AG65" s="300"/>
    </row>
    <row r="66" spans="1:33" ht="15.75" customHeight="1" x14ac:dyDescent="0.25">
      <c r="A66" s="39"/>
      <c r="B66" s="292" t="s">
        <v>859</v>
      </c>
      <c r="C66" s="293"/>
      <c r="D66" s="293"/>
      <c r="E66" s="293"/>
      <c r="F66" s="294"/>
      <c r="G66" s="295" t="s">
        <v>860</v>
      </c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7"/>
      <c r="AC66" s="298"/>
      <c r="AD66" s="299"/>
      <c r="AE66" s="299"/>
      <c r="AF66" s="299"/>
      <c r="AG66" s="300"/>
    </row>
    <row r="67" spans="1:33" ht="15.75" customHeight="1" x14ac:dyDescent="0.25">
      <c r="A67" s="39" t="s">
        <v>425</v>
      </c>
      <c r="B67" s="265" t="s">
        <v>861</v>
      </c>
      <c r="C67" s="266"/>
      <c r="D67" s="266"/>
      <c r="E67" s="266"/>
      <c r="F67" s="267"/>
      <c r="G67" s="271" t="s">
        <v>862</v>
      </c>
      <c r="H67" s="272"/>
      <c r="I67" s="272"/>
      <c r="J67" s="272"/>
      <c r="K67" s="272"/>
      <c r="L67" s="272"/>
      <c r="M67" s="272"/>
      <c r="N67" s="272"/>
      <c r="O67" s="272"/>
      <c r="P67" s="272"/>
      <c r="Q67" s="272"/>
      <c r="R67" s="272"/>
      <c r="S67" s="272"/>
      <c r="T67" s="272"/>
      <c r="U67" s="272"/>
      <c r="V67" s="272"/>
      <c r="W67" s="272"/>
      <c r="X67" s="272"/>
      <c r="Y67" s="272"/>
      <c r="Z67" s="272"/>
      <c r="AA67" s="272"/>
      <c r="AB67" s="273"/>
      <c r="AC67" s="274"/>
      <c r="AD67" s="275"/>
      <c r="AE67" s="275"/>
      <c r="AF67" s="275"/>
      <c r="AG67" s="276"/>
    </row>
    <row r="68" spans="1:33" ht="15.75" customHeight="1" x14ac:dyDescent="0.25">
      <c r="A68" s="39"/>
      <c r="B68" s="265" t="s">
        <v>863</v>
      </c>
      <c r="C68" s="266"/>
      <c r="D68" s="266"/>
      <c r="E68" s="266"/>
      <c r="F68" s="267"/>
      <c r="G68" s="271" t="s">
        <v>864</v>
      </c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2"/>
      <c r="S68" s="272"/>
      <c r="T68" s="272"/>
      <c r="U68" s="272"/>
      <c r="V68" s="272"/>
      <c r="W68" s="272"/>
      <c r="X68" s="272"/>
      <c r="Y68" s="272"/>
      <c r="Z68" s="272"/>
      <c r="AA68" s="272"/>
      <c r="AB68" s="273"/>
      <c r="AC68" s="274">
        <f>AC69+AC73+AC76+AC79+AC80</f>
        <v>0</v>
      </c>
      <c r="AD68" s="275"/>
      <c r="AE68" s="275"/>
      <c r="AF68" s="275"/>
      <c r="AG68" s="276"/>
    </row>
    <row r="69" spans="1:33" ht="15.75" customHeight="1" x14ac:dyDescent="0.25">
      <c r="A69" s="39"/>
      <c r="B69" s="256" t="s">
        <v>865</v>
      </c>
      <c r="C69" s="257"/>
      <c r="D69" s="257"/>
      <c r="E69" s="257"/>
      <c r="F69" s="258"/>
      <c r="G69" s="259" t="s">
        <v>866</v>
      </c>
      <c r="H69" s="260"/>
      <c r="I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V69" s="260"/>
      <c r="W69" s="260"/>
      <c r="X69" s="260"/>
      <c r="Y69" s="260"/>
      <c r="Z69" s="260"/>
      <c r="AA69" s="260"/>
      <c r="AB69" s="261"/>
      <c r="AC69" s="262">
        <f>SUM(AC70:AG72)</f>
        <v>0</v>
      </c>
      <c r="AD69" s="263"/>
      <c r="AE69" s="263"/>
      <c r="AF69" s="263"/>
      <c r="AG69" s="264"/>
    </row>
    <row r="70" spans="1:33" ht="15.75" customHeight="1" x14ac:dyDescent="0.25">
      <c r="A70" s="39"/>
      <c r="B70" s="292" t="s">
        <v>867</v>
      </c>
      <c r="C70" s="293"/>
      <c r="D70" s="293"/>
      <c r="E70" s="293"/>
      <c r="F70" s="294"/>
      <c r="G70" s="295" t="s">
        <v>868</v>
      </c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7"/>
      <c r="AC70" s="298"/>
      <c r="AD70" s="299"/>
      <c r="AE70" s="299"/>
      <c r="AF70" s="299"/>
      <c r="AG70" s="300"/>
    </row>
    <row r="71" spans="1:33" ht="15.75" customHeight="1" x14ac:dyDescent="0.25">
      <c r="A71" s="39" t="s">
        <v>489</v>
      </c>
      <c r="B71" s="292" t="s">
        <v>869</v>
      </c>
      <c r="C71" s="293"/>
      <c r="D71" s="293"/>
      <c r="E71" s="293"/>
      <c r="F71" s="294"/>
      <c r="G71" s="295" t="s">
        <v>870</v>
      </c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7"/>
      <c r="AC71" s="298"/>
      <c r="AD71" s="299"/>
      <c r="AE71" s="299"/>
      <c r="AF71" s="299"/>
      <c r="AG71" s="300"/>
    </row>
    <row r="72" spans="1:33" ht="15.75" customHeight="1" x14ac:dyDescent="0.25">
      <c r="A72" s="39"/>
      <c r="B72" s="292" t="s">
        <v>871</v>
      </c>
      <c r="C72" s="293"/>
      <c r="D72" s="293"/>
      <c r="E72" s="293"/>
      <c r="F72" s="294"/>
      <c r="G72" s="295" t="s">
        <v>872</v>
      </c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7"/>
      <c r="AC72" s="298"/>
      <c r="AD72" s="299"/>
      <c r="AE72" s="299"/>
      <c r="AF72" s="299"/>
      <c r="AG72" s="300"/>
    </row>
    <row r="73" spans="1:33" ht="15.75" customHeight="1" x14ac:dyDescent="0.25">
      <c r="A73" s="39" t="s">
        <v>425</v>
      </c>
      <c r="B73" s="256" t="s">
        <v>828</v>
      </c>
      <c r="C73" s="257"/>
      <c r="D73" s="257"/>
      <c r="E73" s="257"/>
      <c r="F73" s="258"/>
      <c r="G73" s="259" t="s">
        <v>829</v>
      </c>
      <c r="H73" s="260"/>
      <c r="I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V73" s="260"/>
      <c r="W73" s="260"/>
      <c r="X73" s="260"/>
      <c r="Y73" s="260"/>
      <c r="Z73" s="260"/>
      <c r="AA73" s="260"/>
      <c r="AB73" s="261"/>
      <c r="AC73" s="262">
        <f>SUM(AC74:AG75)</f>
        <v>0</v>
      </c>
      <c r="AD73" s="263"/>
      <c r="AE73" s="263"/>
      <c r="AF73" s="263"/>
      <c r="AG73" s="264"/>
    </row>
    <row r="74" spans="1:33" ht="15.75" customHeight="1" x14ac:dyDescent="0.25">
      <c r="A74" s="39"/>
      <c r="B74" s="292" t="s">
        <v>830</v>
      </c>
      <c r="C74" s="293"/>
      <c r="D74" s="293"/>
      <c r="E74" s="293"/>
      <c r="F74" s="294"/>
      <c r="G74" s="295" t="s">
        <v>831</v>
      </c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7"/>
      <c r="AC74" s="298"/>
      <c r="AD74" s="299"/>
      <c r="AE74" s="299"/>
      <c r="AF74" s="299"/>
      <c r="AG74" s="300"/>
    </row>
    <row r="75" spans="1:33" ht="15.75" customHeight="1" thickBot="1" x14ac:dyDescent="0.3">
      <c r="A75" s="39"/>
      <c r="B75" s="301" t="s">
        <v>832</v>
      </c>
      <c r="C75" s="302"/>
      <c r="D75" s="302"/>
      <c r="E75" s="302"/>
      <c r="F75" s="303"/>
      <c r="G75" s="304" t="s">
        <v>833</v>
      </c>
      <c r="H75" s="305"/>
      <c r="I75" s="305"/>
      <c r="J75" s="305"/>
      <c r="K75" s="305"/>
      <c r="L75" s="305"/>
      <c r="M75" s="305"/>
      <c r="N75" s="305"/>
      <c r="O75" s="305"/>
      <c r="P75" s="305"/>
      <c r="Q75" s="305"/>
      <c r="R75" s="305"/>
      <c r="S75" s="305"/>
      <c r="T75" s="305"/>
      <c r="U75" s="305"/>
      <c r="V75" s="305"/>
      <c r="W75" s="305"/>
      <c r="X75" s="305"/>
      <c r="Y75" s="305"/>
      <c r="Z75" s="305"/>
      <c r="AA75" s="305"/>
      <c r="AB75" s="306"/>
      <c r="AC75" s="307"/>
      <c r="AD75" s="308"/>
      <c r="AE75" s="308"/>
      <c r="AF75" s="308"/>
      <c r="AG75" s="309"/>
    </row>
    <row r="76" spans="1:33" ht="15.75" customHeight="1" x14ac:dyDescent="0.25">
      <c r="A76" s="39" t="s">
        <v>489</v>
      </c>
      <c r="B76" s="316" t="s">
        <v>834</v>
      </c>
      <c r="C76" s="317"/>
      <c r="D76" s="317"/>
      <c r="E76" s="317"/>
      <c r="F76" s="318"/>
      <c r="G76" s="319" t="s">
        <v>835</v>
      </c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1"/>
      <c r="AC76" s="322">
        <f>SUM(AC77:AG78)</f>
        <v>0</v>
      </c>
      <c r="AD76" s="323"/>
      <c r="AE76" s="323"/>
      <c r="AF76" s="323"/>
      <c r="AG76" s="324"/>
    </row>
    <row r="77" spans="1:33" ht="15.75" customHeight="1" x14ac:dyDescent="0.25">
      <c r="A77" s="39"/>
      <c r="B77" s="292" t="s">
        <v>836</v>
      </c>
      <c r="C77" s="293"/>
      <c r="D77" s="293"/>
      <c r="E77" s="293"/>
      <c r="F77" s="294"/>
      <c r="G77" s="295" t="s">
        <v>837</v>
      </c>
      <c r="H77" s="296"/>
      <c r="I77" s="296"/>
      <c r="J77" s="296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7"/>
      <c r="AC77" s="298"/>
      <c r="AD77" s="299"/>
      <c r="AE77" s="299"/>
      <c r="AF77" s="299"/>
      <c r="AG77" s="300"/>
    </row>
    <row r="78" spans="1:33" ht="15.75" customHeight="1" x14ac:dyDescent="0.25">
      <c r="A78" s="39" t="s">
        <v>430</v>
      </c>
      <c r="B78" s="292" t="s">
        <v>838</v>
      </c>
      <c r="C78" s="293"/>
      <c r="D78" s="293"/>
      <c r="E78" s="293"/>
      <c r="F78" s="294"/>
      <c r="G78" s="295" t="s">
        <v>875</v>
      </c>
      <c r="H78" s="296"/>
      <c r="I78" s="296"/>
      <c r="J78" s="296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7"/>
      <c r="AC78" s="298"/>
      <c r="AD78" s="299"/>
      <c r="AE78" s="299"/>
      <c r="AF78" s="299"/>
      <c r="AG78" s="300"/>
    </row>
    <row r="79" spans="1:33" ht="15.75" customHeight="1" x14ac:dyDescent="0.25">
      <c r="A79" s="39"/>
      <c r="B79" s="256" t="s">
        <v>876</v>
      </c>
      <c r="C79" s="257"/>
      <c r="D79" s="257"/>
      <c r="E79" s="257"/>
      <c r="F79" s="258"/>
      <c r="G79" s="259" t="s">
        <v>877</v>
      </c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0"/>
      <c r="AA79" s="260"/>
      <c r="AB79" s="261"/>
      <c r="AC79" s="274"/>
      <c r="AD79" s="275"/>
      <c r="AE79" s="275"/>
      <c r="AF79" s="275"/>
      <c r="AG79" s="276"/>
    </row>
    <row r="80" spans="1:33" ht="15.75" customHeight="1" x14ac:dyDescent="0.25">
      <c r="A80" s="38"/>
      <c r="B80" s="256" t="s">
        <v>878</v>
      </c>
      <c r="C80" s="257"/>
      <c r="D80" s="257"/>
      <c r="E80" s="257"/>
      <c r="F80" s="258"/>
      <c r="G80" s="259" t="s">
        <v>879</v>
      </c>
      <c r="H80" s="260"/>
      <c r="I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1"/>
      <c r="AC80" s="274"/>
      <c r="AD80" s="275"/>
      <c r="AE80" s="275"/>
      <c r="AF80" s="275"/>
      <c r="AG80" s="276"/>
    </row>
    <row r="81" spans="1:33" ht="15.75" customHeight="1" x14ac:dyDescent="0.25">
      <c r="A81" s="39"/>
      <c r="B81" s="265" t="s">
        <v>881</v>
      </c>
      <c r="C81" s="266"/>
      <c r="D81" s="266"/>
      <c r="E81" s="266"/>
      <c r="F81" s="267"/>
      <c r="G81" s="271" t="s">
        <v>882</v>
      </c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3"/>
      <c r="AC81" s="274"/>
      <c r="AD81" s="275"/>
      <c r="AE81" s="275"/>
      <c r="AF81" s="275"/>
      <c r="AG81" s="276"/>
    </row>
    <row r="82" spans="1:33" ht="15.75" customHeight="1" x14ac:dyDescent="0.25">
      <c r="A82" s="38"/>
      <c r="B82" s="268" t="s">
        <v>883</v>
      </c>
      <c r="C82" s="269"/>
      <c r="D82" s="269"/>
      <c r="E82" s="269"/>
      <c r="F82" s="270"/>
      <c r="G82" s="277" t="s">
        <v>884</v>
      </c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  <c r="AB82" s="279"/>
      <c r="AC82" s="286">
        <f>SUM(AC83:AG84)</f>
        <v>0</v>
      </c>
      <c r="AD82" s="287"/>
      <c r="AE82" s="287"/>
      <c r="AF82" s="287"/>
      <c r="AG82" s="288"/>
    </row>
    <row r="83" spans="1:33" ht="15.75" customHeight="1" x14ac:dyDescent="0.25">
      <c r="A83" s="38"/>
      <c r="B83" s="256" t="s">
        <v>885</v>
      </c>
      <c r="C83" s="257"/>
      <c r="D83" s="257"/>
      <c r="E83" s="257"/>
      <c r="F83" s="258"/>
      <c r="G83" s="259" t="s">
        <v>886</v>
      </c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1"/>
      <c r="AC83" s="262"/>
      <c r="AD83" s="263"/>
      <c r="AE83" s="263"/>
      <c r="AF83" s="263"/>
      <c r="AG83" s="264"/>
    </row>
    <row r="84" spans="1:33" ht="15.75" customHeight="1" x14ac:dyDescent="0.25">
      <c r="A84" s="38"/>
      <c r="B84" s="256" t="s">
        <v>887</v>
      </c>
      <c r="C84" s="257"/>
      <c r="D84" s="257"/>
      <c r="E84" s="257"/>
      <c r="F84" s="258"/>
      <c r="G84" s="259" t="s">
        <v>888</v>
      </c>
      <c r="H84" s="260"/>
      <c r="I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1"/>
      <c r="AC84" s="262"/>
      <c r="AD84" s="263"/>
      <c r="AE84" s="263"/>
      <c r="AF84" s="263"/>
      <c r="AG84" s="264"/>
    </row>
    <row r="85" spans="1:33" ht="15.75" customHeight="1" x14ac:dyDescent="0.25">
      <c r="A85" s="38"/>
      <c r="B85" s="265" t="s">
        <v>889</v>
      </c>
      <c r="C85" s="266"/>
      <c r="D85" s="266"/>
      <c r="E85" s="266"/>
      <c r="F85" s="267"/>
      <c r="G85" s="271" t="s">
        <v>688</v>
      </c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3"/>
      <c r="AC85" s="274"/>
      <c r="AD85" s="275"/>
      <c r="AE85" s="275"/>
      <c r="AF85" s="275"/>
      <c r="AG85" s="276"/>
    </row>
    <row r="86" spans="1:33" ht="15.75" customHeight="1" x14ac:dyDescent="0.25">
      <c r="A86" s="38"/>
      <c r="B86" s="265" t="s">
        <v>689</v>
      </c>
      <c r="C86" s="266"/>
      <c r="D86" s="266"/>
      <c r="E86" s="266"/>
      <c r="F86" s="267"/>
      <c r="G86" s="271" t="s">
        <v>690</v>
      </c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3"/>
      <c r="AC86" s="274"/>
      <c r="AD86" s="275"/>
      <c r="AE86" s="275"/>
      <c r="AF86" s="275"/>
      <c r="AG86" s="276"/>
    </row>
    <row r="87" spans="1:33" ht="15.75" customHeight="1" x14ac:dyDescent="0.25">
      <c r="A87" s="38"/>
      <c r="B87" s="265" t="s">
        <v>691</v>
      </c>
      <c r="C87" s="266"/>
      <c r="D87" s="266"/>
      <c r="E87" s="266"/>
      <c r="F87" s="267"/>
      <c r="G87" s="271" t="s">
        <v>692</v>
      </c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3"/>
      <c r="AC87" s="274"/>
      <c r="AD87" s="275"/>
      <c r="AE87" s="275"/>
      <c r="AF87" s="275"/>
      <c r="AG87" s="276"/>
    </row>
    <row r="88" spans="1:33" ht="15.75" customHeight="1" x14ac:dyDescent="0.25">
      <c r="A88" s="38" t="s">
        <v>489</v>
      </c>
      <c r="B88" s="265" t="s">
        <v>693</v>
      </c>
      <c r="C88" s="266"/>
      <c r="D88" s="266"/>
      <c r="E88" s="266"/>
      <c r="F88" s="267"/>
      <c r="G88" s="271" t="s">
        <v>694</v>
      </c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3"/>
      <c r="AC88" s="274">
        <f>AC89+AC90+AC93</f>
        <v>0</v>
      </c>
      <c r="AD88" s="275"/>
      <c r="AE88" s="275"/>
      <c r="AF88" s="275"/>
      <c r="AG88" s="276"/>
    </row>
    <row r="89" spans="1:33" ht="15.75" customHeight="1" x14ac:dyDescent="0.25">
      <c r="A89" s="38"/>
      <c r="B89" s="256" t="s">
        <v>695</v>
      </c>
      <c r="C89" s="257"/>
      <c r="D89" s="257"/>
      <c r="E89" s="257"/>
      <c r="F89" s="258"/>
      <c r="G89" s="259" t="s">
        <v>696</v>
      </c>
      <c r="H89" s="260"/>
      <c r="I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1"/>
      <c r="AC89" s="262"/>
      <c r="AD89" s="263"/>
      <c r="AE89" s="263"/>
      <c r="AF89" s="263"/>
      <c r="AG89" s="264"/>
    </row>
    <row r="90" spans="1:33" ht="15.75" customHeight="1" x14ac:dyDescent="0.25">
      <c r="A90" s="39"/>
      <c r="B90" s="256" t="s">
        <v>1187</v>
      </c>
      <c r="C90" s="257"/>
      <c r="D90" s="257"/>
      <c r="E90" s="257"/>
      <c r="F90" s="258"/>
      <c r="G90" s="259" t="s">
        <v>1188</v>
      </c>
      <c r="H90" s="260"/>
      <c r="I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1"/>
      <c r="AC90" s="262">
        <f>SUM(AC91:AG92)</f>
        <v>0</v>
      </c>
      <c r="AD90" s="263"/>
      <c r="AE90" s="263"/>
      <c r="AF90" s="263"/>
      <c r="AG90" s="264"/>
    </row>
    <row r="91" spans="1:33" ht="15.75" customHeight="1" x14ac:dyDescent="0.25">
      <c r="A91" s="39" t="s">
        <v>489</v>
      </c>
      <c r="B91" s="292" t="s">
        <v>1189</v>
      </c>
      <c r="C91" s="293"/>
      <c r="D91" s="293"/>
      <c r="E91" s="293"/>
      <c r="F91" s="294"/>
      <c r="G91" s="295" t="s">
        <v>1190</v>
      </c>
      <c r="H91" s="296"/>
      <c r="I91" s="296"/>
      <c r="J91" s="296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7"/>
      <c r="AC91" s="298"/>
      <c r="AD91" s="299"/>
      <c r="AE91" s="299"/>
      <c r="AF91" s="299"/>
      <c r="AG91" s="300"/>
    </row>
    <row r="92" spans="1:33" ht="15.75" customHeight="1" x14ac:dyDescent="0.25">
      <c r="A92" s="39"/>
      <c r="B92" s="292" t="s">
        <v>1191</v>
      </c>
      <c r="C92" s="293"/>
      <c r="D92" s="293"/>
      <c r="E92" s="293"/>
      <c r="F92" s="294"/>
      <c r="G92" s="295" t="s">
        <v>1192</v>
      </c>
      <c r="H92" s="296"/>
      <c r="I92" s="296"/>
      <c r="J92" s="296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7"/>
      <c r="AC92" s="298"/>
      <c r="AD92" s="299"/>
      <c r="AE92" s="299"/>
      <c r="AF92" s="299"/>
      <c r="AG92" s="300"/>
    </row>
    <row r="93" spans="1:33" ht="15.75" customHeight="1" x14ac:dyDescent="0.25">
      <c r="A93" s="39"/>
      <c r="B93" s="256" t="s">
        <v>1193</v>
      </c>
      <c r="C93" s="257"/>
      <c r="D93" s="257"/>
      <c r="E93" s="257"/>
      <c r="F93" s="258"/>
      <c r="G93" s="259" t="s">
        <v>1194</v>
      </c>
      <c r="H93" s="260"/>
      <c r="I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1"/>
      <c r="AC93" s="262">
        <f>SUM(AC94:AG96)</f>
        <v>0</v>
      </c>
      <c r="AD93" s="263"/>
      <c r="AE93" s="263"/>
      <c r="AF93" s="263"/>
      <c r="AG93" s="264"/>
    </row>
    <row r="94" spans="1:33" ht="15.75" customHeight="1" x14ac:dyDescent="0.25">
      <c r="A94" s="39"/>
      <c r="B94" s="292" t="s">
        <v>1195</v>
      </c>
      <c r="C94" s="293"/>
      <c r="D94" s="293"/>
      <c r="E94" s="293"/>
      <c r="F94" s="294"/>
      <c r="G94" s="295" t="s">
        <v>172</v>
      </c>
      <c r="H94" s="296"/>
      <c r="I94" s="296"/>
      <c r="J94" s="296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7"/>
      <c r="AC94" s="298"/>
      <c r="AD94" s="299"/>
      <c r="AE94" s="299"/>
      <c r="AF94" s="299"/>
      <c r="AG94" s="300"/>
    </row>
    <row r="95" spans="1:33" ht="15.75" customHeight="1" x14ac:dyDescent="0.25">
      <c r="A95" s="39"/>
      <c r="B95" s="292" t="s">
        <v>173</v>
      </c>
      <c r="C95" s="293"/>
      <c r="D95" s="293"/>
      <c r="E95" s="293"/>
      <c r="F95" s="294"/>
      <c r="G95" s="295" t="s">
        <v>174</v>
      </c>
      <c r="H95" s="296"/>
      <c r="I95" s="296"/>
      <c r="J95" s="296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7"/>
      <c r="AC95" s="298"/>
      <c r="AD95" s="299"/>
      <c r="AE95" s="299"/>
      <c r="AF95" s="299"/>
      <c r="AG95" s="300"/>
    </row>
    <row r="96" spans="1:33" ht="15.75" customHeight="1" x14ac:dyDescent="0.25">
      <c r="A96" s="39"/>
      <c r="B96" s="292" t="s">
        <v>175</v>
      </c>
      <c r="C96" s="293"/>
      <c r="D96" s="293"/>
      <c r="E96" s="293"/>
      <c r="F96" s="294"/>
      <c r="G96" s="295" t="s">
        <v>176</v>
      </c>
      <c r="H96" s="296"/>
      <c r="I96" s="296"/>
      <c r="J96" s="296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7"/>
      <c r="AC96" s="298"/>
      <c r="AD96" s="299"/>
      <c r="AE96" s="299"/>
      <c r="AF96" s="299"/>
      <c r="AG96" s="300"/>
    </row>
    <row r="97" spans="1:33" ht="15.75" customHeight="1" thickBot="1" x14ac:dyDescent="0.3">
      <c r="A97" s="39"/>
      <c r="B97" s="301" t="s">
        <v>177</v>
      </c>
      <c r="C97" s="302"/>
      <c r="D97" s="302"/>
      <c r="E97" s="302"/>
      <c r="F97" s="303"/>
      <c r="G97" s="304" t="s">
        <v>178</v>
      </c>
      <c r="H97" s="305"/>
      <c r="I97" s="305"/>
      <c r="J97" s="305"/>
      <c r="K97" s="305"/>
      <c r="L97" s="305"/>
      <c r="M97" s="305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6"/>
      <c r="AC97" s="307"/>
      <c r="AD97" s="308"/>
      <c r="AE97" s="308"/>
      <c r="AF97" s="308"/>
      <c r="AG97" s="309"/>
    </row>
    <row r="98" spans="1:33" ht="15.75" customHeight="1" x14ac:dyDescent="0.25">
      <c r="A98" s="39"/>
      <c r="B98" s="268" t="s">
        <v>179</v>
      </c>
      <c r="C98" s="269"/>
      <c r="D98" s="269"/>
      <c r="E98" s="269"/>
      <c r="F98" s="270"/>
      <c r="G98" s="277" t="s">
        <v>180</v>
      </c>
      <c r="H98" s="278"/>
      <c r="I98" s="278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8"/>
      <c r="Z98" s="278"/>
      <c r="AA98" s="278"/>
      <c r="AB98" s="279"/>
      <c r="AC98" s="286">
        <f>AC99+AC102</f>
        <v>0</v>
      </c>
      <c r="AD98" s="287"/>
      <c r="AE98" s="287"/>
      <c r="AF98" s="287"/>
      <c r="AG98" s="288"/>
    </row>
    <row r="99" spans="1:33" ht="15.75" customHeight="1" x14ac:dyDescent="0.25">
      <c r="A99" s="39"/>
      <c r="B99" s="265" t="s">
        <v>181</v>
      </c>
      <c r="C99" s="266"/>
      <c r="D99" s="266"/>
      <c r="E99" s="266"/>
      <c r="F99" s="267"/>
      <c r="G99" s="271" t="s">
        <v>182</v>
      </c>
      <c r="H99" s="272"/>
      <c r="I99" s="272"/>
      <c r="J99" s="272"/>
      <c r="K99" s="272"/>
      <c r="L99" s="272"/>
      <c r="M99" s="272"/>
      <c r="N99" s="272"/>
      <c r="O99" s="272"/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3"/>
      <c r="AC99" s="274">
        <f>AC100+AC101</f>
        <v>0</v>
      </c>
      <c r="AD99" s="275"/>
      <c r="AE99" s="275"/>
      <c r="AF99" s="275"/>
      <c r="AG99" s="276"/>
    </row>
    <row r="100" spans="1:33" ht="15.75" customHeight="1" x14ac:dyDescent="0.25">
      <c r="A100" s="39"/>
      <c r="B100" s="256" t="s">
        <v>184</v>
      </c>
      <c r="C100" s="257"/>
      <c r="D100" s="257"/>
      <c r="E100" s="257"/>
      <c r="F100" s="258"/>
      <c r="G100" s="259" t="s">
        <v>462</v>
      </c>
      <c r="H100" s="260"/>
      <c r="I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1"/>
      <c r="AC100" s="262"/>
      <c r="AD100" s="263"/>
      <c r="AE100" s="263"/>
      <c r="AF100" s="263"/>
      <c r="AG100" s="264"/>
    </row>
    <row r="101" spans="1:33" ht="15.75" customHeight="1" x14ac:dyDescent="0.25">
      <c r="A101" s="38" t="s">
        <v>489</v>
      </c>
      <c r="B101" s="256" t="s">
        <v>463</v>
      </c>
      <c r="C101" s="257"/>
      <c r="D101" s="257"/>
      <c r="E101" s="257"/>
      <c r="F101" s="258"/>
      <c r="G101" s="259" t="s">
        <v>464</v>
      </c>
      <c r="H101" s="260"/>
      <c r="I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1"/>
      <c r="AC101" s="262"/>
      <c r="AD101" s="263"/>
      <c r="AE101" s="263"/>
      <c r="AF101" s="263"/>
      <c r="AG101" s="264"/>
    </row>
    <row r="102" spans="1:33" ht="15.75" customHeight="1" x14ac:dyDescent="0.25">
      <c r="A102" s="39"/>
      <c r="B102" s="265" t="s">
        <v>465</v>
      </c>
      <c r="C102" s="266"/>
      <c r="D102" s="266"/>
      <c r="E102" s="266"/>
      <c r="F102" s="267"/>
      <c r="G102" s="271" t="s">
        <v>466</v>
      </c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3"/>
      <c r="AC102" s="274">
        <f>SUM(AC103:AG113)</f>
        <v>0</v>
      </c>
      <c r="AD102" s="275"/>
      <c r="AE102" s="275"/>
      <c r="AF102" s="275"/>
      <c r="AG102" s="276"/>
    </row>
    <row r="103" spans="1:33" ht="15.75" customHeight="1" x14ac:dyDescent="0.25">
      <c r="A103" s="39"/>
      <c r="B103" s="256" t="s">
        <v>467</v>
      </c>
      <c r="C103" s="257"/>
      <c r="D103" s="257"/>
      <c r="E103" s="257"/>
      <c r="F103" s="258"/>
      <c r="G103" s="259" t="s">
        <v>468</v>
      </c>
      <c r="H103" s="260"/>
      <c r="I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1"/>
      <c r="AC103" s="262"/>
      <c r="AD103" s="263"/>
      <c r="AE103" s="263"/>
      <c r="AF103" s="263"/>
      <c r="AG103" s="264"/>
    </row>
    <row r="104" spans="1:33" ht="15.75" customHeight="1" x14ac:dyDescent="0.25">
      <c r="A104" s="38"/>
      <c r="B104" s="256" t="s">
        <v>469</v>
      </c>
      <c r="C104" s="257"/>
      <c r="D104" s="257"/>
      <c r="E104" s="257"/>
      <c r="F104" s="258"/>
      <c r="G104" s="259" t="s">
        <v>470</v>
      </c>
      <c r="H104" s="260"/>
      <c r="I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1"/>
      <c r="AC104" s="262"/>
      <c r="AD104" s="263"/>
      <c r="AE104" s="263"/>
      <c r="AF104" s="263"/>
      <c r="AG104" s="264"/>
    </row>
    <row r="105" spans="1:33" ht="15.75" customHeight="1" x14ac:dyDescent="0.25">
      <c r="A105" s="38"/>
      <c r="B105" s="256" t="s">
        <v>471</v>
      </c>
      <c r="C105" s="257"/>
      <c r="D105" s="257"/>
      <c r="E105" s="257"/>
      <c r="F105" s="258"/>
      <c r="G105" s="259" t="s">
        <v>472</v>
      </c>
      <c r="H105" s="260"/>
      <c r="I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1"/>
      <c r="AC105" s="262"/>
      <c r="AD105" s="263"/>
      <c r="AE105" s="263"/>
      <c r="AF105" s="263"/>
      <c r="AG105" s="264"/>
    </row>
    <row r="106" spans="1:33" ht="15.75" customHeight="1" x14ac:dyDescent="0.25">
      <c r="A106" s="38"/>
      <c r="B106" s="256" t="s">
        <v>473</v>
      </c>
      <c r="C106" s="257"/>
      <c r="D106" s="257"/>
      <c r="E106" s="257"/>
      <c r="F106" s="258"/>
      <c r="G106" s="259" t="s">
        <v>474</v>
      </c>
      <c r="H106" s="260"/>
      <c r="I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1"/>
      <c r="AC106" s="262"/>
      <c r="AD106" s="263"/>
      <c r="AE106" s="263"/>
      <c r="AF106" s="263"/>
      <c r="AG106" s="264"/>
    </row>
    <row r="107" spans="1:33" ht="15.75" customHeight="1" x14ac:dyDescent="0.25">
      <c r="A107" s="39"/>
      <c r="B107" s="256" t="s">
        <v>475</v>
      </c>
      <c r="C107" s="257"/>
      <c r="D107" s="257"/>
      <c r="E107" s="257"/>
      <c r="F107" s="258"/>
      <c r="G107" s="259" t="s">
        <v>476</v>
      </c>
      <c r="H107" s="260"/>
      <c r="I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1"/>
      <c r="AC107" s="262"/>
      <c r="AD107" s="263"/>
      <c r="AE107" s="263"/>
      <c r="AF107" s="263"/>
      <c r="AG107" s="264"/>
    </row>
    <row r="108" spans="1:33" ht="15.75" customHeight="1" x14ac:dyDescent="0.25">
      <c r="A108" s="39"/>
      <c r="B108" s="256" t="s">
        <v>477</v>
      </c>
      <c r="C108" s="257"/>
      <c r="D108" s="257"/>
      <c r="E108" s="257"/>
      <c r="F108" s="258"/>
      <c r="G108" s="259" t="s">
        <v>478</v>
      </c>
      <c r="H108" s="260"/>
      <c r="I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1"/>
      <c r="AC108" s="274"/>
      <c r="AD108" s="275"/>
      <c r="AE108" s="275"/>
      <c r="AF108" s="275"/>
      <c r="AG108" s="276"/>
    </row>
    <row r="109" spans="1:33" ht="15.75" customHeight="1" x14ac:dyDescent="0.25">
      <c r="A109" s="39"/>
      <c r="B109" s="256" t="s">
        <v>479</v>
      </c>
      <c r="C109" s="257"/>
      <c r="D109" s="257"/>
      <c r="E109" s="257"/>
      <c r="F109" s="258"/>
      <c r="G109" s="259" t="s">
        <v>480</v>
      </c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1"/>
      <c r="AC109" s="262"/>
      <c r="AD109" s="263"/>
      <c r="AE109" s="263"/>
      <c r="AF109" s="263"/>
      <c r="AG109" s="264"/>
    </row>
    <row r="110" spans="1:33" ht="15.75" customHeight="1" x14ac:dyDescent="0.25">
      <c r="A110" s="39"/>
      <c r="B110" s="256" t="s">
        <v>481</v>
      </c>
      <c r="C110" s="257"/>
      <c r="D110" s="257"/>
      <c r="E110" s="257"/>
      <c r="F110" s="258"/>
      <c r="G110" s="259" t="s">
        <v>482</v>
      </c>
      <c r="H110" s="260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1"/>
      <c r="AC110" s="262"/>
      <c r="AD110" s="263"/>
      <c r="AE110" s="263"/>
      <c r="AF110" s="263"/>
      <c r="AG110" s="264"/>
    </row>
    <row r="111" spans="1:33" ht="15.75" customHeight="1" x14ac:dyDescent="0.25">
      <c r="A111" s="39"/>
      <c r="B111" s="256" t="s">
        <v>1821</v>
      </c>
      <c r="C111" s="257"/>
      <c r="D111" s="257"/>
      <c r="E111" s="257"/>
      <c r="F111" s="258"/>
      <c r="G111" s="259" t="s">
        <v>1822</v>
      </c>
      <c r="H111" s="260"/>
      <c r="I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1"/>
      <c r="AC111" s="262"/>
      <c r="AD111" s="263"/>
      <c r="AE111" s="263"/>
      <c r="AF111" s="263"/>
      <c r="AG111" s="264"/>
    </row>
    <row r="112" spans="1:33" ht="15.75" customHeight="1" x14ac:dyDescent="0.25">
      <c r="A112" s="39"/>
      <c r="B112" s="256" t="s">
        <v>1823</v>
      </c>
      <c r="C112" s="257"/>
      <c r="D112" s="257"/>
      <c r="E112" s="257"/>
      <c r="F112" s="258"/>
      <c r="G112" s="259" t="s">
        <v>1824</v>
      </c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1"/>
      <c r="AC112" s="262"/>
      <c r="AD112" s="263"/>
      <c r="AE112" s="263"/>
      <c r="AF112" s="263"/>
      <c r="AG112" s="264"/>
    </row>
    <row r="113" spans="1:33" ht="15.75" customHeight="1" thickBot="1" x14ac:dyDescent="0.3">
      <c r="A113" s="39"/>
      <c r="B113" s="289" t="s">
        <v>1825</v>
      </c>
      <c r="C113" s="290"/>
      <c r="D113" s="290"/>
      <c r="E113" s="290"/>
      <c r="F113" s="291"/>
      <c r="G113" s="280" t="s">
        <v>1826</v>
      </c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2"/>
      <c r="AC113" s="283"/>
      <c r="AD113" s="284"/>
      <c r="AE113" s="284"/>
      <c r="AF113" s="284"/>
      <c r="AG113" s="285"/>
    </row>
    <row r="114" spans="1:33" ht="15.75" customHeight="1" x14ac:dyDescent="0.25">
      <c r="A114" s="39"/>
      <c r="B114" s="268" t="s">
        <v>1827</v>
      </c>
      <c r="C114" s="269"/>
      <c r="D114" s="269"/>
      <c r="E114" s="269"/>
      <c r="F114" s="270"/>
      <c r="G114" s="277" t="s">
        <v>595</v>
      </c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8"/>
      <c r="Z114" s="278"/>
      <c r="AA114" s="278"/>
      <c r="AB114" s="279"/>
      <c r="AC114" s="286">
        <f>AC115+AC116+AC119</f>
        <v>0</v>
      </c>
      <c r="AD114" s="287"/>
      <c r="AE114" s="287"/>
      <c r="AF114" s="287"/>
      <c r="AG114" s="288"/>
    </row>
    <row r="115" spans="1:33" ht="15.75" customHeight="1" x14ac:dyDescent="0.25">
      <c r="A115" s="39"/>
      <c r="B115" s="265" t="s">
        <v>1828</v>
      </c>
      <c r="C115" s="266"/>
      <c r="D115" s="266"/>
      <c r="E115" s="266"/>
      <c r="F115" s="267"/>
      <c r="G115" s="271" t="s">
        <v>597</v>
      </c>
      <c r="H115" s="272"/>
      <c r="I115" s="272"/>
      <c r="J115" s="272"/>
      <c r="K115" s="272"/>
      <c r="L115" s="272"/>
      <c r="M115" s="272"/>
      <c r="N115" s="272"/>
      <c r="O115" s="272"/>
      <c r="P115" s="272"/>
      <c r="Q115" s="272"/>
      <c r="R115" s="272"/>
      <c r="S115" s="272"/>
      <c r="T115" s="272"/>
      <c r="U115" s="272"/>
      <c r="V115" s="272"/>
      <c r="W115" s="272"/>
      <c r="X115" s="272"/>
      <c r="Y115" s="272"/>
      <c r="Z115" s="272"/>
      <c r="AA115" s="272"/>
      <c r="AB115" s="273"/>
      <c r="AC115" s="274"/>
      <c r="AD115" s="275"/>
      <c r="AE115" s="275"/>
      <c r="AF115" s="275"/>
      <c r="AG115" s="276"/>
    </row>
    <row r="116" spans="1:33" ht="15.75" customHeight="1" x14ac:dyDescent="0.25">
      <c r="A116" s="38"/>
      <c r="B116" s="265" t="s">
        <v>1829</v>
      </c>
      <c r="C116" s="266"/>
      <c r="D116" s="266"/>
      <c r="E116" s="266"/>
      <c r="F116" s="267"/>
      <c r="G116" s="271" t="s">
        <v>599</v>
      </c>
      <c r="H116" s="272"/>
      <c r="I116" s="272"/>
      <c r="J116" s="272"/>
      <c r="K116" s="272"/>
      <c r="L116" s="272"/>
      <c r="M116" s="272"/>
      <c r="N116" s="272"/>
      <c r="O116" s="272"/>
      <c r="P116" s="272"/>
      <c r="Q116" s="272"/>
      <c r="R116" s="272"/>
      <c r="S116" s="272"/>
      <c r="T116" s="272"/>
      <c r="U116" s="272"/>
      <c r="V116" s="272"/>
      <c r="W116" s="272"/>
      <c r="X116" s="272"/>
      <c r="Y116" s="272"/>
      <c r="Z116" s="272"/>
      <c r="AA116" s="272"/>
      <c r="AB116" s="273"/>
      <c r="AC116" s="274">
        <f>SUM(AC117:AG118)</f>
        <v>0</v>
      </c>
      <c r="AD116" s="275"/>
      <c r="AE116" s="275"/>
      <c r="AF116" s="275"/>
      <c r="AG116" s="276"/>
    </row>
    <row r="117" spans="1:33" ht="15.75" customHeight="1" x14ac:dyDescent="0.25">
      <c r="A117" s="38"/>
      <c r="B117" s="256" t="s">
        <v>1830</v>
      </c>
      <c r="C117" s="257"/>
      <c r="D117" s="257"/>
      <c r="E117" s="257"/>
      <c r="F117" s="258"/>
      <c r="G117" s="259" t="s">
        <v>1936</v>
      </c>
      <c r="H117" s="260"/>
      <c r="I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1"/>
      <c r="AC117" s="262"/>
      <c r="AD117" s="263"/>
      <c r="AE117" s="263"/>
      <c r="AF117" s="263"/>
      <c r="AG117" s="264"/>
    </row>
    <row r="118" spans="1:33" ht="15.75" customHeight="1" x14ac:dyDescent="0.25">
      <c r="A118" s="38"/>
      <c r="B118" s="256" t="s">
        <v>1831</v>
      </c>
      <c r="C118" s="257"/>
      <c r="D118" s="257"/>
      <c r="E118" s="257"/>
      <c r="F118" s="258"/>
      <c r="G118" s="259" t="s">
        <v>1938</v>
      </c>
      <c r="H118" s="260"/>
      <c r="I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1"/>
      <c r="AC118" s="262"/>
      <c r="AD118" s="263"/>
      <c r="AE118" s="263"/>
      <c r="AF118" s="263"/>
      <c r="AG118" s="264"/>
    </row>
    <row r="119" spans="1:33" ht="15.75" customHeight="1" thickBot="1" x14ac:dyDescent="0.3">
      <c r="A119" s="40"/>
      <c r="B119" s="247" t="s">
        <v>1833</v>
      </c>
      <c r="C119" s="248"/>
      <c r="D119" s="248"/>
      <c r="E119" s="248"/>
      <c r="F119" s="249"/>
      <c r="G119" s="250" t="s">
        <v>1940</v>
      </c>
      <c r="H119" s="251"/>
      <c r="I119" s="251"/>
      <c r="J119" s="251"/>
      <c r="K119" s="251"/>
      <c r="L119" s="251"/>
      <c r="M119" s="251"/>
      <c r="N119" s="251"/>
      <c r="O119" s="251"/>
      <c r="P119" s="251"/>
      <c r="Q119" s="251"/>
      <c r="R119" s="251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2"/>
      <c r="AC119" s="253"/>
      <c r="AD119" s="254"/>
      <c r="AE119" s="254"/>
      <c r="AF119" s="254"/>
      <c r="AG119" s="255"/>
    </row>
    <row r="120" spans="1:33" ht="9.9499999999999993" customHeight="1" x14ac:dyDescent="0.25">
      <c r="A120" s="30"/>
      <c r="B120" s="31"/>
      <c r="C120" s="31"/>
      <c r="D120" s="31"/>
      <c r="E120" s="31"/>
      <c r="F120" s="31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3"/>
      <c r="AD120" s="34"/>
      <c r="AE120" s="34"/>
      <c r="AF120" s="34"/>
      <c r="AG120" s="34"/>
    </row>
    <row r="121" spans="1:33" ht="15.75" customHeight="1" x14ac:dyDescent="0.25">
      <c r="A121" s="30"/>
      <c r="B121" s="31"/>
      <c r="C121" s="31"/>
      <c r="D121" s="31"/>
      <c r="E121" s="31"/>
      <c r="F121" s="31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3"/>
      <c r="AD121" s="34"/>
      <c r="AE121" s="34"/>
      <c r="AF121" s="34"/>
      <c r="AG121" s="34"/>
    </row>
    <row r="122" spans="1:33" ht="15.75" customHeight="1" x14ac:dyDescent="0.25">
      <c r="A122" s="23"/>
      <c r="B122" s="23" t="s">
        <v>1834</v>
      </c>
      <c r="C122" s="11" t="s">
        <v>1835</v>
      </c>
      <c r="D122" s="11"/>
      <c r="E122" s="11"/>
      <c r="F122" s="11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28"/>
      <c r="AE122" s="28"/>
      <c r="AF122" s="28"/>
      <c r="AG122" s="28"/>
    </row>
    <row r="123" spans="1:33" ht="9.9499999999999993" customHeight="1" x14ac:dyDescent="0.25">
      <c r="A123" s="23"/>
      <c r="B123" s="11"/>
      <c r="C123" s="11"/>
      <c r="D123" s="11"/>
      <c r="E123" s="11"/>
      <c r="F123" s="11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28"/>
      <c r="AE123" s="28"/>
      <c r="AF123" s="28"/>
      <c r="AG123" s="28"/>
    </row>
    <row r="124" spans="1:33" s="4" customFormat="1" ht="15" customHeight="1" x14ac:dyDescent="0.25">
      <c r="A124" s="23"/>
      <c r="B124" s="356"/>
      <c r="C124" s="356"/>
      <c r="D124" s="356"/>
      <c r="E124" s="356"/>
      <c r="F124" s="356"/>
      <c r="G124" s="5"/>
      <c r="H124" s="5"/>
      <c r="I124" s="5"/>
      <c r="J124" s="5"/>
      <c r="K124" s="5"/>
      <c r="L124" s="5"/>
      <c r="M124" s="5"/>
      <c r="N124" s="5"/>
      <c r="O124" s="359" t="s">
        <v>1836</v>
      </c>
      <c r="P124" s="359"/>
      <c r="Q124" s="359"/>
      <c r="R124" s="359"/>
      <c r="S124" s="359"/>
      <c r="T124" s="359"/>
      <c r="U124" s="359"/>
      <c r="V124" s="359"/>
      <c r="W124" s="359"/>
      <c r="X124" s="359"/>
      <c r="Y124" s="359"/>
      <c r="Z124" s="359"/>
      <c r="AA124" s="359"/>
      <c r="AB124" s="359"/>
      <c r="AC124" s="359"/>
      <c r="AD124" s="359"/>
      <c r="AE124" s="359"/>
      <c r="AF124" s="359"/>
      <c r="AG124" s="359"/>
    </row>
    <row r="125" spans="1:33" ht="15.75" customHeight="1" x14ac:dyDescent="0.25">
      <c r="A125" s="30"/>
      <c r="B125" s="31"/>
      <c r="C125" s="31"/>
      <c r="D125" s="31"/>
      <c r="E125" s="31"/>
      <c r="F125" s="31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28"/>
      <c r="AE125" s="28"/>
      <c r="AF125" s="28"/>
      <c r="AG125" s="28"/>
    </row>
    <row r="126" spans="1:33" ht="9.9499999999999993" customHeight="1" x14ac:dyDescent="0.25">
      <c r="A126" s="30"/>
      <c r="B126" s="31"/>
      <c r="C126" s="31"/>
      <c r="D126" s="31"/>
      <c r="E126" s="31"/>
      <c r="F126" s="31"/>
      <c r="G126" s="32"/>
      <c r="H126" s="32"/>
      <c r="I126" s="32"/>
      <c r="J126" s="32"/>
      <c r="K126" s="32"/>
      <c r="L126" s="32"/>
      <c r="M126" s="32"/>
      <c r="N126" s="32"/>
      <c r="O126" s="359" t="s">
        <v>1837</v>
      </c>
      <c r="P126" s="359"/>
      <c r="Q126" s="359"/>
      <c r="R126" s="359"/>
      <c r="S126" s="359"/>
      <c r="T126" s="359"/>
      <c r="U126" s="359"/>
      <c r="V126" s="359"/>
      <c r="W126" s="359"/>
      <c r="X126" s="359"/>
      <c r="Y126" s="359"/>
      <c r="Z126" s="359"/>
      <c r="AA126" s="359"/>
      <c r="AB126" s="359"/>
      <c r="AC126" s="359"/>
      <c r="AD126" s="359"/>
      <c r="AE126" s="359"/>
      <c r="AF126" s="359"/>
      <c r="AG126" s="359"/>
    </row>
    <row r="127" spans="1:33" ht="9.9499999999999993" customHeight="1" x14ac:dyDescent="0.25">
      <c r="A127" s="30"/>
      <c r="B127" s="31"/>
      <c r="C127" s="31"/>
      <c r="D127" s="31"/>
      <c r="E127" s="31"/>
      <c r="F127" s="31"/>
      <c r="G127" s="32"/>
      <c r="H127" s="32"/>
      <c r="I127" s="32"/>
      <c r="J127" s="32"/>
      <c r="K127" s="32"/>
      <c r="L127" s="32"/>
      <c r="M127" s="32"/>
      <c r="N127" s="32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9.9499999999999993" customHeight="1" x14ac:dyDescent="0.25">
      <c r="A128" s="30"/>
      <c r="B128" s="31"/>
      <c r="C128" s="31"/>
      <c r="D128" s="31"/>
      <c r="E128" s="31"/>
      <c r="F128" s="31"/>
      <c r="G128" s="32"/>
      <c r="H128" s="32"/>
      <c r="I128" s="32"/>
      <c r="J128" s="32"/>
      <c r="K128" s="32"/>
      <c r="L128" s="32"/>
      <c r="M128" s="32"/>
      <c r="N128" s="32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5">
      <c r="A129" s="30"/>
      <c r="B129" s="31"/>
      <c r="C129" s="31"/>
      <c r="D129" s="31"/>
      <c r="E129" s="31"/>
      <c r="F129" s="31"/>
      <c r="G129" s="32"/>
      <c r="H129" s="32"/>
      <c r="I129" s="32"/>
      <c r="J129" s="32"/>
      <c r="K129" s="32"/>
      <c r="L129" s="32"/>
      <c r="M129" s="32"/>
      <c r="N129" s="32"/>
      <c r="O129" s="32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5">
      <c r="B130" s="35"/>
      <c r="C130" s="35"/>
      <c r="D130" s="35"/>
      <c r="E130" s="35"/>
      <c r="F130" s="35"/>
      <c r="G130" s="7"/>
      <c r="H130" s="7"/>
      <c r="I130" s="7"/>
      <c r="J130" s="7"/>
      <c r="K130" s="7"/>
      <c r="L130" s="7"/>
      <c r="M130" s="7"/>
      <c r="N130" s="7"/>
      <c r="O130" s="359" t="s">
        <v>1838</v>
      </c>
      <c r="P130" s="359"/>
      <c r="Q130" s="359"/>
      <c r="R130" s="359"/>
      <c r="S130" s="359"/>
      <c r="T130" s="359"/>
      <c r="U130" s="359"/>
      <c r="V130" s="359"/>
      <c r="W130" s="359"/>
      <c r="X130" s="359"/>
      <c r="Y130" s="359"/>
      <c r="Z130" s="359"/>
      <c r="AA130" s="359"/>
      <c r="AB130" s="359"/>
      <c r="AC130" s="359"/>
      <c r="AD130" s="359"/>
      <c r="AE130" s="359"/>
      <c r="AF130" s="359"/>
      <c r="AG130" s="359"/>
    </row>
    <row r="131" spans="1:33" ht="15.75" customHeight="1" x14ac:dyDescent="0.25">
      <c r="B131" s="35"/>
      <c r="C131" s="35"/>
      <c r="D131" s="35"/>
      <c r="E131" s="35"/>
      <c r="F131" s="35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36"/>
      <c r="AE131" s="36"/>
      <c r="AF131" s="36"/>
      <c r="AG131" s="36"/>
    </row>
    <row r="132" spans="1:33" ht="15.75" customHeight="1" x14ac:dyDescent="0.25">
      <c r="B132" s="35"/>
      <c r="C132" s="35"/>
      <c r="D132" s="35"/>
      <c r="E132" s="35"/>
      <c r="F132" s="35"/>
      <c r="G132" s="7"/>
      <c r="H132" s="7"/>
      <c r="I132" s="7"/>
      <c r="J132" s="7"/>
      <c r="K132" s="7"/>
      <c r="L132" s="7"/>
      <c r="M132" s="7"/>
      <c r="N132" s="7"/>
      <c r="O132" s="359" t="s">
        <v>1837</v>
      </c>
      <c r="P132" s="359"/>
      <c r="Q132" s="359"/>
      <c r="R132" s="359"/>
      <c r="S132" s="359"/>
      <c r="T132" s="359"/>
      <c r="U132" s="359"/>
      <c r="V132" s="359"/>
      <c r="W132" s="359"/>
      <c r="X132" s="359"/>
      <c r="Y132" s="359"/>
      <c r="Z132" s="359"/>
      <c r="AA132" s="359"/>
      <c r="AB132" s="359"/>
      <c r="AC132" s="359"/>
      <c r="AD132" s="359"/>
      <c r="AE132" s="359"/>
      <c r="AF132" s="359"/>
      <c r="AG132" s="359"/>
    </row>
    <row r="133" spans="1:33" ht="15.75" customHeight="1" x14ac:dyDescent="0.25">
      <c r="B133" s="35"/>
      <c r="C133" s="35"/>
      <c r="D133" s="35"/>
      <c r="E133" s="35"/>
      <c r="F133" s="35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36"/>
      <c r="AE133" s="36"/>
      <c r="AF133" s="36"/>
      <c r="AG133" s="36"/>
    </row>
    <row r="134" spans="1:33" ht="15.75" customHeight="1" x14ac:dyDescent="0.25">
      <c r="AC134" s="7"/>
      <c r="AD134" s="28"/>
      <c r="AE134" s="28"/>
      <c r="AF134" s="28"/>
      <c r="AG134" s="28"/>
    </row>
    <row r="135" spans="1:33" ht="15.75" customHeight="1" x14ac:dyDescent="0.25">
      <c r="AC135" s="7"/>
      <c r="AD135" s="28"/>
      <c r="AE135" s="28"/>
      <c r="AF135" s="28"/>
      <c r="AG135" s="28"/>
    </row>
    <row r="136" spans="1:33" ht="15.75" customHeight="1" x14ac:dyDescent="0.25">
      <c r="AC136" s="7"/>
      <c r="AD136" s="28"/>
      <c r="AE136" s="28"/>
      <c r="AF136" s="28"/>
      <c r="AG136" s="28"/>
    </row>
    <row r="137" spans="1:33" ht="15.75" customHeight="1" x14ac:dyDescent="0.25">
      <c r="AC137" s="7"/>
      <c r="AD137" s="28"/>
      <c r="AE137" s="28"/>
      <c r="AF137" s="28"/>
      <c r="AG137" s="28"/>
    </row>
    <row r="138" spans="1:33" ht="15.75" customHeight="1" x14ac:dyDescent="0.25">
      <c r="AC138" s="7"/>
      <c r="AD138" s="28"/>
      <c r="AE138" s="28"/>
      <c r="AF138" s="28"/>
      <c r="AG138" s="28"/>
    </row>
    <row r="139" spans="1:33" ht="15.75" customHeight="1" x14ac:dyDescent="0.25">
      <c r="AC139" s="7"/>
      <c r="AD139" s="28"/>
      <c r="AE139" s="28"/>
      <c r="AF139" s="28"/>
      <c r="AG139" s="28"/>
    </row>
    <row r="140" spans="1:33" ht="15.75" customHeight="1" x14ac:dyDescent="0.25">
      <c r="AC140" s="7"/>
      <c r="AD140" s="28"/>
      <c r="AE140" s="28"/>
      <c r="AF140" s="28"/>
      <c r="AG140" s="28"/>
    </row>
    <row r="141" spans="1:33" ht="15.75" customHeight="1" x14ac:dyDescent="0.25">
      <c r="AC141" s="7"/>
      <c r="AD141" s="28"/>
      <c r="AE141" s="28"/>
      <c r="AF141" s="28"/>
      <c r="AG141" s="28"/>
    </row>
    <row r="142" spans="1:33" ht="15.75" customHeight="1" x14ac:dyDescent="0.25">
      <c r="AC142" s="7"/>
      <c r="AD142" s="28"/>
      <c r="AE142" s="28"/>
      <c r="AF142" s="28"/>
      <c r="AG142" s="28"/>
    </row>
    <row r="143" spans="1:33" ht="15.75" customHeight="1" x14ac:dyDescent="0.25">
      <c r="AC143" s="7"/>
      <c r="AD143" s="28"/>
      <c r="AE143" s="28"/>
      <c r="AF143" s="28"/>
      <c r="AG143" s="28"/>
    </row>
    <row r="144" spans="1:33" ht="15.75" customHeight="1" x14ac:dyDescent="0.25">
      <c r="AC144" s="7"/>
      <c r="AD144" s="28"/>
      <c r="AE144" s="28"/>
      <c r="AF144" s="28"/>
      <c r="AG144" s="28"/>
    </row>
    <row r="145" spans="29:33" ht="15.75" customHeight="1" x14ac:dyDescent="0.25">
      <c r="AC145" s="7"/>
      <c r="AD145" s="28"/>
      <c r="AE145" s="28"/>
      <c r="AF145" s="28"/>
      <c r="AG145" s="28"/>
    </row>
    <row r="146" spans="29:33" ht="15.75" customHeight="1" x14ac:dyDescent="0.25">
      <c r="AC146" s="7"/>
      <c r="AD146" s="28"/>
      <c r="AE146" s="28"/>
      <c r="AF146" s="28"/>
      <c r="AG146" s="28"/>
    </row>
    <row r="147" spans="29:33" ht="15.75" customHeight="1" x14ac:dyDescent="0.25">
      <c r="AC147" s="7"/>
      <c r="AD147" s="28"/>
      <c r="AE147" s="28"/>
      <c r="AF147" s="28"/>
      <c r="AG147" s="28"/>
    </row>
    <row r="148" spans="29:33" ht="15.75" customHeight="1" x14ac:dyDescent="0.25">
      <c r="AC148" s="7"/>
      <c r="AD148" s="28"/>
      <c r="AE148" s="28"/>
      <c r="AF148" s="28"/>
      <c r="AG148" s="28"/>
    </row>
    <row r="149" spans="29:33" ht="15.75" customHeight="1" x14ac:dyDescent="0.25">
      <c r="AC149" s="7"/>
      <c r="AD149" s="28"/>
      <c r="AE149" s="28"/>
      <c r="AF149" s="28"/>
      <c r="AG149" s="28"/>
    </row>
    <row r="150" spans="29:33" ht="15.75" customHeight="1" x14ac:dyDescent="0.25">
      <c r="AC150" s="7"/>
      <c r="AD150" s="28"/>
      <c r="AE150" s="28"/>
      <c r="AF150" s="28"/>
      <c r="AG150" s="28"/>
    </row>
    <row r="151" spans="29:33" ht="15.75" customHeight="1" x14ac:dyDescent="0.25">
      <c r="AC151" s="7"/>
      <c r="AD151" s="28"/>
      <c r="AE151" s="28"/>
      <c r="AF151" s="28"/>
      <c r="AG151" s="28"/>
    </row>
    <row r="152" spans="29:33" ht="15.75" customHeight="1" x14ac:dyDescent="0.25">
      <c r="AC152" s="7"/>
      <c r="AD152" s="28"/>
      <c r="AE152" s="28"/>
      <c r="AF152" s="28"/>
      <c r="AG152" s="28"/>
    </row>
    <row r="153" spans="29:33" ht="15.75" customHeight="1" x14ac:dyDescent="0.25">
      <c r="AC153" s="7"/>
      <c r="AD153" s="28"/>
      <c r="AE153" s="28"/>
      <c r="AF153" s="28"/>
      <c r="AG153" s="28"/>
    </row>
    <row r="154" spans="29:33" ht="15.75" customHeight="1" x14ac:dyDescent="0.25">
      <c r="AC154" s="7"/>
      <c r="AD154" s="28"/>
      <c r="AE154" s="28"/>
      <c r="AF154" s="28"/>
      <c r="AG154" s="28"/>
    </row>
    <row r="155" spans="29:33" ht="15.75" customHeight="1" x14ac:dyDescent="0.25">
      <c r="AC155" s="7"/>
      <c r="AD155" s="28"/>
      <c r="AE155" s="28"/>
      <c r="AF155" s="28"/>
      <c r="AG155" s="28"/>
    </row>
    <row r="156" spans="29:33" ht="15.75" customHeight="1" x14ac:dyDescent="0.25">
      <c r="AC156" s="7"/>
      <c r="AD156" s="28"/>
      <c r="AE156" s="28"/>
      <c r="AF156" s="28"/>
      <c r="AG156" s="28"/>
    </row>
    <row r="157" spans="29:33" ht="15.75" customHeight="1" x14ac:dyDescent="0.25">
      <c r="AC157" s="7"/>
      <c r="AD157" s="28"/>
      <c r="AE157" s="28"/>
      <c r="AF157" s="28"/>
      <c r="AG157" s="28"/>
    </row>
    <row r="158" spans="29:33" ht="15.75" customHeight="1" x14ac:dyDescent="0.25">
      <c r="AC158" s="7"/>
      <c r="AD158" s="28"/>
      <c r="AE158" s="28"/>
      <c r="AF158" s="28"/>
      <c r="AG158" s="28"/>
    </row>
    <row r="159" spans="29:33" ht="15.75" customHeight="1" x14ac:dyDescent="0.25">
      <c r="AC159" s="7"/>
      <c r="AD159" s="28"/>
      <c r="AE159" s="28"/>
      <c r="AF159" s="28"/>
      <c r="AG159" s="28"/>
    </row>
    <row r="160" spans="29:33" ht="15.75" customHeight="1" x14ac:dyDescent="0.25">
      <c r="AC160" s="7"/>
      <c r="AD160" s="28"/>
      <c r="AE160" s="28"/>
      <c r="AF160" s="28"/>
      <c r="AG160" s="28"/>
    </row>
    <row r="161" spans="29:33" ht="15.75" customHeight="1" x14ac:dyDescent="0.25">
      <c r="AC161" s="7"/>
      <c r="AD161" s="28"/>
      <c r="AE161" s="28"/>
      <c r="AF161" s="28"/>
      <c r="AG161" s="28"/>
    </row>
    <row r="162" spans="29:33" ht="15.75" customHeight="1" x14ac:dyDescent="0.25">
      <c r="AC162" s="7"/>
      <c r="AD162" s="28"/>
      <c r="AE162" s="28"/>
      <c r="AF162" s="28"/>
      <c r="AG162" s="28"/>
    </row>
    <row r="163" spans="29:33" ht="15.75" customHeight="1" x14ac:dyDescent="0.25">
      <c r="AC163" s="7"/>
      <c r="AD163" s="28"/>
      <c r="AE163" s="28"/>
      <c r="AF163" s="28"/>
      <c r="AG163" s="28"/>
    </row>
    <row r="164" spans="29:33" ht="15.75" customHeight="1" x14ac:dyDescent="0.25">
      <c r="AC164" s="7"/>
      <c r="AD164" s="28"/>
      <c r="AE164" s="28"/>
      <c r="AF164" s="28"/>
      <c r="AG164" s="28"/>
    </row>
    <row r="165" spans="29:33" ht="15.75" customHeight="1" x14ac:dyDescent="0.25">
      <c r="AC165" s="7"/>
      <c r="AD165" s="28"/>
      <c r="AE165" s="28"/>
      <c r="AF165" s="28"/>
      <c r="AG165" s="28"/>
    </row>
    <row r="166" spans="29:33" ht="15.75" customHeight="1" x14ac:dyDescent="0.25">
      <c r="AC166" s="7"/>
      <c r="AD166" s="28"/>
      <c r="AE166" s="28"/>
      <c r="AF166" s="28"/>
      <c r="AG166" s="28"/>
    </row>
    <row r="167" spans="29:33" ht="15.75" customHeight="1" x14ac:dyDescent="0.25">
      <c r="AC167" s="7"/>
      <c r="AD167" s="28"/>
      <c r="AE167" s="28"/>
      <c r="AF167" s="28"/>
      <c r="AG167" s="28"/>
    </row>
    <row r="168" spans="29:33" ht="15.75" customHeight="1" x14ac:dyDescent="0.25">
      <c r="AC168" s="7"/>
      <c r="AD168" s="28"/>
      <c r="AE168" s="28"/>
      <c r="AF168" s="28"/>
      <c r="AG168" s="28"/>
    </row>
    <row r="169" spans="29:33" ht="15.75" customHeight="1" x14ac:dyDescent="0.25">
      <c r="AC169" s="7"/>
      <c r="AD169" s="28"/>
      <c r="AE169" s="28"/>
      <c r="AF169" s="28"/>
      <c r="AG169" s="28"/>
    </row>
    <row r="170" spans="29:33" ht="15.75" customHeight="1" x14ac:dyDescent="0.25">
      <c r="AC170" s="7"/>
      <c r="AD170" s="28"/>
      <c r="AE170" s="28"/>
      <c r="AF170" s="28"/>
      <c r="AG170" s="28"/>
    </row>
    <row r="171" spans="29:33" ht="15.75" customHeight="1" x14ac:dyDescent="0.25">
      <c r="AC171" s="7"/>
      <c r="AD171" s="28"/>
      <c r="AE171" s="28"/>
      <c r="AF171" s="28"/>
      <c r="AG171" s="28"/>
    </row>
    <row r="172" spans="29:33" ht="15.75" customHeight="1" x14ac:dyDescent="0.25">
      <c r="AC172" s="7"/>
      <c r="AD172" s="28"/>
      <c r="AE172" s="28"/>
      <c r="AF172" s="28"/>
      <c r="AG172" s="28"/>
    </row>
    <row r="173" spans="29:33" ht="15.75" customHeight="1" x14ac:dyDescent="0.25">
      <c r="AC173" s="7"/>
      <c r="AD173" s="28"/>
      <c r="AE173" s="28"/>
      <c r="AF173" s="28"/>
      <c r="AG173" s="28"/>
    </row>
    <row r="174" spans="29:33" ht="15.75" customHeight="1" x14ac:dyDescent="0.25">
      <c r="AC174" s="7"/>
      <c r="AD174" s="28"/>
      <c r="AE174" s="28"/>
      <c r="AF174" s="28"/>
      <c r="AG174" s="28"/>
    </row>
    <row r="175" spans="29:33" ht="15.75" customHeight="1" x14ac:dyDescent="0.25">
      <c r="AC175" s="7"/>
      <c r="AD175" s="28"/>
      <c r="AE175" s="28"/>
      <c r="AF175" s="28"/>
      <c r="AG175" s="28"/>
    </row>
    <row r="176" spans="29:33" ht="15.75" customHeight="1" x14ac:dyDescent="0.25">
      <c r="AC176" s="7"/>
      <c r="AD176" s="28"/>
      <c r="AE176" s="28"/>
      <c r="AF176" s="28"/>
      <c r="AG176" s="28"/>
    </row>
    <row r="177" spans="29:33" ht="15.75" customHeight="1" x14ac:dyDescent="0.25">
      <c r="AC177" s="7"/>
      <c r="AD177" s="28"/>
      <c r="AE177" s="28"/>
      <c r="AF177" s="28"/>
      <c r="AG177" s="28"/>
    </row>
    <row r="178" spans="29:33" ht="15.75" customHeight="1" x14ac:dyDescent="0.25">
      <c r="AC178" s="7"/>
      <c r="AD178" s="28"/>
      <c r="AE178" s="28"/>
      <c r="AF178" s="28"/>
      <c r="AG178" s="28"/>
    </row>
    <row r="179" spans="29:33" ht="15.75" customHeight="1" x14ac:dyDescent="0.25">
      <c r="AC179" s="7"/>
      <c r="AD179" s="28"/>
      <c r="AE179" s="28"/>
      <c r="AF179" s="28"/>
      <c r="AG179" s="28"/>
    </row>
    <row r="180" spans="29:33" ht="15.75" customHeight="1" x14ac:dyDescent="0.25">
      <c r="AC180" s="7"/>
      <c r="AD180" s="28"/>
      <c r="AE180" s="28"/>
      <c r="AF180" s="28"/>
      <c r="AG180" s="28"/>
    </row>
    <row r="181" spans="29:33" ht="15.75" customHeight="1" x14ac:dyDescent="0.25">
      <c r="AC181" s="7"/>
      <c r="AD181" s="28"/>
      <c r="AE181" s="28"/>
      <c r="AF181" s="28"/>
      <c r="AG181" s="28"/>
    </row>
    <row r="182" spans="29:33" ht="15.75" customHeight="1" x14ac:dyDescent="0.25">
      <c r="AC182" s="7"/>
      <c r="AD182" s="28"/>
      <c r="AE182" s="28"/>
      <c r="AF182" s="28"/>
      <c r="AG182" s="28"/>
    </row>
    <row r="183" spans="29:33" ht="15.75" customHeight="1" x14ac:dyDescent="0.25">
      <c r="AC183" s="7"/>
      <c r="AD183" s="28"/>
      <c r="AE183" s="28"/>
      <c r="AF183" s="28"/>
      <c r="AG183" s="28"/>
    </row>
    <row r="184" spans="29:33" ht="15.75" customHeight="1" x14ac:dyDescent="0.25">
      <c r="AC184" s="7"/>
      <c r="AD184" s="28"/>
      <c r="AE184" s="28"/>
      <c r="AF184" s="28"/>
      <c r="AG184" s="28"/>
    </row>
    <row r="185" spans="29:33" ht="15.75" customHeight="1" x14ac:dyDescent="0.25">
      <c r="AC185" s="7"/>
      <c r="AD185" s="28"/>
      <c r="AE185" s="28"/>
      <c r="AF185" s="28"/>
      <c r="AG185" s="28"/>
    </row>
    <row r="186" spans="29:33" ht="15.75" customHeight="1" x14ac:dyDescent="0.25">
      <c r="AC186" s="7"/>
      <c r="AD186" s="28"/>
      <c r="AE186" s="28"/>
      <c r="AF186" s="28"/>
      <c r="AG186" s="28"/>
    </row>
    <row r="187" spans="29:33" ht="15.75" customHeight="1" x14ac:dyDescent="0.25">
      <c r="AC187" s="7"/>
      <c r="AD187" s="28"/>
      <c r="AE187" s="28"/>
      <c r="AF187" s="28"/>
      <c r="AG187" s="28"/>
    </row>
    <row r="188" spans="29:33" ht="15.75" customHeight="1" x14ac:dyDescent="0.25">
      <c r="AC188" s="7"/>
      <c r="AD188" s="28"/>
      <c r="AE188" s="28"/>
      <c r="AF188" s="28"/>
      <c r="AG188" s="28"/>
    </row>
    <row r="189" spans="29:33" ht="15.75" customHeight="1" x14ac:dyDescent="0.25">
      <c r="AC189" s="7"/>
      <c r="AD189" s="28"/>
      <c r="AE189" s="28"/>
      <c r="AF189" s="28"/>
      <c r="AG189" s="28"/>
    </row>
    <row r="190" spans="29:33" ht="15.75" customHeight="1" x14ac:dyDescent="0.25">
      <c r="AC190" s="7"/>
      <c r="AD190" s="28"/>
      <c r="AE190" s="28"/>
      <c r="AF190" s="28"/>
      <c r="AG190" s="28"/>
    </row>
    <row r="191" spans="29:33" ht="15.75" customHeight="1" x14ac:dyDescent="0.25">
      <c r="AC191" s="7"/>
      <c r="AD191" s="28"/>
      <c r="AE191" s="28"/>
      <c r="AF191" s="28"/>
      <c r="AG191" s="28"/>
    </row>
    <row r="192" spans="29:33" ht="15.75" customHeight="1" x14ac:dyDescent="0.25">
      <c r="AC192" s="7"/>
      <c r="AD192" s="28"/>
      <c r="AE192" s="28"/>
      <c r="AF192" s="28"/>
      <c r="AG192" s="28"/>
    </row>
    <row r="193" spans="29:33" ht="15.75" customHeight="1" x14ac:dyDescent="0.25">
      <c r="AC193" s="7"/>
      <c r="AD193" s="28"/>
      <c r="AE193" s="28"/>
      <c r="AF193" s="28"/>
      <c r="AG193" s="28"/>
    </row>
    <row r="194" spans="29:33" ht="15.75" customHeight="1" x14ac:dyDescent="0.25">
      <c r="AC194" s="7"/>
      <c r="AD194" s="28"/>
      <c r="AE194" s="28"/>
      <c r="AF194" s="28"/>
      <c r="AG194" s="28"/>
    </row>
    <row r="195" spans="29:33" ht="15.75" customHeight="1" x14ac:dyDescent="0.25">
      <c r="AC195" s="7"/>
      <c r="AD195" s="28"/>
      <c r="AE195" s="28"/>
      <c r="AF195" s="28"/>
      <c r="AG195" s="28"/>
    </row>
    <row r="196" spans="29:33" ht="15.75" customHeight="1" x14ac:dyDescent="0.25">
      <c r="AC196" s="7"/>
      <c r="AD196" s="28"/>
      <c r="AE196" s="28"/>
      <c r="AF196" s="28"/>
      <c r="AG196" s="28"/>
    </row>
    <row r="197" spans="29:33" ht="15.75" customHeight="1" x14ac:dyDescent="0.25">
      <c r="AC197" s="7"/>
      <c r="AD197" s="28"/>
      <c r="AE197" s="28"/>
      <c r="AF197" s="28"/>
      <c r="AG197" s="28"/>
    </row>
    <row r="198" spans="29:33" ht="15.75" customHeight="1" x14ac:dyDescent="0.25">
      <c r="AC198" s="7"/>
      <c r="AD198" s="28"/>
      <c r="AE198" s="28"/>
      <c r="AF198" s="28"/>
      <c r="AG198" s="28"/>
    </row>
    <row r="199" spans="29:33" ht="15.75" customHeight="1" x14ac:dyDescent="0.25">
      <c r="AC199" s="7"/>
      <c r="AD199" s="28"/>
      <c r="AE199" s="28"/>
      <c r="AF199" s="28"/>
      <c r="AG199" s="28"/>
    </row>
    <row r="200" spans="29:33" ht="15.75" customHeight="1" x14ac:dyDescent="0.25">
      <c r="AC200" s="7"/>
      <c r="AD200" s="28"/>
      <c r="AE200" s="28"/>
      <c r="AF200" s="28"/>
      <c r="AG200" s="28"/>
    </row>
    <row r="201" spans="29:33" ht="15.75" customHeight="1" x14ac:dyDescent="0.25">
      <c r="AC201" s="7"/>
      <c r="AD201" s="28"/>
      <c r="AE201" s="28"/>
      <c r="AF201" s="28"/>
      <c r="AG201" s="28"/>
    </row>
    <row r="202" spans="29:33" ht="15.75" customHeight="1" x14ac:dyDescent="0.25">
      <c r="AC202" s="7"/>
      <c r="AD202" s="28"/>
      <c r="AE202" s="28"/>
      <c r="AF202" s="28"/>
      <c r="AG202" s="28"/>
    </row>
    <row r="203" spans="29:33" ht="15.75" customHeight="1" x14ac:dyDescent="0.25">
      <c r="AC203" s="7"/>
      <c r="AD203" s="28"/>
      <c r="AE203" s="28"/>
      <c r="AF203" s="28"/>
      <c r="AG203" s="28"/>
    </row>
    <row r="204" spans="29:33" ht="15.75" customHeight="1" x14ac:dyDescent="0.25">
      <c r="AC204" s="7"/>
      <c r="AD204" s="28"/>
      <c r="AE204" s="28"/>
      <c r="AF204" s="28"/>
      <c r="AG204" s="28"/>
    </row>
    <row r="205" spans="29:33" ht="15.75" customHeight="1" x14ac:dyDescent="0.25">
      <c r="AC205" s="7"/>
      <c r="AD205" s="28"/>
      <c r="AE205" s="28"/>
      <c r="AF205" s="28"/>
      <c r="AG205" s="28"/>
    </row>
    <row r="206" spans="29:33" ht="15.75" customHeight="1" x14ac:dyDescent="0.25">
      <c r="AC206" s="7"/>
      <c r="AD206" s="28"/>
      <c r="AE206" s="28"/>
      <c r="AF206" s="28"/>
      <c r="AG206" s="28"/>
    </row>
    <row r="207" spans="29:33" ht="15.75" customHeight="1" x14ac:dyDescent="0.25">
      <c r="AC207" s="7"/>
      <c r="AD207" s="28"/>
      <c r="AE207" s="28"/>
      <c r="AF207" s="28"/>
      <c r="AG207" s="28"/>
    </row>
    <row r="208" spans="29:33" ht="15.75" customHeight="1" x14ac:dyDescent="0.25">
      <c r="AC208" s="7"/>
      <c r="AD208" s="28"/>
      <c r="AE208" s="28"/>
      <c r="AF208" s="28"/>
      <c r="AG208" s="28"/>
    </row>
    <row r="209" spans="29:33" ht="15.75" customHeight="1" x14ac:dyDescent="0.25">
      <c r="AC209" s="7"/>
      <c r="AD209" s="28"/>
      <c r="AE209" s="28"/>
      <c r="AF209" s="28"/>
      <c r="AG209" s="28"/>
    </row>
    <row r="210" spans="29:33" ht="15.75" customHeight="1" x14ac:dyDescent="0.25">
      <c r="AC210" s="7"/>
      <c r="AD210" s="28"/>
      <c r="AE210" s="28"/>
      <c r="AF210" s="28"/>
      <c r="AG210" s="28"/>
    </row>
    <row r="211" spans="29:33" ht="15.75" customHeight="1" x14ac:dyDescent="0.25">
      <c r="AC211" s="7"/>
      <c r="AD211" s="28"/>
      <c r="AE211" s="28"/>
      <c r="AF211" s="28"/>
      <c r="AG211" s="28"/>
    </row>
    <row r="212" spans="29:33" ht="15.75" customHeight="1" x14ac:dyDescent="0.25">
      <c r="AC212" s="7"/>
      <c r="AD212" s="28"/>
      <c r="AE212" s="28"/>
      <c r="AF212" s="28"/>
      <c r="AG212" s="28"/>
    </row>
    <row r="213" spans="29:33" ht="15.75" customHeight="1" x14ac:dyDescent="0.25">
      <c r="AC213" s="7"/>
      <c r="AD213" s="28"/>
      <c r="AE213" s="28"/>
      <c r="AF213" s="28"/>
      <c r="AG213" s="28"/>
    </row>
    <row r="214" spans="29:33" ht="15.75" customHeight="1" x14ac:dyDescent="0.25">
      <c r="AC214" s="7"/>
      <c r="AD214" s="28"/>
      <c r="AE214" s="28"/>
      <c r="AF214" s="28"/>
      <c r="AG214" s="28"/>
    </row>
    <row r="215" spans="29:33" ht="15.75" customHeight="1" x14ac:dyDescent="0.25">
      <c r="AC215" s="7"/>
      <c r="AD215" s="28"/>
      <c r="AE215" s="28"/>
      <c r="AF215" s="28"/>
      <c r="AG215" s="28"/>
    </row>
    <row r="216" spans="29:33" ht="15.75" customHeight="1" x14ac:dyDescent="0.25">
      <c r="AC216" s="7"/>
      <c r="AD216" s="28"/>
      <c r="AE216" s="28"/>
      <c r="AF216" s="28"/>
      <c r="AG216" s="28"/>
    </row>
    <row r="217" spans="29:33" ht="15.75" customHeight="1" x14ac:dyDescent="0.25">
      <c r="AC217" s="7"/>
      <c r="AD217" s="28"/>
      <c r="AE217" s="28"/>
      <c r="AF217" s="28"/>
      <c r="AG217" s="28"/>
    </row>
    <row r="218" spans="29:33" ht="15.75" customHeight="1" x14ac:dyDescent="0.25">
      <c r="AC218" s="7"/>
      <c r="AD218" s="28"/>
      <c r="AE218" s="28"/>
      <c r="AF218" s="28"/>
      <c r="AG218" s="28"/>
    </row>
    <row r="219" spans="29:33" ht="15.75" customHeight="1" x14ac:dyDescent="0.25">
      <c r="AC219" s="7"/>
      <c r="AD219" s="28"/>
      <c r="AE219" s="28"/>
      <c r="AF219" s="28"/>
      <c r="AG219" s="28"/>
    </row>
    <row r="220" spans="29:33" ht="15.75" customHeight="1" x14ac:dyDescent="0.25">
      <c r="AC220" s="7"/>
      <c r="AD220" s="28"/>
      <c r="AE220" s="28"/>
      <c r="AF220" s="28"/>
      <c r="AG220" s="28"/>
    </row>
    <row r="221" spans="29:33" ht="15.75" customHeight="1" x14ac:dyDescent="0.25">
      <c r="AC221" s="7"/>
      <c r="AD221" s="28"/>
      <c r="AE221" s="28"/>
      <c r="AF221" s="28"/>
      <c r="AG221" s="28"/>
    </row>
    <row r="222" spans="29:33" ht="15.75" customHeight="1" x14ac:dyDescent="0.25">
      <c r="AC222" s="7"/>
      <c r="AD222" s="28"/>
      <c r="AE222" s="28"/>
      <c r="AF222" s="28"/>
      <c r="AG222" s="28"/>
    </row>
    <row r="223" spans="29:33" ht="15.75" customHeight="1" x14ac:dyDescent="0.25">
      <c r="AC223" s="7"/>
      <c r="AD223" s="28"/>
      <c r="AE223" s="28"/>
      <c r="AF223" s="28"/>
      <c r="AG223" s="28"/>
    </row>
    <row r="224" spans="29:33" ht="15.75" customHeight="1" x14ac:dyDescent="0.25">
      <c r="AC224" s="7"/>
      <c r="AD224" s="28"/>
      <c r="AE224" s="28"/>
      <c r="AF224" s="28"/>
      <c r="AG224" s="28"/>
    </row>
    <row r="225" spans="29:33" ht="15.75" customHeight="1" x14ac:dyDescent="0.25">
      <c r="AC225" s="7"/>
      <c r="AD225" s="28"/>
      <c r="AE225" s="28"/>
      <c r="AF225" s="28"/>
      <c r="AG225" s="28"/>
    </row>
    <row r="226" spans="29:33" ht="15.75" customHeight="1" x14ac:dyDescent="0.25">
      <c r="AC226" s="7"/>
      <c r="AD226" s="28"/>
      <c r="AE226" s="28"/>
      <c r="AF226" s="28"/>
      <c r="AG226" s="28"/>
    </row>
    <row r="227" spans="29:33" ht="15.75" customHeight="1" x14ac:dyDescent="0.25">
      <c r="AC227" s="7"/>
      <c r="AD227" s="28"/>
      <c r="AE227" s="28"/>
      <c r="AF227" s="28"/>
      <c r="AG227" s="28"/>
    </row>
    <row r="228" spans="29:33" ht="15.75" customHeight="1" x14ac:dyDescent="0.25">
      <c r="AC228" s="7"/>
      <c r="AD228" s="28"/>
      <c r="AE228" s="28"/>
      <c r="AF228" s="28"/>
      <c r="AG228" s="28"/>
    </row>
    <row r="229" spans="29:33" ht="15.75" customHeight="1" x14ac:dyDescent="0.25">
      <c r="AC229" s="7"/>
      <c r="AD229" s="28"/>
      <c r="AE229" s="28"/>
      <c r="AF229" s="28"/>
      <c r="AG229" s="28"/>
    </row>
    <row r="230" spans="29:33" ht="15.75" customHeight="1" x14ac:dyDescent="0.25">
      <c r="AC230" s="7"/>
      <c r="AD230" s="28"/>
      <c r="AE230" s="28"/>
      <c r="AF230" s="28"/>
      <c r="AG230" s="28"/>
    </row>
    <row r="231" spans="29:33" ht="15.75" customHeight="1" x14ac:dyDescent="0.25">
      <c r="AC231" s="7"/>
      <c r="AD231" s="28"/>
      <c r="AE231" s="28"/>
      <c r="AF231" s="28"/>
      <c r="AG231" s="28"/>
    </row>
    <row r="232" spans="29:33" ht="15.75" customHeight="1" x14ac:dyDescent="0.25">
      <c r="AC232" s="7"/>
      <c r="AD232" s="28"/>
      <c r="AE232" s="28"/>
      <c r="AF232" s="28"/>
      <c r="AG232" s="28"/>
    </row>
    <row r="233" spans="29:33" ht="15.75" customHeight="1" x14ac:dyDescent="0.25">
      <c r="AC233" s="7"/>
      <c r="AD233" s="28"/>
      <c r="AE233" s="28"/>
      <c r="AF233" s="28"/>
      <c r="AG233" s="28"/>
    </row>
    <row r="234" spans="29:33" ht="15.75" customHeight="1" x14ac:dyDescent="0.25">
      <c r="AC234" s="7"/>
      <c r="AD234" s="28"/>
      <c r="AE234" s="28"/>
      <c r="AF234" s="28"/>
      <c r="AG234" s="28"/>
    </row>
    <row r="235" spans="29:33" ht="15.75" customHeight="1" x14ac:dyDescent="0.25">
      <c r="AC235" s="7"/>
      <c r="AD235" s="28"/>
      <c r="AE235" s="28"/>
      <c r="AF235" s="28"/>
      <c r="AG235" s="28"/>
    </row>
    <row r="236" spans="29:33" ht="15.75" customHeight="1" x14ac:dyDescent="0.25">
      <c r="AC236" s="7"/>
      <c r="AD236" s="28"/>
      <c r="AE236" s="28"/>
      <c r="AF236" s="28"/>
      <c r="AG236" s="28"/>
    </row>
    <row r="237" spans="29:33" ht="15.75" customHeight="1" x14ac:dyDescent="0.25">
      <c r="AC237" s="7"/>
      <c r="AD237" s="28"/>
      <c r="AE237" s="28"/>
      <c r="AF237" s="28"/>
      <c r="AG237" s="28"/>
    </row>
    <row r="238" spans="29:33" ht="15.75" customHeight="1" x14ac:dyDescent="0.25">
      <c r="AC238" s="7"/>
      <c r="AD238" s="28"/>
      <c r="AE238" s="28"/>
      <c r="AF238" s="28"/>
      <c r="AG238" s="28"/>
    </row>
    <row r="239" spans="29:33" ht="15.75" customHeight="1" x14ac:dyDescent="0.25">
      <c r="AC239" s="7"/>
      <c r="AD239" s="28"/>
      <c r="AE239" s="28"/>
      <c r="AF239" s="28"/>
      <c r="AG239" s="28"/>
    </row>
    <row r="240" spans="29:33" ht="15.75" customHeight="1" x14ac:dyDescent="0.25">
      <c r="AC240" s="7"/>
      <c r="AD240" s="28"/>
      <c r="AE240" s="28"/>
      <c r="AF240" s="28"/>
      <c r="AG240" s="28"/>
    </row>
    <row r="241" spans="29:33" ht="15.75" customHeight="1" x14ac:dyDescent="0.25">
      <c r="AC241" s="7"/>
      <c r="AD241" s="28"/>
      <c r="AE241" s="28"/>
      <c r="AF241" s="28"/>
      <c r="AG241" s="28"/>
    </row>
    <row r="242" spans="29:33" ht="15.75" customHeight="1" x14ac:dyDescent="0.25">
      <c r="AC242" s="7"/>
      <c r="AD242" s="28"/>
      <c r="AE242" s="28"/>
      <c r="AF242" s="28"/>
      <c r="AG242" s="28"/>
    </row>
    <row r="243" spans="29:33" ht="15.75" customHeight="1" x14ac:dyDescent="0.25">
      <c r="AC243" s="7"/>
      <c r="AD243" s="28"/>
      <c r="AE243" s="28"/>
      <c r="AF243" s="28"/>
      <c r="AG243" s="28"/>
    </row>
    <row r="244" spans="29:33" ht="15.75" customHeight="1" x14ac:dyDescent="0.25">
      <c r="AC244" s="7"/>
      <c r="AD244" s="28"/>
      <c r="AE244" s="28"/>
      <c r="AF244" s="28"/>
      <c r="AG244" s="28"/>
    </row>
    <row r="245" spans="29:33" ht="15.75" customHeight="1" x14ac:dyDescent="0.25">
      <c r="AC245" s="7"/>
      <c r="AD245" s="28"/>
      <c r="AE245" s="28"/>
      <c r="AF245" s="28"/>
      <c r="AG245" s="28"/>
    </row>
    <row r="246" spans="29:33" ht="15.75" customHeight="1" x14ac:dyDescent="0.25">
      <c r="AC246" s="7"/>
      <c r="AD246" s="28"/>
      <c r="AE246" s="28"/>
      <c r="AF246" s="28"/>
      <c r="AG246" s="28"/>
    </row>
    <row r="247" spans="29:33" ht="15.75" customHeight="1" x14ac:dyDescent="0.25">
      <c r="AC247" s="7"/>
      <c r="AD247" s="28"/>
      <c r="AE247" s="28"/>
      <c r="AF247" s="28"/>
      <c r="AG247" s="28"/>
    </row>
    <row r="248" spans="29:33" ht="15.75" customHeight="1" x14ac:dyDescent="0.25">
      <c r="AC248" s="7"/>
      <c r="AD248" s="28"/>
      <c r="AE248" s="28"/>
      <c r="AF248" s="28"/>
      <c r="AG248" s="28"/>
    </row>
    <row r="249" spans="29:33" ht="15.75" customHeight="1" x14ac:dyDescent="0.25">
      <c r="AC249" s="7"/>
      <c r="AD249" s="28"/>
      <c r="AE249" s="28"/>
      <c r="AF249" s="28"/>
      <c r="AG249" s="28"/>
    </row>
    <row r="250" spans="29:33" ht="15.75" customHeight="1" x14ac:dyDescent="0.25">
      <c r="AC250" s="7"/>
      <c r="AD250" s="28"/>
      <c r="AE250" s="28"/>
      <c r="AF250" s="28"/>
      <c r="AG250" s="28"/>
    </row>
    <row r="251" spans="29:33" ht="15.75" customHeight="1" x14ac:dyDescent="0.25">
      <c r="AC251" s="7"/>
      <c r="AD251" s="28"/>
      <c r="AE251" s="28"/>
      <c r="AF251" s="28"/>
      <c r="AG251" s="28"/>
    </row>
    <row r="252" spans="29:33" ht="15.75" customHeight="1" x14ac:dyDescent="0.25">
      <c r="AC252" s="7"/>
      <c r="AD252" s="28"/>
      <c r="AE252" s="28"/>
      <c r="AF252" s="28"/>
      <c r="AG252" s="28"/>
    </row>
    <row r="253" spans="29:33" ht="15.75" customHeight="1" x14ac:dyDescent="0.25">
      <c r="AC253" s="7"/>
      <c r="AD253" s="28"/>
      <c r="AE253" s="28"/>
      <c r="AF253" s="28"/>
      <c r="AG253" s="28"/>
    </row>
    <row r="254" spans="29:33" ht="15.75" customHeight="1" x14ac:dyDescent="0.25">
      <c r="AC254" s="7"/>
      <c r="AD254" s="28"/>
      <c r="AE254" s="28"/>
      <c r="AF254" s="28"/>
      <c r="AG254" s="28"/>
    </row>
    <row r="255" spans="29:33" ht="15.75" customHeight="1" x14ac:dyDescent="0.25">
      <c r="AC255" s="7"/>
      <c r="AD255" s="28"/>
      <c r="AE255" s="28"/>
      <c r="AF255" s="28"/>
      <c r="AG255" s="28"/>
    </row>
    <row r="256" spans="29:33" ht="15.75" customHeight="1" x14ac:dyDescent="0.25">
      <c r="AC256" s="7"/>
      <c r="AD256" s="28"/>
      <c r="AE256" s="28"/>
      <c r="AF256" s="28"/>
      <c r="AG256" s="28"/>
    </row>
    <row r="257" spans="29:33" ht="15.75" customHeight="1" x14ac:dyDescent="0.25">
      <c r="AC257" s="7"/>
      <c r="AD257" s="28"/>
      <c r="AE257" s="28"/>
      <c r="AF257" s="28"/>
      <c r="AG257" s="28"/>
    </row>
    <row r="258" spans="29:33" ht="15.75" customHeight="1" x14ac:dyDescent="0.25">
      <c r="AC258" s="7"/>
      <c r="AD258" s="28"/>
      <c r="AE258" s="28"/>
      <c r="AF258" s="28"/>
      <c r="AG258" s="28"/>
    </row>
    <row r="259" spans="29:33" ht="15.75" customHeight="1" x14ac:dyDescent="0.25">
      <c r="AC259" s="7"/>
      <c r="AD259" s="28"/>
      <c r="AE259" s="28"/>
      <c r="AF259" s="28"/>
      <c r="AG259" s="28"/>
    </row>
    <row r="260" spans="29:33" ht="15.75" customHeight="1" x14ac:dyDescent="0.25">
      <c r="AC260" s="7"/>
      <c r="AD260" s="28"/>
      <c r="AE260" s="28"/>
      <c r="AF260" s="28"/>
      <c r="AG260" s="28"/>
    </row>
    <row r="261" spans="29:33" ht="15.75" customHeight="1" x14ac:dyDescent="0.25">
      <c r="AC261" s="7"/>
      <c r="AD261" s="28"/>
      <c r="AE261" s="28"/>
      <c r="AF261" s="28"/>
      <c r="AG261" s="28"/>
    </row>
    <row r="262" spans="29:33" ht="15.75" customHeight="1" x14ac:dyDescent="0.25">
      <c r="AC262" s="7"/>
      <c r="AD262" s="28"/>
      <c r="AE262" s="28"/>
      <c r="AF262" s="28"/>
      <c r="AG262" s="28"/>
    </row>
    <row r="263" spans="29:33" ht="15.75" customHeight="1" x14ac:dyDescent="0.25">
      <c r="AC263" s="7"/>
      <c r="AD263" s="28"/>
      <c r="AE263" s="28"/>
      <c r="AF263" s="28"/>
      <c r="AG263" s="28"/>
    </row>
    <row r="264" spans="29:33" ht="15.75" customHeight="1" x14ac:dyDescent="0.25">
      <c r="AC264" s="7"/>
      <c r="AD264" s="28"/>
      <c r="AE264" s="28"/>
      <c r="AF264" s="28"/>
      <c r="AG264" s="28"/>
    </row>
    <row r="265" spans="29:33" ht="15.75" customHeight="1" x14ac:dyDescent="0.25">
      <c r="AC265" s="7"/>
      <c r="AD265" s="28"/>
      <c r="AE265" s="28"/>
      <c r="AF265" s="28"/>
      <c r="AG265" s="28"/>
    </row>
    <row r="266" spans="29:33" ht="15.75" customHeight="1" x14ac:dyDescent="0.25">
      <c r="AC266" s="7"/>
      <c r="AD266" s="28"/>
      <c r="AE266" s="28"/>
      <c r="AF266" s="28"/>
      <c r="AG266" s="28"/>
    </row>
    <row r="267" spans="29:33" ht="15.75" customHeight="1" x14ac:dyDescent="0.25">
      <c r="AC267" s="7"/>
      <c r="AD267" s="28"/>
      <c r="AE267" s="28"/>
      <c r="AF267" s="28"/>
      <c r="AG267" s="28"/>
    </row>
    <row r="268" spans="29:33" ht="15.75" customHeight="1" x14ac:dyDescent="0.25">
      <c r="AC268" s="7"/>
      <c r="AD268" s="28"/>
      <c r="AE268" s="28"/>
      <c r="AF268" s="28"/>
      <c r="AG268" s="28"/>
    </row>
    <row r="269" spans="29:33" ht="15.75" customHeight="1" x14ac:dyDescent="0.25">
      <c r="AC269" s="7"/>
      <c r="AD269" s="28"/>
      <c r="AE269" s="28"/>
      <c r="AF269" s="28"/>
      <c r="AG269" s="28"/>
    </row>
    <row r="270" spans="29:33" ht="15.75" customHeight="1" x14ac:dyDescent="0.25">
      <c r="AC270" s="7"/>
      <c r="AD270" s="28"/>
      <c r="AE270" s="28"/>
      <c r="AF270" s="28"/>
      <c r="AG270" s="28"/>
    </row>
    <row r="271" spans="29:33" ht="15.75" customHeight="1" x14ac:dyDescent="0.25">
      <c r="AC271" s="7"/>
      <c r="AD271" s="28"/>
      <c r="AE271" s="28"/>
      <c r="AF271" s="28"/>
      <c r="AG271" s="28"/>
    </row>
    <row r="272" spans="29:33" ht="15.75" customHeight="1" x14ac:dyDescent="0.25">
      <c r="AC272" s="7"/>
      <c r="AD272" s="28"/>
      <c r="AE272" s="28"/>
      <c r="AF272" s="28"/>
      <c r="AG272" s="28"/>
    </row>
    <row r="273" spans="29:33" ht="15.75" customHeight="1" x14ac:dyDescent="0.25">
      <c r="AC273" s="7"/>
      <c r="AD273" s="28"/>
      <c r="AE273" s="28"/>
      <c r="AF273" s="28"/>
      <c r="AG273" s="28"/>
    </row>
    <row r="274" spans="29:33" ht="15.75" customHeight="1" x14ac:dyDescent="0.25">
      <c r="AC274" s="7"/>
      <c r="AD274" s="28"/>
      <c r="AE274" s="28"/>
      <c r="AF274" s="28"/>
      <c r="AG274" s="28"/>
    </row>
    <row r="275" spans="29:33" ht="15.75" customHeight="1" x14ac:dyDescent="0.25">
      <c r="AC275" s="7"/>
      <c r="AD275" s="28"/>
      <c r="AE275" s="28"/>
      <c r="AF275" s="28"/>
      <c r="AG275" s="28"/>
    </row>
    <row r="276" spans="29:33" ht="15.75" customHeight="1" x14ac:dyDescent="0.25">
      <c r="AC276" s="7"/>
      <c r="AD276" s="28"/>
      <c r="AE276" s="28"/>
      <c r="AF276" s="28"/>
      <c r="AG276" s="28"/>
    </row>
    <row r="277" spans="29:33" ht="15.75" customHeight="1" x14ac:dyDescent="0.25">
      <c r="AC277" s="7"/>
      <c r="AD277" s="28"/>
      <c r="AE277" s="28"/>
      <c r="AF277" s="28"/>
      <c r="AG277" s="28"/>
    </row>
    <row r="278" spans="29:33" ht="15.75" customHeight="1" x14ac:dyDescent="0.25">
      <c r="AC278" s="7"/>
      <c r="AD278" s="28"/>
      <c r="AE278" s="28"/>
      <c r="AF278" s="28"/>
      <c r="AG278" s="28"/>
    </row>
    <row r="279" spans="29:33" ht="15.75" customHeight="1" x14ac:dyDescent="0.25">
      <c r="AC279" s="7"/>
      <c r="AD279" s="28"/>
      <c r="AE279" s="28"/>
      <c r="AF279" s="28"/>
      <c r="AG279" s="28"/>
    </row>
    <row r="280" spans="29:33" ht="15.75" customHeight="1" x14ac:dyDescent="0.25">
      <c r="AC280" s="7"/>
      <c r="AD280" s="13"/>
      <c r="AE280" s="13"/>
      <c r="AF280" s="13"/>
      <c r="AG280" s="13"/>
    </row>
    <row r="281" spans="29:33" ht="15.75" customHeight="1" x14ac:dyDescent="0.25">
      <c r="AC281" s="7"/>
      <c r="AD281" s="13"/>
      <c r="AE281" s="13"/>
      <c r="AF281" s="13"/>
      <c r="AG281" s="13"/>
    </row>
    <row r="282" spans="29:33" ht="15.75" customHeight="1" x14ac:dyDescent="0.25">
      <c r="AC282" s="7"/>
      <c r="AD282" s="13"/>
      <c r="AE282" s="13"/>
      <c r="AF282" s="13"/>
      <c r="AG282" s="13"/>
    </row>
    <row r="283" spans="29:33" ht="15.75" customHeight="1" x14ac:dyDescent="0.25">
      <c r="AC283" s="7"/>
      <c r="AD283" s="13"/>
      <c r="AE283" s="13"/>
      <c r="AF283" s="13"/>
      <c r="AG283" s="13"/>
    </row>
    <row r="284" spans="29:33" ht="15.75" customHeight="1" x14ac:dyDescent="0.25">
      <c r="AC284" s="7"/>
      <c r="AD284" s="13"/>
      <c r="AE284" s="13"/>
      <c r="AF284" s="13"/>
      <c r="AG284" s="13"/>
    </row>
    <row r="285" spans="29:33" ht="15.75" customHeight="1" x14ac:dyDescent="0.25">
      <c r="AC285" s="7"/>
      <c r="AD285" s="13"/>
      <c r="AE285" s="13"/>
      <c r="AF285" s="13"/>
      <c r="AG285" s="13"/>
    </row>
    <row r="286" spans="29:33" ht="15.75" customHeight="1" x14ac:dyDescent="0.25">
      <c r="AC286" s="7"/>
      <c r="AD286" s="13"/>
      <c r="AE286" s="13"/>
      <c r="AF286" s="13"/>
      <c r="AG286" s="13"/>
    </row>
    <row r="287" spans="29:33" ht="15.75" customHeight="1" x14ac:dyDescent="0.25">
      <c r="AC287" s="7"/>
      <c r="AD287" s="13"/>
      <c r="AE287" s="13"/>
      <c r="AF287" s="13"/>
      <c r="AG287" s="13"/>
    </row>
    <row r="288" spans="29:33" ht="15.75" customHeight="1" x14ac:dyDescent="0.25">
      <c r="AC288" s="7"/>
      <c r="AD288" s="13"/>
      <c r="AE288" s="13"/>
      <c r="AF288" s="13"/>
      <c r="AG288" s="13"/>
    </row>
    <row r="289" spans="29:33" ht="15.75" customHeight="1" x14ac:dyDescent="0.25">
      <c r="AC289" s="7"/>
      <c r="AD289" s="13"/>
      <c r="AE289" s="13"/>
      <c r="AF289" s="13"/>
      <c r="AG289" s="13"/>
    </row>
    <row r="290" spans="29:33" ht="15.75" customHeight="1" x14ac:dyDescent="0.25">
      <c r="AC290" s="7"/>
      <c r="AD290" s="13"/>
      <c r="AE290" s="13"/>
      <c r="AF290" s="13"/>
      <c r="AG290" s="13"/>
    </row>
    <row r="291" spans="29:33" ht="15.75" customHeight="1" x14ac:dyDescent="0.25">
      <c r="AC291" s="7"/>
      <c r="AD291" s="13"/>
      <c r="AE291" s="13"/>
      <c r="AF291" s="13"/>
      <c r="AG291" s="13"/>
    </row>
    <row r="292" spans="29:33" ht="15.75" customHeight="1" x14ac:dyDescent="0.25">
      <c r="AC292" s="7"/>
      <c r="AD292" s="13"/>
      <c r="AE292" s="13"/>
      <c r="AF292" s="13"/>
      <c r="AG292" s="13"/>
    </row>
    <row r="293" spans="29:33" ht="15.75" customHeight="1" x14ac:dyDescent="0.25">
      <c r="AC293" s="7"/>
      <c r="AD293" s="13"/>
      <c r="AE293" s="13"/>
      <c r="AF293" s="13"/>
      <c r="AG293" s="13"/>
    </row>
    <row r="294" spans="29:33" ht="15.75" customHeight="1" x14ac:dyDescent="0.25">
      <c r="AC294" s="7"/>
      <c r="AD294" s="13"/>
      <c r="AE294" s="13"/>
      <c r="AF294" s="13"/>
      <c r="AG294" s="13"/>
    </row>
    <row r="295" spans="29:33" ht="15.75" customHeight="1" x14ac:dyDescent="0.25">
      <c r="AC295" s="7"/>
      <c r="AD295" s="13"/>
      <c r="AE295" s="13"/>
      <c r="AF295" s="13"/>
      <c r="AG295" s="13"/>
    </row>
    <row r="296" spans="29:33" ht="15.75" customHeight="1" x14ac:dyDescent="0.25">
      <c r="AC296" s="7"/>
      <c r="AD296" s="13"/>
      <c r="AE296" s="13"/>
      <c r="AF296" s="13"/>
      <c r="AG296" s="13"/>
    </row>
    <row r="297" spans="29:33" ht="15.75" customHeight="1" x14ac:dyDescent="0.25">
      <c r="AC297" s="7"/>
      <c r="AD297" s="13"/>
      <c r="AE297" s="13"/>
      <c r="AF297" s="13"/>
      <c r="AG297" s="13"/>
    </row>
    <row r="298" spans="29:33" ht="15.75" customHeight="1" x14ac:dyDescent="0.25">
      <c r="AC298" s="7"/>
      <c r="AD298" s="13"/>
      <c r="AE298" s="13"/>
      <c r="AF298" s="13"/>
      <c r="AG298" s="13"/>
    </row>
    <row r="299" spans="29:33" ht="15.75" customHeight="1" x14ac:dyDescent="0.25">
      <c r="AC299" s="7"/>
      <c r="AD299" s="13"/>
      <c r="AE299" s="13"/>
      <c r="AF299" s="13"/>
      <c r="AG299" s="13"/>
    </row>
    <row r="300" spans="29:33" ht="15.75" customHeight="1" x14ac:dyDescent="0.25">
      <c r="AC300" s="7"/>
      <c r="AD300" s="13"/>
      <c r="AE300" s="13"/>
      <c r="AF300" s="13"/>
      <c r="AG300" s="13"/>
    </row>
    <row r="301" spans="29:33" ht="15.75" customHeight="1" x14ac:dyDescent="0.25">
      <c r="AC301" s="7"/>
      <c r="AD301" s="13"/>
      <c r="AE301" s="13"/>
      <c r="AF301" s="13"/>
      <c r="AG301" s="13"/>
    </row>
    <row r="302" spans="29:33" ht="15.75" customHeight="1" x14ac:dyDescent="0.25">
      <c r="AC302" s="7"/>
      <c r="AD302" s="13"/>
      <c r="AE302" s="13"/>
      <c r="AF302" s="13"/>
      <c r="AG302" s="13"/>
    </row>
    <row r="303" spans="29:33" ht="15.75" customHeight="1" x14ac:dyDescent="0.25">
      <c r="AC303" s="7"/>
      <c r="AD303" s="13"/>
      <c r="AE303" s="13"/>
      <c r="AF303" s="13"/>
      <c r="AG303" s="13"/>
    </row>
    <row r="304" spans="29:33" ht="15.75" customHeight="1" x14ac:dyDescent="0.25">
      <c r="AC304" s="7"/>
      <c r="AD304" s="13"/>
      <c r="AE304" s="13"/>
      <c r="AF304" s="13"/>
      <c r="AG304" s="13"/>
    </row>
    <row r="305" spans="29:33" ht="15.75" customHeight="1" x14ac:dyDescent="0.25">
      <c r="AC305" s="7"/>
      <c r="AD305" s="13"/>
      <c r="AE305" s="13"/>
      <c r="AF305" s="13"/>
      <c r="AG305" s="13"/>
    </row>
    <row r="306" spans="29:33" ht="15.75" customHeight="1" x14ac:dyDescent="0.25">
      <c r="AC306" s="7"/>
      <c r="AD306" s="13"/>
      <c r="AE306" s="13"/>
      <c r="AF306" s="13"/>
      <c r="AG306" s="13"/>
    </row>
    <row r="307" spans="29:33" ht="15.75" customHeight="1" x14ac:dyDescent="0.25">
      <c r="AC307" s="7"/>
      <c r="AD307" s="13"/>
      <c r="AE307" s="13"/>
      <c r="AF307" s="13"/>
      <c r="AG307" s="13"/>
    </row>
    <row r="308" spans="29:33" ht="15.75" customHeight="1" x14ac:dyDescent="0.25">
      <c r="AC308" s="7"/>
      <c r="AD308" s="13"/>
      <c r="AE308" s="13"/>
      <c r="AF308" s="13"/>
      <c r="AG308" s="13"/>
    </row>
    <row r="309" spans="29:33" ht="15.75" customHeight="1" x14ac:dyDescent="0.25">
      <c r="AC309" s="7"/>
      <c r="AD309" s="13"/>
      <c r="AE309" s="13"/>
      <c r="AF309" s="13"/>
      <c r="AG309" s="13"/>
    </row>
    <row r="310" spans="29:33" ht="15.75" customHeight="1" x14ac:dyDescent="0.25">
      <c r="AC310" s="7"/>
      <c r="AD310" s="13"/>
      <c r="AE310" s="13"/>
      <c r="AF310" s="13"/>
      <c r="AG310" s="13"/>
    </row>
    <row r="311" spans="29:33" ht="15.75" customHeight="1" x14ac:dyDescent="0.25">
      <c r="AC311" s="7"/>
      <c r="AD311" s="13"/>
      <c r="AE311" s="13"/>
      <c r="AF311" s="13"/>
      <c r="AG311" s="13"/>
    </row>
    <row r="312" spans="29:33" ht="15.75" customHeight="1" x14ac:dyDescent="0.25">
      <c r="AC312" s="7"/>
      <c r="AD312" s="13"/>
      <c r="AE312" s="13"/>
      <c r="AF312" s="13"/>
      <c r="AG312" s="13"/>
    </row>
    <row r="313" spans="29:33" ht="15.75" customHeight="1" x14ac:dyDescent="0.25">
      <c r="AC313" s="7"/>
      <c r="AD313" s="13"/>
      <c r="AE313" s="13"/>
      <c r="AF313" s="13"/>
      <c r="AG313" s="13"/>
    </row>
    <row r="314" spans="29:33" ht="15.75" customHeight="1" x14ac:dyDescent="0.25">
      <c r="AC314" s="7"/>
      <c r="AD314" s="13"/>
      <c r="AE314" s="13"/>
      <c r="AF314" s="13"/>
      <c r="AG314" s="13"/>
    </row>
    <row r="315" spans="29:33" ht="15.75" customHeight="1" x14ac:dyDescent="0.25">
      <c r="AC315" s="7"/>
      <c r="AD315" s="13"/>
      <c r="AE315" s="13"/>
      <c r="AF315" s="13"/>
      <c r="AG315" s="13"/>
    </row>
    <row r="316" spans="29:33" ht="15.75" customHeight="1" x14ac:dyDescent="0.25">
      <c r="AC316" s="7"/>
      <c r="AD316" s="13"/>
      <c r="AE316" s="13"/>
      <c r="AF316" s="13"/>
      <c r="AG316" s="13"/>
    </row>
    <row r="317" spans="29:33" ht="15.75" customHeight="1" x14ac:dyDescent="0.25">
      <c r="AC317" s="7"/>
      <c r="AD317" s="13"/>
      <c r="AE317" s="13"/>
      <c r="AF317" s="13"/>
      <c r="AG317" s="13"/>
    </row>
    <row r="318" spans="29:33" ht="15.75" customHeight="1" x14ac:dyDescent="0.25">
      <c r="AC318" s="7"/>
      <c r="AD318" s="13"/>
      <c r="AE318" s="13"/>
      <c r="AF318" s="13"/>
      <c r="AG318" s="13"/>
    </row>
    <row r="319" spans="29:33" ht="15.75" customHeight="1" x14ac:dyDescent="0.25">
      <c r="AC319" s="7"/>
      <c r="AD319" s="13"/>
      <c r="AE319" s="13"/>
      <c r="AF319" s="13"/>
      <c r="AG319" s="13"/>
    </row>
    <row r="320" spans="29:33" ht="15.75" customHeight="1" x14ac:dyDescent="0.25">
      <c r="AC320" s="7"/>
      <c r="AD320" s="13"/>
      <c r="AE320" s="13"/>
      <c r="AF320" s="13"/>
      <c r="AG320" s="13"/>
    </row>
    <row r="321" spans="29:33" ht="15.75" customHeight="1" x14ac:dyDescent="0.25">
      <c r="AC321" s="7"/>
      <c r="AD321" s="13"/>
      <c r="AE321" s="13"/>
      <c r="AF321" s="13"/>
      <c r="AG321" s="13"/>
    </row>
    <row r="322" spans="29:33" ht="15.75" customHeight="1" x14ac:dyDescent="0.25">
      <c r="AC322" s="7"/>
      <c r="AD322" s="13"/>
      <c r="AE322" s="13"/>
      <c r="AF322" s="13"/>
      <c r="AG322" s="13"/>
    </row>
    <row r="323" spans="29:33" ht="15.75" customHeight="1" x14ac:dyDescent="0.25">
      <c r="AC323" s="7"/>
      <c r="AD323" s="13"/>
      <c r="AE323" s="13"/>
      <c r="AF323" s="13"/>
      <c r="AG323" s="13"/>
    </row>
    <row r="324" spans="29:33" ht="15.75" customHeight="1" x14ac:dyDescent="0.25">
      <c r="AC324" s="7"/>
      <c r="AD324" s="13"/>
      <c r="AE324" s="13"/>
      <c r="AF324" s="13"/>
      <c r="AG324" s="13"/>
    </row>
    <row r="325" spans="29:33" ht="15.75" customHeight="1" x14ac:dyDescent="0.25">
      <c r="AD325" s="4"/>
      <c r="AE325" s="4"/>
      <c r="AF325" s="4"/>
      <c r="AG325" s="4"/>
    </row>
    <row r="326" spans="29:33" ht="15.75" customHeight="1" x14ac:dyDescent="0.25">
      <c r="AD326" s="4"/>
      <c r="AE326" s="4"/>
      <c r="AF326" s="4"/>
      <c r="AG326" s="4"/>
    </row>
    <row r="327" spans="29:33" ht="15.75" customHeight="1" x14ac:dyDescent="0.25">
      <c r="AD327" s="4"/>
      <c r="AE327" s="4"/>
      <c r="AF327" s="4"/>
      <c r="AG327" s="4"/>
    </row>
    <row r="328" spans="29:33" ht="15.75" customHeight="1" x14ac:dyDescent="0.25">
      <c r="AD328" s="4"/>
      <c r="AE328" s="4"/>
      <c r="AF328" s="4"/>
      <c r="AG328" s="4"/>
    </row>
    <row r="329" spans="29:33" ht="15.75" customHeight="1" x14ac:dyDescent="0.25">
      <c r="AD329" s="4"/>
      <c r="AE329" s="4"/>
      <c r="AF329" s="4"/>
      <c r="AG329" s="4"/>
    </row>
    <row r="330" spans="29:33" ht="15.75" customHeight="1" x14ac:dyDescent="0.25">
      <c r="AD330" s="4"/>
      <c r="AE330" s="4"/>
      <c r="AF330" s="4"/>
      <c r="AG330" s="4"/>
    </row>
    <row r="331" spans="29:33" ht="15.75" customHeight="1" x14ac:dyDescent="0.25">
      <c r="AD331" s="4"/>
      <c r="AE331" s="4"/>
      <c r="AF331" s="4"/>
      <c r="AG331" s="4"/>
    </row>
    <row r="332" spans="29:33" ht="15.75" customHeight="1" x14ac:dyDescent="0.25">
      <c r="AD332" s="4"/>
      <c r="AE332" s="4"/>
      <c r="AF332" s="4"/>
      <c r="AG332" s="4"/>
    </row>
    <row r="333" spans="29:33" ht="15.75" customHeight="1" x14ac:dyDescent="0.25">
      <c r="AD333" s="4"/>
      <c r="AE333" s="4"/>
      <c r="AF333" s="4"/>
      <c r="AG333" s="4"/>
    </row>
    <row r="334" spans="29:33" ht="15.75" customHeight="1" x14ac:dyDescent="0.25">
      <c r="AD334" s="4"/>
      <c r="AE334" s="4"/>
      <c r="AF334" s="4"/>
      <c r="AG334" s="4"/>
    </row>
    <row r="335" spans="29:33" ht="15.75" customHeight="1" x14ac:dyDescent="0.25">
      <c r="AD335" s="4"/>
      <c r="AE335" s="4"/>
      <c r="AF335" s="4"/>
      <c r="AG335" s="4"/>
    </row>
    <row r="336" spans="29:33" ht="15.75" customHeight="1" x14ac:dyDescent="0.25">
      <c r="AD336" s="4"/>
      <c r="AE336" s="4"/>
      <c r="AF336" s="4"/>
      <c r="AG336" s="4"/>
    </row>
    <row r="337" spans="30:33" ht="15.75" customHeight="1" x14ac:dyDescent="0.25">
      <c r="AD337" s="4"/>
      <c r="AE337" s="4"/>
      <c r="AF337" s="4"/>
      <c r="AG337" s="4"/>
    </row>
    <row r="338" spans="30:33" ht="15.75" customHeight="1" x14ac:dyDescent="0.25">
      <c r="AD338" s="4"/>
      <c r="AE338" s="4"/>
      <c r="AF338" s="4"/>
      <c r="AG338" s="4"/>
    </row>
    <row r="339" spans="30:33" ht="15.75" customHeight="1" x14ac:dyDescent="0.25">
      <c r="AD339" s="4"/>
      <c r="AE339" s="4"/>
      <c r="AF339" s="4"/>
      <c r="AG339" s="4"/>
    </row>
    <row r="340" spans="30:33" ht="15.75" customHeight="1" x14ac:dyDescent="0.25">
      <c r="AD340" s="4"/>
      <c r="AE340" s="4"/>
      <c r="AF340" s="4"/>
      <c r="AG340" s="4"/>
    </row>
    <row r="341" spans="30:33" ht="15.75" customHeight="1" x14ac:dyDescent="0.25">
      <c r="AD341" s="4"/>
      <c r="AE341" s="4"/>
      <c r="AF341" s="4"/>
      <c r="AG341" s="4"/>
    </row>
    <row r="342" spans="30:33" ht="15.75" customHeight="1" x14ac:dyDescent="0.25">
      <c r="AD342" s="4"/>
      <c r="AE342" s="4"/>
      <c r="AF342" s="4"/>
      <c r="AG342" s="4"/>
    </row>
    <row r="343" spans="30:33" ht="15.75" customHeight="1" x14ac:dyDescent="0.25">
      <c r="AD343" s="4"/>
      <c r="AE343" s="4"/>
      <c r="AF343" s="4"/>
      <c r="AG343" s="4"/>
    </row>
    <row r="344" spans="30:33" ht="15.75" customHeight="1" x14ac:dyDescent="0.25">
      <c r="AD344" s="4"/>
      <c r="AE344" s="4"/>
      <c r="AF344" s="4"/>
      <c r="AG344" s="4"/>
    </row>
    <row r="345" spans="30:33" ht="15.75" customHeight="1" x14ac:dyDescent="0.25">
      <c r="AD345" s="4"/>
      <c r="AE345" s="4"/>
      <c r="AF345" s="4"/>
      <c r="AG345" s="4"/>
    </row>
    <row r="346" spans="30:33" ht="15.75" customHeight="1" x14ac:dyDescent="0.25">
      <c r="AD346" s="4"/>
      <c r="AE346" s="4"/>
      <c r="AF346" s="4"/>
      <c r="AG346" s="4"/>
    </row>
    <row r="347" spans="30:33" ht="15.75" customHeight="1" x14ac:dyDescent="0.25">
      <c r="AD347" s="4"/>
      <c r="AE347" s="4"/>
      <c r="AF347" s="4"/>
      <c r="AG347" s="4"/>
    </row>
    <row r="348" spans="30:33" ht="15.75" customHeight="1" x14ac:dyDescent="0.25">
      <c r="AD348" s="4"/>
      <c r="AE348" s="4"/>
      <c r="AF348" s="4"/>
      <c r="AG348" s="4"/>
    </row>
    <row r="349" spans="30:33" ht="15.75" customHeight="1" x14ac:dyDescent="0.25">
      <c r="AD349" s="4"/>
      <c r="AE349" s="4"/>
      <c r="AF349" s="4"/>
      <c r="AG349" s="4"/>
    </row>
    <row r="350" spans="30:33" ht="15.75" customHeight="1" x14ac:dyDescent="0.25">
      <c r="AD350" s="4"/>
      <c r="AE350" s="4"/>
      <c r="AF350" s="4"/>
      <c r="AG350" s="4"/>
    </row>
    <row r="351" spans="30:33" ht="15.75" customHeight="1" x14ac:dyDescent="0.25">
      <c r="AD351" s="4"/>
      <c r="AE351" s="4"/>
      <c r="AF351" s="4"/>
      <c r="AG351" s="4"/>
    </row>
    <row r="352" spans="30:33" ht="15.75" customHeight="1" x14ac:dyDescent="0.25">
      <c r="AD352" s="4"/>
      <c r="AE352" s="4"/>
      <c r="AF352" s="4"/>
      <c r="AG352" s="4"/>
    </row>
    <row r="353" spans="30:33" ht="15.75" customHeight="1" x14ac:dyDescent="0.25">
      <c r="AD353" s="4"/>
      <c r="AE353" s="4"/>
      <c r="AF353" s="4"/>
      <c r="AG353" s="4"/>
    </row>
    <row r="354" spans="30:33" ht="15.75" customHeight="1" x14ac:dyDescent="0.25">
      <c r="AD354" s="4"/>
      <c r="AE354" s="4"/>
      <c r="AF354" s="4"/>
      <c r="AG354" s="4"/>
    </row>
    <row r="355" spans="30:33" ht="15.75" customHeight="1" x14ac:dyDescent="0.25">
      <c r="AD355" s="4"/>
      <c r="AE355" s="4"/>
      <c r="AF355" s="4"/>
      <c r="AG355" s="4"/>
    </row>
    <row r="356" spans="30:33" ht="15.75" customHeight="1" x14ac:dyDescent="0.25">
      <c r="AD356" s="4"/>
      <c r="AE356" s="4"/>
      <c r="AF356" s="4"/>
      <c r="AG356" s="4"/>
    </row>
    <row r="357" spans="30:33" ht="15.75" customHeight="1" x14ac:dyDescent="0.25">
      <c r="AD357" s="4"/>
      <c r="AE357" s="4"/>
      <c r="AF357" s="4"/>
      <c r="AG357" s="4"/>
    </row>
    <row r="358" spans="30:33" ht="15.75" customHeight="1" x14ac:dyDescent="0.25">
      <c r="AD358" s="4"/>
      <c r="AE358" s="4"/>
      <c r="AF358" s="4"/>
      <c r="AG358" s="4"/>
    </row>
    <row r="359" spans="30:33" ht="15.75" customHeight="1" x14ac:dyDescent="0.25">
      <c r="AD359" s="4"/>
      <c r="AE359" s="4"/>
      <c r="AF359" s="4"/>
      <c r="AG359" s="4"/>
    </row>
    <row r="360" spans="30:33" ht="15.75" customHeight="1" x14ac:dyDescent="0.25">
      <c r="AD360" s="4"/>
      <c r="AE360" s="4"/>
      <c r="AF360" s="4"/>
      <c r="AG360" s="4"/>
    </row>
    <row r="361" spans="30:33" ht="15.75" customHeight="1" x14ac:dyDescent="0.25">
      <c r="AD361" s="4"/>
      <c r="AE361" s="4"/>
      <c r="AF361" s="4"/>
      <c r="AG361" s="4"/>
    </row>
    <row r="362" spans="30:33" ht="15.75" customHeight="1" x14ac:dyDescent="0.25">
      <c r="AD362" s="4"/>
      <c r="AE362" s="4"/>
      <c r="AF362" s="4"/>
      <c r="AG362" s="4"/>
    </row>
    <row r="363" spans="30:33" ht="15.75" customHeight="1" x14ac:dyDescent="0.25">
      <c r="AD363" s="4"/>
      <c r="AE363" s="4"/>
      <c r="AF363" s="4"/>
      <c r="AG363" s="4"/>
    </row>
    <row r="364" spans="30:33" ht="15.75" customHeight="1" x14ac:dyDescent="0.25">
      <c r="AD364" s="4"/>
      <c r="AE364" s="4"/>
      <c r="AF364" s="4"/>
      <c r="AG364" s="4"/>
    </row>
    <row r="365" spans="30:33" ht="15.75" customHeight="1" x14ac:dyDescent="0.25">
      <c r="AD365" s="4"/>
      <c r="AE365" s="4"/>
      <c r="AF365" s="4"/>
      <c r="AG365" s="4"/>
    </row>
    <row r="366" spans="30:33" ht="15.75" customHeight="1" x14ac:dyDescent="0.25">
      <c r="AD366" s="4"/>
      <c r="AE366" s="4"/>
      <c r="AF366" s="4"/>
      <c r="AG366" s="4"/>
    </row>
    <row r="367" spans="30:33" ht="15.75" customHeight="1" x14ac:dyDescent="0.25">
      <c r="AD367" s="4"/>
      <c r="AE367" s="4"/>
      <c r="AF367" s="4"/>
      <c r="AG367" s="4"/>
    </row>
    <row r="368" spans="30:33" ht="15.75" customHeight="1" x14ac:dyDescent="0.25">
      <c r="AD368" s="4"/>
      <c r="AE368" s="4"/>
      <c r="AF368" s="4"/>
      <c r="AG368" s="4"/>
    </row>
    <row r="369" spans="30:33" ht="15.75" customHeight="1" x14ac:dyDescent="0.25">
      <c r="AD369" s="4"/>
      <c r="AE369" s="4"/>
      <c r="AF369" s="4"/>
      <c r="AG369" s="4"/>
    </row>
    <row r="370" spans="30:33" ht="15.75" customHeight="1" x14ac:dyDescent="0.25">
      <c r="AD370" s="4"/>
      <c r="AE370" s="4"/>
      <c r="AF370" s="4"/>
      <c r="AG370" s="4"/>
    </row>
    <row r="371" spans="30:33" ht="15.75" customHeight="1" x14ac:dyDescent="0.25">
      <c r="AD371" s="4"/>
      <c r="AE371" s="4"/>
      <c r="AF371" s="4"/>
      <c r="AG371" s="4"/>
    </row>
    <row r="372" spans="30:33" ht="15.75" customHeight="1" x14ac:dyDescent="0.25">
      <c r="AD372" s="4"/>
      <c r="AE372" s="4"/>
      <c r="AF372" s="4"/>
      <c r="AG372" s="4"/>
    </row>
    <row r="373" spans="30:33" ht="15.75" customHeight="1" x14ac:dyDescent="0.25">
      <c r="AD373" s="4"/>
      <c r="AE373" s="4"/>
      <c r="AF373" s="4"/>
      <c r="AG373" s="4"/>
    </row>
    <row r="374" spans="30:33" ht="15.75" customHeight="1" x14ac:dyDescent="0.25">
      <c r="AD374" s="4"/>
      <c r="AE374" s="4"/>
      <c r="AF374" s="4"/>
      <c r="AG374" s="4"/>
    </row>
    <row r="375" spans="30:33" ht="15.75" customHeight="1" x14ac:dyDescent="0.25">
      <c r="AD375" s="4"/>
      <c r="AE375" s="4"/>
      <c r="AF375" s="4"/>
      <c r="AG375" s="4"/>
    </row>
    <row r="376" spans="30:33" ht="15.75" customHeight="1" x14ac:dyDescent="0.25">
      <c r="AD376" s="4"/>
      <c r="AE376" s="4"/>
      <c r="AF376" s="4"/>
      <c r="AG376" s="4"/>
    </row>
    <row r="377" spans="30:33" ht="15.75" customHeight="1" x14ac:dyDescent="0.25">
      <c r="AD377" s="4"/>
      <c r="AE377" s="4"/>
      <c r="AF377" s="4"/>
      <c r="AG377" s="4"/>
    </row>
    <row r="378" spans="30:33" ht="15.75" customHeight="1" x14ac:dyDescent="0.25">
      <c r="AD378" s="4"/>
      <c r="AE378" s="4"/>
      <c r="AF378" s="4"/>
      <c r="AG378" s="4"/>
    </row>
    <row r="379" spans="30:33" ht="15.75" customHeight="1" x14ac:dyDescent="0.25">
      <c r="AD379" s="4"/>
      <c r="AE379" s="4"/>
      <c r="AF379" s="4"/>
      <c r="AG379" s="4"/>
    </row>
    <row r="380" spans="30:33" ht="15.75" customHeight="1" x14ac:dyDescent="0.25">
      <c r="AD380" s="4"/>
      <c r="AE380" s="4"/>
      <c r="AF380" s="4"/>
      <c r="AG380" s="4"/>
    </row>
    <row r="381" spans="30:33" ht="15.75" customHeight="1" x14ac:dyDescent="0.25">
      <c r="AD381" s="4"/>
      <c r="AE381" s="4"/>
      <c r="AF381" s="4"/>
      <c r="AG381" s="4"/>
    </row>
    <row r="382" spans="30:33" ht="15.75" customHeight="1" x14ac:dyDescent="0.25">
      <c r="AD382" s="4"/>
      <c r="AE382" s="4"/>
      <c r="AF382" s="4"/>
      <c r="AG382" s="4"/>
    </row>
    <row r="383" spans="30:33" ht="15.75" customHeight="1" x14ac:dyDescent="0.25">
      <c r="AD383" s="4"/>
      <c r="AE383" s="4"/>
      <c r="AF383" s="4"/>
      <c r="AG383" s="4"/>
    </row>
    <row r="384" spans="30:33" ht="15.75" customHeight="1" x14ac:dyDescent="0.25">
      <c r="AD384" s="4"/>
      <c r="AE384" s="4"/>
      <c r="AF384" s="4"/>
      <c r="AG384" s="4"/>
    </row>
    <row r="385" spans="30:33" ht="15.75" customHeight="1" x14ac:dyDescent="0.25">
      <c r="AD385" s="4"/>
      <c r="AE385" s="4"/>
      <c r="AF385" s="4"/>
      <c r="AG385" s="4"/>
    </row>
    <row r="386" spans="30:33" ht="15.75" customHeight="1" x14ac:dyDescent="0.25">
      <c r="AD386" s="4"/>
      <c r="AE386" s="4"/>
      <c r="AF386" s="4"/>
      <c r="AG386" s="4"/>
    </row>
    <row r="387" spans="30:33" ht="15.75" customHeight="1" x14ac:dyDescent="0.25">
      <c r="AD387" s="4"/>
      <c r="AE387" s="4"/>
      <c r="AF387" s="4"/>
      <c r="AG387" s="4"/>
    </row>
    <row r="388" spans="30:33" ht="15.75" customHeight="1" x14ac:dyDescent="0.25">
      <c r="AD388" s="4"/>
      <c r="AE388" s="4"/>
      <c r="AF388" s="4"/>
      <c r="AG388" s="4"/>
    </row>
    <row r="389" spans="30:33" ht="15.75" customHeight="1" x14ac:dyDescent="0.25">
      <c r="AD389" s="4"/>
      <c r="AE389" s="4"/>
      <c r="AF389" s="4"/>
      <c r="AG389" s="4"/>
    </row>
    <row r="390" spans="30:33" ht="15.75" customHeight="1" x14ac:dyDescent="0.25">
      <c r="AD390" s="4"/>
      <c r="AE390" s="4"/>
      <c r="AF390" s="4"/>
      <c r="AG390" s="4"/>
    </row>
    <row r="391" spans="30:33" ht="15.75" customHeight="1" x14ac:dyDescent="0.25">
      <c r="AD391" s="4"/>
      <c r="AE391" s="4"/>
      <c r="AF391" s="4"/>
      <c r="AG391" s="4"/>
    </row>
    <row r="392" spans="30:33" ht="15.75" customHeight="1" x14ac:dyDescent="0.25">
      <c r="AD392" s="4"/>
      <c r="AE392" s="4"/>
      <c r="AF392" s="4"/>
      <c r="AG392" s="4"/>
    </row>
    <row r="393" spans="30:33" ht="15.75" customHeight="1" x14ac:dyDescent="0.25">
      <c r="AD393" s="4"/>
      <c r="AE393" s="4"/>
      <c r="AF393" s="4"/>
      <c r="AG393" s="4"/>
    </row>
    <row r="394" spans="30:33" ht="15.75" customHeight="1" x14ac:dyDescent="0.25">
      <c r="AD394" s="4"/>
      <c r="AE394" s="4"/>
      <c r="AF394" s="4"/>
      <c r="AG394" s="4"/>
    </row>
    <row r="395" spans="30:33" ht="15.75" customHeight="1" x14ac:dyDescent="0.25">
      <c r="AD395" s="4"/>
      <c r="AE395" s="4"/>
      <c r="AF395" s="4"/>
      <c r="AG395" s="4"/>
    </row>
    <row r="396" spans="30:33" ht="15.75" customHeight="1" x14ac:dyDescent="0.25">
      <c r="AD396" s="4"/>
      <c r="AE396" s="4"/>
      <c r="AF396" s="4"/>
      <c r="AG396" s="4"/>
    </row>
    <row r="397" spans="30:33" ht="15.75" customHeight="1" x14ac:dyDescent="0.25">
      <c r="AD397" s="4"/>
      <c r="AE397" s="4"/>
      <c r="AF397" s="4"/>
      <c r="AG397" s="4"/>
    </row>
    <row r="398" spans="30:33" ht="15.75" customHeight="1" x14ac:dyDescent="0.25">
      <c r="AD398" s="4"/>
      <c r="AE398" s="4"/>
      <c r="AF398" s="4"/>
      <c r="AG398" s="4"/>
    </row>
    <row r="399" spans="30:33" ht="15.75" customHeight="1" x14ac:dyDescent="0.25">
      <c r="AD399" s="4"/>
      <c r="AE399" s="4"/>
      <c r="AF399" s="4"/>
      <c r="AG399" s="4"/>
    </row>
    <row r="400" spans="30:33" ht="15.75" customHeight="1" x14ac:dyDescent="0.25">
      <c r="AD400" s="4"/>
      <c r="AE400" s="4"/>
      <c r="AF400" s="4"/>
      <c r="AG400" s="4"/>
    </row>
    <row r="401" spans="30:33" ht="15.75" customHeight="1" x14ac:dyDescent="0.25">
      <c r="AD401" s="4"/>
      <c r="AE401" s="4"/>
      <c r="AF401" s="4"/>
      <c r="AG401" s="4"/>
    </row>
    <row r="402" spans="30:33" ht="15.75" customHeight="1" x14ac:dyDescent="0.25">
      <c r="AD402" s="4"/>
      <c r="AE402" s="4"/>
      <c r="AF402" s="4"/>
      <c r="AG402" s="4"/>
    </row>
    <row r="403" spans="30:33" ht="15.75" customHeight="1" x14ac:dyDescent="0.25">
      <c r="AD403" s="4"/>
      <c r="AE403" s="4"/>
      <c r="AF403" s="4"/>
      <c r="AG403" s="4"/>
    </row>
    <row r="404" spans="30:33" ht="15.75" customHeight="1" x14ac:dyDescent="0.25">
      <c r="AD404" s="4"/>
      <c r="AE404" s="4"/>
      <c r="AF404" s="4"/>
      <c r="AG404" s="4"/>
    </row>
    <row r="405" spans="30:33" ht="15.75" customHeight="1" x14ac:dyDescent="0.25">
      <c r="AD405" s="4"/>
      <c r="AE405" s="4"/>
      <c r="AF405" s="4"/>
      <c r="AG405" s="4"/>
    </row>
    <row r="406" spans="30:33" ht="15.75" customHeight="1" x14ac:dyDescent="0.25">
      <c r="AD406" s="4"/>
      <c r="AE406" s="4"/>
      <c r="AF406" s="4"/>
      <c r="AG406" s="4"/>
    </row>
    <row r="407" spans="30:33" ht="15.75" customHeight="1" x14ac:dyDescent="0.25">
      <c r="AD407" s="4"/>
      <c r="AE407" s="4"/>
      <c r="AF407" s="4"/>
      <c r="AG407" s="4"/>
    </row>
    <row r="408" spans="30:33" ht="15.75" customHeight="1" x14ac:dyDescent="0.25">
      <c r="AD408" s="4"/>
      <c r="AE408" s="4"/>
      <c r="AF408" s="4"/>
      <c r="AG408" s="4"/>
    </row>
    <row r="409" spans="30:33" ht="15.75" customHeight="1" x14ac:dyDescent="0.25">
      <c r="AD409" s="4"/>
      <c r="AE409" s="4"/>
      <c r="AF409" s="4"/>
      <c r="AG409" s="4"/>
    </row>
    <row r="410" spans="30:33" ht="15.75" customHeight="1" x14ac:dyDescent="0.25">
      <c r="AD410" s="4"/>
      <c r="AE410" s="4"/>
      <c r="AF410" s="4"/>
      <c r="AG410" s="4"/>
    </row>
    <row r="411" spans="30:33" ht="15.75" customHeight="1" x14ac:dyDescent="0.25">
      <c r="AD411" s="4"/>
      <c r="AE411" s="4"/>
      <c r="AF411" s="4"/>
      <c r="AG411" s="4"/>
    </row>
    <row r="412" spans="30:33" ht="15.75" customHeight="1" x14ac:dyDescent="0.25">
      <c r="AD412" s="4"/>
      <c r="AE412" s="4"/>
      <c r="AF412" s="4"/>
      <c r="AG412" s="4"/>
    </row>
    <row r="413" spans="30:33" ht="15.75" customHeight="1" x14ac:dyDescent="0.25">
      <c r="AD413" s="4"/>
      <c r="AE413" s="4"/>
      <c r="AF413" s="4"/>
      <c r="AG413" s="4"/>
    </row>
    <row r="414" spans="30:33" ht="15.75" customHeight="1" x14ac:dyDescent="0.25">
      <c r="AD414" s="4"/>
      <c r="AE414" s="4"/>
      <c r="AF414" s="4"/>
      <c r="AG414" s="4"/>
    </row>
    <row r="415" spans="30:33" ht="15.75" customHeight="1" x14ac:dyDescent="0.25">
      <c r="AD415" s="4"/>
      <c r="AE415" s="4"/>
      <c r="AF415" s="4"/>
      <c r="AG415" s="4"/>
    </row>
    <row r="416" spans="30:33" ht="15.75" customHeight="1" x14ac:dyDescent="0.25">
      <c r="AD416" s="4"/>
      <c r="AE416" s="4"/>
      <c r="AF416" s="4"/>
      <c r="AG416" s="4"/>
    </row>
    <row r="417" spans="30:33" ht="15.75" customHeight="1" x14ac:dyDescent="0.25">
      <c r="AD417" s="4"/>
      <c r="AE417" s="4"/>
      <c r="AF417" s="4"/>
      <c r="AG417" s="4"/>
    </row>
    <row r="418" spans="30:33" ht="15.75" customHeight="1" x14ac:dyDescent="0.25">
      <c r="AD418" s="4"/>
      <c r="AE418" s="4"/>
      <c r="AF418" s="4"/>
      <c r="AG418" s="4"/>
    </row>
    <row r="419" spans="30:33" ht="15.75" customHeight="1" x14ac:dyDescent="0.25">
      <c r="AD419" s="4"/>
      <c r="AE419" s="4"/>
      <c r="AF419" s="4"/>
      <c r="AG419" s="4"/>
    </row>
    <row r="420" spans="30:33" ht="15.75" customHeight="1" x14ac:dyDescent="0.25">
      <c r="AD420" s="4"/>
      <c r="AE420" s="4"/>
      <c r="AF420" s="4"/>
      <c r="AG420" s="4"/>
    </row>
    <row r="421" spans="30:33" ht="15.75" customHeight="1" x14ac:dyDescent="0.25">
      <c r="AD421" s="4"/>
      <c r="AE421" s="4"/>
      <c r="AF421" s="4"/>
      <c r="AG421" s="4"/>
    </row>
    <row r="422" spans="30:33" ht="15.75" customHeight="1" x14ac:dyDescent="0.25">
      <c r="AD422" s="4"/>
      <c r="AE422" s="4"/>
      <c r="AF422" s="4"/>
      <c r="AG422" s="4"/>
    </row>
    <row r="423" spans="30:33" ht="15.75" customHeight="1" x14ac:dyDescent="0.25">
      <c r="AD423" s="4"/>
      <c r="AE423" s="4"/>
      <c r="AF423" s="4"/>
      <c r="AG423" s="4"/>
    </row>
    <row r="424" spans="30:33" ht="15.75" customHeight="1" x14ac:dyDescent="0.25">
      <c r="AD424" s="4"/>
      <c r="AE424" s="4"/>
      <c r="AF424" s="4"/>
      <c r="AG424" s="4"/>
    </row>
    <row r="425" spans="30:33" ht="15.75" customHeight="1" x14ac:dyDescent="0.25">
      <c r="AD425" s="4"/>
      <c r="AE425" s="4"/>
      <c r="AF425" s="4"/>
      <c r="AG425" s="4"/>
    </row>
    <row r="426" spans="30:33" ht="15.75" customHeight="1" x14ac:dyDescent="0.25">
      <c r="AD426" s="4"/>
      <c r="AE426" s="4"/>
      <c r="AF426" s="4"/>
      <c r="AG426" s="4"/>
    </row>
    <row r="427" spans="30:33" ht="15.75" customHeight="1" x14ac:dyDescent="0.25">
      <c r="AD427" s="4"/>
      <c r="AE427" s="4"/>
      <c r="AF427" s="4"/>
      <c r="AG427" s="4"/>
    </row>
    <row r="428" spans="30:33" ht="15.75" customHeight="1" x14ac:dyDescent="0.25">
      <c r="AD428" s="4"/>
      <c r="AE428" s="4"/>
      <c r="AF428" s="4"/>
      <c r="AG428" s="4"/>
    </row>
    <row r="429" spans="30:33" ht="15.75" customHeight="1" x14ac:dyDescent="0.25">
      <c r="AD429" s="4"/>
      <c r="AE429" s="4"/>
      <c r="AF429" s="4"/>
      <c r="AG429" s="4"/>
    </row>
    <row r="430" spans="30:33" ht="15.75" customHeight="1" x14ac:dyDescent="0.25">
      <c r="AD430" s="4"/>
      <c r="AE430" s="4"/>
      <c r="AF430" s="4"/>
      <c r="AG430" s="4"/>
    </row>
    <row r="431" spans="30:33" ht="15.75" customHeight="1" x14ac:dyDescent="0.25">
      <c r="AD431" s="4"/>
      <c r="AE431" s="4"/>
      <c r="AF431" s="4"/>
      <c r="AG431" s="4"/>
    </row>
    <row r="432" spans="30:33" ht="15.75" customHeight="1" x14ac:dyDescent="0.25">
      <c r="AD432" s="4"/>
      <c r="AE432" s="4"/>
      <c r="AF432" s="4"/>
      <c r="AG432" s="4"/>
    </row>
    <row r="433" spans="30:33" ht="15.75" customHeight="1" x14ac:dyDescent="0.25">
      <c r="AD433" s="4"/>
      <c r="AE433" s="4"/>
      <c r="AF433" s="4"/>
      <c r="AG433" s="4"/>
    </row>
    <row r="434" spans="30:33" ht="15.75" customHeight="1" x14ac:dyDescent="0.25">
      <c r="AD434" s="4"/>
      <c r="AE434" s="4"/>
      <c r="AF434" s="4"/>
      <c r="AG434" s="4"/>
    </row>
    <row r="435" spans="30:33" ht="15.75" customHeight="1" x14ac:dyDescent="0.25">
      <c r="AD435" s="4"/>
      <c r="AE435" s="4"/>
      <c r="AF435" s="4"/>
      <c r="AG435" s="4"/>
    </row>
    <row r="436" spans="30:33" ht="15.75" customHeight="1" x14ac:dyDescent="0.25">
      <c r="AD436" s="4"/>
      <c r="AE436" s="4"/>
      <c r="AF436" s="4"/>
      <c r="AG436" s="4"/>
    </row>
    <row r="437" spans="30:33" ht="15.75" customHeight="1" x14ac:dyDescent="0.25">
      <c r="AD437" s="4"/>
      <c r="AE437" s="4"/>
      <c r="AF437" s="4"/>
      <c r="AG437" s="4"/>
    </row>
    <row r="438" spans="30:33" ht="15.75" customHeight="1" x14ac:dyDescent="0.25">
      <c r="AD438" s="4"/>
      <c r="AE438" s="4"/>
      <c r="AF438" s="4"/>
      <c r="AG438" s="4"/>
    </row>
    <row r="439" spans="30:33" ht="15.75" customHeight="1" x14ac:dyDescent="0.25">
      <c r="AD439" s="4"/>
      <c r="AE439" s="4"/>
      <c r="AF439" s="4"/>
      <c r="AG439" s="4"/>
    </row>
    <row r="440" spans="30:33" ht="15.75" customHeight="1" x14ac:dyDescent="0.25">
      <c r="AD440" s="4"/>
      <c r="AE440" s="4"/>
      <c r="AF440" s="4"/>
      <c r="AG440" s="4"/>
    </row>
    <row r="441" spans="30:33" ht="15.75" customHeight="1" x14ac:dyDescent="0.25">
      <c r="AD441" s="4"/>
      <c r="AE441" s="4"/>
      <c r="AF441" s="4"/>
      <c r="AG441" s="4"/>
    </row>
    <row r="442" spans="30:33" ht="15.75" customHeight="1" x14ac:dyDescent="0.25">
      <c r="AD442" s="4"/>
      <c r="AE442" s="4"/>
      <c r="AF442" s="4"/>
      <c r="AG442" s="4"/>
    </row>
    <row r="443" spans="30:33" ht="15.75" customHeight="1" x14ac:dyDescent="0.25">
      <c r="AD443" s="4"/>
      <c r="AE443" s="4"/>
      <c r="AF443" s="4"/>
      <c r="AG443" s="4"/>
    </row>
    <row r="444" spans="30:33" ht="15.75" customHeight="1" x14ac:dyDescent="0.25">
      <c r="AD444" s="4"/>
      <c r="AE444" s="4"/>
      <c r="AF444" s="4"/>
      <c r="AG444" s="4"/>
    </row>
    <row r="445" spans="30:33" ht="15.75" customHeight="1" x14ac:dyDescent="0.25">
      <c r="AD445" s="4"/>
      <c r="AE445" s="4"/>
      <c r="AF445" s="4"/>
      <c r="AG445" s="4"/>
    </row>
    <row r="446" spans="30:33" ht="15.75" customHeight="1" x14ac:dyDescent="0.25">
      <c r="AD446" s="4"/>
      <c r="AE446" s="4"/>
      <c r="AF446" s="4"/>
      <c r="AG446" s="4"/>
    </row>
    <row r="447" spans="30:33" ht="15.75" customHeight="1" x14ac:dyDescent="0.25">
      <c r="AD447" s="4"/>
      <c r="AE447" s="4"/>
      <c r="AF447" s="4"/>
      <c r="AG447" s="4"/>
    </row>
    <row r="448" spans="30:33" ht="15.75" customHeight="1" x14ac:dyDescent="0.25">
      <c r="AD448" s="4"/>
      <c r="AE448" s="4"/>
      <c r="AF448" s="4"/>
      <c r="AG448" s="4"/>
    </row>
    <row r="449" spans="30:33" ht="15.75" customHeight="1" x14ac:dyDescent="0.25">
      <c r="AD449" s="4"/>
      <c r="AE449" s="4"/>
      <c r="AF449" s="4"/>
      <c r="AG449" s="4"/>
    </row>
    <row r="450" spans="30:33" ht="15.75" customHeight="1" x14ac:dyDescent="0.25">
      <c r="AD450" s="4"/>
      <c r="AE450" s="4"/>
      <c r="AF450" s="4"/>
      <c r="AG450" s="4"/>
    </row>
    <row r="451" spans="30:33" ht="15.75" customHeight="1" x14ac:dyDescent="0.25">
      <c r="AD451" s="4"/>
      <c r="AE451" s="4"/>
      <c r="AF451" s="4"/>
      <c r="AG451" s="4"/>
    </row>
    <row r="452" spans="30:33" ht="15.75" customHeight="1" x14ac:dyDescent="0.25">
      <c r="AD452" s="4"/>
      <c r="AE452" s="4"/>
      <c r="AF452" s="4"/>
      <c r="AG452" s="4"/>
    </row>
    <row r="453" spans="30:33" ht="15.75" customHeight="1" x14ac:dyDescent="0.25">
      <c r="AD453" s="4"/>
      <c r="AE453" s="4"/>
      <c r="AF453" s="4"/>
      <c r="AG453" s="4"/>
    </row>
    <row r="454" spans="30:33" ht="15.75" customHeight="1" x14ac:dyDescent="0.25">
      <c r="AD454" s="4"/>
      <c r="AE454" s="4"/>
      <c r="AF454" s="4"/>
      <c r="AG454" s="4"/>
    </row>
    <row r="455" spans="30:33" ht="15.75" customHeight="1" x14ac:dyDescent="0.25">
      <c r="AD455" s="4"/>
      <c r="AE455" s="4"/>
      <c r="AF455" s="4"/>
      <c r="AG455" s="4"/>
    </row>
    <row r="456" spans="30:33" ht="15.75" customHeight="1" x14ac:dyDescent="0.25">
      <c r="AD456" s="4"/>
      <c r="AE456" s="4"/>
      <c r="AF456" s="4"/>
      <c r="AG456" s="4"/>
    </row>
    <row r="457" spans="30:33" ht="15.75" customHeight="1" x14ac:dyDescent="0.25">
      <c r="AD457" s="4"/>
      <c r="AE457" s="4"/>
      <c r="AF457" s="4"/>
      <c r="AG457" s="4"/>
    </row>
    <row r="458" spans="30:33" ht="15.75" customHeight="1" x14ac:dyDescent="0.25">
      <c r="AD458" s="4"/>
      <c r="AE458" s="4"/>
      <c r="AF458" s="4"/>
      <c r="AG458" s="4"/>
    </row>
    <row r="459" spans="30:33" ht="15.75" customHeight="1" x14ac:dyDescent="0.25">
      <c r="AD459" s="4"/>
      <c r="AE459" s="4"/>
      <c r="AF459" s="4"/>
      <c r="AG459" s="4"/>
    </row>
    <row r="460" spans="30:33" ht="15.75" customHeight="1" x14ac:dyDescent="0.25">
      <c r="AD460" s="4"/>
      <c r="AE460" s="4"/>
      <c r="AF460" s="4"/>
      <c r="AG460" s="4"/>
    </row>
    <row r="461" spans="30:33" ht="15.75" customHeight="1" x14ac:dyDescent="0.25">
      <c r="AD461" s="4"/>
      <c r="AE461" s="4"/>
      <c r="AF461" s="4"/>
      <c r="AG461" s="4"/>
    </row>
    <row r="462" spans="30:33" ht="15.75" customHeight="1" x14ac:dyDescent="0.25">
      <c r="AD462" s="4"/>
      <c r="AE462" s="4"/>
      <c r="AF462" s="4"/>
      <c r="AG462" s="4"/>
    </row>
    <row r="463" spans="30:33" ht="15.75" customHeight="1" x14ac:dyDescent="0.25">
      <c r="AD463" s="4"/>
      <c r="AE463" s="4"/>
      <c r="AF463" s="4"/>
      <c r="AG463" s="4"/>
    </row>
    <row r="464" spans="30:33" ht="15.75" customHeight="1" x14ac:dyDescent="0.25">
      <c r="AD464" s="4"/>
      <c r="AE464" s="4"/>
      <c r="AF464" s="4"/>
      <c r="AG464" s="4"/>
    </row>
    <row r="465" spans="30:33" ht="15.75" customHeight="1" x14ac:dyDescent="0.25">
      <c r="AD465" s="4"/>
      <c r="AE465" s="4"/>
      <c r="AF465" s="4"/>
      <c r="AG465" s="4"/>
    </row>
    <row r="466" spans="30:33" ht="15.75" customHeight="1" x14ac:dyDescent="0.25">
      <c r="AD466" s="4"/>
      <c r="AE466" s="4"/>
      <c r="AF466" s="4"/>
      <c r="AG466" s="4"/>
    </row>
    <row r="467" spans="30:33" ht="15.75" customHeight="1" x14ac:dyDescent="0.25">
      <c r="AD467" s="4"/>
      <c r="AE467" s="4"/>
      <c r="AF467" s="4"/>
      <c r="AG467" s="4"/>
    </row>
    <row r="468" spans="30:33" ht="15.75" customHeight="1" x14ac:dyDescent="0.25">
      <c r="AD468" s="4"/>
      <c r="AE468" s="4"/>
      <c r="AF468" s="4"/>
      <c r="AG468" s="4"/>
    </row>
    <row r="469" spans="30:33" ht="15.75" customHeight="1" x14ac:dyDescent="0.25">
      <c r="AD469" s="4"/>
      <c r="AE469" s="4"/>
      <c r="AF469" s="4"/>
      <c r="AG469" s="4"/>
    </row>
    <row r="470" spans="30:33" ht="15.75" customHeight="1" x14ac:dyDescent="0.25">
      <c r="AD470" s="4"/>
      <c r="AE470" s="4"/>
      <c r="AF470" s="4"/>
      <c r="AG470" s="4"/>
    </row>
    <row r="471" spans="30:33" ht="15.75" customHeight="1" x14ac:dyDescent="0.25">
      <c r="AD471" s="4"/>
      <c r="AE471" s="4"/>
      <c r="AF471" s="4"/>
      <c r="AG471" s="4"/>
    </row>
    <row r="472" spans="30:33" ht="15.75" customHeight="1" x14ac:dyDescent="0.25">
      <c r="AD472" s="4"/>
      <c r="AE472" s="4"/>
      <c r="AF472" s="4"/>
      <c r="AG472" s="4"/>
    </row>
    <row r="473" spans="30:33" ht="15.75" customHeight="1" x14ac:dyDescent="0.25">
      <c r="AD473" s="4"/>
      <c r="AE473" s="4"/>
      <c r="AF473" s="4"/>
      <c r="AG473" s="4"/>
    </row>
    <row r="474" spans="30:33" ht="15.75" customHeight="1" x14ac:dyDescent="0.25">
      <c r="AD474" s="4"/>
      <c r="AE474" s="4"/>
      <c r="AF474" s="4"/>
      <c r="AG474" s="4"/>
    </row>
    <row r="475" spans="30:33" ht="15.75" customHeight="1" x14ac:dyDescent="0.25">
      <c r="AD475" s="4"/>
      <c r="AE475" s="4"/>
      <c r="AF475" s="4"/>
      <c r="AG475" s="4"/>
    </row>
    <row r="476" spans="30:33" ht="15.75" customHeight="1" x14ac:dyDescent="0.25">
      <c r="AD476" s="4"/>
      <c r="AE476" s="4"/>
      <c r="AF476" s="4"/>
      <c r="AG476" s="4"/>
    </row>
    <row r="477" spans="30:33" ht="15.75" customHeight="1" x14ac:dyDescent="0.25">
      <c r="AD477" s="4"/>
      <c r="AE477" s="4"/>
      <c r="AF477" s="4"/>
      <c r="AG477" s="4"/>
    </row>
    <row r="478" spans="30:33" ht="15.75" customHeight="1" x14ac:dyDescent="0.25">
      <c r="AD478" s="4"/>
      <c r="AE478" s="4"/>
      <c r="AF478" s="4"/>
      <c r="AG478" s="4"/>
    </row>
    <row r="479" spans="30:33" ht="15.75" customHeight="1" x14ac:dyDescent="0.25">
      <c r="AD479" s="4"/>
      <c r="AE479" s="4"/>
      <c r="AF479" s="4"/>
      <c r="AG479" s="4"/>
    </row>
    <row r="480" spans="30:33" ht="15.75" customHeight="1" x14ac:dyDescent="0.25">
      <c r="AD480" s="4"/>
      <c r="AE480" s="4"/>
      <c r="AF480" s="4"/>
      <c r="AG480" s="4"/>
    </row>
    <row r="481" spans="30:33" ht="15.75" customHeight="1" x14ac:dyDescent="0.25">
      <c r="AD481" s="4"/>
      <c r="AE481" s="4"/>
      <c r="AF481" s="4"/>
      <c r="AG481" s="4"/>
    </row>
    <row r="482" spans="30:33" ht="15.75" customHeight="1" x14ac:dyDescent="0.25">
      <c r="AD482" s="4"/>
      <c r="AE482" s="4"/>
      <c r="AF482" s="4"/>
      <c r="AG482" s="4"/>
    </row>
    <row r="483" spans="30:33" ht="15.75" customHeight="1" x14ac:dyDescent="0.25"/>
    <row r="484" spans="30:33" ht="15.75" customHeight="1" x14ac:dyDescent="0.25"/>
    <row r="485" spans="30:33" ht="15.75" customHeight="1" x14ac:dyDescent="0.25"/>
    <row r="486" spans="30:33" ht="15.75" customHeight="1" x14ac:dyDescent="0.25"/>
    <row r="487" spans="30:33" ht="15.75" customHeight="1" x14ac:dyDescent="0.25"/>
    <row r="488" spans="30:33" ht="15.75" customHeight="1" x14ac:dyDescent="0.25"/>
    <row r="489" spans="30:33" ht="15.75" customHeight="1" x14ac:dyDescent="0.25"/>
    <row r="490" spans="30:33" ht="15.75" customHeight="1" x14ac:dyDescent="0.25"/>
    <row r="491" spans="30:33" ht="15.75" customHeight="1" x14ac:dyDescent="0.25"/>
    <row r="492" spans="30:33" ht="15.75" customHeight="1" x14ac:dyDescent="0.25"/>
    <row r="493" spans="30:33" ht="15.75" customHeight="1" x14ac:dyDescent="0.25"/>
    <row r="494" spans="30:33" ht="15.75" customHeight="1" x14ac:dyDescent="0.25"/>
    <row r="495" spans="30:33" ht="15.75" customHeight="1" x14ac:dyDescent="0.25"/>
    <row r="496" spans="30:33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</sheetData>
  <mergeCells count="286">
    <mergeCell ref="AD1:AG2"/>
    <mergeCell ref="B6:AG6"/>
    <mergeCell ref="B8:N8"/>
    <mergeCell ref="P8:AG8"/>
    <mergeCell ref="B20:AG20"/>
    <mergeCell ref="B24:AG24"/>
    <mergeCell ref="B25:AG25"/>
    <mergeCell ref="G28:AB28"/>
    <mergeCell ref="AC28:AG28"/>
    <mergeCell ref="B32:F32"/>
    <mergeCell ref="G32:AB32"/>
    <mergeCell ref="AC32:AG32"/>
    <mergeCell ref="P12:U12"/>
    <mergeCell ref="P14:U14"/>
    <mergeCell ref="Z14:AE14"/>
    <mergeCell ref="B16:AG16"/>
    <mergeCell ref="A30:A31"/>
    <mergeCell ref="B30:F31"/>
    <mergeCell ref="G30:AB31"/>
    <mergeCell ref="AC30:AG31"/>
    <mergeCell ref="B34:F34"/>
    <mergeCell ref="G34:AB34"/>
    <mergeCell ref="AC34:AG34"/>
    <mergeCell ref="B33:F33"/>
    <mergeCell ref="G33:AB33"/>
    <mergeCell ref="AC33:AG33"/>
    <mergeCell ref="B37:F37"/>
    <mergeCell ref="G37:AB37"/>
    <mergeCell ref="AC37:AG37"/>
    <mergeCell ref="B36:F36"/>
    <mergeCell ref="G36:AB36"/>
    <mergeCell ref="AC36:AG36"/>
    <mergeCell ref="B35:F35"/>
    <mergeCell ref="G35:AB35"/>
    <mergeCell ref="AC35:AG35"/>
    <mergeCell ref="B40:F40"/>
    <mergeCell ref="G40:AB40"/>
    <mergeCell ref="AC40:AG40"/>
    <mergeCell ref="B39:F39"/>
    <mergeCell ref="G39:AB39"/>
    <mergeCell ref="AC39:AG39"/>
    <mergeCell ref="B38:F38"/>
    <mergeCell ref="G38:AB38"/>
    <mergeCell ref="AC38:AG38"/>
    <mergeCell ref="B43:F43"/>
    <mergeCell ref="G43:AB43"/>
    <mergeCell ref="AC43:AG43"/>
    <mergeCell ref="B42:F42"/>
    <mergeCell ref="G42:AB42"/>
    <mergeCell ref="AC42:AG42"/>
    <mergeCell ref="B41:F41"/>
    <mergeCell ref="G41:AB41"/>
    <mergeCell ref="AC41:AG41"/>
    <mergeCell ref="B46:F46"/>
    <mergeCell ref="G46:AB46"/>
    <mergeCell ref="AC46:AG46"/>
    <mergeCell ref="B45:F45"/>
    <mergeCell ref="G45:AB45"/>
    <mergeCell ref="AC45:AG45"/>
    <mergeCell ref="B44:F44"/>
    <mergeCell ref="G44:AB44"/>
    <mergeCell ref="AC44:AG44"/>
    <mergeCell ref="B49:F49"/>
    <mergeCell ref="G49:AB49"/>
    <mergeCell ref="AC49:AG49"/>
    <mergeCell ref="B48:F48"/>
    <mergeCell ref="G48:AB48"/>
    <mergeCell ref="AC48:AG48"/>
    <mergeCell ref="B47:F47"/>
    <mergeCell ref="G47:AB47"/>
    <mergeCell ref="AC47:AG47"/>
    <mergeCell ref="B52:F52"/>
    <mergeCell ref="G52:AB52"/>
    <mergeCell ref="AC52:AG52"/>
    <mergeCell ref="B51:F51"/>
    <mergeCell ref="G51:AB51"/>
    <mergeCell ref="AC51:AG51"/>
    <mergeCell ref="B50:F50"/>
    <mergeCell ref="G50:AB50"/>
    <mergeCell ref="AC50:AG50"/>
    <mergeCell ref="B55:F55"/>
    <mergeCell ref="G55:AB55"/>
    <mergeCell ref="AC55:AG55"/>
    <mergeCell ref="B54:F54"/>
    <mergeCell ref="G54:AB54"/>
    <mergeCell ref="AC54:AG54"/>
    <mergeCell ref="B53:F53"/>
    <mergeCell ref="G53:AB53"/>
    <mergeCell ref="AC53:AG53"/>
    <mergeCell ref="B58:F58"/>
    <mergeCell ref="G58:AB58"/>
    <mergeCell ref="AC58:AG58"/>
    <mergeCell ref="B57:F57"/>
    <mergeCell ref="G57:AB57"/>
    <mergeCell ref="AC57:AG57"/>
    <mergeCell ref="B56:F56"/>
    <mergeCell ref="G56:AB56"/>
    <mergeCell ref="AC56:AG56"/>
    <mergeCell ref="B61:F61"/>
    <mergeCell ref="G61:AB61"/>
    <mergeCell ref="AC61:AG61"/>
    <mergeCell ref="B60:F60"/>
    <mergeCell ref="G60:AB60"/>
    <mergeCell ref="AC60:AG60"/>
    <mergeCell ref="B59:F59"/>
    <mergeCell ref="G59:AB59"/>
    <mergeCell ref="AC59:AG59"/>
    <mergeCell ref="B64:F64"/>
    <mergeCell ref="G64:AB64"/>
    <mergeCell ref="AC64:AG64"/>
    <mergeCell ref="B63:F63"/>
    <mergeCell ref="G63:AB63"/>
    <mergeCell ref="AC63:AG63"/>
    <mergeCell ref="B62:F62"/>
    <mergeCell ref="G62:AB62"/>
    <mergeCell ref="AC62:AG62"/>
    <mergeCell ref="B67:F67"/>
    <mergeCell ref="G67:AB67"/>
    <mergeCell ref="AC67:AG67"/>
    <mergeCell ref="B66:F66"/>
    <mergeCell ref="G66:AB66"/>
    <mergeCell ref="AC66:AG66"/>
    <mergeCell ref="B65:F65"/>
    <mergeCell ref="G65:AB65"/>
    <mergeCell ref="AC65:AG65"/>
    <mergeCell ref="B70:F70"/>
    <mergeCell ref="G70:AB70"/>
    <mergeCell ref="AC70:AG70"/>
    <mergeCell ref="B69:F69"/>
    <mergeCell ref="G69:AB69"/>
    <mergeCell ref="AC69:AG69"/>
    <mergeCell ref="B68:F68"/>
    <mergeCell ref="G68:AB68"/>
    <mergeCell ref="AC68:AG68"/>
    <mergeCell ref="B73:F73"/>
    <mergeCell ref="G73:AB73"/>
    <mergeCell ref="AC73:AG73"/>
    <mergeCell ref="B72:F72"/>
    <mergeCell ref="G72:AB72"/>
    <mergeCell ref="AC72:AG72"/>
    <mergeCell ref="B71:F71"/>
    <mergeCell ref="G71:AB71"/>
    <mergeCell ref="AC71:AG71"/>
    <mergeCell ref="B76:F76"/>
    <mergeCell ref="G76:AB76"/>
    <mergeCell ref="AC76:AG76"/>
    <mergeCell ref="B75:F75"/>
    <mergeCell ref="G75:AB75"/>
    <mergeCell ref="AC75:AG75"/>
    <mergeCell ref="B74:F74"/>
    <mergeCell ref="G74:AB74"/>
    <mergeCell ref="AC74:AG74"/>
    <mergeCell ref="B79:F79"/>
    <mergeCell ref="G79:AB79"/>
    <mergeCell ref="AC79:AG79"/>
    <mergeCell ref="B78:F78"/>
    <mergeCell ref="G78:AB78"/>
    <mergeCell ref="AC78:AG78"/>
    <mergeCell ref="B77:F77"/>
    <mergeCell ref="G77:AB77"/>
    <mergeCell ref="AC77:AG77"/>
    <mergeCell ref="B82:F82"/>
    <mergeCell ref="G82:AB82"/>
    <mergeCell ref="AC82:AG82"/>
    <mergeCell ref="B81:F81"/>
    <mergeCell ref="G81:AB81"/>
    <mergeCell ref="AC81:AG81"/>
    <mergeCell ref="B80:F80"/>
    <mergeCell ref="G80:AB80"/>
    <mergeCell ref="AC80:AG80"/>
    <mergeCell ref="B85:F85"/>
    <mergeCell ref="G85:AB85"/>
    <mergeCell ref="AC85:AG85"/>
    <mergeCell ref="B84:F84"/>
    <mergeCell ref="G84:AB84"/>
    <mergeCell ref="AC84:AG84"/>
    <mergeCell ref="B83:F83"/>
    <mergeCell ref="G83:AB83"/>
    <mergeCell ref="AC83:AG83"/>
    <mergeCell ref="B88:F88"/>
    <mergeCell ref="G88:AB88"/>
    <mergeCell ref="AC88:AG88"/>
    <mergeCell ref="B87:F87"/>
    <mergeCell ref="G87:AB87"/>
    <mergeCell ref="AC87:AG87"/>
    <mergeCell ref="B86:F86"/>
    <mergeCell ref="G86:AB86"/>
    <mergeCell ref="AC86:AG86"/>
    <mergeCell ref="B91:F91"/>
    <mergeCell ref="G91:AB91"/>
    <mergeCell ref="AC91:AG91"/>
    <mergeCell ref="B90:F90"/>
    <mergeCell ref="G90:AB90"/>
    <mergeCell ref="AC90:AG90"/>
    <mergeCell ref="B89:F89"/>
    <mergeCell ref="G89:AB89"/>
    <mergeCell ref="AC89:AG89"/>
    <mergeCell ref="B94:F94"/>
    <mergeCell ref="G94:AB94"/>
    <mergeCell ref="AC94:AG94"/>
    <mergeCell ref="B93:F93"/>
    <mergeCell ref="G93:AB93"/>
    <mergeCell ref="AC93:AG93"/>
    <mergeCell ref="B92:F92"/>
    <mergeCell ref="G92:AB92"/>
    <mergeCell ref="AC92:AG92"/>
    <mergeCell ref="B97:F97"/>
    <mergeCell ref="G97:AB97"/>
    <mergeCell ref="AC97:AG97"/>
    <mergeCell ref="B96:F96"/>
    <mergeCell ref="G96:AB96"/>
    <mergeCell ref="AC96:AG96"/>
    <mergeCell ref="B95:F95"/>
    <mergeCell ref="G95:AB95"/>
    <mergeCell ref="AC95:AG95"/>
    <mergeCell ref="B100:F100"/>
    <mergeCell ref="G100:AB100"/>
    <mergeCell ref="AC100:AG100"/>
    <mergeCell ref="B102:F102"/>
    <mergeCell ref="G102:AB102"/>
    <mergeCell ref="B99:F99"/>
    <mergeCell ref="G99:AB99"/>
    <mergeCell ref="AC99:AG99"/>
    <mergeCell ref="B98:F98"/>
    <mergeCell ref="G98:AB98"/>
    <mergeCell ref="AC98:AG98"/>
    <mergeCell ref="AC102:AG102"/>
    <mergeCell ref="B105:F105"/>
    <mergeCell ref="G105:AB105"/>
    <mergeCell ref="AC105:AG105"/>
    <mergeCell ref="B104:F104"/>
    <mergeCell ref="G104:AB104"/>
    <mergeCell ref="AC104:AG104"/>
    <mergeCell ref="B103:F103"/>
    <mergeCell ref="B101:F101"/>
    <mergeCell ref="G101:AB101"/>
    <mergeCell ref="AC101:AG101"/>
    <mergeCell ref="G103:AB103"/>
    <mergeCell ref="AC103:AG103"/>
    <mergeCell ref="AC118:AG118"/>
    <mergeCell ref="AC113:AG113"/>
    <mergeCell ref="B108:F108"/>
    <mergeCell ref="G108:AB108"/>
    <mergeCell ref="AC108:AG108"/>
    <mergeCell ref="B107:F107"/>
    <mergeCell ref="G107:AB107"/>
    <mergeCell ref="B106:F106"/>
    <mergeCell ref="G106:AB106"/>
    <mergeCell ref="AC106:AG106"/>
    <mergeCell ref="AC107:AG107"/>
    <mergeCell ref="B118:F118"/>
    <mergeCell ref="G118:AB118"/>
    <mergeCell ref="G109:AB109"/>
    <mergeCell ref="AC109:AG109"/>
    <mergeCell ref="AC110:AG110"/>
    <mergeCell ref="B111:F111"/>
    <mergeCell ref="G111:AB111"/>
    <mergeCell ref="AC111:AG111"/>
    <mergeCell ref="B109:F109"/>
    <mergeCell ref="B110:F110"/>
    <mergeCell ref="G110:AB110"/>
    <mergeCell ref="B113:F113"/>
    <mergeCell ref="O132:AG132"/>
    <mergeCell ref="B119:F119"/>
    <mergeCell ref="G119:AB119"/>
    <mergeCell ref="AC119:AG119"/>
    <mergeCell ref="B124:F124"/>
    <mergeCell ref="O124:AG124"/>
    <mergeCell ref="O126:AG126"/>
    <mergeCell ref="O130:AG130"/>
    <mergeCell ref="AC112:AG112"/>
    <mergeCell ref="B115:F115"/>
    <mergeCell ref="G115:AB115"/>
    <mergeCell ref="B117:F117"/>
    <mergeCell ref="G117:AB117"/>
    <mergeCell ref="AC117:AG117"/>
    <mergeCell ref="B116:F116"/>
    <mergeCell ref="G116:AB116"/>
    <mergeCell ref="AC116:AG116"/>
    <mergeCell ref="AC115:AG115"/>
    <mergeCell ref="B114:F114"/>
    <mergeCell ref="G114:AB114"/>
    <mergeCell ref="AC114:AG114"/>
    <mergeCell ref="G113:AB113"/>
    <mergeCell ref="B112:F112"/>
    <mergeCell ref="G112:AB112"/>
  </mergeCells>
  <phoneticPr fontId="0" type="noConversion"/>
  <printOptions horizontalCentered="1"/>
  <pageMargins left="0.59055118110236227" right="0.59055118110236227" top="0.59055118110236227" bottom="0.59055118110236227" header="0.19685039370078741" footer="0.19685039370078741"/>
  <pageSetup paperSize="9" scale="66" fitToHeight="0" orientation="portrait" r:id="rId1"/>
  <headerFooter alignWithMargins="0">
    <oddFooter>&amp;C&amp;"Tahoma,Normale Italic"&amp;10&amp;P /  &amp;N</oddFooter>
  </headerFooter>
  <rowBreaks count="1" manualBreakCount="1">
    <brk id="75" max="3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002"/>
  <sheetViews>
    <sheetView view="pageBreakPreview" topLeftCell="I94" zoomScale="75" zoomScaleNormal="75" workbookViewId="0">
      <selection activeCell="O103" sqref="O103:AJ103"/>
    </sheetView>
  </sheetViews>
  <sheetFormatPr defaultColWidth="0" defaultRowHeight="15" x14ac:dyDescent="0.25"/>
  <cols>
    <col min="1" max="7" width="4.140625" style="44" hidden="1" customWidth="1"/>
    <col min="8" max="8" width="9.140625" style="44" hidden="1" customWidth="1"/>
    <col min="9" max="9" width="9.140625" style="44" customWidth="1"/>
    <col min="10" max="10" width="1" style="44" customWidth="1"/>
    <col min="11" max="14" width="3.28515625" style="44" customWidth="1"/>
    <col min="15" max="15" width="1.85546875" style="44" customWidth="1"/>
    <col min="16" max="16" width="17.85546875" style="44" customWidth="1"/>
    <col min="17" max="17" width="1.85546875" style="44" customWidth="1"/>
    <col min="18" max="21" width="3.28515625" style="44" customWidth="1"/>
    <col min="22" max="22" width="1.85546875" style="44" customWidth="1"/>
    <col min="23" max="23" width="12.42578125" style="44" customWidth="1"/>
    <col min="24" max="24" width="1.85546875" style="44" customWidth="1"/>
    <col min="25" max="27" width="3" style="44" customWidth="1"/>
    <col min="28" max="28" width="4.42578125" style="44" customWidth="1"/>
    <col min="29" max="30" width="3" style="44" customWidth="1"/>
    <col min="31" max="40" width="3.28515625" style="44" customWidth="1"/>
    <col min="41" max="41" width="4.140625" style="44" customWidth="1"/>
    <col min="42" max="254" width="10.28515625" style="44" customWidth="1"/>
    <col min="255" max="16384" width="0" style="44" hidden="1"/>
  </cols>
  <sheetData>
    <row r="1" spans="2:41" x14ac:dyDescent="0.25">
      <c r="H1" s="45"/>
      <c r="I1" s="45" t="s">
        <v>1920</v>
      </c>
      <c r="J1" s="45"/>
      <c r="K1" s="45"/>
      <c r="L1" s="45"/>
      <c r="M1" s="45"/>
      <c r="N1" s="45"/>
      <c r="AL1" s="437" t="s">
        <v>1839</v>
      </c>
      <c r="AM1" s="438"/>
      <c r="AN1" s="438"/>
      <c r="AO1" s="439"/>
    </row>
    <row r="2" spans="2:41" ht="9" customHeight="1" thickBot="1" x14ac:dyDescent="0.3">
      <c r="AL2" s="440"/>
      <c r="AM2" s="441"/>
      <c r="AN2" s="441"/>
      <c r="AO2" s="442"/>
    </row>
    <row r="3" spans="2:41" ht="15" customHeight="1" x14ac:dyDescent="0.25">
      <c r="I3" s="46" t="s">
        <v>1922</v>
      </c>
    </row>
    <row r="4" spans="2:41" ht="15" customHeight="1" x14ac:dyDescent="0.25">
      <c r="I4" s="46" t="s">
        <v>1923</v>
      </c>
    </row>
    <row r="5" spans="2:41" ht="15" customHeight="1" x14ac:dyDescent="0.25"/>
    <row r="6" spans="2:41" s="46" customFormat="1" ht="76.5" customHeight="1" x14ac:dyDescent="0.25">
      <c r="B6" s="47"/>
      <c r="C6" s="47"/>
      <c r="D6" s="47"/>
      <c r="E6" s="47"/>
      <c r="F6" s="47"/>
      <c r="G6" s="47"/>
      <c r="I6" s="443" t="s">
        <v>1840</v>
      </c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  <c r="AA6" s="443"/>
      <c r="AB6" s="443"/>
      <c r="AC6" s="443"/>
      <c r="AD6" s="443"/>
      <c r="AE6" s="443"/>
      <c r="AF6" s="443"/>
      <c r="AG6" s="443"/>
      <c r="AH6" s="443"/>
      <c r="AI6" s="443"/>
      <c r="AJ6" s="443"/>
      <c r="AK6" s="443"/>
      <c r="AL6" s="443"/>
      <c r="AM6" s="443"/>
      <c r="AN6" s="443"/>
      <c r="AO6" s="443"/>
    </row>
    <row r="7" spans="2:41" s="46" customFormat="1" ht="15" customHeight="1" thickBot="1" x14ac:dyDescent="0.3">
      <c r="B7" s="48"/>
      <c r="C7" s="49"/>
      <c r="D7" s="48"/>
      <c r="E7" s="48"/>
      <c r="F7" s="48"/>
      <c r="G7" s="48"/>
      <c r="H7" s="50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</row>
    <row r="8" spans="2:41" s="46" customFormat="1" ht="23.25" customHeight="1" thickBot="1" x14ac:dyDescent="0.3">
      <c r="B8" s="48"/>
      <c r="C8" s="49"/>
      <c r="D8" s="48"/>
      <c r="E8" s="48"/>
      <c r="F8" s="48"/>
      <c r="G8" s="48"/>
      <c r="H8" s="51"/>
      <c r="I8" s="444" t="s">
        <v>1925</v>
      </c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6"/>
      <c r="W8" s="48"/>
      <c r="X8" s="444" t="s">
        <v>65</v>
      </c>
      <c r="Y8" s="445"/>
      <c r="Z8" s="445"/>
      <c r="AA8" s="445"/>
      <c r="AB8" s="445"/>
      <c r="AC8" s="445"/>
      <c r="AD8" s="445"/>
      <c r="AE8" s="445"/>
      <c r="AF8" s="445"/>
      <c r="AG8" s="445"/>
      <c r="AH8" s="445"/>
      <c r="AI8" s="445"/>
      <c r="AJ8" s="445"/>
      <c r="AK8" s="445"/>
      <c r="AL8" s="445"/>
      <c r="AM8" s="445"/>
      <c r="AN8" s="445"/>
      <c r="AO8" s="446"/>
    </row>
    <row r="9" spans="2:41" s="46" customFormat="1" ht="9.9499999999999993" customHeight="1" x14ac:dyDescent="0.25">
      <c r="B9" s="48"/>
      <c r="C9" s="49"/>
      <c r="D9" s="48"/>
      <c r="E9" s="48"/>
      <c r="F9" s="48"/>
      <c r="G9" s="48"/>
      <c r="H9" s="52"/>
      <c r="I9" s="53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5"/>
      <c r="W9" s="48"/>
      <c r="X9" s="53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5"/>
    </row>
    <row r="10" spans="2:41" s="46" customFormat="1" ht="15" customHeight="1" x14ac:dyDescent="0.25">
      <c r="B10" s="48"/>
      <c r="C10" s="49"/>
      <c r="D10" s="48"/>
      <c r="E10" s="48"/>
      <c r="F10" s="48"/>
      <c r="G10" s="48"/>
      <c r="H10" s="56"/>
      <c r="I10" s="57" t="s">
        <v>1927</v>
      </c>
      <c r="J10" s="58"/>
      <c r="K10" s="59"/>
      <c r="L10" s="60"/>
      <c r="M10" s="60"/>
      <c r="N10" s="60"/>
      <c r="O10" s="50"/>
      <c r="P10" s="50" t="s">
        <v>1928</v>
      </c>
      <c r="Q10" s="50"/>
      <c r="R10" s="60"/>
      <c r="S10" s="60"/>
      <c r="T10" s="60"/>
      <c r="U10" s="60"/>
      <c r="V10" s="61"/>
      <c r="W10" s="48"/>
      <c r="X10" s="57" t="s">
        <v>1841</v>
      </c>
      <c r="Y10" s="56"/>
      <c r="Z10" s="56"/>
      <c r="AA10" s="56"/>
      <c r="AB10" s="56"/>
      <c r="AC10" s="50"/>
      <c r="AD10" s="50"/>
      <c r="AE10" s="60"/>
      <c r="AF10" s="60"/>
      <c r="AG10" s="60"/>
      <c r="AH10" s="60"/>
      <c r="AI10" s="50"/>
      <c r="AJ10" s="50"/>
      <c r="AK10" s="50"/>
      <c r="AL10" s="50"/>
      <c r="AM10" s="50"/>
      <c r="AN10" s="50"/>
      <c r="AO10" s="61"/>
    </row>
    <row r="11" spans="2:41" s="46" customFormat="1" ht="9.9499999999999993" customHeight="1" x14ac:dyDescent="0.25">
      <c r="B11" s="48"/>
      <c r="C11" s="49"/>
      <c r="D11" s="48"/>
      <c r="E11" s="48"/>
      <c r="F11" s="48"/>
      <c r="G11" s="48"/>
      <c r="H11" s="52"/>
      <c r="I11" s="62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61"/>
      <c r="W11" s="48"/>
      <c r="X11" s="62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61"/>
    </row>
    <row r="12" spans="2:41" s="46" customFormat="1" ht="15" customHeight="1" x14ac:dyDescent="0.25">
      <c r="B12" s="48"/>
      <c r="C12" s="49"/>
      <c r="D12" s="48"/>
      <c r="E12" s="48"/>
      <c r="F12" s="48"/>
      <c r="G12" s="48"/>
      <c r="H12" s="52"/>
      <c r="I12" s="62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61"/>
      <c r="W12" s="48"/>
      <c r="X12" s="447" t="s">
        <v>1930</v>
      </c>
      <c r="Y12" s="406"/>
      <c r="Z12" s="406"/>
      <c r="AA12" s="406"/>
      <c r="AB12" s="406"/>
      <c r="AC12" s="406"/>
      <c r="AD12" s="50">
        <v>1</v>
      </c>
      <c r="AE12" s="60"/>
      <c r="AF12" s="50"/>
      <c r="AG12" s="50">
        <v>2</v>
      </c>
      <c r="AH12" s="60"/>
      <c r="AI12" s="50"/>
      <c r="AJ12" s="50">
        <v>3</v>
      </c>
      <c r="AK12" s="60"/>
      <c r="AL12" s="50"/>
      <c r="AM12" s="50">
        <v>4</v>
      </c>
      <c r="AN12" s="60"/>
      <c r="AO12" s="61"/>
    </row>
    <row r="13" spans="2:41" s="46" customFormat="1" ht="9.9499999999999993" customHeight="1" x14ac:dyDescent="0.25">
      <c r="B13" s="48"/>
      <c r="C13" s="49"/>
      <c r="D13" s="48"/>
      <c r="E13" s="48"/>
      <c r="F13" s="48"/>
      <c r="G13" s="48"/>
      <c r="H13" s="52"/>
      <c r="I13" s="62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61"/>
      <c r="W13" s="48"/>
      <c r="X13" s="62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61"/>
    </row>
    <row r="14" spans="2:41" s="46" customFormat="1" ht="15" customHeight="1" x14ac:dyDescent="0.25">
      <c r="B14" s="48"/>
      <c r="C14" s="49"/>
      <c r="D14" s="48"/>
      <c r="E14" s="48"/>
      <c r="F14" s="48"/>
      <c r="G14" s="48"/>
      <c r="H14" s="52"/>
      <c r="I14" s="62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61"/>
      <c r="W14" s="48"/>
      <c r="X14" s="447" t="s">
        <v>1932</v>
      </c>
      <c r="Y14" s="406"/>
      <c r="Z14" s="406"/>
      <c r="AA14" s="406"/>
      <c r="AB14" s="406"/>
      <c r="AC14" s="406"/>
      <c r="AD14" s="50"/>
      <c r="AE14" s="60"/>
      <c r="AF14" s="50"/>
      <c r="AG14" s="50"/>
      <c r="AH14" s="50"/>
      <c r="AI14" s="56"/>
      <c r="AJ14" s="56"/>
      <c r="AK14" s="56"/>
      <c r="AL14" s="63" t="s">
        <v>1842</v>
      </c>
      <c r="AM14" s="50"/>
      <c r="AN14" s="60"/>
      <c r="AO14" s="61"/>
    </row>
    <row r="15" spans="2:41" s="46" customFormat="1" ht="9.9499999999999993" customHeight="1" thickBot="1" x14ac:dyDescent="0.3">
      <c r="B15" s="48"/>
      <c r="C15" s="49"/>
      <c r="D15" s="48"/>
      <c r="E15" s="48"/>
      <c r="F15" s="48"/>
      <c r="G15" s="48"/>
      <c r="H15" s="52"/>
      <c r="I15" s="64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6"/>
      <c r="W15" s="48"/>
      <c r="X15" s="64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6"/>
    </row>
    <row r="16" spans="2:41" s="46" customFormat="1" ht="7.5" customHeight="1" x14ac:dyDescent="0.25">
      <c r="B16" s="48"/>
      <c r="C16" s="49"/>
      <c r="D16" s="48"/>
      <c r="E16" s="48"/>
      <c r="F16" s="48"/>
      <c r="G16" s="48"/>
      <c r="H16" s="50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  <c r="Z16" s="389"/>
      <c r="AA16" s="389"/>
      <c r="AB16" s="389"/>
      <c r="AC16" s="389"/>
      <c r="AD16" s="389"/>
      <c r="AE16" s="389"/>
      <c r="AF16" s="389"/>
      <c r="AG16" s="389"/>
      <c r="AH16" s="389"/>
      <c r="AI16" s="389"/>
      <c r="AJ16" s="389"/>
      <c r="AK16" s="389"/>
      <c r="AL16" s="389"/>
      <c r="AM16" s="389"/>
      <c r="AN16" s="389"/>
      <c r="AO16" s="389"/>
    </row>
    <row r="17" spans="1:41" s="46" customFormat="1" ht="7.5" customHeight="1" thickBot="1" x14ac:dyDescent="0.3">
      <c r="B17" s="48"/>
      <c r="C17" s="49"/>
      <c r="D17" s="48"/>
      <c r="E17" s="48"/>
      <c r="F17" s="48"/>
      <c r="G17" s="48"/>
      <c r="H17" s="50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s="46" customFormat="1" ht="23.25" customHeight="1" thickBot="1" x14ac:dyDescent="0.3">
      <c r="B18" s="48"/>
      <c r="C18" s="49"/>
      <c r="D18" s="48"/>
      <c r="E18" s="48"/>
      <c r="F18" s="48"/>
      <c r="G18" s="48"/>
      <c r="H18" s="473" t="s">
        <v>1934</v>
      </c>
      <c r="I18" s="445"/>
      <c r="J18" s="445"/>
      <c r="K18" s="445"/>
      <c r="L18" s="445"/>
      <c r="M18" s="445"/>
      <c r="N18" s="445"/>
      <c r="O18" s="445"/>
      <c r="P18" s="445"/>
      <c r="Q18" s="445"/>
      <c r="R18" s="445"/>
      <c r="S18" s="445"/>
      <c r="T18" s="445"/>
      <c r="U18" s="445"/>
      <c r="V18" s="445"/>
      <c r="W18" s="445"/>
      <c r="X18" s="445"/>
      <c r="Y18" s="445"/>
      <c r="Z18" s="445"/>
      <c r="AA18" s="445"/>
      <c r="AB18" s="445"/>
      <c r="AC18" s="445"/>
      <c r="AD18" s="445"/>
      <c r="AE18" s="445"/>
      <c r="AF18" s="445"/>
      <c r="AG18" s="445"/>
      <c r="AH18" s="445"/>
      <c r="AI18" s="445"/>
      <c r="AJ18" s="445"/>
      <c r="AK18" s="445"/>
      <c r="AL18" s="445"/>
      <c r="AM18" s="445"/>
      <c r="AN18" s="445"/>
      <c r="AO18" s="446"/>
    </row>
    <row r="19" spans="1:41" s="46" customFormat="1" ht="9" customHeight="1" x14ac:dyDescent="0.25">
      <c r="B19" s="48"/>
      <c r="C19" s="49"/>
      <c r="D19" s="48"/>
      <c r="E19" s="48"/>
      <c r="F19" s="48"/>
      <c r="G19" s="48"/>
      <c r="H19" s="474"/>
      <c r="I19" s="475"/>
      <c r="J19" s="475"/>
      <c r="K19" s="475"/>
      <c r="L19" s="475"/>
      <c r="M19" s="475"/>
      <c r="N19" s="475"/>
      <c r="O19" s="475"/>
      <c r="P19" s="475"/>
      <c r="Q19" s="475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6"/>
    </row>
    <row r="20" spans="1:41" s="46" customFormat="1" ht="15" customHeight="1" x14ac:dyDescent="0.25">
      <c r="B20" s="48"/>
      <c r="C20" s="49"/>
      <c r="D20" s="48"/>
      <c r="E20" s="48"/>
      <c r="F20" s="48"/>
      <c r="G20" s="48"/>
      <c r="H20" s="62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63" t="s">
        <v>1935</v>
      </c>
      <c r="U20" s="60"/>
      <c r="V20" s="50"/>
      <c r="W20" s="50"/>
      <c r="X20" s="63" t="s">
        <v>167</v>
      </c>
      <c r="Y20" s="6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61"/>
    </row>
    <row r="21" spans="1:41" s="46" customFormat="1" ht="9" customHeight="1" thickBot="1" x14ac:dyDescent="0.3">
      <c r="B21" s="48"/>
      <c r="C21" s="49"/>
      <c r="D21" s="48"/>
      <c r="E21" s="48"/>
      <c r="F21" s="48"/>
      <c r="G21" s="48"/>
      <c r="H21" s="64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6"/>
    </row>
    <row r="22" spans="1:41" s="46" customFormat="1" ht="7.5" customHeight="1" x14ac:dyDescent="0.25">
      <c r="B22" s="48"/>
      <c r="C22" s="49"/>
      <c r="D22" s="48"/>
      <c r="E22" s="48"/>
      <c r="F22" s="48"/>
      <c r="G22" s="48"/>
      <c r="H22" s="50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  <c r="W22" s="448"/>
      <c r="X22" s="448"/>
      <c r="Y22" s="448"/>
      <c r="Z22" s="448"/>
      <c r="AA22" s="448"/>
      <c r="AB22" s="448"/>
      <c r="AC22" s="448"/>
      <c r="AD22" s="448"/>
      <c r="AE22" s="448"/>
      <c r="AF22" s="448"/>
      <c r="AG22" s="448"/>
      <c r="AH22" s="448"/>
      <c r="AI22" s="448"/>
      <c r="AJ22" s="448"/>
      <c r="AK22" s="448"/>
      <c r="AL22" s="448"/>
      <c r="AM22" s="448"/>
      <c r="AN22" s="448"/>
      <c r="AO22" s="448"/>
    </row>
    <row r="23" spans="1:41" s="46" customFormat="1" ht="7.5" customHeight="1" x14ac:dyDescent="0.25">
      <c r="B23" s="48"/>
      <c r="C23" s="49"/>
      <c r="D23" s="48"/>
      <c r="E23" s="48"/>
      <c r="F23" s="48"/>
      <c r="G23" s="48"/>
      <c r="H23" s="50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</row>
    <row r="24" spans="1:41" s="46" customFormat="1" ht="15" customHeight="1" thickBot="1" x14ac:dyDescent="0.3">
      <c r="B24" s="48"/>
      <c r="C24" s="49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455" t="s">
        <v>169</v>
      </c>
      <c r="AL24" s="455"/>
      <c r="AM24" s="455"/>
      <c r="AN24" s="455"/>
      <c r="AO24" s="455"/>
    </row>
    <row r="25" spans="1:41" ht="35.1" customHeight="1" x14ac:dyDescent="0.25">
      <c r="A25" s="465" t="s">
        <v>170</v>
      </c>
      <c r="B25" s="467" t="s">
        <v>171</v>
      </c>
      <c r="C25" s="467" t="s">
        <v>2145</v>
      </c>
      <c r="D25" s="467" t="s">
        <v>2146</v>
      </c>
      <c r="E25" s="467" t="s">
        <v>2147</v>
      </c>
      <c r="F25" s="467" t="s">
        <v>2148</v>
      </c>
      <c r="G25" s="469" t="s">
        <v>2149</v>
      </c>
      <c r="H25" s="471" t="s">
        <v>2150</v>
      </c>
      <c r="I25" s="477" t="s">
        <v>2151</v>
      </c>
      <c r="J25" s="478"/>
      <c r="K25" s="478"/>
      <c r="L25" s="478"/>
      <c r="M25" s="478"/>
      <c r="N25" s="478"/>
      <c r="O25" s="481" t="s">
        <v>1843</v>
      </c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82"/>
      <c r="AC25" s="482"/>
      <c r="AD25" s="482"/>
      <c r="AE25" s="482"/>
      <c r="AF25" s="482"/>
      <c r="AG25" s="482"/>
      <c r="AH25" s="482"/>
      <c r="AI25" s="482"/>
      <c r="AJ25" s="483"/>
      <c r="AK25" s="449" t="s">
        <v>2153</v>
      </c>
      <c r="AL25" s="450"/>
      <c r="AM25" s="450"/>
      <c r="AN25" s="450"/>
      <c r="AO25" s="451"/>
    </row>
    <row r="26" spans="1:41" ht="20.100000000000001" customHeight="1" thickBot="1" x14ac:dyDescent="0.3">
      <c r="A26" s="466"/>
      <c r="B26" s="468"/>
      <c r="C26" s="468"/>
      <c r="D26" s="468"/>
      <c r="E26" s="468"/>
      <c r="F26" s="468"/>
      <c r="G26" s="470"/>
      <c r="H26" s="472"/>
      <c r="I26" s="479"/>
      <c r="J26" s="480"/>
      <c r="K26" s="480"/>
      <c r="L26" s="480"/>
      <c r="M26" s="480"/>
      <c r="N26" s="480"/>
      <c r="O26" s="484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  <c r="AB26" s="485"/>
      <c r="AC26" s="485"/>
      <c r="AD26" s="485"/>
      <c r="AE26" s="485"/>
      <c r="AF26" s="485"/>
      <c r="AG26" s="485"/>
      <c r="AH26" s="485"/>
      <c r="AI26" s="485"/>
      <c r="AJ26" s="486"/>
      <c r="AK26" s="452"/>
      <c r="AL26" s="453"/>
      <c r="AM26" s="453"/>
      <c r="AN26" s="453"/>
      <c r="AO26" s="454"/>
    </row>
    <row r="27" spans="1:41" s="73" customFormat="1" ht="18" customHeight="1" x14ac:dyDescent="0.25">
      <c r="A27" s="69" t="s">
        <v>2154</v>
      </c>
      <c r="B27" s="70" t="s">
        <v>2155</v>
      </c>
      <c r="C27" s="70">
        <v>0</v>
      </c>
      <c r="D27" s="70" t="s">
        <v>2155</v>
      </c>
      <c r="E27" s="70" t="s">
        <v>2155</v>
      </c>
      <c r="F27" s="70">
        <v>0</v>
      </c>
      <c r="G27" s="71">
        <v>0</v>
      </c>
      <c r="H27" s="72"/>
      <c r="I27" s="456" t="s">
        <v>1844</v>
      </c>
      <c r="J27" s="457"/>
      <c r="K27" s="457"/>
      <c r="L27" s="457"/>
      <c r="M27" s="457"/>
      <c r="N27" s="457"/>
      <c r="O27" s="458" t="s">
        <v>1845</v>
      </c>
      <c r="P27" s="459"/>
      <c r="Q27" s="459"/>
      <c r="R27" s="459"/>
      <c r="S27" s="459"/>
      <c r="T27" s="459"/>
      <c r="U27" s="459"/>
      <c r="V27" s="459"/>
      <c r="W27" s="459"/>
      <c r="X27" s="459"/>
      <c r="Y27" s="459"/>
      <c r="Z27" s="459"/>
      <c r="AA27" s="459"/>
      <c r="AB27" s="459"/>
      <c r="AC27" s="459"/>
      <c r="AD27" s="459"/>
      <c r="AE27" s="459"/>
      <c r="AF27" s="459"/>
      <c r="AG27" s="459"/>
      <c r="AH27" s="459"/>
      <c r="AI27" s="459"/>
      <c r="AJ27" s="460"/>
      <c r="AK27" s="461"/>
      <c r="AL27" s="462"/>
      <c r="AM27" s="462"/>
      <c r="AN27" s="462"/>
      <c r="AO27" s="463"/>
    </row>
    <row r="28" spans="1:41" s="45" customFormat="1" ht="15.75" customHeight="1" x14ac:dyDescent="0.25">
      <c r="A28" s="74" t="s">
        <v>2154</v>
      </c>
      <c r="B28" s="75" t="s">
        <v>2158</v>
      </c>
      <c r="C28" s="75">
        <v>0</v>
      </c>
      <c r="D28" s="75" t="s">
        <v>2155</v>
      </c>
      <c r="E28" s="75" t="s">
        <v>2155</v>
      </c>
      <c r="F28" s="75">
        <v>0</v>
      </c>
      <c r="G28" s="76">
        <v>0</v>
      </c>
      <c r="H28" s="77"/>
      <c r="I28" s="390" t="s">
        <v>1846</v>
      </c>
      <c r="J28" s="391"/>
      <c r="K28" s="391"/>
      <c r="L28" s="391"/>
      <c r="M28" s="391"/>
      <c r="N28" s="464"/>
      <c r="O28" s="392" t="s">
        <v>1847</v>
      </c>
      <c r="P28" s="393"/>
      <c r="Q28" s="393"/>
      <c r="R28" s="393"/>
      <c r="S28" s="393"/>
      <c r="T28" s="393"/>
      <c r="U28" s="393"/>
      <c r="V28" s="393"/>
      <c r="W28" s="393"/>
      <c r="X28" s="393"/>
      <c r="Y28" s="393"/>
      <c r="Z28" s="393"/>
      <c r="AA28" s="393"/>
      <c r="AB28" s="393"/>
      <c r="AC28" s="393"/>
      <c r="AD28" s="393"/>
      <c r="AE28" s="393"/>
      <c r="AF28" s="393"/>
      <c r="AG28" s="393"/>
      <c r="AH28" s="393"/>
      <c r="AI28" s="393"/>
      <c r="AJ28" s="394"/>
      <c r="AK28" s="395">
        <f>AK29+AK32+AK43</f>
        <v>0</v>
      </c>
      <c r="AL28" s="396"/>
      <c r="AM28" s="396"/>
      <c r="AN28" s="396"/>
      <c r="AO28" s="397"/>
    </row>
    <row r="29" spans="1:41" s="82" customFormat="1" ht="15.75" customHeight="1" x14ac:dyDescent="0.25">
      <c r="A29" s="78" t="s">
        <v>2154</v>
      </c>
      <c r="B29" s="79" t="s">
        <v>2158</v>
      </c>
      <c r="C29" s="79" t="s">
        <v>2154</v>
      </c>
      <c r="D29" s="79" t="s">
        <v>2155</v>
      </c>
      <c r="E29" s="79" t="s">
        <v>2155</v>
      </c>
      <c r="F29" s="79">
        <v>0</v>
      </c>
      <c r="G29" s="80">
        <v>0</v>
      </c>
      <c r="H29" s="81"/>
      <c r="I29" s="407" t="s">
        <v>1848</v>
      </c>
      <c r="J29" s="408"/>
      <c r="K29" s="408"/>
      <c r="L29" s="408"/>
      <c r="M29" s="408"/>
      <c r="N29" s="408"/>
      <c r="O29" s="409" t="s">
        <v>1849</v>
      </c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1"/>
      <c r="AK29" s="412">
        <f>SUM(AK30:AK31)</f>
        <v>0</v>
      </c>
      <c r="AL29" s="413"/>
      <c r="AM29" s="413"/>
      <c r="AN29" s="413"/>
      <c r="AO29" s="414"/>
    </row>
    <row r="30" spans="1:41" ht="15.75" customHeight="1" x14ac:dyDescent="0.25">
      <c r="A30" s="83" t="s">
        <v>2154</v>
      </c>
      <c r="B30" s="84" t="s">
        <v>2158</v>
      </c>
      <c r="C30" s="84" t="s">
        <v>2154</v>
      </c>
      <c r="D30" s="85" t="s">
        <v>2163</v>
      </c>
      <c r="E30" s="84" t="s">
        <v>2155</v>
      </c>
      <c r="F30" s="84">
        <v>0</v>
      </c>
      <c r="G30" s="86">
        <v>0</v>
      </c>
      <c r="H30" s="77"/>
      <c r="I30" s="415" t="s">
        <v>1850</v>
      </c>
      <c r="J30" s="416"/>
      <c r="K30" s="416"/>
      <c r="L30" s="416"/>
      <c r="M30" s="416"/>
      <c r="N30" s="416"/>
      <c r="O30" s="417" t="s">
        <v>1343</v>
      </c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  <c r="AA30" s="418"/>
      <c r="AB30" s="418"/>
      <c r="AC30" s="418"/>
      <c r="AD30" s="418"/>
      <c r="AE30" s="418"/>
      <c r="AF30" s="418"/>
      <c r="AG30" s="418"/>
      <c r="AH30" s="418"/>
      <c r="AI30" s="418"/>
      <c r="AJ30" s="419"/>
      <c r="AK30" s="420"/>
      <c r="AL30" s="421"/>
      <c r="AM30" s="421"/>
      <c r="AN30" s="421"/>
      <c r="AO30" s="422"/>
    </row>
    <row r="31" spans="1:41" ht="15.75" customHeight="1" x14ac:dyDescent="0.25">
      <c r="A31" s="83" t="s">
        <v>2154</v>
      </c>
      <c r="B31" s="84" t="s">
        <v>2158</v>
      </c>
      <c r="C31" s="84" t="s">
        <v>2154</v>
      </c>
      <c r="D31" s="85" t="s">
        <v>2166</v>
      </c>
      <c r="E31" s="84" t="s">
        <v>2155</v>
      </c>
      <c r="F31" s="84">
        <v>0</v>
      </c>
      <c r="G31" s="86">
        <v>0</v>
      </c>
      <c r="H31" s="77"/>
      <c r="I31" s="415" t="s">
        <v>1344</v>
      </c>
      <c r="J31" s="416"/>
      <c r="K31" s="416"/>
      <c r="L31" s="416"/>
      <c r="M31" s="416"/>
      <c r="N31" s="416"/>
      <c r="O31" s="417" t="s">
        <v>1345</v>
      </c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  <c r="AA31" s="418"/>
      <c r="AB31" s="418"/>
      <c r="AC31" s="418"/>
      <c r="AD31" s="418"/>
      <c r="AE31" s="418"/>
      <c r="AF31" s="418"/>
      <c r="AG31" s="418"/>
      <c r="AH31" s="418"/>
      <c r="AI31" s="418"/>
      <c r="AJ31" s="419"/>
      <c r="AK31" s="420"/>
      <c r="AL31" s="421"/>
      <c r="AM31" s="421"/>
      <c r="AN31" s="421"/>
      <c r="AO31" s="422"/>
    </row>
    <row r="32" spans="1:41" ht="15.75" customHeight="1" x14ac:dyDescent="0.25">
      <c r="A32" s="78" t="s">
        <v>2154</v>
      </c>
      <c r="B32" s="79" t="s">
        <v>2158</v>
      </c>
      <c r="C32" s="79" t="s">
        <v>2169</v>
      </c>
      <c r="D32" s="79" t="s">
        <v>2155</v>
      </c>
      <c r="E32" s="79" t="s">
        <v>2155</v>
      </c>
      <c r="F32" s="79">
        <v>0</v>
      </c>
      <c r="G32" s="80">
        <v>0</v>
      </c>
      <c r="H32" s="77"/>
      <c r="I32" s="407" t="s">
        <v>1346</v>
      </c>
      <c r="J32" s="408"/>
      <c r="K32" s="408"/>
      <c r="L32" s="408"/>
      <c r="M32" s="408"/>
      <c r="N32" s="408"/>
      <c r="O32" s="409" t="s">
        <v>1347</v>
      </c>
      <c r="P32" s="410" t="s">
        <v>1347</v>
      </c>
      <c r="Q32" s="410" t="s">
        <v>1347</v>
      </c>
      <c r="R32" s="410" t="s">
        <v>1347</v>
      </c>
      <c r="S32" s="410" t="s">
        <v>1347</v>
      </c>
      <c r="T32" s="410" t="s">
        <v>1347</v>
      </c>
      <c r="U32" s="410" t="s">
        <v>1347</v>
      </c>
      <c r="V32" s="410" t="s">
        <v>1347</v>
      </c>
      <c r="W32" s="410" t="s">
        <v>1347</v>
      </c>
      <c r="X32" s="410" t="s">
        <v>1347</v>
      </c>
      <c r="Y32" s="410"/>
      <c r="Z32" s="410"/>
      <c r="AA32" s="410"/>
      <c r="AB32" s="410"/>
      <c r="AC32" s="410" t="s">
        <v>1347</v>
      </c>
      <c r="AD32" s="410" t="s">
        <v>1347</v>
      </c>
      <c r="AE32" s="410" t="s">
        <v>1347</v>
      </c>
      <c r="AF32" s="410" t="s">
        <v>1347</v>
      </c>
      <c r="AG32" s="410" t="s">
        <v>1347</v>
      </c>
      <c r="AH32" s="410" t="s">
        <v>1347</v>
      </c>
      <c r="AI32" s="410" t="s">
        <v>1347</v>
      </c>
      <c r="AJ32" s="411" t="s">
        <v>1347</v>
      </c>
      <c r="AK32" s="412">
        <f>AK33+AK39</f>
        <v>0</v>
      </c>
      <c r="AL32" s="413">
        <f>AL33+AL39</f>
        <v>0</v>
      </c>
      <c r="AM32" s="413">
        <f>AM33+AM39</f>
        <v>0</v>
      </c>
      <c r="AN32" s="413">
        <f>AN33+AN39</f>
        <v>0</v>
      </c>
      <c r="AO32" s="414">
        <f>AO33+AO39</f>
        <v>0</v>
      </c>
    </row>
    <row r="33" spans="1:41" ht="15.75" customHeight="1" x14ac:dyDescent="0.25">
      <c r="A33" s="83" t="s">
        <v>2154</v>
      </c>
      <c r="B33" s="84" t="s">
        <v>2158</v>
      </c>
      <c r="C33" s="84" t="s">
        <v>2169</v>
      </c>
      <c r="D33" s="85" t="s">
        <v>2163</v>
      </c>
      <c r="E33" s="84" t="s">
        <v>2155</v>
      </c>
      <c r="F33" s="84">
        <v>0</v>
      </c>
      <c r="G33" s="86">
        <v>0</v>
      </c>
      <c r="H33" s="77"/>
      <c r="I33" s="415" t="s">
        <v>1348</v>
      </c>
      <c r="J33" s="416"/>
      <c r="K33" s="416"/>
      <c r="L33" s="416"/>
      <c r="M33" s="416"/>
      <c r="N33" s="416"/>
      <c r="O33" s="417" t="s">
        <v>1349</v>
      </c>
      <c r="P33" s="418" t="s">
        <v>1349</v>
      </c>
      <c r="Q33" s="418" t="s">
        <v>1349</v>
      </c>
      <c r="R33" s="418" t="s">
        <v>1349</v>
      </c>
      <c r="S33" s="418" t="s">
        <v>1349</v>
      </c>
      <c r="T33" s="418" t="s">
        <v>1349</v>
      </c>
      <c r="U33" s="418" t="s">
        <v>1349</v>
      </c>
      <c r="V33" s="418" t="s">
        <v>1349</v>
      </c>
      <c r="W33" s="418" t="s">
        <v>1349</v>
      </c>
      <c r="X33" s="418" t="s">
        <v>1349</v>
      </c>
      <c r="Y33" s="418"/>
      <c r="Z33" s="418"/>
      <c r="AA33" s="418"/>
      <c r="AB33" s="418"/>
      <c r="AC33" s="418" t="s">
        <v>1349</v>
      </c>
      <c r="AD33" s="418" t="s">
        <v>1349</v>
      </c>
      <c r="AE33" s="418" t="s">
        <v>1349</v>
      </c>
      <c r="AF33" s="418" t="s">
        <v>1349</v>
      </c>
      <c r="AG33" s="418" t="s">
        <v>1349</v>
      </c>
      <c r="AH33" s="418" t="s">
        <v>1349</v>
      </c>
      <c r="AI33" s="418" t="s">
        <v>1349</v>
      </c>
      <c r="AJ33" s="419" t="s">
        <v>1349</v>
      </c>
      <c r="AK33" s="420">
        <f>SUM(AK34:AK37)+AK38</f>
        <v>0</v>
      </c>
      <c r="AL33" s="421">
        <f>SUM(AL34:AL37)+AL38</f>
        <v>0</v>
      </c>
      <c r="AM33" s="421">
        <f>SUM(AM34:AM37)+AM38</f>
        <v>0</v>
      </c>
      <c r="AN33" s="421">
        <f>SUM(AN34:AN37)+AN38</f>
        <v>0</v>
      </c>
      <c r="AO33" s="422">
        <f>SUM(AO34:AO37)+AO38</f>
        <v>0</v>
      </c>
    </row>
    <row r="34" spans="1:41" ht="15.75" customHeight="1" x14ac:dyDescent="0.25">
      <c r="A34" s="83" t="s">
        <v>2154</v>
      </c>
      <c r="B34" s="84" t="s">
        <v>2158</v>
      </c>
      <c r="C34" s="84" t="s">
        <v>2169</v>
      </c>
      <c r="D34" s="85" t="s">
        <v>2163</v>
      </c>
      <c r="E34" s="85" t="s">
        <v>2166</v>
      </c>
      <c r="F34" s="84">
        <v>0</v>
      </c>
      <c r="G34" s="86">
        <v>0</v>
      </c>
      <c r="H34" s="77"/>
      <c r="I34" s="415" t="s">
        <v>1350</v>
      </c>
      <c r="J34" s="416"/>
      <c r="K34" s="416"/>
      <c r="L34" s="416"/>
      <c r="M34" s="416"/>
      <c r="N34" s="416"/>
      <c r="O34" s="417" t="s">
        <v>1351</v>
      </c>
      <c r="P34" s="418" t="s">
        <v>1351</v>
      </c>
      <c r="Q34" s="418" t="s">
        <v>1351</v>
      </c>
      <c r="R34" s="418" t="s">
        <v>1351</v>
      </c>
      <c r="S34" s="418" t="s">
        <v>1351</v>
      </c>
      <c r="T34" s="418" t="s">
        <v>1351</v>
      </c>
      <c r="U34" s="418" t="s">
        <v>1351</v>
      </c>
      <c r="V34" s="418" t="s">
        <v>1351</v>
      </c>
      <c r="W34" s="418" t="s">
        <v>1351</v>
      </c>
      <c r="X34" s="418" t="s">
        <v>1351</v>
      </c>
      <c r="Y34" s="418"/>
      <c r="Z34" s="418"/>
      <c r="AA34" s="418"/>
      <c r="AB34" s="418"/>
      <c r="AC34" s="418" t="s">
        <v>1351</v>
      </c>
      <c r="AD34" s="418" t="s">
        <v>1351</v>
      </c>
      <c r="AE34" s="418" t="s">
        <v>1351</v>
      </c>
      <c r="AF34" s="418" t="s">
        <v>1351</v>
      </c>
      <c r="AG34" s="418" t="s">
        <v>1351</v>
      </c>
      <c r="AH34" s="418" t="s">
        <v>1351</v>
      </c>
      <c r="AI34" s="418" t="s">
        <v>1351</v>
      </c>
      <c r="AJ34" s="419" t="s">
        <v>1351</v>
      </c>
      <c r="AK34" s="420"/>
      <c r="AL34" s="421"/>
      <c r="AM34" s="421"/>
      <c r="AN34" s="421"/>
      <c r="AO34" s="422"/>
    </row>
    <row r="35" spans="1:41" ht="15.75" customHeight="1" x14ac:dyDescent="0.25">
      <c r="A35" s="83"/>
      <c r="B35" s="84"/>
      <c r="C35" s="84"/>
      <c r="D35" s="85"/>
      <c r="E35" s="85"/>
      <c r="F35" s="84"/>
      <c r="G35" s="86"/>
      <c r="H35" s="77"/>
      <c r="I35" s="415" t="s">
        <v>1352</v>
      </c>
      <c r="J35" s="416"/>
      <c r="K35" s="416"/>
      <c r="L35" s="416"/>
      <c r="M35" s="416"/>
      <c r="N35" s="416"/>
      <c r="O35" s="417" t="s">
        <v>1353</v>
      </c>
      <c r="P35" s="418" t="s">
        <v>1353</v>
      </c>
      <c r="Q35" s="418" t="s">
        <v>1353</v>
      </c>
      <c r="R35" s="418" t="s">
        <v>1353</v>
      </c>
      <c r="S35" s="418" t="s">
        <v>1353</v>
      </c>
      <c r="T35" s="418" t="s">
        <v>1353</v>
      </c>
      <c r="U35" s="418" t="s">
        <v>1353</v>
      </c>
      <c r="V35" s="418" t="s">
        <v>1353</v>
      </c>
      <c r="W35" s="418" t="s">
        <v>1353</v>
      </c>
      <c r="X35" s="418" t="s">
        <v>1353</v>
      </c>
      <c r="Y35" s="418"/>
      <c r="Z35" s="418"/>
      <c r="AA35" s="418"/>
      <c r="AB35" s="418"/>
      <c r="AC35" s="418" t="s">
        <v>1353</v>
      </c>
      <c r="AD35" s="418" t="s">
        <v>1353</v>
      </c>
      <c r="AE35" s="418" t="s">
        <v>1353</v>
      </c>
      <c r="AF35" s="418" t="s">
        <v>1353</v>
      </c>
      <c r="AG35" s="418" t="s">
        <v>1353</v>
      </c>
      <c r="AH35" s="418" t="s">
        <v>1353</v>
      </c>
      <c r="AI35" s="418" t="s">
        <v>1353</v>
      </c>
      <c r="AJ35" s="419" t="s">
        <v>1353</v>
      </c>
      <c r="AK35" s="420"/>
      <c r="AL35" s="421"/>
      <c r="AM35" s="421"/>
      <c r="AN35" s="421"/>
      <c r="AO35" s="422"/>
    </row>
    <row r="36" spans="1:41" ht="15.75" customHeight="1" x14ac:dyDescent="0.25">
      <c r="A36" s="83" t="s">
        <v>2154</v>
      </c>
      <c r="B36" s="84" t="s">
        <v>2158</v>
      </c>
      <c r="C36" s="84" t="s">
        <v>2169</v>
      </c>
      <c r="D36" s="85" t="s">
        <v>2163</v>
      </c>
      <c r="E36" s="85" t="s">
        <v>488</v>
      </c>
      <c r="F36" s="84">
        <v>0</v>
      </c>
      <c r="G36" s="86">
        <v>0</v>
      </c>
      <c r="H36" s="77" t="s">
        <v>489</v>
      </c>
      <c r="I36" s="415" t="s">
        <v>1354</v>
      </c>
      <c r="J36" s="416"/>
      <c r="K36" s="416"/>
      <c r="L36" s="416"/>
      <c r="M36" s="416"/>
      <c r="N36" s="416"/>
      <c r="O36" s="417" t="s">
        <v>1355</v>
      </c>
      <c r="P36" s="418" t="s">
        <v>1355</v>
      </c>
      <c r="Q36" s="418" t="s">
        <v>1355</v>
      </c>
      <c r="R36" s="418" t="s">
        <v>1355</v>
      </c>
      <c r="S36" s="418" t="s">
        <v>1355</v>
      </c>
      <c r="T36" s="418" t="s">
        <v>1355</v>
      </c>
      <c r="U36" s="418" t="s">
        <v>1355</v>
      </c>
      <c r="V36" s="418" t="s">
        <v>1355</v>
      </c>
      <c r="W36" s="418" t="s">
        <v>1355</v>
      </c>
      <c r="X36" s="418" t="s">
        <v>1355</v>
      </c>
      <c r="Y36" s="418"/>
      <c r="Z36" s="418"/>
      <c r="AA36" s="418"/>
      <c r="AB36" s="418"/>
      <c r="AC36" s="418" t="s">
        <v>1355</v>
      </c>
      <c r="AD36" s="418" t="s">
        <v>1355</v>
      </c>
      <c r="AE36" s="418" t="s">
        <v>1355</v>
      </c>
      <c r="AF36" s="418" t="s">
        <v>1355</v>
      </c>
      <c r="AG36" s="418" t="s">
        <v>1355</v>
      </c>
      <c r="AH36" s="418" t="s">
        <v>1355</v>
      </c>
      <c r="AI36" s="418" t="s">
        <v>1355</v>
      </c>
      <c r="AJ36" s="419" t="s">
        <v>1355</v>
      </c>
      <c r="AK36" s="420"/>
      <c r="AL36" s="421"/>
      <c r="AM36" s="421"/>
      <c r="AN36" s="421"/>
      <c r="AO36" s="422"/>
    </row>
    <row r="37" spans="1:41" ht="15.75" customHeight="1" x14ac:dyDescent="0.25">
      <c r="A37" s="83"/>
      <c r="B37" s="84"/>
      <c r="C37" s="84"/>
      <c r="D37" s="85"/>
      <c r="E37" s="85"/>
      <c r="F37" s="84"/>
      <c r="G37" s="86"/>
      <c r="H37" s="77"/>
      <c r="I37" s="415" t="s">
        <v>1356</v>
      </c>
      <c r="J37" s="416"/>
      <c r="K37" s="416"/>
      <c r="L37" s="416"/>
      <c r="M37" s="416"/>
      <c r="N37" s="416"/>
      <c r="O37" s="417" t="s">
        <v>1357</v>
      </c>
      <c r="P37" s="418" t="s">
        <v>1357</v>
      </c>
      <c r="Q37" s="418" t="s">
        <v>1357</v>
      </c>
      <c r="R37" s="418" t="s">
        <v>1357</v>
      </c>
      <c r="S37" s="418" t="s">
        <v>1357</v>
      </c>
      <c r="T37" s="418" t="s">
        <v>1357</v>
      </c>
      <c r="U37" s="418" t="s">
        <v>1357</v>
      </c>
      <c r="V37" s="418" t="s">
        <v>1357</v>
      </c>
      <c r="W37" s="418" t="s">
        <v>1357</v>
      </c>
      <c r="X37" s="418" t="s">
        <v>1357</v>
      </c>
      <c r="Y37" s="418"/>
      <c r="Z37" s="418"/>
      <c r="AA37" s="418"/>
      <c r="AB37" s="418"/>
      <c r="AC37" s="418" t="s">
        <v>1357</v>
      </c>
      <c r="AD37" s="418" t="s">
        <v>1357</v>
      </c>
      <c r="AE37" s="418" t="s">
        <v>1357</v>
      </c>
      <c r="AF37" s="418" t="s">
        <v>1357</v>
      </c>
      <c r="AG37" s="418" t="s">
        <v>1357</v>
      </c>
      <c r="AH37" s="418" t="s">
        <v>1357</v>
      </c>
      <c r="AI37" s="418" t="s">
        <v>1357</v>
      </c>
      <c r="AJ37" s="419" t="s">
        <v>1357</v>
      </c>
      <c r="AK37" s="420"/>
      <c r="AL37" s="421"/>
      <c r="AM37" s="421"/>
      <c r="AN37" s="421"/>
      <c r="AO37" s="422"/>
    </row>
    <row r="38" spans="1:41" ht="15.75" customHeight="1" x14ac:dyDescent="0.25">
      <c r="A38" s="83"/>
      <c r="B38" s="84"/>
      <c r="C38" s="84"/>
      <c r="D38" s="85"/>
      <c r="E38" s="85"/>
      <c r="F38" s="84"/>
      <c r="G38" s="86"/>
      <c r="H38" s="77"/>
      <c r="I38" s="415" t="s">
        <v>1358</v>
      </c>
      <c r="J38" s="416"/>
      <c r="K38" s="416"/>
      <c r="L38" s="416"/>
      <c r="M38" s="416"/>
      <c r="N38" s="416"/>
      <c r="O38" s="417" t="s">
        <v>1359</v>
      </c>
      <c r="P38" s="418" t="s">
        <v>1359</v>
      </c>
      <c r="Q38" s="418" t="s">
        <v>1359</v>
      </c>
      <c r="R38" s="418" t="s">
        <v>1359</v>
      </c>
      <c r="S38" s="418" t="s">
        <v>1359</v>
      </c>
      <c r="T38" s="418" t="s">
        <v>1359</v>
      </c>
      <c r="U38" s="418" t="s">
        <v>1359</v>
      </c>
      <c r="V38" s="418" t="s">
        <v>1359</v>
      </c>
      <c r="W38" s="418" t="s">
        <v>1359</v>
      </c>
      <c r="X38" s="418" t="s">
        <v>1359</v>
      </c>
      <c r="Y38" s="418"/>
      <c r="Z38" s="418"/>
      <c r="AA38" s="418"/>
      <c r="AB38" s="418"/>
      <c r="AC38" s="418" t="s">
        <v>1359</v>
      </c>
      <c r="AD38" s="418" t="s">
        <v>1359</v>
      </c>
      <c r="AE38" s="418" t="s">
        <v>1359</v>
      </c>
      <c r="AF38" s="418" t="s">
        <v>1359</v>
      </c>
      <c r="AG38" s="418" t="s">
        <v>1359</v>
      </c>
      <c r="AH38" s="418" t="s">
        <v>1359</v>
      </c>
      <c r="AI38" s="418" t="s">
        <v>1359</v>
      </c>
      <c r="AJ38" s="419" t="s">
        <v>1359</v>
      </c>
      <c r="AK38" s="420"/>
      <c r="AL38" s="421"/>
      <c r="AM38" s="421"/>
      <c r="AN38" s="421"/>
      <c r="AO38" s="422"/>
    </row>
    <row r="39" spans="1:41" ht="15.75" customHeight="1" x14ac:dyDescent="0.25">
      <c r="A39" s="83" t="s">
        <v>2154</v>
      </c>
      <c r="B39" s="84" t="s">
        <v>2158</v>
      </c>
      <c r="C39" s="84" t="s">
        <v>2169</v>
      </c>
      <c r="D39" s="85" t="s">
        <v>2166</v>
      </c>
      <c r="E39" s="84" t="s">
        <v>2155</v>
      </c>
      <c r="F39" s="84">
        <v>0</v>
      </c>
      <c r="G39" s="86">
        <v>0</v>
      </c>
      <c r="H39" s="77"/>
      <c r="I39" s="415" t="s">
        <v>1360</v>
      </c>
      <c r="J39" s="416"/>
      <c r="K39" s="416"/>
      <c r="L39" s="416"/>
      <c r="M39" s="416"/>
      <c r="N39" s="416"/>
      <c r="O39" s="417" t="s">
        <v>1361</v>
      </c>
      <c r="P39" s="418" t="s">
        <v>1361</v>
      </c>
      <c r="Q39" s="418" t="s">
        <v>1361</v>
      </c>
      <c r="R39" s="418" t="s">
        <v>1361</v>
      </c>
      <c r="S39" s="418" t="s">
        <v>1361</v>
      </c>
      <c r="T39" s="418" t="s">
        <v>1361</v>
      </c>
      <c r="U39" s="418" t="s">
        <v>1361</v>
      </c>
      <c r="V39" s="418" t="s">
        <v>1361</v>
      </c>
      <c r="W39" s="418" t="s">
        <v>1361</v>
      </c>
      <c r="X39" s="418" t="s">
        <v>1361</v>
      </c>
      <c r="Y39" s="418"/>
      <c r="Z39" s="418"/>
      <c r="AA39" s="418"/>
      <c r="AB39" s="418"/>
      <c r="AC39" s="418" t="s">
        <v>1361</v>
      </c>
      <c r="AD39" s="418" t="s">
        <v>1361</v>
      </c>
      <c r="AE39" s="418" t="s">
        <v>1361</v>
      </c>
      <c r="AF39" s="418" t="s">
        <v>1361</v>
      </c>
      <c r="AG39" s="418" t="s">
        <v>1361</v>
      </c>
      <c r="AH39" s="418" t="s">
        <v>1361</v>
      </c>
      <c r="AI39" s="418" t="s">
        <v>1361</v>
      </c>
      <c r="AJ39" s="419" t="s">
        <v>1361</v>
      </c>
      <c r="AK39" s="420">
        <f>AK40+AK41+AK42</f>
        <v>0</v>
      </c>
      <c r="AL39" s="421">
        <f>AL40+AL41+AL42</f>
        <v>0</v>
      </c>
      <c r="AM39" s="421">
        <f>AM40+AM41+AM42</f>
        <v>0</v>
      </c>
      <c r="AN39" s="421">
        <f>AN40+AN41+AN42</f>
        <v>0</v>
      </c>
      <c r="AO39" s="422">
        <f>AO40+AO41+AO42</f>
        <v>0</v>
      </c>
    </row>
    <row r="40" spans="1:41" ht="15.75" customHeight="1" x14ac:dyDescent="0.25">
      <c r="A40" s="83" t="s">
        <v>2154</v>
      </c>
      <c r="B40" s="84" t="s">
        <v>2158</v>
      </c>
      <c r="C40" s="84" t="s">
        <v>2169</v>
      </c>
      <c r="D40" s="85" t="s">
        <v>2166</v>
      </c>
      <c r="E40" s="85" t="s">
        <v>2166</v>
      </c>
      <c r="F40" s="84">
        <v>0</v>
      </c>
      <c r="G40" s="86">
        <v>0</v>
      </c>
      <c r="H40" s="77"/>
      <c r="I40" s="415" t="s">
        <v>2130</v>
      </c>
      <c r="J40" s="416"/>
      <c r="K40" s="416"/>
      <c r="L40" s="416"/>
      <c r="M40" s="416"/>
      <c r="N40" s="416"/>
      <c r="O40" s="417" t="s">
        <v>2131</v>
      </c>
      <c r="P40" s="418" t="s">
        <v>2131</v>
      </c>
      <c r="Q40" s="418" t="s">
        <v>2131</v>
      </c>
      <c r="R40" s="418" t="s">
        <v>2131</v>
      </c>
      <c r="S40" s="418" t="s">
        <v>2131</v>
      </c>
      <c r="T40" s="418" t="s">
        <v>2131</v>
      </c>
      <c r="U40" s="418" t="s">
        <v>2131</v>
      </c>
      <c r="V40" s="418" t="s">
        <v>2131</v>
      </c>
      <c r="W40" s="418" t="s">
        <v>2131</v>
      </c>
      <c r="X40" s="418" t="s">
        <v>2131</v>
      </c>
      <c r="Y40" s="418"/>
      <c r="Z40" s="418"/>
      <c r="AA40" s="418"/>
      <c r="AB40" s="418"/>
      <c r="AC40" s="418" t="s">
        <v>2131</v>
      </c>
      <c r="AD40" s="418" t="s">
        <v>2131</v>
      </c>
      <c r="AE40" s="418" t="s">
        <v>2131</v>
      </c>
      <c r="AF40" s="418" t="s">
        <v>2131</v>
      </c>
      <c r="AG40" s="418" t="s">
        <v>2131</v>
      </c>
      <c r="AH40" s="418" t="s">
        <v>2131</v>
      </c>
      <c r="AI40" s="418" t="s">
        <v>2131</v>
      </c>
      <c r="AJ40" s="419" t="s">
        <v>2131</v>
      </c>
      <c r="AK40" s="420"/>
      <c r="AL40" s="421"/>
      <c r="AM40" s="421"/>
      <c r="AN40" s="421"/>
      <c r="AO40" s="422"/>
    </row>
    <row r="41" spans="1:41" ht="15.75" customHeight="1" x14ac:dyDescent="0.25">
      <c r="A41" s="83" t="s">
        <v>2154</v>
      </c>
      <c r="B41" s="84" t="s">
        <v>2158</v>
      </c>
      <c r="C41" s="84" t="s">
        <v>2169</v>
      </c>
      <c r="D41" s="85" t="s">
        <v>2166</v>
      </c>
      <c r="E41" s="85" t="s">
        <v>488</v>
      </c>
      <c r="F41" s="84">
        <v>0</v>
      </c>
      <c r="G41" s="86">
        <v>0</v>
      </c>
      <c r="H41" s="77"/>
      <c r="I41" s="415" t="s">
        <v>2132</v>
      </c>
      <c r="J41" s="416"/>
      <c r="K41" s="416"/>
      <c r="L41" s="416"/>
      <c r="M41" s="416"/>
      <c r="N41" s="416"/>
      <c r="O41" s="417" t="s">
        <v>2133</v>
      </c>
      <c r="P41" s="418" t="s">
        <v>2133</v>
      </c>
      <c r="Q41" s="418" t="s">
        <v>2133</v>
      </c>
      <c r="R41" s="418" t="s">
        <v>2133</v>
      </c>
      <c r="S41" s="418" t="s">
        <v>2133</v>
      </c>
      <c r="T41" s="418" t="s">
        <v>2133</v>
      </c>
      <c r="U41" s="418" t="s">
        <v>2133</v>
      </c>
      <c r="V41" s="418" t="s">
        <v>2133</v>
      </c>
      <c r="W41" s="418" t="s">
        <v>2133</v>
      </c>
      <c r="X41" s="418" t="s">
        <v>2133</v>
      </c>
      <c r="Y41" s="418"/>
      <c r="Z41" s="418"/>
      <c r="AA41" s="418"/>
      <c r="AB41" s="418"/>
      <c r="AC41" s="418" t="s">
        <v>2133</v>
      </c>
      <c r="AD41" s="418" t="s">
        <v>2133</v>
      </c>
      <c r="AE41" s="418" t="s">
        <v>2133</v>
      </c>
      <c r="AF41" s="418" t="s">
        <v>2133</v>
      </c>
      <c r="AG41" s="418" t="s">
        <v>2133</v>
      </c>
      <c r="AH41" s="418" t="s">
        <v>2133</v>
      </c>
      <c r="AI41" s="418" t="s">
        <v>2133</v>
      </c>
      <c r="AJ41" s="419" t="s">
        <v>2133</v>
      </c>
      <c r="AK41" s="420"/>
      <c r="AL41" s="421"/>
      <c r="AM41" s="421"/>
      <c r="AN41" s="421"/>
      <c r="AO41" s="422"/>
    </row>
    <row r="42" spans="1:41" ht="15.75" customHeight="1" x14ac:dyDescent="0.25">
      <c r="A42" s="83"/>
      <c r="B42" s="84"/>
      <c r="C42" s="84"/>
      <c r="D42" s="85"/>
      <c r="E42" s="85"/>
      <c r="F42" s="84"/>
      <c r="G42" s="86"/>
      <c r="H42" s="77" t="s">
        <v>489</v>
      </c>
      <c r="I42" s="415" t="s">
        <v>2134</v>
      </c>
      <c r="J42" s="416"/>
      <c r="K42" s="416"/>
      <c r="L42" s="416"/>
      <c r="M42" s="416"/>
      <c r="N42" s="416"/>
      <c r="O42" s="417" t="s">
        <v>2135</v>
      </c>
      <c r="P42" s="418" t="s">
        <v>2135</v>
      </c>
      <c r="Q42" s="418" t="s">
        <v>2135</v>
      </c>
      <c r="R42" s="418" t="s">
        <v>2135</v>
      </c>
      <c r="S42" s="418" t="s">
        <v>2135</v>
      </c>
      <c r="T42" s="418" t="s">
        <v>2135</v>
      </c>
      <c r="U42" s="418" t="s">
        <v>2135</v>
      </c>
      <c r="V42" s="418" t="s">
        <v>2135</v>
      </c>
      <c r="W42" s="418" t="s">
        <v>2135</v>
      </c>
      <c r="X42" s="418" t="s">
        <v>2135</v>
      </c>
      <c r="Y42" s="418"/>
      <c r="Z42" s="418"/>
      <c r="AA42" s="418"/>
      <c r="AB42" s="418"/>
      <c r="AC42" s="418" t="s">
        <v>2135</v>
      </c>
      <c r="AD42" s="418" t="s">
        <v>2135</v>
      </c>
      <c r="AE42" s="418" t="s">
        <v>2135</v>
      </c>
      <c r="AF42" s="418" t="s">
        <v>2135</v>
      </c>
      <c r="AG42" s="418" t="s">
        <v>2135</v>
      </c>
      <c r="AH42" s="418" t="s">
        <v>2135</v>
      </c>
      <c r="AI42" s="418" t="s">
        <v>2135</v>
      </c>
      <c r="AJ42" s="419" t="s">
        <v>2135</v>
      </c>
      <c r="AK42" s="420"/>
      <c r="AL42" s="421"/>
      <c r="AM42" s="421"/>
      <c r="AN42" s="421"/>
      <c r="AO42" s="422"/>
    </row>
    <row r="43" spans="1:41" ht="15.75" customHeight="1" x14ac:dyDescent="0.25">
      <c r="A43" s="78" t="s">
        <v>2154</v>
      </c>
      <c r="B43" s="79" t="s">
        <v>2158</v>
      </c>
      <c r="C43" s="79" t="s">
        <v>504</v>
      </c>
      <c r="D43" s="79" t="s">
        <v>2155</v>
      </c>
      <c r="E43" s="79" t="s">
        <v>2155</v>
      </c>
      <c r="F43" s="79">
        <v>0</v>
      </c>
      <c r="G43" s="80">
        <v>0</v>
      </c>
      <c r="H43" s="77"/>
      <c r="I43" s="407" t="s">
        <v>2136</v>
      </c>
      <c r="J43" s="408"/>
      <c r="K43" s="408"/>
      <c r="L43" s="408"/>
      <c r="M43" s="408"/>
      <c r="N43" s="408"/>
      <c r="O43" s="409" t="s">
        <v>2137</v>
      </c>
      <c r="P43" s="410" t="s">
        <v>2137</v>
      </c>
      <c r="Q43" s="410" t="s">
        <v>2137</v>
      </c>
      <c r="R43" s="410" t="s">
        <v>2137</v>
      </c>
      <c r="S43" s="410" t="s">
        <v>2137</v>
      </c>
      <c r="T43" s="410" t="s">
        <v>2137</v>
      </c>
      <c r="U43" s="410" t="s">
        <v>2137</v>
      </c>
      <c r="V43" s="410" t="s">
        <v>2137</v>
      </c>
      <c r="W43" s="410" t="s">
        <v>2137</v>
      </c>
      <c r="X43" s="410" t="s">
        <v>2137</v>
      </c>
      <c r="Y43" s="410"/>
      <c r="Z43" s="410"/>
      <c r="AA43" s="410"/>
      <c r="AB43" s="410"/>
      <c r="AC43" s="410" t="s">
        <v>2137</v>
      </c>
      <c r="AD43" s="410" t="s">
        <v>2137</v>
      </c>
      <c r="AE43" s="410" t="s">
        <v>2137</v>
      </c>
      <c r="AF43" s="410" t="s">
        <v>2137</v>
      </c>
      <c r="AG43" s="410" t="s">
        <v>2137</v>
      </c>
      <c r="AH43" s="410" t="s">
        <v>2137</v>
      </c>
      <c r="AI43" s="410" t="s">
        <v>2137</v>
      </c>
      <c r="AJ43" s="411" t="s">
        <v>2137</v>
      </c>
      <c r="AK43" s="412"/>
      <c r="AL43" s="413"/>
      <c r="AM43" s="413"/>
      <c r="AN43" s="413"/>
      <c r="AO43" s="414"/>
    </row>
    <row r="44" spans="1:41" ht="15.75" customHeight="1" x14ac:dyDescent="0.25">
      <c r="A44" s="74" t="s">
        <v>2154</v>
      </c>
      <c r="B44" s="75" t="s">
        <v>507</v>
      </c>
      <c r="C44" s="75">
        <v>0</v>
      </c>
      <c r="D44" s="75" t="s">
        <v>2155</v>
      </c>
      <c r="E44" s="75" t="s">
        <v>2155</v>
      </c>
      <c r="F44" s="75">
        <v>0</v>
      </c>
      <c r="G44" s="76">
        <v>0</v>
      </c>
      <c r="H44" s="77"/>
      <c r="I44" s="390" t="s">
        <v>2138</v>
      </c>
      <c r="J44" s="391"/>
      <c r="K44" s="391"/>
      <c r="L44" s="391"/>
      <c r="M44" s="391"/>
      <c r="N44" s="391"/>
      <c r="O44" s="392" t="s">
        <v>2139</v>
      </c>
      <c r="P44" s="393" t="s">
        <v>2139</v>
      </c>
      <c r="Q44" s="393" t="s">
        <v>2139</v>
      </c>
      <c r="R44" s="393" t="s">
        <v>2139</v>
      </c>
      <c r="S44" s="393" t="s">
        <v>2139</v>
      </c>
      <c r="T44" s="393" t="s">
        <v>2139</v>
      </c>
      <c r="U44" s="393" t="s">
        <v>2139</v>
      </c>
      <c r="V44" s="393" t="s">
        <v>2139</v>
      </c>
      <c r="W44" s="393" t="s">
        <v>2139</v>
      </c>
      <c r="X44" s="393" t="s">
        <v>2139</v>
      </c>
      <c r="Y44" s="393"/>
      <c r="Z44" s="393"/>
      <c r="AA44" s="393"/>
      <c r="AB44" s="393"/>
      <c r="AC44" s="393" t="s">
        <v>2139</v>
      </c>
      <c r="AD44" s="393" t="s">
        <v>2139</v>
      </c>
      <c r="AE44" s="393" t="s">
        <v>2139</v>
      </c>
      <c r="AF44" s="393" t="s">
        <v>2139</v>
      </c>
      <c r="AG44" s="393" t="s">
        <v>2139</v>
      </c>
      <c r="AH44" s="393" t="s">
        <v>2139</v>
      </c>
      <c r="AI44" s="393" t="s">
        <v>2139</v>
      </c>
      <c r="AJ44" s="394" t="s">
        <v>2139</v>
      </c>
      <c r="AK44" s="395">
        <f>AK45+AK88+AK89</f>
        <v>0</v>
      </c>
      <c r="AL44" s="396">
        <f>AL45+AL88+AL89</f>
        <v>0</v>
      </c>
      <c r="AM44" s="396">
        <f>AM45+AM88+AM89</f>
        <v>0</v>
      </c>
      <c r="AN44" s="396">
        <f>AN45+AN88+AN89</f>
        <v>0</v>
      </c>
      <c r="AO44" s="397">
        <f>AO45+AO88+AO89</f>
        <v>0</v>
      </c>
    </row>
    <row r="45" spans="1:41" ht="15.75" customHeight="1" x14ac:dyDescent="0.25">
      <c r="A45" s="78" t="s">
        <v>2154</v>
      </c>
      <c r="B45" s="79" t="s">
        <v>507</v>
      </c>
      <c r="C45" s="79" t="s">
        <v>2154</v>
      </c>
      <c r="D45" s="79" t="s">
        <v>2155</v>
      </c>
      <c r="E45" s="79" t="s">
        <v>2155</v>
      </c>
      <c r="F45" s="79">
        <v>0</v>
      </c>
      <c r="G45" s="80">
        <v>0</v>
      </c>
      <c r="H45" s="77"/>
      <c r="I45" s="407" t="s">
        <v>2140</v>
      </c>
      <c r="J45" s="408"/>
      <c r="K45" s="408"/>
      <c r="L45" s="408"/>
      <c r="M45" s="408"/>
      <c r="N45" s="408"/>
      <c r="O45" s="409" t="s">
        <v>2141</v>
      </c>
      <c r="P45" s="410" t="s">
        <v>2141</v>
      </c>
      <c r="Q45" s="410" t="s">
        <v>2141</v>
      </c>
      <c r="R45" s="410" t="s">
        <v>2141</v>
      </c>
      <c r="S45" s="410" t="s">
        <v>2141</v>
      </c>
      <c r="T45" s="410" t="s">
        <v>2141</v>
      </c>
      <c r="U45" s="410" t="s">
        <v>2141</v>
      </c>
      <c r="V45" s="410" t="s">
        <v>2141</v>
      </c>
      <c r="W45" s="410" t="s">
        <v>2141</v>
      </c>
      <c r="X45" s="410" t="s">
        <v>2141</v>
      </c>
      <c r="Y45" s="410"/>
      <c r="Z45" s="410"/>
      <c r="AA45" s="410"/>
      <c r="AB45" s="410"/>
      <c r="AC45" s="410" t="s">
        <v>2141</v>
      </c>
      <c r="AD45" s="410" t="s">
        <v>2141</v>
      </c>
      <c r="AE45" s="410" t="s">
        <v>2141</v>
      </c>
      <c r="AF45" s="410" t="s">
        <v>2141</v>
      </c>
      <c r="AG45" s="410" t="s">
        <v>2141</v>
      </c>
      <c r="AH45" s="410" t="s">
        <v>2141</v>
      </c>
      <c r="AI45" s="410" t="s">
        <v>2141</v>
      </c>
      <c r="AJ45" s="411" t="s">
        <v>2141</v>
      </c>
      <c r="AK45" s="412">
        <f>AK46+AK74+AK79+AK80</f>
        <v>0</v>
      </c>
      <c r="AL45" s="413">
        <f>AL46+AL74+AL79+AL80</f>
        <v>0</v>
      </c>
      <c r="AM45" s="413">
        <f>AM46+AM74+AM79+AM80</f>
        <v>0</v>
      </c>
      <c r="AN45" s="413">
        <f>AN46+AN74+AN79+AN80</f>
        <v>0</v>
      </c>
      <c r="AO45" s="414">
        <f>AO46+AO74+AO79+AO80</f>
        <v>0</v>
      </c>
    </row>
    <row r="46" spans="1:41" ht="15.75" customHeight="1" x14ac:dyDescent="0.25">
      <c r="A46" s="78" t="s">
        <v>2154</v>
      </c>
      <c r="B46" s="79" t="s">
        <v>507</v>
      </c>
      <c r="C46" s="79" t="s">
        <v>2154</v>
      </c>
      <c r="D46" s="87" t="s">
        <v>2163</v>
      </c>
      <c r="E46" s="79" t="s">
        <v>2155</v>
      </c>
      <c r="F46" s="79">
        <v>0</v>
      </c>
      <c r="G46" s="80">
        <v>0</v>
      </c>
      <c r="H46" s="77"/>
      <c r="I46" s="415" t="s">
        <v>2142</v>
      </c>
      <c r="J46" s="416"/>
      <c r="K46" s="416"/>
      <c r="L46" s="416"/>
      <c r="M46" s="416"/>
      <c r="N46" s="416"/>
      <c r="O46" s="417" t="s">
        <v>2143</v>
      </c>
      <c r="P46" s="418" t="s">
        <v>2143</v>
      </c>
      <c r="Q46" s="418" t="s">
        <v>2143</v>
      </c>
      <c r="R46" s="418" t="s">
        <v>2143</v>
      </c>
      <c r="S46" s="418" t="s">
        <v>2143</v>
      </c>
      <c r="T46" s="418" t="s">
        <v>2143</v>
      </c>
      <c r="U46" s="418" t="s">
        <v>2143</v>
      </c>
      <c r="V46" s="418" t="s">
        <v>2143</v>
      </c>
      <c r="W46" s="418" t="s">
        <v>2143</v>
      </c>
      <c r="X46" s="418" t="s">
        <v>2143</v>
      </c>
      <c r="Y46" s="418"/>
      <c r="Z46" s="418"/>
      <c r="AA46" s="418"/>
      <c r="AB46" s="418"/>
      <c r="AC46" s="418" t="s">
        <v>2143</v>
      </c>
      <c r="AD46" s="418" t="s">
        <v>2143</v>
      </c>
      <c r="AE46" s="418" t="s">
        <v>2143</v>
      </c>
      <c r="AF46" s="418" t="s">
        <v>2143</v>
      </c>
      <c r="AG46" s="418" t="s">
        <v>2143</v>
      </c>
      <c r="AH46" s="418" t="s">
        <v>2143</v>
      </c>
      <c r="AI46" s="418" t="s">
        <v>2143</v>
      </c>
      <c r="AJ46" s="419" t="s">
        <v>2143</v>
      </c>
      <c r="AK46" s="420">
        <f>AK47+AK58+AK59</f>
        <v>0</v>
      </c>
      <c r="AL46" s="421">
        <f>AL47+AL58+AL59</f>
        <v>0</v>
      </c>
      <c r="AM46" s="421">
        <f>AM47+AM58+AM59</f>
        <v>0</v>
      </c>
      <c r="AN46" s="421">
        <f>AN47+AN58+AN59</f>
        <v>0</v>
      </c>
      <c r="AO46" s="422">
        <f>AO47+AO58+AO59</f>
        <v>0</v>
      </c>
    </row>
    <row r="47" spans="1:41" ht="15.75" customHeight="1" x14ac:dyDescent="0.25">
      <c r="A47" s="83" t="s">
        <v>2154</v>
      </c>
      <c r="B47" s="84" t="s">
        <v>507</v>
      </c>
      <c r="C47" s="84" t="s">
        <v>2154</v>
      </c>
      <c r="D47" s="85" t="s">
        <v>2163</v>
      </c>
      <c r="E47" s="85" t="s">
        <v>2166</v>
      </c>
      <c r="F47" s="84">
        <v>0</v>
      </c>
      <c r="G47" s="86">
        <v>0</v>
      </c>
      <c r="H47" s="77" t="s">
        <v>489</v>
      </c>
      <c r="I47" s="415" t="s">
        <v>2144</v>
      </c>
      <c r="J47" s="416"/>
      <c r="K47" s="416"/>
      <c r="L47" s="416"/>
      <c r="M47" s="416"/>
      <c r="N47" s="416"/>
      <c r="O47" s="417" t="s">
        <v>1250</v>
      </c>
      <c r="P47" s="418" t="s">
        <v>1250</v>
      </c>
      <c r="Q47" s="418" t="s">
        <v>1250</v>
      </c>
      <c r="R47" s="418" t="s">
        <v>1250</v>
      </c>
      <c r="S47" s="418" t="s">
        <v>1250</v>
      </c>
      <c r="T47" s="418" t="s">
        <v>1250</v>
      </c>
      <c r="U47" s="418" t="s">
        <v>1250</v>
      </c>
      <c r="V47" s="418" t="s">
        <v>1250</v>
      </c>
      <c r="W47" s="418" t="s">
        <v>1250</v>
      </c>
      <c r="X47" s="418" t="s">
        <v>1250</v>
      </c>
      <c r="Y47" s="418"/>
      <c r="Z47" s="418"/>
      <c r="AA47" s="418"/>
      <c r="AB47" s="418"/>
      <c r="AC47" s="418" t="s">
        <v>1250</v>
      </c>
      <c r="AD47" s="418" t="s">
        <v>1250</v>
      </c>
      <c r="AE47" s="418" t="s">
        <v>1250</v>
      </c>
      <c r="AF47" s="418" t="s">
        <v>1250</v>
      </c>
      <c r="AG47" s="418" t="s">
        <v>1250</v>
      </c>
      <c r="AH47" s="418" t="s">
        <v>1250</v>
      </c>
      <c r="AI47" s="418" t="s">
        <v>1250</v>
      </c>
      <c r="AJ47" s="419" t="s">
        <v>1250</v>
      </c>
      <c r="AK47" s="420">
        <f>SUM(AK48:AK52)</f>
        <v>0</v>
      </c>
      <c r="AL47" s="421">
        <f>SUM(AL48:AL52)</f>
        <v>0</v>
      </c>
      <c r="AM47" s="421">
        <f>SUM(AM48:AM52)</f>
        <v>0</v>
      </c>
      <c r="AN47" s="421">
        <f>SUM(AN48:AN52)</f>
        <v>0</v>
      </c>
      <c r="AO47" s="422">
        <f>SUM(AO48:AO52)</f>
        <v>0</v>
      </c>
    </row>
    <row r="48" spans="1:41" ht="15.75" customHeight="1" x14ac:dyDescent="0.25">
      <c r="A48" s="83" t="s">
        <v>2154</v>
      </c>
      <c r="B48" s="84" t="s">
        <v>507</v>
      </c>
      <c r="C48" s="84" t="s">
        <v>2154</v>
      </c>
      <c r="D48" s="85" t="s">
        <v>2163</v>
      </c>
      <c r="E48" s="85" t="s">
        <v>2166</v>
      </c>
      <c r="F48" s="84" t="s">
        <v>2154</v>
      </c>
      <c r="G48" s="86">
        <v>0</v>
      </c>
      <c r="H48" s="77" t="s">
        <v>489</v>
      </c>
      <c r="I48" s="415" t="s">
        <v>1251</v>
      </c>
      <c r="J48" s="416"/>
      <c r="K48" s="416"/>
      <c r="L48" s="416"/>
      <c r="M48" s="416"/>
      <c r="N48" s="416"/>
      <c r="O48" s="431" t="s">
        <v>1252</v>
      </c>
      <c r="P48" s="432" t="s">
        <v>1252</v>
      </c>
      <c r="Q48" s="432" t="s">
        <v>1252</v>
      </c>
      <c r="R48" s="432" t="s">
        <v>1252</v>
      </c>
      <c r="S48" s="432" t="s">
        <v>1252</v>
      </c>
      <c r="T48" s="432" t="s">
        <v>1252</v>
      </c>
      <c r="U48" s="432" t="s">
        <v>1252</v>
      </c>
      <c r="V48" s="432" t="s">
        <v>1252</v>
      </c>
      <c r="W48" s="432" t="s">
        <v>1252</v>
      </c>
      <c r="X48" s="432" t="s">
        <v>1252</v>
      </c>
      <c r="Y48" s="432"/>
      <c r="Z48" s="432"/>
      <c r="AA48" s="432"/>
      <c r="AB48" s="432"/>
      <c r="AC48" s="432" t="s">
        <v>1252</v>
      </c>
      <c r="AD48" s="432" t="s">
        <v>1252</v>
      </c>
      <c r="AE48" s="432" t="s">
        <v>1252</v>
      </c>
      <c r="AF48" s="432" t="s">
        <v>1252</v>
      </c>
      <c r="AG48" s="432" t="s">
        <v>1252</v>
      </c>
      <c r="AH48" s="432" t="s">
        <v>1252</v>
      </c>
      <c r="AI48" s="432" t="s">
        <v>1252</v>
      </c>
      <c r="AJ48" s="433" t="s">
        <v>1252</v>
      </c>
      <c r="AK48" s="434"/>
      <c r="AL48" s="435"/>
      <c r="AM48" s="435"/>
      <c r="AN48" s="435"/>
      <c r="AO48" s="436"/>
    </row>
    <row r="49" spans="1:41" ht="15.75" customHeight="1" x14ac:dyDescent="0.25">
      <c r="A49" s="83" t="s">
        <v>2154</v>
      </c>
      <c r="B49" s="84" t="s">
        <v>507</v>
      </c>
      <c r="C49" s="84" t="s">
        <v>2154</v>
      </c>
      <c r="D49" s="85" t="s">
        <v>2163</v>
      </c>
      <c r="E49" s="85" t="s">
        <v>2166</v>
      </c>
      <c r="F49" s="84" t="s">
        <v>2169</v>
      </c>
      <c r="G49" s="86">
        <v>0</v>
      </c>
      <c r="H49" s="77" t="s">
        <v>489</v>
      </c>
      <c r="I49" s="415" t="s">
        <v>1253</v>
      </c>
      <c r="J49" s="416"/>
      <c r="K49" s="416"/>
      <c r="L49" s="416"/>
      <c r="M49" s="416"/>
      <c r="N49" s="416"/>
      <c r="O49" s="431" t="s">
        <v>1254</v>
      </c>
      <c r="P49" s="432" t="s">
        <v>1254</v>
      </c>
      <c r="Q49" s="432" t="s">
        <v>1254</v>
      </c>
      <c r="R49" s="432" t="s">
        <v>1254</v>
      </c>
      <c r="S49" s="432" t="s">
        <v>1254</v>
      </c>
      <c r="T49" s="432" t="s">
        <v>1254</v>
      </c>
      <c r="U49" s="432" t="s">
        <v>1254</v>
      </c>
      <c r="V49" s="432" t="s">
        <v>1254</v>
      </c>
      <c r="W49" s="432" t="s">
        <v>1254</v>
      </c>
      <c r="X49" s="432" t="s">
        <v>1254</v>
      </c>
      <c r="Y49" s="432"/>
      <c r="Z49" s="432"/>
      <c r="AA49" s="432"/>
      <c r="AB49" s="432"/>
      <c r="AC49" s="432" t="s">
        <v>1254</v>
      </c>
      <c r="AD49" s="432" t="s">
        <v>1254</v>
      </c>
      <c r="AE49" s="432" t="s">
        <v>1254</v>
      </c>
      <c r="AF49" s="432" t="s">
        <v>1254</v>
      </c>
      <c r="AG49" s="432" t="s">
        <v>1254</v>
      </c>
      <c r="AH49" s="432" t="s">
        <v>1254</v>
      </c>
      <c r="AI49" s="432" t="s">
        <v>1254</v>
      </c>
      <c r="AJ49" s="433" t="s">
        <v>1254</v>
      </c>
      <c r="AK49" s="434"/>
      <c r="AL49" s="435"/>
      <c r="AM49" s="435"/>
      <c r="AN49" s="435"/>
      <c r="AO49" s="436"/>
    </row>
    <row r="50" spans="1:41" ht="15.75" customHeight="1" x14ac:dyDescent="0.25">
      <c r="A50" s="83" t="s">
        <v>2154</v>
      </c>
      <c r="B50" s="84" t="s">
        <v>507</v>
      </c>
      <c r="C50" s="84" t="s">
        <v>2154</v>
      </c>
      <c r="D50" s="85" t="s">
        <v>2163</v>
      </c>
      <c r="E50" s="85" t="s">
        <v>2166</v>
      </c>
      <c r="F50" s="84" t="s">
        <v>504</v>
      </c>
      <c r="G50" s="86">
        <v>0</v>
      </c>
      <c r="H50" s="77" t="s">
        <v>489</v>
      </c>
      <c r="I50" s="415" t="s">
        <v>1255</v>
      </c>
      <c r="J50" s="416"/>
      <c r="K50" s="416"/>
      <c r="L50" s="416"/>
      <c r="M50" s="416"/>
      <c r="N50" s="416"/>
      <c r="O50" s="431" t="s">
        <v>1256</v>
      </c>
      <c r="P50" s="432" t="s">
        <v>1256</v>
      </c>
      <c r="Q50" s="432" t="s">
        <v>1256</v>
      </c>
      <c r="R50" s="432" t="s">
        <v>1256</v>
      </c>
      <c r="S50" s="432" t="s">
        <v>1256</v>
      </c>
      <c r="T50" s="432" t="s">
        <v>1256</v>
      </c>
      <c r="U50" s="432" t="s">
        <v>1256</v>
      </c>
      <c r="V50" s="432" t="s">
        <v>1256</v>
      </c>
      <c r="W50" s="432" t="s">
        <v>1256</v>
      </c>
      <c r="X50" s="432" t="s">
        <v>1256</v>
      </c>
      <c r="Y50" s="432"/>
      <c r="Z50" s="432"/>
      <c r="AA50" s="432"/>
      <c r="AB50" s="432"/>
      <c r="AC50" s="432" t="s">
        <v>1256</v>
      </c>
      <c r="AD50" s="432" t="s">
        <v>1256</v>
      </c>
      <c r="AE50" s="432" t="s">
        <v>1256</v>
      </c>
      <c r="AF50" s="432" t="s">
        <v>1256</v>
      </c>
      <c r="AG50" s="432" t="s">
        <v>1256</v>
      </c>
      <c r="AH50" s="432" t="s">
        <v>1256</v>
      </c>
      <c r="AI50" s="432" t="s">
        <v>1256</v>
      </c>
      <c r="AJ50" s="433" t="s">
        <v>1256</v>
      </c>
      <c r="AK50" s="434"/>
      <c r="AL50" s="435"/>
      <c r="AM50" s="435"/>
      <c r="AN50" s="435"/>
      <c r="AO50" s="436"/>
    </row>
    <row r="51" spans="1:41" ht="15.75" customHeight="1" x14ac:dyDescent="0.25">
      <c r="A51" s="83" t="s">
        <v>2154</v>
      </c>
      <c r="B51" s="84" t="s">
        <v>507</v>
      </c>
      <c r="C51" s="84" t="s">
        <v>2154</v>
      </c>
      <c r="D51" s="85" t="s">
        <v>2163</v>
      </c>
      <c r="E51" s="85" t="s">
        <v>2166</v>
      </c>
      <c r="F51" s="84" t="s">
        <v>404</v>
      </c>
      <c r="G51" s="86">
        <v>0</v>
      </c>
      <c r="H51" s="77" t="s">
        <v>489</v>
      </c>
      <c r="I51" s="415" t="s">
        <v>1257</v>
      </c>
      <c r="J51" s="416"/>
      <c r="K51" s="416"/>
      <c r="L51" s="416"/>
      <c r="M51" s="416"/>
      <c r="N51" s="416"/>
      <c r="O51" s="431" t="s">
        <v>1258</v>
      </c>
      <c r="P51" s="432" t="s">
        <v>1258</v>
      </c>
      <c r="Q51" s="432" t="s">
        <v>1258</v>
      </c>
      <c r="R51" s="432" t="s">
        <v>1258</v>
      </c>
      <c r="S51" s="432" t="s">
        <v>1258</v>
      </c>
      <c r="T51" s="432" t="s">
        <v>1258</v>
      </c>
      <c r="U51" s="432" t="s">
        <v>1258</v>
      </c>
      <c r="V51" s="432" t="s">
        <v>1258</v>
      </c>
      <c r="W51" s="432" t="s">
        <v>1258</v>
      </c>
      <c r="X51" s="432" t="s">
        <v>1258</v>
      </c>
      <c r="Y51" s="432"/>
      <c r="Z51" s="432"/>
      <c r="AA51" s="432"/>
      <c r="AB51" s="432"/>
      <c r="AC51" s="432" t="s">
        <v>1258</v>
      </c>
      <c r="AD51" s="432" t="s">
        <v>1258</v>
      </c>
      <c r="AE51" s="432" t="s">
        <v>1258</v>
      </c>
      <c r="AF51" s="432" t="s">
        <v>1258</v>
      </c>
      <c r="AG51" s="432" t="s">
        <v>1258</v>
      </c>
      <c r="AH51" s="432" t="s">
        <v>1258</v>
      </c>
      <c r="AI51" s="432" t="s">
        <v>1258</v>
      </c>
      <c r="AJ51" s="433" t="s">
        <v>1258</v>
      </c>
      <c r="AK51" s="434"/>
      <c r="AL51" s="435"/>
      <c r="AM51" s="435"/>
      <c r="AN51" s="435"/>
      <c r="AO51" s="436"/>
    </row>
    <row r="52" spans="1:41" ht="15.75" customHeight="1" x14ac:dyDescent="0.25">
      <c r="A52" s="83" t="s">
        <v>2154</v>
      </c>
      <c r="B52" s="84" t="s">
        <v>507</v>
      </c>
      <c r="C52" s="84" t="s">
        <v>2154</v>
      </c>
      <c r="D52" s="85" t="s">
        <v>2163</v>
      </c>
      <c r="E52" s="85" t="s">
        <v>2166</v>
      </c>
      <c r="F52" s="84" t="s">
        <v>407</v>
      </c>
      <c r="G52" s="86">
        <v>0</v>
      </c>
      <c r="H52" s="77" t="s">
        <v>489</v>
      </c>
      <c r="I52" s="415" t="s">
        <v>1259</v>
      </c>
      <c r="J52" s="416"/>
      <c r="K52" s="416"/>
      <c r="L52" s="416"/>
      <c r="M52" s="416"/>
      <c r="N52" s="416"/>
      <c r="O52" s="431" t="s">
        <v>1260</v>
      </c>
      <c r="P52" s="432" t="s">
        <v>1260</v>
      </c>
      <c r="Q52" s="432" t="s">
        <v>1260</v>
      </c>
      <c r="R52" s="432" t="s">
        <v>1260</v>
      </c>
      <c r="S52" s="432" t="s">
        <v>1260</v>
      </c>
      <c r="T52" s="432" t="s">
        <v>1260</v>
      </c>
      <c r="U52" s="432" t="s">
        <v>1260</v>
      </c>
      <c r="V52" s="432" t="s">
        <v>1260</v>
      </c>
      <c r="W52" s="432" t="s">
        <v>1260</v>
      </c>
      <c r="X52" s="432" t="s">
        <v>1260</v>
      </c>
      <c r="Y52" s="432"/>
      <c r="Z52" s="432"/>
      <c r="AA52" s="432"/>
      <c r="AB52" s="432"/>
      <c r="AC52" s="432" t="s">
        <v>1260</v>
      </c>
      <c r="AD52" s="432" t="s">
        <v>1260</v>
      </c>
      <c r="AE52" s="432" t="s">
        <v>1260</v>
      </c>
      <c r="AF52" s="432" t="s">
        <v>1260</v>
      </c>
      <c r="AG52" s="432" t="s">
        <v>1260</v>
      </c>
      <c r="AH52" s="432" t="s">
        <v>1260</v>
      </c>
      <c r="AI52" s="432" t="s">
        <v>1260</v>
      </c>
      <c r="AJ52" s="433" t="s">
        <v>1260</v>
      </c>
      <c r="AK52" s="434">
        <f>SUM(AK53:AO57)</f>
        <v>0</v>
      </c>
      <c r="AL52" s="435">
        <f>SUM(AL53:AL57)</f>
        <v>0</v>
      </c>
      <c r="AM52" s="435">
        <f>SUM(AM53:AM57)</f>
        <v>0</v>
      </c>
      <c r="AN52" s="435">
        <f>SUM(AN53:AN57)</f>
        <v>0</v>
      </c>
      <c r="AO52" s="436">
        <f>SUM(AO53:AO57)</f>
        <v>0</v>
      </c>
    </row>
    <row r="53" spans="1:41" ht="15.75" customHeight="1" x14ac:dyDescent="0.25">
      <c r="A53" s="83" t="s">
        <v>2154</v>
      </c>
      <c r="B53" s="84" t="s">
        <v>507</v>
      </c>
      <c r="C53" s="84" t="s">
        <v>2154</v>
      </c>
      <c r="D53" s="85" t="s">
        <v>2163</v>
      </c>
      <c r="E53" s="85" t="s">
        <v>2166</v>
      </c>
      <c r="F53" s="84" t="s">
        <v>407</v>
      </c>
      <c r="G53" s="86">
        <v>1</v>
      </c>
      <c r="H53" s="77" t="s">
        <v>489</v>
      </c>
      <c r="I53" s="415" t="s">
        <v>1261</v>
      </c>
      <c r="J53" s="416"/>
      <c r="K53" s="416"/>
      <c r="L53" s="416"/>
      <c r="M53" s="416"/>
      <c r="N53" s="416"/>
      <c r="O53" s="417" t="s">
        <v>1262</v>
      </c>
      <c r="P53" s="418" t="s">
        <v>1262</v>
      </c>
      <c r="Q53" s="418" t="s">
        <v>1262</v>
      </c>
      <c r="R53" s="418" t="s">
        <v>1262</v>
      </c>
      <c r="S53" s="418" t="s">
        <v>1262</v>
      </c>
      <c r="T53" s="418" t="s">
        <v>1262</v>
      </c>
      <c r="U53" s="418" t="s">
        <v>1262</v>
      </c>
      <c r="V53" s="418" t="s">
        <v>1262</v>
      </c>
      <c r="W53" s="418" t="s">
        <v>1262</v>
      </c>
      <c r="X53" s="418" t="s">
        <v>1262</v>
      </c>
      <c r="Y53" s="418"/>
      <c r="Z53" s="418"/>
      <c r="AA53" s="418"/>
      <c r="AB53" s="418"/>
      <c r="AC53" s="418" t="s">
        <v>1262</v>
      </c>
      <c r="AD53" s="418" t="s">
        <v>1262</v>
      </c>
      <c r="AE53" s="418" t="s">
        <v>1262</v>
      </c>
      <c r="AF53" s="418" t="s">
        <v>1262</v>
      </c>
      <c r="AG53" s="418" t="s">
        <v>1262</v>
      </c>
      <c r="AH53" s="418" t="s">
        <v>1262</v>
      </c>
      <c r="AI53" s="418" t="s">
        <v>1262</v>
      </c>
      <c r="AJ53" s="419" t="s">
        <v>1262</v>
      </c>
      <c r="AK53" s="420"/>
      <c r="AL53" s="421"/>
      <c r="AM53" s="421"/>
      <c r="AN53" s="421"/>
      <c r="AO53" s="422"/>
    </row>
    <row r="54" spans="1:41" ht="15.75" customHeight="1" x14ac:dyDescent="0.25">
      <c r="A54" s="83" t="s">
        <v>2154</v>
      </c>
      <c r="B54" s="84" t="s">
        <v>507</v>
      </c>
      <c r="C54" s="84" t="s">
        <v>2154</v>
      </c>
      <c r="D54" s="85" t="s">
        <v>2163</v>
      </c>
      <c r="E54" s="85" t="s">
        <v>2166</v>
      </c>
      <c r="F54" s="84" t="s">
        <v>407</v>
      </c>
      <c r="G54" s="86">
        <v>2</v>
      </c>
      <c r="H54" s="77" t="s">
        <v>489</v>
      </c>
      <c r="I54" s="415" t="s">
        <v>1263</v>
      </c>
      <c r="J54" s="416"/>
      <c r="K54" s="416"/>
      <c r="L54" s="416"/>
      <c r="M54" s="416"/>
      <c r="N54" s="416"/>
      <c r="O54" s="417" t="s">
        <v>1264</v>
      </c>
      <c r="P54" s="418" t="s">
        <v>1264</v>
      </c>
      <c r="Q54" s="418" t="s">
        <v>1264</v>
      </c>
      <c r="R54" s="418" t="s">
        <v>1264</v>
      </c>
      <c r="S54" s="418" t="s">
        <v>1264</v>
      </c>
      <c r="T54" s="418" t="s">
        <v>1264</v>
      </c>
      <c r="U54" s="418" t="s">
        <v>1264</v>
      </c>
      <c r="V54" s="418" t="s">
        <v>1264</v>
      </c>
      <c r="W54" s="418" t="s">
        <v>1264</v>
      </c>
      <c r="X54" s="418" t="s">
        <v>1264</v>
      </c>
      <c r="Y54" s="418"/>
      <c r="Z54" s="418"/>
      <c r="AA54" s="418"/>
      <c r="AB54" s="418"/>
      <c r="AC54" s="418" t="s">
        <v>1264</v>
      </c>
      <c r="AD54" s="418" t="s">
        <v>1264</v>
      </c>
      <c r="AE54" s="418" t="s">
        <v>1264</v>
      </c>
      <c r="AF54" s="418" t="s">
        <v>1264</v>
      </c>
      <c r="AG54" s="418" t="s">
        <v>1264</v>
      </c>
      <c r="AH54" s="418" t="s">
        <v>1264</v>
      </c>
      <c r="AI54" s="418" t="s">
        <v>1264</v>
      </c>
      <c r="AJ54" s="419" t="s">
        <v>1264</v>
      </c>
      <c r="AK54" s="420"/>
      <c r="AL54" s="421"/>
      <c r="AM54" s="421"/>
      <c r="AN54" s="421"/>
      <c r="AO54" s="422"/>
    </row>
    <row r="55" spans="1:41" ht="15.75" customHeight="1" x14ac:dyDescent="0.25">
      <c r="A55" s="83" t="s">
        <v>2154</v>
      </c>
      <c r="B55" s="84" t="s">
        <v>507</v>
      </c>
      <c r="C55" s="84" t="s">
        <v>2154</v>
      </c>
      <c r="D55" s="85" t="s">
        <v>2163</v>
      </c>
      <c r="E55" s="85" t="s">
        <v>2166</v>
      </c>
      <c r="F55" s="84" t="s">
        <v>407</v>
      </c>
      <c r="G55" s="86">
        <v>3</v>
      </c>
      <c r="H55" s="77" t="s">
        <v>489</v>
      </c>
      <c r="I55" s="415" t="s">
        <v>1265</v>
      </c>
      <c r="J55" s="416"/>
      <c r="K55" s="416"/>
      <c r="L55" s="416"/>
      <c r="M55" s="416"/>
      <c r="N55" s="416"/>
      <c r="O55" s="417" t="s">
        <v>1266</v>
      </c>
      <c r="P55" s="418" t="s">
        <v>1266</v>
      </c>
      <c r="Q55" s="418" t="s">
        <v>1266</v>
      </c>
      <c r="R55" s="418" t="s">
        <v>1266</v>
      </c>
      <c r="S55" s="418" t="s">
        <v>1266</v>
      </c>
      <c r="T55" s="418" t="s">
        <v>1266</v>
      </c>
      <c r="U55" s="418" t="s">
        <v>1266</v>
      </c>
      <c r="V55" s="418" t="s">
        <v>1266</v>
      </c>
      <c r="W55" s="418" t="s">
        <v>1266</v>
      </c>
      <c r="X55" s="418" t="s">
        <v>1266</v>
      </c>
      <c r="Y55" s="418"/>
      <c r="Z55" s="418"/>
      <c r="AA55" s="418"/>
      <c r="AB55" s="418"/>
      <c r="AC55" s="418" t="s">
        <v>1266</v>
      </c>
      <c r="AD55" s="418" t="s">
        <v>1266</v>
      </c>
      <c r="AE55" s="418" t="s">
        <v>1266</v>
      </c>
      <c r="AF55" s="418" t="s">
        <v>1266</v>
      </c>
      <c r="AG55" s="418" t="s">
        <v>1266</v>
      </c>
      <c r="AH55" s="418" t="s">
        <v>1266</v>
      </c>
      <c r="AI55" s="418" t="s">
        <v>1266</v>
      </c>
      <c r="AJ55" s="419" t="s">
        <v>1266</v>
      </c>
      <c r="AK55" s="420"/>
      <c r="AL55" s="421"/>
      <c r="AM55" s="421"/>
      <c r="AN55" s="421"/>
      <c r="AO55" s="422"/>
    </row>
    <row r="56" spans="1:41" ht="15.75" customHeight="1" x14ac:dyDescent="0.25">
      <c r="A56" s="83" t="s">
        <v>2154</v>
      </c>
      <c r="B56" s="84" t="s">
        <v>507</v>
      </c>
      <c r="C56" s="84" t="s">
        <v>2154</v>
      </c>
      <c r="D56" s="85" t="s">
        <v>2163</v>
      </c>
      <c r="E56" s="85" t="s">
        <v>2166</v>
      </c>
      <c r="F56" s="84" t="s">
        <v>407</v>
      </c>
      <c r="G56" s="86">
        <v>4</v>
      </c>
      <c r="H56" s="77" t="s">
        <v>489</v>
      </c>
      <c r="I56" s="415" t="s">
        <v>1267</v>
      </c>
      <c r="J56" s="416"/>
      <c r="K56" s="416"/>
      <c r="L56" s="416"/>
      <c r="M56" s="416"/>
      <c r="N56" s="416"/>
      <c r="O56" s="417" t="s">
        <v>1268</v>
      </c>
      <c r="P56" s="418" t="s">
        <v>1268</v>
      </c>
      <c r="Q56" s="418" t="s">
        <v>1268</v>
      </c>
      <c r="R56" s="418" t="s">
        <v>1268</v>
      </c>
      <c r="S56" s="418" t="s">
        <v>1268</v>
      </c>
      <c r="T56" s="418" t="s">
        <v>1268</v>
      </c>
      <c r="U56" s="418" t="s">
        <v>1268</v>
      </c>
      <c r="V56" s="418" t="s">
        <v>1268</v>
      </c>
      <c r="W56" s="418" t="s">
        <v>1268</v>
      </c>
      <c r="X56" s="418" t="s">
        <v>1268</v>
      </c>
      <c r="Y56" s="418"/>
      <c r="Z56" s="418"/>
      <c r="AA56" s="418"/>
      <c r="AB56" s="418"/>
      <c r="AC56" s="418" t="s">
        <v>1268</v>
      </c>
      <c r="AD56" s="418" t="s">
        <v>1268</v>
      </c>
      <c r="AE56" s="418" t="s">
        <v>1268</v>
      </c>
      <c r="AF56" s="418" t="s">
        <v>1268</v>
      </c>
      <c r="AG56" s="418" t="s">
        <v>1268</v>
      </c>
      <c r="AH56" s="418" t="s">
        <v>1268</v>
      </c>
      <c r="AI56" s="418" t="s">
        <v>1268</v>
      </c>
      <c r="AJ56" s="419" t="s">
        <v>1268</v>
      </c>
      <c r="AK56" s="420"/>
      <c r="AL56" s="421"/>
      <c r="AM56" s="421"/>
      <c r="AN56" s="421"/>
      <c r="AO56" s="422"/>
    </row>
    <row r="57" spans="1:41" ht="15.75" customHeight="1" x14ac:dyDescent="0.25">
      <c r="A57" s="83" t="s">
        <v>2154</v>
      </c>
      <c r="B57" s="84" t="s">
        <v>507</v>
      </c>
      <c r="C57" s="84" t="s">
        <v>2154</v>
      </c>
      <c r="D57" s="85" t="s">
        <v>2163</v>
      </c>
      <c r="E57" s="85" t="s">
        <v>2166</v>
      </c>
      <c r="F57" s="84" t="s">
        <v>407</v>
      </c>
      <c r="G57" s="86">
        <v>6</v>
      </c>
      <c r="H57" s="77" t="s">
        <v>489</v>
      </c>
      <c r="I57" s="415" t="s">
        <v>1269</v>
      </c>
      <c r="J57" s="416"/>
      <c r="K57" s="416"/>
      <c r="L57" s="416"/>
      <c r="M57" s="416"/>
      <c r="N57" s="416"/>
      <c r="O57" s="417" t="s">
        <v>1270</v>
      </c>
      <c r="P57" s="418" t="s">
        <v>1270</v>
      </c>
      <c r="Q57" s="418" t="s">
        <v>1270</v>
      </c>
      <c r="R57" s="418" t="s">
        <v>1270</v>
      </c>
      <c r="S57" s="418" t="s">
        <v>1270</v>
      </c>
      <c r="T57" s="418" t="s">
        <v>1270</v>
      </c>
      <c r="U57" s="418" t="s">
        <v>1270</v>
      </c>
      <c r="V57" s="418" t="s">
        <v>1270</v>
      </c>
      <c r="W57" s="418" t="s">
        <v>1270</v>
      </c>
      <c r="X57" s="418" t="s">
        <v>1270</v>
      </c>
      <c r="Y57" s="418"/>
      <c r="Z57" s="418"/>
      <c r="AA57" s="418"/>
      <c r="AB57" s="418"/>
      <c r="AC57" s="418" t="s">
        <v>1270</v>
      </c>
      <c r="AD57" s="418" t="s">
        <v>1270</v>
      </c>
      <c r="AE57" s="418" t="s">
        <v>1270</v>
      </c>
      <c r="AF57" s="418" t="s">
        <v>1270</v>
      </c>
      <c r="AG57" s="418" t="s">
        <v>1270</v>
      </c>
      <c r="AH57" s="418" t="s">
        <v>1270</v>
      </c>
      <c r="AI57" s="418" t="s">
        <v>1270</v>
      </c>
      <c r="AJ57" s="419" t="s">
        <v>1270</v>
      </c>
      <c r="AK57" s="420"/>
      <c r="AL57" s="421"/>
      <c r="AM57" s="421"/>
      <c r="AN57" s="421"/>
      <c r="AO57" s="422"/>
    </row>
    <row r="58" spans="1:41" ht="15.75" customHeight="1" x14ac:dyDescent="0.25">
      <c r="A58" s="83" t="s">
        <v>2154</v>
      </c>
      <c r="B58" s="84" t="s">
        <v>507</v>
      </c>
      <c r="C58" s="84" t="s">
        <v>2154</v>
      </c>
      <c r="D58" s="85" t="s">
        <v>2163</v>
      </c>
      <c r="E58" s="85" t="s">
        <v>488</v>
      </c>
      <c r="F58" s="84">
        <v>0</v>
      </c>
      <c r="G58" s="86">
        <v>0</v>
      </c>
      <c r="H58" s="77"/>
      <c r="I58" s="415" t="s">
        <v>1271</v>
      </c>
      <c r="J58" s="416"/>
      <c r="K58" s="416"/>
      <c r="L58" s="416"/>
      <c r="M58" s="416"/>
      <c r="N58" s="416"/>
      <c r="O58" s="417" t="s">
        <v>1272</v>
      </c>
      <c r="P58" s="418" t="s">
        <v>1272</v>
      </c>
      <c r="Q58" s="418" t="s">
        <v>1272</v>
      </c>
      <c r="R58" s="418" t="s">
        <v>1272</v>
      </c>
      <c r="S58" s="418" t="s">
        <v>1272</v>
      </c>
      <c r="T58" s="418" t="s">
        <v>1272</v>
      </c>
      <c r="U58" s="418" t="s">
        <v>1272</v>
      </c>
      <c r="V58" s="418" t="s">
        <v>1272</v>
      </c>
      <c r="W58" s="418" t="s">
        <v>1272</v>
      </c>
      <c r="X58" s="418" t="s">
        <v>1272</v>
      </c>
      <c r="Y58" s="418"/>
      <c r="Z58" s="418"/>
      <c r="AA58" s="418"/>
      <c r="AB58" s="418"/>
      <c r="AC58" s="418" t="s">
        <v>1272</v>
      </c>
      <c r="AD58" s="418" t="s">
        <v>1272</v>
      </c>
      <c r="AE58" s="418" t="s">
        <v>1272</v>
      </c>
      <c r="AF58" s="418" t="s">
        <v>1272</v>
      </c>
      <c r="AG58" s="418" t="s">
        <v>1272</v>
      </c>
      <c r="AH58" s="418" t="s">
        <v>1272</v>
      </c>
      <c r="AI58" s="418" t="s">
        <v>1272</v>
      </c>
      <c r="AJ58" s="419" t="s">
        <v>1272</v>
      </c>
      <c r="AK58" s="420"/>
      <c r="AL58" s="421"/>
      <c r="AM58" s="421"/>
      <c r="AN58" s="421"/>
      <c r="AO58" s="422"/>
    </row>
    <row r="59" spans="1:41" ht="15.75" customHeight="1" x14ac:dyDescent="0.25">
      <c r="A59" s="83" t="s">
        <v>2154</v>
      </c>
      <c r="B59" s="84" t="s">
        <v>507</v>
      </c>
      <c r="C59" s="84" t="s">
        <v>2154</v>
      </c>
      <c r="D59" s="85" t="s">
        <v>2163</v>
      </c>
      <c r="E59" s="85" t="s">
        <v>422</v>
      </c>
      <c r="F59" s="84">
        <v>0</v>
      </c>
      <c r="G59" s="86">
        <v>0</v>
      </c>
      <c r="H59" s="77"/>
      <c r="I59" s="415" t="s">
        <v>1273</v>
      </c>
      <c r="J59" s="416"/>
      <c r="K59" s="416"/>
      <c r="L59" s="416"/>
      <c r="M59" s="416"/>
      <c r="N59" s="416"/>
      <c r="O59" s="417" t="s">
        <v>1274</v>
      </c>
      <c r="P59" s="418" t="s">
        <v>1274</v>
      </c>
      <c r="Q59" s="418" t="s">
        <v>1274</v>
      </c>
      <c r="R59" s="418" t="s">
        <v>1274</v>
      </c>
      <c r="S59" s="418" t="s">
        <v>1274</v>
      </c>
      <c r="T59" s="418" t="s">
        <v>1274</v>
      </c>
      <c r="U59" s="418" t="s">
        <v>1274</v>
      </c>
      <c r="V59" s="418" t="s">
        <v>1274</v>
      </c>
      <c r="W59" s="418" t="s">
        <v>1274</v>
      </c>
      <c r="X59" s="418" t="s">
        <v>1274</v>
      </c>
      <c r="Y59" s="418"/>
      <c r="Z59" s="418"/>
      <c r="AA59" s="418"/>
      <c r="AB59" s="418"/>
      <c r="AC59" s="418" t="s">
        <v>1274</v>
      </c>
      <c r="AD59" s="418" t="s">
        <v>1274</v>
      </c>
      <c r="AE59" s="418" t="s">
        <v>1274</v>
      </c>
      <c r="AF59" s="418" t="s">
        <v>1274</v>
      </c>
      <c r="AG59" s="418" t="s">
        <v>1274</v>
      </c>
      <c r="AH59" s="418" t="s">
        <v>1274</v>
      </c>
      <c r="AI59" s="418" t="s">
        <v>1274</v>
      </c>
      <c r="AJ59" s="419" t="s">
        <v>1274</v>
      </c>
      <c r="AK59" s="420">
        <f>SUM(AK60:AO64)+AK70+AK73</f>
        <v>0</v>
      </c>
      <c r="AL59" s="421">
        <f>SUM(AL60:AL64)+AL70+AL73</f>
        <v>0</v>
      </c>
      <c r="AM59" s="421">
        <f>SUM(AM60:AM64)+AM70+AM73</f>
        <v>0</v>
      </c>
      <c r="AN59" s="421">
        <f>SUM(AN60:AN64)+AN70+AN73</f>
        <v>0</v>
      </c>
      <c r="AO59" s="422">
        <f>SUM(AO60:AO64)+AO70+AO73</f>
        <v>0</v>
      </c>
    </row>
    <row r="60" spans="1:41" ht="15.75" customHeight="1" x14ac:dyDescent="0.25">
      <c r="A60" s="83" t="s">
        <v>2154</v>
      </c>
      <c r="B60" s="84" t="s">
        <v>507</v>
      </c>
      <c r="C60" s="84" t="s">
        <v>2154</v>
      </c>
      <c r="D60" s="85" t="s">
        <v>2163</v>
      </c>
      <c r="E60" s="85" t="s">
        <v>422</v>
      </c>
      <c r="F60" s="84" t="s">
        <v>2154</v>
      </c>
      <c r="G60" s="86">
        <v>0</v>
      </c>
      <c r="H60" s="77" t="s">
        <v>425</v>
      </c>
      <c r="I60" s="415" t="s">
        <v>1275</v>
      </c>
      <c r="J60" s="416"/>
      <c r="K60" s="416"/>
      <c r="L60" s="416"/>
      <c r="M60" s="416"/>
      <c r="N60" s="416"/>
      <c r="O60" s="431" t="s">
        <v>1276</v>
      </c>
      <c r="P60" s="432" t="s">
        <v>1276</v>
      </c>
      <c r="Q60" s="432" t="s">
        <v>1276</v>
      </c>
      <c r="R60" s="432" t="s">
        <v>1276</v>
      </c>
      <c r="S60" s="432" t="s">
        <v>1276</v>
      </c>
      <c r="T60" s="432" t="s">
        <v>1276</v>
      </c>
      <c r="U60" s="432" t="s">
        <v>1276</v>
      </c>
      <c r="V60" s="432" t="s">
        <v>1276</v>
      </c>
      <c r="W60" s="432" t="s">
        <v>1276</v>
      </c>
      <c r="X60" s="432" t="s">
        <v>1276</v>
      </c>
      <c r="Y60" s="432"/>
      <c r="Z60" s="432"/>
      <c r="AA60" s="432"/>
      <c r="AB60" s="432"/>
      <c r="AC60" s="432" t="s">
        <v>1276</v>
      </c>
      <c r="AD60" s="432" t="s">
        <v>1276</v>
      </c>
      <c r="AE60" s="432" t="s">
        <v>1276</v>
      </c>
      <c r="AF60" s="432" t="s">
        <v>1276</v>
      </c>
      <c r="AG60" s="432" t="s">
        <v>1276</v>
      </c>
      <c r="AH60" s="432" t="s">
        <v>1276</v>
      </c>
      <c r="AI60" s="432" t="s">
        <v>1276</v>
      </c>
      <c r="AJ60" s="433" t="s">
        <v>1276</v>
      </c>
      <c r="AK60" s="434"/>
      <c r="AL60" s="435"/>
      <c r="AM60" s="435"/>
      <c r="AN60" s="435"/>
      <c r="AO60" s="436"/>
    </row>
    <row r="61" spans="1:41" ht="15.75" customHeight="1" x14ac:dyDescent="0.25">
      <c r="A61" s="83" t="s">
        <v>2154</v>
      </c>
      <c r="B61" s="84" t="s">
        <v>507</v>
      </c>
      <c r="C61" s="84" t="s">
        <v>2154</v>
      </c>
      <c r="D61" s="85" t="s">
        <v>2163</v>
      </c>
      <c r="E61" s="85" t="s">
        <v>422</v>
      </c>
      <c r="F61" s="84" t="s">
        <v>2169</v>
      </c>
      <c r="G61" s="86">
        <v>0</v>
      </c>
      <c r="H61" s="77" t="s">
        <v>425</v>
      </c>
      <c r="I61" s="415" t="s">
        <v>1277</v>
      </c>
      <c r="J61" s="416"/>
      <c r="K61" s="416"/>
      <c r="L61" s="416"/>
      <c r="M61" s="416"/>
      <c r="N61" s="416"/>
      <c r="O61" s="431" t="s">
        <v>1278</v>
      </c>
      <c r="P61" s="432" t="s">
        <v>1278</v>
      </c>
      <c r="Q61" s="432" t="s">
        <v>1278</v>
      </c>
      <c r="R61" s="432" t="s">
        <v>1278</v>
      </c>
      <c r="S61" s="432" t="s">
        <v>1278</v>
      </c>
      <c r="T61" s="432" t="s">
        <v>1278</v>
      </c>
      <c r="U61" s="432" t="s">
        <v>1278</v>
      </c>
      <c r="V61" s="432" t="s">
        <v>1278</v>
      </c>
      <c r="W61" s="432" t="s">
        <v>1278</v>
      </c>
      <c r="X61" s="432" t="s">
        <v>1278</v>
      </c>
      <c r="Y61" s="432"/>
      <c r="Z61" s="432"/>
      <c r="AA61" s="432"/>
      <c r="AB61" s="432"/>
      <c r="AC61" s="432" t="s">
        <v>1278</v>
      </c>
      <c r="AD61" s="432" t="s">
        <v>1278</v>
      </c>
      <c r="AE61" s="432" t="s">
        <v>1278</v>
      </c>
      <c r="AF61" s="432" t="s">
        <v>1278</v>
      </c>
      <c r="AG61" s="432" t="s">
        <v>1278</v>
      </c>
      <c r="AH61" s="432" t="s">
        <v>1278</v>
      </c>
      <c r="AI61" s="432" t="s">
        <v>1278</v>
      </c>
      <c r="AJ61" s="433" t="s">
        <v>1278</v>
      </c>
      <c r="AK61" s="434"/>
      <c r="AL61" s="435"/>
      <c r="AM61" s="435"/>
      <c r="AN61" s="435"/>
      <c r="AO61" s="436"/>
    </row>
    <row r="62" spans="1:41" ht="15.75" customHeight="1" x14ac:dyDescent="0.25">
      <c r="A62" s="83" t="s">
        <v>2154</v>
      </c>
      <c r="B62" s="84" t="s">
        <v>507</v>
      </c>
      <c r="C62" s="84" t="s">
        <v>2154</v>
      </c>
      <c r="D62" s="85" t="s">
        <v>2163</v>
      </c>
      <c r="E62" s="85" t="s">
        <v>422</v>
      </c>
      <c r="F62" s="84" t="s">
        <v>504</v>
      </c>
      <c r="G62" s="86">
        <v>0</v>
      </c>
      <c r="H62" s="77" t="s">
        <v>430</v>
      </c>
      <c r="I62" s="415" t="s">
        <v>1279</v>
      </c>
      <c r="J62" s="416"/>
      <c r="K62" s="416"/>
      <c r="L62" s="416"/>
      <c r="M62" s="416"/>
      <c r="N62" s="416"/>
      <c r="O62" s="431" t="s">
        <v>1280</v>
      </c>
      <c r="P62" s="432" t="s">
        <v>1280</v>
      </c>
      <c r="Q62" s="432" t="s">
        <v>1280</v>
      </c>
      <c r="R62" s="432" t="s">
        <v>1280</v>
      </c>
      <c r="S62" s="432" t="s">
        <v>1280</v>
      </c>
      <c r="T62" s="432" t="s">
        <v>1280</v>
      </c>
      <c r="U62" s="432" t="s">
        <v>1280</v>
      </c>
      <c r="V62" s="432" t="s">
        <v>1280</v>
      </c>
      <c r="W62" s="432" t="s">
        <v>1280</v>
      </c>
      <c r="X62" s="432" t="s">
        <v>1280</v>
      </c>
      <c r="Y62" s="432"/>
      <c r="Z62" s="432"/>
      <c r="AA62" s="432"/>
      <c r="AB62" s="432"/>
      <c r="AC62" s="432" t="s">
        <v>1280</v>
      </c>
      <c r="AD62" s="432" t="s">
        <v>1280</v>
      </c>
      <c r="AE62" s="432" t="s">
        <v>1280</v>
      </c>
      <c r="AF62" s="432" t="s">
        <v>1280</v>
      </c>
      <c r="AG62" s="432" t="s">
        <v>1280</v>
      </c>
      <c r="AH62" s="432" t="s">
        <v>1280</v>
      </c>
      <c r="AI62" s="432" t="s">
        <v>1280</v>
      </c>
      <c r="AJ62" s="433" t="s">
        <v>1280</v>
      </c>
      <c r="AK62" s="434"/>
      <c r="AL62" s="435"/>
      <c r="AM62" s="435"/>
      <c r="AN62" s="435"/>
      <c r="AO62" s="436"/>
    </row>
    <row r="63" spans="1:41" ht="15.75" customHeight="1" x14ac:dyDescent="0.25">
      <c r="A63" s="83" t="s">
        <v>2154</v>
      </c>
      <c r="B63" s="84" t="s">
        <v>507</v>
      </c>
      <c r="C63" s="84" t="s">
        <v>2154</v>
      </c>
      <c r="D63" s="85" t="s">
        <v>2163</v>
      </c>
      <c r="E63" s="85" t="s">
        <v>422</v>
      </c>
      <c r="F63" s="84" t="s">
        <v>404</v>
      </c>
      <c r="G63" s="86">
        <v>0</v>
      </c>
      <c r="H63" s="77" t="s">
        <v>425</v>
      </c>
      <c r="I63" s="415" t="s">
        <v>1281</v>
      </c>
      <c r="J63" s="416"/>
      <c r="K63" s="416"/>
      <c r="L63" s="416"/>
      <c r="M63" s="416"/>
      <c r="N63" s="416"/>
      <c r="O63" s="431" t="s">
        <v>1282</v>
      </c>
      <c r="P63" s="432" t="s">
        <v>1282</v>
      </c>
      <c r="Q63" s="432" t="s">
        <v>1282</v>
      </c>
      <c r="R63" s="432" t="s">
        <v>1282</v>
      </c>
      <c r="S63" s="432" t="s">
        <v>1282</v>
      </c>
      <c r="T63" s="432" t="s">
        <v>1282</v>
      </c>
      <c r="U63" s="432" t="s">
        <v>1282</v>
      </c>
      <c r="V63" s="432" t="s">
        <v>1282</v>
      </c>
      <c r="W63" s="432" t="s">
        <v>1282</v>
      </c>
      <c r="X63" s="432" t="s">
        <v>1282</v>
      </c>
      <c r="Y63" s="432"/>
      <c r="Z63" s="432"/>
      <c r="AA63" s="432"/>
      <c r="AB63" s="432"/>
      <c r="AC63" s="432" t="s">
        <v>1282</v>
      </c>
      <c r="AD63" s="432" t="s">
        <v>1282</v>
      </c>
      <c r="AE63" s="432" t="s">
        <v>1282</v>
      </c>
      <c r="AF63" s="432" t="s">
        <v>1282</v>
      </c>
      <c r="AG63" s="432" t="s">
        <v>1282</v>
      </c>
      <c r="AH63" s="432" t="s">
        <v>1282</v>
      </c>
      <c r="AI63" s="432" t="s">
        <v>1282</v>
      </c>
      <c r="AJ63" s="433" t="s">
        <v>1282</v>
      </c>
      <c r="AK63" s="434"/>
      <c r="AL63" s="435"/>
      <c r="AM63" s="435"/>
      <c r="AN63" s="435"/>
      <c r="AO63" s="436"/>
    </row>
    <row r="64" spans="1:41" ht="15.75" customHeight="1" x14ac:dyDescent="0.25">
      <c r="A64" s="83" t="s">
        <v>2154</v>
      </c>
      <c r="B64" s="84" t="s">
        <v>507</v>
      </c>
      <c r="C64" s="84" t="s">
        <v>2154</v>
      </c>
      <c r="D64" s="85" t="s">
        <v>2163</v>
      </c>
      <c r="E64" s="85" t="s">
        <v>422</v>
      </c>
      <c r="F64" s="84" t="s">
        <v>407</v>
      </c>
      <c r="G64" s="86">
        <v>0</v>
      </c>
      <c r="H64" s="77" t="s">
        <v>425</v>
      </c>
      <c r="I64" s="415" t="s">
        <v>1283</v>
      </c>
      <c r="J64" s="416"/>
      <c r="K64" s="416"/>
      <c r="L64" s="416"/>
      <c r="M64" s="416"/>
      <c r="N64" s="416"/>
      <c r="O64" s="431" t="s">
        <v>1284</v>
      </c>
      <c r="P64" s="432" t="s">
        <v>1284</v>
      </c>
      <c r="Q64" s="432" t="s">
        <v>1284</v>
      </c>
      <c r="R64" s="432" t="s">
        <v>1284</v>
      </c>
      <c r="S64" s="432" t="s">
        <v>1284</v>
      </c>
      <c r="T64" s="432" t="s">
        <v>1284</v>
      </c>
      <c r="U64" s="432" t="s">
        <v>1284</v>
      </c>
      <c r="V64" s="432" t="s">
        <v>1284</v>
      </c>
      <c r="W64" s="432" t="s">
        <v>1284</v>
      </c>
      <c r="X64" s="432" t="s">
        <v>1284</v>
      </c>
      <c r="Y64" s="432"/>
      <c r="Z64" s="432"/>
      <c r="AA64" s="432"/>
      <c r="AB64" s="432"/>
      <c r="AC64" s="432" t="s">
        <v>1284</v>
      </c>
      <c r="AD64" s="432" t="s">
        <v>1284</v>
      </c>
      <c r="AE64" s="432" t="s">
        <v>1284</v>
      </c>
      <c r="AF64" s="432" t="s">
        <v>1284</v>
      </c>
      <c r="AG64" s="432" t="s">
        <v>1284</v>
      </c>
      <c r="AH64" s="432" t="s">
        <v>1284</v>
      </c>
      <c r="AI64" s="432" t="s">
        <v>1284</v>
      </c>
      <c r="AJ64" s="433" t="s">
        <v>1284</v>
      </c>
      <c r="AK64" s="434">
        <f>SUM(AK65:AO69)</f>
        <v>0</v>
      </c>
      <c r="AL64" s="435">
        <f>SUM(AL65:AL69)</f>
        <v>0</v>
      </c>
      <c r="AM64" s="435">
        <f>SUM(AM65:AM69)</f>
        <v>0</v>
      </c>
      <c r="AN64" s="435">
        <f>SUM(AN65:AN69)</f>
        <v>0</v>
      </c>
      <c r="AO64" s="436">
        <f>SUM(AO65:AO69)</f>
        <v>0</v>
      </c>
    </row>
    <row r="65" spans="1:41" ht="15.75" customHeight="1" x14ac:dyDescent="0.25">
      <c r="A65" s="83" t="s">
        <v>2154</v>
      </c>
      <c r="B65" s="84" t="s">
        <v>507</v>
      </c>
      <c r="C65" s="84" t="s">
        <v>2154</v>
      </c>
      <c r="D65" s="85" t="s">
        <v>2163</v>
      </c>
      <c r="E65" s="85" t="s">
        <v>422</v>
      </c>
      <c r="F65" s="84" t="s">
        <v>407</v>
      </c>
      <c r="G65" s="86">
        <v>1</v>
      </c>
      <c r="H65" s="77" t="s">
        <v>425</v>
      </c>
      <c r="I65" s="415" t="s">
        <v>1285</v>
      </c>
      <c r="J65" s="416"/>
      <c r="K65" s="416"/>
      <c r="L65" s="416"/>
      <c r="M65" s="416"/>
      <c r="N65" s="416"/>
      <c r="O65" s="417" t="s">
        <v>1286</v>
      </c>
      <c r="P65" s="418" t="s">
        <v>1286</v>
      </c>
      <c r="Q65" s="418" t="s">
        <v>1286</v>
      </c>
      <c r="R65" s="418" t="s">
        <v>1286</v>
      </c>
      <c r="S65" s="418" t="s">
        <v>1286</v>
      </c>
      <c r="T65" s="418" t="s">
        <v>1286</v>
      </c>
      <c r="U65" s="418" t="s">
        <v>1286</v>
      </c>
      <c r="V65" s="418" t="s">
        <v>1286</v>
      </c>
      <c r="W65" s="418" t="s">
        <v>1286</v>
      </c>
      <c r="X65" s="418" t="s">
        <v>1286</v>
      </c>
      <c r="Y65" s="418"/>
      <c r="Z65" s="418"/>
      <c r="AA65" s="418"/>
      <c r="AB65" s="418"/>
      <c r="AC65" s="418" t="s">
        <v>1286</v>
      </c>
      <c r="AD65" s="418" t="s">
        <v>1286</v>
      </c>
      <c r="AE65" s="418" t="s">
        <v>1286</v>
      </c>
      <c r="AF65" s="418" t="s">
        <v>1286</v>
      </c>
      <c r="AG65" s="418" t="s">
        <v>1286</v>
      </c>
      <c r="AH65" s="418" t="s">
        <v>1286</v>
      </c>
      <c r="AI65" s="418" t="s">
        <v>1286</v>
      </c>
      <c r="AJ65" s="419" t="s">
        <v>1286</v>
      </c>
      <c r="AK65" s="420"/>
      <c r="AL65" s="421"/>
      <c r="AM65" s="421"/>
      <c r="AN65" s="421"/>
      <c r="AO65" s="422"/>
    </row>
    <row r="66" spans="1:41" ht="15.75" customHeight="1" x14ac:dyDescent="0.25">
      <c r="A66" s="83" t="s">
        <v>2154</v>
      </c>
      <c r="B66" s="84" t="s">
        <v>507</v>
      </c>
      <c r="C66" s="84" t="s">
        <v>2154</v>
      </c>
      <c r="D66" s="85" t="s">
        <v>2163</v>
      </c>
      <c r="E66" s="85" t="s">
        <v>422</v>
      </c>
      <c r="F66" s="84" t="s">
        <v>407</v>
      </c>
      <c r="G66" s="86">
        <v>2</v>
      </c>
      <c r="H66" s="77" t="s">
        <v>425</v>
      </c>
      <c r="I66" s="415" t="s">
        <v>1287</v>
      </c>
      <c r="J66" s="416"/>
      <c r="K66" s="416"/>
      <c r="L66" s="416"/>
      <c r="M66" s="416"/>
      <c r="N66" s="416"/>
      <c r="O66" s="417" t="s">
        <v>1288</v>
      </c>
      <c r="P66" s="418" t="s">
        <v>1288</v>
      </c>
      <c r="Q66" s="418" t="s">
        <v>1288</v>
      </c>
      <c r="R66" s="418" t="s">
        <v>1288</v>
      </c>
      <c r="S66" s="418" t="s">
        <v>1288</v>
      </c>
      <c r="T66" s="418" t="s">
        <v>1288</v>
      </c>
      <c r="U66" s="418" t="s">
        <v>1288</v>
      </c>
      <c r="V66" s="418" t="s">
        <v>1288</v>
      </c>
      <c r="W66" s="418" t="s">
        <v>1288</v>
      </c>
      <c r="X66" s="418" t="s">
        <v>1288</v>
      </c>
      <c r="Y66" s="418"/>
      <c r="Z66" s="418"/>
      <c r="AA66" s="418"/>
      <c r="AB66" s="418"/>
      <c r="AC66" s="418" t="s">
        <v>1288</v>
      </c>
      <c r="AD66" s="418" t="s">
        <v>1288</v>
      </c>
      <c r="AE66" s="418" t="s">
        <v>1288</v>
      </c>
      <c r="AF66" s="418" t="s">
        <v>1288</v>
      </c>
      <c r="AG66" s="418" t="s">
        <v>1288</v>
      </c>
      <c r="AH66" s="418" t="s">
        <v>1288</v>
      </c>
      <c r="AI66" s="418" t="s">
        <v>1288</v>
      </c>
      <c r="AJ66" s="419" t="s">
        <v>1288</v>
      </c>
      <c r="AK66" s="420"/>
      <c r="AL66" s="421"/>
      <c r="AM66" s="421"/>
      <c r="AN66" s="421"/>
      <c r="AO66" s="422"/>
    </row>
    <row r="67" spans="1:41" ht="15.75" customHeight="1" x14ac:dyDescent="0.25">
      <c r="A67" s="83" t="s">
        <v>2154</v>
      </c>
      <c r="B67" s="84" t="s">
        <v>507</v>
      </c>
      <c r="C67" s="84" t="s">
        <v>2154</v>
      </c>
      <c r="D67" s="85" t="s">
        <v>2163</v>
      </c>
      <c r="E67" s="85" t="s">
        <v>422</v>
      </c>
      <c r="F67" s="84" t="s">
        <v>407</v>
      </c>
      <c r="G67" s="86">
        <v>3</v>
      </c>
      <c r="H67" s="77" t="s">
        <v>425</v>
      </c>
      <c r="I67" s="415" t="s">
        <v>1289</v>
      </c>
      <c r="J67" s="416"/>
      <c r="K67" s="416"/>
      <c r="L67" s="416"/>
      <c r="M67" s="416"/>
      <c r="N67" s="416"/>
      <c r="O67" s="417" t="s">
        <v>1290</v>
      </c>
      <c r="P67" s="418" t="s">
        <v>1290</v>
      </c>
      <c r="Q67" s="418" t="s">
        <v>1290</v>
      </c>
      <c r="R67" s="418" t="s">
        <v>1290</v>
      </c>
      <c r="S67" s="418" t="s">
        <v>1290</v>
      </c>
      <c r="T67" s="418" t="s">
        <v>1290</v>
      </c>
      <c r="U67" s="418" t="s">
        <v>1290</v>
      </c>
      <c r="V67" s="418" t="s">
        <v>1290</v>
      </c>
      <c r="W67" s="418" t="s">
        <v>1290</v>
      </c>
      <c r="X67" s="418" t="s">
        <v>1290</v>
      </c>
      <c r="Y67" s="418"/>
      <c r="Z67" s="418"/>
      <c r="AA67" s="418"/>
      <c r="AB67" s="418"/>
      <c r="AC67" s="418" t="s">
        <v>1290</v>
      </c>
      <c r="AD67" s="418" t="s">
        <v>1290</v>
      </c>
      <c r="AE67" s="418" t="s">
        <v>1290</v>
      </c>
      <c r="AF67" s="418" t="s">
        <v>1290</v>
      </c>
      <c r="AG67" s="418" t="s">
        <v>1290</v>
      </c>
      <c r="AH67" s="418" t="s">
        <v>1290</v>
      </c>
      <c r="AI67" s="418" t="s">
        <v>1290</v>
      </c>
      <c r="AJ67" s="419" t="s">
        <v>1290</v>
      </c>
      <c r="AK67" s="420"/>
      <c r="AL67" s="421"/>
      <c r="AM67" s="421"/>
      <c r="AN67" s="421"/>
      <c r="AO67" s="422"/>
    </row>
    <row r="68" spans="1:41" ht="15.75" customHeight="1" x14ac:dyDescent="0.25">
      <c r="A68" s="83" t="s">
        <v>2154</v>
      </c>
      <c r="B68" s="84" t="s">
        <v>507</v>
      </c>
      <c r="C68" s="84" t="s">
        <v>2154</v>
      </c>
      <c r="D68" s="85" t="s">
        <v>2163</v>
      </c>
      <c r="E68" s="85" t="s">
        <v>422</v>
      </c>
      <c r="F68" s="84" t="s">
        <v>407</v>
      </c>
      <c r="G68" s="86">
        <v>4</v>
      </c>
      <c r="H68" s="77" t="s">
        <v>425</v>
      </c>
      <c r="I68" s="415" t="s">
        <v>1291</v>
      </c>
      <c r="J68" s="416"/>
      <c r="K68" s="416"/>
      <c r="L68" s="416"/>
      <c r="M68" s="416"/>
      <c r="N68" s="416"/>
      <c r="O68" s="417" t="s">
        <v>1292</v>
      </c>
      <c r="P68" s="418" t="s">
        <v>1292</v>
      </c>
      <c r="Q68" s="418" t="s">
        <v>1292</v>
      </c>
      <c r="R68" s="418" t="s">
        <v>1292</v>
      </c>
      <c r="S68" s="418" t="s">
        <v>1292</v>
      </c>
      <c r="T68" s="418" t="s">
        <v>1292</v>
      </c>
      <c r="U68" s="418" t="s">
        <v>1292</v>
      </c>
      <c r="V68" s="418" t="s">
        <v>1292</v>
      </c>
      <c r="W68" s="418" t="s">
        <v>1292</v>
      </c>
      <c r="X68" s="418" t="s">
        <v>1292</v>
      </c>
      <c r="Y68" s="418"/>
      <c r="Z68" s="418"/>
      <c r="AA68" s="418"/>
      <c r="AB68" s="418"/>
      <c r="AC68" s="418" t="s">
        <v>1292</v>
      </c>
      <c r="AD68" s="418" t="s">
        <v>1292</v>
      </c>
      <c r="AE68" s="418" t="s">
        <v>1292</v>
      </c>
      <c r="AF68" s="418" t="s">
        <v>1292</v>
      </c>
      <c r="AG68" s="418" t="s">
        <v>1292</v>
      </c>
      <c r="AH68" s="418" t="s">
        <v>1292</v>
      </c>
      <c r="AI68" s="418" t="s">
        <v>1292</v>
      </c>
      <c r="AJ68" s="419" t="s">
        <v>1292</v>
      </c>
      <c r="AK68" s="420"/>
      <c r="AL68" s="421"/>
      <c r="AM68" s="421"/>
      <c r="AN68" s="421"/>
      <c r="AO68" s="422"/>
    </row>
    <row r="69" spans="1:41" ht="15.75" customHeight="1" x14ac:dyDescent="0.25">
      <c r="A69" s="83" t="s">
        <v>2154</v>
      </c>
      <c r="B69" s="84" t="s">
        <v>507</v>
      </c>
      <c r="C69" s="84" t="s">
        <v>2154</v>
      </c>
      <c r="D69" s="85" t="s">
        <v>2163</v>
      </c>
      <c r="E69" s="85" t="s">
        <v>422</v>
      </c>
      <c r="F69" s="84" t="s">
        <v>407</v>
      </c>
      <c r="G69" s="86">
        <v>5</v>
      </c>
      <c r="H69" s="77" t="s">
        <v>425</v>
      </c>
      <c r="I69" s="415" t="s">
        <v>1293</v>
      </c>
      <c r="J69" s="416"/>
      <c r="K69" s="416"/>
      <c r="L69" s="416"/>
      <c r="M69" s="416"/>
      <c r="N69" s="416"/>
      <c r="O69" s="417" t="s">
        <v>1294</v>
      </c>
      <c r="P69" s="418" t="s">
        <v>1294</v>
      </c>
      <c r="Q69" s="418" t="s">
        <v>1294</v>
      </c>
      <c r="R69" s="418" t="s">
        <v>1294</v>
      </c>
      <c r="S69" s="418" t="s">
        <v>1294</v>
      </c>
      <c r="T69" s="418" t="s">
        <v>1294</v>
      </c>
      <c r="U69" s="418" t="s">
        <v>1294</v>
      </c>
      <c r="V69" s="418" t="s">
        <v>1294</v>
      </c>
      <c r="W69" s="418" t="s">
        <v>1294</v>
      </c>
      <c r="X69" s="418" t="s">
        <v>1294</v>
      </c>
      <c r="Y69" s="418"/>
      <c r="Z69" s="418"/>
      <c r="AA69" s="418"/>
      <c r="AB69" s="418"/>
      <c r="AC69" s="418" t="s">
        <v>1294</v>
      </c>
      <c r="AD69" s="418" t="s">
        <v>1294</v>
      </c>
      <c r="AE69" s="418" t="s">
        <v>1294</v>
      </c>
      <c r="AF69" s="418" t="s">
        <v>1294</v>
      </c>
      <c r="AG69" s="418" t="s">
        <v>1294</v>
      </c>
      <c r="AH69" s="418" t="s">
        <v>1294</v>
      </c>
      <c r="AI69" s="418" t="s">
        <v>1294</v>
      </c>
      <c r="AJ69" s="419" t="s">
        <v>1294</v>
      </c>
      <c r="AK69" s="420"/>
      <c r="AL69" s="421"/>
      <c r="AM69" s="421"/>
      <c r="AN69" s="421"/>
      <c r="AO69" s="422"/>
    </row>
    <row r="70" spans="1:41" ht="15.75" customHeight="1" x14ac:dyDescent="0.25">
      <c r="A70" s="83" t="s">
        <v>2154</v>
      </c>
      <c r="B70" s="84" t="s">
        <v>507</v>
      </c>
      <c r="C70" s="84" t="s">
        <v>2154</v>
      </c>
      <c r="D70" s="85" t="s">
        <v>2163</v>
      </c>
      <c r="E70" s="85" t="s">
        <v>422</v>
      </c>
      <c r="F70" s="84" t="s">
        <v>2117</v>
      </c>
      <c r="G70" s="86">
        <v>0</v>
      </c>
      <c r="H70" s="77" t="s">
        <v>430</v>
      </c>
      <c r="I70" s="415" t="s">
        <v>1295</v>
      </c>
      <c r="J70" s="416"/>
      <c r="K70" s="416"/>
      <c r="L70" s="416"/>
      <c r="M70" s="416"/>
      <c r="N70" s="416"/>
      <c r="O70" s="431" t="s">
        <v>1296</v>
      </c>
      <c r="P70" s="432" t="s">
        <v>1296</v>
      </c>
      <c r="Q70" s="432" t="s">
        <v>1296</v>
      </c>
      <c r="R70" s="432" t="s">
        <v>1296</v>
      </c>
      <c r="S70" s="432" t="s">
        <v>1296</v>
      </c>
      <c r="T70" s="432" t="s">
        <v>1296</v>
      </c>
      <c r="U70" s="432" t="s">
        <v>1296</v>
      </c>
      <c r="V70" s="432" t="s">
        <v>1296</v>
      </c>
      <c r="W70" s="432" t="s">
        <v>1296</v>
      </c>
      <c r="X70" s="432" t="s">
        <v>1296</v>
      </c>
      <c r="Y70" s="432"/>
      <c r="Z70" s="432"/>
      <c r="AA70" s="432"/>
      <c r="AB70" s="432"/>
      <c r="AC70" s="432" t="s">
        <v>1296</v>
      </c>
      <c r="AD70" s="432" t="s">
        <v>1296</v>
      </c>
      <c r="AE70" s="432" t="s">
        <v>1296</v>
      </c>
      <c r="AF70" s="432" t="s">
        <v>1296</v>
      </c>
      <c r="AG70" s="432" t="s">
        <v>1296</v>
      </c>
      <c r="AH70" s="432" t="s">
        <v>1296</v>
      </c>
      <c r="AI70" s="432" t="s">
        <v>1296</v>
      </c>
      <c r="AJ70" s="433" t="s">
        <v>1296</v>
      </c>
      <c r="AK70" s="434">
        <f>SUM(AK71:AK72)</f>
        <v>0</v>
      </c>
      <c r="AL70" s="435">
        <f>SUM(AL71:AL72)</f>
        <v>0</v>
      </c>
      <c r="AM70" s="435">
        <f>SUM(AM71:AM72)</f>
        <v>0</v>
      </c>
      <c r="AN70" s="435">
        <f>SUM(AN71:AN72)</f>
        <v>0</v>
      </c>
      <c r="AO70" s="436">
        <f>SUM(AO71:AO72)</f>
        <v>0</v>
      </c>
    </row>
    <row r="71" spans="1:41" ht="15.75" customHeight="1" x14ac:dyDescent="0.25">
      <c r="A71" s="83" t="s">
        <v>2154</v>
      </c>
      <c r="B71" s="84" t="s">
        <v>507</v>
      </c>
      <c r="C71" s="84" t="s">
        <v>2154</v>
      </c>
      <c r="D71" s="85" t="s">
        <v>2163</v>
      </c>
      <c r="E71" s="85" t="s">
        <v>422</v>
      </c>
      <c r="F71" s="84" t="s">
        <v>2117</v>
      </c>
      <c r="G71" s="86">
        <v>1</v>
      </c>
      <c r="H71" s="77" t="s">
        <v>430</v>
      </c>
      <c r="I71" s="415" t="s">
        <v>1297</v>
      </c>
      <c r="J71" s="416"/>
      <c r="K71" s="416"/>
      <c r="L71" s="416"/>
      <c r="M71" s="416"/>
      <c r="N71" s="416"/>
      <c r="O71" s="417" t="s">
        <v>919</v>
      </c>
      <c r="P71" s="418" t="s">
        <v>919</v>
      </c>
      <c r="Q71" s="418" t="s">
        <v>919</v>
      </c>
      <c r="R71" s="418" t="s">
        <v>919</v>
      </c>
      <c r="S71" s="418" t="s">
        <v>919</v>
      </c>
      <c r="T71" s="418" t="s">
        <v>919</v>
      </c>
      <c r="U71" s="418" t="s">
        <v>919</v>
      </c>
      <c r="V71" s="418" t="s">
        <v>919</v>
      </c>
      <c r="W71" s="418" t="s">
        <v>919</v>
      </c>
      <c r="X71" s="418" t="s">
        <v>919</v>
      </c>
      <c r="Y71" s="418"/>
      <c r="Z71" s="418"/>
      <c r="AA71" s="418"/>
      <c r="AB71" s="418"/>
      <c r="AC71" s="418" t="s">
        <v>919</v>
      </c>
      <c r="AD71" s="418" t="s">
        <v>919</v>
      </c>
      <c r="AE71" s="418" t="s">
        <v>919</v>
      </c>
      <c r="AF71" s="418" t="s">
        <v>919</v>
      </c>
      <c r="AG71" s="418" t="s">
        <v>919</v>
      </c>
      <c r="AH71" s="418" t="s">
        <v>919</v>
      </c>
      <c r="AI71" s="418" t="s">
        <v>919</v>
      </c>
      <c r="AJ71" s="419" t="s">
        <v>919</v>
      </c>
      <c r="AK71" s="420"/>
      <c r="AL71" s="421"/>
      <c r="AM71" s="421"/>
      <c r="AN71" s="421"/>
      <c r="AO71" s="422"/>
    </row>
    <row r="72" spans="1:41" ht="15.75" customHeight="1" x14ac:dyDescent="0.25">
      <c r="A72" s="83" t="s">
        <v>2154</v>
      </c>
      <c r="B72" s="84" t="s">
        <v>507</v>
      </c>
      <c r="C72" s="84" t="s">
        <v>2154</v>
      </c>
      <c r="D72" s="85" t="s">
        <v>2163</v>
      </c>
      <c r="E72" s="85" t="s">
        <v>422</v>
      </c>
      <c r="F72" s="84" t="s">
        <v>2117</v>
      </c>
      <c r="G72" s="86">
        <v>2</v>
      </c>
      <c r="H72" s="77" t="s">
        <v>430</v>
      </c>
      <c r="I72" s="415" t="s">
        <v>920</v>
      </c>
      <c r="J72" s="416"/>
      <c r="K72" s="416"/>
      <c r="L72" s="416"/>
      <c r="M72" s="416"/>
      <c r="N72" s="416"/>
      <c r="O72" s="417" t="s">
        <v>921</v>
      </c>
      <c r="P72" s="418" t="s">
        <v>921</v>
      </c>
      <c r="Q72" s="418" t="s">
        <v>921</v>
      </c>
      <c r="R72" s="418" t="s">
        <v>921</v>
      </c>
      <c r="S72" s="418" t="s">
        <v>921</v>
      </c>
      <c r="T72" s="418" t="s">
        <v>921</v>
      </c>
      <c r="U72" s="418" t="s">
        <v>921</v>
      </c>
      <c r="V72" s="418" t="s">
        <v>921</v>
      </c>
      <c r="W72" s="418" t="s">
        <v>921</v>
      </c>
      <c r="X72" s="418" t="s">
        <v>921</v>
      </c>
      <c r="Y72" s="418"/>
      <c r="Z72" s="418"/>
      <c r="AA72" s="418"/>
      <c r="AB72" s="418"/>
      <c r="AC72" s="418" t="s">
        <v>921</v>
      </c>
      <c r="AD72" s="418" t="s">
        <v>921</v>
      </c>
      <c r="AE72" s="418" t="s">
        <v>921</v>
      </c>
      <c r="AF72" s="418" t="s">
        <v>921</v>
      </c>
      <c r="AG72" s="418" t="s">
        <v>921</v>
      </c>
      <c r="AH72" s="418" t="s">
        <v>921</v>
      </c>
      <c r="AI72" s="418" t="s">
        <v>921</v>
      </c>
      <c r="AJ72" s="419" t="s">
        <v>921</v>
      </c>
      <c r="AK72" s="420"/>
      <c r="AL72" s="421"/>
      <c r="AM72" s="421"/>
      <c r="AN72" s="421"/>
      <c r="AO72" s="422"/>
    </row>
    <row r="73" spans="1:41" ht="15.75" customHeight="1" x14ac:dyDescent="0.25">
      <c r="A73" s="83" t="s">
        <v>2154</v>
      </c>
      <c r="B73" s="84" t="s">
        <v>507</v>
      </c>
      <c r="C73" s="84" t="s">
        <v>2154</v>
      </c>
      <c r="D73" s="85" t="s">
        <v>2163</v>
      </c>
      <c r="E73" s="85" t="s">
        <v>422</v>
      </c>
      <c r="F73" s="84" t="s">
        <v>2117</v>
      </c>
      <c r="G73" s="86">
        <v>0</v>
      </c>
      <c r="H73" s="77" t="s">
        <v>430</v>
      </c>
      <c r="I73" s="415" t="s">
        <v>922</v>
      </c>
      <c r="J73" s="416"/>
      <c r="K73" s="416"/>
      <c r="L73" s="416"/>
      <c r="M73" s="416"/>
      <c r="N73" s="416"/>
      <c r="O73" s="431" t="s">
        <v>923</v>
      </c>
      <c r="P73" s="432" t="s">
        <v>923</v>
      </c>
      <c r="Q73" s="432" t="s">
        <v>923</v>
      </c>
      <c r="R73" s="432" t="s">
        <v>923</v>
      </c>
      <c r="S73" s="432" t="s">
        <v>923</v>
      </c>
      <c r="T73" s="432" t="s">
        <v>923</v>
      </c>
      <c r="U73" s="432" t="s">
        <v>923</v>
      </c>
      <c r="V73" s="432" t="s">
        <v>923</v>
      </c>
      <c r="W73" s="432" t="s">
        <v>923</v>
      </c>
      <c r="X73" s="432" t="s">
        <v>923</v>
      </c>
      <c r="Y73" s="432"/>
      <c r="Z73" s="432"/>
      <c r="AA73" s="432"/>
      <c r="AB73" s="432"/>
      <c r="AC73" s="432" t="s">
        <v>923</v>
      </c>
      <c r="AD73" s="432" t="s">
        <v>923</v>
      </c>
      <c r="AE73" s="432" t="s">
        <v>923</v>
      </c>
      <c r="AF73" s="432" t="s">
        <v>923</v>
      </c>
      <c r="AG73" s="432" t="s">
        <v>923</v>
      </c>
      <c r="AH73" s="432" t="s">
        <v>923</v>
      </c>
      <c r="AI73" s="432" t="s">
        <v>923</v>
      </c>
      <c r="AJ73" s="433" t="s">
        <v>923</v>
      </c>
      <c r="AK73" s="434"/>
      <c r="AL73" s="435"/>
      <c r="AM73" s="435"/>
      <c r="AN73" s="435"/>
      <c r="AO73" s="436"/>
    </row>
    <row r="74" spans="1:41" ht="25.5" customHeight="1" x14ac:dyDescent="0.25">
      <c r="A74" s="78" t="s">
        <v>2154</v>
      </c>
      <c r="B74" s="79" t="s">
        <v>507</v>
      </c>
      <c r="C74" s="79" t="s">
        <v>2154</v>
      </c>
      <c r="D74" s="87" t="s">
        <v>2166</v>
      </c>
      <c r="E74" s="79" t="s">
        <v>2155</v>
      </c>
      <c r="F74" s="79">
        <v>0</v>
      </c>
      <c r="G74" s="80">
        <v>0</v>
      </c>
      <c r="H74" s="77" t="s">
        <v>425</v>
      </c>
      <c r="I74" s="415" t="s">
        <v>924</v>
      </c>
      <c r="J74" s="416"/>
      <c r="K74" s="416"/>
      <c r="L74" s="416"/>
      <c r="M74" s="416"/>
      <c r="N74" s="416"/>
      <c r="O74" s="417" t="s">
        <v>925</v>
      </c>
      <c r="P74" s="418" t="s">
        <v>925</v>
      </c>
      <c r="Q74" s="418" t="s">
        <v>925</v>
      </c>
      <c r="R74" s="418" t="s">
        <v>925</v>
      </c>
      <c r="S74" s="418" t="s">
        <v>925</v>
      </c>
      <c r="T74" s="418" t="s">
        <v>925</v>
      </c>
      <c r="U74" s="418" t="s">
        <v>925</v>
      </c>
      <c r="V74" s="418" t="s">
        <v>925</v>
      </c>
      <c r="W74" s="418" t="s">
        <v>925</v>
      </c>
      <c r="X74" s="418" t="s">
        <v>925</v>
      </c>
      <c r="Y74" s="418"/>
      <c r="Z74" s="418"/>
      <c r="AA74" s="418"/>
      <c r="AB74" s="418"/>
      <c r="AC74" s="418" t="s">
        <v>925</v>
      </c>
      <c r="AD74" s="418" t="s">
        <v>925</v>
      </c>
      <c r="AE74" s="418" t="s">
        <v>925</v>
      </c>
      <c r="AF74" s="418" t="s">
        <v>925</v>
      </c>
      <c r="AG74" s="418" t="s">
        <v>925</v>
      </c>
      <c r="AH74" s="418" t="s">
        <v>925</v>
      </c>
      <c r="AI74" s="418" t="s">
        <v>925</v>
      </c>
      <c r="AJ74" s="419" t="s">
        <v>925</v>
      </c>
      <c r="AK74" s="420">
        <f>SUM(AK75:AK78)</f>
        <v>0</v>
      </c>
      <c r="AL74" s="421">
        <f>SUM(AL75:AL78)</f>
        <v>0</v>
      </c>
      <c r="AM74" s="421">
        <f>SUM(AM75:AM78)</f>
        <v>0</v>
      </c>
      <c r="AN74" s="421">
        <f>SUM(AN75:AN78)</f>
        <v>0</v>
      </c>
      <c r="AO74" s="422">
        <f>SUM(AO75:AO78)</f>
        <v>0</v>
      </c>
    </row>
    <row r="75" spans="1:41" ht="15.75" customHeight="1" x14ac:dyDescent="0.25">
      <c r="A75" s="83" t="s">
        <v>2154</v>
      </c>
      <c r="B75" s="84" t="s">
        <v>507</v>
      </c>
      <c r="C75" s="84" t="s">
        <v>2154</v>
      </c>
      <c r="D75" s="85" t="s">
        <v>2166</v>
      </c>
      <c r="E75" s="85" t="s">
        <v>2166</v>
      </c>
      <c r="F75" s="84">
        <v>0</v>
      </c>
      <c r="G75" s="86">
        <v>0</v>
      </c>
      <c r="H75" s="77" t="s">
        <v>425</v>
      </c>
      <c r="I75" s="415" t="s">
        <v>926</v>
      </c>
      <c r="J75" s="416"/>
      <c r="K75" s="416"/>
      <c r="L75" s="416"/>
      <c r="M75" s="416"/>
      <c r="N75" s="416"/>
      <c r="O75" s="417" t="s">
        <v>927</v>
      </c>
      <c r="P75" s="418" t="s">
        <v>927</v>
      </c>
      <c r="Q75" s="418" t="s">
        <v>927</v>
      </c>
      <c r="R75" s="418" t="s">
        <v>927</v>
      </c>
      <c r="S75" s="418" t="s">
        <v>927</v>
      </c>
      <c r="T75" s="418" t="s">
        <v>927</v>
      </c>
      <c r="U75" s="418" t="s">
        <v>927</v>
      </c>
      <c r="V75" s="418" t="s">
        <v>927</v>
      </c>
      <c r="W75" s="418" t="s">
        <v>927</v>
      </c>
      <c r="X75" s="418" t="s">
        <v>927</v>
      </c>
      <c r="Y75" s="418"/>
      <c r="Z75" s="418"/>
      <c r="AA75" s="418"/>
      <c r="AB75" s="418"/>
      <c r="AC75" s="418" t="s">
        <v>927</v>
      </c>
      <c r="AD75" s="418" t="s">
        <v>927</v>
      </c>
      <c r="AE75" s="418" t="s">
        <v>927</v>
      </c>
      <c r="AF75" s="418" t="s">
        <v>927</v>
      </c>
      <c r="AG75" s="418" t="s">
        <v>927</v>
      </c>
      <c r="AH75" s="418" t="s">
        <v>927</v>
      </c>
      <c r="AI75" s="418" t="s">
        <v>927</v>
      </c>
      <c r="AJ75" s="419" t="s">
        <v>927</v>
      </c>
      <c r="AK75" s="420"/>
      <c r="AL75" s="421"/>
      <c r="AM75" s="421"/>
      <c r="AN75" s="421"/>
      <c r="AO75" s="422"/>
    </row>
    <row r="76" spans="1:41" ht="15.75" customHeight="1" x14ac:dyDescent="0.25">
      <c r="A76" s="83" t="s">
        <v>2154</v>
      </c>
      <c r="B76" s="84" t="s">
        <v>507</v>
      </c>
      <c r="C76" s="84" t="s">
        <v>2154</v>
      </c>
      <c r="D76" s="85" t="s">
        <v>2166</v>
      </c>
      <c r="E76" s="85" t="s">
        <v>488</v>
      </c>
      <c r="F76" s="84">
        <v>0</v>
      </c>
      <c r="G76" s="86">
        <v>0</v>
      </c>
      <c r="H76" s="77" t="s">
        <v>425</v>
      </c>
      <c r="I76" s="415" t="s">
        <v>928</v>
      </c>
      <c r="J76" s="416"/>
      <c r="K76" s="416"/>
      <c r="L76" s="416"/>
      <c r="M76" s="416"/>
      <c r="N76" s="416"/>
      <c r="O76" s="417" t="s">
        <v>929</v>
      </c>
      <c r="P76" s="418" t="s">
        <v>929</v>
      </c>
      <c r="Q76" s="418" t="s">
        <v>929</v>
      </c>
      <c r="R76" s="418" t="s">
        <v>929</v>
      </c>
      <c r="S76" s="418" t="s">
        <v>929</v>
      </c>
      <c r="T76" s="418" t="s">
        <v>929</v>
      </c>
      <c r="U76" s="418" t="s">
        <v>929</v>
      </c>
      <c r="V76" s="418" t="s">
        <v>929</v>
      </c>
      <c r="W76" s="418" t="s">
        <v>929</v>
      </c>
      <c r="X76" s="418" t="s">
        <v>929</v>
      </c>
      <c r="Y76" s="418"/>
      <c r="Z76" s="418"/>
      <c r="AA76" s="418"/>
      <c r="AB76" s="418"/>
      <c r="AC76" s="418" t="s">
        <v>929</v>
      </c>
      <c r="AD76" s="418" t="s">
        <v>929</v>
      </c>
      <c r="AE76" s="418" t="s">
        <v>929</v>
      </c>
      <c r="AF76" s="418" t="s">
        <v>929</v>
      </c>
      <c r="AG76" s="418" t="s">
        <v>929</v>
      </c>
      <c r="AH76" s="418" t="s">
        <v>929</v>
      </c>
      <c r="AI76" s="418" t="s">
        <v>929</v>
      </c>
      <c r="AJ76" s="419" t="s">
        <v>929</v>
      </c>
      <c r="AK76" s="420"/>
      <c r="AL76" s="421"/>
      <c r="AM76" s="421"/>
      <c r="AN76" s="421"/>
      <c r="AO76" s="422"/>
    </row>
    <row r="77" spans="1:41" ht="15.75" customHeight="1" x14ac:dyDescent="0.25">
      <c r="A77" s="83" t="s">
        <v>2154</v>
      </c>
      <c r="B77" s="84" t="s">
        <v>507</v>
      </c>
      <c r="C77" s="84" t="s">
        <v>2154</v>
      </c>
      <c r="D77" s="85" t="s">
        <v>2166</v>
      </c>
      <c r="E77" s="85" t="s">
        <v>422</v>
      </c>
      <c r="F77" s="84">
        <v>0</v>
      </c>
      <c r="G77" s="86">
        <v>0</v>
      </c>
      <c r="H77" s="77" t="s">
        <v>425</v>
      </c>
      <c r="I77" s="415" t="s">
        <v>930</v>
      </c>
      <c r="J77" s="416"/>
      <c r="K77" s="416"/>
      <c r="L77" s="416"/>
      <c r="M77" s="416"/>
      <c r="N77" s="416"/>
      <c r="O77" s="417" t="s">
        <v>931</v>
      </c>
      <c r="P77" s="418" t="s">
        <v>931</v>
      </c>
      <c r="Q77" s="418" t="s">
        <v>931</v>
      </c>
      <c r="R77" s="418" t="s">
        <v>931</v>
      </c>
      <c r="S77" s="418" t="s">
        <v>931</v>
      </c>
      <c r="T77" s="418" t="s">
        <v>931</v>
      </c>
      <c r="U77" s="418" t="s">
        <v>931</v>
      </c>
      <c r="V77" s="418" t="s">
        <v>931</v>
      </c>
      <c r="W77" s="418" t="s">
        <v>931</v>
      </c>
      <c r="X77" s="418" t="s">
        <v>931</v>
      </c>
      <c r="Y77" s="418"/>
      <c r="Z77" s="418"/>
      <c r="AA77" s="418"/>
      <c r="AB77" s="418"/>
      <c r="AC77" s="418" t="s">
        <v>931</v>
      </c>
      <c r="AD77" s="418" t="s">
        <v>931</v>
      </c>
      <c r="AE77" s="418" t="s">
        <v>931</v>
      </c>
      <c r="AF77" s="418" t="s">
        <v>931</v>
      </c>
      <c r="AG77" s="418" t="s">
        <v>931</v>
      </c>
      <c r="AH77" s="418" t="s">
        <v>931</v>
      </c>
      <c r="AI77" s="418" t="s">
        <v>931</v>
      </c>
      <c r="AJ77" s="419" t="s">
        <v>931</v>
      </c>
      <c r="AK77" s="420"/>
      <c r="AL77" s="421"/>
      <c r="AM77" s="421"/>
      <c r="AN77" s="421"/>
      <c r="AO77" s="422"/>
    </row>
    <row r="78" spans="1:41" ht="15.75" customHeight="1" x14ac:dyDescent="0.25">
      <c r="A78" s="83" t="s">
        <v>2154</v>
      </c>
      <c r="B78" s="84" t="s">
        <v>507</v>
      </c>
      <c r="C78" s="84" t="s">
        <v>2154</v>
      </c>
      <c r="D78" s="85" t="s">
        <v>2166</v>
      </c>
      <c r="E78" s="85" t="s">
        <v>739</v>
      </c>
      <c r="F78" s="84">
        <v>0</v>
      </c>
      <c r="G78" s="86">
        <v>0</v>
      </c>
      <c r="H78" s="77" t="s">
        <v>425</v>
      </c>
      <c r="I78" s="415" t="s">
        <v>932</v>
      </c>
      <c r="J78" s="416"/>
      <c r="K78" s="416"/>
      <c r="L78" s="416"/>
      <c r="M78" s="416"/>
      <c r="N78" s="416"/>
      <c r="O78" s="417" t="s">
        <v>933</v>
      </c>
      <c r="P78" s="418" t="s">
        <v>933</v>
      </c>
      <c r="Q78" s="418" t="s">
        <v>933</v>
      </c>
      <c r="R78" s="418" t="s">
        <v>933</v>
      </c>
      <c r="S78" s="418" t="s">
        <v>933</v>
      </c>
      <c r="T78" s="418" t="s">
        <v>933</v>
      </c>
      <c r="U78" s="418" t="s">
        <v>933</v>
      </c>
      <c r="V78" s="418" t="s">
        <v>933</v>
      </c>
      <c r="W78" s="418" t="s">
        <v>933</v>
      </c>
      <c r="X78" s="418" t="s">
        <v>933</v>
      </c>
      <c r="Y78" s="418"/>
      <c r="Z78" s="418"/>
      <c r="AA78" s="418"/>
      <c r="AB78" s="418"/>
      <c r="AC78" s="418" t="s">
        <v>933</v>
      </c>
      <c r="AD78" s="418" t="s">
        <v>933</v>
      </c>
      <c r="AE78" s="418" t="s">
        <v>933</v>
      </c>
      <c r="AF78" s="418" t="s">
        <v>933</v>
      </c>
      <c r="AG78" s="418" t="s">
        <v>933</v>
      </c>
      <c r="AH78" s="418" t="s">
        <v>933</v>
      </c>
      <c r="AI78" s="418" t="s">
        <v>933</v>
      </c>
      <c r="AJ78" s="419" t="s">
        <v>933</v>
      </c>
      <c r="AK78" s="420"/>
      <c r="AL78" s="421"/>
      <c r="AM78" s="421"/>
      <c r="AN78" s="421"/>
      <c r="AO78" s="422"/>
    </row>
    <row r="79" spans="1:41" ht="15.75" customHeight="1" x14ac:dyDescent="0.25">
      <c r="A79" s="78" t="s">
        <v>2154</v>
      </c>
      <c r="B79" s="79" t="s">
        <v>507</v>
      </c>
      <c r="C79" s="79" t="s">
        <v>2154</v>
      </c>
      <c r="D79" s="87" t="s">
        <v>742</v>
      </c>
      <c r="E79" s="79" t="s">
        <v>2155</v>
      </c>
      <c r="F79" s="79">
        <v>0</v>
      </c>
      <c r="G79" s="80">
        <v>0</v>
      </c>
      <c r="H79" s="77"/>
      <c r="I79" s="415" t="s">
        <v>934</v>
      </c>
      <c r="J79" s="416"/>
      <c r="K79" s="416"/>
      <c r="L79" s="416"/>
      <c r="M79" s="416"/>
      <c r="N79" s="416"/>
      <c r="O79" s="417" t="s">
        <v>935</v>
      </c>
      <c r="P79" s="418" t="s">
        <v>935</v>
      </c>
      <c r="Q79" s="418" t="s">
        <v>935</v>
      </c>
      <c r="R79" s="418" t="s">
        <v>935</v>
      </c>
      <c r="S79" s="418" t="s">
        <v>935</v>
      </c>
      <c r="T79" s="418" t="s">
        <v>935</v>
      </c>
      <c r="U79" s="418" t="s">
        <v>935</v>
      </c>
      <c r="V79" s="418" t="s">
        <v>935</v>
      </c>
      <c r="W79" s="418" t="s">
        <v>935</v>
      </c>
      <c r="X79" s="418" t="s">
        <v>935</v>
      </c>
      <c r="Y79" s="418"/>
      <c r="Z79" s="418"/>
      <c r="AA79" s="418"/>
      <c r="AB79" s="418"/>
      <c r="AC79" s="418" t="s">
        <v>935</v>
      </c>
      <c r="AD79" s="418" t="s">
        <v>935</v>
      </c>
      <c r="AE79" s="418" t="s">
        <v>935</v>
      </c>
      <c r="AF79" s="418" t="s">
        <v>935</v>
      </c>
      <c r="AG79" s="418" t="s">
        <v>935</v>
      </c>
      <c r="AH79" s="418" t="s">
        <v>935</v>
      </c>
      <c r="AI79" s="418" t="s">
        <v>935</v>
      </c>
      <c r="AJ79" s="419" t="s">
        <v>935</v>
      </c>
      <c r="AK79" s="420"/>
      <c r="AL79" s="421"/>
      <c r="AM79" s="421"/>
      <c r="AN79" s="421"/>
      <c r="AO79" s="422"/>
    </row>
    <row r="80" spans="1:41" ht="15.75" customHeight="1" x14ac:dyDescent="0.25">
      <c r="A80" s="78" t="s">
        <v>2154</v>
      </c>
      <c r="B80" s="79" t="s">
        <v>507</v>
      </c>
      <c r="C80" s="79" t="s">
        <v>2154</v>
      </c>
      <c r="D80" s="87" t="s">
        <v>488</v>
      </c>
      <c r="E80" s="79" t="s">
        <v>2155</v>
      </c>
      <c r="F80" s="79">
        <v>0</v>
      </c>
      <c r="G80" s="80">
        <v>0</v>
      </c>
      <c r="H80" s="77"/>
      <c r="I80" s="415" t="s">
        <v>936</v>
      </c>
      <c r="J80" s="416"/>
      <c r="K80" s="416"/>
      <c r="L80" s="416"/>
      <c r="M80" s="416"/>
      <c r="N80" s="416"/>
      <c r="O80" s="417" t="s">
        <v>937</v>
      </c>
      <c r="P80" s="418" t="s">
        <v>937</v>
      </c>
      <c r="Q80" s="418" t="s">
        <v>937</v>
      </c>
      <c r="R80" s="418" t="s">
        <v>937</v>
      </c>
      <c r="S80" s="418" t="s">
        <v>937</v>
      </c>
      <c r="T80" s="418" t="s">
        <v>937</v>
      </c>
      <c r="U80" s="418" t="s">
        <v>937</v>
      </c>
      <c r="V80" s="418" t="s">
        <v>937</v>
      </c>
      <c r="W80" s="418" t="s">
        <v>937</v>
      </c>
      <c r="X80" s="418" t="s">
        <v>937</v>
      </c>
      <c r="Y80" s="418"/>
      <c r="Z80" s="418"/>
      <c r="AA80" s="418"/>
      <c r="AB80" s="418"/>
      <c r="AC80" s="418" t="s">
        <v>937</v>
      </c>
      <c r="AD80" s="418" t="s">
        <v>937</v>
      </c>
      <c r="AE80" s="418" t="s">
        <v>937</v>
      </c>
      <c r="AF80" s="418" t="s">
        <v>937</v>
      </c>
      <c r="AG80" s="418" t="s">
        <v>937</v>
      </c>
      <c r="AH80" s="418" t="s">
        <v>937</v>
      </c>
      <c r="AI80" s="418" t="s">
        <v>937</v>
      </c>
      <c r="AJ80" s="419" t="s">
        <v>937</v>
      </c>
      <c r="AK80" s="420">
        <f>SUM(AK81:AO87)</f>
        <v>0</v>
      </c>
      <c r="AL80" s="421">
        <f>SUM(AL81:AL87)</f>
        <v>0</v>
      </c>
      <c r="AM80" s="421">
        <f>SUM(AM81:AM87)</f>
        <v>0</v>
      </c>
      <c r="AN80" s="421">
        <f>SUM(AN81:AN87)</f>
        <v>0</v>
      </c>
      <c r="AO80" s="422">
        <f>SUM(AO81:AO87)</f>
        <v>0</v>
      </c>
    </row>
    <row r="81" spans="1:41" ht="15.75" customHeight="1" x14ac:dyDescent="0.25">
      <c r="A81" s="83" t="s">
        <v>2154</v>
      </c>
      <c r="B81" s="84" t="s">
        <v>507</v>
      </c>
      <c r="C81" s="84" t="s">
        <v>2154</v>
      </c>
      <c r="D81" s="85" t="s">
        <v>488</v>
      </c>
      <c r="E81" s="85" t="s">
        <v>2166</v>
      </c>
      <c r="F81" s="84">
        <v>0</v>
      </c>
      <c r="G81" s="86">
        <v>0</v>
      </c>
      <c r="H81" s="77"/>
      <c r="I81" s="415" t="s">
        <v>938</v>
      </c>
      <c r="J81" s="416"/>
      <c r="K81" s="416"/>
      <c r="L81" s="416"/>
      <c r="M81" s="416"/>
      <c r="N81" s="416"/>
      <c r="O81" s="417" t="s">
        <v>939</v>
      </c>
      <c r="P81" s="418" t="s">
        <v>939</v>
      </c>
      <c r="Q81" s="418" t="s">
        <v>939</v>
      </c>
      <c r="R81" s="418" t="s">
        <v>939</v>
      </c>
      <c r="S81" s="418" t="s">
        <v>939</v>
      </c>
      <c r="T81" s="418" t="s">
        <v>939</v>
      </c>
      <c r="U81" s="418" t="s">
        <v>939</v>
      </c>
      <c r="V81" s="418" t="s">
        <v>939</v>
      </c>
      <c r="W81" s="418" t="s">
        <v>939</v>
      </c>
      <c r="X81" s="418" t="s">
        <v>939</v>
      </c>
      <c r="Y81" s="418"/>
      <c r="Z81" s="418"/>
      <c r="AA81" s="418"/>
      <c r="AB81" s="418"/>
      <c r="AC81" s="418" t="s">
        <v>939</v>
      </c>
      <c r="AD81" s="418" t="s">
        <v>939</v>
      </c>
      <c r="AE81" s="418" t="s">
        <v>939</v>
      </c>
      <c r="AF81" s="418" t="s">
        <v>939</v>
      </c>
      <c r="AG81" s="418" t="s">
        <v>939</v>
      </c>
      <c r="AH81" s="418" t="s">
        <v>939</v>
      </c>
      <c r="AI81" s="418" t="s">
        <v>939</v>
      </c>
      <c r="AJ81" s="419" t="s">
        <v>939</v>
      </c>
      <c r="AK81" s="420"/>
      <c r="AL81" s="421"/>
      <c r="AM81" s="421"/>
      <c r="AN81" s="421"/>
      <c r="AO81" s="422"/>
    </row>
    <row r="82" spans="1:41" ht="15.75" customHeight="1" x14ac:dyDescent="0.25">
      <c r="A82" s="83" t="s">
        <v>2154</v>
      </c>
      <c r="B82" s="84" t="s">
        <v>507</v>
      </c>
      <c r="C82" s="84" t="s">
        <v>2154</v>
      </c>
      <c r="D82" s="85" t="s">
        <v>488</v>
      </c>
      <c r="E82" s="85" t="s">
        <v>742</v>
      </c>
      <c r="F82" s="84">
        <v>0</v>
      </c>
      <c r="G82" s="86">
        <v>0</v>
      </c>
      <c r="H82" s="77"/>
      <c r="I82" s="415" t="s">
        <v>940</v>
      </c>
      <c r="J82" s="416"/>
      <c r="K82" s="416"/>
      <c r="L82" s="416"/>
      <c r="M82" s="416"/>
      <c r="N82" s="416"/>
      <c r="O82" s="417" t="s">
        <v>1777</v>
      </c>
      <c r="P82" s="418" t="s">
        <v>1777</v>
      </c>
      <c r="Q82" s="418" t="s">
        <v>1777</v>
      </c>
      <c r="R82" s="418" t="s">
        <v>1777</v>
      </c>
      <c r="S82" s="418" t="s">
        <v>1777</v>
      </c>
      <c r="T82" s="418" t="s">
        <v>1777</v>
      </c>
      <c r="U82" s="418" t="s">
        <v>1777</v>
      </c>
      <c r="V82" s="418" t="s">
        <v>1777</v>
      </c>
      <c r="W82" s="418" t="s">
        <v>1777</v>
      </c>
      <c r="X82" s="418" t="s">
        <v>1777</v>
      </c>
      <c r="Y82" s="418"/>
      <c r="Z82" s="418"/>
      <c r="AA82" s="418"/>
      <c r="AB82" s="418"/>
      <c r="AC82" s="418" t="s">
        <v>1777</v>
      </c>
      <c r="AD82" s="418" t="s">
        <v>1777</v>
      </c>
      <c r="AE82" s="418" t="s">
        <v>1777</v>
      </c>
      <c r="AF82" s="418" t="s">
        <v>1777</v>
      </c>
      <c r="AG82" s="418" t="s">
        <v>1777</v>
      </c>
      <c r="AH82" s="418" t="s">
        <v>1777</v>
      </c>
      <c r="AI82" s="418" t="s">
        <v>1777</v>
      </c>
      <c r="AJ82" s="419" t="s">
        <v>1777</v>
      </c>
      <c r="AK82" s="420"/>
      <c r="AL82" s="421"/>
      <c r="AM82" s="421"/>
      <c r="AN82" s="421"/>
      <c r="AO82" s="422"/>
    </row>
    <row r="83" spans="1:41" ht="15.75" customHeight="1" x14ac:dyDescent="0.25">
      <c r="A83" s="83" t="s">
        <v>2154</v>
      </c>
      <c r="B83" s="84" t="s">
        <v>507</v>
      </c>
      <c r="C83" s="84" t="s">
        <v>2154</v>
      </c>
      <c r="D83" s="85" t="s">
        <v>488</v>
      </c>
      <c r="E83" s="85" t="s">
        <v>488</v>
      </c>
      <c r="F83" s="84">
        <v>0</v>
      </c>
      <c r="G83" s="86">
        <v>0</v>
      </c>
      <c r="H83" s="77"/>
      <c r="I83" s="415" t="s">
        <v>1778</v>
      </c>
      <c r="J83" s="416"/>
      <c r="K83" s="416"/>
      <c r="L83" s="416"/>
      <c r="M83" s="416"/>
      <c r="N83" s="416"/>
      <c r="O83" s="417" t="s">
        <v>1779</v>
      </c>
      <c r="P83" s="418" t="s">
        <v>1779</v>
      </c>
      <c r="Q83" s="418" t="s">
        <v>1779</v>
      </c>
      <c r="R83" s="418" t="s">
        <v>1779</v>
      </c>
      <c r="S83" s="418" t="s">
        <v>1779</v>
      </c>
      <c r="T83" s="418" t="s">
        <v>1779</v>
      </c>
      <c r="U83" s="418" t="s">
        <v>1779</v>
      </c>
      <c r="V83" s="418" t="s">
        <v>1779</v>
      </c>
      <c r="W83" s="418" t="s">
        <v>1779</v>
      </c>
      <c r="X83" s="418" t="s">
        <v>1779</v>
      </c>
      <c r="Y83" s="418"/>
      <c r="Z83" s="418"/>
      <c r="AA83" s="418"/>
      <c r="AB83" s="418"/>
      <c r="AC83" s="418" t="s">
        <v>1779</v>
      </c>
      <c r="AD83" s="418" t="s">
        <v>1779</v>
      </c>
      <c r="AE83" s="418" t="s">
        <v>1779</v>
      </c>
      <c r="AF83" s="418" t="s">
        <v>1779</v>
      </c>
      <c r="AG83" s="418" t="s">
        <v>1779</v>
      </c>
      <c r="AH83" s="418" t="s">
        <v>1779</v>
      </c>
      <c r="AI83" s="418" t="s">
        <v>1779</v>
      </c>
      <c r="AJ83" s="419" t="s">
        <v>1779</v>
      </c>
      <c r="AK83" s="420"/>
      <c r="AL83" s="421"/>
      <c r="AM83" s="421"/>
      <c r="AN83" s="421"/>
      <c r="AO83" s="422"/>
    </row>
    <row r="84" spans="1:41" ht="15.75" customHeight="1" x14ac:dyDescent="0.25">
      <c r="A84" s="83" t="s">
        <v>2154</v>
      </c>
      <c r="B84" s="84" t="s">
        <v>507</v>
      </c>
      <c r="C84" s="84" t="s">
        <v>2154</v>
      </c>
      <c r="D84" s="85" t="s">
        <v>488</v>
      </c>
      <c r="E84" s="85" t="s">
        <v>2023</v>
      </c>
      <c r="F84" s="84">
        <v>0</v>
      </c>
      <c r="G84" s="86">
        <v>0</v>
      </c>
      <c r="H84" s="77"/>
      <c r="I84" s="415" t="s">
        <v>1780</v>
      </c>
      <c r="J84" s="416"/>
      <c r="K84" s="416"/>
      <c r="L84" s="416"/>
      <c r="M84" s="416"/>
      <c r="N84" s="416"/>
      <c r="O84" s="417" t="s">
        <v>1298</v>
      </c>
      <c r="P84" s="418" t="s">
        <v>1298</v>
      </c>
      <c r="Q84" s="418" t="s">
        <v>1298</v>
      </c>
      <c r="R84" s="418" t="s">
        <v>1298</v>
      </c>
      <c r="S84" s="418" t="s">
        <v>1298</v>
      </c>
      <c r="T84" s="418" t="s">
        <v>1298</v>
      </c>
      <c r="U84" s="418" t="s">
        <v>1298</v>
      </c>
      <c r="V84" s="418" t="s">
        <v>1298</v>
      </c>
      <c r="W84" s="418" t="s">
        <v>1298</v>
      </c>
      <c r="X84" s="418" t="s">
        <v>1298</v>
      </c>
      <c r="Y84" s="418"/>
      <c r="Z84" s="418"/>
      <c r="AA84" s="418"/>
      <c r="AB84" s="418"/>
      <c r="AC84" s="418" t="s">
        <v>1298</v>
      </c>
      <c r="AD84" s="418" t="s">
        <v>1298</v>
      </c>
      <c r="AE84" s="418" t="s">
        <v>1298</v>
      </c>
      <c r="AF84" s="418" t="s">
        <v>1298</v>
      </c>
      <c r="AG84" s="418" t="s">
        <v>1298</v>
      </c>
      <c r="AH84" s="418" t="s">
        <v>1298</v>
      </c>
      <c r="AI84" s="418" t="s">
        <v>1298</v>
      </c>
      <c r="AJ84" s="419" t="s">
        <v>1298</v>
      </c>
      <c r="AK84" s="420"/>
      <c r="AL84" s="421"/>
      <c r="AM84" s="421"/>
      <c r="AN84" s="421"/>
      <c r="AO84" s="422"/>
    </row>
    <row r="85" spans="1:41" ht="25.5" customHeight="1" x14ac:dyDescent="0.25">
      <c r="A85" s="83" t="s">
        <v>2154</v>
      </c>
      <c r="B85" s="84" t="s">
        <v>507</v>
      </c>
      <c r="C85" s="84" t="s">
        <v>2154</v>
      </c>
      <c r="D85" s="85" t="s">
        <v>488</v>
      </c>
      <c r="E85" s="85">
        <v>30</v>
      </c>
      <c r="F85" s="84">
        <v>0</v>
      </c>
      <c r="G85" s="86">
        <v>0</v>
      </c>
      <c r="H85" s="77" t="s">
        <v>489</v>
      </c>
      <c r="I85" s="415" t="s">
        <v>1299</v>
      </c>
      <c r="J85" s="416"/>
      <c r="K85" s="416"/>
      <c r="L85" s="416"/>
      <c r="M85" s="416"/>
      <c r="N85" s="416"/>
      <c r="O85" s="417" t="s">
        <v>1300</v>
      </c>
      <c r="P85" s="418" t="s">
        <v>1300</v>
      </c>
      <c r="Q85" s="418" t="s">
        <v>1300</v>
      </c>
      <c r="R85" s="418" t="s">
        <v>1300</v>
      </c>
      <c r="S85" s="418" t="s">
        <v>1300</v>
      </c>
      <c r="T85" s="418" t="s">
        <v>1300</v>
      </c>
      <c r="U85" s="418" t="s">
        <v>1300</v>
      </c>
      <c r="V85" s="418" t="s">
        <v>1300</v>
      </c>
      <c r="W85" s="418" t="s">
        <v>1300</v>
      </c>
      <c r="X85" s="418" t="s">
        <v>1300</v>
      </c>
      <c r="Y85" s="418"/>
      <c r="Z85" s="418"/>
      <c r="AA85" s="418"/>
      <c r="AB85" s="418"/>
      <c r="AC85" s="418" t="s">
        <v>1300</v>
      </c>
      <c r="AD85" s="418" t="s">
        <v>1300</v>
      </c>
      <c r="AE85" s="418" t="s">
        <v>1300</v>
      </c>
      <c r="AF85" s="418" t="s">
        <v>1300</v>
      </c>
      <c r="AG85" s="418" t="s">
        <v>1300</v>
      </c>
      <c r="AH85" s="418" t="s">
        <v>1300</v>
      </c>
      <c r="AI85" s="418" t="s">
        <v>1300</v>
      </c>
      <c r="AJ85" s="419" t="s">
        <v>1300</v>
      </c>
      <c r="AK85" s="420"/>
      <c r="AL85" s="421"/>
      <c r="AM85" s="421"/>
      <c r="AN85" s="421"/>
      <c r="AO85" s="422"/>
    </row>
    <row r="86" spans="1:41" ht="15.75" customHeight="1" x14ac:dyDescent="0.25">
      <c r="A86" s="83" t="s">
        <v>2154</v>
      </c>
      <c r="B86" s="84" t="s">
        <v>507</v>
      </c>
      <c r="C86" s="84" t="s">
        <v>2154</v>
      </c>
      <c r="D86" s="85" t="s">
        <v>488</v>
      </c>
      <c r="E86" s="85">
        <v>35</v>
      </c>
      <c r="F86" s="84">
        <v>0</v>
      </c>
      <c r="G86" s="86">
        <v>0</v>
      </c>
      <c r="H86" s="77"/>
      <c r="I86" s="415" t="s">
        <v>1301</v>
      </c>
      <c r="J86" s="416"/>
      <c r="K86" s="416"/>
      <c r="L86" s="416"/>
      <c r="M86" s="416"/>
      <c r="N86" s="416"/>
      <c r="O86" s="417" t="s">
        <v>1302</v>
      </c>
      <c r="P86" s="418" t="s">
        <v>1302</v>
      </c>
      <c r="Q86" s="418" t="s">
        <v>1302</v>
      </c>
      <c r="R86" s="418" t="s">
        <v>1302</v>
      </c>
      <c r="S86" s="418" t="s">
        <v>1302</v>
      </c>
      <c r="T86" s="418" t="s">
        <v>1302</v>
      </c>
      <c r="U86" s="418" t="s">
        <v>1302</v>
      </c>
      <c r="V86" s="418" t="s">
        <v>1302</v>
      </c>
      <c r="W86" s="418" t="s">
        <v>1302</v>
      </c>
      <c r="X86" s="418" t="s">
        <v>1302</v>
      </c>
      <c r="Y86" s="418"/>
      <c r="Z86" s="418"/>
      <c r="AA86" s="418"/>
      <c r="AB86" s="418"/>
      <c r="AC86" s="418" t="s">
        <v>1302</v>
      </c>
      <c r="AD86" s="418" t="s">
        <v>1302</v>
      </c>
      <c r="AE86" s="418" t="s">
        <v>1302</v>
      </c>
      <c r="AF86" s="418" t="s">
        <v>1302</v>
      </c>
      <c r="AG86" s="418" t="s">
        <v>1302</v>
      </c>
      <c r="AH86" s="418" t="s">
        <v>1302</v>
      </c>
      <c r="AI86" s="418" t="s">
        <v>1302</v>
      </c>
      <c r="AJ86" s="419" t="s">
        <v>1302</v>
      </c>
      <c r="AK86" s="420"/>
      <c r="AL86" s="421"/>
      <c r="AM86" s="421"/>
      <c r="AN86" s="421"/>
      <c r="AO86" s="422"/>
    </row>
    <row r="87" spans="1:41" ht="15.75" customHeight="1" x14ac:dyDescent="0.25">
      <c r="A87" s="83" t="s">
        <v>2154</v>
      </c>
      <c r="B87" s="84" t="s">
        <v>507</v>
      </c>
      <c r="C87" s="84" t="s">
        <v>2154</v>
      </c>
      <c r="D87" s="85" t="s">
        <v>488</v>
      </c>
      <c r="E87" s="85">
        <v>40</v>
      </c>
      <c r="F87" s="84">
        <v>0</v>
      </c>
      <c r="G87" s="86">
        <v>0</v>
      </c>
      <c r="H87" s="77" t="s">
        <v>489</v>
      </c>
      <c r="I87" s="415" t="s">
        <v>1303</v>
      </c>
      <c r="J87" s="416"/>
      <c r="K87" s="416"/>
      <c r="L87" s="416"/>
      <c r="M87" s="416"/>
      <c r="N87" s="416"/>
      <c r="O87" s="417" t="s">
        <v>519</v>
      </c>
      <c r="P87" s="418" t="s">
        <v>519</v>
      </c>
      <c r="Q87" s="418" t="s">
        <v>519</v>
      </c>
      <c r="R87" s="418" t="s">
        <v>519</v>
      </c>
      <c r="S87" s="418" t="s">
        <v>519</v>
      </c>
      <c r="T87" s="418" t="s">
        <v>519</v>
      </c>
      <c r="U87" s="418" t="s">
        <v>519</v>
      </c>
      <c r="V87" s="418" t="s">
        <v>519</v>
      </c>
      <c r="W87" s="418" t="s">
        <v>519</v>
      </c>
      <c r="X87" s="418" t="s">
        <v>519</v>
      </c>
      <c r="Y87" s="418"/>
      <c r="Z87" s="418"/>
      <c r="AA87" s="418"/>
      <c r="AB87" s="418"/>
      <c r="AC87" s="418" t="s">
        <v>519</v>
      </c>
      <c r="AD87" s="418" t="s">
        <v>519</v>
      </c>
      <c r="AE87" s="418" t="s">
        <v>519</v>
      </c>
      <c r="AF87" s="418" t="s">
        <v>519</v>
      </c>
      <c r="AG87" s="418" t="s">
        <v>519</v>
      </c>
      <c r="AH87" s="418" t="s">
        <v>519</v>
      </c>
      <c r="AI87" s="418" t="s">
        <v>519</v>
      </c>
      <c r="AJ87" s="419" t="s">
        <v>519</v>
      </c>
      <c r="AK87" s="420"/>
      <c r="AL87" s="421"/>
      <c r="AM87" s="421"/>
      <c r="AN87" s="421"/>
      <c r="AO87" s="422"/>
    </row>
    <row r="88" spans="1:41" ht="15.75" customHeight="1" x14ac:dyDescent="0.25">
      <c r="A88" s="74" t="s">
        <v>2154</v>
      </c>
      <c r="B88" s="88" t="s">
        <v>507</v>
      </c>
      <c r="C88" s="75" t="s">
        <v>2169</v>
      </c>
      <c r="D88" s="75" t="s">
        <v>2155</v>
      </c>
      <c r="E88" s="75" t="s">
        <v>2155</v>
      </c>
      <c r="F88" s="75">
        <v>0</v>
      </c>
      <c r="G88" s="76">
        <v>0</v>
      </c>
      <c r="H88" s="77"/>
      <c r="I88" s="407" t="s">
        <v>1862</v>
      </c>
      <c r="J88" s="408"/>
      <c r="K88" s="408"/>
      <c r="L88" s="408"/>
      <c r="M88" s="408"/>
      <c r="N88" s="408"/>
      <c r="O88" s="409" t="s">
        <v>1863</v>
      </c>
      <c r="P88" s="410" t="s">
        <v>1863</v>
      </c>
      <c r="Q88" s="410" t="s">
        <v>1863</v>
      </c>
      <c r="R88" s="410" t="s">
        <v>1863</v>
      </c>
      <c r="S88" s="410" t="s">
        <v>1863</v>
      </c>
      <c r="T88" s="410" t="s">
        <v>1863</v>
      </c>
      <c r="U88" s="410" t="s">
        <v>1863</v>
      </c>
      <c r="V88" s="410" t="s">
        <v>1863</v>
      </c>
      <c r="W88" s="410" t="s">
        <v>1863</v>
      </c>
      <c r="X88" s="410" t="s">
        <v>1863</v>
      </c>
      <c r="Y88" s="410"/>
      <c r="Z88" s="410"/>
      <c r="AA88" s="410"/>
      <c r="AB88" s="410"/>
      <c r="AC88" s="410" t="s">
        <v>1863</v>
      </c>
      <c r="AD88" s="410" t="s">
        <v>1863</v>
      </c>
      <c r="AE88" s="410" t="s">
        <v>1863</v>
      </c>
      <c r="AF88" s="410" t="s">
        <v>1863</v>
      </c>
      <c r="AG88" s="410" t="s">
        <v>1863</v>
      </c>
      <c r="AH88" s="410" t="s">
        <v>1863</v>
      </c>
      <c r="AI88" s="410" t="s">
        <v>1863</v>
      </c>
      <c r="AJ88" s="411" t="s">
        <v>1863</v>
      </c>
      <c r="AK88" s="412"/>
      <c r="AL88" s="413"/>
      <c r="AM88" s="413"/>
      <c r="AN88" s="413"/>
      <c r="AO88" s="414"/>
    </row>
    <row r="89" spans="1:41" ht="15.75" customHeight="1" x14ac:dyDescent="0.25">
      <c r="A89" s="74" t="s">
        <v>2154</v>
      </c>
      <c r="B89" s="88" t="s">
        <v>507</v>
      </c>
      <c r="C89" s="75" t="s">
        <v>504</v>
      </c>
      <c r="D89" s="75" t="s">
        <v>2155</v>
      </c>
      <c r="E89" s="75" t="s">
        <v>2155</v>
      </c>
      <c r="F89" s="75">
        <v>0</v>
      </c>
      <c r="G89" s="76">
        <v>0</v>
      </c>
      <c r="H89" s="77"/>
      <c r="I89" s="407" t="s">
        <v>1864</v>
      </c>
      <c r="J89" s="408"/>
      <c r="K89" s="408"/>
      <c r="L89" s="408"/>
      <c r="M89" s="408"/>
      <c r="N89" s="408"/>
      <c r="O89" s="409" t="s">
        <v>1865</v>
      </c>
      <c r="P89" s="410" t="s">
        <v>1865</v>
      </c>
      <c r="Q89" s="410" t="s">
        <v>1865</v>
      </c>
      <c r="R89" s="410" t="s">
        <v>1865</v>
      </c>
      <c r="S89" s="410" t="s">
        <v>1865</v>
      </c>
      <c r="T89" s="410" t="s">
        <v>1865</v>
      </c>
      <c r="U89" s="410" t="s">
        <v>1865</v>
      </c>
      <c r="V89" s="410" t="s">
        <v>1865</v>
      </c>
      <c r="W89" s="410" t="s">
        <v>1865</v>
      </c>
      <c r="X89" s="410" t="s">
        <v>1865</v>
      </c>
      <c r="Y89" s="410"/>
      <c r="Z89" s="410"/>
      <c r="AA89" s="410"/>
      <c r="AB89" s="410"/>
      <c r="AC89" s="410" t="s">
        <v>1865</v>
      </c>
      <c r="AD89" s="410" t="s">
        <v>1865</v>
      </c>
      <c r="AE89" s="410" t="s">
        <v>1865</v>
      </c>
      <c r="AF89" s="410" t="s">
        <v>1865</v>
      </c>
      <c r="AG89" s="410" t="s">
        <v>1865</v>
      </c>
      <c r="AH89" s="410" t="s">
        <v>1865</v>
      </c>
      <c r="AI89" s="410" t="s">
        <v>1865</v>
      </c>
      <c r="AJ89" s="411" t="s">
        <v>1865</v>
      </c>
      <c r="AK89" s="412">
        <f>AK90+AK92</f>
        <v>0</v>
      </c>
      <c r="AL89" s="413">
        <f>AL90+AL92</f>
        <v>0</v>
      </c>
      <c r="AM89" s="413">
        <f>AM90+AM92</f>
        <v>0</v>
      </c>
      <c r="AN89" s="413">
        <f>AN90+AN92</f>
        <v>0</v>
      </c>
      <c r="AO89" s="414">
        <f>AO90+AO92</f>
        <v>0</v>
      </c>
    </row>
    <row r="90" spans="1:41" ht="15.75" customHeight="1" x14ac:dyDescent="0.25">
      <c r="A90" s="78" t="s">
        <v>2154</v>
      </c>
      <c r="B90" s="87" t="s">
        <v>507</v>
      </c>
      <c r="C90" s="79" t="s">
        <v>504</v>
      </c>
      <c r="D90" s="87" t="s">
        <v>2163</v>
      </c>
      <c r="E90" s="79" t="s">
        <v>2155</v>
      </c>
      <c r="F90" s="79">
        <v>0</v>
      </c>
      <c r="G90" s="80">
        <v>0</v>
      </c>
      <c r="H90" s="77"/>
      <c r="I90" s="415" t="s">
        <v>1866</v>
      </c>
      <c r="J90" s="416"/>
      <c r="K90" s="416"/>
      <c r="L90" s="416"/>
      <c r="M90" s="416"/>
      <c r="N90" s="416"/>
      <c r="O90" s="417" t="s">
        <v>1867</v>
      </c>
      <c r="P90" s="418" t="s">
        <v>1867</v>
      </c>
      <c r="Q90" s="418" t="s">
        <v>1867</v>
      </c>
      <c r="R90" s="418" t="s">
        <v>1867</v>
      </c>
      <c r="S90" s="418" t="s">
        <v>1867</v>
      </c>
      <c r="T90" s="418" t="s">
        <v>1867</v>
      </c>
      <c r="U90" s="418" t="s">
        <v>1867</v>
      </c>
      <c r="V90" s="418" t="s">
        <v>1867</v>
      </c>
      <c r="W90" s="418" t="s">
        <v>1867</v>
      </c>
      <c r="X90" s="418" t="s">
        <v>1867</v>
      </c>
      <c r="Y90" s="418"/>
      <c r="Z90" s="418"/>
      <c r="AA90" s="418"/>
      <c r="AB90" s="418"/>
      <c r="AC90" s="418" t="s">
        <v>1867</v>
      </c>
      <c r="AD90" s="418" t="s">
        <v>1867</v>
      </c>
      <c r="AE90" s="418" t="s">
        <v>1867</v>
      </c>
      <c r="AF90" s="418" t="s">
        <v>1867</v>
      </c>
      <c r="AG90" s="418" t="s">
        <v>1867</v>
      </c>
      <c r="AH90" s="418" t="s">
        <v>1867</v>
      </c>
      <c r="AI90" s="418" t="s">
        <v>1867</v>
      </c>
      <c r="AJ90" s="419" t="s">
        <v>1867</v>
      </c>
      <c r="AK90" s="420">
        <f>AK91</f>
        <v>0</v>
      </c>
      <c r="AL90" s="421">
        <f>AL91</f>
        <v>0</v>
      </c>
      <c r="AM90" s="421">
        <f>AM91</f>
        <v>0</v>
      </c>
      <c r="AN90" s="421">
        <f>AN91</f>
        <v>0</v>
      </c>
      <c r="AO90" s="422">
        <f>AO91</f>
        <v>0</v>
      </c>
    </row>
    <row r="91" spans="1:41" ht="15.75" customHeight="1" x14ac:dyDescent="0.25">
      <c r="A91" s="83" t="s">
        <v>2154</v>
      </c>
      <c r="B91" s="85" t="s">
        <v>507</v>
      </c>
      <c r="C91" s="84" t="s">
        <v>504</v>
      </c>
      <c r="D91" s="85" t="s">
        <v>2163</v>
      </c>
      <c r="E91" s="85" t="s">
        <v>2166</v>
      </c>
      <c r="F91" s="84">
        <v>0</v>
      </c>
      <c r="G91" s="86">
        <v>0</v>
      </c>
      <c r="H91" s="77"/>
      <c r="I91" s="415" t="s">
        <v>1868</v>
      </c>
      <c r="J91" s="416"/>
      <c r="K91" s="416"/>
      <c r="L91" s="416"/>
      <c r="M91" s="416"/>
      <c r="N91" s="416"/>
      <c r="O91" s="417" t="s">
        <v>1869</v>
      </c>
      <c r="P91" s="418" t="s">
        <v>1869</v>
      </c>
      <c r="Q91" s="418" t="s">
        <v>1869</v>
      </c>
      <c r="R91" s="418" t="s">
        <v>1869</v>
      </c>
      <c r="S91" s="418" t="s">
        <v>1869</v>
      </c>
      <c r="T91" s="418" t="s">
        <v>1869</v>
      </c>
      <c r="U91" s="418" t="s">
        <v>1869</v>
      </c>
      <c r="V91" s="418" t="s">
        <v>1869</v>
      </c>
      <c r="W91" s="418" t="s">
        <v>1869</v>
      </c>
      <c r="X91" s="418" t="s">
        <v>1869</v>
      </c>
      <c r="Y91" s="418"/>
      <c r="Z91" s="418"/>
      <c r="AA91" s="418"/>
      <c r="AB91" s="418"/>
      <c r="AC91" s="418" t="s">
        <v>1869</v>
      </c>
      <c r="AD91" s="418" t="s">
        <v>1869</v>
      </c>
      <c r="AE91" s="418" t="s">
        <v>1869</v>
      </c>
      <c r="AF91" s="418" t="s">
        <v>1869</v>
      </c>
      <c r="AG91" s="418" t="s">
        <v>1869</v>
      </c>
      <c r="AH91" s="418" t="s">
        <v>1869</v>
      </c>
      <c r="AI91" s="418" t="s">
        <v>1869</v>
      </c>
      <c r="AJ91" s="419" t="s">
        <v>1869</v>
      </c>
      <c r="AK91" s="420"/>
      <c r="AL91" s="421"/>
      <c r="AM91" s="421"/>
      <c r="AN91" s="421"/>
      <c r="AO91" s="422"/>
    </row>
    <row r="92" spans="1:41" ht="15.75" customHeight="1" x14ac:dyDescent="0.25">
      <c r="A92" s="78" t="s">
        <v>2154</v>
      </c>
      <c r="B92" s="87" t="s">
        <v>507</v>
      </c>
      <c r="C92" s="79" t="s">
        <v>504</v>
      </c>
      <c r="D92" s="87" t="s">
        <v>2166</v>
      </c>
      <c r="E92" s="79" t="s">
        <v>2155</v>
      </c>
      <c r="F92" s="79">
        <v>0</v>
      </c>
      <c r="G92" s="80">
        <v>0</v>
      </c>
      <c r="H92" s="77"/>
      <c r="I92" s="415" t="s">
        <v>1870</v>
      </c>
      <c r="J92" s="416"/>
      <c r="K92" s="416"/>
      <c r="L92" s="416"/>
      <c r="M92" s="416"/>
      <c r="N92" s="416"/>
      <c r="O92" s="417" t="s">
        <v>1871</v>
      </c>
      <c r="P92" s="418" t="s">
        <v>1871</v>
      </c>
      <c r="Q92" s="418" t="s">
        <v>1871</v>
      </c>
      <c r="R92" s="418" t="s">
        <v>1871</v>
      </c>
      <c r="S92" s="418" t="s">
        <v>1871</v>
      </c>
      <c r="T92" s="418" t="s">
        <v>1871</v>
      </c>
      <c r="U92" s="418" t="s">
        <v>1871</v>
      </c>
      <c r="V92" s="418" t="s">
        <v>1871</v>
      </c>
      <c r="W92" s="418" t="s">
        <v>1871</v>
      </c>
      <c r="X92" s="418" t="s">
        <v>1871</v>
      </c>
      <c r="Y92" s="418"/>
      <c r="Z92" s="418"/>
      <c r="AA92" s="418"/>
      <c r="AB92" s="418"/>
      <c r="AC92" s="418" t="s">
        <v>1871</v>
      </c>
      <c r="AD92" s="418" t="s">
        <v>1871</v>
      </c>
      <c r="AE92" s="418" t="s">
        <v>1871</v>
      </c>
      <c r="AF92" s="418" t="s">
        <v>1871</v>
      </c>
      <c r="AG92" s="418" t="s">
        <v>1871</v>
      </c>
      <c r="AH92" s="418" t="s">
        <v>1871</v>
      </c>
      <c r="AI92" s="418" t="s">
        <v>1871</v>
      </c>
      <c r="AJ92" s="419" t="s">
        <v>1871</v>
      </c>
      <c r="AK92" s="420"/>
      <c r="AL92" s="421"/>
      <c r="AM92" s="421"/>
      <c r="AN92" s="421"/>
      <c r="AO92" s="422"/>
    </row>
    <row r="93" spans="1:41" ht="15.75" customHeight="1" x14ac:dyDescent="0.25">
      <c r="A93" s="74" t="s">
        <v>2154</v>
      </c>
      <c r="B93" s="88" t="s">
        <v>2036</v>
      </c>
      <c r="C93" s="75">
        <v>0</v>
      </c>
      <c r="D93" s="75" t="s">
        <v>2155</v>
      </c>
      <c r="E93" s="75" t="s">
        <v>2155</v>
      </c>
      <c r="F93" s="75">
        <v>0</v>
      </c>
      <c r="G93" s="76">
        <v>0</v>
      </c>
      <c r="H93" s="89"/>
      <c r="I93" s="390" t="s">
        <v>1872</v>
      </c>
      <c r="J93" s="391"/>
      <c r="K93" s="391"/>
      <c r="L93" s="391"/>
      <c r="M93" s="391"/>
      <c r="N93" s="391"/>
      <c r="O93" s="392" t="s">
        <v>1873</v>
      </c>
      <c r="P93" s="393" t="s">
        <v>1873</v>
      </c>
      <c r="Q93" s="393" t="s">
        <v>1873</v>
      </c>
      <c r="R93" s="393" t="s">
        <v>1873</v>
      </c>
      <c r="S93" s="393" t="s">
        <v>1873</v>
      </c>
      <c r="T93" s="393" t="s">
        <v>1873</v>
      </c>
      <c r="U93" s="393" t="s">
        <v>1873</v>
      </c>
      <c r="V93" s="393" t="s">
        <v>1873</v>
      </c>
      <c r="W93" s="393" t="s">
        <v>1873</v>
      </c>
      <c r="X93" s="393" t="s">
        <v>1873</v>
      </c>
      <c r="Y93" s="393"/>
      <c r="Z93" s="393"/>
      <c r="AA93" s="393"/>
      <c r="AB93" s="393"/>
      <c r="AC93" s="393" t="s">
        <v>1873</v>
      </c>
      <c r="AD93" s="393" t="s">
        <v>1873</v>
      </c>
      <c r="AE93" s="393" t="s">
        <v>1873</v>
      </c>
      <c r="AF93" s="393" t="s">
        <v>1873</v>
      </c>
      <c r="AG93" s="393" t="s">
        <v>1873</v>
      </c>
      <c r="AH93" s="393" t="s">
        <v>1873</v>
      </c>
      <c r="AI93" s="393" t="s">
        <v>1873</v>
      </c>
      <c r="AJ93" s="394" t="s">
        <v>1873</v>
      </c>
      <c r="AK93" s="395">
        <f>AK94+AK95</f>
        <v>0</v>
      </c>
      <c r="AL93" s="396">
        <f>AL94+AL95</f>
        <v>0</v>
      </c>
      <c r="AM93" s="396">
        <f>AM94+AM95</f>
        <v>0</v>
      </c>
      <c r="AN93" s="396">
        <f>AN94+AN95</f>
        <v>0</v>
      </c>
      <c r="AO93" s="397">
        <f>AO94+AO95</f>
        <v>0</v>
      </c>
    </row>
    <row r="94" spans="1:41" ht="15.75" customHeight="1" x14ac:dyDescent="0.25">
      <c r="A94" s="78" t="s">
        <v>2154</v>
      </c>
      <c r="B94" s="87" t="s">
        <v>2036</v>
      </c>
      <c r="C94" s="79" t="s">
        <v>2154</v>
      </c>
      <c r="D94" s="79" t="s">
        <v>2155</v>
      </c>
      <c r="E94" s="79" t="s">
        <v>2155</v>
      </c>
      <c r="F94" s="79">
        <v>0</v>
      </c>
      <c r="G94" s="80">
        <v>0</v>
      </c>
      <c r="H94" s="89"/>
      <c r="I94" s="407" t="s">
        <v>1874</v>
      </c>
      <c r="J94" s="408"/>
      <c r="K94" s="408"/>
      <c r="L94" s="408"/>
      <c r="M94" s="408"/>
      <c r="N94" s="408"/>
      <c r="O94" s="409" t="s">
        <v>1875</v>
      </c>
      <c r="P94" s="410" t="s">
        <v>1875</v>
      </c>
      <c r="Q94" s="410" t="s">
        <v>1875</v>
      </c>
      <c r="R94" s="410" t="s">
        <v>1875</v>
      </c>
      <c r="S94" s="410" t="s">
        <v>1875</v>
      </c>
      <c r="T94" s="410" t="s">
        <v>1875</v>
      </c>
      <c r="U94" s="410" t="s">
        <v>1875</v>
      </c>
      <c r="V94" s="410" t="s">
        <v>1875</v>
      </c>
      <c r="W94" s="410" t="s">
        <v>1875</v>
      </c>
      <c r="X94" s="410" t="s">
        <v>1875</v>
      </c>
      <c r="Y94" s="410"/>
      <c r="Z94" s="410"/>
      <c r="AA94" s="410"/>
      <c r="AB94" s="410"/>
      <c r="AC94" s="410" t="s">
        <v>1875</v>
      </c>
      <c r="AD94" s="410" t="s">
        <v>1875</v>
      </c>
      <c r="AE94" s="410" t="s">
        <v>1875</v>
      </c>
      <c r="AF94" s="410" t="s">
        <v>1875</v>
      </c>
      <c r="AG94" s="410" t="s">
        <v>1875</v>
      </c>
      <c r="AH94" s="410" t="s">
        <v>1875</v>
      </c>
      <c r="AI94" s="410" t="s">
        <v>1875</v>
      </c>
      <c r="AJ94" s="411" t="s">
        <v>1875</v>
      </c>
      <c r="AK94" s="420"/>
      <c r="AL94" s="421"/>
      <c r="AM94" s="421"/>
      <c r="AN94" s="421"/>
      <c r="AO94" s="422"/>
    </row>
    <row r="95" spans="1:41" ht="15.75" customHeight="1" x14ac:dyDescent="0.25">
      <c r="A95" s="78" t="s">
        <v>2154</v>
      </c>
      <c r="B95" s="79" t="s">
        <v>2036</v>
      </c>
      <c r="C95" s="79" t="s">
        <v>2169</v>
      </c>
      <c r="D95" s="79" t="s">
        <v>2155</v>
      </c>
      <c r="E95" s="79" t="s">
        <v>2155</v>
      </c>
      <c r="F95" s="79">
        <v>0</v>
      </c>
      <c r="G95" s="80">
        <v>0</v>
      </c>
      <c r="H95" s="77"/>
      <c r="I95" s="407" t="s">
        <v>1876</v>
      </c>
      <c r="J95" s="408"/>
      <c r="K95" s="408"/>
      <c r="L95" s="408"/>
      <c r="M95" s="408"/>
      <c r="N95" s="408"/>
      <c r="O95" s="409" t="s">
        <v>1877</v>
      </c>
      <c r="P95" s="410" t="s">
        <v>1877</v>
      </c>
      <c r="Q95" s="410" t="s">
        <v>1877</v>
      </c>
      <c r="R95" s="410" t="s">
        <v>1877</v>
      </c>
      <c r="S95" s="410" t="s">
        <v>1877</v>
      </c>
      <c r="T95" s="410" t="s">
        <v>1877</v>
      </c>
      <c r="U95" s="410" t="s">
        <v>1877</v>
      </c>
      <c r="V95" s="410" t="s">
        <v>1877</v>
      </c>
      <c r="W95" s="410" t="s">
        <v>1877</v>
      </c>
      <c r="X95" s="410" t="s">
        <v>1877</v>
      </c>
      <c r="Y95" s="410"/>
      <c r="Z95" s="410"/>
      <c r="AA95" s="410"/>
      <c r="AB95" s="410"/>
      <c r="AC95" s="410" t="s">
        <v>1877</v>
      </c>
      <c r="AD95" s="410" t="s">
        <v>1877</v>
      </c>
      <c r="AE95" s="410" t="s">
        <v>1877</v>
      </c>
      <c r="AF95" s="410" t="s">
        <v>1877</v>
      </c>
      <c r="AG95" s="410" t="s">
        <v>1877</v>
      </c>
      <c r="AH95" s="410" t="s">
        <v>1877</v>
      </c>
      <c r="AI95" s="410" t="s">
        <v>1877</v>
      </c>
      <c r="AJ95" s="411" t="s">
        <v>1877</v>
      </c>
      <c r="AK95" s="412">
        <f>AK96+AK100+AK104+AK107</f>
        <v>0</v>
      </c>
      <c r="AL95" s="413">
        <f>AL96+AL100+AL104+AL107</f>
        <v>0</v>
      </c>
      <c r="AM95" s="413">
        <f>AM96+AM100+AM104+AM107</f>
        <v>0</v>
      </c>
      <c r="AN95" s="413">
        <f>AN96+AN100+AN104+AN107</f>
        <v>0</v>
      </c>
      <c r="AO95" s="414">
        <f>AO96+AO100+AO104+AO107</f>
        <v>0</v>
      </c>
    </row>
    <row r="96" spans="1:41" ht="15.75" customHeight="1" x14ac:dyDescent="0.25">
      <c r="A96" s="83" t="s">
        <v>2154</v>
      </c>
      <c r="B96" s="84" t="s">
        <v>2036</v>
      </c>
      <c r="C96" s="84" t="s">
        <v>2169</v>
      </c>
      <c r="D96" s="85" t="s">
        <v>2163</v>
      </c>
      <c r="E96" s="84" t="s">
        <v>2155</v>
      </c>
      <c r="F96" s="84">
        <v>0</v>
      </c>
      <c r="G96" s="86">
        <v>0</v>
      </c>
      <c r="H96" s="77" t="s">
        <v>489</v>
      </c>
      <c r="I96" s="415" t="s">
        <v>1878</v>
      </c>
      <c r="J96" s="416"/>
      <c r="K96" s="416"/>
      <c r="L96" s="416"/>
      <c r="M96" s="416"/>
      <c r="N96" s="416"/>
      <c r="O96" s="417" t="s">
        <v>1879</v>
      </c>
      <c r="P96" s="418" t="s">
        <v>1879</v>
      </c>
      <c r="Q96" s="418" t="s">
        <v>1879</v>
      </c>
      <c r="R96" s="418" t="s">
        <v>1879</v>
      </c>
      <c r="S96" s="418" t="s">
        <v>1879</v>
      </c>
      <c r="T96" s="418" t="s">
        <v>1879</v>
      </c>
      <c r="U96" s="418" t="s">
        <v>1879</v>
      </c>
      <c r="V96" s="418" t="s">
        <v>1879</v>
      </c>
      <c r="W96" s="418" t="s">
        <v>1879</v>
      </c>
      <c r="X96" s="418" t="s">
        <v>1879</v>
      </c>
      <c r="Y96" s="418"/>
      <c r="Z96" s="418"/>
      <c r="AA96" s="418"/>
      <c r="AB96" s="418"/>
      <c r="AC96" s="418" t="s">
        <v>1879</v>
      </c>
      <c r="AD96" s="418" t="s">
        <v>1879</v>
      </c>
      <c r="AE96" s="418" t="s">
        <v>1879</v>
      </c>
      <c r="AF96" s="418" t="s">
        <v>1879</v>
      </c>
      <c r="AG96" s="418" t="s">
        <v>1879</v>
      </c>
      <c r="AH96" s="418" t="s">
        <v>1879</v>
      </c>
      <c r="AI96" s="418" t="s">
        <v>1879</v>
      </c>
      <c r="AJ96" s="419" t="s">
        <v>1879</v>
      </c>
      <c r="AK96" s="420">
        <f>SUM(AK97:AK99)</f>
        <v>0</v>
      </c>
      <c r="AL96" s="421">
        <f>SUM(AL97:AL99)</f>
        <v>0</v>
      </c>
      <c r="AM96" s="421">
        <f>SUM(AM97:AM99)</f>
        <v>0</v>
      </c>
      <c r="AN96" s="421">
        <f>SUM(AN97:AN99)</f>
        <v>0</v>
      </c>
      <c r="AO96" s="422">
        <f>SUM(AO97:AO99)</f>
        <v>0</v>
      </c>
    </row>
    <row r="97" spans="1:41" ht="25.5" customHeight="1" x14ac:dyDescent="0.25">
      <c r="A97" s="83" t="s">
        <v>2154</v>
      </c>
      <c r="B97" s="84" t="s">
        <v>2036</v>
      </c>
      <c r="C97" s="84" t="s">
        <v>2169</v>
      </c>
      <c r="D97" s="85" t="s">
        <v>2163</v>
      </c>
      <c r="E97" s="85" t="s">
        <v>2166</v>
      </c>
      <c r="F97" s="84">
        <v>0</v>
      </c>
      <c r="G97" s="86">
        <v>0</v>
      </c>
      <c r="H97" s="77" t="s">
        <v>489</v>
      </c>
      <c r="I97" s="415" t="s">
        <v>1880</v>
      </c>
      <c r="J97" s="416"/>
      <c r="K97" s="416"/>
      <c r="L97" s="416"/>
      <c r="M97" s="416"/>
      <c r="N97" s="416"/>
      <c r="O97" s="417" t="s">
        <v>2046</v>
      </c>
      <c r="P97" s="418" t="s">
        <v>2046</v>
      </c>
      <c r="Q97" s="418" t="s">
        <v>2046</v>
      </c>
      <c r="R97" s="418" t="s">
        <v>2046</v>
      </c>
      <c r="S97" s="418" t="s">
        <v>2046</v>
      </c>
      <c r="T97" s="418" t="s">
        <v>2046</v>
      </c>
      <c r="U97" s="418" t="s">
        <v>2046</v>
      </c>
      <c r="V97" s="418" t="s">
        <v>2046</v>
      </c>
      <c r="W97" s="418" t="s">
        <v>2046</v>
      </c>
      <c r="X97" s="418" t="s">
        <v>2046</v>
      </c>
      <c r="Y97" s="418"/>
      <c r="Z97" s="418"/>
      <c r="AA97" s="418"/>
      <c r="AB97" s="418"/>
      <c r="AC97" s="418" t="s">
        <v>2046</v>
      </c>
      <c r="AD97" s="418" t="s">
        <v>2046</v>
      </c>
      <c r="AE97" s="418" t="s">
        <v>2046</v>
      </c>
      <c r="AF97" s="418" t="s">
        <v>2046</v>
      </c>
      <c r="AG97" s="418" t="s">
        <v>2046</v>
      </c>
      <c r="AH97" s="418" t="s">
        <v>2046</v>
      </c>
      <c r="AI97" s="418" t="s">
        <v>2046</v>
      </c>
      <c r="AJ97" s="419" t="s">
        <v>2046</v>
      </c>
      <c r="AK97" s="420"/>
      <c r="AL97" s="421"/>
      <c r="AM97" s="421"/>
      <c r="AN97" s="421"/>
      <c r="AO97" s="422"/>
    </row>
    <row r="98" spans="1:41" ht="15.75" customHeight="1" x14ac:dyDescent="0.25">
      <c r="A98" s="83" t="s">
        <v>2154</v>
      </c>
      <c r="B98" s="84" t="s">
        <v>2036</v>
      </c>
      <c r="C98" s="84" t="s">
        <v>2169</v>
      </c>
      <c r="D98" s="85" t="s">
        <v>2163</v>
      </c>
      <c r="E98" s="85" t="s">
        <v>488</v>
      </c>
      <c r="F98" s="84">
        <v>0</v>
      </c>
      <c r="G98" s="86">
        <v>0</v>
      </c>
      <c r="H98" s="77" t="s">
        <v>489</v>
      </c>
      <c r="I98" s="415" t="s">
        <v>2047</v>
      </c>
      <c r="J98" s="416"/>
      <c r="K98" s="416"/>
      <c r="L98" s="416"/>
      <c r="M98" s="416"/>
      <c r="N98" s="416"/>
      <c r="O98" s="417" t="s">
        <v>2048</v>
      </c>
      <c r="P98" s="418" t="s">
        <v>2048</v>
      </c>
      <c r="Q98" s="418" t="s">
        <v>2048</v>
      </c>
      <c r="R98" s="418" t="s">
        <v>2048</v>
      </c>
      <c r="S98" s="418" t="s">
        <v>2048</v>
      </c>
      <c r="T98" s="418" t="s">
        <v>2048</v>
      </c>
      <c r="U98" s="418" t="s">
        <v>2048</v>
      </c>
      <c r="V98" s="418" t="s">
        <v>2048</v>
      </c>
      <c r="W98" s="418" t="s">
        <v>2048</v>
      </c>
      <c r="X98" s="418" t="s">
        <v>2048</v>
      </c>
      <c r="Y98" s="418"/>
      <c r="Z98" s="418"/>
      <c r="AA98" s="418"/>
      <c r="AB98" s="418"/>
      <c r="AC98" s="418" t="s">
        <v>2048</v>
      </c>
      <c r="AD98" s="418" t="s">
        <v>2048</v>
      </c>
      <c r="AE98" s="418" t="s">
        <v>2048</v>
      </c>
      <c r="AF98" s="418" t="s">
        <v>2048</v>
      </c>
      <c r="AG98" s="418" t="s">
        <v>2048</v>
      </c>
      <c r="AH98" s="418" t="s">
        <v>2048</v>
      </c>
      <c r="AI98" s="418" t="s">
        <v>2048</v>
      </c>
      <c r="AJ98" s="419" t="s">
        <v>2048</v>
      </c>
      <c r="AK98" s="420"/>
      <c r="AL98" s="421"/>
      <c r="AM98" s="421"/>
      <c r="AN98" s="421"/>
      <c r="AO98" s="422"/>
    </row>
    <row r="99" spans="1:41" ht="25.5" customHeight="1" x14ac:dyDescent="0.25">
      <c r="A99" s="83" t="s">
        <v>2154</v>
      </c>
      <c r="B99" s="84" t="s">
        <v>2036</v>
      </c>
      <c r="C99" s="84" t="s">
        <v>2169</v>
      </c>
      <c r="D99" s="85" t="s">
        <v>2163</v>
      </c>
      <c r="E99" s="85" t="s">
        <v>739</v>
      </c>
      <c r="F99" s="84">
        <v>0</v>
      </c>
      <c r="G99" s="86">
        <v>0</v>
      </c>
      <c r="H99" s="77" t="s">
        <v>489</v>
      </c>
      <c r="I99" s="415" t="s">
        <v>2049</v>
      </c>
      <c r="J99" s="416"/>
      <c r="K99" s="416"/>
      <c r="L99" s="416"/>
      <c r="M99" s="416"/>
      <c r="N99" s="416"/>
      <c r="O99" s="417" t="s">
        <v>2050</v>
      </c>
      <c r="P99" s="418" t="s">
        <v>2051</v>
      </c>
      <c r="Q99" s="418" t="s">
        <v>2051</v>
      </c>
      <c r="R99" s="418" t="s">
        <v>2051</v>
      </c>
      <c r="S99" s="418" t="s">
        <v>2051</v>
      </c>
      <c r="T99" s="418" t="s">
        <v>2051</v>
      </c>
      <c r="U99" s="418" t="s">
        <v>2051</v>
      </c>
      <c r="V99" s="418" t="s">
        <v>2051</v>
      </c>
      <c r="W99" s="418" t="s">
        <v>2051</v>
      </c>
      <c r="X99" s="418" t="s">
        <v>2051</v>
      </c>
      <c r="Y99" s="418"/>
      <c r="Z99" s="418"/>
      <c r="AA99" s="418"/>
      <c r="AB99" s="418"/>
      <c r="AC99" s="418" t="s">
        <v>2051</v>
      </c>
      <c r="AD99" s="418" t="s">
        <v>2051</v>
      </c>
      <c r="AE99" s="418" t="s">
        <v>2051</v>
      </c>
      <c r="AF99" s="418" t="s">
        <v>2051</v>
      </c>
      <c r="AG99" s="418" t="s">
        <v>2051</v>
      </c>
      <c r="AH99" s="418" t="s">
        <v>2051</v>
      </c>
      <c r="AI99" s="418" t="s">
        <v>2051</v>
      </c>
      <c r="AJ99" s="419" t="s">
        <v>2051</v>
      </c>
      <c r="AK99" s="420"/>
      <c r="AL99" s="421"/>
      <c r="AM99" s="421"/>
      <c r="AN99" s="421"/>
      <c r="AO99" s="422"/>
    </row>
    <row r="100" spans="1:41" ht="15.75" customHeight="1" x14ac:dyDescent="0.25">
      <c r="A100" s="83" t="s">
        <v>2154</v>
      </c>
      <c r="B100" s="84" t="s">
        <v>2036</v>
      </c>
      <c r="C100" s="84" t="s">
        <v>2169</v>
      </c>
      <c r="D100" s="85" t="s">
        <v>2166</v>
      </c>
      <c r="E100" s="84" t="s">
        <v>2155</v>
      </c>
      <c r="F100" s="84">
        <v>0</v>
      </c>
      <c r="G100" s="86">
        <v>0</v>
      </c>
      <c r="H100" s="77"/>
      <c r="I100" s="415" t="s">
        <v>2052</v>
      </c>
      <c r="J100" s="416"/>
      <c r="K100" s="416"/>
      <c r="L100" s="416"/>
      <c r="M100" s="416"/>
      <c r="N100" s="416"/>
      <c r="O100" s="417" t="s">
        <v>2053</v>
      </c>
      <c r="P100" s="418" t="s">
        <v>2053</v>
      </c>
      <c r="Q100" s="418" t="s">
        <v>2053</v>
      </c>
      <c r="R100" s="418" t="s">
        <v>2053</v>
      </c>
      <c r="S100" s="418" t="s">
        <v>2053</v>
      </c>
      <c r="T100" s="418" t="s">
        <v>2053</v>
      </c>
      <c r="U100" s="418" t="s">
        <v>2053</v>
      </c>
      <c r="V100" s="418" t="s">
        <v>2053</v>
      </c>
      <c r="W100" s="418" t="s">
        <v>2053</v>
      </c>
      <c r="X100" s="418" t="s">
        <v>2053</v>
      </c>
      <c r="Y100" s="418"/>
      <c r="Z100" s="418"/>
      <c r="AA100" s="418"/>
      <c r="AB100" s="418"/>
      <c r="AC100" s="418" t="s">
        <v>2053</v>
      </c>
      <c r="AD100" s="418" t="s">
        <v>2053</v>
      </c>
      <c r="AE100" s="418" t="s">
        <v>2053</v>
      </c>
      <c r="AF100" s="418" t="s">
        <v>2053</v>
      </c>
      <c r="AG100" s="418" t="s">
        <v>2053</v>
      </c>
      <c r="AH100" s="418" t="s">
        <v>2053</v>
      </c>
      <c r="AI100" s="418" t="s">
        <v>2053</v>
      </c>
      <c r="AJ100" s="419" t="s">
        <v>2053</v>
      </c>
      <c r="AK100" s="420">
        <f>SUM(AK101:AK103)</f>
        <v>0</v>
      </c>
      <c r="AL100" s="421">
        <f>SUM(AL101:AL103)</f>
        <v>0</v>
      </c>
      <c r="AM100" s="421">
        <f>SUM(AM101:AM103)</f>
        <v>0</v>
      </c>
      <c r="AN100" s="421">
        <f>SUM(AN101:AN103)</f>
        <v>0</v>
      </c>
      <c r="AO100" s="422">
        <f>SUM(AO101:AO103)</f>
        <v>0</v>
      </c>
    </row>
    <row r="101" spans="1:41" ht="25.5" customHeight="1" x14ac:dyDescent="0.25">
      <c r="A101" s="83" t="s">
        <v>2154</v>
      </c>
      <c r="B101" s="84" t="s">
        <v>2036</v>
      </c>
      <c r="C101" s="84" t="s">
        <v>2169</v>
      </c>
      <c r="D101" s="85" t="s">
        <v>2166</v>
      </c>
      <c r="E101" s="85" t="s">
        <v>2166</v>
      </c>
      <c r="F101" s="84">
        <v>0</v>
      </c>
      <c r="G101" s="86">
        <v>0</v>
      </c>
      <c r="H101" s="77"/>
      <c r="I101" s="415" t="s">
        <v>2054</v>
      </c>
      <c r="J101" s="416"/>
      <c r="K101" s="416"/>
      <c r="L101" s="416"/>
      <c r="M101" s="416"/>
      <c r="N101" s="416"/>
      <c r="O101" s="417" t="s">
        <v>2055</v>
      </c>
      <c r="P101" s="418" t="s">
        <v>2056</v>
      </c>
      <c r="Q101" s="418" t="s">
        <v>2056</v>
      </c>
      <c r="R101" s="418" t="s">
        <v>2056</v>
      </c>
      <c r="S101" s="418" t="s">
        <v>2056</v>
      </c>
      <c r="T101" s="418" t="s">
        <v>2056</v>
      </c>
      <c r="U101" s="418" t="s">
        <v>2056</v>
      </c>
      <c r="V101" s="418" t="s">
        <v>2056</v>
      </c>
      <c r="W101" s="418" t="s">
        <v>2056</v>
      </c>
      <c r="X101" s="418" t="s">
        <v>2056</v>
      </c>
      <c r="Y101" s="418"/>
      <c r="Z101" s="418"/>
      <c r="AA101" s="418"/>
      <c r="AB101" s="418"/>
      <c r="AC101" s="418" t="s">
        <v>2056</v>
      </c>
      <c r="AD101" s="418" t="s">
        <v>2056</v>
      </c>
      <c r="AE101" s="418" t="s">
        <v>2056</v>
      </c>
      <c r="AF101" s="418" t="s">
        <v>2056</v>
      </c>
      <c r="AG101" s="418" t="s">
        <v>2056</v>
      </c>
      <c r="AH101" s="418" t="s">
        <v>2056</v>
      </c>
      <c r="AI101" s="418" t="s">
        <v>2056</v>
      </c>
      <c r="AJ101" s="419" t="s">
        <v>2056</v>
      </c>
      <c r="AK101" s="420"/>
      <c r="AL101" s="421"/>
      <c r="AM101" s="421"/>
      <c r="AN101" s="421"/>
      <c r="AO101" s="422"/>
    </row>
    <row r="102" spans="1:41" ht="15.75" customHeight="1" x14ac:dyDescent="0.25">
      <c r="A102" s="83" t="s">
        <v>2154</v>
      </c>
      <c r="B102" s="84" t="s">
        <v>2036</v>
      </c>
      <c r="C102" s="84" t="s">
        <v>2169</v>
      </c>
      <c r="D102" s="85" t="s">
        <v>2166</v>
      </c>
      <c r="E102" s="85" t="s">
        <v>488</v>
      </c>
      <c r="F102" s="84">
        <v>0</v>
      </c>
      <c r="G102" s="86">
        <v>0</v>
      </c>
      <c r="H102" s="77"/>
      <c r="I102" s="415" t="s">
        <v>2057</v>
      </c>
      <c r="J102" s="416"/>
      <c r="K102" s="416"/>
      <c r="L102" s="416"/>
      <c r="M102" s="416"/>
      <c r="N102" s="416"/>
      <c r="O102" s="417" t="s">
        <v>2058</v>
      </c>
      <c r="P102" s="418" t="s">
        <v>2058</v>
      </c>
      <c r="Q102" s="418" t="s">
        <v>2058</v>
      </c>
      <c r="R102" s="418" t="s">
        <v>2058</v>
      </c>
      <c r="S102" s="418" t="s">
        <v>2058</v>
      </c>
      <c r="T102" s="418" t="s">
        <v>2058</v>
      </c>
      <c r="U102" s="418" t="s">
        <v>2058</v>
      </c>
      <c r="V102" s="418" t="s">
        <v>2058</v>
      </c>
      <c r="W102" s="418" t="s">
        <v>2058</v>
      </c>
      <c r="X102" s="418" t="s">
        <v>2058</v>
      </c>
      <c r="Y102" s="418"/>
      <c r="Z102" s="418"/>
      <c r="AA102" s="418"/>
      <c r="AB102" s="418"/>
      <c r="AC102" s="418" t="s">
        <v>2058</v>
      </c>
      <c r="AD102" s="418" t="s">
        <v>2058</v>
      </c>
      <c r="AE102" s="418" t="s">
        <v>2058</v>
      </c>
      <c r="AF102" s="418" t="s">
        <v>2058</v>
      </c>
      <c r="AG102" s="418" t="s">
        <v>2058</v>
      </c>
      <c r="AH102" s="418" t="s">
        <v>2058</v>
      </c>
      <c r="AI102" s="418" t="s">
        <v>2058</v>
      </c>
      <c r="AJ102" s="419" t="s">
        <v>2058</v>
      </c>
      <c r="AK102" s="420"/>
      <c r="AL102" s="421"/>
      <c r="AM102" s="421"/>
      <c r="AN102" s="421"/>
      <c r="AO102" s="422"/>
    </row>
    <row r="103" spans="1:41" ht="15.75" customHeight="1" x14ac:dyDescent="0.25">
      <c r="A103" s="83" t="s">
        <v>2154</v>
      </c>
      <c r="B103" s="84" t="s">
        <v>2036</v>
      </c>
      <c r="C103" s="84" t="s">
        <v>2169</v>
      </c>
      <c r="D103" s="85" t="s">
        <v>2166</v>
      </c>
      <c r="E103" s="85" t="s">
        <v>739</v>
      </c>
      <c r="F103" s="84">
        <v>0</v>
      </c>
      <c r="G103" s="86">
        <v>0</v>
      </c>
      <c r="H103" s="77"/>
      <c r="I103" s="415" t="s">
        <v>2059</v>
      </c>
      <c r="J103" s="416"/>
      <c r="K103" s="416"/>
      <c r="L103" s="416"/>
      <c r="M103" s="416"/>
      <c r="N103" s="416"/>
      <c r="O103" s="417" t="s">
        <v>2060</v>
      </c>
      <c r="P103" s="418" t="s">
        <v>2061</v>
      </c>
      <c r="Q103" s="418" t="s">
        <v>2061</v>
      </c>
      <c r="R103" s="418" t="s">
        <v>2061</v>
      </c>
      <c r="S103" s="418" t="s">
        <v>2061</v>
      </c>
      <c r="T103" s="418" t="s">
        <v>2061</v>
      </c>
      <c r="U103" s="418" t="s">
        <v>2061</v>
      </c>
      <c r="V103" s="418" t="s">
        <v>2061</v>
      </c>
      <c r="W103" s="418" t="s">
        <v>2061</v>
      </c>
      <c r="X103" s="418" t="s">
        <v>2061</v>
      </c>
      <c r="Y103" s="418"/>
      <c r="Z103" s="418"/>
      <c r="AA103" s="418"/>
      <c r="AB103" s="418"/>
      <c r="AC103" s="418" t="s">
        <v>2061</v>
      </c>
      <c r="AD103" s="418" t="s">
        <v>2061</v>
      </c>
      <c r="AE103" s="418" t="s">
        <v>2061</v>
      </c>
      <c r="AF103" s="418" t="s">
        <v>2061</v>
      </c>
      <c r="AG103" s="418" t="s">
        <v>2061</v>
      </c>
      <c r="AH103" s="418" t="s">
        <v>2061</v>
      </c>
      <c r="AI103" s="418" t="s">
        <v>2061</v>
      </c>
      <c r="AJ103" s="419" t="s">
        <v>2061</v>
      </c>
      <c r="AK103" s="420"/>
      <c r="AL103" s="421"/>
      <c r="AM103" s="421"/>
      <c r="AN103" s="421"/>
      <c r="AO103" s="422"/>
    </row>
    <row r="104" spans="1:41" ht="15.75" customHeight="1" x14ac:dyDescent="0.25">
      <c r="A104" s="83" t="s">
        <v>2154</v>
      </c>
      <c r="B104" s="84" t="s">
        <v>2036</v>
      </c>
      <c r="C104" s="84" t="s">
        <v>2169</v>
      </c>
      <c r="D104" s="85" t="s">
        <v>742</v>
      </c>
      <c r="E104" s="84" t="s">
        <v>2155</v>
      </c>
      <c r="F104" s="84">
        <v>0</v>
      </c>
      <c r="G104" s="86">
        <v>0</v>
      </c>
      <c r="H104" s="77" t="s">
        <v>489</v>
      </c>
      <c r="I104" s="415" t="s">
        <v>2062</v>
      </c>
      <c r="J104" s="416"/>
      <c r="K104" s="416"/>
      <c r="L104" s="416"/>
      <c r="M104" s="416"/>
      <c r="N104" s="416"/>
      <c r="O104" s="417" t="s">
        <v>2063</v>
      </c>
      <c r="P104" s="418" t="s">
        <v>2063</v>
      </c>
      <c r="Q104" s="418" t="s">
        <v>2063</v>
      </c>
      <c r="R104" s="418" t="s">
        <v>2063</v>
      </c>
      <c r="S104" s="418" t="s">
        <v>2063</v>
      </c>
      <c r="T104" s="418" t="s">
        <v>2063</v>
      </c>
      <c r="U104" s="418" t="s">
        <v>2063</v>
      </c>
      <c r="V104" s="418" t="s">
        <v>2063</v>
      </c>
      <c r="W104" s="418" t="s">
        <v>2063</v>
      </c>
      <c r="X104" s="418" t="s">
        <v>2063</v>
      </c>
      <c r="Y104" s="418"/>
      <c r="Z104" s="418"/>
      <c r="AA104" s="418"/>
      <c r="AB104" s="418"/>
      <c r="AC104" s="418" t="s">
        <v>2063</v>
      </c>
      <c r="AD104" s="418" t="s">
        <v>2063</v>
      </c>
      <c r="AE104" s="418" t="s">
        <v>2063</v>
      </c>
      <c r="AF104" s="418" t="s">
        <v>2063</v>
      </c>
      <c r="AG104" s="418" t="s">
        <v>2063</v>
      </c>
      <c r="AH104" s="418" t="s">
        <v>2063</v>
      </c>
      <c r="AI104" s="418" t="s">
        <v>2063</v>
      </c>
      <c r="AJ104" s="419" t="s">
        <v>2063</v>
      </c>
      <c r="AK104" s="420">
        <f>SUM(AK105:AK106)</f>
        <v>0</v>
      </c>
      <c r="AL104" s="421">
        <f>SUM(AL105:AL106)</f>
        <v>0</v>
      </c>
      <c r="AM104" s="421">
        <f>SUM(AM105:AM106)</f>
        <v>0</v>
      </c>
      <c r="AN104" s="421">
        <f>SUM(AN105:AN106)</f>
        <v>0</v>
      </c>
      <c r="AO104" s="422">
        <f>SUM(AO105:AO106)</f>
        <v>0</v>
      </c>
    </row>
    <row r="105" spans="1:41" ht="15.75" customHeight="1" x14ac:dyDescent="0.25">
      <c r="A105" s="83" t="s">
        <v>2154</v>
      </c>
      <c r="B105" s="84" t="s">
        <v>2036</v>
      </c>
      <c r="C105" s="84" t="s">
        <v>2169</v>
      </c>
      <c r="D105" s="85" t="s">
        <v>742</v>
      </c>
      <c r="E105" s="85" t="s">
        <v>2166</v>
      </c>
      <c r="F105" s="84">
        <v>0</v>
      </c>
      <c r="G105" s="86">
        <v>0</v>
      </c>
      <c r="H105" s="77" t="s">
        <v>489</v>
      </c>
      <c r="I105" s="415" t="s">
        <v>2064</v>
      </c>
      <c r="J105" s="416"/>
      <c r="K105" s="416"/>
      <c r="L105" s="416"/>
      <c r="M105" s="416"/>
      <c r="N105" s="416"/>
      <c r="O105" s="417" t="s">
        <v>2065</v>
      </c>
      <c r="P105" s="418" t="s">
        <v>2065</v>
      </c>
      <c r="Q105" s="418" t="s">
        <v>2065</v>
      </c>
      <c r="R105" s="418" t="s">
        <v>2065</v>
      </c>
      <c r="S105" s="418" t="s">
        <v>2065</v>
      </c>
      <c r="T105" s="418" t="s">
        <v>2065</v>
      </c>
      <c r="U105" s="418" t="s">
        <v>2065</v>
      </c>
      <c r="V105" s="418" t="s">
        <v>2065</v>
      </c>
      <c r="W105" s="418" t="s">
        <v>2065</v>
      </c>
      <c r="X105" s="418" t="s">
        <v>2065</v>
      </c>
      <c r="Y105" s="418"/>
      <c r="Z105" s="418"/>
      <c r="AA105" s="418"/>
      <c r="AB105" s="418"/>
      <c r="AC105" s="418" t="s">
        <v>2065</v>
      </c>
      <c r="AD105" s="418" t="s">
        <v>2065</v>
      </c>
      <c r="AE105" s="418" t="s">
        <v>2065</v>
      </c>
      <c r="AF105" s="418" t="s">
        <v>2065</v>
      </c>
      <c r="AG105" s="418" t="s">
        <v>2065</v>
      </c>
      <c r="AH105" s="418" t="s">
        <v>2065</v>
      </c>
      <c r="AI105" s="418" t="s">
        <v>2065</v>
      </c>
      <c r="AJ105" s="419" t="s">
        <v>2065</v>
      </c>
      <c r="AK105" s="420"/>
      <c r="AL105" s="421"/>
      <c r="AM105" s="421"/>
      <c r="AN105" s="421"/>
      <c r="AO105" s="422"/>
    </row>
    <row r="106" spans="1:41" ht="15.75" customHeight="1" x14ac:dyDescent="0.25">
      <c r="A106" s="83" t="s">
        <v>2154</v>
      </c>
      <c r="B106" s="84" t="s">
        <v>2036</v>
      </c>
      <c r="C106" s="84" t="s">
        <v>2169</v>
      </c>
      <c r="D106" s="85" t="s">
        <v>742</v>
      </c>
      <c r="E106" s="85" t="s">
        <v>488</v>
      </c>
      <c r="F106" s="84">
        <v>0</v>
      </c>
      <c r="G106" s="86">
        <v>0</v>
      </c>
      <c r="H106" s="77" t="s">
        <v>489</v>
      </c>
      <c r="I106" s="415" t="s">
        <v>2066</v>
      </c>
      <c r="J106" s="416"/>
      <c r="K106" s="416"/>
      <c r="L106" s="416"/>
      <c r="M106" s="416"/>
      <c r="N106" s="416"/>
      <c r="O106" s="417" t="s">
        <v>2067</v>
      </c>
      <c r="P106" s="418" t="s">
        <v>2067</v>
      </c>
      <c r="Q106" s="418" t="s">
        <v>2067</v>
      </c>
      <c r="R106" s="418" t="s">
        <v>2067</v>
      </c>
      <c r="S106" s="418" t="s">
        <v>2067</v>
      </c>
      <c r="T106" s="418" t="s">
        <v>2067</v>
      </c>
      <c r="U106" s="418" t="s">
        <v>2067</v>
      </c>
      <c r="V106" s="418" t="s">
        <v>2067</v>
      </c>
      <c r="W106" s="418" t="s">
        <v>2067</v>
      </c>
      <c r="X106" s="418" t="s">
        <v>2067</v>
      </c>
      <c r="Y106" s="418"/>
      <c r="Z106" s="418"/>
      <c r="AA106" s="418"/>
      <c r="AB106" s="418"/>
      <c r="AC106" s="418" t="s">
        <v>2067</v>
      </c>
      <c r="AD106" s="418" t="s">
        <v>2067</v>
      </c>
      <c r="AE106" s="418" t="s">
        <v>2067</v>
      </c>
      <c r="AF106" s="418" t="s">
        <v>2067</v>
      </c>
      <c r="AG106" s="418" t="s">
        <v>2067</v>
      </c>
      <c r="AH106" s="418" t="s">
        <v>2067</v>
      </c>
      <c r="AI106" s="418" t="s">
        <v>2067</v>
      </c>
      <c r="AJ106" s="419" t="s">
        <v>2067</v>
      </c>
      <c r="AK106" s="420"/>
      <c r="AL106" s="421"/>
      <c r="AM106" s="421"/>
      <c r="AN106" s="421"/>
      <c r="AO106" s="422"/>
    </row>
    <row r="107" spans="1:41" ht="15.75" customHeight="1" x14ac:dyDescent="0.25">
      <c r="A107" s="83" t="s">
        <v>2154</v>
      </c>
      <c r="B107" s="84" t="s">
        <v>2036</v>
      </c>
      <c r="C107" s="84" t="s">
        <v>2169</v>
      </c>
      <c r="D107" s="85" t="s">
        <v>488</v>
      </c>
      <c r="E107" s="84" t="s">
        <v>2155</v>
      </c>
      <c r="F107" s="84">
        <v>0</v>
      </c>
      <c r="G107" s="86">
        <v>0</v>
      </c>
      <c r="H107" s="77"/>
      <c r="I107" s="415" t="s">
        <v>2068</v>
      </c>
      <c r="J107" s="416"/>
      <c r="K107" s="416"/>
      <c r="L107" s="416"/>
      <c r="M107" s="416"/>
      <c r="N107" s="416"/>
      <c r="O107" s="417" t="s">
        <v>2069</v>
      </c>
      <c r="P107" s="418" t="s">
        <v>2069</v>
      </c>
      <c r="Q107" s="418" t="s">
        <v>2069</v>
      </c>
      <c r="R107" s="418" t="s">
        <v>2069</v>
      </c>
      <c r="S107" s="418" t="s">
        <v>2069</v>
      </c>
      <c r="T107" s="418" t="s">
        <v>2069</v>
      </c>
      <c r="U107" s="418" t="s">
        <v>2069</v>
      </c>
      <c r="V107" s="418" t="s">
        <v>2069</v>
      </c>
      <c r="W107" s="418" t="s">
        <v>2069</v>
      </c>
      <c r="X107" s="418" t="s">
        <v>2069</v>
      </c>
      <c r="Y107" s="418"/>
      <c r="Z107" s="418"/>
      <c r="AA107" s="418"/>
      <c r="AB107" s="418"/>
      <c r="AC107" s="418" t="s">
        <v>2069</v>
      </c>
      <c r="AD107" s="418" t="s">
        <v>2069</v>
      </c>
      <c r="AE107" s="418" t="s">
        <v>2069</v>
      </c>
      <c r="AF107" s="418" t="s">
        <v>2069</v>
      </c>
      <c r="AG107" s="418" t="s">
        <v>2069</v>
      </c>
      <c r="AH107" s="418" t="s">
        <v>2069</v>
      </c>
      <c r="AI107" s="418" t="s">
        <v>2069</v>
      </c>
      <c r="AJ107" s="419" t="s">
        <v>2069</v>
      </c>
      <c r="AK107" s="420">
        <f>SUM(AK108:AK109)</f>
        <v>0</v>
      </c>
      <c r="AL107" s="421"/>
      <c r="AM107" s="421"/>
      <c r="AN107" s="421"/>
      <c r="AO107" s="422"/>
    </row>
    <row r="108" spans="1:41" ht="15.75" customHeight="1" x14ac:dyDescent="0.25">
      <c r="A108" s="83"/>
      <c r="B108" s="84"/>
      <c r="C108" s="84"/>
      <c r="D108" s="85"/>
      <c r="E108" s="84"/>
      <c r="F108" s="84"/>
      <c r="G108" s="86"/>
      <c r="H108" s="77"/>
      <c r="I108" s="415" t="s">
        <v>2070</v>
      </c>
      <c r="J108" s="416"/>
      <c r="K108" s="416"/>
      <c r="L108" s="416"/>
      <c r="M108" s="416"/>
      <c r="N108" s="416"/>
      <c r="O108" s="417" t="s">
        <v>2071</v>
      </c>
      <c r="P108" s="418" t="s">
        <v>2069</v>
      </c>
      <c r="Q108" s="418" t="s">
        <v>2069</v>
      </c>
      <c r="R108" s="418" t="s">
        <v>2069</v>
      </c>
      <c r="S108" s="418" t="s">
        <v>2069</v>
      </c>
      <c r="T108" s="418" t="s">
        <v>2069</v>
      </c>
      <c r="U108" s="418" t="s">
        <v>2069</v>
      </c>
      <c r="V108" s="418" t="s">
        <v>2069</v>
      </c>
      <c r="W108" s="418" t="s">
        <v>2069</v>
      </c>
      <c r="X108" s="418" t="s">
        <v>2069</v>
      </c>
      <c r="Y108" s="418"/>
      <c r="Z108" s="418"/>
      <c r="AA108" s="418"/>
      <c r="AB108" s="418"/>
      <c r="AC108" s="418" t="s">
        <v>2069</v>
      </c>
      <c r="AD108" s="418" t="s">
        <v>2069</v>
      </c>
      <c r="AE108" s="418" t="s">
        <v>2069</v>
      </c>
      <c r="AF108" s="418" t="s">
        <v>2069</v>
      </c>
      <c r="AG108" s="418" t="s">
        <v>2069</v>
      </c>
      <c r="AH108" s="418" t="s">
        <v>2069</v>
      </c>
      <c r="AI108" s="418" t="s">
        <v>2069</v>
      </c>
      <c r="AJ108" s="419" t="s">
        <v>2069</v>
      </c>
      <c r="AK108" s="420"/>
      <c r="AL108" s="421"/>
      <c r="AM108" s="421"/>
      <c r="AN108" s="421"/>
      <c r="AO108" s="422"/>
    </row>
    <row r="109" spans="1:41" ht="15.75" customHeight="1" x14ac:dyDescent="0.25">
      <c r="A109" s="83"/>
      <c r="B109" s="84"/>
      <c r="C109" s="84"/>
      <c r="D109" s="85"/>
      <c r="E109" s="84"/>
      <c r="F109" s="84"/>
      <c r="G109" s="86"/>
      <c r="H109" s="77"/>
      <c r="I109" s="415" t="s">
        <v>2072</v>
      </c>
      <c r="J109" s="416"/>
      <c r="K109" s="416"/>
      <c r="L109" s="416"/>
      <c r="M109" s="416"/>
      <c r="N109" s="416"/>
      <c r="O109" s="417" t="s">
        <v>2073</v>
      </c>
      <c r="P109" s="418" t="s">
        <v>2069</v>
      </c>
      <c r="Q109" s="418" t="s">
        <v>2069</v>
      </c>
      <c r="R109" s="418" t="s">
        <v>2069</v>
      </c>
      <c r="S109" s="418" t="s">
        <v>2069</v>
      </c>
      <c r="T109" s="418" t="s">
        <v>2069</v>
      </c>
      <c r="U109" s="418" t="s">
        <v>2069</v>
      </c>
      <c r="V109" s="418" t="s">
        <v>2069</v>
      </c>
      <c r="W109" s="418" t="s">
        <v>2069</v>
      </c>
      <c r="X109" s="418" t="s">
        <v>2069</v>
      </c>
      <c r="Y109" s="418"/>
      <c r="Z109" s="418"/>
      <c r="AA109" s="418"/>
      <c r="AB109" s="418"/>
      <c r="AC109" s="418" t="s">
        <v>2069</v>
      </c>
      <c r="AD109" s="418" t="s">
        <v>2069</v>
      </c>
      <c r="AE109" s="418" t="s">
        <v>2069</v>
      </c>
      <c r="AF109" s="418" t="s">
        <v>2069</v>
      </c>
      <c r="AG109" s="418" t="s">
        <v>2069</v>
      </c>
      <c r="AH109" s="418" t="s">
        <v>2069</v>
      </c>
      <c r="AI109" s="418" t="s">
        <v>2069</v>
      </c>
      <c r="AJ109" s="419" t="s">
        <v>2069</v>
      </c>
      <c r="AK109" s="420"/>
      <c r="AL109" s="421"/>
      <c r="AM109" s="421"/>
      <c r="AN109" s="421"/>
      <c r="AO109" s="422"/>
    </row>
    <row r="110" spans="1:41" ht="15.75" customHeight="1" x14ac:dyDescent="0.25">
      <c r="A110" s="74" t="s">
        <v>2154</v>
      </c>
      <c r="B110" s="88" t="s">
        <v>790</v>
      </c>
      <c r="C110" s="75">
        <v>0</v>
      </c>
      <c r="D110" s="75" t="s">
        <v>2155</v>
      </c>
      <c r="E110" s="75" t="s">
        <v>2155</v>
      </c>
      <c r="F110" s="75">
        <v>0</v>
      </c>
      <c r="G110" s="76">
        <v>0</v>
      </c>
      <c r="H110" s="77"/>
      <c r="I110" s="390" t="s">
        <v>2074</v>
      </c>
      <c r="J110" s="391"/>
      <c r="K110" s="391"/>
      <c r="L110" s="391"/>
      <c r="M110" s="391"/>
      <c r="N110" s="391"/>
      <c r="O110" s="392" t="s">
        <v>356</v>
      </c>
      <c r="P110" s="393" t="s">
        <v>356</v>
      </c>
      <c r="Q110" s="393" t="s">
        <v>356</v>
      </c>
      <c r="R110" s="393" t="s">
        <v>356</v>
      </c>
      <c r="S110" s="393" t="s">
        <v>356</v>
      </c>
      <c r="T110" s="393" t="s">
        <v>356</v>
      </c>
      <c r="U110" s="393" t="s">
        <v>356</v>
      </c>
      <c r="V110" s="393" t="s">
        <v>356</v>
      </c>
      <c r="W110" s="393" t="s">
        <v>356</v>
      </c>
      <c r="X110" s="393" t="s">
        <v>356</v>
      </c>
      <c r="Y110" s="393"/>
      <c r="Z110" s="393"/>
      <c r="AA110" s="393"/>
      <c r="AB110" s="393"/>
      <c r="AC110" s="393" t="s">
        <v>356</v>
      </c>
      <c r="AD110" s="393" t="s">
        <v>356</v>
      </c>
      <c r="AE110" s="393" t="s">
        <v>356</v>
      </c>
      <c r="AF110" s="393" t="s">
        <v>356</v>
      </c>
      <c r="AG110" s="393" t="s">
        <v>356</v>
      </c>
      <c r="AH110" s="393" t="s">
        <v>356</v>
      </c>
      <c r="AI110" s="393" t="s">
        <v>356</v>
      </c>
      <c r="AJ110" s="394" t="s">
        <v>356</v>
      </c>
      <c r="AK110" s="395">
        <f>SUM(AK111:AO113)</f>
        <v>0</v>
      </c>
      <c r="AL110" s="396"/>
      <c r="AM110" s="396"/>
      <c r="AN110" s="396"/>
      <c r="AO110" s="397"/>
    </row>
    <row r="111" spans="1:41" ht="25.5" customHeight="1" x14ac:dyDescent="0.25">
      <c r="A111" s="74" t="s">
        <v>2154</v>
      </c>
      <c r="B111" s="88" t="s">
        <v>790</v>
      </c>
      <c r="C111" s="75">
        <v>0</v>
      </c>
      <c r="D111" s="75" t="s">
        <v>2155</v>
      </c>
      <c r="E111" s="75" t="s">
        <v>2155</v>
      </c>
      <c r="F111" s="75">
        <v>0</v>
      </c>
      <c r="G111" s="76">
        <v>0</v>
      </c>
      <c r="H111" s="77"/>
      <c r="I111" s="407" t="s">
        <v>357</v>
      </c>
      <c r="J111" s="408"/>
      <c r="K111" s="408"/>
      <c r="L111" s="408"/>
      <c r="M111" s="408"/>
      <c r="N111" s="408"/>
      <c r="O111" s="409" t="s">
        <v>358</v>
      </c>
      <c r="P111" s="410" t="s">
        <v>356</v>
      </c>
      <c r="Q111" s="410" t="s">
        <v>356</v>
      </c>
      <c r="R111" s="410" t="s">
        <v>356</v>
      </c>
      <c r="S111" s="410" t="s">
        <v>356</v>
      </c>
      <c r="T111" s="410" t="s">
        <v>356</v>
      </c>
      <c r="U111" s="410" t="s">
        <v>356</v>
      </c>
      <c r="V111" s="410" t="s">
        <v>356</v>
      </c>
      <c r="W111" s="410" t="s">
        <v>356</v>
      </c>
      <c r="X111" s="410" t="s">
        <v>356</v>
      </c>
      <c r="Y111" s="410"/>
      <c r="Z111" s="410"/>
      <c r="AA111" s="410"/>
      <c r="AB111" s="410"/>
      <c r="AC111" s="410" t="s">
        <v>356</v>
      </c>
      <c r="AD111" s="410" t="s">
        <v>356</v>
      </c>
      <c r="AE111" s="410" t="s">
        <v>356</v>
      </c>
      <c r="AF111" s="410" t="s">
        <v>356</v>
      </c>
      <c r="AG111" s="410" t="s">
        <v>356</v>
      </c>
      <c r="AH111" s="410" t="s">
        <v>356</v>
      </c>
      <c r="AI111" s="410" t="s">
        <v>356</v>
      </c>
      <c r="AJ111" s="411" t="s">
        <v>356</v>
      </c>
      <c r="AK111" s="412"/>
      <c r="AL111" s="413"/>
      <c r="AM111" s="413"/>
      <c r="AN111" s="413"/>
      <c r="AO111" s="414"/>
    </row>
    <row r="112" spans="1:41" ht="25.5" customHeight="1" x14ac:dyDescent="0.25">
      <c r="A112" s="74" t="s">
        <v>2154</v>
      </c>
      <c r="B112" s="88" t="s">
        <v>790</v>
      </c>
      <c r="C112" s="75">
        <v>0</v>
      </c>
      <c r="D112" s="75" t="s">
        <v>2155</v>
      </c>
      <c r="E112" s="75" t="s">
        <v>2155</v>
      </c>
      <c r="F112" s="75">
        <v>0</v>
      </c>
      <c r="G112" s="76">
        <v>0</v>
      </c>
      <c r="H112" s="77"/>
      <c r="I112" s="407" t="s">
        <v>359</v>
      </c>
      <c r="J112" s="408"/>
      <c r="K112" s="408"/>
      <c r="L112" s="408"/>
      <c r="M112" s="408"/>
      <c r="N112" s="408"/>
      <c r="O112" s="409" t="s">
        <v>360</v>
      </c>
      <c r="P112" s="410" t="s">
        <v>356</v>
      </c>
      <c r="Q112" s="410" t="s">
        <v>356</v>
      </c>
      <c r="R112" s="410" t="s">
        <v>356</v>
      </c>
      <c r="S112" s="410" t="s">
        <v>356</v>
      </c>
      <c r="T112" s="410" t="s">
        <v>356</v>
      </c>
      <c r="U112" s="410" t="s">
        <v>356</v>
      </c>
      <c r="V112" s="410" t="s">
        <v>356</v>
      </c>
      <c r="W112" s="410" t="s">
        <v>356</v>
      </c>
      <c r="X112" s="410" t="s">
        <v>356</v>
      </c>
      <c r="Y112" s="410"/>
      <c r="Z112" s="410"/>
      <c r="AA112" s="410"/>
      <c r="AB112" s="410"/>
      <c r="AC112" s="410" t="s">
        <v>356</v>
      </c>
      <c r="AD112" s="410" t="s">
        <v>356</v>
      </c>
      <c r="AE112" s="410" t="s">
        <v>356</v>
      </c>
      <c r="AF112" s="410" t="s">
        <v>356</v>
      </c>
      <c r="AG112" s="410" t="s">
        <v>356</v>
      </c>
      <c r="AH112" s="410" t="s">
        <v>356</v>
      </c>
      <c r="AI112" s="410" t="s">
        <v>356</v>
      </c>
      <c r="AJ112" s="411" t="s">
        <v>356</v>
      </c>
      <c r="AK112" s="412"/>
      <c r="AL112" s="413"/>
      <c r="AM112" s="413"/>
      <c r="AN112" s="413"/>
      <c r="AO112" s="414"/>
    </row>
    <row r="113" spans="1:41" ht="15.75" customHeight="1" x14ac:dyDescent="0.25">
      <c r="A113" s="74" t="s">
        <v>2154</v>
      </c>
      <c r="B113" s="88" t="s">
        <v>790</v>
      </c>
      <c r="C113" s="75">
        <v>0</v>
      </c>
      <c r="D113" s="75" t="s">
        <v>2155</v>
      </c>
      <c r="E113" s="75" t="s">
        <v>2155</v>
      </c>
      <c r="F113" s="75">
        <v>0</v>
      </c>
      <c r="G113" s="76">
        <v>0</v>
      </c>
      <c r="H113" s="77"/>
      <c r="I113" s="407" t="s">
        <v>361</v>
      </c>
      <c r="J113" s="408"/>
      <c r="K113" s="408"/>
      <c r="L113" s="408"/>
      <c r="M113" s="408"/>
      <c r="N113" s="408"/>
      <c r="O113" s="409" t="s">
        <v>362</v>
      </c>
      <c r="P113" s="410" t="s">
        <v>356</v>
      </c>
      <c r="Q113" s="410" t="s">
        <v>356</v>
      </c>
      <c r="R113" s="410" t="s">
        <v>356</v>
      </c>
      <c r="S113" s="410" t="s">
        <v>356</v>
      </c>
      <c r="T113" s="410" t="s">
        <v>356</v>
      </c>
      <c r="U113" s="410" t="s">
        <v>356</v>
      </c>
      <c r="V113" s="410" t="s">
        <v>356</v>
      </c>
      <c r="W113" s="410" t="s">
        <v>356</v>
      </c>
      <c r="X113" s="410" t="s">
        <v>356</v>
      </c>
      <c r="Y113" s="410"/>
      <c r="Z113" s="410"/>
      <c r="AA113" s="410"/>
      <c r="AB113" s="410"/>
      <c r="AC113" s="410" t="s">
        <v>356</v>
      </c>
      <c r="AD113" s="410" t="s">
        <v>356</v>
      </c>
      <c r="AE113" s="410" t="s">
        <v>356</v>
      </c>
      <c r="AF113" s="410" t="s">
        <v>356</v>
      </c>
      <c r="AG113" s="410" t="s">
        <v>356</v>
      </c>
      <c r="AH113" s="410" t="s">
        <v>356</v>
      </c>
      <c r="AI113" s="410" t="s">
        <v>356</v>
      </c>
      <c r="AJ113" s="411" t="s">
        <v>356</v>
      </c>
      <c r="AK113" s="412"/>
      <c r="AL113" s="413"/>
      <c r="AM113" s="413"/>
      <c r="AN113" s="413"/>
      <c r="AO113" s="414"/>
    </row>
    <row r="114" spans="1:41" ht="15.75" customHeight="1" x14ac:dyDescent="0.25">
      <c r="A114" s="74" t="s">
        <v>2154</v>
      </c>
      <c r="B114" s="88" t="s">
        <v>2163</v>
      </c>
      <c r="C114" s="75">
        <v>0</v>
      </c>
      <c r="D114" s="75" t="s">
        <v>2155</v>
      </c>
      <c r="E114" s="75" t="s">
        <v>2155</v>
      </c>
      <c r="F114" s="75">
        <v>0</v>
      </c>
      <c r="G114" s="76">
        <v>0</v>
      </c>
      <c r="H114" s="77"/>
      <c r="I114" s="390" t="s">
        <v>363</v>
      </c>
      <c r="J114" s="391"/>
      <c r="K114" s="391"/>
      <c r="L114" s="391"/>
      <c r="M114" s="391"/>
      <c r="N114" s="391"/>
      <c r="O114" s="392" t="s">
        <v>364</v>
      </c>
      <c r="P114" s="393" t="s">
        <v>364</v>
      </c>
      <c r="Q114" s="393" t="s">
        <v>364</v>
      </c>
      <c r="R114" s="393" t="s">
        <v>364</v>
      </c>
      <c r="S114" s="393" t="s">
        <v>364</v>
      </c>
      <c r="T114" s="393" t="s">
        <v>364</v>
      </c>
      <c r="U114" s="393" t="s">
        <v>364</v>
      </c>
      <c r="V114" s="393" t="s">
        <v>364</v>
      </c>
      <c r="W114" s="393" t="s">
        <v>364</v>
      </c>
      <c r="X114" s="393" t="s">
        <v>364</v>
      </c>
      <c r="Y114" s="393"/>
      <c r="Z114" s="393"/>
      <c r="AA114" s="393"/>
      <c r="AB114" s="393"/>
      <c r="AC114" s="393" t="s">
        <v>364</v>
      </c>
      <c r="AD114" s="393" t="s">
        <v>364</v>
      </c>
      <c r="AE114" s="393" t="s">
        <v>364</v>
      </c>
      <c r="AF114" s="393" t="s">
        <v>364</v>
      </c>
      <c r="AG114" s="393" t="s">
        <v>364</v>
      </c>
      <c r="AH114" s="393" t="s">
        <v>364</v>
      </c>
      <c r="AI114" s="393" t="s">
        <v>364</v>
      </c>
      <c r="AJ114" s="394" t="s">
        <v>364</v>
      </c>
      <c r="AK114" s="395">
        <f>AK115+AK119</f>
        <v>0</v>
      </c>
      <c r="AL114" s="396">
        <f>AL115+AL119</f>
        <v>0</v>
      </c>
      <c r="AM114" s="396">
        <f>AM115+AM119</f>
        <v>0</v>
      </c>
      <c r="AN114" s="396">
        <f>AN115+AN119</f>
        <v>0</v>
      </c>
      <c r="AO114" s="397">
        <f>AO115+AO119</f>
        <v>0</v>
      </c>
    </row>
    <row r="115" spans="1:41" ht="15.75" customHeight="1" x14ac:dyDescent="0.25">
      <c r="A115" s="78" t="s">
        <v>2154</v>
      </c>
      <c r="B115" s="87" t="s">
        <v>2163</v>
      </c>
      <c r="C115" s="79" t="s">
        <v>2154</v>
      </c>
      <c r="D115" s="79" t="s">
        <v>2155</v>
      </c>
      <c r="E115" s="79" t="s">
        <v>2155</v>
      </c>
      <c r="F115" s="79">
        <v>0</v>
      </c>
      <c r="G115" s="80">
        <v>0</v>
      </c>
      <c r="H115" s="77"/>
      <c r="I115" s="407" t="s">
        <v>365</v>
      </c>
      <c r="J115" s="408"/>
      <c r="K115" s="408"/>
      <c r="L115" s="408"/>
      <c r="M115" s="408"/>
      <c r="N115" s="408"/>
      <c r="O115" s="409" t="s">
        <v>366</v>
      </c>
      <c r="P115" s="410" t="s">
        <v>366</v>
      </c>
      <c r="Q115" s="410" t="s">
        <v>366</v>
      </c>
      <c r="R115" s="410" t="s">
        <v>366</v>
      </c>
      <c r="S115" s="410" t="s">
        <v>366</v>
      </c>
      <c r="T115" s="410" t="s">
        <v>366</v>
      </c>
      <c r="U115" s="410" t="s">
        <v>366</v>
      </c>
      <c r="V115" s="410" t="s">
        <v>366</v>
      </c>
      <c r="W115" s="410" t="s">
        <v>366</v>
      </c>
      <c r="X115" s="410" t="s">
        <v>366</v>
      </c>
      <c r="Y115" s="410"/>
      <c r="Z115" s="410"/>
      <c r="AA115" s="410"/>
      <c r="AB115" s="410"/>
      <c r="AC115" s="410" t="s">
        <v>366</v>
      </c>
      <c r="AD115" s="410" t="s">
        <v>366</v>
      </c>
      <c r="AE115" s="410" t="s">
        <v>366</v>
      </c>
      <c r="AF115" s="410" t="s">
        <v>366</v>
      </c>
      <c r="AG115" s="410" t="s">
        <v>366</v>
      </c>
      <c r="AH115" s="410" t="s">
        <v>366</v>
      </c>
      <c r="AI115" s="410" t="s">
        <v>366</v>
      </c>
      <c r="AJ115" s="411" t="s">
        <v>366</v>
      </c>
      <c r="AK115" s="412">
        <f>SUM(AK116:AK118)</f>
        <v>0</v>
      </c>
      <c r="AL115" s="413">
        <f>SUM(AL116:AL118)</f>
        <v>0</v>
      </c>
      <c r="AM115" s="413">
        <f>SUM(AM116:AM118)</f>
        <v>0</v>
      </c>
      <c r="AN115" s="413">
        <f>SUM(AN116:AN118)</f>
        <v>0</v>
      </c>
      <c r="AO115" s="414">
        <f>SUM(AO116:AO118)</f>
        <v>0</v>
      </c>
    </row>
    <row r="116" spans="1:41" ht="15.75" customHeight="1" x14ac:dyDescent="0.25">
      <c r="A116" s="78"/>
      <c r="B116" s="87"/>
      <c r="C116" s="79"/>
      <c r="D116" s="79"/>
      <c r="E116" s="79"/>
      <c r="F116" s="79"/>
      <c r="G116" s="80"/>
      <c r="H116" s="77"/>
      <c r="I116" s="415" t="s">
        <v>367</v>
      </c>
      <c r="J116" s="416"/>
      <c r="K116" s="416"/>
      <c r="L116" s="416"/>
      <c r="M116" s="416"/>
      <c r="N116" s="416"/>
      <c r="O116" s="431" t="s">
        <v>368</v>
      </c>
      <c r="P116" s="432" t="s">
        <v>368</v>
      </c>
      <c r="Q116" s="432" t="s">
        <v>368</v>
      </c>
      <c r="R116" s="432" t="s">
        <v>368</v>
      </c>
      <c r="S116" s="432" t="s">
        <v>368</v>
      </c>
      <c r="T116" s="432" t="s">
        <v>368</v>
      </c>
      <c r="U116" s="432" t="s">
        <v>368</v>
      </c>
      <c r="V116" s="432" t="s">
        <v>368</v>
      </c>
      <c r="W116" s="432" t="s">
        <v>368</v>
      </c>
      <c r="X116" s="432" t="s">
        <v>368</v>
      </c>
      <c r="Y116" s="432"/>
      <c r="Z116" s="432"/>
      <c r="AA116" s="432"/>
      <c r="AB116" s="432"/>
      <c r="AC116" s="432" t="s">
        <v>368</v>
      </c>
      <c r="AD116" s="432" t="s">
        <v>368</v>
      </c>
      <c r="AE116" s="432" t="s">
        <v>368</v>
      </c>
      <c r="AF116" s="432" t="s">
        <v>368</v>
      </c>
      <c r="AG116" s="432" t="s">
        <v>368</v>
      </c>
      <c r="AH116" s="432" t="s">
        <v>368</v>
      </c>
      <c r="AI116" s="432" t="s">
        <v>368</v>
      </c>
      <c r="AJ116" s="433" t="s">
        <v>368</v>
      </c>
      <c r="AK116" s="434"/>
      <c r="AL116" s="435"/>
      <c r="AM116" s="435"/>
      <c r="AN116" s="435"/>
      <c r="AO116" s="436"/>
    </row>
    <row r="117" spans="1:41" ht="15.75" customHeight="1" x14ac:dyDescent="0.25">
      <c r="A117" s="78"/>
      <c r="B117" s="87"/>
      <c r="C117" s="79"/>
      <c r="D117" s="79"/>
      <c r="E117" s="79"/>
      <c r="F117" s="79"/>
      <c r="G117" s="80"/>
      <c r="H117" s="77"/>
      <c r="I117" s="415" t="s">
        <v>369</v>
      </c>
      <c r="J117" s="416"/>
      <c r="K117" s="416"/>
      <c r="L117" s="416"/>
      <c r="M117" s="416"/>
      <c r="N117" s="416"/>
      <c r="O117" s="431" t="s">
        <v>370</v>
      </c>
      <c r="P117" s="432" t="s">
        <v>370</v>
      </c>
      <c r="Q117" s="432" t="s">
        <v>370</v>
      </c>
      <c r="R117" s="432" t="s">
        <v>370</v>
      </c>
      <c r="S117" s="432" t="s">
        <v>370</v>
      </c>
      <c r="T117" s="432" t="s">
        <v>370</v>
      </c>
      <c r="U117" s="432" t="s">
        <v>370</v>
      </c>
      <c r="V117" s="432" t="s">
        <v>370</v>
      </c>
      <c r="W117" s="432" t="s">
        <v>370</v>
      </c>
      <c r="X117" s="432" t="s">
        <v>370</v>
      </c>
      <c r="Y117" s="432"/>
      <c r="Z117" s="432"/>
      <c r="AA117" s="432"/>
      <c r="AB117" s="432"/>
      <c r="AC117" s="432" t="s">
        <v>370</v>
      </c>
      <c r="AD117" s="432" t="s">
        <v>370</v>
      </c>
      <c r="AE117" s="432" t="s">
        <v>370</v>
      </c>
      <c r="AF117" s="432" t="s">
        <v>370</v>
      </c>
      <c r="AG117" s="432" t="s">
        <v>370</v>
      </c>
      <c r="AH117" s="432" t="s">
        <v>370</v>
      </c>
      <c r="AI117" s="432" t="s">
        <v>370</v>
      </c>
      <c r="AJ117" s="433" t="s">
        <v>370</v>
      </c>
      <c r="AK117" s="434"/>
      <c r="AL117" s="435"/>
      <c r="AM117" s="435"/>
      <c r="AN117" s="435"/>
      <c r="AO117" s="436"/>
    </row>
    <row r="118" spans="1:41" ht="15.75" customHeight="1" x14ac:dyDescent="0.25">
      <c r="A118" s="78"/>
      <c r="B118" s="87"/>
      <c r="C118" s="79"/>
      <c r="D118" s="79"/>
      <c r="E118" s="79"/>
      <c r="F118" s="79"/>
      <c r="G118" s="80"/>
      <c r="H118" s="77"/>
      <c r="I118" s="415" t="s">
        <v>371</v>
      </c>
      <c r="J118" s="416"/>
      <c r="K118" s="416"/>
      <c r="L118" s="416"/>
      <c r="M118" s="416"/>
      <c r="N118" s="416"/>
      <c r="O118" s="431" t="s">
        <v>372</v>
      </c>
      <c r="P118" s="432" t="s">
        <v>372</v>
      </c>
      <c r="Q118" s="432" t="s">
        <v>372</v>
      </c>
      <c r="R118" s="432" t="s">
        <v>372</v>
      </c>
      <c r="S118" s="432" t="s">
        <v>372</v>
      </c>
      <c r="T118" s="432" t="s">
        <v>372</v>
      </c>
      <c r="U118" s="432" t="s">
        <v>372</v>
      </c>
      <c r="V118" s="432" t="s">
        <v>372</v>
      </c>
      <c r="W118" s="432" t="s">
        <v>372</v>
      </c>
      <c r="X118" s="432" t="s">
        <v>372</v>
      </c>
      <c r="Y118" s="432"/>
      <c r="Z118" s="432"/>
      <c r="AA118" s="432"/>
      <c r="AB118" s="432"/>
      <c r="AC118" s="432" t="s">
        <v>372</v>
      </c>
      <c r="AD118" s="432" t="s">
        <v>372</v>
      </c>
      <c r="AE118" s="432" t="s">
        <v>372</v>
      </c>
      <c r="AF118" s="432" t="s">
        <v>372</v>
      </c>
      <c r="AG118" s="432" t="s">
        <v>372</v>
      </c>
      <c r="AH118" s="432" t="s">
        <v>372</v>
      </c>
      <c r="AI118" s="432" t="s">
        <v>372</v>
      </c>
      <c r="AJ118" s="433" t="s">
        <v>372</v>
      </c>
      <c r="AK118" s="434"/>
      <c r="AL118" s="435"/>
      <c r="AM118" s="435"/>
      <c r="AN118" s="435"/>
      <c r="AO118" s="436"/>
    </row>
    <row r="119" spans="1:41" ht="15.75" customHeight="1" x14ac:dyDescent="0.25">
      <c r="A119" s="78" t="s">
        <v>2154</v>
      </c>
      <c r="B119" s="79" t="s">
        <v>2163</v>
      </c>
      <c r="C119" s="79" t="s">
        <v>2169</v>
      </c>
      <c r="D119" s="79" t="s">
        <v>2155</v>
      </c>
      <c r="E119" s="79" t="s">
        <v>2155</v>
      </c>
      <c r="F119" s="79">
        <v>0</v>
      </c>
      <c r="G119" s="80">
        <v>0</v>
      </c>
      <c r="H119" s="77"/>
      <c r="I119" s="407" t="s">
        <v>373</v>
      </c>
      <c r="J119" s="408"/>
      <c r="K119" s="408"/>
      <c r="L119" s="408"/>
      <c r="M119" s="408"/>
      <c r="N119" s="408"/>
      <c r="O119" s="409" t="s">
        <v>374</v>
      </c>
      <c r="P119" s="410" t="s">
        <v>374</v>
      </c>
      <c r="Q119" s="410" t="s">
        <v>374</v>
      </c>
      <c r="R119" s="410" t="s">
        <v>374</v>
      </c>
      <c r="S119" s="410" t="s">
        <v>374</v>
      </c>
      <c r="T119" s="410" t="s">
        <v>374</v>
      </c>
      <c r="U119" s="410" t="s">
        <v>374</v>
      </c>
      <c r="V119" s="410" t="s">
        <v>374</v>
      </c>
      <c r="W119" s="410" t="s">
        <v>374</v>
      </c>
      <c r="X119" s="410" t="s">
        <v>374</v>
      </c>
      <c r="Y119" s="410"/>
      <c r="Z119" s="410"/>
      <c r="AA119" s="410"/>
      <c r="AB119" s="410"/>
      <c r="AC119" s="410" t="s">
        <v>374</v>
      </c>
      <c r="AD119" s="410" t="s">
        <v>374</v>
      </c>
      <c r="AE119" s="410" t="s">
        <v>374</v>
      </c>
      <c r="AF119" s="410" t="s">
        <v>374</v>
      </c>
      <c r="AG119" s="410" t="s">
        <v>374</v>
      </c>
      <c r="AH119" s="410" t="s">
        <v>374</v>
      </c>
      <c r="AI119" s="410" t="s">
        <v>374</v>
      </c>
      <c r="AJ119" s="411" t="s">
        <v>374</v>
      </c>
      <c r="AK119" s="434"/>
      <c r="AL119" s="435"/>
      <c r="AM119" s="435"/>
      <c r="AN119" s="435"/>
      <c r="AO119" s="436"/>
    </row>
    <row r="120" spans="1:41" ht="15.75" customHeight="1" x14ac:dyDescent="0.25">
      <c r="A120" s="74" t="s">
        <v>2154</v>
      </c>
      <c r="B120" s="88" t="s">
        <v>1971</v>
      </c>
      <c r="C120" s="75">
        <v>0</v>
      </c>
      <c r="D120" s="75" t="s">
        <v>2155</v>
      </c>
      <c r="E120" s="75" t="s">
        <v>2155</v>
      </c>
      <c r="F120" s="75">
        <v>0</v>
      </c>
      <c r="G120" s="76">
        <v>0</v>
      </c>
      <c r="H120" s="77"/>
      <c r="I120" s="390" t="s">
        <v>375</v>
      </c>
      <c r="J120" s="391"/>
      <c r="K120" s="391"/>
      <c r="L120" s="391"/>
      <c r="M120" s="391"/>
      <c r="N120" s="391"/>
      <c r="O120" s="392" t="s">
        <v>376</v>
      </c>
      <c r="P120" s="393" t="s">
        <v>376</v>
      </c>
      <c r="Q120" s="393" t="s">
        <v>376</v>
      </c>
      <c r="R120" s="393" t="s">
        <v>376</v>
      </c>
      <c r="S120" s="393" t="s">
        <v>376</v>
      </c>
      <c r="T120" s="393" t="s">
        <v>376</v>
      </c>
      <c r="U120" s="393" t="s">
        <v>376</v>
      </c>
      <c r="V120" s="393" t="s">
        <v>376</v>
      </c>
      <c r="W120" s="393" t="s">
        <v>376</v>
      </c>
      <c r="X120" s="393" t="s">
        <v>376</v>
      </c>
      <c r="Y120" s="393"/>
      <c r="Z120" s="393"/>
      <c r="AA120" s="393"/>
      <c r="AB120" s="393"/>
      <c r="AC120" s="393" t="s">
        <v>376</v>
      </c>
      <c r="AD120" s="393" t="s">
        <v>376</v>
      </c>
      <c r="AE120" s="393" t="s">
        <v>376</v>
      </c>
      <c r="AF120" s="393" t="s">
        <v>376</v>
      </c>
      <c r="AG120" s="393" t="s">
        <v>376</v>
      </c>
      <c r="AH120" s="393" t="s">
        <v>376</v>
      </c>
      <c r="AI120" s="393" t="s">
        <v>376</v>
      </c>
      <c r="AJ120" s="394" t="s">
        <v>376</v>
      </c>
      <c r="AK120" s="395">
        <f>AK28+AK44+AK93+AK110+AK114</f>
        <v>0</v>
      </c>
      <c r="AL120" s="396">
        <f>AL28+AL44+AL93+AL110+AL114</f>
        <v>0</v>
      </c>
      <c r="AM120" s="396">
        <f>AM28+AM44+AM93+AM110+AM114</f>
        <v>0</v>
      </c>
      <c r="AN120" s="396">
        <f>AN28+AN44+AN93+AN110+AN114</f>
        <v>0</v>
      </c>
      <c r="AO120" s="397">
        <f>AO28+AO44+AO93+AO110+AO114</f>
        <v>0</v>
      </c>
    </row>
    <row r="121" spans="1:41" ht="18" customHeight="1" x14ac:dyDescent="0.25">
      <c r="A121" s="74" t="s">
        <v>2169</v>
      </c>
      <c r="B121" s="75" t="s">
        <v>2155</v>
      </c>
      <c r="C121" s="75">
        <v>0</v>
      </c>
      <c r="D121" s="75" t="s">
        <v>2155</v>
      </c>
      <c r="E121" s="75" t="s">
        <v>2155</v>
      </c>
      <c r="F121" s="75">
        <v>0</v>
      </c>
      <c r="G121" s="76">
        <v>0</v>
      </c>
      <c r="H121" s="77"/>
      <c r="I121" s="390" t="s">
        <v>377</v>
      </c>
      <c r="J121" s="391"/>
      <c r="K121" s="391"/>
      <c r="L121" s="391"/>
      <c r="M121" s="391"/>
      <c r="N121" s="391"/>
      <c r="O121" s="428" t="s">
        <v>378</v>
      </c>
      <c r="P121" s="429" t="s">
        <v>378</v>
      </c>
      <c r="Q121" s="429" t="s">
        <v>378</v>
      </c>
      <c r="R121" s="429" t="s">
        <v>378</v>
      </c>
      <c r="S121" s="429" t="s">
        <v>378</v>
      </c>
      <c r="T121" s="429" t="s">
        <v>378</v>
      </c>
      <c r="U121" s="429" t="s">
        <v>378</v>
      </c>
      <c r="V121" s="429" t="s">
        <v>378</v>
      </c>
      <c r="W121" s="429" t="s">
        <v>378</v>
      </c>
      <c r="X121" s="429" t="s">
        <v>378</v>
      </c>
      <c r="Y121" s="429"/>
      <c r="Z121" s="429"/>
      <c r="AA121" s="429"/>
      <c r="AB121" s="429"/>
      <c r="AC121" s="429" t="s">
        <v>378</v>
      </c>
      <c r="AD121" s="429" t="s">
        <v>378</v>
      </c>
      <c r="AE121" s="429" t="s">
        <v>378</v>
      </c>
      <c r="AF121" s="429" t="s">
        <v>378</v>
      </c>
      <c r="AG121" s="429" t="s">
        <v>378</v>
      </c>
      <c r="AH121" s="429" t="s">
        <v>378</v>
      </c>
      <c r="AI121" s="429" t="s">
        <v>378</v>
      </c>
      <c r="AJ121" s="430" t="s">
        <v>378</v>
      </c>
      <c r="AK121" s="420"/>
      <c r="AL121" s="421"/>
      <c r="AM121" s="421"/>
      <c r="AN121" s="421"/>
      <c r="AO121" s="422"/>
    </row>
    <row r="122" spans="1:41" ht="15.75" customHeight="1" x14ac:dyDescent="0.25">
      <c r="A122" s="74" t="s">
        <v>2169</v>
      </c>
      <c r="B122" s="75" t="s">
        <v>2158</v>
      </c>
      <c r="C122" s="75">
        <v>0</v>
      </c>
      <c r="D122" s="75" t="s">
        <v>2155</v>
      </c>
      <c r="E122" s="75" t="s">
        <v>2155</v>
      </c>
      <c r="F122" s="75">
        <v>0</v>
      </c>
      <c r="G122" s="76">
        <v>0</v>
      </c>
      <c r="H122" s="77"/>
      <c r="I122" s="390" t="s">
        <v>379</v>
      </c>
      <c r="J122" s="391"/>
      <c r="K122" s="391"/>
      <c r="L122" s="391"/>
      <c r="M122" s="391"/>
      <c r="N122" s="391"/>
      <c r="O122" s="392" t="s">
        <v>380</v>
      </c>
      <c r="P122" s="393" t="s">
        <v>380</v>
      </c>
      <c r="Q122" s="393" t="s">
        <v>380</v>
      </c>
      <c r="R122" s="393" t="s">
        <v>380</v>
      </c>
      <c r="S122" s="393" t="s">
        <v>380</v>
      </c>
      <c r="T122" s="393" t="s">
        <v>380</v>
      </c>
      <c r="U122" s="393" t="s">
        <v>380</v>
      </c>
      <c r="V122" s="393" t="s">
        <v>380</v>
      </c>
      <c r="W122" s="393" t="s">
        <v>380</v>
      </c>
      <c r="X122" s="393" t="s">
        <v>380</v>
      </c>
      <c r="Y122" s="393"/>
      <c r="Z122" s="393"/>
      <c r="AA122" s="393"/>
      <c r="AB122" s="393"/>
      <c r="AC122" s="393" t="s">
        <v>380</v>
      </c>
      <c r="AD122" s="393" t="s">
        <v>380</v>
      </c>
      <c r="AE122" s="393" t="s">
        <v>380</v>
      </c>
      <c r="AF122" s="393" t="s">
        <v>380</v>
      </c>
      <c r="AG122" s="393" t="s">
        <v>380</v>
      </c>
      <c r="AH122" s="393" t="s">
        <v>380</v>
      </c>
      <c r="AI122" s="393" t="s">
        <v>380</v>
      </c>
      <c r="AJ122" s="394" t="s">
        <v>380</v>
      </c>
      <c r="AK122" s="395">
        <f>AK123+AK136</f>
        <v>0</v>
      </c>
      <c r="AL122" s="396">
        <f>AL123+AL136</f>
        <v>0</v>
      </c>
      <c r="AM122" s="396">
        <f>AM123+AM136</f>
        <v>0</v>
      </c>
      <c r="AN122" s="396">
        <f>AN123+AN136</f>
        <v>0</v>
      </c>
      <c r="AO122" s="397">
        <f>AO123+AO136</f>
        <v>0</v>
      </c>
    </row>
    <row r="123" spans="1:41" ht="15.75" customHeight="1" x14ac:dyDescent="0.25">
      <c r="A123" s="78" t="s">
        <v>2169</v>
      </c>
      <c r="B123" s="79" t="s">
        <v>2158</v>
      </c>
      <c r="C123" s="79" t="s">
        <v>2154</v>
      </c>
      <c r="D123" s="79" t="s">
        <v>2155</v>
      </c>
      <c r="E123" s="79" t="s">
        <v>2155</v>
      </c>
      <c r="F123" s="79">
        <v>0</v>
      </c>
      <c r="G123" s="80">
        <v>0</v>
      </c>
      <c r="H123" s="77"/>
      <c r="I123" s="407" t="s">
        <v>381</v>
      </c>
      <c r="J123" s="408"/>
      <c r="K123" s="408"/>
      <c r="L123" s="408"/>
      <c r="M123" s="408"/>
      <c r="N123" s="408"/>
      <c r="O123" s="409" t="s">
        <v>382</v>
      </c>
      <c r="P123" s="410" t="s">
        <v>382</v>
      </c>
      <c r="Q123" s="410" t="s">
        <v>382</v>
      </c>
      <c r="R123" s="410" t="s">
        <v>382</v>
      </c>
      <c r="S123" s="410" t="s">
        <v>382</v>
      </c>
      <c r="T123" s="410" t="s">
        <v>382</v>
      </c>
      <c r="U123" s="410" t="s">
        <v>382</v>
      </c>
      <c r="V123" s="410" t="s">
        <v>382</v>
      </c>
      <c r="W123" s="410" t="s">
        <v>382</v>
      </c>
      <c r="X123" s="410" t="s">
        <v>382</v>
      </c>
      <c r="Y123" s="410"/>
      <c r="Z123" s="410"/>
      <c r="AA123" s="410"/>
      <c r="AB123" s="410"/>
      <c r="AC123" s="410" t="s">
        <v>382</v>
      </c>
      <c r="AD123" s="410" t="s">
        <v>382</v>
      </c>
      <c r="AE123" s="410" t="s">
        <v>382</v>
      </c>
      <c r="AF123" s="410" t="s">
        <v>382</v>
      </c>
      <c r="AG123" s="410" t="s">
        <v>382</v>
      </c>
      <c r="AH123" s="410" t="s">
        <v>382</v>
      </c>
      <c r="AI123" s="410" t="s">
        <v>382</v>
      </c>
      <c r="AJ123" s="411" t="s">
        <v>382</v>
      </c>
      <c r="AK123" s="412">
        <f>SUM(AK124:AK135)</f>
        <v>0</v>
      </c>
      <c r="AL123" s="413">
        <f>SUM(AL124:AL135)</f>
        <v>0</v>
      </c>
      <c r="AM123" s="413">
        <f>SUM(AM124:AM135)</f>
        <v>0</v>
      </c>
      <c r="AN123" s="413">
        <f>SUM(AN124:AN135)</f>
        <v>0</v>
      </c>
      <c r="AO123" s="414">
        <f>SUM(AO124:AO135)</f>
        <v>0</v>
      </c>
    </row>
    <row r="124" spans="1:41" ht="15.75" customHeight="1" x14ac:dyDescent="0.25">
      <c r="A124" s="83" t="s">
        <v>2169</v>
      </c>
      <c r="B124" s="84" t="s">
        <v>2158</v>
      </c>
      <c r="C124" s="84" t="s">
        <v>2154</v>
      </c>
      <c r="D124" s="85" t="s">
        <v>2163</v>
      </c>
      <c r="E124" s="84" t="s">
        <v>2155</v>
      </c>
      <c r="F124" s="84">
        <v>0</v>
      </c>
      <c r="G124" s="86">
        <v>0</v>
      </c>
      <c r="H124" s="77"/>
      <c r="I124" s="415" t="s">
        <v>383</v>
      </c>
      <c r="J124" s="416"/>
      <c r="K124" s="416"/>
      <c r="L124" s="416"/>
      <c r="M124" s="416"/>
      <c r="N124" s="416"/>
      <c r="O124" s="417" t="s">
        <v>384</v>
      </c>
      <c r="P124" s="418" t="s">
        <v>384</v>
      </c>
      <c r="Q124" s="418" t="s">
        <v>384</v>
      </c>
      <c r="R124" s="418" t="s">
        <v>384</v>
      </c>
      <c r="S124" s="418" t="s">
        <v>384</v>
      </c>
      <c r="T124" s="418" t="s">
        <v>384</v>
      </c>
      <c r="U124" s="418" t="s">
        <v>384</v>
      </c>
      <c r="V124" s="418" t="s">
        <v>384</v>
      </c>
      <c r="W124" s="418" t="s">
        <v>384</v>
      </c>
      <c r="X124" s="418" t="s">
        <v>384</v>
      </c>
      <c r="Y124" s="418"/>
      <c r="Z124" s="418"/>
      <c r="AA124" s="418"/>
      <c r="AB124" s="418"/>
      <c r="AC124" s="418" t="s">
        <v>384</v>
      </c>
      <c r="AD124" s="418" t="s">
        <v>384</v>
      </c>
      <c r="AE124" s="418" t="s">
        <v>384</v>
      </c>
      <c r="AF124" s="418" t="s">
        <v>384</v>
      </c>
      <c r="AG124" s="418" t="s">
        <v>384</v>
      </c>
      <c r="AH124" s="418" t="s">
        <v>384</v>
      </c>
      <c r="AI124" s="418" t="s">
        <v>384</v>
      </c>
      <c r="AJ124" s="419" t="s">
        <v>384</v>
      </c>
      <c r="AK124" s="420"/>
      <c r="AL124" s="421"/>
      <c r="AM124" s="421"/>
      <c r="AN124" s="421"/>
      <c r="AO124" s="422"/>
    </row>
    <row r="125" spans="1:41" ht="15.75" customHeight="1" x14ac:dyDescent="0.25">
      <c r="A125" s="83" t="s">
        <v>2169</v>
      </c>
      <c r="B125" s="84" t="s">
        <v>2158</v>
      </c>
      <c r="C125" s="84" t="s">
        <v>2154</v>
      </c>
      <c r="D125" s="85" t="s">
        <v>2166</v>
      </c>
      <c r="E125" s="84" t="s">
        <v>2155</v>
      </c>
      <c r="F125" s="84">
        <v>0</v>
      </c>
      <c r="G125" s="86">
        <v>0</v>
      </c>
      <c r="H125" s="77"/>
      <c r="I125" s="415" t="s">
        <v>385</v>
      </c>
      <c r="J125" s="416"/>
      <c r="K125" s="416"/>
      <c r="L125" s="416"/>
      <c r="M125" s="416"/>
      <c r="N125" s="416"/>
      <c r="O125" s="417" t="s">
        <v>386</v>
      </c>
      <c r="P125" s="418" t="s">
        <v>386</v>
      </c>
      <c r="Q125" s="418" t="s">
        <v>386</v>
      </c>
      <c r="R125" s="418" t="s">
        <v>386</v>
      </c>
      <c r="S125" s="418" t="s">
        <v>386</v>
      </c>
      <c r="T125" s="418" t="s">
        <v>386</v>
      </c>
      <c r="U125" s="418" t="s">
        <v>386</v>
      </c>
      <c r="V125" s="418" t="s">
        <v>386</v>
      </c>
      <c r="W125" s="418" t="s">
        <v>386</v>
      </c>
      <c r="X125" s="418" t="s">
        <v>386</v>
      </c>
      <c r="Y125" s="418"/>
      <c r="Z125" s="418"/>
      <c r="AA125" s="418"/>
      <c r="AB125" s="418"/>
      <c r="AC125" s="418" t="s">
        <v>386</v>
      </c>
      <c r="AD125" s="418" t="s">
        <v>386</v>
      </c>
      <c r="AE125" s="418" t="s">
        <v>386</v>
      </c>
      <c r="AF125" s="418" t="s">
        <v>386</v>
      </c>
      <c r="AG125" s="418" t="s">
        <v>386</v>
      </c>
      <c r="AH125" s="418" t="s">
        <v>386</v>
      </c>
      <c r="AI125" s="418" t="s">
        <v>386</v>
      </c>
      <c r="AJ125" s="419" t="s">
        <v>386</v>
      </c>
      <c r="AK125" s="420"/>
      <c r="AL125" s="421"/>
      <c r="AM125" s="421"/>
      <c r="AN125" s="421"/>
      <c r="AO125" s="422"/>
    </row>
    <row r="126" spans="1:41" ht="15.75" customHeight="1" x14ac:dyDescent="0.25">
      <c r="A126" s="83" t="s">
        <v>2169</v>
      </c>
      <c r="B126" s="84" t="s">
        <v>2158</v>
      </c>
      <c r="C126" s="84" t="s">
        <v>2154</v>
      </c>
      <c r="D126" s="85" t="s">
        <v>742</v>
      </c>
      <c r="E126" s="84" t="s">
        <v>2155</v>
      </c>
      <c r="F126" s="84">
        <v>0</v>
      </c>
      <c r="G126" s="86">
        <v>0</v>
      </c>
      <c r="H126" s="77"/>
      <c r="I126" s="415" t="s">
        <v>387</v>
      </c>
      <c r="J126" s="416"/>
      <c r="K126" s="416"/>
      <c r="L126" s="416"/>
      <c r="M126" s="416"/>
      <c r="N126" s="416"/>
      <c r="O126" s="417" t="s">
        <v>388</v>
      </c>
      <c r="P126" s="418" t="s">
        <v>388</v>
      </c>
      <c r="Q126" s="418" t="s">
        <v>388</v>
      </c>
      <c r="R126" s="418" t="s">
        <v>388</v>
      </c>
      <c r="S126" s="418" t="s">
        <v>388</v>
      </c>
      <c r="T126" s="418" t="s">
        <v>388</v>
      </c>
      <c r="U126" s="418" t="s">
        <v>388</v>
      </c>
      <c r="V126" s="418" t="s">
        <v>388</v>
      </c>
      <c r="W126" s="418" t="s">
        <v>388</v>
      </c>
      <c r="X126" s="418" t="s">
        <v>388</v>
      </c>
      <c r="Y126" s="418"/>
      <c r="Z126" s="418"/>
      <c r="AA126" s="418"/>
      <c r="AB126" s="418"/>
      <c r="AC126" s="418" t="s">
        <v>388</v>
      </c>
      <c r="AD126" s="418" t="s">
        <v>388</v>
      </c>
      <c r="AE126" s="418" t="s">
        <v>388</v>
      </c>
      <c r="AF126" s="418" t="s">
        <v>388</v>
      </c>
      <c r="AG126" s="418" t="s">
        <v>388</v>
      </c>
      <c r="AH126" s="418" t="s">
        <v>388</v>
      </c>
      <c r="AI126" s="418" t="s">
        <v>388</v>
      </c>
      <c r="AJ126" s="419" t="s">
        <v>388</v>
      </c>
      <c r="AK126" s="420"/>
      <c r="AL126" s="421"/>
      <c r="AM126" s="421"/>
      <c r="AN126" s="421"/>
      <c r="AO126" s="422"/>
    </row>
    <row r="127" spans="1:41" ht="15.75" customHeight="1" x14ac:dyDescent="0.25">
      <c r="A127" s="83" t="s">
        <v>2169</v>
      </c>
      <c r="B127" s="84" t="s">
        <v>2158</v>
      </c>
      <c r="C127" s="84" t="s">
        <v>2154</v>
      </c>
      <c r="D127" s="85" t="s">
        <v>488</v>
      </c>
      <c r="E127" s="84" t="s">
        <v>2155</v>
      </c>
      <c r="F127" s="84">
        <v>0</v>
      </c>
      <c r="G127" s="86">
        <v>0</v>
      </c>
      <c r="H127" s="77"/>
      <c r="I127" s="415" t="s">
        <v>389</v>
      </c>
      <c r="J127" s="416"/>
      <c r="K127" s="416"/>
      <c r="L127" s="416"/>
      <c r="M127" s="416"/>
      <c r="N127" s="416"/>
      <c r="O127" s="417" t="s">
        <v>1382</v>
      </c>
      <c r="P127" s="418" t="s">
        <v>1382</v>
      </c>
      <c r="Q127" s="418" t="s">
        <v>1382</v>
      </c>
      <c r="R127" s="418" t="s">
        <v>1382</v>
      </c>
      <c r="S127" s="418" t="s">
        <v>1382</v>
      </c>
      <c r="T127" s="418" t="s">
        <v>1382</v>
      </c>
      <c r="U127" s="418" t="s">
        <v>1382</v>
      </c>
      <c r="V127" s="418" t="s">
        <v>1382</v>
      </c>
      <c r="W127" s="418" t="s">
        <v>1382</v>
      </c>
      <c r="X127" s="418" t="s">
        <v>1382</v>
      </c>
      <c r="Y127" s="418"/>
      <c r="Z127" s="418"/>
      <c r="AA127" s="418"/>
      <c r="AB127" s="418"/>
      <c r="AC127" s="418" t="s">
        <v>1382</v>
      </c>
      <c r="AD127" s="418" t="s">
        <v>1382</v>
      </c>
      <c r="AE127" s="418" t="s">
        <v>1382</v>
      </c>
      <c r="AF127" s="418" t="s">
        <v>1382</v>
      </c>
      <c r="AG127" s="418" t="s">
        <v>1382</v>
      </c>
      <c r="AH127" s="418" t="s">
        <v>1382</v>
      </c>
      <c r="AI127" s="418" t="s">
        <v>1382</v>
      </c>
      <c r="AJ127" s="419" t="s">
        <v>1382</v>
      </c>
      <c r="AK127" s="423"/>
      <c r="AL127" s="423"/>
      <c r="AM127" s="423"/>
      <c r="AN127" s="423"/>
      <c r="AO127" s="424"/>
    </row>
    <row r="128" spans="1:41" ht="15.75" customHeight="1" x14ac:dyDescent="0.25">
      <c r="A128" s="83" t="s">
        <v>2169</v>
      </c>
      <c r="B128" s="84" t="s">
        <v>2158</v>
      </c>
      <c r="C128" s="84" t="s">
        <v>2154</v>
      </c>
      <c r="D128" s="85" t="s">
        <v>2023</v>
      </c>
      <c r="E128" s="84" t="s">
        <v>2155</v>
      </c>
      <c r="F128" s="84">
        <v>0</v>
      </c>
      <c r="G128" s="86">
        <v>0</v>
      </c>
      <c r="H128" s="77"/>
      <c r="I128" s="415" t="s">
        <v>1383</v>
      </c>
      <c r="J128" s="416"/>
      <c r="K128" s="416"/>
      <c r="L128" s="416"/>
      <c r="M128" s="416"/>
      <c r="N128" s="416"/>
      <c r="O128" s="417" t="s">
        <v>1384</v>
      </c>
      <c r="P128" s="418" t="s">
        <v>1384</v>
      </c>
      <c r="Q128" s="418" t="s">
        <v>1384</v>
      </c>
      <c r="R128" s="418" t="s">
        <v>1384</v>
      </c>
      <c r="S128" s="418" t="s">
        <v>1384</v>
      </c>
      <c r="T128" s="418" t="s">
        <v>1384</v>
      </c>
      <c r="U128" s="418" t="s">
        <v>1384</v>
      </c>
      <c r="V128" s="418" t="s">
        <v>1384</v>
      </c>
      <c r="W128" s="418" t="s">
        <v>1384</v>
      </c>
      <c r="X128" s="418" t="s">
        <v>1384</v>
      </c>
      <c r="Y128" s="418"/>
      <c r="Z128" s="418"/>
      <c r="AA128" s="418"/>
      <c r="AB128" s="418"/>
      <c r="AC128" s="418" t="s">
        <v>1384</v>
      </c>
      <c r="AD128" s="418" t="s">
        <v>1384</v>
      </c>
      <c r="AE128" s="418" t="s">
        <v>1384</v>
      </c>
      <c r="AF128" s="418" t="s">
        <v>1384</v>
      </c>
      <c r="AG128" s="418" t="s">
        <v>1384</v>
      </c>
      <c r="AH128" s="418" t="s">
        <v>1384</v>
      </c>
      <c r="AI128" s="418" t="s">
        <v>1384</v>
      </c>
      <c r="AJ128" s="419" t="s">
        <v>1384</v>
      </c>
      <c r="AK128" s="423"/>
      <c r="AL128" s="423"/>
      <c r="AM128" s="423"/>
      <c r="AN128" s="423"/>
      <c r="AO128" s="424"/>
    </row>
    <row r="129" spans="1:41" ht="15.75" customHeight="1" x14ac:dyDescent="0.25">
      <c r="A129" s="83" t="s">
        <v>2169</v>
      </c>
      <c r="B129" s="84" t="s">
        <v>2158</v>
      </c>
      <c r="C129" s="84" t="s">
        <v>2154</v>
      </c>
      <c r="D129" s="85" t="s">
        <v>422</v>
      </c>
      <c r="E129" s="84" t="s">
        <v>2155</v>
      </c>
      <c r="F129" s="84">
        <v>0</v>
      </c>
      <c r="G129" s="86">
        <v>0</v>
      </c>
      <c r="H129" s="77"/>
      <c r="I129" s="415" t="s">
        <v>1385</v>
      </c>
      <c r="J129" s="416"/>
      <c r="K129" s="416"/>
      <c r="L129" s="416"/>
      <c r="M129" s="416"/>
      <c r="N129" s="416"/>
      <c r="O129" s="417" t="s">
        <v>1386</v>
      </c>
      <c r="P129" s="418" t="s">
        <v>1386</v>
      </c>
      <c r="Q129" s="418" t="s">
        <v>1386</v>
      </c>
      <c r="R129" s="418" t="s">
        <v>1386</v>
      </c>
      <c r="S129" s="418" t="s">
        <v>1386</v>
      </c>
      <c r="T129" s="418" t="s">
        <v>1386</v>
      </c>
      <c r="U129" s="418" t="s">
        <v>1386</v>
      </c>
      <c r="V129" s="418" t="s">
        <v>1386</v>
      </c>
      <c r="W129" s="418" t="s">
        <v>1386</v>
      </c>
      <c r="X129" s="418" t="s">
        <v>1386</v>
      </c>
      <c r="Y129" s="418"/>
      <c r="Z129" s="418"/>
      <c r="AA129" s="418"/>
      <c r="AB129" s="418"/>
      <c r="AC129" s="418" t="s">
        <v>1386</v>
      </c>
      <c r="AD129" s="418" t="s">
        <v>1386</v>
      </c>
      <c r="AE129" s="418" t="s">
        <v>1386</v>
      </c>
      <c r="AF129" s="418" t="s">
        <v>1386</v>
      </c>
      <c r="AG129" s="418" t="s">
        <v>1386</v>
      </c>
      <c r="AH129" s="418" t="s">
        <v>1386</v>
      </c>
      <c r="AI129" s="418" t="s">
        <v>1386</v>
      </c>
      <c r="AJ129" s="419" t="s">
        <v>1386</v>
      </c>
      <c r="AK129" s="423"/>
      <c r="AL129" s="423"/>
      <c r="AM129" s="423"/>
      <c r="AN129" s="423"/>
      <c r="AO129" s="424"/>
    </row>
    <row r="130" spans="1:41" ht="15.75" customHeight="1" x14ac:dyDescent="0.25">
      <c r="A130" s="83" t="s">
        <v>2169</v>
      </c>
      <c r="B130" s="84" t="s">
        <v>2158</v>
      </c>
      <c r="C130" s="84" t="s">
        <v>2154</v>
      </c>
      <c r="D130" s="85" t="s">
        <v>724</v>
      </c>
      <c r="E130" s="84" t="s">
        <v>2155</v>
      </c>
      <c r="F130" s="84">
        <v>0</v>
      </c>
      <c r="G130" s="86">
        <v>0</v>
      </c>
      <c r="H130" s="77"/>
      <c r="I130" s="415" t="s">
        <v>1387</v>
      </c>
      <c r="J130" s="416"/>
      <c r="K130" s="416"/>
      <c r="L130" s="416"/>
      <c r="M130" s="416"/>
      <c r="N130" s="416"/>
      <c r="O130" s="417" t="s">
        <v>1388</v>
      </c>
      <c r="P130" s="418" t="s">
        <v>1388</v>
      </c>
      <c r="Q130" s="418" t="s">
        <v>1388</v>
      </c>
      <c r="R130" s="418" t="s">
        <v>1388</v>
      </c>
      <c r="S130" s="418" t="s">
        <v>1388</v>
      </c>
      <c r="T130" s="418" t="s">
        <v>1388</v>
      </c>
      <c r="U130" s="418" t="s">
        <v>1388</v>
      </c>
      <c r="V130" s="418" t="s">
        <v>1388</v>
      </c>
      <c r="W130" s="418" t="s">
        <v>1388</v>
      </c>
      <c r="X130" s="418" t="s">
        <v>1388</v>
      </c>
      <c r="Y130" s="418"/>
      <c r="Z130" s="418"/>
      <c r="AA130" s="418"/>
      <c r="AB130" s="418"/>
      <c r="AC130" s="418" t="s">
        <v>1388</v>
      </c>
      <c r="AD130" s="418" t="s">
        <v>1388</v>
      </c>
      <c r="AE130" s="418" t="s">
        <v>1388</v>
      </c>
      <c r="AF130" s="418" t="s">
        <v>1388</v>
      </c>
      <c r="AG130" s="418" t="s">
        <v>1388</v>
      </c>
      <c r="AH130" s="418" t="s">
        <v>1388</v>
      </c>
      <c r="AI130" s="418" t="s">
        <v>1388</v>
      </c>
      <c r="AJ130" s="419" t="s">
        <v>1388</v>
      </c>
      <c r="AK130" s="423"/>
      <c r="AL130" s="423"/>
      <c r="AM130" s="423"/>
      <c r="AN130" s="423"/>
      <c r="AO130" s="424"/>
    </row>
    <row r="131" spans="1:41" ht="15.75" customHeight="1" x14ac:dyDescent="0.25">
      <c r="A131" s="83" t="s">
        <v>2169</v>
      </c>
      <c r="B131" s="84" t="s">
        <v>2158</v>
      </c>
      <c r="C131" s="84" t="s">
        <v>2154</v>
      </c>
      <c r="D131" s="85" t="s">
        <v>739</v>
      </c>
      <c r="E131" s="84" t="s">
        <v>2155</v>
      </c>
      <c r="F131" s="84">
        <v>0</v>
      </c>
      <c r="G131" s="86">
        <v>0</v>
      </c>
      <c r="H131" s="77"/>
      <c r="I131" s="415" t="s">
        <v>1389</v>
      </c>
      <c r="J131" s="416"/>
      <c r="K131" s="416"/>
      <c r="L131" s="416"/>
      <c r="M131" s="416"/>
      <c r="N131" s="416"/>
      <c r="O131" s="417" t="s">
        <v>1390</v>
      </c>
      <c r="P131" s="418" t="s">
        <v>1390</v>
      </c>
      <c r="Q131" s="418" t="s">
        <v>1390</v>
      </c>
      <c r="R131" s="418" t="s">
        <v>1390</v>
      </c>
      <c r="S131" s="418" t="s">
        <v>1390</v>
      </c>
      <c r="T131" s="418" t="s">
        <v>1390</v>
      </c>
      <c r="U131" s="418" t="s">
        <v>1390</v>
      </c>
      <c r="V131" s="418" t="s">
        <v>1390</v>
      </c>
      <c r="W131" s="418" t="s">
        <v>1390</v>
      </c>
      <c r="X131" s="418" t="s">
        <v>1390</v>
      </c>
      <c r="Y131" s="418"/>
      <c r="Z131" s="418"/>
      <c r="AA131" s="418"/>
      <c r="AB131" s="418"/>
      <c r="AC131" s="418" t="s">
        <v>1390</v>
      </c>
      <c r="AD131" s="418" t="s">
        <v>1390</v>
      </c>
      <c r="AE131" s="418" t="s">
        <v>1390</v>
      </c>
      <c r="AF131" s="418" t="s">
        <v>1390</v>
      </c>
      <c r="AG131" s="418" t="s">
        <v>1390</v>
      </c>
      <c r="AH131" s="418" t="s">
        <v>1390</v>
      </c>
      <c r="AI131" s="418" t="s">
        <v>1390</v>
      </c>
      <c r="AJ131" s="419" t="s">
        <v>1390</v>
      </c>
      <c r="AK131" s="423"/>
      <c r="AL131" s="423"/>
      <c r="AM131" s="423"/>
      <c r="AN131" s="423"/>
      <c r="AO131" s="424"/>
    </row>
    <row r="132" spans="1:41" ht="15.75" customHeight="1" x14ac:dyDescent="0.25">
      <c r="A132" s="83" t="s">
        <v>2169</v>
      </c>
      <c r="B132" s="84" t="s">
        <v>2158</v>
      </c>
      <c r="C132" s="84" t="s">
        <v>2154</v>
      </c>
      <c r="D132" s="85" t="s">
        <v>729</v>
      </c>
      <c r="E132" s="84" t="s">
        <v>2155</v>
      </c>
      <c r="F132" s="84">
        <v>0</v>
      </c>
      <c r="G132" s="86">
        <v>0</v>
      </c>
      <c r="H132" s="77"/>
      <c r="I132" s="415" t="s">
        <v>1391</v>
      </c>
      <c r="J132" s="416"/>
      <c r="K132" s="416"/>
      <c r="L132" s="416"/>
      <c r="M132" s="416"/>
      <c r="N132" s="416"/>
      <c r="O132" s="417" t="s">
        <v>1392</v>
      </c>
      <c r="P132" s="418" t="s">
        <v>1392</v>
      </c>
      <c r="Q132" s="418" t="s">
        <v>1392</v>
      </c>
      <c r="R132" s="418" t="s">
        <v>1392</v>
      </c>
      <c r="S132" s="418" t="s">
        <v>1392</v>
      </c>
      <c r="T132" s="418" t="s">
        <v>1392</v>
      </c>
      <c r="U132" s="418" t="s">
        <v>1392</v>
      </c>
      <c r="V132" s="418" t="s">
        <v>1392</v>
      </c>
      <c r="W132" s="418" t="s">
        <v>1392</v>
      </c>
      <c r="X132" s="418" t="s">
        <v>1392</v>
      </c>
      <c r="Y132" s="418"/>
      <c r="Z132" s="418"/>
      <c r="AA132" s="418"/>
      <c r="AB132" s="418"/>
      <c r="AC132" s="418" t="s">
        <v>1392</v>
      </c>
      <c r="AD132" s="418" t="s">
        <v>1392</v>
      </c>
      <c r="AE132" s="418" t="s">
        <v>1392</v>
      </c>
      <c r="AF132" s="418" t="s">
        <v>1392</v>
      </c>
      <c r="AG132" s="418" t="s">
        <v>1392</v>
      </c>
      <c r="AH132" s="418" t="s">
        <v>1392</v>
      </c>
      <c r="AI132" s="418" t="s">
        <v>1392</v>
      </c>
      <c r="AJ132" s="419" t="s">
        <v>1392</v>
      </c>
      <c r="AK132" s="420"/>
      <c r="AL132" s="421"/>
      <c r="AM132" s="421"/>
      <c r="AN132" s="421"/>
      <c r="AO132" s="422"/>
    </row>
    <row r="133" spans="1:41" ht="15.75" customHeight="1" x14ac:dyDescent="0.25">
      <c r="A133" s="83" t="s">
        <v>2169</v>
      </c>
      <c r="B133" s="84" t="s">
        <v>2158</v>
      </c>
      <c r="C133" s="84" t="s">
        <v>2154</v>
      </c>
      <c r="D133" s="85" t="s">
        <v>732</v>
      </c>
      <c r="E133" s="84" t="s">
        <v>2155</v>
      </c>
      <c r="F133" s="84">
        <v>0</v>
      </c>
      <c r="G133" s="86">
        <v>0</v>
      </c>
      <c r="H133" s="77"/>
      <c r="I133" s="415" t="s">
        <v>1393</v>
      </c>
      <c r="J133" s="416"/>
      <c r="K133" s="416"/>
      <c r="L133" s="416"/>
      <c r="M133" s="416"/>
      <c r="N133" s="416"/>
      <c r="O133" s="417" t="s">
        <v>1394</v>
      </c>
      <c r="P133" s="418" t="s">
        <v>1394</v>
      </c>
      <c r="Q133" s="418" t="s">
        <v>1394</v>
      </c>
      <c r="R133" s="418" t="s">
        <v>1394</v>
      </c>
      <c r="S133" s="418" t="s">
        <v>1394</v>
      </c>
      <c r="T133" s="418" t="s">
        <v>1394</v>
      </c>
      <c r="U133" s="418" t="s">
        <v>1394</v>
      </c>
      <c r="V133" s="418" t="s">
        <v>1394</v>
      </c>
      <c r="W133" s="418" t="s">
        <v>1394</v>
      </c>
      <c r="X133" s="418" t="s">
        <v>1394</v>
      </c>
      <c r="Y133" s="418"/>
      <c r="Z133" s="418"/>
      <c r="AA133" s="418"/>
      <c r="AB133" s="418"/>
      <c r="AC133" s="418" t="s">
        <v>1394</v>
      </c>
      <c r="AD133" s="418" t="s">
        <v>1394</v>
      </c>
      <c r="AE133" s="418" t="s">
        <v>1394</v>
      </c>
      <c r="AF133" s="418" t="s">
        <v>1394</v>
      </c>
      <c r="AG133" s="418" t="s">
        <v>1394</v>
      </c>
      <c r="AH133" s="418" t="s">
        <v>1394</v>
      </c>
      <c r="AI133" s="418" t="s">
        <v>1394</v>
      </c>
      <c r="AJ133" s="419" t="s">
        <v>1394</v>
      </c>
      <c r="AK133" s="420"/>
      <c r="AL133" s="421"/>
      <c r="AM133" s="421"/>
      <c r="AN133" s="421"/>
      <c r="AO133" s="422"/>
    </row>
    <row r="134" spans="1:41" ht="15.75" customHeight="1" x14ac:dyDescent="0.25">
      <c r="A134" s="83" t="s">
        <v>2169</v>
      </c>
      <c r="B134" s="84" t="s">
        <v>2158</v>
      </c>
      <c r="C134" s="84" t="s">
        <v>2154</v>
      </c>
      <c r="D134" s="85" t="s">
        <v>974</v>
      </c>
      <c r="E134" s="84" t="s">
        <v>2155</v>
      </c>
      <c r="F134" s="84">
        <v>0</v>
      </c>
      <c r="G134" s="86">
        <v>0</v>
      </c>
      <c r="H134" s="77"/>
      <c r="I134" s="415" t="s">
        <v>1395</v>
      </c>
      <c r="J134" s="416"/>
      <c r="K134" s="416"/>
      <c r="L134" s="416"/>
      <c r="M134" s="416"/>
      <c r="N134" s="416"/>
      <c r="O134" s="417" t="s">
        <v>1396</v>
      </c>
      <c r="P134" s="418" t="s">
        <v>1396</v>
      </c>
      <c r="Q134" s="418" t="s">
        <v>1396</v>
      </c>
      <c r="R134" s="418" t="s">
        <v>1396</v>
      </c>
      <c r="S134" s="418" t="s">
        <v>1396</v>
      </c>
      <c r="T134" s="418" t="s">
        <v>1396</v>
      </c>
      <c r="U134" s="418" t="s">
        <v>1396</v>
      </c>
      <c r="V134" s="418" t="s">
        <v>1396</v>
      </c>
      <c r="W134" s="418" t="s">
        <v>1396</v>
      </c>
      <c r="X134" s="418" t="s">
        <v>1396</v>
      </c>
      <c r="Y134" s="418"/>
      <c r="Z134" s="418"/>
      <c r="AA134" s="418"/>
      <c r="AB134" s="418"/>
      <c r="AC134" s="418" t="s">
        <v>1396</v>
      </c>
      <c r="AD134" s="418" t="s">
        <v>1396</v>
      </c>
      <c r="AE134" s="418" t="s">
        <v>1396</v>
      </c>
      <c r="AF134" s="418" t="s">
        <v>1396</v>
      </c>
      <c r="AG134" s="418" t="s">
        <v>1396</v>
      </c>
      <c r="AH134" s="418" t="s">
        <v>1396</v>
      </c>
      <c r="AI134" s="418" t="s">
        <v>1396</v>
      </c>
      <c r="AJ134" s="419" t="s">
        <v>1396</v>
      </c>
      <c r="AK134" s="420"/>
      <c r="AL134" s="421"/>
      <c r="AM134" s="421"/>
      <c r="AN134" s="421"/>
      <c r="AO134" s="422"/>
    </row>
    <row r="135" spans="1:41" ht="15.75" customHeight="1" x14ac:dyDescent="0.25">
      <c r="A135" s="83" t="s">
        <v>2169</v>
      </c>
      <c r="B135" s="84" t="s">
        <v>2158</v>
      </c>
      <c r="C135" s="84" t="s">
        <v>2154</v>
      </c>
      <c r="D135" s="85" t="s">
        <v>977</v>
      </c>
      <c r="E135" s="84" t="s">
        <v>2155</v>
      </c>
      <c r="F135" s="84">
        <v>0</v>
      </c>
      <c r="G135" s="86">
        <v>0</v>
      </c>
      <c r="H135" s="77" t="s">
        <v>489</v>
      </c>
      <c r="I135" s="415" t="s">
        <v>1397</v>
      </c>
      <c r="J135" s="416"/>
      <c r="K135" s="416"/>
      <c r="L135" s="416"/>
      <c r="M135" s="416"/>
      <c r="N135" s="416"/>
      <c r="O135" s="417" t="s">
        <v>1398</v>
      </c>
      <c r="P135" s="418" t="s">
        <v>1398</v>
      </c>
      <c r="Q135" s="418" t="s">
        <v>1398</v>
      </c>
      <c r="R135" s="418" t="s">
        <v>1398</v>
      </c>
      <c r="S135" s="418" t="s">
        <v>1398</v>
      </c>
      <c r="T135" s="418" t="s">
        <v>1398</v>
      </c>
      <c r="U135" s="418" t="s">
        <v>1398</v>
      </c>
      <c r="V135" s="418" t="s">
        <v>1398</v>
      </c>
      <c r="W135" s="418" t="s">
        <v>1398</v>
      </c>
      <c r="X135" s="418" t="s">
        <v>1398</v>
      </c>
      <c r="Y135" s="418"/>
      <c r="Z135" s="418"/>
      <c r="AA135" s="418"/>
      <c r="AB135" s="418"/>
      <c r="AC135" s="418" t="s">
        <v>1398</v>
      </c>
      <c r="AD135" s="418" t="s">
        <v>1398</v>
      </c>
      <c r="AE135" s="418" t="s">
        <v>1398</v>
      </c>
      <c r="AF135" s="418" t="s">
        <v>1398</v>
      </c>
      <c r="AG135" s="418" t="s">
        <v>1398</v>
      </c>
      <c r="AH135" s="418" t="s">
        <v>1398</v>
      </c>
      <c r="AI135" s="418" t="s">
        <v>1398</v>
      </c>
      <c r="AJ135" s="419" t="s">
        <v>1398</v>
      </c>
      <c r="AK135" s="420"/>
      <c r="AL135" s="421"/>
      <c r="AM135" s="421"/>
      <c r="AN135" s="421"/>
      <c r="AO135" s="422"/>
    </row>
    <row r="136" spans="1:41" ht="15.75" customHeight="1" x14ac:dyDescent="0.25">
      <c r="A136" s="78" t="s">
        <v>2169</v>
      </c>
      <c r="B136" s="79" t="s">
        <v>2158</v>
      </c>
      <c r="C136" s="79" t="s">
        <v>2169</v>
      </c>
      <c r="D136" s="79" t="s">
        <v>2155</v>
      </c>
      <c r="E136" s="79" t="s">
        <v>2155</v>
      </c>
      <c r="F136" s="79">
        <v>0</v>
      </c>
      <c r="G136" s="80">
        <v>0</v>
      </c>
      <c r="H136" s="77"/>
      <c r="I136" s="407" t="s">
        <v>1399</v>
      </c>
      <c r="J136" s="408"/>
      <c r="K136" s="408"/>
      <c r="L136" s="408"/>
      <c r="M136" s="408"/>
      <c r="N136" s="408"/>
      <c r="O136" s="409" t="s">
        <v>1400</v>
      </c>
      <c r="P136" s="410" t="s">
        <v>1400</v>
      </c>
      <c r="Q136" s="410" t="s">
        <v>1400</v>
      </c>
      <c r="R136" s="410" t="s">
        <v>1400</v>
      </c>
      <c r="S136" s="410" t="s">
        <v>1400</v>
      </c>
      <c r="T136" s="410" t="s">
        <v>1400</v>
      </c>
      <c r="U136" s="410" t="s">
        <v>1400</v>
      </c>
      <c r="V136" s="410" t="s">
        <v>1400</v>
      </c>
      <c r="W136" s="410" t="s">
        <v>1400</v>
      </c>
      <c r="X136" s="410" t="s">
        <v>1400</v>
      </c>
      <c r="Y136" s="410"/>
      <c r="Z136" s="410"/>
      <c r="AA136" s="410"/>
      <c r="AB136" s="410"/>
      <c r="AC136" s="410" t="s">
        <v>1400</v>
      </c>
      <c r="AD136" s="410" t="s">
        <v>1400</v>
      </c>
      <c r="AE136" s="410" t="s">
        <v>1400</v>
      </c>
      <c r="AF136" s="410" t="s">
        <v>1400</v>
      </c>
      <c r="AG136" s="410" t="s">
        <v>1400</v>
      </c>
      <c r="AH136" s="410" t="s">
        <v>1400</v>
      </c>
      <c r="AI136" s="410" t="s">
        <v>1400</v>
      </c>
      <c r="AJ136" s="411" t="s">
        <v>1400</v>
      </c>
      <c r="AK136" s="412">
        <f>SUM(AK137:AK143)</f>
        <v>0</v>
      </c>
      <c r="AL136" s="413">
        <f>SUM(AL137:AL143)</f>
        <v>0</v>
      </c>
      <c r="AM136" s="413">
        <f>SUM(AM137:AM143)</f>
        <v>0</v>
      </c>
      <c r="AN136" s="413">
        <f>SUM(AN137:AN143)</f>
        <v>0</v>
      </c>
      <c r="AO136" s="414">
        <f>SUM(AO137:AO143)</f>
        <v>0</v>
      </c>
    </row>
    <row r="137" spans="1:41" ht="15.75" customHeight="1" x14ac:dyDescent="0.25">
      <c r="A137" s="83" t="s">
        <v>2169</v>
      </c>
      <c r="B137" s="84" t="s">
        <v>2158</v>
      </c>
      <c r="C137" s="84" t="s">
        <v>2169</v>
      </c>
      <c r="D137" s="85" t="s">
        <v>2163</v>
      </c>
      <c r="E137" s="84" t="s">
        <v>2155</v>
      </c>
      <c r="F137" s="84">
        <v>0</v>
      </c>
      <c r="G137" s="86">
        <v>0</v>
      </c>
      <c r="H137" s="77"/>
      <c r="I137" s="415" t="s">
        <v>1401</v>
      </c>
      <c r="J137" s="416"/>
      <c r="K137" s="416"/>
      <c r="L137" s="416"/>
      <c r="M137" s="416"/>
      <c r="N137" s="416"/>
      <c r="O137" s="417" t="s">
        <v>1402</v>
      </c>
      <c r="P137" s="418" t="s">
        <v>1402</v>
      </c>
      <c r="Q137" s="418" t="s">
        <v>1402</v>
      </c>
      <c r="R137" s="418" t="s">
        <v>1402</v>
      </c>
      <c r="S137" s="418" t="s">
        <v>1402</v>
      </c>
      <c r="T137" s="418" t="s">
        <v>1402</v>
      </c>
      <c r="U137" s="418" t="s">
        <v>1402</v>
      </c>
      <c r="V137" s="418" t="s">
        <v>1402</v>
      </c>
      <c r="W137" s="418" t="s">
        <v>1402</v>
      </c>
      <c r="X137" s="418" t="s">
        <v>1402</v>
      </c>
      <c r="Y137" s="418"/>
      <c r="Z137" s="418"/>
      <c r="AA137" s="418"/>
      <c r="AB137" s="418"/>
      <c r="AC137" s="418" t="s">
        <v>1402</v>
      </c>
      <c r="AD137" s="418" t="s">
        <v>1402</v>
      </c>
      <c r="AE137" s="418" t="s">
        <v>1402</v>
      </c>
      <c r="AF137" s="418" t="s">
        <v>1402</v>
      </c>
      <c r="AG137" s="418" t="s">
        <v>1402</v>
      </c>
      <c r="AH137" s="418" t="s">
        <v>1402</v>
      </c>
      <c r="AI137" s="418" t="s">
        <v>1402</v>
      </c>
      <c r="AJ137" s="419" t="s">
        <v>1402</v>
      </c>
      <c r="AK137" s="420"/>
      <c r="AL137" s="421"/>
      <c r="AM137" s="421"/>
      <c r="AN137" s="421"/>
      <c r="AO137" s="422"/>
    </row>
    <row r="138" spans="1:41" ht="15.75" customHeight="1" x14ac:dyDescent="0.25">
      <c r="A138" s="83" t="s">
        <v>2169</v>
      </c>
      <c r="B138" s="84" t="s">
        <v>2158</v>
      </c>
      <c r="C138" s="84" t="s">
        <v>2169</v>
      </c>
      <c r="D138" s="85" t="s">
        <v>2166</v>
      </c>
      <c r="E138" s="84" t="s">
        <v>2155</v>
      </c>
      <c r="F138" s="84">
        <v>0</v>
      </c>
      <c r="G138" s="86">
        <v>0</v>
      </c>
      <c r="H138" s="77"/>
      <c r="I138" s="415" t="s">
        <v>1403</v>
      </c>
      <c r="J138" s="416"/>
      <c r="K138" s="416"/>
      <c r="L138" s="416"/>
      <c r="M138" s="416"/>
      <c r="N138" s="416"/>
      <c r="O138" s="417" t="s">
        <v>1404</v>
      </c>
      <c r="P138" s="418" t="s">
        <v>1404</v>
      </c>
      <c r="Q138" s="418" t="s">
        <v>1404</v>
      </c>
      <c r="R138" s="418" t="s">
        <v>1404</v>
      </c>
      <c r="S138" s="418" t="s">
        <v>1404</v>
      </c>
      <c r="T138" s="418" t="s">
        <v>1404</v>
      </c>
      <c r="U138" s="418" t="s">
        <v>1404</v>
      </c>
      <c r="V138" s="418" t="s">
        <v>1404</v>
      </c>
      <c r="W138" s="418" t="s">
        <v>1404</v>
      </c>
      <c r="X138" s="418" t="s">
        <v>1404</v>
      </c>
      <c r="Y138" s="418"/>
      <c r="Z138" s="418"/>
      <c r="AA138" s="418"/>
      <c r="AB138" s="418"/>
      <c r="AC138" s="418" t="s">
        <v>1404</v>
      </c>
      <c r="AD138" s="418" t="s">
        <v>1404</v>
      </c>
      <c r="AE138" s="418" t="s">
        <v>1404</v>
      </c>
      <c r="AF138" s="418" t="s">
        <v>1404</v>
      </c>
      <c r="AG138" s="418" t="s">
        <v>1404</v>
      </c>
      <c r="AH138" s="418" t="s">
        <v>1404</v>
      </c>
      <c r="AI138" s="418" t="s">
        <v>1404</v>
      </c>
      <c r="AJ138" s="419" t="s">
        <v>1404</v>
      </c>
      <c r="AK138" s="420"/>
      <c r="AL138" s="421"/>
      <c r="AM138" s="421"/>
      <c r="AN138" s="421"/>
      <c r="AO138" s="422"/>
    </row>
    <row r="139" spans="1:41" ht="15.75" customHeight="1" x14ac:dyDescent="0.25">
      <c r="A139" s="83" t="s">
        <v>2169</v>
      </c>
      <c r="B139" s="84" t="s">
        <v>2158</v>
      </c>
      <c r="C139" s="84" t="s">
        <v>2169</v>
      </c>
      <c r="D139" s="85" t="s">
        <v>742</v>
      </c>
      <c r="E139" s="84" t="s">
        <v>2155</v>
      </c>
      <c r="F139" s="84">
        <v>0</v>
      </c>
      <c r="G139" s="86">
        <v>0</v>
      </c>
      <c r="H139" s="77"/>
      <c r="I139" s="415" t="s">
        <v>1405</v>
      </c>
      <c r="J139" s="416"/>
      <c r="K139" s="416"/>
      <c r="L139" s="416"/>
      <c r="M139" s="416"/>
      <c r="N139" s="416"/>
      <c r="O139" s="417" t="s">
        <v>1406</v>
      </c>
      <c r="P139" s="418" t="s">
        <v>1406</v>
      </c>
      <c r="Q139" s="418" t="s">
        <v>1406</v>
      </c>
      <c r="R139" s="418" t="s">
        <v>1406</v>
      </c>
      <c r="S139" s="418" t="s">
        <v>1406</v>
      </c>
      <c r="T139" s="418" t="s">
        <v>1406</v>
      </c>
      <c r="U139" s="418" t="s">
        <v>1406</v>
      </c>
      <c r="V139" s="418" t="s">
        <v>1406</v>
      </c>
      <c r="W139" s="418" t="s">
        <v>1406</v>
      </c>
      <c r="X139" s="418" t="s">
        <v>1406</v>
      </c>
      <c r="Y139" s="418"/>
      <c r="Z139" s="418"/>
      <c r="AA139" s="418"/>
      <c r="AB139" s="418"/>
      <c r="AC139" s="418" t="s">
        <v>1406</v>
      </c>
      <c r="AD139" s="418" t="s">
        <v>1406</v>
      </c>
      <c r="AE139" s="418" t="s">
        <v>1406</v>
      </c>
      <c r="AF139" s="418" t="s">
        <v>1406</v>
      </c>
      <c r="AG139" s="418" t="s">
        <v>1406</v>
      </c>
      <c r="AH139" s="418" t="s">
        <v>1406</v>
      </c>
      <c r="AI139" s="418" t="s">
        <v>1406</v>
      </c>
      <c r="AJ139" s="419" t="s">
        <v>1406</v>
      </c>
      <c r="AK139" s="420"/>
      <c r="AL139" s="421"/>
      <c r="AM139" s="421"/>
      <c r="AN139" s="421"/>
      <c r="AO139" s="422"/>
    </row>
    <row r="140" spans="1:41" ht="15.75" customHeight="1" x14ac:dyDescent="0.25">
      <c r="A140" s="83" t="s">
        <v>2169</v>
      </c>
      <c r="B140" s="84" t="s">
        <v>2158</v>
      </c>
      <c r="C140" s="84" t="s">
        <v>2169</v>
      </c>
      <c r="D140" s="85" t="s">
        <v>488</v>
      </c>
      <c r="E140" s="84" t="s">
        <v>2155</v>
      </c>
      <c r="F140" s="84">
        <v>0</v>
      </c>
      <c r="G140" s="86">
        <v>0</v>
      </c>
      <c r="H140" s="77"/>
      <c r="I140" s="415" t="s">
        <v>1407</v>
      </c>
      <c r="J140" s="416"/>
      <c r="K140" s="416"/>
      <c r="L140" s="416"/>
      <c r="M140" s="416"/>
      <c r="N140" s="416"/>
      <c r="O140" s="417" t="s">
        <v>1408</v>
      </c>
      <c r="P140" s="418" t="s">
        <v>1408</v>
      </c>
      <c r="Q140" s="418" t="s">
        <v>1408</v>
      </c>
      <c r="R140" s="418" t="s">
        <v>1408</v>
      </c>
      <c r="S140" s="418" t="s">
        <v>1408</v>
      </c>
      <c r="T140" s="418" t="s">
        <v>1408</v>
      </c>
      <c r="U140" s="418" t="s">
        <v>1408</v>
      </c>
      <c r="V140" s="418" t="s">
        <v>1408</v>
      </c>
      <c r="W140" s="418" t="s">
        <v>1408</v>
      </c>
      <c r="X140" s="418" t="s">
        <v>1408</v>
      </c>
      <c r="Y140" s="418"/>
      <c r="Z140" s="418"/>
      <c r="AA140" s="418"/>
      <c r="AB140" s="418"/>
      <c r="AC140" s="418" t="s">
        <v>1408</v>
      </c>
      <c r="AD140" s="418" t="s">
        <v>1408</v>
      </c>
      <c r="AE140" s="418" t="s">
        <v>1408</v>
      </c>
      <c r="AF140" s="418" t="s">
        <v>1408</v>
      </c>
      <c r="AG140" s="418" t="s">
        <v>1408</v>
      </c>
      <c r="AH140" s="418" t="s">
        <v>1408</v>
      </c>
      <c r="AI140" s="418" t="s">
        <v>1408</v>
      </c>
      <c r="AJ140" s="419" t="s">
        <v>1408</v>
      </c>
      <c r="AK140" s="420"/>
      <c r="AL140" s="421"/>
      <c r="AM140" s="421"/>
      <c r="AN140" s="421"/>
      <c r="AO140" s="422"/>
    </row>
    <row r="141" spans="1:41" ht="15.75" customHeight="1" x14ac:dyDescent="0.25">
      <c r="A141" s="83" t="s">
        <v>2169</v>
      </c>
      <c r="B141" s="84" t="s">
        <v>2158</v>
      </c>
      <c r="C141" s="84" t="s">
        <v>2169</v>
      </c>
      <c r="D141" s="85" t="s">
        <v>2023</v>
      </c>
      <c r="E141" s="84" t="s">
        <v>2155</v>
      </c>
      <c r="F141" s="84">
        <v>0</v>
      </c>
      <c r="G141" s="86">
        <v>0</v>
      </c>
      <c r="H141" s="77"/>
      <c r="I141" s="415" t="s">
        <v>1409</v>
      </c>
      <c r="J141" s="416"/>
      <c r="K141" s="416"/>
      <c r="L141" s="416"/>
      <c r="M141" s="416"/>
      <c r="N141" s="416"/>
      <c r="O141" s="417" t="s">
        <v>1410</v>
      </c>
      <c r="P141" s="418" t="s">
        <v>1410</v>
      </c>
      <c r="Q141" s="418" t="s">
        <v>1410</v>
      </c>
      <c r="R141" s="418" t="s">
        <v>1410</v>
      </c>
      <c r="S141" s="418" t="s">
        <v>1410</v>
      </c>
      <c r="T141" s="418" t="s">
        <v>1410</v>
      </c>
      <c r="U141" s="418" t="s">
        <v>1410</v>
      </c>
      <c r="V141" s="418" t="s">
        <v>1410</v>
      </c>
      <c r="W141" s="418" t="s">
        <v>1410</v>
      </c>
      <c r="X141" s="418" t="s">
        <v>1410</v>
      </c>
      <c r="Y141" s="418"/>
      <c r="Z141" s="418"/>
      <c r="AA141" s="418"/>
      <c r="AB141" s="418"/>
      <c r="AC141" s="418" t="s">
        <v>1410</v>
      </c>
      <c r="AD141" s="418" t="s">
        <v>1410</v>
      </c>
      <c r="AE141" s="418" t="s">
        <v>1410</v>
      </c>
      <c r="AF141" s="418" t="s">
        <v>1410</v>
      </c>
      <c r="AG141" s="418" t="s">
        <v>1410</v>
      </c>
      <c r="AH141" s="418" t="s">
        <v>1410</v>
      </c>
      <c r="AI141" s="418" t="s">
        <v>1410</v>
      </c>
      <c r="AJ141" s="419" t="s">
        <v>1410</v>
      </c>
      <c r="AK141" s="420"/>
      <c r="AL141" s="421"/>
      <c r="AM141" s="421"/>
      <c r="AN141" s="421"/>
      <c r="AO141" s="422"/>
    </row>
    <row r="142" spans="1:41" ht="15.75" customHeight="1" x14ac:dyDescent="0.25">
      <c r="A142" s="83" t="s">
        <v>2169</v>
      </c>
      <c r="B142" s="84" t="s">
        <v>2158</v>
      </c>
      <c r="C142" s="84" t="s">
        <v>2169</v>
      </c>
      <c r="D142" s="85" t="s">
        <v>422</v>
      </c>
      <c r="E142" s="84" t="s">
        <v>2155</v>
      </c>
      <c r="F142" s="84">
        <v>0</v>
      </c>
      <c r="G142" s="86">
        <v>0</v>
      </c>
      <c r="H142" s="77"/>
      <c r="I142" s="415" t="s">
        <v>1411</v>
      </c>
      <c r="J142" s="416"/>
      <c r="K142" s="416"/>
      <c r="L142" s="416"/>
      <c r="M142" s="416"/>
      <c r="N142" s="416"/>
      <c r="O142" s="417" t="s">
        <v>1412</v>
      </c>
      <c r="P142" s="418" t="s">
        <v>1412</v>
      </c>
      <c r="Q142" s="418" t="s">
        <v>1412</v>
      </c>
      <c r="R142" s="418" t="s">
        <v>1412</v>
      </c>
      <c r="S142" s="418" t="s">
        <v>1412</v>
      </c>
      <c r="T142" s="418" t="s">
        <v>1412</v>
      </c>
      <c r="U142" s="418" t="s">
        <v>1412</v>
      </c>
      <c r="V142" s="418" t="s">
        <v>1412</v>
      </c>
      <c r="W142" s="418" t="s">
        <v>1412</v>
      </c>
      <c r="X142" s="418" t="s">
        <v>1412</v>
      </c>
      <c r="Y142" s="418"/>
      <c r="Z142" s="418"/>
      <c r="AA142" s="418"/>
      <c r="AB142" s="418"/>
      <c r="AC142" s="418" t="s">
        <v>1412</v>
      </c>
      <c r="AD142" s="418" t="s">
        <v>1412</v>
      </c>
      <c r="AE142" s="418" t="s">
        <v>1412</v>
      </c>
      <c r="AF142" s="418" t="s">
        <v>1412</v>
      </c>
      <c r="AG142" s="418" t="s">
        <v>1412</v>
      </c>
      <c r="AH142" s="418" t="s">
        <v>1412</v>
      </c>
      <c r="AI142" s="418" t="s">
        <v>1412</v>
      </c>
      <c r="AJ142" s="419" t="s">
        <v>1412</v>
      </c>
      <c r="AK142" s="420"/>
      <c r="AL142" s="421"/>
      <c r="AM142" s="421"/>
      <c r="AN142" s="421"/>
      <c r="AO142" s="422"/>
    </row>
    <row r="143" spans="1:41" ht="15.75" customHeight="1" x14ac:dyDescent="0.25">
      <c r="A143" s="83" t="s">
        <v>2169</v>
      </c>
      <c r="B143" s="84" t="s">
        <v>2158</v>
      </c>
      <c r="C143" s="84" t="s">
        <v>2169</v>
      </c>
      <c r="D143" s="85" t="s">
        <v>724</v>
      </c>
      <c r="E143" s="84" t="s">
        <v>2155</v>
      </c>
      <c r="F143" s="84">
        <v>0</v>
      </c>
      <c r="G143" s="86">
        <v>0</v>
      </c>
      <c r="H143" s="77" t="s">
        <v>489</v>
      </c>
      <c r="I143" s="415" t="s">
        <v>1413</v>
      </c>
      <c r="J143" s="416"/>
      <c r="K143" s="416"/>
      <c r="L143" s="416"/>
      <c r="M143" s="416"/>
      <c r="N143" s="416"/>
      <c r="O143" s="417" t="s">
        <v>1414</v>
      </c>
      <c r="P143" s="418" t="s">
        <v>1414</v>
      </c>
      <c r="Q143" s="418" t="s">
        <v>1414</v>
      </c>
      <c r="R143" s="418" t="s">
        <v>1414</v>
      </c>
      <c r="S143" s="418" t="s">
        <v>1414</v>
      </c>
      <c r="T143" s="418" t="s">
        <v>1414</v>
      </c>
      <c r="U143" s="418" t="s">
        <v>1414</v>
      </c>
      <c r="V143" s="418" t="s">
        <v>1414</v>
      </c>
      <c r="W143" s="418" t="s">
        <v>1414</v>
      </c>
      <c r="X143" s="418" t="s">
        <v>1414</v>
      </c>
      <c r="Y143" s="418"/>
      <c r="Z143" s="418"/>
      <c r="AA143" s="418"/>
      <c r="AB143" s="418"/>
      <c r="AC143" s="418" t="s">
        <v>1414</v>
      </c>
      <c r="AD143" s="418" t="s">
        <v>1414</v>
      </c>
      <c r="AE143" s="418" t="s">
        <v>1414</v>
      </c>
      <c r="AF143" s="418" t="s">
        <v>1414</v>
      </c>
      <c r="AG143" s="418" t="s">
        <v>1414</v>
      </c>
      <c r="AH143" s="418" t="s">
        <v>1414</v>
      </c>
      <c r="AI143" s="418" t="s">
        <v>1414</v>
      </c>
      <c r="AJ143" s="419" t="s">
        <v>1414</v>
      </c>
      <c r="AK143" s="420"/>
      <c r="AL143" s="421"/>
      <c r="AM143" s="421"/>
      <c r="AN143" s="421"/>
      <c r="AO143" s="422"/>
    </row>
    <row r="144" spans="1:41" ht="15.75" customHeight="1" x14ac:dyDescent="0.25">
      <c r="A144" s="74" t="s">
        <v>2169</v>
      </c>
      <c r="B144" s="75" t="s">
        <v>507</v>
      </c>
      <c r="C144" s="75">
        <v>0</v>
      </c>
      <c r="D144" s="88" t="s">
        <v>2155</v>
      </c>
      <c r="E144" s="75" t="s">
        <v>2155</v>
      </c>
      <c r="F144" s="75">
        <v>0</v>
      </c>
      <c r="G144" s="76">
        <v>0</v>
      </c>
      <c r="H144" s="77"/>
      <c r="I144" s="390" t="s">
        <v>1415</v>
      </c>
      <c r="J144" s="391"/>
      <c r="K144" s="391"/>
      <c r="L144" s="391"/>
      <c r="M144" s="391"/>
      <c r="N144" s="391"/>
      <c r="O144" s="392" t="s">
        <v>1416</v>
      </c>
      <c r="P144" s="393" t="s">
        <v>1416</v>
      </c>
      <c r="Q144" s="393" t="s">
        <v>1416</v>
      </c>
      <c r="R144" s="393" t="s">
        <v>1416</v>
      </c>
      <c r="S144" s="393" t="s">
        <v>1416</v>
      </c>
      <c r="T144" s="393" t="s">
        <v>1416</v>
      </c>
      <c r="U144" s="393" t="s">
        <v>1416</v>
      </c>
      <c r="V144" s="393" t="s">
        <v>1416</v>
      </c>
      <c r="W144" s="393" t="s">
        <v>1416</v>
      </c>
      <c r="X144" s="393" t="s">
        <v>1416</v>
      </c>
      <c r="Y144" s="393"/>
      <c r="Z144" s="393"/>
      <c r="AA144" s="393"/>
      <c r="AB144" s="393"/>
      <c r="AC144" s="393" t="s">
        <v>1416</v>
      </c>
      <c r="AD144" s="393" t="s">
        <v>1416</v>
      </c>
      <c r="AE144" s="393" t="s">
        <v>1416</v>
      </c>
      <c r="AF144" s="393" t="s">
        <v>1416</v>
      </c>
      <c r="AG144" s="393" t="s">
        <v>1416</v>
      </c>
      <c r="AH144" s="393" t="s">
        <v>1416</v>
      </c>
      <c r="AI144" s="393" t="s">
        <v>1416</v>
      </c>
      <c r="AJ144" s="394" t="s">
        <v>1416</v>
      </c>
      <c r="AK144" s="395">
        <f>AK145+AK249</f>
        <v>0</v>
      </c>
      <c r="AL144" s="396">
        <f>AL145+AL249</f>
        <v>0</v>
      </c>
      <c r="AM144" s="396">
        <f>AM145+AM249</f>
        <v>0</v>
      </c>
      <c r="AN144" s="396">
        <f>AN145+AN249</f>
        <v>0</v>
      </c>
      <c r="AO144" s="397">
        <f>AO145+AO249</f>
        <v>0</v>
      </c>
    </row>
    <row r="145" spans="1:41" ht="15.75" customHeight="1" x14ac:dyDescent="0.25">
      <c r="A145" s="78" t="s">
        <v>2169</v>
      </c>
      <c r="B145" s="79" t="s">
        <v>507</v>
      </c>
      <c r="C145" s="79" t="s">
        <v>2154</v>
      </c>
      <c r="D145" s="79" t="s">
        <v>2155</v>
      </c>
      <c r="E145" s="79" t="s">
        <v>2155</v>
      </c>
      <c r="F145" s="79">
        <v>0</v>
      </c>
      <c r="G145" s="80">
        <v>0</v>
      </c>
      <c r="H145" s="77"/>
      <c r="I145" s="407" t="s">
        <v>1417</v>
      </c>
      <c r="J145" s="408"/>
      <c r="K145" s="408"/>
      <c r="L145" s="408"/>
      <c r="M145" s="408"/>
      <c r="N145" s="408"/>
      <c r="O145" s="392" t="s">
        <v>1418</v>
      </c>
      <c r="P145" s="393" t="s">
        <v>1418</v>
      </c>
      <c r="Q145" s="393" t="s">
        <v>1418</v>
      </c>
      <c r="R145" s="393" t="s">
        <v>1418</v>
      </c>
      <c r="S145" s="393" t="s">
        <v>1418</v>
      </c>
      <c r="T145" s="393" t="s">
        <v>1418</v>
      </c>
      <c r="U145" s="393" t="s">
        <v>1418</v>
      </c>
      <c r="V145" s="393" t="s">
        <v>1418</v>
      </c>
      <c r="W145" s="393" t="s">
        <v>1418</v>
      </c>
      <c r="X145" s="393" t="s">
        <v>1418</v>
      </c>
      <c r="Y145" s="393"/>
      <c r="Z145" s="393"/>
      <c r="AA145" s="393"/>
      <c r="AB145" s="393"/>
      <c r="AC145" s="393" t="s">
        <v>1418</v>
      </c>
      <c r="AD145" s="393" t="s">
        <v>1418</v>
      </c>
      <c r="AE145" s="393" t="s">
        <v>1418</v>
      </c>
      <c r="AF145" s="393" t="s">
        <v>1418</v>
      </c>
      <c r="AG145" s="393" t="s">
        <v>1418</v>
      </c>
      <c r="AH145" s="393" t="s">
        <v>1418</v>
      </c>
      <c r="AI145" s="393" t="s">
        <v>1418</v>
      </c>
      <c r="AJ145" s="394" t="s">
        <v>1418</v>
      </c>
      <c r="AK145" s="395">
        <f>AK146+AK154+AK158+AK169+AK178+AK183+AK193+AK198+AK204+AK210+AK215+AK220+AK221+AK230+AK243</f>
        <v>0</v>
      </c>
      <c r="AL145" s="396">
        <f>AL146+AL154+AL158+AL169+AL178+AL183+AL193+AL198+AL204+AL210+AL215+AL220+AL221+AL230+AL243</f>
        <v>0</v>
      </c>
      <c r="AM145" s="396">
        <f>AM146+AM154+AM158+AM169+AM178+AM183+AM193+AM198+AM204+AM210+AM215+AM220+AM221+AM230+AM243</f>
        <v>0</v>
      </c>
      <c r="AN145" s="396">
        <f>AN146+AN154+AN158+AN169+AN178+AN183+AN193+AN198+AN204+AN210+AN215+AN220+AN221+AN230+AN243</f>
        <v>0</v>
      </c>
      <c r="AO145" s="397">
        <f>AO146+AO154+AO158+AO169+AO178+AO183+AO193+AO198+AO204+AO210+AO215+AO220+AO221+AO230+AO243</f>
        <v>0</v>
      </c>
    </row>
    <row r="146" spans="1:41" ht="15.75" customHeight="1" x14ac:dyDescent="0.25">
      <c r="A146" s="78" t="s">
        <v>2169</v>
      </c>
      <c r="B146" s="79" t="s">
        <v>507</v>
      </c>
      <c r="C146" s="79" t="s">
        <v>2154</v>
      </c>
      <c r="D146" s="87" t="s">
        <v>2163</v>
      </c>
      <c r="E146" s="79" t="s">
        <v>2155</v>
      </c>
      <c r="F146" s="79">
        <v>0</v>
      </c>
      <c r="G146" s="80">
        <v>0</v>
      </c>
      <c r="H146" s="77"/>
      <c r="I146" s="407" t="s">
        <v>1419</v>
      </c>
      <c r="J146" s="408"/>
      <c r="K146" s="408"/>
      <c r="L146" s="408"/>
      <c r="M146" s="408"/>
      <c r="N146" s="408"/>
      <c r="O146" s="409" t="s">
        <v>1420</v>
      </c>
      <c r="P146" s="410" t="s">
        <v>1420</v>
      </c>
      <c r="Q146" s="410" t="s">
        <v>1420</v>
      </c>
      <c r="R146" s="410" t="s">
        <v>1420</v>
      </c>
      <c r="S146" s="410" t="s">
        <v>1420</v>
      </c>
      <c r="T146" s="410" t="s">
        <v>1420</v>
      </c>
      <c r="U146" s="410" t="s">
        <v>1420</v>
      </c>
      <c r="V146" s="410" t="s">
        <v>1420</v>
      </c>
      <c r="W146" s="410" t="s">
        <v>1420</v>
      </c>
      <c r="X146" s="410" t="s">
        <v>1420</v>
      </c>
      <c r="Y146" s="410"/>
      <c r="Z146" s="410"/>
      <c r="AA146" s="410"/>
      <c r="AB146" s="410"/>
      <c r="AC146" s="410" t="s">
        <v>1420</v>
      </c>
      <c r="AD146" s="410" t="s">
        <v>1420</v>
      </c>
      <c r="AE146" s="410" t="s">
        <v>1420</v>
      </c>
      <c r="AF146" s="410" t="s">
        <v>1420</v>
      </c>
      <c r="AG146" s="410" t="s">
        <v>1420</v>
      </c>
      <c r="AH146" s="410" t="s">
        <v>1420</v>
      </c>
      <c r="AI146" s="410" t="s">
        <v>1420</v>
      </c>
      <c r="AJ146" s="411" t="s">
        <v>1420</v>
      </c>
      <c r="AK146" s="412">
        <f>AK147+AK152+AK153</f>
        <v>0</v>
      </c>
      <c r="AL146" s="413">
        <f>AL147+AL152+AL153</f>
        <v>0</v>
      </c>
      <c r="AM146" s="413">
        <f>AM147+AM152+AM153</f>
        <v>0</v>
      </c>
      <c r="AN146" s="413">
        <f>AN147+AN152+AN153</f>
        <v>0</v>
      </c>
      <c r="AO146" s="414">
        <f>AO147+AO152+AO153</f>
        <v>0</v>
      </c>
    </row>
    <row r="147" spans="1:41" ht="15.75" customHeight="1" x14ac:dyDescent="0.25">
      <c r="A147" s="83" t="s">
        <v>2169</v>
      </c>
      <c r="B147" s="84" t="s">
        <v>507</v>
      </c>
      <c r="C147" s="79" t="s">
        <v>2154</v>
      </c>
      <c r="D147" s="85" t="s">
        <v>2163</v>
      </c>
      <c r="E147" s="85" t="s">
        <v>2166</v>
      </c>
      <c r="F147" s="84">
        <v>0</v>
      </c>
      <c r="G147" s="86">
        <v>0</v>
      </c>
      <c r="H147" s="77"/>
      <c r="I147" s="415" t="s">
        <v>1421</v>
      </c>
      <c r="J147" s="416"/>
      <c r="K147" s="416"/>
      <c r="L147" s="416"/>
      <c r="M147" s="416"/>
      <c r="N147" s="416"/>
      <c r="O147" s="417" t="s">
        <v>1422</v>
      </c>
      <c r="P147" s="418" t="s">
        <v>1422</v>
      </c>
      <c r="Q147" s="418" t="s">
        <v>1422</v>
      </c>
      <c r="R147" s="418" t="s">
        <v>1422</v>
      </c>
      <c r="S147" s="418" t="s">
        <v>1422</v>
      </c>
      <c r="T147" s="418" t="s">
        <v>1422</v>
      </c>
      <c r="U147" s="418" t="s">
        <v>1422</v>
      </c>
      <c r="V147" s="418" t="s">
        <v>1422</v>
      </c>
      <c r="W147" s="418" t="s">
        <v>1422</v>
      </c>
      <c r="X147" s="418" t="s">
        <v>1422</v>
      </c>
      <c r="Y147" s="418"/>
      <c r="Z147" s="418"/>
      <c r="AA147" s="418"/>
      <c r="AB147" s="418"/>
      <c r="AC147" s="418" t="s">
        <v>1422</v>
      </c>
      <c r="AD147" s="418" t="s">
        <v>1422</v>
      </c>
      <c r="AE147" s="418" t="s">
        <v>1422</v>
      </c>
      <c r="AF147" s="418" t="s">
        <v>1422</v>
      </c>
      <c r="AG147" s="418" t="s">
        <v>1422</v>
      </c>
      <c r="AH147" s="418" t="s">
        <v>1422</v>
      </c>
      <c r="AI147" s="418" t="s">
        <v>1422</v>
      </c>
      <c r="AJ147" s="419" t="s">
        <v>1422</v>
      </c>
      <c r="AK147" s="420">
        <f>SUM(AK148:AO151)</f>
        <v>0</v>
      </c>
      <c r="AL147" s="421">
        <f>SUM(AL148:AL151)</f>
        <v>0</v>
      </c>
      <c r="AM147" s="421">
        <f>SUM(AM148:AM151)</f>
        <v>0</v>
      </c>
      <c r="AN147" s="421">
        <f>SUM(AN148:AN151)</f>
        <v>0</v>
      </c>
      <c r="AO147" s="422">
        <f>SUM(AO148:AO151)</f>
        <v>0</v>
      </c>
    </row>
    <row r="148" spans="1:41" ht="15.75" customHeight="1" x14ac:dyDescent="0.25">
      <c r="A148" s="83" t="s">
        <v>2169</v>
      </c>
      <c r="B148" s="84" t="s">
        <v>507</v>
      </c>
      <c r="C148" s="79" t="s">
        <v>2154</v>
      </c>
      <c r="D148" s="85" t="s">
        <v>2163</v>
      </c>
      <c r="E148" s="85" t="s">
        <v>2166</v>
      </c>
      <c r="F148" s="84" t="s">
        <v>2154</v>
      </c>
      <c r="G148" s="86">
        <v>0</v>
      </c>
      <c r="H148" s="77"/>
      <c r="I148" s="415" t="s">
        <v>1423</v>
      </c>
      <c r="J148" s="416"/>
      <c r="K148" s="416"/>
      <c r="L148" s="416"/>
      <c r="M148" s="416"/>
      <c r="N148" s="416"/>
      <c r="O148" s="417" t="s">
        <v>1424</v>
      </c>
      <c r="P148" s="418" t="s">
        <v>1424</v>
      </c>
      <c r="Q148" s="418" t="s">
        <v>1424</v>
      </c>
      <c r="R148" s="418" t="s">
        <v>1424</v>
      </c>
      <c r="S148" s="418" t="s">
        <v>1424</v>
      </c>
      <c r="T148" s="418" t="s">
        <v>1424</v>
      </c>
      <c r="U148" s="418" t="s">
        <v>1424</v>
      </c>
      <c r="V148" s="418" t="s">
        <v>1424</v>
      </c>
      <c r="W148" s="418" t="s">
        <v>1424</v>
      </c>
      <c r="X148" s="418" t="s">
        <v>1424</v>
      </c>
      <c r="Y148" s="418"/>
      <c r="Z148" s="418"/>
      <c r="AA148" s="418"/>
      <c r="AB148" s="418"/>
      <c r="AC148" s="418" t="s">
        <v>1424</v>
      </c>
      <c r="AD148" s="418" t="s">
        <v>1424</v>
      </c>
      <c r="AE148" s="418" t="s">
        <v>1424</v>
      </c>
      <c r="AF148" s="418" t="s">
        <v>1424</v>
      </c>
      <c r="AG148" s="418" t="s">
        <v>1424</v>
      </c>
      <c r="AH148" s="418" t="s">
        <v>1424</v>
      </c>
      <c r="AI148" s="418" t="s">
        <v>1424</v>
      </c>
      <c r="AJ148" s="419" t="s">
        <v>1424</v>
      </c>
      <c r="AK148" s="420"/>
      <c r="AL148" s="421"/>
      <c r="AM148" s="421"/>
      <c r="AN148" s="421"/>
      <c r="AO148" s="422"/>
    </row>
    <row r="149" spans="1:41" ht="15.75" customHeight="1" x14ac:dyDescent="0.25">
      <c r="A149" s="83" t="s">
        <v>2169</v>
      </c>
      <c r="B149" s="84" t="s">
        <v>507</v>
      </c>
      <c r="C149" s="79" t="s">
        <v>2154</v>
      </c>
      <c r="D149" s="85" t="s">
        <v>2163</v>
      </c>
      <c r="E149" s="85" t="s">
        <v>2166</v>
      </c>
      <c r="F149" s="84" t="s">
        <v>2169</v>
      </c>
      <c r="G149" s="86">
        <v>0</v>
      </c>
      <c r="H149" s="77"/>
      <c r="I149" s="415" t="s">
        <v>1425</v>
      </c>
      <c r="J149" s="416"/>
      <c r="K149" s="416"/>
      <c r="L149" s="416"/>
      <c r="M149" s="416"/>
      <c r="N149" s="416"/>
      <c r="O149" s="417" t="s">
        <v>1426</v>
      </c>
      <c r="P149" s="418" t="s">
        <v>1426</v>
      </c>
      <c r="Q149" s="418" t="s">
        <v>1426</v>
      </c>
      <c r="R149" s="418" t="s">
        <v>1426</v>
      </c>
      <c r="S149" s="418" t="s">
        <v>1426</v>
      </c>
      <c r="T149" s="418" t="s">
        <v>1426</v>
      </c>
      <c r="U149" s="418" t="s">
        <v>1426</v>
      </c>
      <c r="V149" s="418" t="s">
        <v>1426</v>
      </c>
      <c r="W149" s="418" t="s">
        <v>1426</v>
      </c>
      <c r="X149" s="418" t="s">
        <v>1426</v>
      </c>
      <c r="Y149" s="418"/>
      <c r="Z149" s="418"/>
      <c r="AA149" s="418"/>
      <c r="AB149" s="418"/>
      <c r="AC149" s="418" t="s">
        <v>1426</v>
      </c>
      <c r="AD149" s="418" t="s">
        <v>1426</v>
      </c>
      <c r="AE149" s="418" t="s">
        <v>1426</v>
      </c>
      <c r="AF149" s="418" t="s">
        <v>1426</v>
      </c>
      <c r="AG149" s="418" t="s">
        <v>1426</v>
      </c>
      <c r="AH149" s="418" t="s">
        <v>1426</v>
      </c>
      <c r="AI149" s="418" t="s">
        <v>1426</v>
      </c>
      <c r="AJ149" s="419" t="s">
        <v>1426</v>
      </c>
      <c r="AK149" s="420"/>
      <c r="AL149" s="421"/>
      <c r="AM149" s="421"/>
      <c r="AN149" s="421"/>
      <c r="AO149" s="422"/>
    </row>
    <row r="150" spans="1:41" ht="15.75" customHeight="1" x14ac:dyDescent="0.25">
      <c r="A150" s="83" t="s">
        <v>2169</v>
      </c>
      <c r="B150" s="84" t="s">
        <v>507</v>
      </c>
      <c r="C150" s="79" t="s">
        <v>2154</v>
      </c>
      <c r="D150" s="85" t="s">
        <v>2163</v>
      </c>
      <c r="E150" s="85" t="s">
        <v>2166</v>
      </c>
      <c r="F150" s="84" t="s">
        <v>504</v>
      </c>
      <c r="G150" s="86">
        <v>0</v>
      </c>
      <c r="H150" s="77"/>
      <c r="I150" s="415" t="s">
        <v>1427</v>
      </c>
      <c r="J150" s="416"/>
      <c r="K150" s="416"/>
      <c r="L150" s="416"/>
      <c r="M150" s="416"/>
      <c r="N150" s="416"/>
      <c r="O150" s="417" t="s">
        <v>1224</v>
      </c>
      <c r="P150" s="418" t="s">
        <v>1224</v>
      </c>
      <c r="Q150" s="418" t="s">
        <v>1224</v>
      </c>
      <c r="R150" s="418" t="s">
        <v>1224</v>
      </c>
      <c r="S150" s="418" t="s">
        <v>1224</v>
      </c>
      <c r="T150" s="418" t="s">
        <v>1224</v>
      </c>
      <c r="U150" s="418" t="s">
        <v>1224</v>
      </c>
      <c r="V150" s="418" t="s">
        <v>1224</v>
      </c>
      <c r="W150" s="418" t="s">
        <v>1224</v>
      </c>
      <c r="X150" s="418" t="s">
        <v>1224</v>
      </c>
      <c r="Y150" s="418"/>
      <c r="Z150" s="418"/>
      <c r="AA150" s="418"/>
      <c r="AB150" s="418"/>
      <c r="AC150" s="418" t="s">
        <v>1224</v>
      </c>
      <c r="AD150" s="418" t="s">
        <v>1224</v>
      </c>
      <c r="AE150" s="418" t="s">
        <v>1224</v>
      </c>
      <c r="AF150" s="418" t="s">
        <v>1224</v>
      </c>
      <c r="AG150" s="418" t="s">
        <v>1224</v>
      </c>
      <c r="AH150" s="418" t="s">
        <v>1224</v>
      </c>
      <c r="AI150" s="418" t="s">
        <v>1224</v>
      </c>
      <c r="AJ150" s="419" t="s">
        <v>1224</v>
      </c>
      <c r="AK150" s="420"/>
      <c r="AL150" s="421"/>
      <c r="AM150" s="421"/>
      <c r="AN150" s="421"/>
      <c r="AO150" s="422"/>
    </row>
    <row r="151" spans="1:41" ht="15.75" customHeight="1" x14ac:dyDescent="0.25">
      <c r="A151" s="83" t="s">
        <v>2169</v>
      </c>
      <c r="B151" s="84" t="s">
        <v>507</v>
      </c>
      <c r="C151" s="79" t="s">
        <v>2154</v>
      </c>
      <c r="D151" s="85" t="s">
        <v>2163</v>
      </c>
      <c r="E151" s="85" t="s">
        <v>2166</v>
      </c>
      <c r="F151" s="84" t="s">
        <v>404</v>
      </c>
      <c r="G151" s="86">
        <v>0</v>
      </c>
      <c r="H151" s="77"/>
      <c r="I151" s="415" t="s">
        <v>1225</v>
      </c>
      <c r="J151" s="416"/>
      <c r="K151" s="416"/>
      <c r="L151" s="416"/>
      <c r="M151" s="416"/>
      <c r="N151" s="416"/>
      <c r="O151" s="417" t="s">
        <v>1226</v>
      </c>
      <c r="P151" s="418" t="s">
        <v>1226</v>
      </c>
      <c r="Q151" s="418" t="s">
        <v>1226</v>
      </c>
      <c r="R151" s="418" t="s">
        <v>1226</v>
      </c>
      <c r="S151" s="418" t="s">
        <v>1226</v>
      </c>
      <c r="T151" s="418" t="s">
        <v>1226</v>
      </c>
      <c r="U151" s="418" t="s">
        <v>1226</v>
      </c>
      <c r="V151" s="418" t="s">
        <v>1226</v>
      </c>
      <c r="W151" s="418" t="s">
        <v>1226</v>
      </c>
      <c r="X151" s="418" t="s">
        <v>1226</v>
      </c>
      <c r="Y151" s="418"/>
      <c r="Z151" s="418"/>
      <c r="AA151" s="418"/>
      <c r="AB151" s="418"/>
      <c r="AC151" s="418" t="s">
        <v>1226</v>
      </c>
      <c r="AD151" s="418" t="s">
        <v>1226</v>
      </c>
      <c r="AE151" s="418" t="s">
        <v>1226</v>
      </c>
      <c r="AF151" s="418" t="s">
        <v>1226</v>
      </c>
      <c r="AG151" s="418" t="s">
        <v>1226</v>
      </c>
      <c r="AH151" s="418" t="s">
        <v>1226</v>
      </c>
      <c r="AI151" s="418" t="s">
        <v>1226</v>
      </c>
      <c r="AJ151" s="419" t="s">
        <v>1226</v>
      </c>
      <c r="AK151" s="420"/>
      <c r="AL151" s="421"/>
      <c r="AM151" s="421"/>
      <c r="AN151" s="421"/>
      <c r="AO151" s="422"/>
    </row>
    <row r="152" spans="1:41" ht="15.75" customHeight="1" x14ac:dyDescent="0.25">
      <c r="A152" s="83" t="s">
        <v>2169</v>
      </c>
      <c r="B152" s="84" t="s">
        <v>507</v>
      </c>
      <c r="C152" s="79" t="s">
        <v>2154</v>
      </c>
      <c r="D152" s="85" t="s">
        <v>2163</v>
      </c>
      <c r="E152" s="85" t="s">
        <v>488</v>
      </c>
      <c r="F152" s="84">
        <v>0</v>
      </c>
      <c r="G152" s="86">
        <v>0</v>
      </c>
      <c r="H152" s="77" t="s">
        <v>489</v>
      </c>
      <c r="I152" s="415" t="s">
        <v>1227</v>
      </c>
      <c r="J152" s="416"/>
      <c r="K152" s="416"/>
      <c r="L152" s="416"/>
      <c r="M152" s="416"/>
      <c r="N152" s="416"/>
      <c r="O152" s="417" t="s">
        <v>1228</v>
      </c>
      <c r="P152" s="418" t="s">
        <v>1228</v>
      </c>
      <c r="Q152" s="418" t="s">
        <v>1228</v>
      </c>
      <c r="R152" s="418" t="s">
        <v>1228</v>
      </c>
      <c r="S152" s="418" t="s">
        <v>1228</v>
      </c>
      <c r="T152" s="418" t="s">
        <v>1228</v>
      </c>
      <c r="U152" s="418" t="s">
        <v>1228</v>
      </c>
      <c r="V152" s="418" t="s">
        <v>1228</v>
      </c>
      <c r="W152" s="418" t="s">
        <v>1228</v>
      </c>
      <c r="X152" s="418" t="s">
        <v>1228</v>
      </c>
      <c r="Y152" s="418"/>
      <c r="Z152" s="418"/>
      <c r="AA152" s="418"/>
      <c r="AB152" s="418"/>
      <c r="AC152" s="418" t="s">
        <v>1228</v>
      </c>
      <c r="AD152" s="418" t="s">
        <v>1228</v>
      </c>
      <c r="AE152" s="418" t="s">
        <v>1228</v>
      </c>
      <c r="AF152" s="418" t="s">
        <v>1228</v>
      </c>
      <c r="AG152" s="418" t="s">
        <v>1228</v>
      </c>
      <c r="AH152" s="418" t="s">
        <v>1228</v>
      </c>
      <c r="AI152" s="418" t="s">
        <v>1228</v>
      </c>
      <c r="AJ152" s="419" t="s">
        <v>1228</v>
      </c>
      <c r="AK152" s="420"/>
      <c r="AL152" s="421"/>
      <c r="AM152" s="421"/>
      <c r="AN152" s="421"/>
      <c r="AO152" s="422"/>
    </row>
    <row r="153" spans="1:41" ht="15.75" customHeight="1" x14ac:dyDescent="0.25">
      <c r="A153" s="83" t="s">
        <v>2169</v>
      </c>
      <c r="B153" s="84" t="s">
        <v>507</v>
      </c>
      <c r="C153" s="79" t="s">
        <v>2154</v>
      </c>
      <c r="D153" s="85" t="s">
        <v>2163</v>
      </c>
      <c r="E153" s="85" t="s">
        <v>422</v>
      </c>
      <c r="F153" s="84">
        <v>0</v>
      </c>
      <c r="G153" s="86">
        <v>0</v>
      </c>
      <c r="H153" s="77" t="s">
        <v>425</v>
      </c>
      <c r="I153" s="415" t="s">
        <v>1229</v>
      </c>
      <c r="J153" s="416"/>
      <c r="K153" s="416"/>
      <c r="L153" s="416"/>
      <c r="M153" s="416"/>
      <c r="N153" s="416"/>
      <c r="O153" s="417" t="s">
        <v>1230</v>
      </c>
      <c r="P153" s="418" t="s">
        <v>1230</v>
      </c>
      <c r="Q153" s="418" t="s">
        <v>1230</v>
      </c>
      <c r="R153" s="418" t="s">
        <v>1230</v>
      </c>
      <c r="S153" s="418" t="s">
        <v>1230</v>
      </c>
      <c r="T153" s="418" t="s">
        <v>1230</v>
      </c>
      <c r="U153" s="418" t="s">
        <v>1230</v>
      </c>
      <c r="V153" s="418" t="s">
        <v>1230</v>
      </c>
      <c r="W153" s="418" t="s">
        <v>1230</v>
      </c>
      <c r="X153" s="418" t="s">
        <v>1230</v>
      </c>
      <c r="Y153" s="418"/>
      <c r="Z153" s="418"/>
      <c r="AA153" s="418"/>
      <c r="AB153" s="418"/>
      <c r="AC153" s="418" t="s">
        <v>1230</v>
      </c>
      <c r="AD153" s="418" t="s">
        <v>1230</v>
      </c>
      <c r="AE153" s="418" t="s">
        <v>1230</v>
      </c>
      <c r="AF153" s="418" t="s">
        <v>1230</v>
      </c>
      <c r="AG153" s="418" t="s">
        <v>1230</v>
      </c>
      <c r="AH153" s="418" t="s">
        <v>1230</v>
      </c>
      <c r="AI153" s="418" t="s">
        <v>1230</v>
      </c>
      <c r="AJ153" s="419" t="s">
        <v>1230</v>
      </c>
      <c r="AK153" s="420"/>
      <c r="AL153" s="421"/>
      <c r="AM153" s="421"/>
      <c r="AN153" s="421"/>
      <c r="AO153" s="422"/>
    </row>
    <row r="154" spans="1:41" ht="15.75" customHeight="1" x14ac:dyDescent="0.25">
      <c r="A154" s="78" t="s">
        <v>2169</v>
      </c>
      <c r="B154" s="79" t="s">
        <v>507</v>
      </c>
      <c r="C154" s="79" t="s">
        <v>2154</v>
      </c>
      <c r="D154" s="87" t="s">
        <v>2166</v>
      </c>
      <c r="E154" s="79" t="s">
        <v>2155</v>
      </c>
      <c r="F154" s="79">
        <v>0</v>
      </c>
      <c r="G154" s="80">
        <v>0</v>
      </c>
      <c r="H154" s="77"/>
      <c r="I154" s="407" t="s">
        <v>1231</v>
      </c>
      <c r="J154" s="408"/>
      <c r="K154" s="408"/>
      <c r="L154" s="408"/>
      <c r="M154" s="408"/>
      <c r="N154" s="408"/>
      <c r="O154" s="409" t="s">
        <v>1232</v>
      </c>
      <c r="P154" s="410" t="s">
        <v>1232</v>
      </c>
      <c r="Q154" s="410" t="s">
        <v>1232</v>
      </c>
      <c r="R154" s="410" t="s">
        <v>1232</v>
      </c>
      <c r="S154" s="410" t="s">
        <v>1232</v>
      </c>
      <c r="T154" s="410" t="s">
        <v>1232</v>
      </c>
      <c r="U154" s="410" t="s">
        <v>1232</v>
      </c>
      <c r="V154" s="410" t="s">
        <v>1232</v>
      </c>
      <c r="W154" s="410" t="s">
        <v>1232</v>
      </c>
      <c r="X154" s="410" t="s">
        <v>1232</v>
      </c>
      <c r="Y154" s="410"/>
      <c r="Z154" s="410"/>
      <c r="AA154" s="410"/>
      <c r="AB154" s="410"/>
      <c r="AC154" s="410" t="s">
        <v>1232</v>
      </c>
      <c r="AD154" s="410" t="s">
        <v>1232</v>
      </c>
      <c r="AE154" s="410" t="s">
        <v>1232</v>
      </c>
      <c r="AF154" s="410" t="s">
        <v>1232</v>
      </c>
      <c r="AG154" s="410" t="s">
        <v>1232</v>
      </c>
      <c r="AH154" s="410" t="s">
        <v>1232</v>
      </c>
      <c r="AI154" s="410" t="s">
        <v>1232</v>
      </c>
      <c r="AJ154" s="411" t="s">
        <v>1232</v>
      </c>
      <c r="AK154" s="412">
        <f>SUM(AK155:AK157)</f>
        <v>0</v>
      </c>
      <c r="AL154" s="413">
        <f>SUM(AL155:AL157)</f>
        <v>0</v>
      </c>
      <c r="AM154" s="413">
        <f>SUM(AM155:AM157)</f>
        <v>0</v>
      </c>
      <c r="AN154" s="413">
        <f>SUM(AN155:AN157)</f>
        <v>0</v>
      </c>
      <c r="AO154" s="414">
        <f>SUM(AO155:AO157)</f>
        <v>0</v>
      </c>
    </row>
    <row r="155" spans="1:41" ht="15.75" customHeight="1" x14ac:dyDescent="0.25">
      <c r="A155" s="83" t="s">
        <v>2169</v>
      </c>
      <c r="B155" s="84" t="s">
        <v>507</v>
      </c>
      <c r="C155" s="79" t="s">
        <v>2154</v>
      </c>
      <c r="D155" s="85" t="s">
        <v>2166</v>
      </c>
      <c r="E155" s="85" t="s">
        <v>2166</v>
      </c>
      <c r="F155" s="84">
        <v>0</v>
      </c>
      <c r="G155" s="86">
        <v>0</v>
      </c>
      <c r="H155" s="77"/>
      <c r="I155" s="415" t="s">
        <v>1233</v>
      </c>
      <c r="J155" s="416"/>
      <c r="K155" s="416"/>
      <c r="L155" s="416"/>
      <c r="M155" s="416"/>
      <c r="N155" s="416"/>
      <c r="O155" s="417" t="s">
        <v>1234</v>
      </c>
      <c r="P155" s="418" t="s">
        <v>1234</v>
      </c>
      <c r="Q155" s="418" t="s">
        <v>1234</v>
      </c>
      <c r="R155" s="418" t="s">
        <v>1234</v>
      </c>
      <c r="S155" s="418" t="s">
        <v>1234</v>
      </c>
      <c r="T155" s="418" t="s">
        <v>1234</v>
      </c>
      <c r="U155" s="418" t="s">
        <v>1234</v>
      </c>
      <c r="V155" s="418" t="s">
        <v>1234</v>
      </c>
      <c r="W155" s="418" t="s">
        <v>1234</v>
      </c>
      <c r="X155" s="418" t="s">
        <v>1234</v>
      </c>
      <c r="Y155" s="418"/>
      <c r="Z155" s="418"/>
      <c r="AA155" s="418"/>
      <c r="AB155" s="418"/>
      <c r="AC155" s="418" t="s">
        <v>1234</v>
      </c>
      <c r="AD155" s="418" t="s">
        <v>1234</v>
      </c>
      <c r="AE155" s="418" t="s">
        <v>1234</v>
      </c>
      <c r="AF155" s="418" t="s">
        <v>1234</v>
      </c>
      <c r="AG155" s="418" t="s">
        <v>1234</v>
      </c>
      <c r="AH155" s="418" t="s">
        <v>1234</v>
      </c>
      <c r="AI155" s="418" t="s">
        <v>1234</v>
      </c>
      <c r="AJ155" s="419" t="s">
        <v>1234</v>
      </c>
      <c r="AK155" s="420"/>
      <c r="AL155" s="421"/>
      <c r="AM155" s="421"/>
      <c r="AN155" s="421"/>
      <c r="AO155" s="422"/>
    </row>
    <row r="156" spans="1:41" ht="15.75" customHeight="1" x14ac:dyDescent="0.25">
      <c r="A156" s="83" t="s">
        <v>2169</v>
      </c>
      <c r="B156" s="84" t="s">
        <v>507</v>
      </c>
      <c r="C156" s="79" t="s">
        <v>2154</v>
      </c>
      <c r="D156" s="85" t="s">
        <v>2166</v>
      </c>
      <c r="E156" s="85" t="s">
        <v>488</v>
      </c>
      <c r="F156" s="84">
        <v>0</v>
      </c>
      <c r="G156" s="86">
        <v>0</v>
      </c>
      <c r="H156" s="77" t="s">
        <v>489</v>
      </c>
      <c r="I156" s="415" t="s">
        <v>1235</v>
      </c>
      <c r="J156" s="416"/>
      <c r="K156" s="416"/>
      <c r="L156" s="416"/>
      <c r="M156" s="416"/>
      <c r="N156" s="416"/>
      <c r="O156" s="417" t="s">
        <v>1236</v>
      </c>
      <c r="P156" s="418" t="s">
        <v>1236</v>
      </c>
      <c r="Q156" s="418" t="s">
        <v>1236</v>
      </c>
      <c r="R156" s="418" t="s">
        <v>1236</v>
      </c>
      <c r="S156" s="418" t="s">
        <v>1236</v>
      </c>
      <c r="T156" s="418" t="s">
        <v>1236</v>
      </c>
      <c r="U156" s="418" t="s">
        <v>1236</v>
      </c>
      <c r="V156" s="418" t="s">
        <v>1236</v>
      </c>
      <c r="W156" s="418" t="s">
        <v>1236</v>
      </c>
      <c r="X156" s="418" t="s">
        <v>1236</v>
      </c>
      <c r="Y156" s="418"/>
      <c r="Z156" s="418"/>
      <c r="AA156" s="418"/>
      <c r="AB156" s="418"/>
      <c r="AC156" s="418" t="s">
        <v>1236</v>
      </c>
      <c r="AD156" s="418" t="s">
        <v>1236</v>
      </c>
      <c r="AE156" s="418" t="s">
        <v>1236</v>
      </c>
      <c r="AF156" s="418" t="s">
        <v>1236</v>
      </c>
      <c r="AG156" s="418" t="s">
        <v>1236</v>
      </c>
      <c r="AH156" s="418" t="s">
        <v>1236</v>
      </c>
      <c r="AI156" s="418" t="s">
        <v>1236</v>
      </c>
      <c r="AJ156" s="419" t="s">
        <v>1236</v>
      </c>
      <c r="AK156" s="420"/>
      <c r="AL156" s="421"/>
      <c r="AM156" s="421"/>
      <c r="AN156" s="421"/>
      <c r="AO156" s="422"/>
    </row>
    <row r="157" spans="1:41" ht="15.75" customHeight="1" x14ac:dyDescent="0.25">
      <c r="A157" s="83" t="s">
        <v>2169</v>
      </c>
      <c r="B157" s="84" t="s">
        <v>507</v>
      </c>
      <c r="C157" s="79" t="s">
        <v>2154</v>
      </c>
      <c r="D157" s="85" t="s">
        <v>2166</v>
      </c>
      <c r="E157" s="85" t="s">
        <v>422</v>
      </c>
      <c r="F157" s="84">
        <v>0</v>
      </c>
      <c r="G157" s="86">
        <v>0</v>
      </c>
      <c r="H157" s="77" t="s">
        <v>425</v>
      </c>
      <c r="I157" s="415" t="s">
        <v>1237</v>
      </c>
      <c r="J157" s="416"/>
      <c r="K157" s="416"/>
      <c r="L157" s="416"/>
      <c r="M157" s="416"/>
      <c r="N157" s="416"/>
      <c r="O157" s="417" t="s">
        <v>1238</v>
      </c>
      <c r="P157" s="418" t="s">
        <v>1238</v>
      </c>
      <c r="Q157" s="418" t="s">
        <v>1238</v>
      </c>
      <c r="R157" s="418" t="s">
        <v>1238</v>
      </c>
      <c r="S157" s="418" t="s">
        <v>1238</v>
      </c>
      <c r="T157" s="418" t="s">
        <v>1238</v>
      </c>
      <c r="U157" s="418" t="s">
        <v>1238</v>
      </c>
      <c r="V157" s="418" t="s">
        <v>1238</v>
      </c>
      <c r="W157" s="418" t="s">
        <v>1238</v>
      </c>
      <c r="X157" s="418" t="s">
        <v>1238</v>
      </c>
      <c r="Y157" s="418"/>
      <c r="Z157" s="418"/>
      <c r="AA157" s="418"/>
      <c r="AB157" s="418"/>
      <c r="AC157" s="418" t="s">
        <v>1238</v>
      </c>
      <c r="AD157" s="418" t="s">
        <v>1238</v>
      </c>
      <c r="AE157" s="418" t="s">
        <v>1238</v>
      </c>
      <c r="AF157" s="418" t="s">
        <v>1238</v>
      </c>
      <c r="AG157" s="418" t="s">
        <v>1238</v>
      </c>
      <c r="AH157" s="418" t="s">
        <v>1238</v>
      </c>
      <c r="AI157" s="418" t="s">
        <v>1238</v>
      </c>
      <c r="AJ157" s="419" t="s">
        <v>1238</v>
      </c>
      <c r="AK157" s="420"/>
      <c r="AL157" s="421"/>
      <c r="AM157" s="421"/>
      <c r="AN157" s="421"/>
      <c r="AO157" s="422"/>
    </row>
    <row r="158" spans="1:41" ht="15.75" customHeight="1" x14ac:dyDescent="0.25">
      <c r="A158" s="78" t="s">
        <v>2169</v>
      </c>
      <c r="B158" s="79" t="s">
        <v>507</v>
      </c>
      <c r="C158" s="79" t="s">
        <v>2154</v>
      </c>
      <c r="D158" s="87" t="s">
        <v>742</v>
      </c>
      <c r="E158" s="79" t="s">
        <v>2155</v>
      </c>
      <c r="F158" s="79">
        <v>0</v>
      </c>
      <c r="G158" s="80">
        <v>0</v>
      </c>
      <c r="H158" s="77"/>
      <c r="I158" s="407" t="s">
        <v>1239</v>
      </c>
      <c r="J158" s="408"/>
      <c r="K158" s="408"/>
      <c r="L158" s="408"/>
      <c r="M158" s="408"/>
      <c r="N158" s="408"/>
      <c r="O158" s="409" t="s">
        <v>1240</v>
      </c>
      <c r="P158" s="410" t="s">
        <v>1240</v>
      </c>
      <c r="Q158" s="410" t="s">
        <v>1240</v>
      </c>
      <c r="R158" s="410" t="s">
        <v>1240</v>
      </c>
      <c r="S158" s="410" t="s">
        <v>1240</v>
      </c>
      <c r="T158" s="410" t="s">
        <v>1240</v>
      </c>
      <c r="U158" s="410" t="s">
        <v>1240</v>
      </c>
      <c r="V158" s="410" t="s">
        <v>1240</v>
      </c>
      <c r="W158" s="410" t="s">
        <v>1240</v>
      </c>
      <c r="X158" s="410" t="s">
        <v>1240</v>
      </c>
      <c r="Y158" s="410"/>
      <c r="Z158" s="410"/>
      <c r="AA158" s="410"/>
      <c r="AB158" s="410"/>
      <c r="AC158" s="410" t="s">
        <v>1240</v>
      </c>
      <c r="AD158" s="410" t="s">
        <v>1240</v>
      </c>
      <c r="AE158" s="410" t="s">
        <v>1240</v>
      </c>
      <c r="AF158" s="410" t="s">
        <v>1240</v>
      </c>
      <c r="AG158" s="410" t="s">
        <v>1240</v>
      </c>
      <c r="AH158" s="410" t="s">
        <v>1240</v>
      </c>
      <c r="AI158" s="410" t="s">
        <v>1240</v>
      </c>
      <c r="AJ158" s="411" t="s">
        <v>1240</v>
      </c>
      <c r="AK158" s="412">
        <f>AK159+AK160+AK161+AK162+AK163+AK168</f>
        <v>0</v>
      </c>
      <c r="AL158" s="413">
        <f>AL159+AL160+AL161+AL162+AL163+AL168</f>
        <v>0</v>
      </c>
      <c r="AM158" s="413">
        <f>AM159+AM160+AM161+AM162+AM163+AM168</f>
        <v>0</v>
      </c>
      <c r="AN158" s="413">
        <f>AN159+AN160+AN161+AN162+AN163+AN168</f>
        <v>0</v>
      </c>
      <c r="AO158" s="414">
        <f>AO159+AO160+AO161+AO162+AO163+AO168</f>
        <v>0</v>
      </c>
    </row>
    <row r="159" spans="1:41" ht="15.75" customHeight="1" x14ac:dyDescent="0.25">
      <c r="A159" s="83" t="s">
        <v>2169</v>
      </c>
      <c r="B159" s="84" t="s">
        <v>507</v>
      </c>
      <c r="C159" s="79" t="s">
        <v>2154</v>
      </c>
      <c r="D159" s="85" t="s">
        <v>742</v>
      </c>
      <c r="E159" s="85" t="s">
        <v>2166</v>
      </c>
      <c r="F159" s="84">
        <v>0</v>
      </c>
      <c r="G159" s="86">
        <v>0</v>
      </c>
      <c r="H159" s="89" t="s">
        <v>489</v>
      </c>
      <c r="I159" s="415" t="s">
        <v>1241</v>
      </c>
      <c r="J159" s="416"/>
      <c r="K159" s="416"/>
      <c r="L159" s="416"/>
      <c r="M159" s="416"/>
      <c r="N159" s="416"/>
      <c r="O159" s="417" t="s">
        <v>1242</v>
      </c>
      <c r="P159" s="418" t="s">
        <v>1242</v>
      </c>
      <c r="Q159" s="418" t="s">
        <v>1242</v>
      </c>
      <c r="R159" s="418" t="s">
        <v>1242</v>
      </c>
      <c r="S159" s="418" t="s">
        <v>1242</v>
      </c>
      <c r="T159" s="418" t="s">
        <v>1242</v>
      </c>
      <c r="U159" s="418" t="s">
        <v>1242</v>
      </c>
      <c r="V159" s="418" t="s">
        <v>1242</v>
      </c>
      <c r="W159" s="418" t="s">
        <v>1242</v>
      </c>
      <c r="X159" s="418" t="s">
        <v>1242</v>
      </c>
      <c r="Y159" s="418"/>
      <c r="Z159" s="418"/>
      <c r="AA159" s="418"/>
      <c r="AB159" s="418"/>
      <c r="AC159" s="418" t="s">
        <v>1242</v>
      </c>
      <c r="AD159" s="418" t="s">
        <v>1242</v>
      </c>
      <c r="AE159" s="418" t="s">
        <v>1242</v>
      </c>
      <c r="AF159" s="418" t="s">
        <v>1242</v>
      </c>
      <c r="AG159" s="418" t="s">
        <v>1242</v>
      </c>
      <c r="AH159" s="418" t="s">
        <v>1242</v>
      </c>
      <c r="AI159" s="418" t="s">
        <v>1242</v>
      </c>
      <c r="AJ159" s="419" t="s">
        <v>1242</v>
      </c>
      <c r="AK159" s="420"/>
      <c r="AL159" s="421"/>
      <c r="AM159" s="421"/>
      <c r="AN159" s="421"/>
      <c r="AO159" s="422"/>
    </row>
    <row r="160" spans="1:41" ht="15.75" customHeight="1" x14ac:dyDescent="0.25">
      <c r="A160" s="83" t="s">
        <v>2169</v>
      </c>
      <c r="B160" s="84" t="s">
        <v>507</v>
      </c>
      <c r="C160" s="79" t="s">
        <v>2154</v>
      </c>
      <c r="D160" s="85" t="s">
        <v>742</v>
      </c>
      <c r="E160" s="85" t="s">
        <v>488</v>
      </c>
      <c r="F160" s="84">
        <v>0</v>
      </c>
      <c r="G160" s="86">
        <v>0</v>
      </c>
      <c r="H160" s="77"/>
      <c r="I160" s="415" t="s">
        <v>1243</v>
      </c>
      <c r="J160" s="416"/>
      <c r="K160" s="416"/>
      <c r="L160" s="416"/>
      <c r="M160" s="416"/>
      <c r="N160" s="416"/>
      <c r="O160" s="417" t="s">
        <v>1614</v>
      </c>
      <c r="P160" s="418" t="s">
        <v>1614</v>
      </c>
      <c r="Q160" s="418" t="s">
        <v>1614</v>
      </c>
      <c r="R160" s="418" t="s">
        <v>1614</v>
      </c>
      <c r="S160" s="418" t="s">
        <v>1614</v>
      </c>
      <c r="T160" s="418" t="s">
        <v>1614</v>
      </c>
      <c r="U160" s="418" t="s">
        <v>1614</v>
      </c>
      <c r="V160" s="418" t="s">
        <v>1614</v>
      </c>
      <c r="W160" s="418" t="s">
        <v>1614</v>
      </c>
      <c r="X160" s="418" t="s">
        <v>1614</v>
      </c>
      <c r="Y160" s="418"/>
      <c r="Z160" s="418"/>
      <c r="AA160" s="418"/>
      <c r="AB160" s="418"/>
      <c r="AC160" s="418" t="s">
        <v>1614</v>
      </c>
      <c r="AD160" s="418" t="s">
        <v>1614</v>
      </c>
      <c r="AE160" s="418" t="s">
        <v>1614</v>
      </c>
      <c r="AF160" s="418" t="s">
        <v>1614</v>
      </c>
      <c r="AG160" s="418" t="s">
        <v>1614</v>
      </c>
      <c r="AH160" s="418" t="s">
        <v>1614</v>
      </c>
      <c r="AI160" s="418" t="s">
        <v>1614</v>
      </c>
      <c r="AJ160" s="419" t="s">
        <v>1614</v>
      </c>
      <c r="AK160" s="420"/>
      <c r="AL160" s="421"/>
      <c r="AM160" s="421"/>
      <c r="AN160" s="421"/>
      <c r="AO160" s="422"/>
    </row>
    <row r="161" spans="1:41" ht="15.75" customHeight="1" x14ac:dyDescent="0.25">
      <c r="A161" s="83" t="s">
        <v>2169</v>
      </c>
      <c r="B161" s="84" t="s">
        <v>507</v>
      </c>
      <c r="C161" s="79" t="s">
        <v>2154</v>
      </c>
      <c r="D161" s="85" t="s">
        <v>742</v>
      </c>
      <c r="E161" s="85" t="s">
        <v>422</v>
      </c>
      <c r="F161" s="84">
        <v>0</v>
      </c>
      <c r="G161" s="86">
        <v>0</v>
      </c>
      <c r="H161" s="77" t="s">
        <v>425</v>
      </c>
      <c r="I161" s="415" t="s">
        <v>1615</v>
      </c>
      <c r="J161" s="416"/>
      <c r="K161" s="416"/>
      <c r="L161" s="416"/>
      <c r="M161" s="416"/>
      <c r="N161" s="416"/>
      <c r="O161" s="417" t="s">
        <v>1616</v>
      </c>
      <c r="P161" s="418" t="s">
        <v>1616</v>
      </c>
      <c r="Q161" s="418" t="s">
        <v>1616</v>
      </c>
      <c r="R161" s="418" t="s">
        <v>1616</v>
      </c>
      <c r="S161" s="418" t="s">
        <v>1616</v>
      </c>
      <c r="T161" s="418" t="s">
        <v>1616</v>
      </c>
      <c r="U161" s="418" t="s">
        <v>1616</v>
      </c>
      <c r="V161" s="418" t="s">
        <v>1616</v>
      </c>
      <c r="W161" s="418" t="s">
        <v>1616</v>
      </c>
      <c r="X161" s="418" t="s">
        <v>1616</v>
      </c>
      <c r="Y161" s="418"/>
      <c r="Z161" s="418"/>
      <c r="AA161" s="418"/>
      <c r="AB161" s="418"/>
      <c r="AC161" s="418" t="s">
        <v>1616</v>
      </c>
      <c r="AD161" s="418" t="s">
        <v>1616</v>
      </c>
      <c r="AE161" s="418" t="s">
        <v>1616</v>
      </c>
      <c r="AF161" s="418" t="s">
        <v>1616</v>
      </c>
      <c r="AG161" s="418" t="s">
        <v>1616</v>
      </c>
      <c r="AH161" s="418" t="s">
        <v>1616</v>
      </c>
      <c r="AI161" s="418" t="s">
        <v>1616</v>
      </c>
      <c r="AJ161" s="419" t="s">
        <v>1616</v>
      </c>
      <c r="AK161" s="420"/>
      <c r="AL161" s="421"/>
      <c r="AM161" s="421"/>
      <c r="AN161" s="421"/>
      <c r="AO161" s="422"/>
    </row>
    <row r="162" spans="1:41" ht="15.75" customHeight="1" x14ac:dyDescent="0.25">
      <c r="A162" s="83" t="s">
        <v>2169</v>
      </c>
      <c r="B162" s="84" t="s">
        <v>507</v>
      </c>
      <c r="C162" s="79" t="s">
        <v>2154</v>
      </c>
      <c r="D162" s="85" t="s">
        <v>742</v>
      </c>
      <c r="E162" s="85" t="s">
        <v>739</v>
      </c>
      <c r="F162" s="84">
        <v>0</v>
      </c>
      <c r="G162" s="86">
        <v>0</v>
      </c>
      <c r="H162" s="77"/>
      <c r="I162" s="415" t="s">
        <v>1617</v>
      </c>
      <c r="J162" s="416"/>
      <c r="K162" s="416"/>
      <c r="L162" s="416"/>
      <c r="M162" s="416"/>
      <c r="N162" s="416"/>
      <c r="O162" s="417" t="s">
        <v>1618</v>
      </c>
      <c r="P162" s="418" t="s">
        <v>1618</v>
      </c>
      <c r="Q162" s="418" t="s">
        <v>1618</v>
      </c>
      <c r="R162" s="418" t="s">
        <v>1618</v>
      </c>
      <c r="S162" s="418" t="s">
        <v>1618</v>
      </c>
      <c r="T162" s="418" t="s">
        <v>1618</v>
      </c>
      <c r="U162" s="418" t="s">
        <v>1618</v>
      </c>
      <c r="V162" s="418" t="s">
        <v>1618</v>
      </c>
      <c r="W162" s="418" t="s">
        <v>1618</v>
      </c>
      <c r="X162" s="418" t="s">
        <v>1618</v>
      </c>
      <c r="Y162" s="418"/>
      <c r="Z162" s="418"/>
      <c r="AA162" s="418"/>
      <c r="AB162" s="418"/>
      <c r="AC162" s="418" t="s">
        <v>1618</v>
      </c>
      <c r="AD162" s="418" t="s">
        <v>1618</v>
      </c>
      <c r="AE162" s="418" t="s">
        <v>1618</v>
      </c>
      <c r="AF162" s="418" t="s">
        <v>1618</v>
      </c>
      <c r="AG162" s="418" t="s">
        <v>1618</v>
      </c>
      <c r="AH162" s="418" t="s">
        <v>1618</v>
      </c>
      <c r="AI162" s="418" t="s">
        <v>1618</v>
      </c>
      <c r="AJ162" s="419" t="s">
        <v>1618</v>
      </c>
      <c r="AK162" s="420"/>
      <c r="AL162" s="421"/>
      <c r="AM162" s="421"/>
      <c r="AN162" s="421"/>
      <c r="AO162" s="422"/>
    </row>
    <row r="163" spans="1:41" ht="15.75" customHeight="1" x14ac:dyDescent="0.25">
      <c r="A163" s="83" t="s">
        <v>2169</v>
      </c>
      <c r="B163" s="84" t="s">
        <v>507</v>
      </c>
      <c r="C163" s="79" t="s">
        <v>2154</v>
      </c>
      <c r="D163" s="85" t="s">
        <v>742</v>
      </c>
      <c r="E163" s="85" t="s">
        <v>732</v>
      </c>
      <c r="F163" s="84">
        <v>0</v>
      </c>
      <c r="G163" s="86">
        <v>0</v>
      </c>
      <c r="H163" s="77"/>
      <c r="I163" s="415" t="s">
        <v>1619</v>
      </c>
      <c r="J163" s="416"/>
      <c r="K163" s="416"/>
      <c r="L163" s="416"/>
      <c r="M163" s="416"/>
      <c r="N163" s="416"/>
      <c r="O163" s="417" t="s">
        <v>1620</v>
      </c>
      <c r="P163" s="418" t="s">
        <v>1620</v>
      </c>
      <c r="Q163" s="418" t="s">
        <v>1620</v>
      </c>
      <c r="R163" s="418" t="s">
        <v>1620</v>
      </c>
      <c r="S163" s="418" t="s">
        <v>1620</v>
      </c>
      <c r="T163" s="418" t="s">
        <v>1620</v>
      </c>
      <c r="U163" s="418" t="s">
        <v>1620</v>
      </c>
      <c r="V163" s="418" t="s">
        <v>1620</v>
      </c>
      <c r="W163" s="418" t="s">
        <v>1620</v>
      </c>
      <c r="X163" s="418" t="s">
        <v>1620</v>
      </c>
      <c r="Y163" s="418"/>
      <c r="Z163" s="418"/>
      <c r="AA163" s="418"/>
      <c r="AB163" s="418"/>
      <c r="AC163" s="418" t="s">
        <v>1620</v>
      </c>
      <c r="AD163" s="418" t="s">
        <v>1620</v>
      </c>
      <c r="AE163" s="418" t="s">
        <v>1620</v>
      </c>
      <c r="AF163" s="418" t="s">
        <v>1620</v>
      </c>
      <c r="AG163" s="418" t="s">
        <v>1620</v>
      </c>
      <c r="AH163" s="418" t="s">
        <v>1620</v>
      </c>
      <c r="AI163" s="418" t="s">
        <v>1620</v>
      </c>
      <c r="AJ163" s="419" t="s">
        <v>1620</v>
      </c>
      <c r="AK163" s="420">
        <f>SUM(AK164:AO167)</f>
        <v>0</v>
      </c>
      <c r="AL163" s="421"/>
      <c r="AM163" s="421"/>
      <c r="AN163" s="421"/>
      <c r="AO163" s="422"/>
    </row>
    <row r="164" spans="1:41" ht="15.75" customHeight="1" x14ac:dyDescent="0.25">
      <c r="A164" s="83" t="s">
        <v>2169</v>
      </c>
      <c r="B164" s="84" t="s">
        <v>507</v>
      </c>
      <c r="C164" s="79" t="s">
        <v>2154</v>
      </c>
      <c r="D164" s="85" t="s">
        <v>742</v>
      </c>
      <c r="E164" s="85" t="s">
        <v>732</v>
      </c>
      <c r="F164" s="84" t="s">
        <v>2154</v>
      </c>
      <c r="G164" s="86">
        <v>0</v>
      </c>
      <c r="H164" s="77"/>
      <c r="I164" s="415" t="s">
        <v>1621</v>
      </c>
      <c r="J164" s="416"/>
      <c r="K164" s="416"/>
      <c r="L164" s="416"/>
      <c r="M164" s="416"/>
      <c r="N164" s="416"/>
      <c r="O164" s="417" t="s">
        <v>1622</v>
      </c>
      <c r="P164" s="418" t="s">
        <v>1622</v>
      </c>
      <c r="Q164" s="418" t="s">
        <v>1622</v>
      </c>
      <c r="R164" s="418" t="s">
        <v>1622</v>
      </c>
      <c r="S164" s="418" t="s">
        <v>1622</v>
      </c>
      <c r="T164" s="418" t="s">
        <v>1622</v>
      </c>
      <c r="U164" s="418" t="s">
        <v>1622</v>
      </c>
      <c r="V164" s="418" t="s">
        <v>1622</v>
      </c>
      <c r="W164" s="418" t="s">
        <v>1622</v>
      </c>
      <c r="X164" s="418" t="s">
        <v>1622</v>
      </c>
      <c r="Y164" s="418"/>
      <c r="Z164" s="418"/>
      <c r="AA164" s="418"/>
      <c r="AB164" s="418"/>
      <c r="AC164" s="418" t="s">
        <v>1622</v>
      </c>
      <c r="AD164" s="418" t="s">
        <v>1622</v>
      </c>
      <c r="AE164" s="418" t="s">
        <v>1622</v>
      </c>
      <c r="AF164" s="418" t="s">
        <v>1622</v>
      </c>
      <c r="AG164" s="418" t="s">
        <v>1622</v>
      </c>
      <c r="AH164" s="418" t="s">
        <v>1622</v>
      </c>
      <c r="AI164" s="418" t="s">
        <v>1622</v>
      </c>
      <c r="AJ164" s="419" t="s">
        <v>1622</v>
      </c>
      <c r="AK164" s="420"/>
      <c r="AL164" s="421"/>
      <c r="AM164" s="421"/>
      <c r="AN164" s="421"/>
      <c r="AO164" s="422"/>
    </row>
    <row r="165" spans="1:41" ht="15.75" customHeight="1" x14ac:dyDescent="0.25">
      <c r="A165" s="83" t="s">
        <v>2169</v>
      </c>
      <c r="B165" s="84" t="s">
        <v>507</v>
      </c>
      <c r="C165" s="79" t="s">
        <v>2154</v>
      </c>
      <c r="D165" s="85" t="s">
        <v>742</v>
      </c>
      <c r="E165" s="85" t="s">
        <v>732</v>
      </c>
      <c r="F165" s="84" t="s">
        <v>2169</v>
      </c>
      <c r="G165" s="86">
        <v>0</v>
      </c>
      <c r="H165" s="77"/>
      <c r="I165" s="415" t="s">
        <v>1623</v>
      </c>
      <c r="J165" s="416"/>
      <c r="K165" s="416"/>
      <c r="L165" s="416"/>
      <c r="M165" s="416"/>
      <c r="N165" s="416"/>
      <c r="O165" s="417" t="s">
        <v>1624</v>
      </c>
      <c r="P165" s="418" t="s">
        <v>1624</v>
      </c>
      <c r="Q165" s="418" t="s">
        <v>1624</v>
      </c>
      <c r="R165" s="418" t="s">
        <v>1624</v>
      </c>
      <c r="S165" s="418" t="s">
        <v>1624</v>
      </c>
      <c r="T165" s="418" t="s">
        <v>1624</v>
      </c>
      <c r="U165" s="418" t="s">
        <v>1624</v>
      </c>
      <c r="V165" s="418" t="s">
        <v>1624</v>
      </c>
      <c r="W165" s="418" t="s">
        <v>1624</v>
      </c>
      <c r="X165" s="418" t="s">
        <v>1624</v>
      </c>
      <c r="Y165" s="418"/>
      <c r="Z165" s="418"/>
      <c r="AA165" s="418"/>
      <c r="AB165" s="418"/>
      <c r="AC165" s="418" t="s">
        <v>1624</v>
      </c>
      <c r="AD165" s="418" t="s">
        <v>1624</v>
      </c>
      <c r="AE165" s="418" t="s">
        <v>1624</v>
      </c>
      <c r="AF165" s="418" t="s">
        <v>1624</v>
      </c>
      <c r="AG165" s="418" t="s">
        <v>1624</v>
      </c>
      <c r="AH165" s="418" t="s">
        <v>1624</v>
      </c>
      <c r="AI165" s="418" t="s">
        <v>1624</v>
      </c>
      <c r="AJ165" s="419" t="s">
        <v>1624</v>
      </c>
      <c r="AK165" s="420"/>
      <c r="AL165" s="421"/>
      <c r="AM165" s="421"/>
      <c r="AN165" s="421"/>
      <c r="AO165" s="422"/>
    </row>
    <row r="166" spans="1:41" ht="15.75" customHeight="1" x14ac:dyDescent="0.25">
      <c r="A166" s="83" t="s">
        <v>2169</v>
      </c>
      <c r="B166" s="84" t="s">
        <v>507</v>
      </c>
      <c r="C166" s="79" t="s">
        <v>2154</v>
      </c>
      <c r="D166" s="85" t="s">
        <v>742</v>
      </c>
      <c r="E166" s="85" t="s">
        <v>732</v>
      </c>
      <c r="F166" s="84" t="s">
        <v>504</v>
      </c>
      <c r="G166" s="86">
        <v>0</v>
      </c>
      <c r="H166" s="77"/>
      <c r="I166" s="415" t="s">
        <v>1625</v>
      </c>
      <c r="J166" s="416"/>
      <c r="K166" s="416"/>
      <c r="L166" s="416"/>
      <c r="M166" s="416"/>
      <c r="N166" s="416"/>
      <c r="O166" s="417" t="s">
        <v>1626</v>
      </c>
      <c r="P166" s="418" t="s">
        <v>1626</v>
      </c>
      <c r="Q166" s="418" t="s">
        <v>1626</v>
      </c>
      <c r="R166" s="418" t="s">
        <v>1626</v>
      </c>
      <c r="S166" s="418" t="s">
        <v>1626</v>
      </c>
      <c r="T166" s="418" t="s">
        <v>1626</v>
      </c>
      <c r="U166" s="418" t="s">
        <v>1626</v>
      </c>
      <c r="V166" s="418" t="s">
        <v>1626</v>
      </c>
      <c r="W166" s="418" t="s">
        <v>1626</v>
      </c>
      <c r="X166" s="418" t="s">
        <v>1626</v>
      </c>
      <c r="Y166" s="418"/>
      <c r="Z166" s="418"/>
      <c r="AA166" s="418"/>
      <c r="AB166" s="418"/>
      <c r="AC166" s="418" t="s">
        <v>1626</v>
      </c>
      <c r="AD166" s="418" t="s">
        <v>1626</v>
      </c>
      <c r="AE166" s="418" t="s">
        <v>1626</v>
      </c>
      <c r="AF166" s="418" t="s">
        <v>1626</v>
      </c>
      <c r="AG166" s="418" t="s">
        <v>1626</v>
      </c>
      <c r="AH166" s="418" t="s">
        <v>1626</v>
      </c>
      <c r="AI166" s="418" t="s">
        <v>1626</v>
      </c>
      <c r="AJ166" s="419" t="s">
        <v>1626</v>
      </c>
      <c r="AK166" s="420"/>
      <c r="AL166" s="421"/>
      <c r="AM166" s="421"/>
      <c r="AN166" s="421"/>
      <c r="AO166" s="422"/>
    </row>
    <row r="167" spans="1:41" ht="15.75" customHeight="1" x14ac:dyDescent="0.25">
      <c r="A167" s="83" t="s">
        <v>2169</v>
      </c>
      <c r="B167" s="84" t="s">
        <v>507</v>
      </c>
      <c r="C167" s="79" t="s">
        <v>2154</v>
      </c>
      <c r="D167" s="85" t="s">
        <v>742</v>
      </c>
      <c r="E167" s="85" t="s">
        <v>732</v>
      </c>
      <c r="F167" s="84" t="s">
        <v>404</v>
      </c>
      <c r="G167" s="86">
        <v>0</v>
      </c>
      <c r="H167" s="77"/>
      <c r="I167" s="415" t="s">
        <v>1623</v>
      </c>
      <c r="J167" s="416"/>
      <c r="K167" s="416"/>
      <c r="L167" s="416"/>
      <c r="M167" s="416"/>
      <c r="N167" s="416"/>
      <c r="O167" s="417" t="s">
        <v>1627</v>
      </c>
      <c r="P167" s="418" t="s">
        <v>1627</v>
      </c>
      <c r="Q167" s="418" t="s">
        <v>1627</v>
      </c>
      <c r="R167" s="418" t="s">
        <v>1627</v>
      </c>
      <c r="S167" s="418" t="s">
        <v>1627</v>
      </c>
      <c r="T167" s="418" t="s">
        <v>1627</v>
      </c>
      <c r="U167" s="418" t="s">
        <v>1627</v>
      </c>
      <c r="V167" s="418" t="s">
        <v>1627</v>
      </c>
      <c r="W167" s="418" t="s">
        <v>1627</v>
      </c>
      <c r="X167" s="418" t="s">
        <v>1627</v>
      </c>
      <c r="Y167" s="418"/>
      <c r="Z167" s="418"/>
      <c r="AA167" s="418"/>
      <c r="AB167" s="418"/>
      <c r="AC167" s="418" t="s">
        <v>1627</v>
      </c>
      <c r="AD167" s="418" t="s">
        <v>1627</v>
      </c>
      <c r="AE167" s="418" t="s">
        <v>1627</v>
      </c>
      <c r="AF167" s="418" t="s">
        <v>1627</v>
      </c>
      <c r="AG167" s="418" t="s">
        <v>1627</v>
      </c>
      <c r="AH167" s="418" t="s">
        <v>1627</v>
      </c>
      <c r="AI167" s="418" t="s">
        <v>1627</v>
      </c>
      <c r="AJ167" s="419" t="s">
        <v>1627</v>
      </c>
      <c r="AK167" s="420"/>
      <c r="AL167" s="421"/>
      <c r="AM167" s="421"/>
      <c r="AN167" s="421"/>
      <c r="AO167" s="422"/>
    </row>
    <row r="168" spans="1:41" ht="15.75" customHeight="1" x14ac:dyDescent="0.25">
      <c r="A168" s="83" t="s">
        <v>2169</v>
      </c>
      <c r="B168" s="84" t="s">
        <v>507</v>
      </c>
      <c r="C168" s="79" t="s">
        <v>2154</v>
      </c>
      <c r="D168" s="85" t="s">
        <v>742</v>
      </c>
      <c r="E168" s="85" t="s">
        <v>977</v>
      </c>
      <c r="F168" s="84">
        <v>0</v>
      </c>
      <c r="G168" s="86">
        <v>0</v>
      </c>
      <c r="H168" s="77"/>
      <c r="I168" s="415" t="s">
        <v>1628</v>
      </c>
      <c r="J168" s="416"/>
      <c r="K168" s="416"/>
      <c r="L168" s="416"/>
      <c r="M168" s="416"/>
      <c r="N168" s="416"/>
      <c r="O168" s="417" t="s">
        <v>1304</v>
      </c>
      <c r="P168" s="418" t="s">
        <v>1304</v>
      </c>
      <c r="Q168" s="418" t="s">
        <v>1304</v>
      </c>
      <c r="R168" s="418" t="s">
        <v>1304</v>
      </c>
      <c r="S168" s="418" t="s">
        <v>1304</v>
      </c>
      <c r="T168" s="418" t="s">
        <v>1304</v>
      </c>
      <c r="U168" s="418" t="s">
        <v>1304</v>
      </c>
      <c r="V168" s="418" t="s">
        <v>1304</v>
      </c>
      <c r="W168" s="418" t="s">
        <v>1304</v>
      </c>
      <c r="X168" s="418" t="s">
        <v>1304</v>
      </c>
      <c r="Y168" s="418"/>
      <c r="Z168" s="418"/>
      <c r="AA168" s="418"/>
      <c r="AB168" s="418"/>
      <c r="AC168" s="418" t="s">
        <v>1304</v>
      </c>
      <c r="AD168" s="418" t="s">
        <v>1304</v>
      </c>
      <c r="AE168" s="418" t="s">
        <v>1304</v>
      </c>
      <c r="AF168" s="418" t="s">
        <v>1304</v>
      </c>
      <c r="AG168" s="418" t="s">
        <v>1304</v>
      </c>
      <c r="AH168" s="418" t="s">
        <v>1304</v>
      </c>
      <c r="AI168" s="418" t="s">
        <v>1304</v>
      </c>
      <c r="AJ168" s="419" t="s">
        <v>1304</v>
      </c>
      <c r="AK168" s="420"/>
      <c r="AL168" s="421"/>
      <c r="AM168" s="421"/>
      <c r="AN168" s="421"/>
      <c r="AO168" s="422"/>
    </row>
    <row r="169" spans="1:41" ht="15.75" customHeight="1" x14ac:dyDescent="0.25">
      <c r="A169" s="78" t="s">
        <v>2169</v>
      </c>
      <c r="B169" s="79" t="s">
        <v>507</v>
      </c>
      <c r="C169" s="79" t="s">
        <v>2154</v>
      </c>
      <c r="D169" s="87" t="s">
        <v>488</v>
      </c>
      <c r="E169" s="79" t="s">
        <v>2155</v>
      </c>
      <c r="F169" s="79">
        <v>0</v>
      </c>
      <c r="G169" s="80">
        <v>0</v>
      </c>
      <c r="H169" s="77"/>
      <c r="I169" s="407" t="s">
        <v>1305</v>
      </c>
      <c r="J169" s="408"/>
      <c r="K169" s="408"/>
      <c r="L169" s="408"/>
      <c r="M169" s="408"/>
      <c r="N169" s="408"/>
      <c r="O169" s="409" t="s">
        <v>1306</v>
      </c>
      <c r="P169" s="410" t="s">
        <v>1306</v>
      </c>
      <c r="Q169" s="410" t="s">
        <v>1306</v>
      </c>
      <c r="R169" s="410" t="s">
        <v>1306</v>
      </c>
      <c r="S169" s="410" t="s">
        <v>1306</v>
      </c>
      <c r="T169" s="410" t="s">
        <v>1306</v>
      </c>
      <c r="U169" s="410" t="s">
        <v>1306</v>
      </c>
      <c r="V169" s="410" t="s">
        <v>1306</v>
      </c>
      <c r="W169" s="410" t="s">
        <v>1306</v>
      </c>
      <c r="X169" s="410" t="s">
        <v>1306</v>
      </c>
      <c r="Y169" s="410"/>
      <c r="Z169" s="410"/>
      <c r="AA169" s="410"/>
      <c r="AB169" s="410"/>
      <c r="AC169" s="410" t="s">
        <v>1306</v>
      </c>
      <c r="AD169" s="410" t="s">
        <v>1306</v>
      </c>
      <c r="AE169" s="410" t="s">
        <v>1306</v>
      </c>
      <c r="AF169" s="410" t="s">
        <v>1306</v>
      </c>
      <c r="AG169" s="410" t="s">
        <v>1306</v>
      </c>
      <c r="AH169" s="410" t="s">
        <v>1306</v>
      </c>
      <c r="AI169" s="410" t="s">
        <v>1306</v>
      </c>
      <c r="AJ169" s="411" t="s">
        <v>1306</v>
      </c>
      <c r="AK169" s="412">
        <f>SUM(AK170:AK173)</f>
        <v>0</v>
      </c>
      <c r="AL169" s="413">
        <f>SUM(AL170:AL173)</f>
        <v>0</v>
      </c>
      <c r="AM169" s="413">
        <f>SUM(AM170:AM173)</f>
        <v>0</v>
      </c>
      <c r="AN169" s="413">
        <f>SUM(AN170:AN173)</f>
        <v>0</v>
      </c>
      <c r="AO169" s="414">
        <f>SUM(AO170:AO173)</f>
        <v>0</v>
      </c>
    </row>
    <row r="170" spans="1:41" ht="15.75" customHeight="1" x14ac:dyDescent="0.25">
      <c r="A170" s="83" t="s">
        <v>2169</v>
      </c>
      <c r="B170" s="84" t="s">
        <v>507</v>
      </c>
      <c r="C170" s="79" t="s">
        <v>2154</v>
      </c>
      <c r="D170" s="85" t="s">
        <v>488</v>
      </c>
      <c r="E170" s="85" t="s">
        <v>2166</v>
      </c>
      <c r="F170" s="84">
        <v>0</v>
      </c>
      <c r="G170" s="86">
        <v>0</v>
      </c>
      <c r="H170" s="77" t="s">
        <v>489</v>
      </c>
      <c r="I170" s="415" t="s">
        <v>1307</v>
      </c>
      <c r="J170" s="416"/>
      <c r="K170" s="416"/>
      <c r="L170" s="416"/>
      <c r="M170" s="416"/>
      <c r="N170" s="416"/>
      <c r="O170" s="417" t="s">
        <v>1308</v>
      </c>
      <c r="P170" s="418" t="s">
        <v>1308</v>
      </c>
      <c r="Q170" s="418" t="s">
        <v>1308</v>
      </c>
      <c r="R170" s="418" t="s">
        <v>1308</v>
      </c>
      <c r="S170" s="418" t="s">
        <v>1308</v>
      </c>
      <c r="T170" s="418" t="s">
        <v>1308</v>
      </c>
      <c r="U170" s="418" t="s">
        <v>1308</v>
      </c>
      <c r="V170" s="418" t="s">
        <v>1308</v>
      </c>
      <c r="W170" s="418" t="s">
        <v>1308</v>
      </c>
      <c r="X170" s="418" t="s">
        <v>1308</v>
      </c>
      <c r="Y170" s="418"/>
      <c r="Z170" s="418"/>
      <c r="AA170" s="418"/>
      <c r="AB170" s="418"/>
      <c r="AC170" s="418" t="s">
        <v>1308</v>
      </c>
      <c r="AD170" s="418" t="s">
        <v>1308</v>
      </c>
      <c r="AE170" s="418" t="s">
        <v>1308</v>
      </c>
      <c r="AF170" s="418" t="s">
        <v>1308</v>
      </c>
      <c r="AG170" s="418" t="s">
        <v>1308</v>
      </c>
      <c r="AH170" s="418" t="s">
        <v>1308</v>
      </c>
      <c r="AI170" s="418" t="s">
        <v>1308</v>
      </c>
      <c r="AJ170" s="419" t="s">
        <v>1308</v>
      </c>
      <c r="AK170" s="420"/>
      <c r="AL170" s="421"/>
      <c r="AM170" s="421"/>
      <c r="AN170" s="421"/>
      <c r="AO170" s="422"/>
    </row>
    <row r="171" spans="1:41" ht="15.75" customHeight="1" x14ac:dyDescent="0.25">
      <c r="A171" s="83" t="s">
        <v>2169</v>
      </c>
      <c r="B171" s="84" t="s">
        <v>507</v>
      </c>
      <c r="C171" s="79" t="s">
        <v>2154</v>
      </c>
      <c r="D171" s="85" t="s">
        <v>488</v>
      </c>
      <c r="E171" s="85" t="s">
        <v>488</v>
      </c>
      <c r="F171" s="84">
        <v>0</v>
      </c>
      <c r="G171" s="86">
        <v>0</v>
      </c>
      <c r="H171" s="89"/>
      <c r="I171" s="415" t="s">
        <v>1309</v>
      </c>
      <c r="J171" s="416"/>
      <c r="K171" s="416"/>
      <c r="L171" s="416"/>
      <c r="M171" s="416"/>
      <c r="N171" s="416"/>
      <c r="O171" s="417" t="s">
        <v>1310</v>
      </c>
      <c r="P171" s="418" t="s">
        <v>1310</v>
      </c>
      <c r="Q171" s="418" t="s">
        <v>1310</v>
      </c>
      <c r="R171" s="418" t="s">
        <v>1310</v>
      </c>
      <c r="S171" s="418" t="s">
        <v>1310</v>
      </c>
      <c r="T171" s="418" t="s">
        <v>1310</v>
      </c>
      <c r="U171" s="418" t="s">
        <v>1310</v>
      </c>
      <c r="V171" s="418" t="s">
        <v>1310</v>
      </c>
      <c r="W171" s="418" t="s">
        <v>1310</v>
      </c>
      <c r="X171" s="418" t="s">
        <v>1310</v>
      </c>
      <c r="Y171" s="418"/>
      <c r="Z171" s="418"/>
      <c r="AA171" s="418"/>
      <c r="AB171" s="418"/>
      <c r="AC171" s="418" t="s">
        <v>1310</v>
      </c>
      <c r="AD171" s="418" t="s">
        <v>1310</v>
      </c>
      <c r="AE171" s="418" t="s">
        <v>1310</v>
      </c>
      <c r="AF171" s="418" t="s">
        <v>1310</v>
      </c>
      <c r="AG171" s="418" t="s">
        <v>1310</v>
      </c>
      <c r="AH171" s="418" t="s">
        <v>1310</v>
      </c>
      <c r="AI171" s="418" t="s">
        <v>1310</v>
      </c>
      <c r="AJ171" s="419" t="s">
        <v>1310</v>
      </c>
      <c r="AK171" s="420"/>
      <c r="AL171" s="421"/>
      <c r="AM171" s="421"/>
      <c r="AN171" s="421"/>
      <c r="AO171" s="422"/>
    </row>
    <row r="172" spans="1:41" ht="15.75" customHeight="1" x14ac:dyDescent="0.25">
      <c r="A172" s="83" t="s">
        <v>2169</v>
      </c>
      <c r="B172" s="84" t="s">
        <v>507</v>
      </c>
      <c r="C172" s="79" t="s">
        <v>2154</v>
      </c>
      <c r="D172" s="85" t="s">
        <v>488</v>
      </c>
      <c r="E172" s="85" t="s">
        <v>422</v>
      </c>
      <c r="F172" s="84">
        <v>0</v>
      </c>
      <c r="G172" s="86">
        <v>0</v>
      </c>
      <c r="H172" s="89" t="s">
        <v>430</v>
      </c>
      <c r="I172" s="415" t="s">
        <v>1311</v>
      </c>
      <c r="J172" s="416"/>
      <c r="K172" s="416"/>
      <c r="L172" s="416"/>
      <c r="M172" s="416"/>
      <c r="N172" s="416"/>
      <c r="O172" s="417" t="s">
        <v>1312</v>
      </c>
      <c r="P172" s="418" t="s">
        <v>1312</v>
      </c>
      <c r="Q172" s="418" t="s">
        <v>1312</v>
      </c>
      <c r="R172" s="418" t="s">
        <v>1312</v>
      </c>
      <c r="S172" s="418" t="s">
        <v>1312</v>
      </c>
      <c r="T172" s="418" t="s">
        <v>1312</v>
      </c>
      <c r="U172" s="418" t="s">
        <v>1312</v>
      </c>
      <c r="V172" s="418" t="s">
        <v>1312</v>
      </c>
      <c r="W172" s="418" t="s">
        <v>1312</v>
      </c>
      <c r="X172" s="418" t="s">
        <v>1312</v>
      </c>
      <c r="Y172" s="418"/>
      <c r="Z172" s="418"/>
      <c r="AA172" s="418"/>
      <c r="AB172" s="418"/>
      <c r="AC172" s="418" t="s">
        <v>1312</v>
      </c>
      <c r="AD172" s="418" t="s">
        <v>1312</v>
      </c>
      <c r="AE172" s="418" t="s">
        <v>1312</v>
      </c>
      <c r="AF172" s="418" t="s">
        <v>1312</v>
      </c>
      <c r="AG172" s="418" t="s">
        <v>1312</v>
      </c>
      <c r="AH172" s="418" t="s">
        <v>1312</v>
      </c>
      <c r="AI172" s="418" t="s">
        <v>1312</v>
      </c>
      <c r="AJ172" s="419" t="s">
        <v>1312</v>
      </c>
      <c r="AK172" s="420"/>
      <c r="AL172" s="421"/>
      <c r="AM172" s="421"/>
      <c r="AN172" s="421"/>
      <c r="AO172" s="422"/>
    </row>
    <row r="173" spans="1:41" ht="15.75" customHeight="1" x14ac:dyDescent="0.25">
      <c r="A173" s="83" t="s">
        <v>2169</v>
      </c>
      <c r="B173" s="84" t="s">
        <v>507</v>
      </c>
      <c r="C173" s="79" t="s">
        <v>2154</v>
      </c>
      <c r="D173" s="85" t="s">
        <v>488</v>
      </c>
      <c r="E173" s="85" t="s">
        <v>739</v>
      </c>
      <c r="F173" s="84">
        <v>0</v>
      </c>
      <c r="G173" s="86">
        <v>0</v>
      </c>
      <c r="H173" s="89"/>
      <c r="I173" s="415" t="s">
        <v>1313</v>
      </c>
      <c r="J173" s="416"/>
      <c r="K173" s="416"/>
      <c r="L173" s="416"/>
      <c r="M173" s="416"/>
      <c r="N173" s="416"/>
      <c r="O173" s="417" t="s">
        <v>1314</v>
      </c>
      <c r="P173" s="418" t="s">
        <v>1314</v>
      </c>
      <c r="Q173" s="418" t="s">
        <v>1314</v>
      </c>
      <c r="R173" s="418" t="s">
        <v>1314</v>
      </c>
      <c r="S173" s="418" t="s">
        <v>1314</v>
      </c>
      <c r="T173" s="418" t="s">
        <v>1314</v>
      </c>
      <c r="U173" s="418" t="s">
        <v>1314</v>
      </c>
      <c r="V173" s="418" t="s">
        <v>1314</v>
      </c>
      <c r="W173" s="418" t="s">
        <v>1314</v>
      </c>
      <c r="X173" s="418" t="s">
        <v>1314</v>
      </c>
      <c r="Y173" s="418"/>
      <c r="Z173" s="418"/>
      <c r="AA173" s="418"/>
      <c r="AB173" s="418"/>
      <c r="AC173" s="418" t="s">
        <v>1314</v>
      </c>
      <c r="AD173" s="418" t="s">
        <v>1314</v>
      </c>
      <c r="AE173" s="418" t="s">
        <v>1314</v>
      </c>
      <c r="AF173" s="418" t="s">
        <v>1314</v>
      </c>
      <c r="AG173" s="418" t="s">
        <v>1314</v>
      </c>
      <c r="AH173" s="418" t="s">
        <v>1314</v>
      </c>
      <c r="AI173" s="418" t="s">
        <v>1314</v>
      </c>
      <c r="AJ173" s="419" t="s">
        <v>1314</v>
      </c>
      <c r="AK173" s="420"/>
      <c r="AL173" s="421"/>
      <c r="AM173" s="421"/>
      <c r="AN173" s="421"/>
      <c r="AO173" s="422"/>
    </row>
    <row r="174" spans="1:41" ht="15.75" hidden="1" customHeight="1" x14ac:dyDescent="0.25">
      <c r="A174" s="83" t="s">
        <v>2169</v>
      </c>
      <c r="B174" s="84" t="s">
        <v>507</v>
      </c>
      <c r="C174" s="79" t="s">
        <v>2154</v>
      </c>
      <c r="D174" s="85" t="s">
        <v>488</v>
      </c>
      <c r="E174" s="85" t="s">
        <v>739</v>
      </c>
      <c r="F174" s="84" t="s">
        <v>2154</v>
      </c>
      <c r="G174" s="86">
        <v>0</v>
      </c>
      <c r="H174" s="89"/>
      <c r="I174" s="415"/>
      <c r="J174" s="416"/>
      <c r="K174" s="416"/>
      <c r="L174" s="416"/>
      <c r="M174" s="416"/>
      <c r="N174" s="416"/>
      <c r="O174" s="417" t="s">
        <v>1315</v>
      </c>
      <c r="P174" s="418" t="s">
        <v>1315</v>
      </c>
      <c r="Q174" s="418" t="s">
        <v>1315</v>
      </c>
      <c r="R174" s="418" t="s">
        <v>1315</v>
      </c>
      <c r="S174" s="418" t="s">
        <v>1315</v>
      </c>
      <c r="T174" s="418" t="s">
        <v>1315</v>
      </c>
      <c r="U174" s="418" t="s">
        <v>1315</v>
      </c>
      <c r="V174" s="418" t="s">
        <v>1315</v>
      </c>
      <c r="W174" s="418" t="s">
        <v>1315</v>
      </c>
      <c r="X174" s="418" t="s">
        <v>1315</v>
      </c>
      <c r="Y174" s="418"/>
      <c r="Z174" s="418"/>
      <c r="AA174" s="418"/>
      <c r="AB174" s="418"/>
      <c r="AC174" s="418" t="s">
        <v>1315</v>
      </c>
      <c r="AD174" s="418" t="s">
        <v>1315</v>
      </c>
      <c r="AE174" s="418" t="s">
        <v>1315</v>
      </c>
      <c r="AF174" s="418" t="s">
        <v>1315</v>
      </c>
      <c r="AG174" s="418" t="s">
        <v>1315</v>
      </c>
      <c r="AH174" s="418" t="s">
        <v>1315</v>
      </c>
      <c r="AI174" s="418" t="s">
        <v>1315</v>
      </c>
      <c r="AJ174" s="419" t="s">
        <v>1315</v>
      </c>
      <c r="AK174" s="420"/>
      <c r="AL174" s="421"/>
      <c r="AM174" s="421"/>
      <c r="AN174" s="421"/>
      <c r="AO174" s="422"/>
    </row>
    <row r="175" spans="1:41" ht="15.75" hidden="1" customHeight="1" x14ac:dyDescent="0.25">
      <c r="A175" s="83" t="s">
        <v>2169</v>
      </c>
      <c r="B175" s="84" t="s">
        <v>507</v>
      </c>
      <c r="C175" s="79" t="s">
        <v>2154</v>
      </c>
      <c r="D175" s="85" t="s">
        <v>488</v>
      </c>
      <c r="E175" s="85" t="s">
        <v>739</v>
      </c>
      <c r="F175" s="84" t="s">
        <v>2169</v>
      </c>
      <c r="G175" s="86">
        <v>0</v>
      </c>
      <c r="H175" s="89"/>
      <c r="I175" s="415"/>
      <c r="J175" s="416"/>
      <c r="K175" s="416"/>
      <c r="L175" s="416"/>
      <c r="M175" s="416"/>
      <c r="N175" s="416"/>
      <c r="O175" s="417" t="s">
        <v>1316</v>
      </c>
      <c r="P175" s="418" t="s">
        <v>1316</v>
      </c>
      <c r="Q175" s="418" t="s">
        <v>1316</v>
      </c>
      <c r="R175" s="418" t="s">
        <v>1316</v>
      </c>
      <c r="S175" s="418" t="s">
        <v>1316</v>
      </c>
      <c r="T175" s="418" t="s">
        <v>1316</v>
      </c>
      <c r="U175" s="418" t="s">
        <v>1316</v>
      </c>
      <c r="V175" s="418" t="s">
        <v>1316</v>
      </c>
      <c r="W175" s="418" t="s">
        <v>1316</v>
      </c>
      <c r="X175" s="418" t="s">
        <v>1316</v>
      </c>
      <c r="Y175" s="418"/>
      <c r="Z175" s="418"/>
      <c r="AA175" s="418"/>
      <c r="AB175" s="418"/>
      <c r="AC175" s="418" t="s">
        <v>1316</v>
      </c>
      <c r="AD175" s="418" t="s">
        <v>1316</v>
      </c>
      <c r="AE175" s="418" t="s">
        <v>1316</v>
      </c>
      <c r="AF175" s="418" t="s">
        <v>1316</v>
      </c>
      <c r="AG175" s="418" t="s">
        <v>1316</v>
      </c>
      <c r="AH175" s="418" t="s">
        <v>1316</v>
      </c>
      <c r="AI175" s="418" t="s">
        <v>1316</v>
      </c>
      <c r="AJ175" s="419" t="s">
        <v>1316</v>
      </c>
      <c r="AK175" s="420"/>
      <c r="AL175" s="421"/>
      <c r="AM175" s="421"/>
      <c r="AN175" s="421"/>
      <c r="AO175" s="422"/>
    </row>
    <row r="176" spans="1:41" ht="15.75" hidden="1" customHeight="1" x14ac:dyDescent="0.25">
      <c r="A176" s="83" t="s">
        <v>2169</v>
      </c>
      <c r="B176" s="84" t="s">
        <v>507</v>
      </c>
      <c r="C176" s="79" t="s">
        <v>2154</v>
      </c>
      <c r="D176" s="85" t="s">
        <v>488</v>
      </c>
      <c r="E176" s="85" t="s">
        <v>739</v>
      </c>
      <c r="F176" s="84" t="s">
        <v>504</v>
      </c>
      <c r="G176" s="86">
        <v>0</v>
      </c>
      <c r="H176" s="89"/>
      <c r="I176" s="415"/>
      <c r="J176" s="416"/>
      <c r="K176" s="416"/>
      <c r="L176" s="416"/>
      <c r="M176" s="416"/>
      <c r="N176" s="416"/>
      <c r="O176" s="417" t="s">
        <v>1317</v>
      </c>
      <c r="P176" s="418" t="s">
        <v>1317</v>
      </c>
      <c r="Q176" s="418" t="s">
        <v>1317</v>
      </c>
      <c r="R176" s="418" t="s">
        <v>1317</v>
      </c>
      <c r="S176" s="418" t="s">
        <v>1317</v>
      </c>
      <c r="T176" s="418" t="s">
        <v>1317</v>
      </c>
      <c r="U176" s="418" t="s">
        <v>1317</v>
      </c>
      <c r="V176" s="418" t="s">
        <v>1317</v>
      </c>
      <c r="W176" s="418" t="s">
        <v>1317</v>
      </c>
      <c r="X176" s="418" t="s">
        <v>1317</v>
      </c>
      <c r="Y176" s="418"/>
      <c r="Z176" s="418"/>
      <c r="AA176" s="418"/>
      <c r="AB176" s="418"/>
      <c r="AC176" s="418" t="s">
        <v>1317</v>
      </c>
      <c r="AD176" s="418" t="s">
        <v>1317</v>
      </c>
      <c r="AE176" s="418" t="s">
        <v>1317</v>
      </c>
      <c r="AF176" s="418" t="s">
        <v>1317</v>
      </c>
      <c r="AG176" s="418" t="s">
        <v>1317</v>
      </c>
      <c r="AH176" s="418" t="s">
        <v>1317</v>
      </c>
      <c r="AI176" s="418" t="s">
        <v>1317</v>
      </c>
      <c r="AJ176" s="419" t="s">
        <v>1317</v>
      </c>
      <c r="AK176" s="420"/>
      <c r="AL176" s="421"/>
      <c r="AM176" s="421"/>
      <c r="AN176" s="421"/>
      <c r="AO176" s="422"/>
    </row>
    <row r="177" spans="1:41" ht="15.75" hidden="1" customHeight="1" x14ac:dyDescent="0.25">
      <c r="A177" s="83" t="s">
        <v>2169</v>
      </c>
      <c r="B177" s="84" t="s">
        <v>507</v>
      </c>
      <c r="C177" s="79" t="s">
        <v>2154</v>
      </c>
      <c r="D177" s="85" t="s">
        <v>488</v>
      </c>
      <c r="E177" s="85" t="s">
        <v>739</v>
      </c>
      <c r="F177" s="84" t="s">
        <v>404</v>
      </c>
      <c r="G177" s="86">
        <v>0</v>
      </c>
      <c r="H177" s="89"/>
      <c r="I177" s="415"/>
      <c r="J177" s="416"/>
      <c r="K177" s="416"/>
      <c r="L177" s="416"/>
      <c r="M177" s="416"/>
      <c r="N177" s="416"/>
      <c r="O177" s="417" t="s">
        <v>1318</v>
      </c>
      <c r="P177" s="418" t="s">
        <v>1318</v>
      </c>
      <c r="Q177" s="418" t="s">
        <v>1318</v>
      </c>
      <c r="R177" s="418" t="s">
        <v>1318</v>
      </c>
      <c r="S177" s="418" t="s">
        <v>1318</v>
      </c>
      <c r="T177" s="418" t="s">
        <v>1318</v>
      </c>
      <c r="U177" s="418" t="s">
        <v>1318</v>
      </c>
      <c r="V177" s="418" t="s">
        <v>1318</v>
      </c>
      <c r="W177" s="418" t="s">
        <v>1318</v>
      </c>
      <c r="X177" s="418" t="s">
        <v>1318</v>
      </c>
      <c r="Y177" s="418"/>
      <c r="Z177" s="418"/>
      <c r="AA177" s="418"/>
      <c r="AB177" s="418"/>
      <c r="AC177" s="418" t="s">
        <v>1318</v>
      </c>
      <c r="AD177" s="418" t="s">
        <v>1318</v>
      </c>
      <c r="AE177" s="418" t="s">
        <v>1318</v>
      </c>
      <c r="AF177" s="418" t="s">
        <v>1318</v>
      </c>
      <c r="AG177" s="418" t="s">
        <v>1318</v>
      </c>
      <c r="AH177" s="418" t="s">
        <v>1318</v>
      </c>
      <c r="AI177" s="418" t="s">
        <v>1318</v>
      </c>
      <c r="AJ177" s="419" t="s">
        <v>1318</v>
      </c>
      <c r="AK177" s="420"/>
      <c r="AL177" s="421"/>
      <c r="AM177" s="421"/>
      <c r="AN177" s="421"/>
      <c r="AO177" s="422"/>
    </row>
    <row r="178" spans="1:41" ht="15.75" customHeight="1" x14ac:dyDescent="0.25">
      <c r="A178" s="78" t="s">
        <v>2169</v>
      </c>
      <c r="B178" s="79" t="s">
        <v>507</v>
      </c>
      <c r="C178" s="79" t="s">
        <v>2154</v>
      </c>
      <c r="D178" s="87" t="s">
        <v>2023</v>
      </c>
      <c r="E178" s="79" t="s">
        <v>2155</v>
      </c>
      <c r="F178" s="79">
        <v>0</v>
      </c>
      <c r="G178" s="80">
        <v>0</v>
      </c>
      <c r="H178" s="77"/>
      <c r="I178" s="407" t="s">
        <v>1319</v>
      </c>
      <c r="J178" s="408"/>
      <c r="K178" s="408"/>
      <c r="L178" s="408"/>
      <c r="M178" s="408"/>
      <c r="N178" s="408"/>
      <c r="O178" s="409" t="s">
        <v>1320</v>
      </c>
      <c r="P178" s="410" t="s">
        <v>1320</v>
      </c>
      <c r="Q178" s="410" t="s">
        <v>1320</v>
      </c>
      <c r="R178" s="410" t="s">
        <v>1320</v>
      </c>
      <c r="S178" s="410" t="s">
        <v>1320</v>
      </c>
      <c r="T178" s="410" t="s">
        <v>1320</v>
      </c>
      <c r="U178" s="410" t="s">
        <v>1320</v>
      </c>
      <c r="V178" s="410" t="s">
        <v>1320</v>
      </c>
      <c r="W178" s="410" t="s">
        <v>1320</v>
      </c>
      <c r="X178" s="410" t="s">
        <v>1320</v>
      </c>
      <c r="Y178" s="410"/>
      <c r="Z178" s="410"/>
      <c r="AA178" s="410"/>
      <c r="AB178" s="410"/>
      <c r="AC178" s="410" t="s">
        <v>1320</v>
      </c>
      <c r="AD178" s="410" t="s">
        <v>1320</v>
      </c>
      <c r="AE178" s="410" t="s">
        <v>1320</v>
      </c>
      <c r="AF178" s="410" t="s">
        <v>1320</v>
      </c>
      <c r="AG178" s="410" t="s">
        <v>1320</v>
      </c>
      <c r="AH178" s="410" t="s">
        <v>1320</v>
      </c>
      <c r="AI178" s="410" t="s">
        <v>1320</v>
      </c>
      <c r="AJ178" s="411" t="s">
        <v>1320</v>
      </c>
      <c r="AK178" s="412">
        <f>SUM(AK179:AK182)</f>
        <v>0</v>
      </c>
      <c r="AL178" s="413">
        <f>SUM(AL179:AL182)</f>
        <v>0</v>
      </c>
      <c r="AM178" s="413">
        <f>SUM(AM179:AM182)</f>
        <v>0</v>
      </c>
      <c r="AN178" s="413">
        <f>SUM(AN179:AN182)</f>
        <v>0</v>
      </c>
      <c r="AO178" s="414">
        <f>SUM(AO179:AO182)</f>
        <v>0</v>
      </c>
    </row>
    <row r="179" spans="1:41" ht="15.75" customHeight="1" x14ac:dyDescent="0.25">
      <c r="A179" s="83" t="s">
        <v>2169</v>
      </c>
      <c r="B179" s="84" t="s">
        <v>507</v>
      </c>
      <c r="C179" s="79" t="s">
        <v>2154</v>
      </c>
      <c r="D179" s="85" t="s">
        <v>2023</v>
      </c>
      <c r="E179" s="85" t="s">
        <v>2166</v>
      </c>
      <c r="F179" s="84">
        <v>0</v>
      </c>
      <c r="G179" s="86">
        <v>0</v>
      </c>
      <c r="H179" s="77" t="s">
        <v>489</v>
      </c>
      <c r="I179" s="415" t="s">
        <v>1321</v>
      </c>
      <c r="J179" s="416"/>
      <c r="K179" s="416"/>
      <c r="L179" s="416"/>
      <c r="M179" s="416"/>
      <c r="N179" s="416"/>
      <c r="O179" s="417" t="s">
        <v>1322</v>
      </c>
      <c r="P179" s="418" t="s">
        <v>1322</v>
      </c>
      <c r="Q179" s="418" t="s">
        <v>1322</v>
      </c>
      <c r="R179" s="418" t="s">
        <v>1322</v>
      </c>
      <c r="S179" s="418" t="s">
        <v>1322</v>
      </c>
      <c r="T179" s="418" t="s">
        <v>1322</v>
      </c>
      <c r="U179" s="418" t="s">
        <v>1322</v>
      </c>
      <c r="V179" s="418" t="s">
        <v>1322</v>
      </c>
      <c r="W179" s="418" t="s">
        <v>1322</v>
      </c>
      <c r="X179" s="418" t="s">
        <v>1322</v>
      </c>
      <c r="Y179" s="418"/>
      <c r="Z179" s="418"/>
      <c r="AA179" s="418"/>
      <c r="AB179" s="418"/>
      <c r="AC179" s="418" t="s">
        <v>1322</v>
      </c>
      <c r="AD179" s="418" t="s">
        <v>1322</v>
      </c>
      <c r="AE179" s="418" t="s">
        <v>1322</v>
      </c>
      <c r="AF179" s="418" t="s">
        <v>1322</v>
      </c>
      <c r="AG179" s="418" t="s">
        <v>1322</v>
      </c>
      <c r="AH179" s="418" t="s">
        <v>1322</v>
      </c>
      <c r="AI179" s="418" t="s">
        <v>1322</v>
      </c>
      <c r="AJ179" s="419" t="s">
        <v>1322</v>
      </c>
      <c r="AK179" s="420"/>
      <c r="AL179" s="421"/>
      <c r="AM179" s="421"/>
      <c r="AN179" s="421"/>
      <c r="AO179" s="422"/>
    </row>
    <row r="180" spans="1:41" ht="15.75" customHeight="1" x14ac:dyDescent="0.25">
      <c r="A180" s="83" t="s">
        <v>2169</v>
      </c>
      <c r="B180" s="84" t="s">
        <v>507</v>
      </c>
      <c r="C180" s="79" t="s">
        <v>2154</v>
      </c>
      <c r="D180" s="85" t="s">
        <v>2023</v>
      </c>
      <c r="E180" s="85" t="s">
        <v>488</v>
      </c>
      <c r="F180" s="84">
        <v>0</v>
      </c>
      <c r="G180" s="86">
        <v>0</v>
      </c>
      <c r="H180" s="77"/>
      <c r="I180" s="415" t="s">
        <v>1323</v>
      </c>
      <c r="J180" s="416"/>
      <c r="K180" s="416"/>
      <c r="L180" s="416"/>
      <c r="M180" s="416"/>
      <c r="N180" s="416"/>
      <c r="O180" s="417" t="s">
        <v>1324</v>
      </c>
      <c r="P180" s="418" t="s">
        <v>1324</v>
      </c>
      <c r="Q180" s="418" t="s">
        <v>1324</v>
      </c>
      <c r="R180" s="418" t="s">
        <v>1324</v>
      </c>
      <c r="S180" s="418" t="s">
        <v>1324</v>
      </c>
      <c r="T180" s="418" t="s">
        <v>1324</v>
      </c>
      <c r="U180" s="418" t="s">
        <v>1324</v>
      </c>
      <c r="V180" s="418" t="s">
        <v>1324</v>
      </c>
      <c r="W180" s="418" t="s">
        <v>1324</v>
      </c>
      <c r="X180" s="418" t="s">
        <v>1324</v>
      </c>
      <c r="Y180" s="418"/>
      <c r="Z180" s="418"/>
      <c r="AA180" s="418"/>
      <c r="AB180" s="418"/>
      <c r="AC180" s="418" t="s">
        <v>1324</v>
      </c>
      <c r="AD180" s="418" t="s">
        <v>1324</v>
      </c>
      <c r="AE180" s="418" t="s">
        <v>1324</v>
      </c>
      <c r="AF180" s="418" t="s">
        <v>1324</v>
      </c>
      <c r="AG180" s="418" t="s">
        <v>1324</v>
      </c>
      <c r="AH180" s="418" t="s">
        <v>1324</v>
      </c>
      <c r="AI180" s="418" t="s">
        <v>1324</v>
      </c>
      <c r="AJ180" s="419" t="s">
        <v>1324</v>
      </c>
      <c r="AK180" s="420"/>
      <c r="AL180" s="421"/>
      <c r="AM180" s="421"/>
      <c r="AN180" s="421"/>
      <c r="AO180" s="422"/>
    </row>
    <row r="181" spans="1:41" ht="15.75" customHeight="1" x14ac:dyDescent="0.25">
      <c r="A181" s="83" t="s">
        <v>2169</v>
      </c>
      <c r="B181" s="84" t="s">
        <v>507</v>
      </c>
      <c r="C181" s="79" t="s">
        <v>2154</v>
      </c>
      <c r="D181" s="85" t="s">
        <v>2023</v>
      </c>
      <c r="E181" s="85" t="s">
        <v>422</v>
      </c>
      <c r="F181" s="84">
        <v>0</v>
      </c>
      <c r="G181" s="86">
        <v>0</v>
      </c>
      <c r="H181" s="77" t="s">
        <v>425</v>
      </c>
      <c r="I181" s="415" t="s">
        <v>1325</v>
      </c>
      <c r="J181" s="416"/>
      <c r="K181" s="416"/>
      <c r="L181" s="416"/>
      <c r="M181" s="416"/>
      <c r="N181" s="416"/>
      <c r="O181" s="417" t="s">
        <v>1326</v>
      </c>
      <c r="P181" s="418" t="s">
        <v>1326</v>
      </c>
      <c r="Q181" s="418" t="s">
        <v>1326</v>
      </c>
      <c r="R181" s="418" t="s">
        <v>1326</v>
      </c>
      <c r="S181" s="418" t="s">
        <v>1326</v>
      </c>
      <c r="T181" s="418" t="s">
        <v>1326</v>
      </c>
      <c r="U181" s="418" t="s">
        <v>1326</v>
      </c>
      <c r="V181" s="418" t="s">
        <v>1326</v>
      </c>
      <c r="W181" s="418" t="s">
        <v>1326</v>
      </c>
      <c r="X181" s="418" t="s">
        <v>1326</v>
      </c>
      <c r="Y181" s="418"/>
      <c r="Z181" s="418"/>
      <c r="AA181" s="418"/>
      <c r="AB181" s="418"/>
      <c r="AC181" s="418" t="s">
        <v>1326</v>
      </c>
      <c r="AD181" s="418" t="s">
        <v>1326</v>
      </c>
      <c r="AE181" s="418" t="s">
        <v>1326</v>
      </c>
      <c r="AF181" s="418" t="s">
        <v>1326</v>
      </c>
      <c r="AG181" s="418" t="s">
        <v>1326</v>
      </c>
      <c r="AH181" s="418" t="s">
        <v>1326</v>
      </c>
      <c r="AI181" s="418" t="s">
        <v>1326</v>
      </c>
      <c r="AJ181" s="419" t="s">
        <v>1326</v>
      </c>
      <c r="AK181" s="420"/>
      <c r="AL181" s="421"/>
      <c r="AM181" s="421"/>
      <c r="AN181" s="421"/>
      <c r="AO181" s="422"/>
    </row>
    <row r="182" spans="1:41" ht="15.75" customHeight="1" x14ac:dyDescent="0.25">
      <c r="A182" s="83" t="s">
        <v>2169</v>
      </c>
      <c r="B182" s="84" t="s">
        <v>507</v>
      </c>
      <c r="C182" s="79" t="s">
        <v>2154</v>
      </c>
      <c r="D182" s="85" t="s">
        <v>2023</v>
      </c>
      <c r="E182" s="85" t="s">
        <v>739</v>
      </c>
      <c r="F182" s="84">
        <v>0</v>
      </c>
      <c r="G182" s="86">
        <v>0</v>
      </c>
      <c r="H182" s="77"/>
      <c r="I182" s="415" t="s">
        <v>1327</v>
      </c>
      <c r="J182" s="416"/>
      <c r="K182" s="416"/>
      <c r="L182" s="416"/>
      <c r="M182" s="416"/>
      <c r="N182" s="416"/>
      <c r="O182" s="417" t="s">
        <v>1328</v>
      </c>
      <c r="P182" s="418" t="s">
        <v>1328</v>
      </c>
      <c r="Q182" s="418" t="s">
        <v>1328</v>
      </c>
      <c r="R182" s="418" t="s">
        <v>1328</v>
      </c>
      <c r="S182" s="418" t="s">
        <v>1328</v>
      </c>
      <c r="T182" s="418" t="s">
        <v>1328</v>
      </c>
      <c r="U182" s="418" t="s">
        <v>1328</v>
      </c>
      <c r="V182" s="418" t="s">
        <v>1328</v>
      </c>
      <c r="W182" s="418" t="s">
        <v>1328</v>
      </c>
      <c r="X182" s="418" t="s">
        <v>1328</v>
      </c>
      <c r="Y182" s="418"/>
      <c r="Z182" s="418"/>
      <c r="AA182" s="418"/>
      <c r="AB182" s="418"/>
      <c r="AC182" s="418" t="s">
        <v>1328</v>
      </c>
      <c r="AD182" s="418" t="s">
        <v>1328</v>
      </c>
      <c r="AE182" s="418" t="s">
        <v>1328</v>
      </c>
      <c r="AF182" s="418" t="s">
        <v>1328</v>
      </c>
      <c r="AG182" s="418" t="s">
        <v>1328</v>
      </c>
      <c r="AH182" s="418" t="s">
        <v>1328</v>
      </c>
      <c r="AI182" s="418" t="s">
        <v>1328</v>
      </c>
      <c r="AJ182" s="419" t="s">
        <v>1328</v>
      </c>
      <c r="AK182" s="420"/>
      <c r="AL182" s="421"/>
      <c r="AM182" s="421"/>
      <c r="AN182" s="421"/>
      <c r="AO182" s="422"/>
    </row>
    <row r="183" spans="1:41" ht="15.75" customHeight="1" x14ac:dyDescent="0.25">
      <c r="A183" s="78" t="s">
        <v>2169</v>
      </c>
      <c r="B183" s="79" t="s">
        <v>507</v>
      </c>
      <c r="C183" s="79" t="s">
        <v>2154</v>
      </c>
      <c r="D183" s="87" t="s">
        <v>422</v>
      </c>
      <c r="E183" s="79" t="s">
        <v>2155</v>
      </c>
      <c r="F183" s="79">
        <v>0</v>
      </c>
      <c r="G183" s="80">
        <v>0</v>
      </c>
      <c r="H183" s="77"/>
      <c r="I183" s="407" t="s">
        <v>2100</v>
      </c>
      <c r="J183" s="408"/>
      <c r="K183" s="408"/>
      <c r="L183" s="408"/>
      <c r="M183" s="408"/>
      <c r="N183" s="408"/>
      <c r="O183" s="409" t="s">
        <v>2101</v>
      </c>
      <c r="P183" s="410" t="s">
        <v>2101</v>
      </c>
      <c r="Q183" s="410" t="s">
        <v>2101</v>
      </c>
      <c r="R183" s="410" t="s">
        <v>2101</v>
      </c>
      <c r="S183" s="410" t="s">
        <v>2101</v>
      </c>
      <c r="T183" s="410" t="s">
        <v>2101</v>
      </c>
      <c r="U183" s="410" t="s">
        <v>2101</v>
      </c>
      <c r="V183" s="410" t="s">
        <v>2101</v>
      </c>
      <c r="W183" s="410" t="s">
        <v>2101</v>
      </c>
      <c r="X183" s="410" t="s">
        <v>2101</v>
      </c>
      <c r="Y183" s="410"/>
      <c r="Z183" s="410"/>
      <c r="AA183" s="410"/>
      <c r="AB183" s="410"/>
      <c r="AC183" s="410" t="s">
        <v>2101</v>
      </c>
      <c r="AD183" s="410" t="s">
        <v>2101</v>
      </c>
      <c r="AE183" s="410" t="s">
        <v>2101</v>
      </c>
      <c r="AF183" s="410" t="s">
        <v>2101</v>
      </c>
      <c r="AG183" s="410" t="s">
        <v>2101</v>
      </c>
      <c r="AH183" s="410" t="s">
        <v>2101</v>
      </c>
      <c r="AI183" s="410" t="s">
        <v>2101</v>
      </c>
      <c r="AJ183" s="411" t="s">
        <v>2101</v>
      </c>
      <c r="AK183" s="412">
        <f>SUM(AK184:AK187)+AK192</f>
        <v>0</v>
      </c>
      <c r="AL183" s="413">
        <f>SUM(AL184:AL187)+AL192</f>
        <v>0</v>
      </c>
      <c r="AM183" s="413">
        <f>SUM(AM184:AM187)+AM192</f>
        <v>0</v>
      </c>
      <c r="AN183" s="413">
        <f>SUM(AN184:AN187)+AN192</f>
        <v>0</v>
      </c>
      <c r="AO183" s="414">
        <f>SUM(AO184:AO187)+AO192</f>
        <v>0</v>
      </c>
    </row>
    <row r="184" spans="1:41" ht="15.75" customHeight="1" x14ac:dyDescent="0.25">
      <c r="A184" s="83" t="s">
        <v>2169</v>
      </c>
      <c r="B184" s="84" t="s">
        <v>507</v>
      </c>
      <c r="C184" s="79" t="s">
        <v>2154</v>
      </c>
      <c r="D184" s="85" t="s">
        <v>422</v>
      </c>
      <c r="E184" s="85" t="s">
        <v>2166</v>
      </c>
      <c r="F184" s="84">
        <v>0</v>
      </c>
      <c r="G184" s="86">
        <v>0</v>
      </c>
      <c r="H184" s="77" t="s">
        <v>489</v>
      </c>
      <c r="I184" s="415" t="s">
        <v>2102</v>
      </c>
      <c r="J184" s="416"/>
      <c r="K184" s="416"/>
      <c r="L184" s="416"/>
      <c r="M184" s="416"/>
      <c r="N184" s="416"/>
      <c r="O184" s="417" t="s">
        <v>118</v>
      </c>
      <c r="P184" s="418" t="s">
        <v>118</v>
      </c>
      <c r="Q184" s="418" t="s">
        <v>118</v>
      </c>
      <c r="R184" s="418" t="s">
        <v>118</v>
      </c>
      <c r="S184" s="418" t="s">
        <v>118</v>
      </c>
      <c r="T184" s="418" t="s">
        <v>118</v>
      </c>
      <c r="U184" s="418" t="s">
        <v>118</v>
      </c>
      <c r="V184" s="418" t="s">
        <v>118</v>
      </c>
      <c r="W184" s="418" t="s">
        <v>118</v>
      </c>
      <c r="X184" s="418" t="s">
        <v>118</v>
      </c>
      <c r="Y184" s="418"/>
      <c r="Z184" s="418"/>
      <c r="AA184" s="418"/>
      <c r="AB184" s="418"/>
      <c r="AC184" s="418" t="s">
        <v>118</v>
      </c>
      <c r="AD184" s="418" t="s">
        <v>118</v>
      </c>
      <c r="AE184" s="418" t="s">
        <v>118</v>
      </c>
      <c r="AF184" s="418" t="s">
        <v>118</v>
      </c>
      <c r="AG184" s="418" t="s">
        <v>118</v>
      </c>
      <c r="AH184" s="418" t="s">
        <v>118</v>
      </c>
      <c r="AI184" s="418" t="s">
        <v>118</v>
      </c>
      <c r="AJ184" s="419" t="s">
        <v>118</v>
      </c>
      <c r="AK184" s="420"/>
      <c r="AL184" s="421"/>
      <c r="AM184" s="421"/>
      <c r="AN184" s="421"/>
      <c r="AO184" s="422"/>
    </row>
    <row r="185" spans="1:41" ht="15.75" customHeight="1" x14ac:dyDescent="0.25">
      <c r="A185" s="83" t="s">
        <v>2169</v>
      </c>
      <c r="B185" s="84" t="s">
        <v>507</v>
      </c>
      <c r="C185" s="79" t="s">
        <v>2154</v>
      </c>
      <c r="D185" s="85" t="s">
        <v>422</v>
      </c>
      <c r="E185" s="85" t="s">
        <v>488</v>
      </c>
      <c r="F185" s="84">
        <v>0</v>
      </c>
      <c r="G185" s="86">
        <v>0</v>
      </c>
      <c r="H185" s="77"/>
      <c r="I185" s="415" t="s">
        <v>119</v>
      </c>
      <c r="J185" s="416"/>
      <c r="K185" s="416"/>
      <c r="L185" s="416"/>
      <c r="M185" s="416"/>
      <c r="N185" s="416"/>
      <c r="O185" s="417" t="s">
        <v>120</v>
      </c>
      <c r="P185" s="418" t="s">
        <v>120</v>
      </c>
      <c r="Q185" s="418" t="s">
        <v>120</v>
      </c>
      <c r="R185" s="418" t="s">
        <v>120</v>
      </c>
      <c r="S185" s="418" t="s">
        <v>120</v>
      </c>
      <c r="T185" s="418" t="s">
        <v>120</v>
      </c>
      <c r="U185" s="418" t="s">
        <v>120</v>
      </c>
      <c r="V185" s="418" t="s">
        <v>120</v>
      </c>
      <c r="W185" s="418" t="s">
        <v>120</v>
      </c>
      <c r="X185" s="418" t="s">
        <v>120</v>
      </c>
      <c r="Y185" s="418"/>
      <c r="Z185" s="418"/>
      <c r="AA185" s="418"/>
      <c r="AB185" s="418"/>
      <c r="AC185" s="418" t="s">
        <v>120</v>
      </c>
      <c r="AD185" s="418" t="s">
        <v>120</v>
      </c>
      <c r="AE185" s="418" t="s">
        <v>120</v>
      </c>
      <c r="AF185" s="418" t="s">
        <v>120</v>
      </c>
      <c r="AG185" s="418" t="s">
        <v>120</v>
      </c>
      <c r="AH185" s="418" t="s">
        <v>120</v>
      </c>
      <c r="AI185" s="418" t="s">
        <v>120</v>
      </c>
      <c r="AJ185" s="419" t="s">
        <v>120</v>
      </c>
      <c r="AK185" s="420"/>
      <c r="AL185" s="421"/>
      <c r="AM185" s="421"/>
      <c r="AN185" s="421"/>
      <c r="AO185" s="422"/>
    </row>
    <row r="186" spans="1:41" ht="15.75" customHeight="1" x14ac:dyDescent="0.25">
      <c r="A186" s="83" t="s">
        <v>2169</v>
      </c>
      <c r="B186" s="84" t="s">
        <v>507</v>
      </c>
      <c r="C186" s="79" t="s">
        <v>2154</v>
      </c>
      <c r="D186" s="85" t="s">
        <v>422</v>
      </c>
      <c r="E186" s="85" t="s">
        <v>422</v>
      </c>
      <c r="F186" s="84">
        <v>0</v>
      </c>
      <c r="G186" s="86">
        <v>0</v>
      </c>
      <c r="H186" s="77" t="s">
        <v>425</v>
      </c>
      <c r="I186" s="415" t="s">
        <v>121</v>
      </c>
      <c r="J186" s="416"/>
      <c r="K186" s="416"/>
      <c r="L186" s="416"/>
      <c r="M186" s="416"/>
      <c r="N186" s="416"/>
      <c r="O186" s="417" t="s">
        <v>122</v>
      </c>
      <c r="P186" s="418" t="s">
        <v>122</v>
      </c>
      <c r="Q186" s="418" t="s">
        <v>122</v>
      </c>
      <c r="R186" s="418" t="s">
        <v>122</v>
      </c>
      <c r="S186" s="418" t="s">
        <v>122</v>
      </c>
      <c r="T186" s="418" t="s">
        <v>122</v>
      </c>
      <c r="U186" s="418" t="s">
        <v>122</v>
      </c>
      <c r="V186" s="418" t="s">
        <v>122</v>
      </c>
      <c r="W186" s="418" t="s">
        <v>122</v>
      </c>
      <c r="X186" s="418" t="s">
        <v>122</v>
      </c>
      <c r="Y186" s="418"/>
      <c r="Z186" s="418"/>
      <c r="AA186" s="418"/>
      <c r="AB186" s="418"/>
      <c r="AC186" s="418" t="s">
        <v>122</v>
      </c>
      <c r="AD186" s="418" t="s">
        <v>122</v>
      </c>
      <c r="AE186" s="418" t="s">
        <v>122</v>
      </c>
      <c r="AF186" s="418" t="s">
        <v>122</v>
      </c>
      <c r="AG186" s="418" t="s">
        <v>122</v>
      </c>
      <c r="AH186" s="418" t="s">
        <v>122</v>
      </c>
      <c r="AI186" s="418" t="s">
        <v>122</v>
      </c>
      <c r="AJ186" s="419" t="s">
        <v>122</v>
      </c>
      <c r="AK186" s="420"/>
      <c r="AL186" s="421"/>
      <c r="AM186" s="421"/>
      <c r="AN186" s="421"/>
      <c r="AO186" s="422"/>
    </row>
    <row r="187" spans="1:41" ht="15.75" customHeight="1" x14ac:dyDescent="0.25">
      <c r="A187" s="83" t="s">
        <v>2169</v>
      </c>
      <c r="B187" s="84" t="s">
        <v>507</v>
      </c>
      <c r="C187" s="79" t="s">
        <v>2154</v>
      </c>
      <c r="D187" s="85" t="s">
        <v>422</v>
      </c>
      <c r="E187" s="85" t="s">
        <v>739</v>
      </c>
      <c r="F187" s="84">
        <v>0</v>
      </c>
      <c r="G187" s="86">
        <v>0</v>
      </c>
      <c r="H187" s="77"/>
      <c r="I187" s="415" t="s">
        <v>123</v>
      </c>
      <c r="J187" s="416"/>
      <c r="K187" s="416"/>
      <c r="L187" s="416"/>
      <c r="M187" s="416"/>
      <c r="N187" s="416"/>
      <c r="O187" s="417" t="s">
        <v>124</v>
      </c>
      <c r="P187" s="418" t="s">
        <v>124</v>
      </c>
      <c r="Q187" s="418" t="s">
        <v>124</v>
      </c>
      <c r="R187" s="418" t="s">
        <v>124</v>
      </c>
      <c r="S187" s="418" t="s">
        <v>124</v>
      </c>
      <c r="T187" s="418" t="s">
        <v>124</v>
      </c>
      <c r="U187" s="418" t="s">
        <v>124</v>
      </c>
      <c r="V187" s="418" t="s">
        <v>124</v>
      </c>
      <c r="W187" s="418" t="s">
        <v>124</v>
      </c>
      <c r="X187" s="418" t="s">
        <v>124</v>
      </c>
      <c r="Y187" s="418"/>
      <c r="Z187" s="418"/>
      <c r="AA187" s="418"/>
      <c r="AB187" s="418"/>
      <c r="AC187" s="418" t="s">
        <v>124</v>
      </c>
      <c r="AD187" s="418" t="s">
        <v>124</v>
      </c>
      <c r="AE187" s="418" t="s">
        <v>124</v>
      </c>
      <c r="AF187" s="418" t="s">
        <v>124</v>
      </c>
      <c r="AG187" s="418" t="s">
        <v>124</v>
      </c>
      <c r="AH187" s="418" t="s">
        <v>124</v>
      </c>
      <c r="AI187" s="418" t="s">
        <v>124</v>
      </c>
      <c r="AJ187" s="419" t="s">
        <v>124</v>
      </c>
      <c r="AK187" s="420">
        <f>SUM(AK188:AO191)</f>
        <v>0</v>
      </c>
      <c r="AL187" s="421">
        <f>SUM(AL188:AL191)</f>
        <v>0</v>
      </c>
      <c r="AM187" s="421">
        <f>SUM(AM188:AM191)</f>
        <v>0</v>
      </c>
      <c r="AN187" s="421">
        <f>SUM(AN188:AN191)</f>
        <v>0</v>
      </c>
      <c r="AO187" s="422">
        <f>SUM(AO188:AO191)</f>
        <v>0</v>
      </c>
    </row>
    <row r="188" spans="1:41" ht="15.75" customHeight="1" x14ac:dyDescent="0.25">
      <c r="A188" s="83" t="s">
        <v>2169</v>
      </c>
      <c r="B188" s="84" t="s">
        <v>507</v>
      </c>
      <c r="C188" s="79" t="s">
        <v>2154</v>
      </c>
      <c r="D188" s="85" t="s">
        <v>422</v>
      </c>
      <c r="E188" s="85" t="s">
        <v>739</v>
      </c>
      <c r="F188" s="84" t="s">
        <v>2154</v>
      </c>
      <c r="G188" s="86">
        <v>0</v>
      </c>
      <c r="H188" s="77"/>
      <c r="I188" s="415" t="s">
        <v>125</v>
      </c>
      <c r="J188" s="416"/>
      <c r="K188" s="416"/>
      <c r="L188" s="416"/>
      <c r="M188" s="416"/>
      <c r="N188" s="416"/>
      <c r="O188" s="417" t="s">
        <v>126</v>
      </c>
      <c r="P188" s="418" t="s">
        <v>126</v>
      </c>
      <c r="Q188" s="418" t="s">
        <v>126</v>
      </c>
      <c r="R188" s="418" t="s">
        <v>126</v>
      </c>
      <c r="S188" s="418" t="s">
        <v>126</v>
      </c>
      <c r="T188" s="418" t="s">
        <v>126</v>
      </c>
      <c r="U188" s="418" t="s">
        <v>126</v>
      </c>
      <c r="V188" s="418" t="s">
        <v>126</v>
      </c>
      <c r="W188" s="418" t="s">
        <v>126</v>
      </c>
      <c r="X188" s="418" t="s">
        <v>126</v>
      </c>
      <c r="Y188" s="418"/>
      <c r="Z188" s="418"/>
      <c r="AA188" s="418"/>
      <c r="AB188" s="418"/>
      <c r="AC188" s="418" t="s">
        <v>126</v>
      </c>
      <c r="AD188" s="418" t="s">
        <v>126</v>
      </c>
      <c r="AE188" s="418" t="s">
        <v>126</v>
      </c>
      <c r="AF188" s="418" t="s">
        <v>126</v>
      </c>
      <c r="AG188" s="418" t="s">
        <v>126</v>
      </c>
      <c r="AH188" s="418" t="s">
        <v>126</v>
      </c>
      <c r="AI188" s="418" t="s">
        <v>126</v>
      </c>
      <c r="AJ188" s="419" t="s">
        <v>126</v>
      </c>
      <c r="AK188" s="420"/>
      <c r="AL188" s="421"/>
      <c r="AM188" s="421"/>
      <c r="AN188" s="421"/>
      <c r="AO188" s="422"/>
    </row>
    <row r="189" spans="1:41" ht="15.75" customHeight="1" x14ac:dyDescent="0.25">
      <c r="A189" s="83" t="s">
        <v>2169</v>
      </c>
      <c r="B189" s="84" t="s">
        <v>507</v>
      </c>
      <c r="C189" s="79" t="s">
        <v>2154</v>
      </c>
      <c r="D189" s="85" t="s">
        <v>422</v>
      </c>
      <c r="E189" s="85" t="s">
        <v>739</v>
      </c>
      <c r="F189" s="84" t="s">
        <v>2169</v>
      </c>
      <c r="G189" s="86">
        <v>0</v>
      </c>
      <c r="H189" s="77"/>
      <c r="I189" s="415" t="s">
        <v>127</v>
      </c>
      <c r="J189" s="416"/>
      <c r="K189" s="416"/>
      <c r="L189" s="416"/>
      <c r="M189" s="416"/>
      <c r="N189" s="416"/>
      <c r="O189" s="417" t="s">
        <v>128</v>
      </c>
      <c r="P189" s="418" t="s">
        <v>128</v>
      </c>
      <c r="Q189" s="418" t="s">
        <v>128</v>
      </c>
      <c r="R189" s="418" t="s">
        <v>128</v>
      </c>
      <c r="S189" s="418" t="s">
        <v>128</v>
      </c>
      <c r="T189" s="418" t="s">
        <v>128</v>
      </c>
      <c r="U189" s="418" t="s">
        <v>128</v>
      </c>
      <c r="V189" s="418" t="s">
        <v>128</v>
      </c>
      <c r="W189" s="418" t="s">
        <v>128</v>
      </c>
      <c r="X189" s="418" t="s">
        <v>128</v>
      </c>
      <c r="Y189" s="418"/>
      <c r="Z189" s="418"/>
      <c r="AA189" s="418"/>
      <c r="AB189" s="418"/>
      <c r="AC189" s="418" t="s">
        <v>128</v>
      </c>
      <c r="AD189" s="418" t="s">
        <v>128</v>
      </c>
      <c r="AE189" s="418" t="s">
        <v>128</v>
      </c>
      <c r="AF189" s="418" t="s">
        <v>128</v>
      </c>
      <c r="AG189" s="418" t="s">
        <v>128</v>
      </c>
      <c r="AH189" s="418" t="s">
        <v>128</v>
      </c>
      <c r="AI189" s="418" t="s">
        <v>128</v>
      </c>
      <c r="AJ189" s="419" t="s">
        <v>128</v>
      </c>
      <c r="AK189" s="420"/>
      <c r="AL189" s="421"/>
      <c r="AM189" s="421"/>
      <c r="AN189" s="421"/>
      <c r="AO189" s="422"/>
    </row>
    <row r="190" spans="1:41" ht="15.75" customHeight="1" x14ac:dyDescent="0.25">
      <c r="A190" s="83" t="s">
        <v>2169</v>
      </c>
      <c r="B190" s="84" t="s">
        <v>507</v>
      </c>
      <c r="C190" s="79" t="s">
        <v>2154</v>
      </c>
      <c r="D190" s="85" t="s">
        <v>422</v>
      </c>
      <c r="E190" s="85" t="s">
        <v>739</v>
      </c>
      <c r="F190" s="84" t="s">
        <v>504</v>
      </c>
      <c r="G190" s="86">
        <v>0</v>
      </c>
      <c r="H190" s="77"/>
      <c r="I190" s="415" t="s">
        <v>129</v>
      </c>
      <c r="J190" s="416"/>
      <c r="K190" s="416"/>
      <c r="L190" s="416"/>
      <c r="M190" s="416"/>
      <c r="N190" s="416"/>
      <c r="O190" s="417" t="s">
        <v>130</v>
      </c>
      <c r="P190" s="418" t="s">
        <v>130</v>
      </c>
      <c r="Q190" s="418" t="s">
        <v>130</v>
      </c>
      <c r="R190" s="418" t="s">
        <v>130</v>
      </c>
      <c r="S190" s="418" t="s">
        <v>130</v>
      </c>
      <c r="T190" s="418" t="s">
        <v>130</v>
      </c>
      <c r="U190" s="418" t="s">
        <v>130</v>
      </c>
      <c r="V190" s="418" t="s">
        <v>130</v>
      </c>
      <c r="W190" s="418" t="s">
        <v>130</v>
      </c>
      <c r="X190" s="418" t="s">
        <v>130</v>
      </c>
      <c r="Y190" s="418"/>
      <c r="Z190" s="418"/>
      <c r="AA190" s="418"/>
      <c r="AB190" s="418"/>
      <c r="AC190" s="418" t="s">
        <v>130</v>
      </c>
      <c r="AD190" s="418" t="s">
        <v>130</v>
      </c>
      <c r="AE190" s="418" t="s">
        <v>130</v>
      </c>
      <c r="AF190" s="418" t="s">
        <v>130</v>
      </c>
      <c r="AG190" s="418" t="s">
        <v>130</v>
      </c>
      <c r="AH190" s="418" t="s">
        <v>130</v>
      </c>
      <c r="AI190" s="418" t="s">
        <v>130</v>
      </c>
      <c r="AJ190" s="419" t="s">
        <v>130</v>
      </c>
      <c r="AK190" s="420"/>
      <c r="AL190" s="421"/>
      <c r="AM190" s="421"/>
      <c r="AN190" s="421"/>
      <c r="AO190" s="422"/>
    </row>
    <row r="191" spans="1:41" ht="15.75" customHeight="1" x14ac:dyDescent="0.25">
      <c r="A191" s="83"/>
      <c r="B191" s="84"/>
      <c r="C191" s="79"/>
      <c r="D191" s="85"/>
      <c r="E191" s="85"/>
      <c r="F191" s="84"/>
      <c r="G191" s="86"/>
      <c r="H191" s="77"/>
      <c r="I191" s="415" t="s">
        <v>131</v>
      </c>
      <c r="J191" s="416"/>
      <c r="K191" s="416"/>
      <c r="L191" s="416"/>
      <c r="M191" s="416"/>
      <c r="N191" s="416"/>
      <c r="O191" s="417" t="s">
        <v>132</v>
      </c>
      <c r="P191" s="418" t="s">
        <v>132</v>
      </c>
      <c r="Q191" s="418" t="s">
        <v>132</v>
      </c>
      <c r="R191" s="418" t="s">
        <v>132</v>
      </c>
      <c r="S191" s="418" t="s">
        <v>132</v>
      </c>
      <c r="T191" s="418" t="s">
        <v>132</v>
      </c>
      <c r="U191" s="418" t="s">
        <v>132</v>
      </c>
      <c r="V191" s="418" t="s">
        <v>132</v>
      </c>
      <c r="W191" s="418" t="s">
        <v>132</v>
      </c>
      <c r="X191" s="418" t="s">
        <v>132</v>
      </c>
      <c r="Y191" s="418"/>
      <c r="Z191" s="418"/>
      <c r="AA191" s="418"/>
      <c r="AB191" s="418"/>
      <c r="AC191" s="418" t="s">
        <v>132</v>
      </c>
      <c r="AD191" s="418" t="s">
        <v>132</v>
      </c>
      <c r="AE191" s="418" t="s">
        <v>132</v>
      </c>
      <c r="AF191" s="418" t="s">
        <v>132</v>
      </c>
      <c r="AG191" s="418" t="s">
        <v>132</v>
      </c>
      <c r="AH191" s="418" t="s">
        <v>132</v>
      </c>
      <c r="AI191" s="418" t="s">
        <v>132</v>
      </c>
      <c r="AJ191" s="419" t="s">
        <v>132</v>
      </c>
      <c r="AK191" s="420"/>
      <c r="AL191" s="421"/>
      <c r="AM191" s="421"/>
      <c r="AN191" s="421"/>
      <c r="AO191" s="422"/>
    </row>
    <row r="192" spans="1:41" ht="15.75" customHeight="1" x14ac:dyDescent="0.25">
      <c r="A192" s="83" t="s">
        <v>2169</v>
      </c>
      <c r="B192" s="84" t="s">
        <v>507</v>
      </c>
      <c r="C192" s="79" t="s">
        <v>2154</v>
      </c>
      <c r="D192" s="85" t="s">
        <v>422</v>
      </c>
      <c r="E192" s="85" t="s">
        <v>732</v>
      </c>
      <c r="F192" s="84">
        <v>0</v>
      </c>
      <c r="G192" s="86">
        <v>0</v>
      </c>
      <c r="H192" s="77"/>
      <c r="I192" s="415" t="s">
        <v>133</v>
      </c>
      <c r="J192" s="416"/>
      <c r="K192" s="416"/>
      <c r="L192" s="416"/>
      <c r="M192" s="416"/>
      <c r="N192" s="416"/>
      <c r="O192" s="417" t="s">
        <v>134</v>
      </c>
      <c r="P192" s="418" t="s">
        <v>134</v>
      </c>
      <c r="Q192" s="418" t="s">
        <v>134</v>
      </c>
      <c r="R192" s="418" t="s">
        <v>134</v>
      </c>
      <c r="S192" s="418" t="s">
        <v>134</v>
      </c>
      <c r="T192" s="418" t="s">
        <v>134</v>
      </c>
      <c r="U192" s="418" t="s">
        <v>134</v>
      </c>
      <c r="V192" s="418" t="s">
        <v>134</v>
      </c>
      <c r="W192" s="418" t="s">
        <v>134</v>
      </c>
      <c r="X192" s="418" t="s">
        <v>134</v>
      </c>
      <c r="Y192" s="418"/>
      <c r="Z192" s="418"/>
      <c r="AA192" s="418"/>
      <c r="AB192" s="418"/>
      <c r="AC192" s="418" t="s">
        <v>134</v>
      </c>
      <c r="AD192" s="418" t="s">
        <v>134</v>
      </c>
      <c r="AE192" s="418" t="s">
        <v>134</v>
      </c>
      <c r="AF192" s="418" t="s">
        <v>134</v>
      </c>
      <c r="AG192" s="418" t="s">
        <v>134</v>
      </c>
      <c r="AH192" s="418" t="s">
        <v>134</v>
      </c>
      <c r="AI192" s="418" t="s">
        <v>134</v>
      </c>
      <c r="AJ192" s="419" t="s">
        <v>134</v>
      </c>
      <c r="AK192" s="420"/>
      <c r="AL192" s="421"/>
      <c r="AM192" s="421"/>
      <c r="AN192" s="421"/>
      <c r="AO192" s="422"/>
    </row>
    <row r="193" spans="1:41" ht="15.75" customHeight="1" x14ac:dyDescent="0.25">
      <c r="A193" s="78" t="s">
        <v>2169</v>
      </c>
      <c r="B193" s="79" t="s">
        <v>507</v>
      </c>
      <c r="C193" s="79" t="s">
        <v>2154</v>
      </c>
      <c r="D193" s="87" t="s">
        <v>724</v>
      </c>
      <c r="E193" s="79" t="s">
        <v>2155</v>
      </c>
      <c r="F193" s="79">
        <v>0</v>
      </c>
      <c r="G193" s="80">
        <v>0</v>
      </c>
      <c r="H193" s="77"/>
      <c r="I193" s="407" t="s">
        <v>135</v>
      </c>
      <c r="J193" s="408"/>
      <c r="K193" s="408"/>
      <c r="L193" s="408"/>
      <c r="M193" s="408"/>
      <c r="N193" s="408"/>
      <c r="O193" s="409" t="s">
        <v>136</v>
      </c>
      <c r="P193" s="410" t="s">
        <v>136</v>
      </c>
      <c r="Q193" s="410" t="s">
        <v>136</v>
      </c>
      <c r="R193" s="410" t="s">
        <v>136</v>
      </c>
      <c r="S193" s="410" t="s">
        <v>136</v>
      </c>
      <c r="T193" s="410" t="s">
        <v>136</v>
      </c>
      <c r="U193" s="410" t="s">
        <v>136</v>
      </c>
      <c r="V193" s="410" t="s">
        <v>136</v>
      </c>
      <c r="W193" s="410" t="s">
        <v>136</v>
      </c>
      <c r="X193" s="410" t="s">
        <v>136</v>
      </c>
      <c r="Y193" s="410"/>
      <c r="Z193" s="410"/>
      <c r="AA193" s="410"/>
      <c r="AB193" s="410"/>
      <c r="AC193" s="410" t="s">
        <v>136</v>
      </c>
      <c r="AD193" s="410" t="s">
        <v>136</v>
      </c>
      <c r="AE193" s="410" t="s">
        <v>136</v>
      </c>
      <c r="AF193" s="410" t="s">
        <v>136</v>
      </c>
      <c r="AG193" s="410" t="s">
        <v>136</v>
      </c>
      <c r="AH193" s="410" t="s">
        <v>136</v>
      </c>
      <c r="AI193" s="410" t="s">
        <v>136</v>
      </c>
      <c r="AJ193" s="411" t="s">
        <v>136</v>
      </c>
      <c r="AK193" s="412">
        <f>SUM(AK194:AK197)</f>
        <v>0</v>
      </c>
      <c r="AL193" s="413">
        <f>SUM(AL194:AL197)</f>
        <v>0</v>
      </c>
      <c r="AM193" s="413">
        <f>SUM(AM194:AM197)</f>
        <v>0</v>
      </c>
      <c r="AN193" s="413">
        <f>SUM(AN194:AN197)</f>
        <v>0</v>
      </c>
      <c r="AO193" s="414">
        <f>SUM(AO194:AO197)</f>
        <v>0</v>
      </c>
    </row>
    <row r="194" spans="1:41" ht="15.75" customHeight="1" x14ac:dyDescent="0.25">
      <c r="A194" s="83" t="s">
        <v>2169</v>
      </c>
      <c r="B194" s="84" t="s">
        <v>507</v>
      </c>
      <c r="C194" s="79" t="s">
        <v>2154</v>
      </c>
      <c r="D194" s="85" t="s">
        <v>724</v>
      </c>
      <c r="E194" s="85" t="s">
        <v>2166</v>
      </c>
      <c r="F194" s="84">
        <v>0</v>
      </c>
      <c r="G194" s="86">
        <v>0</v>
      </c>
      <c r="H194" s="77" t="s">
        <v>489</v>
      </c>
      <c r="I194" s="415" t="s">
        <v>137</v>
      </c>
      <c r="J194" s="416"/>
      <c r="K194" s="416"/>
      <c r="L194" s="416"/>
      <c r="M194" s="416"/>
      <c r="N194" s="416"/>
      <c r="O194" s="417" t="s">
        <v>138</v>
      </c>
      <c r="P194" s="418" t="s">
        <v>138</v>
      </c>
      <c r="Q194" s="418" t="s">
        <v>138</v>
      </c>
      <c r="R194" s="418" t="s">
        <v>138</v>
      </c>
      <c r="S194" s="418" t="s">
        <v>138</v>
      </c>
      <c r="T194" s="418" t="s">
        <v>138</v>
      </c>
      <c r="U194" s="418" t="s">
        <v>138</v>
      </c>
      <c r="V194" s="418" t="s">
        <v>138</v>
      </c>
      <c r="W194" s="418" t="s">
        <v>138</v>
      </c>
      <c r="X194" s="418" t="s">
        <v>138</v>
      </c>
      <c r="Y194" s="418"/>
      <c r="Z194" s="418"/>
      <c r="AA194" s="418"/>
      <c r="AB194" s="418"/>
      <c r="AC194" s="418" t="s">
        <v>138</v>
      </c>
      <c r="AD194" s="418" t="s">
        <v>138</v>
      </c>
      <c r="AE194" s="418" t="s">
        <v>138</v>
      </c>
      <c r="AF194" s="418" t="s">
        <v>138</v>
      </c>
      <c r="AG194" s="418" t="s">
        <v>138</v>
      </c>
      <c r="AH194" s="418" t="s">
        <v>138</v>
      </c>
      <c r="AI194" s="418" t="s">
        <v>138</v>
      </c>
      <c r="AJ194" s="419" t="s">
        <v>138</v>
      </c>
      <c r="AK194" s="420"/>
      <c r="AL194" s="421"/>
      <c r="AM194" s="421"/>
      <c r="AN194" s="421"/>
      <c r="AO194" s="422"/>
    </row>
    <row r="195" spans="1:41" ht="15.75" customHeight="1" x14ac:dyDescent="0.25">
      <c r="A195" s="83" t="s">
        <v>2169</v>
      </c>
      <c r="B195" s="84" t="s">
        <v>507</v>
      </c>
      <c r="C195" s="79" t="s">
        <v>2154</v>
      </c>
      <c r="D195" s="85" t="s">
        <v>724</v>
      </c>
      <c r="E195" s="85" t="s">
        <v>488</v>
      </c>
      <c r="F195" s="84">
        <v>0</v>
      </c>
      <c r="G195" s="86">
        <v>0</v>
      </c>
      <c r="H195" s="77"/>
      <c r="I195" s="415" t="s">
        <v>139</v>
      </c>
      <c r="J195" s="416"/>
      <c r="K195" s="416"/>
      <c r="L195" s="416"/>
      <c r="M195" s="416"/>
      <c r="N195" s="416"/>
      <c r="O195" s="417" t="s">
        <v>140</v>
      </c>
      <c r="P195" s="418" t="s">
        <v>140</v>
      </c>
      <c r="Q195" s="418" t="s">
        <v>140</v>
      </c>
      <c r="R195" s="418" t="s">
        <v>140</v>
      </c>
      <c r="S195" s="418" t="s">
        <v>140</v>
      </c>
      <c r="T195" s="418" t="s">
        <v>140</v>
      </c>
      <c r="U195" s="418" t="s">
        <v>140</v>
      </c>
      <c r="V195" s="418" t="s">
        <v>140</v>
      </c>
      <c r="W195" s="418" t="s">
        <v>140</v>
      </c>
      <c r="X195" s="418" t="s">
        <v>140</v>
      </c>
      <c r="Y195" s="418"/>
      <c r="Z195" s="418"/>
      <c r="AA195" s="418"/>
      <c r="AB195" s="418"/>
      <c r="AC195" s="418" t="s">
        <v>140</v>
      </c>
      <c r="AD195" s="418" t="s">
        <v>140</v>
      </c>
      <c r="AE195" s="418" t="s">
        <v>140</v>
      </c>
      <c r="AF195" s="418" t="s">
        <v>140</v>
      </c>
      <c r="AG195" s="418" t="s">
        <v>140</v>
      </c>
      <c r="AH195" s="418" t="s">
        <v>140</v>
      </c>
      <c r="AI195" s="418" t="s">
        <v>140</v>
      </c>
      <c r="AJ195" s="419" t="s">
        <v>140</v>
      </c>
      <c r="AK195" s="420"/>
      <c r="AL195" s="421"/>
      <c r="AM195" s="421"/>
      <c r="AN195" s="421"/>
      <c r="AO195" s="422"/>
    </row>
    <row r="196" spans="1:41" ht="15.75" customHeight="1" x14ac:dyDescent="0.25">
      <c r="A196" s="83" t="s">
        <v>2169</v>
      </c>
      <c r="B196" s="84" t="s">
        <v>507</v>
      </c>
      <c r="C196" s="79" t="s">
        <v>2154</v>
      </c>
      <c r="D196" s="85" t="s">
        <v>724</v>
      </c>
      <c r="E196" s="85" t="s">
        <v>422</v>
      </c>
      <c r="F196" s="84">
        <v>0</v>
      </c>
      <c r="G196" s="86">
        <v>0</v>
      </c>
      <c r="H196" s="77" t="s">
        <v>430</v>
      </c>
      <c r="I196" s="415" t="s">
        <v>141</v>
      </c>
      <c r="J196" s="416"/>
      <c r="K196" s="416"/>
      <c r="L196" s="416"/>
      <c r="M196" s="416"/>
      <c r="N196" s="416"/>
      <c r="O196" s="417" t="s">
        <v>142</v>
      </c>
      <c r="P196" s="418" t="s">
        <v>142</v>
      </c>
      <c r="Q196" s="418" t="s">
        <v>142</v>
      </c>
      <c r="R196" s="418" t="s">
        <v>142</v>
      </c>
      <c r="S196" s="418" t="s">
        <v>142</v>
      </c>
      <c r="T196" s="418" t="s">
        <v>142</v>
      </c>
      <c r="U196" s="418" t="s">
        <v>142</v>
      </c>
      <c r="V196" s="418" t="s">
        <v>142</v>
      </c>
      <c r="W196" s="418" t="s">
        <v>142</v>
      </c>
      <c r="X196" s="418" t="s">
        <v>142</v>
      </c>
      <c r="Y196" s="418"/>
      <c r="Z196" s="418"/>
      <c r="AA196" s="418"/>
      <c r="AB196" s="418"/>
      <c r="AC196" s="418" t="s">
        <v>142</v>
      </c>
      <c r="AD196" s="418" t="s">
        <v>142</v>
      </c>
      <c r="AE196" s="418" t="s">
        <v>142</v>
      </c>
      <c r="AF196" s="418" t="s">
        <v>142</v>
      </c>
      <c r="AG196" s="418" t="s">
        <v>142</v>
      </c>
      <c r="AH196" s="418" t="s">
        <v>142</v>
      </c>
      <c r="AI196" s="418" t="s">
        <v>142</v>
      </c>
      <c r="AJ196" s="419" t="s">
        <v>142</v>
      </c>
      <c r="AK196" s="420"/>
      <c r="AL196" s="421"/>
      <c r="AM196" s="421"/>
      <c r="AN196" s="421"/>
      <c r="AO196" s="422"/>
    </row>
    <row r="197" spans="1:41" ht="15.75" customHeight="1" x14ac:dyDescent="0.25">
      <c r="A197" s="83" t="s">
        <v>2169</v>
      </c>
      <c r="B197" s="84" t="s">
        <v>507</v>
      </c>
      <c r="C197" s="79" t="s">
        <v>2154</v>
      </c>
      <c r="D197" s="85" t="s">
        <v>724</v>
      </c>
      <c r="E197" s="85" t="s">
        <v>739</v>
      </c>
      <c r="F197" s="84">
        <v>0</v>
      </c>
      <c r="G197" s="86">
        <v>0</v>
      </c>
      <c r="H197" s="77"/>
      <c r="I197" s="415" t="s">
        <v>143</v>
      </c>
      <c r="J197" s="416"/>
      <c r="K197" s="416"/>
      <c r="L197" s="416"/>
      <c r="M197" s="416"/>
      <c r="N197" s="416"/>
      <c r="O197" s="417" t="s">
        <v>144</v>
      </c>
      <c r="P197" s="418" t="s">
        <v>144</v>
      </c>
      <c r="Q197" s="418" t="s">
        <v>144</v>
      </c>
      <c r="R197" s="418" t="s">
        <v>144</v>
      </c>
      <c r="S197" s="418" t="s">
        <v>144</v>
      </c>
      <c r="T197" s="418" t="s">
        <v>144</v>
      </c>
      <c r="U197" s="418" t="s">
        <v>144</v>
      </c>
      <c r="V197" s="418" t="s">
        <v>144</v>
      </c>
      <c r="W197" s="418" t="s">
        <v>144</v>
      </c>
      <c r="X197" s="418" t="s">
        <v>144</v>
      </c>
      <c r="Y197" s="418"/>
      <c r="Z197" s="418"/>
      <c r="AA197" s="418"/>
      <c r="AB197" s="418"/>
      <c r="AC197" s="418" t="s">
        <v>144</v>
      </c>
      <c r="AD197" s="418" t="s">
        <v>144</v>
      </c>
      <c r="AE197" s="418" t="s">
        <v>144</v>
      </c>
      <c r="AF197" s="418" t="s">
        <v>144</v>
      </c>
      <c r="AG197" s="418" t="s">
        <v>144</v>
      </c>
      <c r="AH197" s="418" t="s">
        <v>144</v>
      </c>
      <c r="AI197" s="418" t="s">
        <v>144</v>
      </c>
      <c r="AJ197" s="419" t="s">
        <v>144</v>
      </c>
      <c r="AK197" s="420"/>
      <c r="AL197" s="421"/>
      <c r="AM197" s="421"/>
      <c r="AN197" s="421"/>
      <c r="AO197" s="422"/>
    </row>
    <row r="198" spans="1:41" ht="15.75" customHeight="1" x14ac:dyDescent="0.25">
      <c r="A198" s="78" t="s">
        <v>2169</v>
      </c>
      <c r="B198" s="79" t="s">
        <v>507</v>
      </c>
      <c r="C198" s="79" t="s">
        <v>2154</v>
      </c>
      <c r="D198" s="87" t="s">
        <v>739</v>
      </c>
      <c r="E198" s="79" t="s">
        <v>2155</v>
      </c>
      <c r="F198" s="79">
        <v>0</v>
      </c>
      <c r="G198" s="80">
        <v>0</v>
      </c>
      <c r="H198" s="77"/>
      <c r="I198" s="407" t="s">
        <v>145</v>
      </c>
      <c r="J198" s="408"/>
      <c r="K198" s="408"/>
      <c r="L198" s="408"/>
      <c r="M198" s="408"/>
      <c r="N198" s="408"/>
      <c r="O198" s="409" t="s">
        <v>146</v>
      </c>
      <c r="P198" s="410" t="s">
        <v>146</v>
      </c>
      <c r="Q198" s="410" t="s">
        <v>146</v>
      </c>
      <c r="R198" s="410" t="s">
        <v>146</v>
      </c>
      <c r="S198" s="410" t="s">
        <v>146</v>
      </c>
      <c r="T198" s="410" t="s">
        <v>146</v>
      </c>
      <c r="U198" s="410" t="s">
        <v>146</v>
      </c>
      <c r="V198" s="410" t="s">
        <v>146</v>
      </c>
      <c r="W198" s="410" t="s">
        <v>146</v>
      </c>
      <c r="X198" s="410" t="s">
        <v>146</v>
      </c>
      <c r="Y198" s="410"/>
      <c r="Z198" s="410"/>
      <c r="AA198" s="410"/>
      <c r="AB198" s="410"/>
      <c r="AC198" s="410" t="s">
        <v>146</v>
      </c>
      <c r="AD198" s="410" t="s">
        <v>146</v>
      </c>
      <c r="AE198" s="410" t="s">
        <v>146</v>
      </c>
      <c r="AF198" s="410" t="s">
        <v>146</v>
      </c>
      <c r="AG198" s="410" t="s">
        <v>146</v>
      </c>
      <c r="AH198" s="410" t="s">
        <v>146</v>
      </c>
      <c r="AI198" s="410" t="s">
        <v>146</v>
      </c>
      <c r="AJ198" s="411" t="s">
        <v>146</v>
      </c>
      <c r="AK198" s="412">
        <f>SUM(AK199:AK203)</f>
        <v>0</v>
      </c>
      <c r="AL198" s="413">
        <f>SUM(AL199:AL203)</f>
        <v>0</v>
      </c>
      <c r="AM198" s="413">
        <f>SUM(AM199:AM203)</f>
        <v>0</v>
      </c>
      <c r="AN198" s="413">
        <f>SUM(AN199:AN203)</f>
        <v>0</v>
      </c>
      <c r="AO198" s="414">
        <f>SUM(AO199:AO203)</f>
        <v>0</v>
      </c>
    </row>
    <row r="199" spans="1:41" ht="15.75" customHeight="1" x14ac:dyDescent="0.25">
      <c r="A199" s="83" t="s">
        <v>2169</v>
      </c>
      <c r="B199" s="84" t="s">
        <v>507</v>
      </c>
      <c r="C199" s="79" t="s">
        <v>2154</v>
      </c>
      <c r="D199" s="85" t="s">
        <v>739</v>
      </c>
      <c r="E199" s="85" t="s">
        <v>2166</v>
      </c>
      <c r="F199" s="84">
        <v>0</v>
      </c>
      <c r="G199" s="86">
        <v>0</v>
      </c>
      <c r="H199" s="77" t="s">
        <v>489</v>
      </c>
      <c r="I199" s="415" t="s">
        <v>147</v>
      </c>
      <c r="J199" s="416"/>
      <c r="K199" s="416"/>
      <c r="L199" s="416"/>
      <c r="M199" s="416"/>
      <c r="N199" s="416"/>
      <c r="O199" s="417" t="s">
        <v>148</v>
      </c>
      <c r="P199" s="418" t="s">
        <v>148</v>
      </c>
      <c r="Q199" s="418" t="s">
        <v>148</v>
      </c>
      <c r="R199" s="418" t="s">
        <v>148</v>
      </c>
      <c r="S199" s="418" t="s">
        <v>148</v>
      </c>
      <c r="T199" s="418" t="s">
        <v>148</v>
      </c>
      <c r="U199" s="418" t="s">
        <v>148</v>
      </c>
      <c r="V199" s="418" t="s">
        <v>148</v>
      </c>
      <c r="W199" s="418" t="s">
        <v>148</v>
      </c>
      <c r="X199" s="418" t="s">
        <v>148</v>
      </c>
      <c r="Y199" s="418"/>
      <c r="Z199" s="418"/>
      <c r="AA199" s="418"/>
      <c r="AB199" s="418"/>
      <c r="AC199" s="418" t="s">
        <v>148</v>
      </c>
      <c r="AD199" s="418" t="s">
        <v>148</v>
      </c>
      <c r="AE199" s="418" t="s">
        <v>148</v>
      </c>
      <c r="AF199" s="418" t="s">
        <v>148</v>
      </c>
      <c r="AG199" s="418" t="s">
        <v>148</v>
      </c>
      <c r="AH199" s="418" t="s">
        <v>148</v>
      </c>
      <c r="AI199" s="418" t="s">
        <v>148</v>
      </c>
      <c r="AJ199" s="419" t="s">
        <v>148</v>
      </c>
      <c r="AK199" s="420"/>
      <c r="AL199" s="421"/>
      <c r="AM199" s="421"/>
      <c r="AN199" s="421"/>
      <c r="AO199" s="422"/>
    </row>
    <row r="200" spans="1:41" ht="15.75" customHeight="1" x14ac:dyDescent="0.25">
      <c r="A200" s="83" t="s">
        <v>2169</v>
      </c>
      <c r="B200" s="84" t="s">
        <v>507</v>
      </c>
      <c r="C200" s="79" t="s">
        <v>2154</v>
      </c>
      <c r="D200" s="85" t="s">
        <v>739</v>
      </c>
      <c r="E200" s="85" t="s">
        <v>488</v>
      </c>
      <c r="F200" s="84">
        <v>0</v>
      </c>
      <c r="G200" s="86">
        <v>0</v>
      </c>
      <c r="H200" s="77"/>
      <c r="I200" s="415" t="s">
        <v>149</v>
      </c>
      <c r="J200" s="416"/>
      <c r="K200" s="416"/>
      <c r="L200" s="416"/>
      <c r="M200" s="416"/>
      <c r="N200" s="416"/>
      <c r="O200" s="417" t="s">
        <v>150</v>
      </c>
      <c r="P200" s="418" t="s">
        <v>150</v>
      </c>
      <c r="Q200" s="418" t="s">
        <v>150</v>
      </c>
      <c r="R200" s="418" t="s">
        <v>150</v>
      </c>
      <c r="S200" s="418" t="s">
        <v>150</v>
      </c>
      <c r="T200" s="418" t="s">
        <v>150</v>
      </c>
      <c r="U200" s="418" t="s">
        <v>150</v>
      </c>
      <c r="V200" s="418" t="s">
        <v>150</v>
      </c>
      <c r="W200" s="418" t="s">
        <v>150</v>
      </c>
      <c r="X200" s="418" t="s">
        <v>150</v>
      </c>
      <c r="Y200" s="418"/>
      <c r="Z200" s="418"/>
      <c r="AA200" s="418"/>
      <c r="AB200" s="418"/>
      <c r="AC200" s="418" t="s">
        <v>150</v>
      </c>
      <c r="AD200" s="418" t="s">
        <v>150</v>
      </c>
      <c r="AE200" s="418" t="s">
        <v>150</v>
      </c>
      <c r="AF200" s="418" t="s">
        <v>150</v>
      </c>
      <c r="AG200" s="418" t="s">
        <v>150</v>
      </c>
      <c r="AH200" s="418" t="s">
        <v>150</v>
      </c>
      <c r="AI200" s="418" t="s">
        <v>150</v>
      </c>
      <c r="AJ200" s="419" t="s">
        <v>150</v>
      </c>
      <c r="AK200" s="420"/>
      <c r="AL200" s="421"/>
      <c r="AM200" s="421"/>
      <c r="AN200" s="421"/>
      <c r="AO200" s="422"/>
    </row>
    <row r="201" spans="1:41" ht="15.75" customHeight="1" x14ac:dyDescent="0.25">
      <c r="A201" s="83" t="s">
        <v>2169</v>
      </c>
      <c r="B201" s="84" t="s">
        <v>507</v>
      </c>
      <c r="C201" s="79" t="s">
        <v>2154</v>
      </c>
      <c r="D201" s="85" t="s">
        <v>739</v>
      </c>
      <c r="E201" s="85" t="s">
        <v>422</v>
      </c>
      <c r="F201" s="84">
        <v>0</v>
      </c>
      <c r="G201" s="86">
        <v>0</v>
      </c>
      <c r="H201" s="77" t="s">
        <v>425</v>
      </c>
      <c r="I201" s="415" t="s">
        <v>151</v>
      </c>
      <c r="J201" s="416"/>
      <c r="K201" s="416"/>
      <c r="L201" s="416"/>
      <c r="M201" s="416"/>
      <c r="N201" s="416"/>
      <c r="O201" s="417" t="s">
        <v>1130</v>
      </c>
      <c r="P201" s="418" t="s">
        <v>1130</v>
      </c>
      <c r="Q201" s="418" t="s">
        <v>1130</v>
      </c>
      <c r="R201" s="418" t="s">
        <v>1130</v>
      </c>
      <c r="S201" s="418" t="s">
        <v>1130</v>
      </c>
      <c r="T201" s="418" t="s">
        <v>1130</v>
      </c>
      <c r="U201" s="418" t="s">
        <v>1130</v>
      </c>
      <c r="V201" s="418" t="s">
        <v>1130</v>
      </c>
      <c r="W201" s="418" t="s">
        <v>1130</v>
      </c>
      <c r="X201" s="418" t="s">
        <v>1130</v>
      </c>
      <c r="Y201" s="418"/>
      <c r="Z201" s="418"/>
      <c r="AA201" s="418"/>
      <c r="AB201" s="418"/>
      <c r="AC201" s="418" t="s">
        <v>1130</v>
      </c>
      <c r="AD201" s="418" t="s">
        <v>1130</v>
      </c>
      <c r="AE201" s="418" t="s">
        <v>1130</v>
      </c>
      <c r="AF201" s="418" t="s">
        <v>1130</v>
      </c>
      <c r="AG201" s="418" t="s">
        <v>1130</v>
      </c>
      <c r="AH201" s="418" t="s">
        <v>1130</v>
      </c>
      <c r="AI201" s="418" t="s">
        <v>1130</v>
      </c>
      <c r="AJ201" s="419" t="s">
        <v>1130</v>
      </c>
      <c r="AK201" s="420"/>
      <c r="AL201" s="421"/>
      <c r="AM201" s="421"/>
      <c r="AN201" s="421"/>
      <c r="AO201" s="422"/>
    </row>
    <row r="202" spans="1:41" ht="15.75" customHeight="1" x14ac:dyDescent="0.25">
      <c r="A202" s="83" t="s">
        <v>2169</v>
      </c>
      <c r="B202" s="84" t="s">
        <v>507</v>
      </c>
      <c r="C202" s="79" t="s">
        <v>2154</v>
      </c>
      <c r="D202" s="85" t="s">
        <v>739</v>
      </c>
      <c r="E202" s="85" t="s">
        <v>739</v>
      </c>
      <c r="F202" s="84">
        <v>0</v>
      </c>
      <c r="G202" s="86">
        <v>0</v>
      </c>
      <c r="H202" s="77"/>
      <c r="I202" s="415" t="s">
        <v>1131</v>
      </c>
      <c r="J202" s="416"/>
      <c r="K202" s="416"/>
      <c r="L202" s="416"/>
      <c r="M202" s="416"/>
      <c r="N202" s="416"/>
      <c r="O202" s="417" t="s">
        <v>1132</v>
      </c>
      <c r="P202" s="418" t="s">
        <v>1132</v>
      </c>
      <c r="Q202" s="418" t="s">
        <v>1132</v>
      </c>
      <c r="R202" s="418" t="s">
        <v>1132</v>
      </c>
      <c r="S202" s="418" t="s">
        <v>1132</v>
      </c>
      <c r="T202" s="418" t="s">
        <v>1132</v>
      </c>
      <c r="U202" s="418" t="s">
        <v>1132</v>
      </c>
      <c r="V202" s="418" t="s">
        <v>1132</v>
      </c>
      <c r="W202" s="418" t="s">
        <v>1132</v>
      </c>
      <c r="X202" s="418" t="s">
        <v>1132</v>
      </c>
      <c r="Y202" s="418"/>
      <c r="Z202" s="418"/>
      <c r="AA202" s="418"/>
      <c r="AB202" s="418"/>
      <c r="AC202" s="418" t="s">
        <v>1132</v>
      </c>
      <c r="AD202" s="418" t="s">
        <v>1132</v>
      </c>
      <c r="AE202" s="418" t="s">
        <v>1132</v>
      </c>
      <c r="AF202" s="418" t="s">
        <v>1132</v>
      </c>
      <c r="AG202" s="418" t="s">
        <v>1132</v>
      </c>
      <c r="AH202" s="418" t="s">
        <v>1132</v>
      </c>
      <c r="AI202" s="418" t="s">
        <v>1132</v>
      </c>
      <c r="AJ202" s="419" t="s">
        <v>1132</v>
      </c>
      <c r="AK202" s="420"/>
      <c r="AL202" s="421"/>
      <c r="AM202" s="421"/>
      <c r="AN202" s="421"/>
      <c r="AO202" s="422"/>
    </row>
    <row r="203" spans="1:41" ht="15.75" customHeight="1" x14ac:dyDescent="0.25">
      <c r="A203" s="83" t="s">
        <v>2169</v>
      </c>
      <c r="B203" s="84" t="s">
        <v>507</v>
      </c>
      <c r="C203" s="79" t="s">
        <v>2154</v>
      </c>
      <c r="D203" s="85" t="s">
        <v>739</v>
      </c>
      <c r="E203" s="85" t="s">
        <v>732</v>
      </c>
      <c r="F203" s="84">
        <v>0</v>
      </c>
      <c r="G203" s="86">
        <v>0</v>
      </c>
      <c r="H203" s="77"/>
      <c r="I203" s="415" t="s">
        <v>1133</v>
      </c>
      <c r="J203" s="416"/>
      <c r="K203" s="416"/>
      <c r="L203" s="416"/>
      <c r="M203" s="416"/>
      <c r="N203" s="416"/>
      <c r="O203" s="417" t="s">
        <v>1134</v>
      </c>
      <c r="P203" s="418" t="s">
        <v>1134</v>
      </c>
      <c r="Q203" s="418" t="s">
        <v>1134</v>
      </c>
      <c r="R203" s="418" t="s">
        <v>1134</v>
      </c>
      <c r="S203" s="418" t="s">
        <v>1134</v>
      </c>
      <c r="T203" s="418" t="s">
        <v>1134</v>
      </c>
      <c r="U203" s="418" t="s">
        <v>1134</v>
      </c>
      <c r="V203" s="418" t="s">
        <v>1134</v>
      </c>
      <c r="W203" s="418" t="s">
        <v>1134</v>
      </c>
      <c r="X203" s="418" t="s">
        <v>1134</v>
      </c>
      <c r="Y203" s="418"/>
      <c r="Z203" s="418"/>
      <c r="AA203" s="418"/>
      <c r="AB203" s="418"/>
      <c r="AC203" s="418" t="s">
        <v>1134</v>
      </c>
      <c r="AD203" s="418" t="s">
        <v>1134</v>
      </c>
      <c r="AE203" s="418" t="s">
        <v>1134</v>
      </c>
      <c r="AF203" s="418" t="s">
        <v>1134</v>
      </c>
      <c r="AG203" s="418" t="s">
        <v>1134</v>
      </c>
      <c r="AH203" s="418" t="s">
        <v>1134</v>
      </c>
      <c r="AI203" s="418" t="s">
        <v>1134</v>
      </c>
      <c r="AJ203" s="419" t="s">
        <v>1134</v>
      </c>
      <c r="AK203" s="420"/>
      <c r="AL203" s="421"/>
      <c r="AM203" s="421"/>
      <c r="AN203" s="421"/>
      <c r="AO203" s="422"/>
    </row>
    <row r="204" spans="1:41" ht="15.75" customHeight="1" x14ac:dyDescent="0.25">
      <c r="A204" s="78" t="s">
        <v>2169</v>
      </c>
      <c r="B204" s="79" t="s">
        <v>507</v>
      </c>
      <c r="C204" s="79" t="s">
        <v>2154</v>
      </c>
      <c r="D204" s="87" t="s">
        <v>729</v>
      </c>
      <c r="E204" s="79" t="s">
        <v>2155</v>
      </c>
      <c r="F204" s="79">
        <v>0</v>
      </c>
      <c r="G204" s="80">
        <v>0</v>
      </c>
      <c r="H204" s="77"/>
      <c r="I204" s="407" t="s">
        <v>1135</v>
      </c>
      <c r="J204" s="408"/>
      <c r="K204" s="408"/>
      <c r="L204" s="408"/>
      <c r="M204" s="408"/>
      <c r="N204" s="408"/>
      <c r="O204" s="409" t="s">
        <v>1136</v>
      </c>
      <c r="P204" s="410" t="s">
        <v>1136</v>
      </c>
      <c r="Q204" s="410" t="s">
        <v>1136</v>
      </c>
      <c r="R204" s="410" t="s">
        <v>1136</v>
      </c>
      <c r="S204" s="410" t="s">
        <v>1136</v>
      </c>
      <c r="T204" s="410" t="s">
        <v>1136</v>
      </c>
      <c r="U204" s="410" t="s">
        <v>1136</v>
      </c>
      <c r="V204" s="410" t="s">
        <v>1136</v>
      </c>
      <c r="W204" s="410" t="s">
        <v>1136</v>
      </c>
      <c r="X204" s="410" t="s">
        <v>1136</v>
      </c>
      <c r="Y204" s="410"/>
      <c r="Z204" s="410"/>
      <c r="AA204" s="410"/>
      <c r="AB204" s="410"/>
      <c r="AC204" s="410" t="s">
        <v>1136</v>
      </c>
      <c r="AD204" s="410" t="s">
        <v>1136</v>
      </c>
      <c r="AE204" s="410" t="s">
        <v>1136</v>
      </c>
      <c r="AF204" s="410" t="s">
        <v>1136</v>
      </c>
      <c r="AG204" s="410" t="s">
        <v>1136</v>
      </c>
      <c r="AH204" s="410" t="s">
        <v>1136</v>
      </c>
      <c r="AI204" s="410" t="s">
        <v>1136</v>
      </c>
      <c r="AJ204" s="411" t="s">
        <v>1136</v>
      </c>
      <c r="AK204" s="412">
        <f>SUM(AK205:AK209)</f>
        <v>0</v>
      </c>
      <c r="AL204" s="413">
        <f>SUM(AL205:AL209)</f>
        <v>0</v>
      </c>
      <c r="AM204" s="413">
        <f>SUM(AM205:AM209)</f>
        <v>0</v>
      </c>
      <c r="AN204" s="413">
        <f>SUM(AN205:AN209)</f>
        <v>0</v>
      </c>
      <c r="AO204" s="414">
        <f>SUM(AO205:AO209)</f>
        <v>0</v>
      </c>
    </row>
    <row r="205" spans="1:41" ht="15.75" customHeight="1" x14ac:dyDescent="0.25">
      <c r="A205" s="83" t="s">
        <v>2169</v>
      </c>
      <c r="B205" s="84" t="s">
        <v>507</v>
      </c>
      <c r="C205" s="79" t="s">
        <v>2154</v>
      </c>
      <c r="D205" s="85" t="s">
        <v>729</v>
      </c>
      <c r="E205" s="85" t="s">
        <v>2166</v>
      </c>
      <c r="F205" s="84">
        <v>0</v>
      </c>
      <c r="G205" s="86">
        <v>0</v>
      </c>
      <c r="H205" s="77" t="s">
        <v>489</v>
      </c>
      <c r="I205" s="415" t="s">
        <v>1137</v>
      </c>
      <c r="J205" s="416"/>
      <c r="K205" s="416"/>
      <c r="L205" s="416"/>
      <c r="M205" s="416"/>
      <c r="N205" s="416"/>
      <c r="O205" s="417" t="s">
        <v>1138</v>
      </c>
      <c r="P205" s="418" t="s">
        <v>1138</v>
      </c>
      <c r="Q205" s="418" t="s">
        <v>1138</v>
      </c>
      <c r="R205" s="418" t="s">
        <v>1138</v>
      </c>
      <c r="S205" s="418" t="s">
        <v>1138</v>
      </c>
      <c r="T205" s="418" t="s">
        <v>1138</v>
      </c>
      <c r="U205" s="418" t="s">
        <v>1138</v>
      </c>
      <c r="V205" s="418" t="s">
        <v>1138</v>
      </c>
      <c r="W205" s="418" t="s">
        <v>1138</v>
      </c>
      <c r="X205" s="418" t="s">
        <v>1138</v>
      </c>
      <c r="Y205" s="418"/>
      <c r="Z205" s="418"/>
      <c r="AA205" s="418"/>
      <c r="AB205" s="418"/>
      <c r="AC205" s="418" t="s">
        <v>1138</v>
      </c>
      <c r="AD205" s="418" t="s">
        <v>1138</v>
      </c>
      <c r="AE205" s="418" t="s">
        <v>1138</v>
      </c>
      <c r="AF205" s="418" t="s">
        <v>1138</v>
      </c>
      <c r="AG205" s="418" t="s">
        <v>1138</v>
      </c>
      <c r="AH205" s="418" t="s">
        <v>1138</v>
      </c>
      <c r="AI205" s="418" t="s">
        <v>1138</v>
      </c>
      <c r="AJ205" s="419" t="s">
        <v>1138</v>
      </c>
      <c r="AK205" s="420"/>
      <c r="AL205" s="421"/>
      <c r="AM205" s="421"/>
      <c r="AN205" s="421"/>
      <c r="AO205" s="422"/>
    </row>
    <row r="206" spans="1:41" ht="15.75" customHeight="1" x14ac:dyDescent="0.25">
      <c r="A206" s="83" t="s">
        <v>2169</v>
      </c>
      <c r="B206" s="84" t="s">
        <v>507</v>
      </c>
      <c r="C206" s="79" t="s">
        <v>2154</v>
      </c>
      <c r="D206" s="85" t="s">
        <v>729</v>
      </c>
      <c r="E206" s="85" t="s">
        <v>488</v>
      </c>
      <c r="F206" s="84">
        <v>0</v>
      </c>
      <c r="G206" s="86">
        <v>0</v>
      </c>
      <c r="H206" s="77"/>
      <c r="I206" s="415" t="s">
        <v>1139</v>
      </c>
      <c r="J206" s="416"/>
      <c r="K206" s="416"/>
      <c r="L206" s="416"/>
      <c r="M206" s="416"/>
      <c r="N206" s="416"/>
      <c r="O206" s="417" t="s">
        <v>1140</v>
      </c>
      <c r="P206" s="418" t="s">
        <v>1140</v>
      </c>
      <c r="Q206" s="418" t="s">
        <v>1140</v>
      </c>
      <c r="R206" s="418" t="s">
        <v>1140</v>
      </c>
      <c r="S206" s="418" t="s">
        <v>1140</v>
      </c>
      <c r="T206" s="418" t="s">
        <v>1140</v>
      </c>
      <c r="U206" s="418" t="s">
        <v>1140</v>
      </c>
      <c r="V206" s="418" t="s">
        <v>1140</v>
      </c>
      <c r="W206" s="418" t="s">
        <v>1140</v>
      </c>
      <c r="X206" s="418" t="s">
        <v>1140</v>
      </c>
      <c r="Y206" s="418"/>
      <c r="Z206" s="418"/>
      <c r="AA206" s="418"/>
      <c r="AB206" s="418"/>
      <c r="AC206" s="418" t="s">
        <v>1140</v>
      </c>
      <c r="AD206" s="418" t="s">
        <v>1140</v>
      </c>
      <c r="AE206" s="418" t="s">
        <v>1140</v>
      </c>
      <c r="AF206" s="418" t="s">
        <v>1140</v>
      </c>
      <c r="AG206" s="418" t="s">
        <v>1140</v>
      </c>
      <c r="AH206" s="418" t="s">
        <v>1140</v>
      </c>
      <c r="AI206" s="418" t="s">
        <v>1140</v>
      </c>
      <c r="AJ206" s="419" t="s">
        <v>1140</v>
      </c>
      <c r="AK206" s="420"/>
      <c r="AL206" s="421"/>
      <c r="AM206" s="421"/>
      <c r="AN206" s="421"/>
      <c r="AO206" s="422"/>
    </row>
    <row r="207" spans="1:41" ht="15.75" customHeight="1" x14ac:dyDescent="0.25">
      <c r="A207" s="83" t="s">
        <v>2169</v>
      </c>
      <c r="B207" s="84" t="s">
        <v>507</v>
      </c>
      <c r="C207" s="79" t="s">
        <v>2154</v>
      </c>
      <c r="D207" s="85" t="s">
        <v>729</v>
      </c>
      <c r="E207" s="85" t="s">
        <v>422</v>
      </c>
      <c r="F207" s="84">
        <v>0</v>
      </c>
      <c r="G207" s="86">
        <v>0</v>
      </c>
      <c r="H207" s="77" t="s">
        <v>425</v>
      </c>
      <c r="I207" s="415" t="s">
        <v>1141</v>
      </c>
      <c r="J207" s="416"/>
      <c r="K207" s="416"/>
      <c r="L207" s="416"/>
      <c r="M207" s="416"/>
      <c r="N207" s="416"/>
      <c r="O207" s="417" t="s">
        <v>1142</v>
      </c>
      <c r="P207" s="418" t="s">
        <v>1142</v>
      </c>
      <c r="Q207" s="418" t="s">
        <v>1142</v>
      </c>
      <c r="R207" s="418" t="s">
        <v>1142</v>
      </c>
      <c r="S207" s="418" t="s">
        <v>1142</v>
      </c>
      <c r="T207" s="418" t="s">
        <v>1142</v>
      </c>
      <c r="U207" s="418" t="s">
        <v>1142</v>
      </c>
      <c r="V207" s="418" t="s">
        <v>1142</v>
      </c>
      <c r="W207" s="418" t="s">
        <v>1142</v>
      </c>
      <c r="X207" s="418" t="s">
        <v>1142</v>
      </c>
      <c r="Y207" s="418"/>
      <c r="Z207" s="418"/>
      <c r="AA207" s="418"/>
      <c r="AB207" s="418"/>
      <c r="AC207" s="418" t="s">
        <v>1142</v>
      </c>
      <c r="AD207" s="418" t="s">
        <v>1142</v>
      </c>
      <c r="AE207" s="418" t="s">
        <v>1142</v>
      </c>
      <c r="AF207" s="418" t="s">
        <v>1142</v>
      </c>
      <c r="AG207" s="418" t="s">
        <v>1142</v>
      </c>
      <c r="AH207" s="418" t="s">
        <v>1142</v>
      </c>
      <c r="AI207" s="418" t="s">
        <v>1142</v>
      </c>
      <c r="AJ207" s="419" t="s">
        <v>1142</v>
      </c>
      <c r="AK207" s="420"/>
      <c r="AL207" s="421"/>
      <c r="AM207" s="421"/>
      <c r="AN207" s="421"/>
      <c r="AO207" s="422"/>
    </row>
    <row r="208" spans="1:41" ht="15.75" customHeight="1" x14ac:dyDescent="0.25">
      <c r="A208" s="83" t="s">
        <v>2169</v>
      </c>
      <c r="B208" s="84" t="s">
        <v>507</v>
      </c>
      <c r="C208" s="79" t="s">
        <v>2154</v>
      </c>
      <c r="D208" s="85" t="s">
        <v>729</v>
      </c>
      <c r="E208" s="85" t="s">
        <v>739</v>
      </c>
      <c r="F208" s="84">
        <v>0</v>
      </c>
      <c r="G208" s="86">
        <v>0</v>
      </c>
      <c r="H208" s="77"/>
      <c r="I208" s="415" t="s">
        <v>1143</v>
      </c>
      <c r="J208" s="416"/>
      <c r="K208" s="416"/>
      <c r="L208" s="416"/>
      <c r="M208" s="416"/>
      <c r="N208" s="416"/>
      <c r="O208" s="417" t="s">
        <v>1144</v>
      </c>
      <c r="P208" s="418" t="s">
        <v>1144</v>
      </c>
      <c r="Q208" s="418" t="s">
        <v>1144</v>
      </c>
      <c r="R208" s="418" t="s">
        <v>1144</v>
      </c>
      <c r="S208" s="418" t="s">
        <v>1144</v>
      </c>
      <c r="T208" s="418" t="s">
        <v>1144</v>
      </c>
      <c r="U208" s="418" t="s">
        <v>1144</v>
      </c>
      <c r="V208" s="418" t="s">
        <v>1144</v>
      </c>
      <c r="W208" s="418" t="s">
        <v>1144</v>
      </c>
      <c r="X208" s="418" t="s">
        <v>1144</v>
      </c>
      <c r="Y208" s="418"/>
      <c r="Z208" s="418"/>
      <c r="AA208" s="418"/>
      <c r="AB208" s="418"/>
      <c r="AC208" s="418" t="s">
        <v>1144</v>
      </c>
      <c r="AD208" s="418" t="s">
        <v>1144</v>
      </c>
      <c r="AE208" s="418" t="s">
        <v>1144</v>
      </c>
      <c r="AF208" s="418" t="s">
        <v>1144</v>
      </c>
      <c r="AG208" s="418" t="s">
        <v>1144</v>
      </c>
      <c r="AH208" s="418" t="s">
        <v>1144</v>
      </c>
      <c r="AI208" s="418" t="s">
        <v>1144</v>
      </c>
      <c r="AJ208" s="419" t="s">
        <v>1144</v>
      </c>
      <c r="AK208" s="420"/>
      <c r="AL208" s="421"/>
      <c r="AM208" s="421"/>
      <c r="AN208" s="421"/>
      <c r="AO208" s="422"/>
    </row>
    <row r="209" spans="1:41" ht="15.75" customHeight="1" x14ac:dyDescent="0.25">
      <c r="A209" s="83" t="s">
        <v>2169</v>
      </c>
      <c r="B209" s="84" t="s">
        <v>507</v>
      </c>
      <c r="C209" s="79" t="s">
        <v>2154</v>
      </c>
      <c r="D209" s="85" t="s">
        <v>729</v>
      </c>
      <c r="E209" s="85" t="s">
        <v>732</v>
      </c>
      <c r="F209" s="84">
        <v>0</v>
      </c>
      <c r="G209" s="86">
        <v>0</v>
      </c>
      <c r="H209" s="77"/>
      <c r="I209" s="415" t="s">
        <v>1145</v>
      </c>
      <c r="J209" s="416"/>
      <c r="K209" s="416"/>
      <c r="L209" s="416"/>
      <c r="M209" s="416"/>
      <c r="N209" s="416"/>
      <c r="O209" s="417" t="s">
        <v>1146</v>
      </c>
      <c r="P209" s="418" t="s">
        <v>1146</v>
      </c>
      <c r="Q209" s="418" t="s">
        <v>1146</v>
      </c>
      <c r="R209" s="418" t="s">
        <v>1146</v>
      </c>
      <c r="S209" s="418" t="s">
        <v>1146</v>
      </c>
      <c r="T209" s="418" t="s">
        <v>1146</v>
      </c>
      <c r="U209" s="418" t="s">
        <v>1146</v>
      </c>
      <c r="V209" s="418" t="s">
        <v>1146</v>
      </c>
      <c r="W209" s="418" t="s">
        <v>1146</v>
      </c>
      <c r="X209" s="418" t="s">
        <v>1146</v>
      </c>
      <c r="Y209" s="418"/>
      <c r="Z209" s="418"/>
      <c r="AA209" s="418"/>
      <c r="AB209" s="418"/>
      <c r="AC209" s="418" t="s">
        <v>1146</v>
      </c>
      <c r="AD209" s="418" t="s">
        <v>1146</v>
      </c>
      <c r="AE209" s="418" t="s">
        <v>1146</v>
      </c>
      <c r="AF209" s="418" t="s">
        <v>1146</v>
      </c>
      <c r="AG209" s="418" t="s">
        <v>1146</v>
      </c>
      <c r="AH209" s="418" t="s">
        <v>1146</v>
      </c>
      <c r="AI209" s="418" t="s">
        <v>1146</v>
      </c>
      <c r="AJ209" s="419" t="s">
        <v>1146</v>
      </c>
      <c r="AK209" s="420">
        <v>0</v>
      </c>
      <c r="AL209" s="421"/>
      <c r="AM209" s="421"/>
      <c r="AN209" s="421"/>
      <c r="AO209" s="422"/>
    </row>
    <row r="210" spans="1:41" ht="15.75" customHeight="1" x14ac:dyDescent="0.25">
      <c r="A210" s="78" t="s">
        <v>2169</v>
      </c>
      <c r="B210" s="79" t="s">
        <v>507</v>
      </c>
      <c r="C210" s="79" t="s">
        <v>2154</v>
      </c>
      <c r="D210" s="87" t="s">
        <v>732</v>
      </c>
      <c r="E210" s="79" t="s">
        <v>2155</v>
      </c>
      <c r="F210" s="79">
        <v>0</v>
      </c>
      <c r="G210" s="80">
        <v>0</v>
      </c>
      <c r="H210" s="77"/>
      <c r="I210" s="407" t="s">
        <v>1147</v>
      </c>
      <c r="J210" s="408"/>
      <c r="K210" s="408"/>
      <c r="L210" s="408"/>
      <c r="M210" s="408"/>
      <c r="N210" s="408"/>
      <c r="O210" s="409" t="s">
        <v>1148</v>
      </c>
      <c r="P210" s="410" t="s">
        <v>1148</v>
      </c>
      <c r="Q210" s="410" t="s">
        <v>1148</v>
      </c>
      <c r="R210" s="410" t="s">
        <v>1148</v>
      </c>
      <c r="S210" s="410" t="s">
        <v>1148</v>
      </c>
      <c r="T210" s="410" t="s">
        <v>1148</v>
      </c>
      <c r="U210" s="410" t="s">
        <v>1148</v>
      </c>
      <c r="V210" s="410" t="s">
        <v>1148</v>
      </c>
      <c r="W210" s="410" t="s">
        <v>1148</v>
      </c>
      <c r="X210" s="410" t="s">
        <v>1148</v>
      </c>
      <c r="Y210" s="410"/>
      <c r="Z210" s="410"/>
      <c r="AA210" s="410"/>
      <c r="AB210" s="410"/>
      <c r="AC210" s="410" t="s">
        <v>1148</v>
      </c>
      <c r="AD210" s="410" t="s">
        <v>1148</v>
      </c>
      <c r="AE210" s="410" t="s">
        <v>1148</v>
      </c>
      <c r="AF210" s="410" t="s">
        <v>1148</v>
      </c>
      <c r="AG210" s="410" t="s">
        <v>1148</v>
      </c>
      <c r="AH210" s="410" t="s">
        <v>1148</v>
      </c>
      <c r="AI210" s="410" t="s">
        <v>1148</v>
      </c>
      <c r="AJ210" s="411" t="s">
        <v>1148</v>
      </c>
      <c r="AK210" s="412">
        <f>SUM(AK211:AK214)</f>
        <v>0</v>
      </c>
      <c r="AL210" s="413">
        <f>SUM(AL211:AL214)</f>
        <v>0</v>
      </c>
      <c r="AM210" s="413">
        <f>SUM(AM211:AM214)</f>
        <v>0</v>
      </c>
      <c r="AN210" s="413">
        <f>SUM(AN211:AN214)</f>
        <v>0</v>
      </c>
      <c r="AO210" s="414">
        <f>SUM(AO211:AO214)</f>
        <v>0</v>
      </c>
    </row>
    <row r="211" spans="1:41" ht="15.75" customHeight="1" x14ac:dyDescent="0.25">
      <c r="A211" s="83" t="s">
        <v>2169</v>
      </c>
      <c r="B211" s="84" t="s">
        <v>507</v>
      </c>
      <c r="C211" s="79" t="s">
        <v>2154</v>
      </c>
      <c r="D211" s="85" t="s">
        <v>732</v>
      </c>
      <c r="E211" s="85" t="s">
        <v>2166</v>
      </c>
      <c r="F211" s="84">
        <v>0</v>
      </c>
      <c r="G211" s="86">
        <v>0</v>
      </c>
      <c r="H211" s="77" t="s">
        <v>489</v>
      </c>
      <c r="I211" s="415" t="s">
        <v>743</v>
      </c>
      <c r="J211" s="416"/>
      <c r="K211" s="416"/>
      <c r="L211" s="416"/>
      <c r="M211" s="416"/>
      <c r="N211" s="416"/>
      <c r="O211" s="417" t="s">
        <v>744</v>
      </c>
      <c r="P211" s="418" t="s">
        <v>744</v>
      </c>
      <c r="Q211" s="418" t="s">
        <v>744</v>
      </c>
      <c r="R211" s="418" t="s">
        <v>744</v>
      </c>
      <c r="S211" s="418" t="s">
        <v>744</v>
      </c>
      <c r="T211" s="418" t="s">
        <v>744</v>
      </c>
      <c r="U211" s="418" t="s">
        <v>744</v>
      </c>
      <c r="V211" s="418" t="s">
        <v>744</v>
      </c>
      <c r="W211" s="418" t="s">
        <v>744</v>
      </c>
      <c r="X211" s="418" t="s">
        <v>744</v>
      </c>
      <c r="Y211" s="418"/>
      <c r="Z211" s="418"/>
      <c r="AA211" s="418"/>
      <c r="AB211" s="418"/>
      <c r="AC211" s="418" t="s">
        <v>744</v>
      </c>
      <c r="AD211" s="418" t="s">
        <v>744</v>
      </c>
      <c r="AE211" s="418" t="s">
        <v>744</v>
      </c>
      <c r="AF211" s="418" t="s">
        <v>744</v>
      </c>
      <c r="AG211" s="418" t="s">
        <v>744</v>
      </c>
      <c r="AH211" s="418" t="s">
        <v>744</v>
      </c>
      <c r="AI211" s="418" t="s">
        <v>744</v>
      </c>
      <c r="AJ211" s="419" t="s">
        <v>744</v>
      </c>
      <c r="AK211" s="420"/>
      <c r="AL211" s="421"/>
      <c r="AM211" s="421"/>
      <c r="AN211" s="421"/>
      <c r="AO211" s="422"/>
    </row>
    <row r="212" spans="1:41" ht="15.75" customHeight="1" x14ac:dyDescent="0.25">
      <c r="A212" s="83" t="s">
        <v>2169</v>
      </c>
      <c r="B212" s="84" t="s">
        <v>507</v>
      </c>
      <c r="C212" s="79" t="s">
        <v>2154</v>
      </c>
      <c r="D212" s="85" t="s">
        <v>732</v>
      </c>
      <c r="E212" s="85" t="s">
        <v>488</v>
      </c>
      <c r="F212" s="84">
        <v>0</v>
      </c>
      <c r="G212" s="86">
        <v>0</v>
      </c>
      <c r="H212" s="77"/>
      <c r="I212" s="415" t="s">
        <v>745</v>
      </c>
      <c r="J212" s="416"/>
      <c r="K212" s="416"/>
      <c r="L212" s="416"/>
      <c r="M212" s="416"/>
      <c r="N212" s="416"/>
      <c r="O212" s="417" t="s">
        <v>746</v>
      </c>
      <c r="P212" s="418" t="s">
        <v>746</v>
      </c>
      <c r="Q212" s="418" t="s">
        <v>746</v>
      </c>
      <c r="R212" s="418" t="s">
        <v>746</v>
      </c>
      <c r="S212" s="418" t="s">
        <v>746</v>
      </c>
      <c r="T212" s="418" t="s">
        <v>746</v>
      </c>
      <c r="U212" s="418" t="s">
        <v>746</v>
      </c>
      <c r="V212" s="418" t="s">
        <v>746</v>
      </c>
      <c r="W212" s="418" t="s">
        <v>746</v>
      </c>
      <c r="X212" s="418" t="s">
        <v>746</v>
      </c>
      <c r="Y212" s="418"/>
      <c r="Z212" s="418"/>
      <c r="AA212" s="418"/>
      <c r="AB212" s="418"/>
      <c r="AC212" s="418" t="s">
        <v>746</v>
      </c>
      <c r="AD212" s="418" t="s">
        <v>746</v>
      </c>
      <c r="AE212" s="418" t="s">
        <v>746</v>
      </c>
      <c r="AF212" s="418" t="s">
        <v>746</v>
      </c>
      <c r="AG212" s="418" t="s">
        <v>746</v>
      </c>
      <c r="AH212" s="418" t="s">
        <v>746</v>
      </c>
      <c r="AI212" s="418" t="s">
        <v>746</v>
      </c>
      <c r="AJ212" s="419" t="s">
        <v>746</v>
      </c>
      <c r="AK212" s="420"/>
      <c r="AL212" s="421"/>
      <c r="AM212" s="421"/>
      <c r="AN212" s="421"/>
      <c r="AO212" s="422"/>
    </row>
    <row r="213" spans="1:41" ht="15.75" customHeight="1" x14ac:dyDescent="0.25">
      <c r="A213" s="83" t="s">
        <v>2169</v>
      </c>
      <c r="B213" s="84" t="s">
        <v>507</v>
      </c>
      <c r="C213" s="79" t="s">
        <v>2154</v>
      </c>
      <c r="D213" s="85" t="s">
        <v>732</v>
      </c>
      <c r="E213" s="85" t="s">
        <v>422</v>
      </c>
      <c r="F213" s="84">
        <v>0</v>
      </c>
      <c r="G213" s="86">
        <v>0</v>
      </c>
      <c r="H213" s="77" t="s">
        <v>425</v>
      </c>
      <c r="I213" s="415" t="s">
        <v>747</v>
      </c>
      <c r="J213" s="416"/>
      <c r="K213" s="416"/>
      <c r="L213" s="416"/>
      <c r="M213" s="416"/>
      <c r="N213" s="416"/>
      <c r="O213" s="417" t="s">
        <v>748</v>
      </c>
      <c r="P213" s="418" t="s">
        <v>748</v>
      </c>
      <c r="Q213" s="418" t="s">
        <v>748</v>
      </c>
      <c r="R213" s="418" t="s">
        <v>748</v>
      </c>
      <c r="S213" s="418" t="s">
        <v>748</v>
      </c>
      <c r="T213" s="418" t="s">
        <v>748</v>
      </c>
      <c r="U213" s="418" t="s">
        <v>748</v>
      </c>
      <c r="V213" s="418" t="s">
        <v>748</v>
      </c>
      <c r="W213" s="418" t="s">
        <v>748</v>
      </c>
      <c r="X213" s="418" t="s">
        <v>748</v>
      </c>
      <c r="Y213" s="418"/>
      <c r="Z213" s="418"/>
      <c r="AA213" s="418"/>
      <c r="AB213" s="418"/>
      <c r="AC213" s="418" t="s">
        <v>748</v>
      </c>
      <c r="AD213" s="418" t="s">
        <v>748</v>
      </c>
      <c r="AE213" s="418" t="s">
        <v>748</v>
      </c>
      <c r="AF213" s="418" t="s">
        <v>748</v>
      </c>
      <c r="AG213" s="418" t="s">
        <v>748</v>
      </c>
      <c r="AH213" s="418" t="s">
        <v>748</v>
      </c>
      <c r="AI213" s="418" t="s">
        <v>748</v>
      </c>
      <c r="AJ213" s="419" t="s">
        <v>748</v>
      </c>
      <c r="AK213" s="420"/>
      <c r="AL213" s="421"/>
      <c r="AM213" s="421"/>
      <c r="AN213" s="421"/>
      <c r="AO213" s="422"/>
    </row>
    <row r="214" spans="1:41" ht="15.75" customHeight="1" x14ac:dyDescent="0.25">
      <c r="A214" s="83" t="s">
        <v>2169</v>
      </c>
      <c r="B214" s="84" t="s">
        <v>507</v>
      </c>
      <c r="C214" s="79" t="s">
        <v>2154</v>
      </c>
      <c r="D214" s="85" t="s">
        <v>732</v>
      </c>
      <c r="E214" s="85" t="s">
        <v>739</v>
      </c>
      <c r="F214" s="84">
        <v>0</v>
      </c>
      <c r="G214" s="86">
        <v>0</v>
      </c>
      <c r="H214" s="77"/>
      <c r="I214" s="415" t="s">
        <v>749</v>
      </c>
      <c r="J214" s="416"/>
      <c r="K214" s="416"/>
      <c r="L214" s="416"/>
      <c r="M214" s="416"/>
      <c r="N214" s="416"/>
      <c r="O214" s="417" t="s">
        <v>750</v>
      </c>
      <c r="P214" s="418" t="s">
        <v>750</v>
      </c>
      <c r="Q214" s="418" t="s">
        <v>750</v>
      </c>
      <c r="R214" s="418" t="s">
        <v>750</v>
      </c>
      <c r="S214" s="418" t="s">
        <v>750</v>
      </c>
      <c r="T214" s="418" t="s">
        <v>750</v>
      </c>
      <c r="U214" s="418" t="s">
        <v>750</v>
      </c>
      <c r="V214" s="418" t="s">
        <v>750</v>
      </c>
      <c r="W214" s="418" t="s">
        <v>750</v>
      </c>
      <c r="X214" s="418" t="s">
        <v>750</v>
      </c>
      <c r="Y214" s="418"/>
      <c r="Z214" s="418"/>
      <c r="AA214" s="418"/>
      <c r="AB214" s="418"/>
      <c r="AC214" s="418" t="s">
        <v>750</v>
      </c>
      <c r="AD214" s="418" t="s">
        <v>750</v>
      </c>
      <c r="AE214" s="418" t="s">
        <v>750</v>
      </c>
      <c r="AF214" s="418" t="s">
        <v>750</v>
      </c>
      <c r="AG214" s="418" t="s">
        <v>750</v>
      </c>
      <c r="AH214" s="418" t="s">
        <v>750</v>
      </c>
      <c r="AI214" s="418" t="s">
        <v>750</v>
      </c>
      <c r="AJ214" s="419" t="s">
        <v>750</v>
      </c>
      <c r="AK214" s="420"/>
      <c r="AL214" s="421"/>
      <c r="AM214" s="421"/>
      <c r="AN214" s="421"/>
      <c r="AO214" s="422"/>
    </row>
    <row r="215" spans="1:41" ht="15.75" customHeight="1" x14ac:dyDescent="0.25">
      <c r="A215" s="78" t="s">
        <v>2169</v>
      </c>
      <c r="B215" s="79" t="s">
        <v>507</v>
      </c>
      <c r="C215" s="79" t="s">
        <v>2154</v>
      </c>
      <c r="D215" s="87" t="s">
        <v>974</v>
      </c>
      <c r="E215" s="79" t="s">
        <v>2155</v>
      </c>
      <c r="F215" s="79">
        <v>0</v>
      </c>
      <c r="G215" s="80">
        <v>0</v>
      </c>
      <c r="H215" s="77"/>
      <c r="I215" s="407" t="s">
        <v>751</v>
      </c>
      <c r="J215" s="408"/>
      <c r="K215" s="408"/>
      <c r="L215" s="408"/>
      <c r="M215" s="408"/>
      <c r="N215" s="408"/>
      <c r="O215" s="409" t="s">
        <v>752</v>
      </c>
      <c r="P215" s="410" t="s">
        <v>752</v>
      </c>
      <c r="Q215" s="410" t="s">
        <v>752</v>
      </c>
      <c r="R215" s="410" t="s">
        <v>752</v>
      </c>
      <c r="S215" s="410" t="s">
        <v>752</v>
      </c>
      <c r="T215" s="410" t="s">
        <v>752</v>
      </c>
      <c r="U215" s="410" t="s">
        <v>752</v>
      </c>
      <c r="V215" s="410" t="s">
        <v>752</v>
      </c>
      <c r="W215" s="410" t="s">
        <v>752</v>
      </c>
      <c r="X215" s="410" t="s">
        <v>752</v>
      </c>
      <c r="Y215" s="410"/>
      <c r="Z215" s="410"/>
      <c r="AA215" s="410"/>
      <c r="AB215" s="410"/>
      <c r="AC215" s="410" t="s">
        <v>752</v>
      </c>
      <c r="AD215" s="410" t="s">
        <v>752</v>
      </c>
      <c r="AE215" s="410" t="s">
        <v>752</v>
      </c>
      <c r="AF215" s="410" t="s">
        <v>752</v>
      </c>
      <c r="AG215" s="410" t="s">
        <v>752</v>
      </c>
      <c r="AH215" s="410" t="s">
        <v>752</v>
      </c>
      <c r="AI215" s="410" t="s">
        <v>752</v>
      </c>
      <c r="AJ215" s="411" t="s">
        <v>752</v>
      </c>
      <c r="AK215" s="412">
        <f>AK216+AK217+AK218+AK219</f>
        <v>0</v>
      </c>
      <c r="AL215" s="413">
        <f>AL216+AL217+AL218+AL219</f>
        <v>0</v>
      </c>
      <c r="AM215" s="413">
        <f>AM216+AM217+AM218+AM219</f>
        <v>0</v>
      </c>
      <c r="AN215" s="413">
        <f>AN216+AN217+AN218+AN219</f>
        <v>0</v>
      </c>
      <c r="AO215" s="414">
        <f>AO216+AO217+AO218+AO219</f>
        <v>0</v>
      </c>
    </row>
    <row r="216" spans="1:41" ht="15.75" customHeight="1" x14ac:dyDescent="0.25">
      <c r="A216" s="83" t="s">
        <v>2169</v>
      </c>
      <c r="B216" s="84" t="s">
        <v>507</v>
      </c>
      <c r="C216" s="79" t="s">
        <v>2154</v>
      </c>
      <c r="D216" s="85" t="s">
        <v>974</v>
      </c>
      <c r="E216" s="85" t="s">
        <v>2166</v>
      </c>
      <c r="F216" s="84">
        <v>0</v>
      </c>
      <c r="G216" s="86">
        <v>0</v>
      </c>
      <c r="H216" s="77" t="s">
        <v>489</v>
      </c>
      <c r="I216" s="415" t="s">
        <v>753</v>
      </c>
      <c r="J216" s="416"/>
      <c r="K216" s="416"/>
      <c r="L216" s="416"/>
      <c r="M216" s="416"/>
      <c r="N216" s="416"/>
      <c r="O216" s="417" t="s">
        <v>754</v>
      </c>
      <c r="P216" s="418" t="s">
        <v>754</v>
      </c>
      <c r="Q216" s="418" t="s">
        <v>754</v>
      </c>
      <c r="R216" s="418" t="s">
        <v>754</v>
      </c>
      <c r="S216" s="418" t="s">
        <v>754</v>
      </c>
      <c r="T216" s="418" t="s">
        <v>754</v>
      </c>
      <c r="U216" s="418" t="s">
        <v>754</v>
      </c>
      <c r="V216" s="418" t="s">
        <v>754</v>
      </c>
      <c r="W216" s="418" t="s">
        <v>754</v>
      </c>
      <c r="X216" s="418" t="s">
        <v>754</v>
      </c>
      <c r="Y216" s="418"/>
      <c r="Z216" s="418"/>
      <c r="AA216" s="418"/>
      <c r="AB216" s="418"/>
      <c r="AC216" s="418" t="s">
        <v>754</v>
      </c>
      <c r="AD216" s="418" t="s">
        <v>754</v>
      </c>
      <c r="AE216" s="418" t="s">
        <v>754</v>
      </c>
      <c r="AF216" s="418" t="s">
        <v>754</v>
      </c>
      <c r="AG216" s="418" t="s">
        <v>754</v>
      </c>
      <c r="AH216" s="418" t="s">
        <v>754</v>
      </c>
      <c r="AI216" s="418" t="s">
        <v>754</v>
      </c>
      <c r="AJ216" s="419" t="s">
        <v>754</v>
      </c>
      <c r="AK216" s="420"/>
      <c r="AL216" s="421"/>
      <c r="AM216" s="421"/>
      <c r="AN216" s="421"/>
      <c r="AO216" s="422"/>
    </row>
    <row r="217" spans="1:41" ht="15.75" customHeight="1" x14ac:dyDescent="0.25">
      <c r="A217" s="83" t="s">
        <v>2169</v>
      </c>
      <c r="B217" s="84" t="s">
        <v>507</v>
      </c>
      <c r="C217" s="79" t="s">
        <v>2154</v>
      </c>
      <c r="D217" s="85" t="s">
        <v>974</v>
      </c>
      <c r="E217" s="85" t="s">
        <v>488</v>
      </c>
      <c r="F217" s="84">
        <v>0</v>
      </c>
      <c r="G217" s="86">
        <v>0</v>
      </c>
      <c r="H217" s="77"/>
      <c r="I217" s="415" t="s">
        <v>755</v>
      </c>
      <c r="J217" s="416"/>
      <c r="K217" s="416"/>
      <c r="L217" s="416"/>
      <c r="M217" s="416"/>
      <c r="N217" s="416"/>
      <c r="O217" s="417" t="s">
        <v>756</v>
      </c>
      <c r="P217" s="418" t="s">
        <v>756</v>
      </c>
      <c r="Q217" s="418" t="s">
        <v>756</v>
      </c>
      <c r="R217" s="418" t="s">
        <v>756</v>
      </c>
      <c r="S217" s="418" t="s">
        <v>756</v>
      </c>
      <c r="T217" s="418" t="s">
        <v>756</v>
      </c>
      <c r="U217" s="418" t="s">
        <v>756</v>
      </c>
      <c r="V217" s="418" t="s">
        <v>756</v>
      </c>
      <c r="W217" s="418" t="s">
        <v>756</v>
      </c>
      <c r="X217" s="418" t="s">
        <v>756</v>
      </c>
      <c r="Y217" s="418"/>
      <c r="Z217" s="418"/>
      <c r="AA217" s="418"/>
      <c r="AB217" s="418"/>
      <c r="AC217" s="418" t="s">
        <v>756</v>
      </c>
      <c r="AD217" s="418" t="s">
        <v>756</v>
      </c>
      <c r="AE217" s="418" t="s">
        <v>756</v>
      </c>
      <c r="AF217" s="418" t="s">
        <v>756</v>
      </c>
      <c r="AG217" s="418" t="s">
        <v>756</v>
      </c>
      <c r="AH217" s="418" t="s">
        <v>756</v>
      </c>
      <c r="AI217" s="418" t="s">
        <v>756</v>
      </c>
      <c r="AJ217" s="419" t="s">
        <v>756</v>
      </c>
      <c r="AK217" s="420"/>
      <c r="AL217" s="421"/>
      <c r="AM217" s="421"/>
      <c r="AN217" s="421"/>
      <c r="AO217" s="422"/>
    </row>
    <row r="218" spans="1:41" ht="15.75" customHeight="1" x14ac:dyDescent="0.25">
      <c r="A218" s="83" t="s">
        <v>2169</v>
      </c>
      <c r="B218" s="84" t="s">
        <v>507</v>
      </c>
      <c r="C218" s="79" t="s">
        <v>2154</v>
      </c>
      <c r="D218" s="85" t="s">
        <v>974</v>
      </c>
      <c r="E218" s="85" t="s">
        <v>422</v>
      </c>
      <c r="F218" s="84">
        <v>0</v>
      </c>
      <c r="G218" s="86">
        <v>0</v>
      </c>
      <c r="H218" s="77" t="s">
        <v>430</v>
      </c>
      <c r="I218" s="415" t="s">
        <v>757</v>
      </c>
      <c r="J218" s="416"/>
      <c r="K218" s="416"/>
      <c r="L218" s="416"/>
      <c r="M218" s="416"/>
      <c r="N218" s="416"/>
      <c r="O218" s="417" t="s">
        <v>758</v>
      </c>
      <c r="P218" s="418" t="s">
        <v>758</v>
      </c>
      <c r="Q218" s="418" t="s">
        <v>758</v>
      </c>
      <c r="R218" s="418" t="s">
        <v>758</v>
      </c>
      <c r="S218" s="418" t="s">
        <v>758</v>
      </c>
      <c r="T218" s="418" t="s">
        <v>758</v>
      </c>
      <c r="U218" s="418" t="s">
        <v>758</v>
      </c>
      <c r="V218" s="418" t="s">
        <v>758</v>
      </c>
      <c r="W218" s="418" t="s">
        <v>758</v>
      </c>
      <c r="X218" s="418" t="s">
        <v>758</v>
      </c>
      <c r="Y218" s="418"/>
      <c r="Z218" s="418"/>
      <c r="AA218" s="418"/>
      <c r="AB218" s="418"/>
      <c r="AC218" s="418" t="s">
        <v>758</v>
      </c>
      <c r="AD218" s="418" t="s">
        <v>758</v>
      </c>
      <c r="AE218" s="418" t="s">
        <v>758</v>
      </c>
      <c r="AF218" s="418" t="s">
        <v>758</v>
      </c>
      <c r="AG218" s="418" t="s">
        <v>758</v>
      </c>
      <c r="AH218" s="418" t="s">
        <v>758</v>
      </c>
      <c r="AI218" s="418" t="s">
        <v>758</v>
      </c>
      <c r="AJ218" s="419" t="s">
        <v>758</v>
      </c>
      <c r="AK218" s="420"/>
      <c r="AL218" s="421"/>
      <c r="AM218" s="421"/>
      <c r="AN218" s="421"/>
      <c r="AO218" s="422"/>
    </row>
    <row r="219" spans="1:41" ht="15.75" customHeight="1" x14ac:dyDescent="0.25">
      <c r="A219" s="83" t="s">
        <v>2169</v>
      </c>
      <c r="B219" s="84" t="s">
        <v>507</v>
      </c>
      <c r="C219" s="79" t="s">
        <v>2154</v>
      </c>
      <c r="D219" s="85" t="s">
        <v>974</v>
      </c>
      <c r="E219" s="85" t="s">
        <v>739</v>
      </c>
      <c r="F219" s="84">
        <v>0</v>
      </c>
      <c r="G219" s="86">
        <v>0</v>
      </c>
      <c r="H219" s="77"/>
      <c r="I219" s="415" t="s">
        <v>759</v>
      </c>
      <c r="J219" s="416"/>
      <c r="K219" s="416"/>
      <c r="L219" s="416"/>
      <c r="M219" s="416"/>
      <c r="N219" s="416"/>
      <c r="O219" s="417" t="s">
        <v>760</v>
      </c>
      <c r="P219" s="418" t="s">
        <v>760</v>
      </c>
      <c r="Q219" s="418" t="s">
        <v>760</v>
      </c>
      <c r="R219" s="418" t="s">
        <v>760</v>
      </c>
      <c r="S219" s="418" t="s">
        <v>760</v>
      </c>
      <c r="T219" s="418" t="s">
        <v>760</v>
      </c>
      <c r="U219" s="418" t="s">
        <v>760</v>
      </c>
      <c r="V219" s="418" t="s">
        <v>760</v>
      </c>
      <c r="W219" s="418" t="s">
        <v>760</v>
      </c>
      <c r="X219" s="418" t="s">
        <v>760</v>
      </c>
      <c r="Y219" s="418"/>
      <c r="Z219" s="418"/>
      <c r="AA219" s="418"/>
      <c r="AB219" s="418"/>
      <c r="AC219" s="418" t="s">
        <v>760</v>
      </c>
      <c r="AD219" s="418" t="s">
        <v>760</v>
      </c>
      <c r="AE219" s="418" t="s">
        <v>760</v>
      </c>
      <c r="AF219" s="418" t="s">
        <v>760</v>
      </c>
      <c r="AG219" s="418" t="s">
        <v>760</v>
      </c>
      <c r="AH219" s="418" t="s">
        <v>760</v>
      </c>
      <c r="AI219" s="418" t="s">
        <v>760</v>
      </c>
      <c r="AJ219" s="419" t="s">
        <v>760</v>
      </c>
      <c r="AK219" s="420"/>
      <c r="AL219" s="421"/>
      <c r="AM219" s="421"/>
      <c r="AN219" s="421"/>
      <c r="AO219" s="422"/>
    </row>
    <row r="220" spans="1:41" ht="15.75" customHeight="1" x14ac:dyDescent="0.25">
      <c r="A220" s="78" t="s">
        <v>2169</v>
      </c>
      <c r="B220" s="79" t="s">
        <v>507</v>
      </c>
      <c r="C220" s="79" t="s">
        <v>2154</v>
      </c>
      <c r="D220" s="87" t="s">
        <v>977</v>
      </c>
      <c r="E220" s="79" t="s">
        <v>2155</v>
      </c>
      <c r="F220" s="79">
        <v>0</v>
      </c>
      <c r="G220" s="80">
        <v>0</v>
      </c>
      <c r="H220" s="89"/>
      <c r="I220" s="407" t="s">
        <v>761</v>
      </c>
      <c r="J220" s="408"/>
      <c r="K220" s="408"/>
      <c r="L220" s="408"/>
      <c r="M220" s="408"/>
      <c r="N220" s="408"/>
      <c r="O220" s="409" t="s">
        <v>762</v>
      </c>
      <c r="P220" s="410" t="s">
        <v>762</v>
      </c>
      <c r="Q220" s="410" t="s">
        <v>762</v>
      </c>
      <c r="R220" s="410" t="s">
        <v>762</v>
      </c>
      <c r="S220" s="410" t="s">
        <v>762</v>
      </c>
      <c r="T220" s="410" t="s">
        <v>762</v>
      </c>
      <c r="U220" s="410" t="s">
        <v>762</v>
      </c>
      <c r="V220" s="410" t="s">
        <v>762</v>
      </c>
      <c r="W220" s="410" t="s">
        <v>762</v>
      </c>
      <c r="X220" s="410" t="s">
        <v>762</v>
      </c>
      <c r="Y220" s="410"/>
      <c r="Z220" s="410"/>
      <c r="AA220" s="410"/>
      <c r="AB220" s="410"/>
      <c r="AC220" s="410" t="s">
        <v>762</v>
      </c>
      <c r="AD220" s="410" t="s">
        <v>762</v>
      </c>
      <c r="AE220" s="410" t="s">
        <v>762</v>
      </c>
      <c r="AF220" s="410" t="s">
        <v>762</v>
      </c>
      <c r="AG220" s="410" t="s">
        <v>762</v>
      </c>
      <c r="AH220" s="410" t="s">
        <v>762</v>
      </c>
      <c r="AI220" s="410" t="s">
        <v>762</v>
      </c>
      <c r="AJ220" s="411" t="s">
        <v>762</v>
      </c>
      <c r="AK220" s="412"/>
      <c r="AL220" s="413"/>
      <c r="AM220" s="413"/>
      <c r="AN220" s="413"/>
      <c r="AO220" s="414"/>
    </row>
    <row r="221" spans="1:41" ht="15.75" customHeight="1" x14ac:dyDescent="0.25">
      <c r="A221" s="78" t="s">
        <v>2169</v>
      </c>
      <c r="B221" s="79" t="s">
        <v>507</v>
      </c>
      <c r="C221" s="79" t="s">
        <v>2154</v>
      </c>
      <c r="D221" s="87" t="s">
        <v>880</v>
      </c>
      <c r="E221" s="79" t="s">
        <v>2155</v>
      </c>
      <c r="F221" s="79">
        <v>0</v>
      </c>
      <c r="G221" s="80">
        <v>0</v>
      </c>
      <c r="H221" s="77"/>
      <c r="I221" s="407" t="s">
        <v>763</v>
      </c>
      <c r="J221" s="408"/>
      <c r="K221" s="408"/>
      <c r="L221" s="408"/>
      <c r="M221" s="408"/>
      <c r="N221" s="408"/>
      <c r="O221" s="409" t="s">
        <v>764</v>
      </c>
      <c r="P221" s="410" t="s">
        <v>764</v>
      </c>
      <c r="Q221" s="410" t="s">
        <v>764</v>
      </c>
      <c r="R221" s="410" t="s">
        <v>764</v>
      </c>
      <c r="S221" s="410" t="s">
        <v>764</v>
      </c>
      <c r="T221" s="410" t="s">
        <v>764</v>
      </c>
      <c r="U221" s="410" t="s">
        <v>764</v>
      </c>
      <c r="V221" s="410" t="s">
        <v>764</v>
      </c>
      <c r="W221" s="410" t="s">
        <v>764</v>
      </c>
      <c r="X221" s="410" t="s">
        <v>764</v>
      </c>
      <c r="Y221" s="410"/>
      <c r="Z221" s="410"/>
      <c r="AA221" s="410"/>
      <c r="AB221" s="410"/>
      <c r="AC221" s="410" t="s">
        <v>764</v>
      </c>
      <c r="AD221" s="410" t="s">
        <v>764</v>
      </c>
      <c r="AE221" s="410" t="s">
        <v>764</v>
      </c>
      <c r="AF221" s="410" t="s">
        <v>764</v>
      </c>
      <c r="AG221" s="410" t="s">
        <v>764</v>
      </c>
      <c r="AH221" s="410" t="s">
        <v>764</v>
      </c>
      <c r="AI221" s="410" t="s">
        <v>764</v>
      </c>
      <c r="AJ221" s="411" t="s">
        <v>764</v>
      </c>
      <c r="AK221" s="412">
        <f>SUM(AK222:AK229)</f>
        <v>0</v>
      </c>
      <c r="AL221" s="413">
        <f>SUM(AL222:AL229)</f>
        <v>0</v>
      </c>
      <c r="AM221" s="413">
        <f>SUM(AM222:AM229)</f>
        <v>0</v>
      </c>
      <c r="AN221" s="413">
        <f>SUM(AN222:AN229)</f>
        <v>0</v>
      </c>
      <c r="AO221" s="414">
        <f>SUM(AO222:AO229)</f>
        <v>0</v>
      </c>
    </row>
    <row r="222" spans="1:41" ht="15.75" customHeight="1" x14ac:dyDescent="0.25">
      <c r="A222" s="83" t="s">
        <v>2169</v>
      </c>
      <c r="B222" s="84" t="s">
        <v>507</v>
      </c>
      <c r="C222" s="79" t="s">
        <v>2154</v>
      </c>
      <c r="D222" s="85" t="s">
        <v>880</v>
      </c>
      <c r="E222" s="85" t="s">
        <v>2166</v>
      </c>
      <c r="F222" s="84">
        <v>0</v>
      </c>
      <c r="G222" s="86">
        <v>0</v>
      </c>
      <c r="H222" s="89"/>
      <c r="I222" s="415" t="s">
        <v>765</v>
      </c>
      <c r="J222" s="416"/>
      <c r="K222" s="416"/>
      <c r="L222" s="416"/>
      <c r="M222" s="416"/>
      <c r="N222" s="416"/>
      <c r="O222" s="417" t="s">
        <v>766</v>
      </c>
      <c r="P222" s="418" t="s">
        <v>766</v>
      </c>
      <c r="Q222" s="418" t="s">
        <v>766</v>
      </c>
      <c r="R222" s="418" t="s">
        <v>766</v>
      </c>
      <c r="S222" s="418" t="s">
        <v>766</v>
      </c>
      <c r="T222" s="418" t="s">
        <v>766</v>
      </c>
      <c r="U222" s="418" t="s">
        <v>766</v>
      </c>
      <c r="V222" s="418" t="s">
        <v>766</v>
      </c>
      <c r="W222" s="418" t="s">
        <v>766</v>
      </c>
      <c r="X222" s="418" t="s">
        <v>766</v>
      </c>
      <c r="Y222" s="418"/>
      <c r="Z222" s="418"/>
      <c r="AA222" s="418"/>
      <c r="AB222" s="418"/>
      <c r="AC222" s="418" t="s">
        <v>766</v>
      </c>
      <c r="AD222" s="418" t="s">
        <v>766</v>
      </c>
      <c r="AE222" s="418" t="s">
        <v>766</v>
      </c>
      <c r="AF222" s="418" t="s">
        <v>766</v>
      </c>
      <c r="AG222" s="418" t="s">
        <v>766</v>
      </c>
      <c r="AH222" s="418" t="s">
        <v>766</v>
      </c>
      <c r="AI222" s="418" t="s">
        <v>766</v>
      </c>
      <c r="AJ222" s="419" t="s">
        <v>766</v>
      </c>
      <c r="AK222" s="420"/>
      <c r="AL222" s="421"/>
      <c r="AM222" s="421"/>
      <c r="AN222" s="421"/>
      <c r="AO222" s="422"/>
    </row>
    <row r="223" spans="1:41" ht="15.75" customHeight="1" x14ac:dyDescent="0.25">
      <c r="A223" s="83" t="s">
        <v>2169</v>
      </c>
      <c r="B223" s="84" t="s">
        <v>507</v>
      </c>
      <c r="C223" s="79" t="s">
        <v>2154</v>
      </c>
      <c r="D223" s="85" t="s">
        <v>880</v>
      </c>
      <c r="E223" s="85" t="s">
        <v>742</v>
      </c>
      <c r="F223" s="84">
        <v>0</v>
      </c>
      <c r="G223" s="86">
        <v>0</v>
      </c>
      <c r="H223" s="89"/>
      <c r="I223" s="415" t="s">
        <v>767</v>
      </c>
      <c r="J223" s="416"/>
      <c r="K223" s="416"/>
      <c r="L223" s="416"/>
      <c r="M223" s="416"/>
      <c r="N223" s="416"/>
      <c r="O223" s="417" t="s">
        <v>768</v>
      </c>
      <c r="P223" s="418" t="s">
        <v>768</v>
      </c>
      <c r="Q223" s="418" t="s">
        <v>768</v>
      </c>
      <c r="R223" s="418" t="s">
        <v>768</v>
      </c>
      <c r="S223" s="418" t="s">
        <v>768</v>
      </c>
      <c r="T223" s="418" t="s">
        <v>768</v>
      </c>
      <c r="U223" s="418" t="s">
        <v>768</v>
      </c>
      <c r="V223" s="418" t="s">
        <v>768</v>
      </c>
      <c r="W223" s="418" t="s">
        <v>768</v>
      </c>
      <c r="X223" s="418" t="s">
        <v>768</v>
      </c>
      <c r="Y223" s="418"/>
      <c r="Z223" s="418"/>
      <c r="AA223" s="418"/>
      <c r="AB223" s="418"/>
      <c r="AC223" s="418" t="s">
        <v>768</v>
      </c>
      <c r="AD223" s="418" t="s">
        <v>768</v>
      </c>
      <c r="AE223" s="418" t="s">
        <v>768</v>
      </c>
      <c r="AF223" s="418" t="s">
        <v>768</v>
      </c>
      <c r="AG223" s="418" t="s">
        <v>768</v>
      </c>
      <c r="AH223" s="418" t="s">
        <v>768</v>
      </c>
      <c r="AI223" s="418" t="s">
        <v>768</v>
      </c>
      <c r="AJ223" s="419" t="s">
        <v>768</v>
      </c>
      <c r="AK223" s="420"/>
      <c r="AL223" s="421"/>
      <c r="AM223" s="421"/>
      <c r="AN223" s="421"/>
      <c r="AO223" s="422"/>
    </row>
    <row r="224" spans="1:41" ht="15.75" customHeight="1" x14ac:dyDescent="0.25">
      <c r="A224" s="83" t="s">
        <v>2169</v>
      </c>
      <c r="B224" s="84" t="s">
        <v>507</v>
      </c>
      <c r="C224" s="79" t="s">
        <v>2154</v>
      </c>
      <c r="D224" s="85" t="s">
        <v>880</v>
      </c>
      <c r="E224" s="85" t="s">
        <v>488</v>
      </c>
      <c r="F224" s="84">
        <v>0</v>
      </c>
      <c r="G224" s="86">
        <v>0</v>
      </c>
      <c r="H224" s="89"/>
      <c r="I224" s="415" t="s">
        <v>769</v>
      </c>
      <c r="J224" s="416"/>
      <c r="K224" s="416"/>
      <c r="L224" s="416"/>
      <c r="M224" s="416"/>
      <c r="N224" s="416"/>
      <c r="O224" s="417" t="s">
        <v>770</v>
      </c>
      <c r="P224" s="418" t="s">
        <v>770</v>
      </c>
      <c r="Q224" s="418" t="s">
        <v>770</v>
      </c>
      <c r="R224" s="418" t="s">
        <v>770</v>
      </c>
      <c r="S224" s="418" t="s">
        <v>770</v>
      </c>
      <c r="T224" s="418" t="s">
        <v>770</v>
      </c>
      <c r="U224" s="418" t="s">
        <v>770</v>
      </c>
      <c r="V224" s="418" t="s">
        <v>770</v>
      </c>
      <c r="W224" s="418" t="s">
        <v>770</v>
      </c>
      <c r="X224" s="418" t="s">
        <v>770</v>
      </c>
      <c r="Y224" s="418"/>
      <c r="Z224" s="418"/>
      <c r="AA224" s="418"/>
      <c r="AB224" s="418"/>
      <c r="AC224" s="418" t="s">
        <v>770</v>
      </c>
      <c r="AD224" s="418" t="s">
        <v>770</v>
      </c>
      <c r="AE224" s="418" t="s">
        <v>770</v>
      </c>
      <c r="AF224" s="418" t="s">
        <v>770</v>
      </c>
      <c r="AG224" s="418" t="s">
        <v>770</v>
      </c>
      <c r="AH224" s="418" t="s">
        <v>770</v>
      </c>
      <c r="AI224" s="418" t="s">
        <v>770</v>
      </c>
      <c r="AJ224" s="419" t="s">
        <v>770</v>
      </c>
      <c r="AK224" s="420"/>
      <c r="AL224" s="421"/>
      <c r="AM224" s="421"/>
      <c r="AN224" s="421"/>
      <c r="AO224" s="422"/>
    </row>
    <row r="225" spans="1:41" ht="15.75" customHeight="1" x14ac:dyDescent="0.25">
      <c r="A225" s="83" t="s">
        <v>2169</v>
      </c>
      <c r="B225" s="84" t="s">
        <v>507</v>
      </c>
      <c r="C225" s="79" t="s">
        <v>2154</v>
      </c>
      <c r="D225" s="85" t="s">
        <v>880</v>
      </c>
      <c r="E225" s="85" t="s">
        <v>2023</v>
      </c>
      <c r="F225" s="84">
        <v>0</v>
      </c>
      <c r="G225" s="86">
        <v>0</v>
      </c>
      <c r="H225" s="89"/>
      <c r="I225" s="415" t="s">
        <v>771</v>
      </c>
      <c r="J225" s="416"/>
      <c r="K225" s="416"/>
      <c r="L225" s="416"/>
      <c r="M225" s="416"/>
      <c r="N225" s="416"/>
      <c r="O225" s="417" t="s">
        <v>772</v>
      </c>
      <c r="P225" s="418" t="s">
        <v>772</v>
      </c>
      <c r="Q225" s="418" t="s">
        <v>772</v>
      </c>
      <c r="R225" s="418" t="s">
        <v>772</v>
      </c>
      <c r="S225" s="418" t="s">
        <v>772</v>
      </c>
      <c r="T225" s="418" t="s">
        <v>772</v>
      </c>
      <c r="U225" s="418" t="s">
        <v>772</v>
      </c>
      <c r="V225" s="418" t="s">
        <v>772</v>
      </c>
      <c r="W225" s="418" t="s">
        <v>772</v>
      </c>
      <c r="X225" s="418" t="s">
        <v>772</v>
      </c>
      <c r="Y225" s="418"/>
      <c r="Z225" s="418"/>
      <c r="AA225" s="418"/>
      <c r="AB225" s="418"/>
      <c r="AC225" s="418" t="s">
        <v>772</v>
      </c>
      <c r="AD225" s="418" t="s">
        <v>772</v>
      </c>
      <c r="AE225" s="418" t="s">
        <v>772</v>
      </c>
      <c r="AF225" s="418" t="s">
        <v>772</v>
      </c>
      <c r="AG225" s="418" t="s">
        <v>772</v>
      </c>
      <c r="AH225" s="418" t="s">
        <v>772</v>
      </c>
      <c r="AI225" s="418" t="s">
        <v>772</v>
      </c>
      <c r="AJ225" s="419" t="s">
        <v>772</v>
      </c>
      <c r="AK225" s="420"/>
      <c r="AL225" s="421"/>
      <c r="AM225" s="421"/>
      <c r="AN225" s="421"/>
      <c r="AO225" s="422"/>
    </row>
    <row r="226" spans="1:41" ht="15.75" hidden="1" customHeight="1" x14ac:dyDescent="0.25">
      <c r="A226" s="83" t="s">
        <v>2169</v>
      </c>
      <c r="B226" s="84" t="s">
        <v>507</v>
      </c>
      <c r="C226" s="79" t="s">
        <v>2154</v>
      </c>
      <c r="D226" s="85" t="s">
        <v>880</v>
      </c>
      <c r="E226" s="85" t="s">
        <v>422</v>
      </c>
      <c r="F226" s="84">
        <v>0</v>
      </c>
      <c r="G226" s="86">
        <v>0</v>
      </c>
      <c r="H226" s="89"/>
      <c r="I226" s="415" t="s">
        <v>759</v>
      </c>
      <c r="J226" s="416"/>
      <c r="K226" s="416"/>
      <c r="L226" s="416"/>
      <c r="M226" s="416"/>
      <c r="N226" s="416"/>
      <c r="O226" s="417" t="s">
        <v>773</v>
      </c>
      <c r="P226" s="418" t="s">
        <v>773</v>
      </c>
      <c r="Q226" s="418" t="s">
        <v>773</v>
      </c>
      <c r="R226" s="418" t="s">
        <v>773</v>
      </c>
      <c r="S226" s="418" t="s">
        <v>773</v>
      </c>
      <c r="T226" s="418" t="s">
        <v>773</v>
      </c>
      <c r="U226" s="418" t="s">
        <v>773</v>
      </c>
      <c r="V226" s="418" t="s">
        <v>773</v>
      </c>
      <c r="W226" s="418" t="s">
        <v>773</v>
      </c>
      <c r="X226" s="418" t="s">
        <v>773</v>
      </c>
      <c r="Y226" s="418"/>
      <c r="Z226" s="418"/>
      <c r="AA226" s="418"/>
      <c r="AB226" s="418"/>
      <c r="AC226" s="418" t="s">
        <v>773</v>
      </c>
      <c r="AD226" s="418" t="s">
        <v>773</v>
      </c>
      <c r="AE226" s="418" t="s">
        <v>773</v>
      </c>
      <c r="AF226" s="418" t="s">
        <v>773</v>
      </c>
      <c r="AG226" s="418" t="s">
        <v>773</v>
      </c>
      <c r="AH226" s="418" t="s">
        <v>773</v>
      </c>
      <c r="AI226" s="418" t="s">
        <v>773</v>
      </c>
      <c r="AJ226" s="419" t="s">
        <v>773</v>
      </c>
      <c r="AK226" s="420"/>
      <c r="AL226" s="421"/>
      <c r="AM226" s="421"/>
      <c r="AN226" s="421"/>
      <c r="AO226" s="422"/>
    </row>
    <row r="227" spans="1:41" ht="15.75" customHeight="1" x14ac:dyDescent="0.25">
      <c r="A227" s="83" t="s">
        <v>2169</v>
      </c>
      <c r="B227" s="84" t="s">
        <v>507</v>
      </c>
      <c r="C227" s="79" t="s">
        <v>2154</v>
      </c>
      <c r="D227" s="85" t="s">
        <v>880</v>
      </c>
      <c r="E227" s="85" t="s">
        <v>724</v>
      </c>
      <c r="F227" s="84">
        <v>0</v>
      </c>
      <c r="G227" s="86">
        <v>0</v>
      </c>
      <c r="H227" s="89"/>
      <c r="I227" s="415" t="s">
        <v>774</v>
      </c>
      <c r="J227" s="416"/>
      <c r="K227" s="416"/>
      <c r="L227" s="416"/>
      <c r="M227" s="416"/>
      <c r="N227" s="416"/>
      <c r="O227" s="417" t="s">
        <v>775</v>
      </c>
      <c r="P227" s="418" t="s">
        <v>775</v>
      </c>
      <c r="Q227" s="418" t="s">
        <v>775</v>
      </c>
      <c r="R227" s="418" t="s">
        <v>775</v>
      </c>
      <c r="S227" s="418" t="s">
        <v>775</v>
      </c>
      <c r="T227" s="418" t="s">
        <v>775</v>
      </c>
      <c r="U227" s="418" t="s">
        <v>775</v>
      </c>
      <c r="V227" s="418" t="s">
        <v>775</v>
      </c>
      <c r="W227" s="418" t="s">
        <v>775</v>
      </c>
      <c r="X227" s="418" t="s">
        <v>775</v>
      </c>
      <c r="Y227" s="418"/>
      <c r="Z227" s="418"/>
      <c r="AA227" s="418"/>
      <c r="AB227" s="418"/>
      <c r="AC227" s="418" t="s">
        <v>775</v>
      </c>
      <c r="AD227" s="418" t="s">
        <v>775</v>
      </c>
      <c r="AE227" s="418" t="s">
        <v>775</v>
      </c>
      <c r="AF227" s="418" t="s">
        <v>775</v>
      </c>
      <c r="AG227" s="418" t="s">
        <v>775</v>
      </c>
      <c r="AH227" s="418" t="s">
        <v>775</v>
      </c>
      <c r="AI227" s="418" t="s">
        <v>775</v>
      </c>
      <c r="AJ227" s="419" t="s">
        <v>775</v>
      </c>
      <c r="AK227" s="420"/>
      <c r="AL227" s="421"/>
      <c r="AM227" s="421"/>
      <c r="AN227" s="421"/>
      <c r="AO227" s="422"/>
    </row>
    <row r="228" spans="1:41" ht="15.75" customHeight="1" x14ac:dyDescent="0.25">
      <c r="A228" s="83"/>
      <c r="B228" s="84"/>
      <c r="C228" s="79"/>
      <c r="D228" s="85"/>
      <c r="E228" s="85"/>
      <c r="F228" s="84"/>
      <c r="G228" s="86"/>
      <c r="H228" s="89" t="s">
        <v>489</v>
      </c>
      <c r="I228" s="415" t="s">
        <v>776</v>
      </c>
      <c r="J228" s="416"/>
      <c r="K228" s="416"/>
      <c r="L228" s="416"/>
      <c r="M228" s="416"/>
      <c r="N228" s="416"/>
      <c r="O228" s="417" t="s">
        <v>777</v>
      </c>
      <c r="P228" s="418" t="s">
        <v>777</v>
      </c>
      <c r="Q228" s="418" t="s">
        <v>777</v>
      </c>
      <c r="R228" s="418" t="s">
        <v>777</v>
      </c>
      <c r="S228" s="418" t="s">
        <v>777</v>
      </c>
      <c r="T228" s="418" t="s">
        <v>777</v>
      </c>
      <c r="U228" s="418" t="s">
        <v>777</v>
      </c>
      <c r="V228" s="418" t="s">
        <v>777</v>
      </c>
      <c r="W228" s="418" t="s">
        <v>777</v>
      </c>
      <c r="X228" s="418" t="s">
        <v>777</v>
      </c>
      <c r="Y228" s="418"/>
      <c r="Z228" s="418"/>
      <c r="AA228" s="418"/>
      <c r="AB228" s="418"/>
      <c r="AC228" s="418" t="s">
        <v>777</v>
      </c>
      <c r="AD228" s="418" t="s">
        <v>777</v>
      </c>
      <c r="AE228" s="418" t="s">
        <v>777</v>
      </c>
      <c r="AF228" s="418" t="s">
        <v>777</v>
      </c>
      <c r="AG228" s="418" t="s">
        <v>777</v>
      </c>
      <c r="AH228" s="418" t="s">
        <v>777</v>
      </c>
      <c r="AI228" s="418" t="s">
        <v>777</v>
      </c>
      <c r="AJ228" s="419" t="s">
        <v>777</v>
      </c>
      <c r="AK228" s="420"/>
      <c r="AL228" s="421"/>
      <c r="AM228" s="421"/>
      <c r="AN228" s="421"/>
      <c r="AO228" s="422"/>
    </row>
    <row r="229" spans="1:41" ht="15.75" customHeight="1" x14ac:dyDescent="0.25">
      <c r="A229" s="83"/>
      <c r="B229" s="84"/>
      <c r="C229" s="79"/>
      <c r="D229" s="85"/>
      <c r="E229" s="85"/>
      <c r="F229" s="84"/>
      <c r="G229" s="86"/>
      <c r="H229" s="89"/>
      <c r="I229" s="415" t="s">
        <v>778</v>
      </c>
      <c r="J229" s="416"/>
      <c r="K229" s="416"/>
      <c r="L229" s="416"/>
      <c r="M229" s="416"/>
      <c r="N229" s="416"/>
      <c r="O229" s="417" t="s">
        <v>1173</v>
      </c>
      <c r="P229" s="418" t="s">
        <v>1173</v>
      </c>
      <c r="Q229" s="418" t="s">
        <v>1173</v>
      </c>
      <c r="R229" s="418" t="s">
        <v>1173</v>
      </c>
      <c r="S229" s="418" t="s">
        <v>1173</v>
      </c>
      <c r="T229" s="418" t="s">
        <v>1173</v>
      </c>
      <c r="U229" s="418" t="s">
        <v>1173</v>
      </c>
      <c r="V229" s="418" t="s">
        <v>1173</v>
      </c>
      <c r="W229" s="418" t="s">
        <v>1173</v>
      </c>
      <c r="X229" s="418" t="s">
        <v>1173</v>
      </c>
      <c r="Y229" s="418"/>
      <c r="Z229" s="418"/>
      <c r="AA229" s="418"/>
      <c r="AB229" s="418"/>
      <c r="AC229" s="418" t="s">
        <v>1173</v>
      </c>
      <c r="AD229" s="418" t="s">
        <v>1173</v>
      </c>
      <c r="AE229" s="418" t="s">
        <v>1173</v>
      </c>
      <c r="AF229" s="418" t="s">
        <v>1173</v>
      </c>
      <c r="AG229" s="418" t="s">
        <v>1173</v>
      </c>
      <c r="AH229" s="418" t="s">
        <v>1173</v>
      </c>
      <c r="AI229" s="418" t="s">
        <v>1173</v>
      </c>
      <c r="AJ229" s="419" t="s">
        <v>1173</v>
      </c>
      <c r="AK229" s="420"/>
      <c r="AL229" s="421"/>
      <c r="AM229" s="421"/>
      <c r="AN229" s="421"/>
      <c r="AO229" s="422"/>
    </row>
    <row r="230" spans="1:41" ht="25.5" customHeight="1" x14ac:dyDescent="0.25">
      <c r="A230" s="78" t="s">
        <v>2169</v>
      </c>
      <c r="B230" s="79" t="s">
        <v>507</v>
      </c>
      <c r="C230" s="79" t="s">
        <v>2154</v>
      </c>
      <c r="D230" s="87" t="s">
        <v>697</v>
      </c>
      <c r="E230" s="79" t="s">
        <v>2155</v>
      </c>
      <c r="F230" s="79">
        <v>0</v>
      </c>
      <c r="G230" s="80">
        <v>0</v>
      </c>
      <c r="H230" s="77"/>
      <c r="I230" s="407" t="s">
        <v>1174</v>
      </c>
      <c r="J230" s="408"/>
      <c r="K230" s="408"/>
      <c r="L230" s="408"/>
      <c r="M230" s="408"/>
      <c r="N230" s="408"/>
      <c r="O230" s="409" t="s">
        <v>1175</v>
      </c>
      <c r="P230" s="410" t="s">
        <v>1175</v>
      </c>
      <c r="Q230" s="410" t="s">
        <v>1175</v>
      </c>
      <c r="R230" s="410" t="s">
        <v>1175</v>
      </c>
      <c r="S230" s="410" t="s">
        <v>1175</v>
      </c>
      <c r="T230" s="410" t="s">
        <v>1175</v>
      </c>
      <c r="U230" s="410" t="s">
        <v>1175</v>
      </c>
      <c r="V230" s="410" t="s">
        <v>1175</v>
      </c>
      <c r="W230" s="410" t="s">
        <v>1175</v>
      </c>
      <c r="X230" s="410" t="s">
        <v>1175</v>
      </c>
      <c r="Y230" s="410"/>
      <c r="Z230" s="410"/>
      <c r="AA230" s="410"/>
      <c r="AB230" s="410"/>
      <c r="AC230" s="410" t="s">
        <v>1175</v>
      </c>
      <c r="AD230" s="410" t="s">
        <v>1175</v>
      </c>
      <c r="AE230" s="410" t="s">
        <v>1175</v>
      </c>
      <c r="AF230" s="410" t="s">
        <v>1175</v>
      </c>
      <c r="AG230" s="410" t="s">
        <v>1175</v>
      </c>
      <c r="AH230" s="410" t="s">
        <v>1175</v>
      </c>
      <c r="AI230" s="410" t="s">
        <v>1175</v>
      </c>
      <c r="AJ230" s="411" t="s">
        <v>1175</v>
      </c>
      <c r="AK230" s="412">
        <f>SUM(AK231:AK233)+AK239</f>
        <v>0</v>
      </c>
      <c r="AL230" s="413">
        <f>SUM(AL231:AL233)+AL239</f>
        <v>0</v>
      </c>
      <c r="AM230" s="413">
        <f>SUM(AM231:AM233)+AM239</f>
        <v>0</v>
      </c>
      <c r="AN230" s="413">
        <f>SUM(AN231:AN233)+AN239</f>
        <v>0</v>
      </c>
      <c r="AO230" s="414">
        <f>SUM(AO231:AO233)+AO239</f>
        <v>0</v>
      </c>
    </row>
    <row r="231" spans="1:41" ht="15.75" customHeight="1" x14ac:dyDescent="0.25">
      <c r="A231" s="83" t="s">
        <v>2169</v>
      </c>
      <c r="B231" s="84" t="s">
        <v>507</v>
      </c>
      <c r="C231" s="79" t="s">
        <v>2154</v>
      </c>
      <c r="D231" s="85" t="s">
        <v>697</v>
      </c>
      <c r="E231" s="85" t="s">
        <v>2166</v>
      </c>
      <c r="F231" s="84">
        <v>0</v>
      </c>
      <c r="G231" s="86">
        <v>0</v>
      </c>
      <c r="H231" s="77" t="s">
        <v>489</v>
      </c>
      <c r="I231" s="415" t="s">
        <v>1176</v>
      </c>
      <c r="J231" s="416"/>
      <c r="K231" s="416"/>
      <c r="L231" s="416"/>
      <c r="M231" s="416"/>
      <c r="N231" s="416"/>
      <c r="O231" s="417" t="s">
        <v>1177</v>
      </c>
      <c r="P231" s="418" t="s">
        <v>1177</v>
      </c>
      <c r="Q231" s="418" t="s">
        <v>1177</v>
      </c>
      <c r="R231" s="418" t="s">
        <v>1177</v>
      </c>
      <c r="S231" s="418" t="s">
        <v>1177</v>
      </c>
      <c r="T231" s="418" t="s">
        <v>1177</v>
      </c>
      <c r="U231" s="418" t="s">
        <v>1177</v>
      </c>
      <c r="V231" s="418" t="s">
        <v>1177</v>
      </c>
      <c r="W231" s="418" t="s">
        <v>1177</v>
      </c>
      <c r="X231" s="418" t="s">
        <v>1177</v>
      </c>
      <c r="Y231" s="418"/>
      <c r="Z231" s="418"/>
      <c r="AA231" s="418"/>
      <c r="AB231" s="418"/>
      <c r="AC231" s="418" t="s">
        <v>1177</v>
      </c>
      <c r="AD231" s="418" t="s">
        <v>1177</v>
      </c>
      <c r="AE231" s="418" t="s">
        <v>1177</v>
      </c>
      <c r="AF231" s="418" t="s">
        <v>1177</v>
      </c>
      <c r="AG231" s="418" t="s">
        <v>1177</v>
      </c>
      <c r="AH231" s="418" t="s">
        <v>1177</v>
      </c>
      <c r="AI231" s="418" t="s">
        <v>1177</v>
      </c>
      <c r="AJ231" s="419" t="s">
        <v>1177</v>
      </c>
      <c r="AK231" s="420"/>
      <c r="AL231" s="421"/>
      <c r="AM231" s="421"/>
      <c r="AN231" s="421"/>
      <c r="AO231" s="422"/>
    </row>
    <row r="232" spans="1:41" ht="15.75" customHeight="1" x14ac:dyDescent="0.25">
      <c r="A232" s="83" t="s">
        <v>2169</v>
      </c>
      <c r="B232" s="84" t="s">
        <v>507</v>
      </c>
      <c r="C232" s="79" t="s">
        <v>2154</v>
      </c>
      <c r="D232" s="85" t="s">
        <v>697</v>
      </c>
      <c r="E232" s="85" t="s">
        <v>488</v>
      </c>
      <c r="F232" s="84">
        <v>0</v>
      </c>
      <c r="G232" s="86">
        <v>0</v>
      </c>
      <c r="H232" s="77"/>
      <c r="I232" s="415" t="s">
        <v>1178</v>
      </c>
      <c r="J232" s="416"/>
      <c r="K232" s="416"/>
      <c r="L232" s="416"/>
      <c r="M232" s="416"/>
      <c r="N232" s="416"/>
      <c r="O232" s="417" t="s">
        <v>1179</v>
      </c>
      <c r="P232" s="418" t="s">
        <v>1179</v>
      </c>
      <c r="Q232" s="418" t="s">
        <v>1179</v>
      </c>
      <c r="R232" s="418" t="s">
        <v>1179</v>
      </c>
      <c r="S232" s="418" t="s">
        <v>1179</v>
      </c>
      <c r="T232" s="418" t="s">
        <v>1179</v>
      </c>
      <c r="U232" s="418" t="s">
        <v>1179</v>
      </c>
      <c r="V232" s="418" t="s">
        <v>1179</v>
      </c>
      <c r="W232" s="418" t="s">
        <v>1179</v>
      </c>
      <c r="X232" s="418" t="s">
        <v>1179</v>
      </c>
      <c r="Y232" s="418"/>
      <c r="Z232" s="418"/>
      <c r="AA232" s="418"/>
      <c r="AB232" s="418"/>
      <c r="AC232" s="418" t="s">
        <v>1179</v>
      </c>
      <c r="AD232" s="418" t="s">
        <v>1179</v>
      </c>
      <c r="AE232" s="418" t="s">
        <v>1179</v>
      </c>
      <c r="AF232" s="418" t="s">
        <v>1179</v>
      </c>
      <c r="AG232" s="418" t="s">
        <v>1179</v>
      </c>
      <c r="AH232" s="418" t="s">
        <v>1179</v>
      </c>
      <c r="AI232" s="418" t="s">
        <v>1179</v>
      </c>
      <c r="AJ232" s="419" t="s">
        <v>1179</v>
      </c>
      <c r="AK232" s="420"/>
      <c r="AL232" s="421"/>
      <c r="AM232" s="421"/>
      <c r="AN232" s="421"/>
      <c r="AO232" s="422"/>
    </row>
    <row r="233" spans="1:41" ht="25.5" customHeight="1" x14ac:dyDescent="0.25">
      <c r="A233" s="83" t="s">
        <v>2169</v>
      </c>
      <c r="B233" s="84" t="s">
        <v>507</v>
      </c>
      <c r="C233" s="79" t="s">
        <v>2154</v>
      </c>
      <c r="D233" s="85" t="s">
        <v>697</v>
      </c>
      <c r="E233" s="85" t="s">
        <v>422</v>
      </c>
      <c r="F233" s="84">
        <v>0</v>
      </c>
      <c r="G233" s="86">
        <v>0</v>
      </c>
      <c r="H233" s="77"/>
      <c r="I233" s="415" t="s">
        <v>1180</v>
      </c>
      <c r="J233" s="416"/>
      <c r="K233" s="416"/>
      <c r="L233" s="416"/>
      <c r="M233" s="416"/>
      <c r="N233" s="416"/>
      <c r="O233" s="417" t="s">
        <v>1181</v>
      </c>
      <c r="P233" s="418" t="s">
        <v>1181</v>
      </c>
      <c r="Q233" s="418" t="s">
        <v>1181</v>
      </c>
      <c r="R233" s="418" t="s">
        <v>1181</v>
      </c>
      <c r="S233" s="418" t="s">
        <v>1181</v>
      </c>
      <c r="T233" s="418" t="s">
        <v>1181</v>
      </c>
      <c r="U233" s="418" t="s">
        <v>1181</v>
      </c>
      <c r="V233" s="418" t="s">
        <v>1181</v>
      </c>
      <c r="W233" s="418" t="s">
        <v>1181</v>
      </c>
      <c r="X233" s="418" t="s">
        <v>1181</v>
      </c>
      <c r="Y233" s="418"/>
      <c r="Z233" s="418"/>
      <c r="AA233" s="418"/>
      <c r="AB233" s="418"/>
      <c r="AC233" s="418" t="s">
        <v>1181</v>
      </c>
      <c r="AD233" s="418" t="s">
        <v>1181</v>
      </c>
      <c r="AE233" s="418" t="s">
        <v>1181</v>
      </c>
      <c r="AF233" s="418" t="s">
        <v>1181</v>
      </c>
      <c r="AG233" s="418" t="s">
        <v>1181</v>
      </c>
      <c r="AH233" s="418" t="s">
        <v>1181</v>
      </c>
      <c r="AI233" s="418" t="s">
        <v>1181</v>
      </c>
      <c r="AJ233" s="419" t="s">
        <v>1181</v>
      </c>
      <c r="AK233" s="420">
        <f>SUM(AK234:AK238)</f>
        <v>0</v>
      </c>
      <c r="AL233" s="421">
        <f>SUM(AL234:AL238)</f>
        <v>0</v>
      </c>
      <c r="AM233" s="421">
        <f>SUM(AM234:AM238)</f>
        <v>0</v>
      </c>
      <c r="AN233" s="421">
        <f>SUM(AN234:AN238)</f>
        <v>0</v>
      </c>
      <c r="AO233" s="422">
        <f>SUM(AO234:AO238)</f>
        <v>0</v>
      </c>
    </row>
    <row r="234" spans="1:41" ht="15.75" customHeight="1" x14ac:dyDescent="0.25">
      <c r="A234" s="83" t="s">
        <v>2169</v>
      </c>
      <c r="B234" s="84" t="s">
        <v>507</v>
      </c>
      <c r="C234" s="79" t="s">
        <v>2154</v>
      </c>
      <c r="D234" s="85" t="s">
        <v>697</v>
      </c>
      <c r="E234" s="85" t="s">
        <v>422</v>
      </c>
      <c r="F234" s="84" t="s">
        <v>2154</v>
      </c>
      <c r="G234" s="86">
        <v>0</v>
      </c>
      <c r="H234" s="77"/>
      <c r="I234" s="415" t="s">
        <v>1182</v>
      </c>
      <c r="J234" s="416"/>
      <c r="K234" s="416"/>
      <c r="L234" s="416"/>
      <c r="M234" s="416"/>
      <c r="N234" s="416"/>
      <c r="O234" s="417" t="s">
        <v>1183</v>
      </c>
      <c r="P234" s="418" t="s">
        <v>1183</v>
      </c>
      <c r="Q234" s="418" t="s">
        <v>1183</v>
      </c>
      <c r="R234" s="418" t="s">
        <v>1183</v>
      </c>
      <c r="S234" s="418" t="s">
        <v>1183</v>
      </c>
      <c r="T234" s="418" t="s">
        <v>1183</v>
      </c>
      <c r="U234" s="418" t="s">
        <v>1183</v>
      </c>
      <c r="V234" s="418" t="s">
        <v>1183</v>
      </c>
      <c r="W234" s="418" t="s">
        <v>1183</v>
      </c>
      <c r="X234" s="418" t="s">
        <v>1183</v>
      </c>
      <c r="Y234" s="418"/>
      <c r="Z234" s="418"/>
      <c r="AA234" s="418"/>
      <c r="AB234" s="418"/>
      <c r="AC234" s="418" t="s">
        <v>1183</v>
      </c>
      <c r="AD234" s="418" t="s">
        <v>1183</v>
      </c>
      <c r="AE234" s="418" t="s">
        <v>1183</v>
      </c>
      <c r="AF234" s="418" t="s">
        <v>1183</v>
      </c>
      <c r="AG234" s="418" t="s">
        <v>1183</v>
      </c>
      <c r="AH234" s="418" t="s">
        <v>1183</v>
      </c>
      <c r="AI234" s="418" t="s">
        <v>1183</v>
      </c>
      <c r="AJ234" s="419" t="s">
        <v>1183</v>
      </c>
      <c r="AK234" s="420"/>
      <c r="AL234" s="421"/>
      <c r="AM234" s="421"/>
      <c r="AN234" s="421"/>
      <c r="AO234" s="422"/>
    </row>
    <row r="235" spans="1:41" ht="15.75" customHeight="1" x14ac:dyDescent="0.25">
      <c r="A235" s="83" t="s">
        <v>2169</v>
      </c>
      <c r="B235" s="84" t="s">
        <v>507</v>
      </c>
      <c r="C235" s="79" t="s">
        <v>2154</v>
      </c>
      <c r="D235" s="85" t="s">
        <v>697</v>
      </c>
      <c r="E235" s="85" t="s">
        <v>422</v>
      </c>
      <c r="F235" s="84" t="s">
        <v>2169</v>
      </c>
      <c r="G235" s="86">
        <v>0</v>
      </c>
      <c r="H235" s="77"/>
      <c r="I235" s="415" t="s">
        <v>1184</v>
      </c>
      <c r="J235" s="416"/>
      <c r="K235" s="416"/>
      <c r="L235" s="416"/>
      <c r="M235" s="416"/>
      <c r="N235" s="416"/>
      <c r="O235" s="417" t="s">
        <v>1185</v>
      </c>
      <c r="P235" s="418" t="s">
        <v>1185</v>
      </c>
      <c r="Q235" s="418" t="s">
        <v>1185</v>
      </c>
      <c r="R235" s="418" t="s">
        <v>1185</v>
      </c>
      <c r="S235" s="418" t="s">
        <v>1185</v>
      </c>
      <c r="T235" s="418" t="s">
        <v>1185</v>
      </c>
      <c r="U235" s="418" t="s">
        <v>1185</v>
      </c>
      <c r="V235" s="418" t="s">
        <v>1185</v>
      </c>
      <c r="W235" s="418" t="s">
        <v>1185</v>
      </c>
      <c r="X235" s="418" t="s">
        <v>1185</v>
      </c>
      <c r="Y235" s="418"/>
      <c r="Z235" s="418"/>
      <c r="AA235" s="418"/>
      <c r="AB235" s="418"/>
      <c r="AC235" s="418" t="s">
        <v>1185</v>
      </c>
      <c r="AD235" s="418" t="s">
        <v>1185</v>
      </c>
      <c r="AE235" s="418" t="s">
        <v>1185</v>
      </c>
      <c r="AF235" s="418" t="s">
        <v>1185</v>
      </c>
      <c r="AG235" s="418" t="s">
        <v>1185</v>
      </c>
      <c r="AH235" s="418" t="s">
        <v>1185</v>
      </c>
      <c r="AI235" s="418" t="s">
        <v>1185</v>
      </c>
      <c r="AJ235" s="419" t="s">
        <v>1185</v>
      </c>
      <c r="AK235" s="420"/>
      <c r="AL235" s="421"/>
      <c r="AM235" s="421"/>
      <c r="AN235" s="421"/>
      <c r="AO235" s="422"/>
    </row>
    <row r="236" spans="1:41" ht="15.75" customHeight="1" x14ac:dyDescent="0.25">
      <c r="A236" s="83" t="s">
        <v>2169</v>
      </c>
      <c r="B236" s="84" t="s">
        <v>507</v>
      </c>
      <c r="C236" s="79" t="s">
        <v>2154</v>
      </c>
      <c r="D236" s="85" t="s">
        <v>697</v>
      </c>
      <c r="E236" s="85" t="s">
        <v>422</v>
      </c>
      <c r="F236" s="84" t="s">
        <v>504</v>
      </c>
      <c r="G236" s="86">
        <v>0</v>
      </c>
      <c r="H236" s="77"/>
      <c r="I236" s="415" t="s">
        <v>1186</v>
      </c>
      <c r="J236" s="416"/>
      <c r="K236" s="416"/>
      <c r="L236" s="416"/>
      <c r="M236" s="416"/>
      <c r="N236" s="416"/>
      <c r="O236" s="417" t="s">
        <v>1890</v>
      </c>
      <c r="P236" s="418" t="s">
        <v>1890</v>
      </c>
      <c r="Q236" s="418" t="s">
        <v>1890</v>
      </c>
      <c r="R236" s="418" t="s">
        <v>1890</v>
      </c>
      <c r="S236" s="418" t="s">
        <v>1890</v>
      </c>
      <c r="T236" s="418" t="s">
        <v>1890</v>
      </c>
      <c r="U236" s="418" t="s">
        <v>1890</v>
      </c>
      <c r="V236" s="418" t="s">
        <v>1890</v>
      </c>
      <c r="W236" s="418" t="s">
        <v>1890</v>
      </c>
      <c r="X236" s="418" t="s">
        <v>1890</v>
      </c>
      <c r="Y236" s="418"/>
      <c r="Z236" s="418"/>
      <c r="AA236" s="418"/>
      <c r="AB236" s="418"/>
      <c r="AC236" s="418" t="s">
        <v>1890</v>
      </c>
      <c r="AD236" s="418" t="s">
        <v>1890</v>
      </c>
      <c r="AE236" s="418" t="s">
        <v>1890</v>
      </c>
      <c r="AF236" s="418" t="s">
        <v>1890</v>
      </c>
      <c r="AG236" s="418" t="s">
        <v>1890</v>
      </c>
      <c r="AH236" s="418" t="s">
        <v>1890</v>
      </c>
      <c r="AI236" s="418" t="s">
        <v>1890</v>
      </c>
      <c r="AJ236" s="419" t="s">
        <v>1890</v>
      </c>
      <c r="AK236" s="420"/>
      <c r="AL236" s="421"/>
      <c r="AM236" s="421"/>
      <c r="AN236" s="421"/>
      <c r="AO236" s="422"/>
    </row>
    <row r="237" spans="1:41" ht="15.75" customHeight="1" x14ac:dyDescent="0.25">
      <c r="A237" s="83" t="s">
        <v>2169</v>
      </c>
      <c r="B237" s="84" t="s">
        <v>507</v>
      </c>
      <c r="C237" s="79" t="s">
        <v>2154</v>
      </c>
      <c r="D237" s="85" t="s">
        <v>697</v>
      </c>
      <c r="E237" s="85" t="s">
        <v>422</v>
      </c>
      <c r="F237" s="84" t="s">
        <v>404</v>
      </c>
      <c r="G237" s="86">
        <v>0</v>
      </c>
      <c r="H237" s="77"/>
      <c r="I237" s="415" t="s">
        <v>1891</v>
      </c>
      <c r="J237" s="416"/>
      <c r="K237" s="416"/>
      <c r="L237" s="416"/>
      <c r="M237" s="416"/>
      <c r="N237" s="416"/>
      <c r="O237" s="417" t="s">
        <v>1892</v>
      </c>
      <c r="P237" s="418" t="s">
        <v>1892</v>
      </c>
      <c r="Q237" s="418" t="s">
        <v>1892</v>
      </c>
      <c r="R237" s="418" t="s">
        <v>1892</v>
      </c>
      <c r="S237" s="418" t="s">
        <v>1892</v>
      </c>
      <c r="T237" s="418" t="s">
        <v>1892</v>
      </c>
      <c r="U237" s="418" t="s">
        <v>1892</v>
      </c>
      <c r="V237" s="418" t="s">
        <v>1892</v>
      </c>
      <c r="W237" s="418" t="s">
        <v>1892</v>
      </c>
      <c r="X237" s="418" t="s">
        <v>1892</v>
      </c>
      <c r="Y237" s="418"/>
      <c r="Z237" s="418"/>
      <c r="AA237" s="418"/>
      <c r="AB237" s="418"/>
      <c r="AC237" s="418" t="s">
        <v>1892</v>
      </c>
      <c r="AD237" s="418" t="s">
        <v>1892</v>
      </c>
      <c r="AE237" s="418" t="s">
        <v>1892</v>
      </c>
      <c r="AF237" s="418" t="s">
        <v>1892</v>
      </c>
      <c r="AG237" s="418" t="s">
        <v>1892</v>
      </c>
      <c r="AH237" s="418" t="s">
        <v>1892</v>
      </c>
      <c r="AI237" s="418" t="s">
        <v>1892</v>
      </c>
      <c r="AJ237" s="419" t="s">
        <v>1892</v>
      </c>
      <c r="AK237" s="420"/>
      <c r="AL237" s="421"/>
      <c r="AM237" s="421"/>
      <c r="AN237" s="421"/>
      <c r="AO237" s="422"/>
    </row>
    <row r="238" spans="1:41" ht="15.75" customHeight="1" x14ac:dyDescent="0.25">
      <c r="A238" s="83" t="s">
        <v>2169</v>
      </c>
      <c r="B238" s="84" t="s">
        <v>507</v>
      </c>
      <c r="C238" s="79" t="s">
        <v>2154</v>
      </c>
      <c r="D238" s="85" t="s">
        <v>697</v>
      </c>
      <c r="E238" s="85" t="s">
        <v>422</v>
      </c>
      <c r="F238" s="84" t="s">
        <v>407</v>
      </c>
      <c r="G238" s="86">
        <v>0</v>
      </c>
      <c r="H238" s="77"/>
      <c r="I238" s="415" t="s">
        <v>1893</v>
      </c>
      <c r="J238" s="416"/>
      <c r="K238" s="416"/>
      <c r="L238" s="416"/>
      <c r="M238" s="416"/>
      <c r="N238" s="416"/>
      <c r="O238" s="417" t="s">
        <v>1894</v>
      </c>
      <c r="P238" s="418" t="s">
        <v>1894</v>
      </c>
      <c r="Q238" s="418" t="s">
        <v>1894</v>
      </c>
      <c r="R238" s="418" t="s">
        <v>1894</v>
      </c>
      <c r="S238" s="418" t="s">
        <v>1894</v>
      </c>
      <c r="T238" s="418" t="s">
        <v>1894</v>
      </c>
      <c r="U238" s="418" t="s">
        <v>1894</v>
      </c>
      <c r="V238" s="418" t="s">
        <v>1894</v>
      </c>
      <c r="W238" s="418" t="s">
        <v>1894</v>
      </c>
      <c r="X238" s="418" t="s">
        <v>1894</v>
      </c>
      <c r="Y238" s="418"/>
      <c r="Z238" s="418"/>
      <c r="AA238" s="418"/>
      <c r="AB238" s="418"/>
      <c r="AC238" s="418" t="s">
        <v>1894</v>
      </c>
      <c r="AD238" s="418" t="s">
        <v>1894</v>
      </c>
      <c r="AE238" s="418" t="s">
        <v>1894</v>
      </c>
      <c r="AF238" s="418" t="s">
        <v>1894</v>
      </c>
      <c r="AG238" s="418" t="s">
        <v>1894</v>
      </c>
      <c r="AH238" s="418" t="s">
        <v>1894</v>
      </c>
      <c r="AI238" s="418" t="s">
        <v>1894</v>
      </c>
      <c r="AJ238" s="419" t="s">
        <v>1894</v>
      </c>
      <c r="AK238" s="420"/>
      <c r="AL238" s="421"/>
      <c r="AM238" s="421"/>
      <c r="AN238" s="421"/>
      <c r="AO238" s="422"/>
    </row>
    <row r="239" spans="1:41" ht="15.75" customHeight="1" x14ac:dyDescent="0.25">
      <c r="A239" s="83" t="s">
        <v>2169</v>
      </c>
      <c r="B239" s="84" t="s">
        <v>507</v>
      </c>
      <c r="C239" s="79" t="s">
        <v>2154</v>
      </c>
      <c r="D239" s="85" t="s">
        <v>697</v>
      </c>
      <c r="E239" s="85" t="s">
        <v>739</v>
      </c>
      <c r="F239" s="84">
        <v>0</v>
      </c>
      <c r="G239" s="86">
        <v>0</v>
      </c>
      <c r="H239" s="77"/>
      <c r="I239" s="415" t="s">
        <v>1895</v>
      </c>
      <c r="J239" s="416"/>
      <c r="K239" s="416"/>
      <c r="L239" s="416"/>
      <c r="M239" s="416"/>
      <c r="N239" s="416"/>
      <c r="O239" s="417" t="s">
        <v>1896</v>
      </c>
      <c r="P239" s="418" t="s">
        <v>1896</v>
      </c>
      <c r="Q239" s="418" t="s">
        <v>1896</v>
      </c>
      <c r="R239" s="418" t="s">
        <v>1896</v>
      </c>
      <c r="S239" s="418" t="s">
        <v>1896</v>
      </c>
      <c r="T239" s="418" t="s">
        <v>1896</v>
      </c>
      <c r="U239" s="418" t="s">
        <v>1896</v>
      </c>
      <c r="V239" s="418" t="s">
        <v>1896</v>
      </c>
      <c r="W239" s="418" t="s">
        <v>1896</v>
      </c>
      <c r="X239" s="418" t="s">
        <v>1896</v>
      </c>
      <c r="Y239" s="418"/>
      <c r="Z239" s="418"/>
      <c r="AA239" s="418"/>
      <c r="AB239" s="418"/>
      <c r="AC239" s="418" t="s">
        <v>1896</v>
      </c>
      <c r="AD239" s="418" t="s">
        <v>1896</v>
      </c>
      <c r="AE239" s="418" t="s">
        <v>1896</v>
      </c>
      <c r="AF239" s="418" t="s">
        <v>1896</v>
      </c>
      <c r="AG239" s="418" t="s">
        <v>1896</v>
      </c>
      <c r="AH239" s="418" t="s">
        <v>1896</v>
      </c>
      <c r="AI239" s="418" t="s">
        <v>1896</v>
      </c>
      <c r="AJ239" s="419" t="s">
        <v>1896</v>
      </c>
      <c r="AK239" s="420">
        <f>SUM(AK240:AO242)</f>
        <v>0</v>
      </c>
      <c r="AL239" s="421"/>
      <c r="AM239" s="421"/>
      <c r="AN239" s="421"/>
      <c r="AO239" s="422"/>
    </row>
    <row r="240" spans="1:41" ht="25.5" customHeight="1" x14ac:dyDescent="0.25">
      <c r="A240" s="83" t="s">
        <v>2169</v>
      </c>
      <c r="B240" s="84" t="s">
        <v>507</v>
      </c>
      <c r="C240" s="79" t="s">
        <v>2154</v>
      </c>
      <c r="D240" s="85" t="s">
        <v>697</v>
      </c>
      <c r="E240" s="85" t="s">
        <v>739</v>
      </c>
      <c r="F240" s="84" t="s">
        <v>2154</v>
      </c>
      <c r="G240" s="86">
        <v>0</v>
      </c>
      <c r="H240" s="77" t="s">
        <v>489</v>
      </c>
      <c r="I240" s="415" t="s">
        <v>1897</v>
      </c>
      <c r="J240" s="416"/>
      <c r="K240" s="416"/>
      <c r="L240" s="416"/>
      <c r="M240" s="416"/>
      <c r="N240" s="416"/>
      <c r="O240" s="417" t="s">
        <v>1898</v>
      </c>
      <c r="P240" s="418" t="s">
        <v>1898</v>
      </c>
      <c r="Q240" s="418" t="s">
        <v>1898</v>
      </c>
      <c r="R240" s="418" t="s">
        <v>1898</v>
      </c>
      <c r="S240" s="418" t="s">
        <v>1898</v>
      </c>
      <c r="T240" s="418" t="s">
        <v>1898</v>
      </c>
      <c r="U240" s="418" t="s">
        <v>1898</v>
      </c>
      <c r="V240" s="418" t="s">
        <v>1898</v>
      </c>
      <c r="W240" s="418" t="s">
        <v>1898</v>
      </c>
      <c r="X240" s="418" t="s">
        <v>1898</v>
      </c>
      <c r="Y240" s="418"/>
      <c r="Z240" s="418"/>
      <c r="AA240" s="418"/>
      <c r="AB240" s="418"/>
      <c r="AC240" s="418" t="s">
        <v>1898</v>
      </c>
      <c r="AD240" s="418" t="s">
        <v>1898</v>
      </c>
      <c r="AE240" s="418" t="s">
        <v>1898</v>
      </c>
      <c r="AF240" s="418" t="s">
        <v>1898</v>
      </c>
      <c r="AG240" s="418" t="s">
        <v>1898</v>
      </c>
      <c r="AH240" s="418" t="s">
        <v>1898</v>
      </c>
      <c r="AI240" s="418" t="s">
        <v>1898</v>
      </c>
      <c r="AJ240" s="419" t="s">
        <v>1898</v>
      </c>
      <c r="AK240" s="420"/>
      <c r="AL240" s="421"/>
      <c r="AM240" s="421"/>
      <c r="AN240" s="421"/>
      <c r="AO240" s="422"/>
    </row>
    <row r="241" spans="1:41" ht="25.5" customHeight="1" x14ac:dyDescent="0.25">
      <c r="A241" s="83" t="s">
        <v>2169</v>
      </c>
      <c r="B241" s="84" t="s">
        <v>507</v>
      </c>
      <c r="C241" s="79" t="s">
        <v>2154</v>
      </c>
      <c r="D241" s="85" t="s">
        <v>697</v>
      </c>
      <c r="E241" s="85" t="s">
        <v>739</v>
      </c>
      <c r="F241" s="84" t="s">
        <v>2169</v>
      </c>
      <c r="G241" s="86">
        <v>0</v>
      </c>
      <c r="H241" s="77"/>
      <c r="I241" s="415" t="s">
        <v>1899</v>
      </c>
      <c r="J241" s="416"/>
      <c r="K241" s="416"/>
      <c r="L241" s="416"/>
      <c r="M241" s="416"/>
      <c r="N241" s="416"/>
      <c r="O241" s="417" t="s">
        <v>1900</v>
      </c>
      <c r="P241" s="418" t="s">
        <v>1901</v>
      </c>
      <c r="Q241" s="418" t="s">
        <v>1901</v>
      </c>
      <c r="R241" s="418" t="s">
        <v>1901</v>
      </c>
      <c r="S241" s="418" t="s">
        <v>1901</v>
      </c>
      <c r="T241" s="418" t="s">
        <v>1901</v>
      </c>
      <c r="U241" s="418" t="s">
        <v>1901</v>
      </c>
      <c r="V241" s="418" t="s">
        <v>1901</v>
      </c>
      <c r="W241" s="418" t="s">
        <v>1901</v>
      </c>
      <c r="X241" s="418" t="s">
        <v>1901</v>
      </c>
      <c r="Y241" s="418"/>
      <c r="Z241" s="418"/>
      <c r="AA241" s="418"/>
      <c r="AB241" s="418"/>
      <c r="AC241" s="418" t="s">
        <v>1901</v>
      </c>
      <c r="AD241" s="418" t="s">
        <v>1901</v>
      </c>
      <c r="AE241" s="418" t="s">
        <v>1901</v>
      </c>
      <c r="AF241" s="418" t="s">
        <v>1901</v>
      </c>
      <c r="AG241" s="418" t="s">
        <v>1901</v>
      </c>
      <c r="AH241" s="418" t="s">
        <v>1901</v>
      </c>
      <c r="AI241" s="418" t="s">
        <v>1901</v>
      </c>
      <c r="AJ241" s="419" t="s">
        <v>1901</v>
      </c>
      <c r="AK241" s="420"/>
      <c r="AL241" s="421"/>
      <c r="AM241" s="421"/>
      <c r="AN241" s="421"/>
      <c r="AO241" s="422"/>
    </row>
    <row r="242" spans="1:41" ht="25.5" customHeight="1" x14ac:dyDescent="0.25">
      <c r="A242" s="83" t="s">
        <v>2169</v>
      </c>
      <c r="B242" s="84" t="s">
        <v>507</v>
      </c>
      <c r="C242" s="79" t="s">
        <v>2154</v>
      </c>
      <c r="D242" s="85" t="s">
        <v>697</v>
      </c>
      <c r="E242" s="85" t="s">
        <v>739</v>
      </c>
      <c r="F242" s="84" t="s">
        <v>404</v>
      </c>
      <c r="G242" s="86">
        <v>0</v>
      </c>
      <c r="H242" s="77" t="s">
        <v>430</v>
      </c>
      <c r="I242" s="415" t="s">
        <v>1902</v>
      </c>
      <c r="J242" s="416"/>
      <c r="K242" s="416"/>
      <c r="L242" s="416"/>
      <c r="M242" s="416"/>
      <c r="N242" s="416"/>
      <c r="O242" s="417" t="s">
        <v>1903</v>
      </c>
      <c r="P242" s="418" t="s">
        <v>1903</v>
      </c>
      <c r="Q242" s="418" t="s">
        <v>1903</v>
      </c>
      <c r="R242" s="418" t="s">
        <v>1903</v>
      </c>
      <c r="S242" s="418" t="s">
        <v>1903</v>
      </c>
      <c r="T242" s="418" t="s">
        <v>1903</v>
      </c>
      <c r="U242" s="418" t="s">
        <v>1903</v>
      </c>
      <c r="V242" s="418" t="s">
        <v>1903</v>
      </c>
      <c r="W242" s="418" t="s">
        <v>1903</v>
      </c>
      <c r="X242" s="418" t="s">
        <v>1903</v>
      </c>
      <c r="Y242" s="418"/>
      <c r="Z242" s="418"/>
      <c r="AA242" s="418"/>
      <c r="AB242" s="418"/>
      <c r="AC242" s="418" t="s">
        <v>1903</v>
      </c>
      <c r="AD242" s="418" t="s">
        <v>1903</v>
      </c>
      <c r="AE242" s="418" t="s">
        <v>1903</v>
      </c>
      <c r="AF242" s="418" t="s">
        <v>1903</v>
      </c>
      <c r="AG242" s="418" t="s">
        <v>1903</v>
      </c>
      <c r="AH242" s="418" t="s">
        <v>1903</v>
      </c>
      <c r="AI242" s="418" t="s">
        <v>1903</v>
      </c>
      <c r="AJ242" s="419" t="s">
        <v>1903</v>
      </c>
      <c r="AK242" s="420"/>
      <c r="AL242" s="421"/>
      <c r="AM242" s="421"/>
      <c r="AN242" s="421"/>
      <c r="AO242" s="422"/>
    </row>
    <row r="243" spans="1:41" ht="15.75" customHeight="1" x14ac:dyDescent="0.25">
      <c r="A243" s="78" t="s">
        <v>2169</v>
      </c>
      <c r="B243" s="79" t="s">
        <v>507</v>
      </c>
      <c r="C243" s="79" t="s">
        <v>2154</v>
      </c>
      <c r="D243" s="87" t="s">
        <v>183</v>
      </c>
      <c r="E243" s="79" t="s">
        <v>2155</v>
      </c>
      <c r="F243" s="79">
        <v>0</v>
      </c>
      <c r="G243" s="80">
        <v>0</v>
      </c>
      <c r="H243" s="77"/>
      <c r="I243" s="407" t="s">
        <v>1904</v>
      </c>
      <c r="J243" s="408"/>
      <c r="K243" s="408"/>
      <c r="L243" s="408"/>
      <c r="M243" s="408"/>
      <c r="N243" s="408"/>
      <c r="O243" s="409" t="s">
        <v>1905</v>
      </c>
      <c r="P243" s="410" t="s">
        <v>1905</v>
      </c>
      <c r="Q243" s="410" t="s">
        <v>1905</v>
      </c>
      <c r="R243" s="410" t="s">
        <v>1905</v>
      </c>
      <c r="S243" s="410" t="s">
        <v>1905</v>
      </c>
      <c r="T243" s="410" t="s">
        <v>1905</v>
      </c>
      <c r="U243" s="410" t="s">
        <v>1905</v>
      </c>
      <c r="V243" s="410" t="s">
        <v>1905</v>
      </c>
      <c r="W243" s="410" t="s">
        <v>1905</v>
      </c>
      <c r="X243" s="410" t="s">
        <v>1905</v>
      </c>
      <c r="Y243" s="410"/>
      <c r="Z243" s="410"/>
      <c r="AA243" s="410"/>
      <c r="AB243" s="410"/>
      <c r="AC243" s="410" t="s">
        <v>1905</v>
      </c>
      <c r="AD243" s="410" t="s">
        <v>1905</v>
      </c>
      <c r="AE243" s="410" t="s">
        <v>1905</v>
      </c>
      <c r="AF243" s="410" t="s">
        <v>1905</v>
      </c>
      <c r="AG243" s="410" t="s">
        <v>1905</v>
      </c>
      <c r="AH243" s="410" t="s">
        <v>1905</v>
      </c>
      <c r="AI243" s="410" t="s">
        <v>1905</v>
      </c>
      <c r="AJ243" s="411" t="s">
        <v>1905</v>
      </c>
      <c r="AK243" s="412">
        <f>SUM(AK244:AO248)</f>
        <v>0</v>
      </c>
      <c r="AL243" s="413">
        <f>SUM(AL244:AL246)+AL247</f>
        <v>0</v>
      </c>
      <c r="AM243" s="413">
        <f>SUM(AM244:AM246)+AM247</f>
        <v>0</v>
      </c>
      <c r="AN243" s="413">
        <f>SUM(AN244:AN246)+AN247</f>
        <v>0</v>
      </c>
      <c r="AO243" s="414">
        <f>SUM(AO244:AO246)+AO247</f>
        <v>0</v>
      </c>
    </row>
    <row r="244" spans="1:41" ht="15.75" customHeight="1" x14ac:dyDescent="0.25">
      <c r="A244" s="83" t="s">
        <v>2169</v>
      </c>
      <c r="B244" s="84" t="s">
        <v>507</v>
      </c>
      <c r="C244" s="79" t="s">
        <v>2154</v>
      </c>
      <c r="D244" s="85" t="s">
        <v>183</v>
      </c>
      <c r="E244" s="85" t="s">
        <v>2166</v>
      </c>
      <c r="F244" s="84">
        <v>0</v>
      </c>
      <c r="G244" s="86">
        <v>0</v>
      </c>
      <c r="H244" s="89" t="s">
        <v>489</v>
      </c>
      <c r="I244" s="415" t="s">
        <v>1906</v>
      </c>
      <c r="J244" s="416"/>
      <c r="K244" s="416"/>
      <c r="L244" s="416"/>
      <c r="M244" s="416"/>
      <c r="N244" s="416"/>
      <c r="O244" s="417" t="s">
        <v>1907</v>
      </c>
      <c r="P244" s="418" t="s">
        <v>1907</v>
      </c>
      <c r="Q244" s="418" t="s">
        <v>1907</v>
      </c>
      <c r="R244" s="418" t="s">
        <v>1907</v>
      </c>
      <c r="S244" s="418" t="s">
        <v>1907</v>
      </c>
      <c r="T244" s="418" t="s">
        <v>1907</v>
      </c>
      <c r="U244" s="418" t="s">
        <v>1907</v>
      </c>
      <c r="V244" s="418" t="s">
        <v>1907</v>
      </c>
      <c r="W244" s="418" t="s">
        <v>1907</v>
      </c>
      <c r="X244" s="418" t="s">
        <v>1907</v>
      </c>
      <c r="Y244" s="418"/>
      <c r="Z244" s="418"/>
      <c r="AA244" s="418"/>
      <c r="AB244" s="418"/>
      <c r="AC244" s="418" t="s">
        <v>1907</v>
      </c>
      <c r="AD244" s="418" t="s">
        <v>1907</v>
      </c>
      <c r="AE244" s="418" t="s">
        <v>1907</v>
      </c>
      <c r="AF244" s="418" t="s">
        <v>1907</v>
      </c>
      <c r="AG244" s="418" t="s">
        <v>1907</v>
      </c>
      <c r="AH244" s="418" t="s">
        <v>1907</v>
      </c>
      <c r="AI244" s="418" t="s">
        <v>1907</v>
      </c>
      <c r="AJ244" s="419" t="s">
        <v>1907</v>
      </c>
      <c r="AK244" s="420"/>
      <c r="AL244" s="421"/>
      <c r="AM244" s="421"/>
      <c r="AN244" s="421"/>
      <c r="AO244" s="422"/>
    </row>
    <row r="245" spans="1:41" ht="15.75" customHeight="1" x14ac:dyDescent="0.25">
      <c r="A245" s="83" t="s">
        <v>2169</v>
      </c>
      <c r="B245" s="84" t="s">
        <v>507</v>
      </c>
      <c r="C245" s="79" t="s">
        <v>2154</v>
      </c>
      <c r="D245" s="85" t="s">
        <v>183</v>
      </c>
      <c r="E245" s="85" t="s">
        <v>488</v>
      </c>
      <c r="F245" s="84">
        <v>0</v>
      </c>
      <c r="G245" s="86">
        <v>0</v>
      </c>
      <c r="H245" s="77"/>
      <c r="I245" s="415" t="s">
        <v>1908</v>
      </c>
      <c r="J245" s="416"/>
      <c r="K245" s="416"/>
      <c r="L245" s="416"/>
      <c r="M245" s="416"/>
      <c r="N245" s="416"/>
      <c r="O245" s="417" t="s">
        <v>1909</v>
      </c>
      <c r="P245" s="418" t="s">
        <v>1909</v>
      </c>
      <c r="Q245" s="418" t="s">
        <v>1909</v>
      </c>
      <c r="R245" s="418" t="s">
        <v>1909</v>
      </c>
      <c r="S245" s="418" t="s">
        <v>1909</v>
      </c>
      <c r="T245" s="418" t="s">
        <v>1909</v>
      </c>
      <c r="U245" s="418" t="s">
        <v>1909</v>
      </c>
      <c r="V245" s="418" t="s">
        <v>1909</v>
      </c>
      <c r="W245" s="418" t="s">
        <v>1909</v>
      </c>
      <c r="X245" s="418" t="s">
        <v>1909</v>
      </c>
      <c r="Y245" s="418"/>
      <c r="Z245" s="418"/>
      <c r="AA245" s="418"/>
      <c r="AB245" s="418"/>
      <c r="AC245" s="418" t="s">
        <v>1909</v>
      </c>
      <c r="AD245" s="418" t="s">
        <v>1909</v>
      </c>
      <c r="AE245" s="418" t="s">
        <v>1909</v>
      </c>
      <c r="AF245" s="418" t="s">
        <v>1909</v>
      </c>
      <c r="AG245" s="418" t="s">
        <v>1909</v>
      </c>
      <c r="AH245" s="418" t="s">
        <v>1909</v>
      </c>
      <c r="AI245" s="418" t="s">
        <v>1909</v>
      </c>
      <c r="AJ245" s="419" t="s">
        <v>1909</v>
      </c>
      <c r="AK245" s="420"/>
      <c r="AL245" s="421"/>
      <c r="AM245" s="421"/>
      <c r="AN245" s="421"/>
      <c r="AO245" s="422"/>
    </row>
    <row r="246" spans="1:41" ht="15.75" customHeight="1" x14ac:dyDescent="0.25">
      <c r="A246" s="83" t="s">
        <v>2169</v>
      </c>
      <c r="B246" s="84" t="s">
        <v>507</v>
      </c>
      <c r="C246" s="79" t="s">
        <v>2154</v>
      </c>
      <c r="D246" s="85" t="s">
        <v>183</v>
      </c>
      <c r="E246" s="85" t="s">
        <v>422</v>
      </c>
      <c r="F246" s="84">
        <v>0</v>
      </c>
      <c r="G246" s="86">
        <v>0</v>
      </c>
      <c r="H246" s="77"/>
      <c r="I246" s="415" t="s">
        <v>1910</v>
      </c>
      <c r="J246" s="416"/>
      <c r="K246" s="416"/>
      <c r="L246" s="416"/>
      <c r="M246" s="416"/>
      <c r="N246" s="416"/>
      <c r="O246" s="417" t="s">
        <v>1911</v>
      </c>
      <c r="P246" s="418" t="s">
        <v>1911</v>
      </c>
      <c r="Q246" s="418" t="s">
        <v>1911</v>
      </c>
      <c r="R246" s="418" t="s">
        <v>1911</v>
      </c>
      <c r="S246" s="418" t="s">
        <v>1911</v>
      </c>
      <c r="T246" s="418" t="s">
        <v>1911</v>
      </c>
      <c r="U246" s="418" t="s">
        <v>1911</v>
      </c>
      <c r="V246" s="418" t="s">
        <v>1911</v>
      </c>
      <c r="W246" s="418" t="s">
        <v>1911</v>
      </c>
      <c r="X246" s="418" t="s">
        <v>1911</v>
      </c>
      <c r="Y246" s="418"/>
      <c r="Z246" s="418"/>
      <c r="AA246" s="418"/>
      <c r="AB246" s="418"/>
      <c r="AC246" s="418" t="s">
        <v>1911</v>
      </c>
      <c r="AD246" s="418" t="s">
        <v>1911</v>
      </c>
      <c r="AE246" s="418" t="s">
        <v>1911</v>
      </c>
      <c r="AF246" s="418" t="s">
        <v>1911</v>
      </c>
      <c r="AG246" s="418" t="s">
        <v>1911</v>
      </c>
      <c r="AH246" s="418" t="s">
        <v>1911</v>
      </c>
      <c r="AI246" s="418" t="s">
        <v>1911</v>
      </c>
      <c r="AJ246" s="419" t="s">
        <v>1911</v>
      </c>
      <c r="AK246" s="420"/>
      <c r="AL246" s="421"/>
      <c r="AM246" s="421"/>
      <c r="AN246" s="421"/>
      <c r="AO246" s="422"/>
    </row>
    <row r="247" spans="1:41" ht="15.75" customHeight="1" x14ac:dyDescent="0.25">
      <c r="A247" s="83" t="s">
        <v>2169</v>
      </c>
      <c r="B247" s="84" t="s">
        <v>507</v>
      </c>
      <c r="C247" s="79" t="s">
        <v>2154</v>
      </c>
      <c r="D247" s="85" t="s">
        <v>183</v>
      </c>
      <c r="E247" s="85" t="s">
        <v>739</v>
      </c>
      <c r="F247" s="84">
        <v>0</v>
      </c>
      <c r="G247" s="86">
        <v>0</v>
      </c>
      <c r="H247" s="89"/>
      <c r="I247" s="415" t="s">
        <v>1912</v>
      </c>
      <c r="J247" s="416"/>
      <c r="K247" s="416"/>
      <c r="L247" s="416"/>
      <c r="M247" s="416"/>
      <c r="N247" s="416"/>
      <c r="O247" s="417" t="s">
        <v>1913</v>
      </c>
      <c r="P247" s="418" t="s">
        <v>1913</v>
      </c>
      <c r="Q247" s="418" t="s">
        <v>1913</v>
      </c>
      <c r="R247" s="418" t="s">
        <v>1913</v>
      </c>
      <c r="S247" s="418" t="s">
        <v>1913</v>
      </c>
      <c r="T247" s="418" t="s">
        <v>1913</v>
      </c>
      <c r="U247" s="418" t="s">
        <v>1913</v>
      </c>
      <c r="V247" s="418" t="s">
        <v>1913</v>
      </c>
      <c r="W247" s="418" t="s">
        <v>1913</v>
      </c>
      <c r="X247" s="418" t="s">
        <v>1913</v>
      </c>
      <c r="Y247" s="418"/>
      <c r="Z247" s="418"/>
      <c r="AA247" s="418"/>
      <c r="AB247" s="418"/>
      <c r="AC247" s="418" t="s">
        <v>1913</v>
      </c>
      <c r="AD247" s="418" t="s">
        <v>1913</v>
      </c>
      <c r="AE247" s="418" t="s">
        <v>1913</v>
      </c>
      <c r="AF247" s="418" t="s">
        <v>1913</v>
      </c>
      <c r="AG247" s="418" t="s">
        <v>1913</v>
      </c>
      <c r="AH247" s="418" t="s">
        <v>1913</v>
      </c>
      <c r="AI247" s="418" t="s">
        <v>1913</v>
      </c>
      <c r="AJ247" s="419" t="s">
        <v>1913</v>
      </c>
      <c r="AK247" s="420"/>
      <c r="AL247" s="421"/>
      <c r="AM247" s="421"/>
      <c r="AN247" s="421"/>
      <c r="AO247" s="422"/>
    </row>
    <row r="248" spans="1:41" ht="15.75" customHeight="1" x14ac:dyDescent="0.25">
      <c r="A248" s="83"/>
      <c r="B248" s="84"/>
      <c r="C248" s="79"/>
      <c r="D248" s="85"/>
      <c r="E248" s="85"/>
      <c r="F248" s="84"/>
      <c r="G248" s="86"/>
      <c r="H248" s="89"/>
      <c r="I248" s="415" t="s">
        <v>1914</v>
      </c>
      <c r="J248" s="416"/>
      <c r="K248" s="416"/>
      <c r="L248" s="416"/>
      <c r="M248" s="416"/>
      <c r="N248" s="416"/>
      <c r="O248" s="417" t="s">
        <v>1428</v>
      </c>
      <c r="P248" s="418" t="s">
        <v>1913</v>
      </c>
      <c r="Q248" s="418" t="s">
        <v>1913</v>
      </c>
      <c r="R248" s="418" t="s">
        <v>1913</v>
      </c>
      <c r="S248" s="418" t="s">
        <v>1913</v>
      </c>
      <c r="T248" s="418" t="s">
        <v>1913</v>
      </c>
      <c r="U248" s="418" t="s">
        <v>1913</v>
      </c>
      <c r="V248" s="418" t="s">
        <v>1913</v>
      </c>
      <c r="W248" s="418" t="s">
        <v>1913</v>
      </c>
      <c r="X248" s="418" t="s">
        <v>1913</v>
      </c>
      <c r="Y248" s="418"/>
      <c r="Z248" s="418"/>
      <c r="AA248" s="418"/>
      <c r="AB248" s="418"/>
      <c r="AC248" s="418" t="s">
        <v>1913</v>
      </c>
      <c r="AD248" s="418" t="s">
        <v>1913</v>
      </c>
      <c r="AE248" s="418" t="s">
        <v>1913</v>
      </c>
      <c r="AF248" s="418" t="s">
        <v>1913</v>
      </c>
      <c r="AG248" s="418" t="s">
        <v>1913</v>
      </c>
      <c r="AH248" s="418" t="s">
        <v>1913</v>
      </c>
      <c r="AI248" s="418" t="s">
        <v>1913</v>
      </c>
      <c r="AJ248" s="419" t="s">
        <v>1913</v>
      </c>
      <c r="AK248" s="420"/>
      <c r="AL248" s="421"/>
      <c r="AM248" s="421"/>
      <c r="AN248" s="421"/>
      <c r="AO248" s="422"/>
    </row>
    <row r="249" spans="1:41" ht="15.75" customHeight="1" x14ac:dyDescent="0.25">
      <c r="A249" s="78" t="s">
        <v>2169</v>
      </c>
      <c r="B249" s="79" t="s">
        <v>507</v>
      </c>
      <c r="C249" s="79" t="s">
        <v>2169</v>
      </c>
      <c r="D249" s="87" t="s">
        <v>2155</v>
      </c>
      <c r="E249" s="79" t="s">
        <v>2155</v>
      </c>
      <c r="F249" s="79">
        <v>0</v>
      </c>
      <c r="G249" s="80">
        <v>0</v>
      </c>
      <c r="H249" s="89"/>
      <c r="I249" s="390" t="s">
        <v>1429</v>
      </c>
      <c r="J249" s="391"/>
      <c r="K249" s="391"/>
      <c r="L249" s="391"/>
      <c r="M249" s="391"/>
      <c r="N249" s="391"/>
      <c r="O249" s="392" t="s">
        <v>1430</v>
      </c>
      <c r="P249" s="393" t="s">
        <v>1430</v>
      </c>
      <c r="Q249" s="393" t="s">
        <v>1430</v>
      </c>
      <c r="R249" s="393" t="s">
        <v>1430</v>
      </c>
      <c r="S249" s="393" t="s">
        <v>1430</v>
      </c>
      <c r="T249" s="393" t="s">
        <v>1430</v>
      </c>
      <c r="U249" s="393" t="s">
        <v>1430</v>
      </c>
      <c r="V249" s="393" t="s">
        <v>1430</v>
      </c>
      <c r="W249" s="393" t="s">
        <v>1430</v>
      </c>
      <c r="X249" s="393" t="s">
        <v>1430</v>
      </c>
      <c r="Y249" s="393"/>
      <c r="Z249" s="393"/>
      <c r="AA249" s="393"/>
      <c r="AB249" s="393"/>
      <c r="AC249" s="393" t="s">
        <v>1430</v>
      </c>
      <c r="AD249" s="393" t="s">
        <v>1430</v>
      </c>
      <c r="AE249" s="393" t="s">
        <v>1430</v>
      </c>
      <c r="AF249" s="393" t="s">
        <v>1430</v>
      </c>
      <c r="AG249" s="393" t="s">
        <v>1430</v>
      </c>
      <c r="AH249" s="393" t="s">
        <v>1430</v>
      </c>
      <c r="AI249" s="393" t="s">
        <v>1430</v>
      </c>
      <c r="AJ249" s="394" t="s">
        <v>1430</v>
      </c>
      <c r="AK249" s="412">
        <f>AK250+AK268+AK280</f>
        <v>0</v>
      </c>
      <c r="AL249" s="413">
        <f>AL250+AL268+AL280</f>
        <v>0</v>
      </c>
      <c r="AM249" s="413">
        <f>AM250+AM268+AM280</f>
        <v>0</v>
      </c>
      <c r="AN249" s="413">
        <f>AN250+AN268+AN280</f>
        <v>0</v>
      </c>
      <c r="AO249" s="414">
        <f>AO250+AO268+AO280</f>
        <v>0</v>
      </c>
    </row>
    <row r="250" spans="1:41" ht="15.75" customHeight="1" x14ac:dyDescent="0.25">
      <c r="A250" s="78" t="s">
        <v>2169</v>
      </c>
      <c r="B250" s="79" t="s">
        <v>507</v>
      </c>
      <c r="C250" s="79" t="s">
        <v>2169</v>
      </c>
      <c r="D250" s="87" t="s">
        <v>2166</v>
      </c>
      <c r="E250" s="79" t="s">
        <v>2155</v>
      </c>
      <c r="F250" s="79">
        <v>0</v>
      </c>
      <c r="G250" s="80">
        <v>0</v>
      </c>
      <c r="H250" s="77"/>
      <c r="I250" s="407" t="s">
        <v>1431</v>
      </c>
      <c r="J250" s="408"/>
      <c r="K250" s="408"/>
      <c r="L250" s="408"/>
      <c r="M250" s="408"/>
      <c r="N250" s="408"/>
      <c r="O250" s="409" t="s">
        <v>1432</v>
      </c>
      <c r="P250" s="410" t="s">
        <v>1432</v>
      </c>
      <c r="Q250" s="410" t="s">
        <v>1432</v>
      </c>
      <c r="R250" s="410" t="s">
        <v>1432</v>
      </c>
      <c r="S250" s="410" t="s">
        <v>1432</v>
      </c>
      <c r="T250" s="410" t="s">
        <v>1432</v>
      </c>
      <c r="U250" s="410" t="s">
        <v>1432</v>
      </c>
      <c r="V250" s="410" t="s">
        <v>1432</v>
      </c>
      <c r="W250" s="410" t="s">
        <v>1432</v>
      </c>
      <c r="X250" s="410" t="s">
        <v>1432</v>
      </c>
      <c r="Y250" s="410"/>
      <c r="Z250" s="410"/>
      <c r="AA250" s="410"/>
      <c r="AB250" s="410"/>
      <c r="AC250" s="410" t="s">
        <v>1432</v>
      </c>
      <c r="AD250" s="410" t="s">
        <v>1432</v>
      </c>
      <c r="AE250" s="410" t="s">
        <v>1432</v>
      </c>
      <c r="AF250" s="410" t="s">
        <v>1432</v>
      </c>
      <c r="AG250" s="410" t="s">
        <v>1432</v>
      </c>
      <c r="AH250" s="410" t="s">
        <v>1432</v>
      </c>
      <c r="AI250" s="410" t="s">
        <v>1432</v>
      </c>
      <c r="AJ250" s="411" t="s">
        <v>1432</v>
      </c>
      <c r="AK250" s="412">
        <f>SUM(AK251:AK261)+AK264</f>
        <v>0</v>
      </c>
      <c r="AL250" s="413">
        <f>SUM(AL251:AL261)+AL264</f>
        <v>0</v>
      </c>
      <c r="AM250" s="413">
        <f>SUM(AM251:AM261)+AM264</f>
        <v>0</v>
      </c>
      <c r="AN250" s="413">
        <f>SUM(AN251:AN261)+AN264</f>
        <v>0</v>
      </c>
      <c r="AO250" s="414">
        <f>SUM(AO251:AO261)+AO264</f>
        <v>0</v>
      </c>
    </row>
    <row r="251" spans="1:41" ht="15.75" customHeight="1" x14ac:dyDescent="0.25">
      <c r="A251" s="83" t="s">
        <v>2169</v>
      </c>
      <c r="B251" s="84" t="s">
        <v>507</v>
      </c>
      <c r="C251" s="84" t="s">
        <v>2169</v>
      </c>
      <c r="D251" s="85" t="s">
        <v>2166</v>
      </c>
      <c r="E251" s="85" t="s">
        <v>2163</v>
      </c>
      <c r="F251" s="84">
        <v>0</v>
      </c>
      <c r="G251" s="86">
        <v>0</v>
      </c>
      <c r="H251" s="77"/>
      <c r="I251" s="415" t="s">
        <v>1433</v>
      </c>
      <c r="J251" s="416"/>
      <c r="K251" s="416"/>
      <c r="L251" s="416"/>
      <c r="M251" s="416"/>
      <c r="N251" s="416"/>
      <c r="O251" s="417" t="s">
        <v>1434</v>
      </c>
      <c r="P251" s="418" t="s">
        <v>1434</v>
      </c>
      <c r="Q251" s="418" t="s">
        <v>1434</v>
      </c>
      <c r="R251" s="418" t="s">
        <v>1434</v>
      </c>
      <c r="S251" s="418" t="s">
        <v>1434</v>
      </c>
      <c r="T251" s="418" t="s">
        <v>1434</v>
      </c>
      <c r="U251" s="418" t="s">
        <v>1434</v>
      </c>
      <c r="V251" s="418" t="s">
        <v>1434</v>
      </c>
      <c r="W251" s="418" t="s">
        <v>1434</v>
      </c>
      <c r="X251" s="418" t="s">
        <v>1434</v>
      </c>
      <c r="Y251" s="418"/>
      <c r="Z251" s="418"/>
      <c r="AA251" s="418"/>
      <c r="AB251" s="418"/>
      <c r="AC251" s="418" t="s">
        <v>1434</v>
      </c>
      <c r="AD251" s="418" t="s">
        <v>1434</v>
      </c>
      <c r="AE251" s="418" t="s">
        <v>1434</v>
      </c>
      <c r="AF251" s="418" t="s">
        <v>1434</v>
      </c>
      <c r="AG251" s="418" t="s">
        <v>1434</v>
      </c>
      <c r="AH251" s="418" t="s">
        <v>1434</v>
      </c>
      <c r="AI251" s="418" t="s">
        <v>1434</v>
      </c>
      <c r="AJ251" s="419" t="s">
        <v>1434</v>
      </c>
      <c r="AK251" s="420"/>
      <c r="AL251" s="421"/>
      <c r="AM251" s="421"/>
      <c r="AN251" s="421"/>
      <c r="AO251" s="422"/>
    </row>
    <row r="252" spans="1:41" ht="15.75" customHeight="1" x14ac:dyDescent="0.25">
      <c r="A252" s="83" t="s">
        <v>2169</v>
      </c>
      <c r="B252" s="84" t="s">
        <v>507</v>
      </c>
      <c r="C252" s="84" t="s">
        <v>2169</v>
      </c>
      <c r="D252" s="85" t="s">
        <v>2166</v>
      </c>
      <c r="E252" s="85" t="s">
        <v>2166</v>
      </c>
      <c r="F252" s="84">
        <v>0</v>
      </c>
      <c r="G252" s="86">
        <v>0</v>
      </c>
      <c r="H252" s="77"/>
      <c r="I252" s="415" t="s">
        <v>1435</v>
      </c>
      <c r="J252" s="416"/>
      <c r="K252" s="416"/>
      <c r="L252" s="416"/>
      <c r="M252" s="416"/>
      <c r="N252" s="416"/>
      <c r="O252" s="417" t="s">
        <v>1436</v>
      </c>
      <c r="P252" s="418" t="s">
        <v>1436</v>
      </c>
      <c r="Q252" s="418" t="s">
        <v>1436</v>
      </c>
      <c r="R252" s="418" t="s">
        <v>1436</v>
      </c>
      <c r="S252" s="418" t="s">
        <v>1436</v>
      </c>
      <c r="T252" s="418" t="s">
        <v>1436</v>
      </c>
      <c r="U252" s="418" t="s">
        <v>1436</v>
      </c>
      <c r="V252" s="418" t="s">
        <v>1436</v>
      </c>
      <c r="W252" s="418" t="s">
        <v>1436</v>
      </c>
      <c r="X252" s="418" t="s">
        <v>1436</v>
      </c>
      <c r="Y252" s="418"/>
      <c r="Z252" s="418"/>
      <c r="AA252" s="418"/>
      <c r="AB252" s="418"/>
      <c r="AC252" s="418" t="s">
        <v>1436</v>
      </c>
      <c r="AD252" s="418" t="s">
        <v>1436</v>
      </c>
      <c r="AE252" s="418" t="s">
        <v>1436</v>
      </c>
      <c r="AF252" s="418" t="s">
        <v>1436</v>
      </c>
      <c r="AG252" s="418" t="s">
        <v>1436</v>
      </c>
      <c r="AH252" s="418" t="s">
        <v>1436</v>
      </c>
      <c r="AI252" s="418" t="s">
        <v>1436</v>
      </c>
      <c r="AJ252" s="419" t="s">
        <v>1436</v>
      </c>
      <c r="AK252" s="420"/>
      <c r="AL252" s="421"/>
      <c r="AM252" s="421"/>
      <c r="AN252" s="421"/>
      <c r="AO252" s="422"/>
    </row>
    <row r="253" spans="1:41" ht="15.75" customHeight="1" x14ac:dyDescent="0.25">
      <c r="A253" s="83" t="s">
        <v>2169</v>
      </c>
      <c r="B253" s="84" t="s">
        <v>507</v>
      </c>
      <c r="C253" s="84" t="s">
        <v>2169</v>
      </c>
      <c r="D253" s="85" t="s">
        <v>2166</v>
      </c>
      <c r="E253" s="85" t="s">
        <v>742</v>
      </c>
      <c r="F253" s="84">
        <v>0</v>
      </c>
      <c r="G253" s="86">
        <v>0</v>
      </c>
      <c r="H253" s="77"/>
      <c r="I253" s="415" t="s">
        <v>1437</v>
      </c>
      <c r="J253" s="416"/>
      <c r="K253" s="416"/>
      <c r="L253" s="416"/>
      <c r="M253" s="416"/>
      <c r="N253" s="416"/>
      <c r="O253" s="417" t="s">
        <v>1438</v>
      </c>
      <c r="P253" s="418" t="s">
        <v>1438</v>
      </c>
      <c r="Q253" s="418" t="s">
        <v>1438</v>
      </c>
      <c r="R253" s="418" t="s">
        <v>1438</v>
      </c>
      <c r="S253" s="418" t="s">
        <v>1438</v>
      </c>
      <c r="T253" s="418" t="s">
        <v>1438</v>
      </c>
      <c r="U253" s="418" t="s">
        <v>1438</v>
      </c>
      <c r="V253" s="418" t="s">
        <v>1438</v>
      </c>
      <c r="W253" s="418" t="s">
        <v>1438</v>
      </c>
      <c r="X253" s="418" t="s">
        <v>1438</v>
      </c>
      <c r="Y253" s="418"/>
      <c r="Z253" s="418"/>
      <c r="AA253" s="418"/>
      <c r="AB253" s="418"/>
      <c r="AC253" s="418" t="s">
        <v>1438</v>
      </c>
      <c r="AD253" s="418" t="s">
        <v>1438</v>
      </c>
      <c r="AE253" s="418" t="s">
        <v>1438</v>
      </c>
      <c r="AF253" s="418" t="s">
        <v>1438</v>
      </c>
      <c r="AG253" s="418" t="s">
        <v>1438</v>
      </c>
      <c r="AH253" s="418" t="s">
        <v>1438</v>
      </c>
      <c r="AI253" s="418" t="s">
        <v>1438</v>
      </c>
      <c r="AJ253" s="419" t="s">
        <v>1438</v>
      </c>
      <c r="AK253" s="420"/>
      <c r="AL253" s="421"/>
      <c r="AM253" s="421"/>
      <c r="AN253" s="421"/>
      <c r="AO253" s="422"/>
    </row>
    <row r="254" spans="1:41" ht="15.75" customHeight="1" x14ac:dyDescent="0.25">
      <c r="A254" s="83" t="s">
        <v>2169</v>
      </c>
      <c r="B254" s="84" t="s">
        <v>507</v>
      </c>
      <c r="C254" s="84" t="s">
        <v>2169</v>
      </c>
      <c r="D254" s="85" t="s">
        <v>2166</v>
      </c>
      <c r="E254" s="85" t="s">
        <v>488</v>
      </c>
      <c r="F254" s="84">
        <v>0</v>
      </c>
      <c r="G254" s="86">
        <v>0</v>
      </c>
      <c r="H254" s="77"/>
      <c r="I254" s="415" t="s">
        <v>1439</v>
      </c>
      <c r="J254" s="416"/>
      <c r="K254" s="416"/>
      <c r="L254" s="416"/>
      <c r="M254" s="416"/>
      <c r="N254" s="416"/>
      <c r="O254" s="417" t="s">
        <v>1440</v>
      </c>
      <c r="P254" s="418" t="s">
        <v>1440</v>
      </c>
      <c r="Q254" s="418" t="s">
        <v>1440</v>
      </c>
      <c r="R254" s="418" t="s">
        <v>1440</v>
      </c>
      <c r="S254" s="418" t="s">
        <v>1440</v>
      </c>
      <c r="T254" s="418" t="s">
        <v>1440</v>
      </c>
      <c r="U254" s="418" t="s">
        <v>1440</v>
      </c>
      <c r="V254" s="418" t="s">
        <v>1440</v>
      </c>
      <c r="W254" s="418" t="s">
        <v>1440</v>
      </c>
      <c r="X254" s="418" t="s">
        <v>1440</v>
      </c>
      <c r="Y254" s="418"/>
      <c r="Z254" s="418"/>
      <c r="AA254" s="418"/>
      <c r="AB254" s="418"/>
      <c r="AC254" s="418" t="s">
        <v>1440</v>
      </c>
      <c r="AD254" s="418" t="s">
        <v>1440</v>
      </c>
      <c r="AE254" s="418" t="s">
        <v>1440</v>
      </c>
      <c r="AF254" s="418" t="s">
        <v>1440</v>
      </c>
      <c r="AG254" s="418" t="s">
        <v>1440</v>
      </c>
      <c r="AH254" s="418" t="s">
        <v>1440</v>
      </c>
      <c r="AI254" s="418" t="s">
        <v>1440</v>
      </c>
      <c r="AJ254" s="419" t="s">
        <v>1440</v>
      </c>
      <c r="AK254" s="420"/>
      <c r="AL254" s="421"/>
      <c r="AM254" s="421"/>
      <c r="AN254" s="421"/>
      <c r="AO254" s="422"/>
    </row>
    <row r="255" spans="1:41" ht="15.75" customHeight="1" x14ac:dyDescent="0.25">
      <c r="A255" s="83" t="s">
        <v>2169</v>
      </c>
      <c r="B255" s="84" t="s">
        <v>507</v>
      </c>
      <c r="C255" s="84" t="s">
        <v>2169</v>
      </c>
      <c r="D255" s="85" t="s">
        <v>2166</v>
      </c>
      <c r="E255" s="85" t="s">
        <v>2023</v>
      </c>
      <c r="F255" s="84">
        <v>0</v>
      </c>
      <c r="G255" s="86">
        <v>0</v>
      </c>
      <c r="H255" s="77"/>
      <c r="I255" s="415" t="s">
        <v>1441</v>
      </c>
      <c r="J255" s="416"/>
      <c r="K255" s="416"/>
      <c r="L255" s="416"/>
      <c r="M255" s="416"/>
      <c r="N255" s="416"/>
      <c r="O255" s="417" t="s">
        <v>1442</v>
      </c>
      <c r="P255" s="418" t="s">
        <v>1442</v>
      </c>
      <c r="Q255" s="418" t="s">
        <v>1442</v>
      </c>
      <c r="R255" s="418" t="s">
        <v>1442</v>
      </c>
      <c r="S255" s="418" t="s">
        <v>1442</v>
      </c>
      <c r="T255" s="418" t="s">
        <v>1442</v>
      </c>
      <c r="U255" s="418" t="s">
        <v>1442</v>
      </c>
      <c r="V255" s="418" t="s">
        <v>1442</v>
      </c>
      <c r="W255" s="418" t="s">
        <v>1442</v>
      </c>
      <c r="X255" s="418" t="s">
        <v>1442</v>
      </c>
      <c r="Y255" s="418"/>
      <c r="Z255" s="418"/>
      <c r="AA255" s="418"/>
      <c r="AB255" s="418"/>
      <c r="AC255" s="418" t="s">
        <v>1442</v>
      </c>
      <c r="AD255" s="418" t="s">
        <v>1442</v>
      </c>
      <c r="AE255" s="418" t="s">
        <v>1442</v>
      </c>
      <c r="AF255" s="418" t="s">
        <v>1442</v>
      </c>
      <c r="AG255" s="418" t="s">
        <v>1442</v>
      </c>
      <c r="AH255" s="418" t="s">
        <v>1442</v>
      </c>
      <c r="AI255" s="418" t="s">
        <v>1442</v>
      </c>
      <c r="AJ255" s="419" t="s">
        <v>1442</v>
      </c>
      <c r="AK255" s="420"/>
      <c r="AL255" s="421"/>
      <c r="AM255" s="421"/>
      <c r="AN255" s="421"/>
      <c r="AO255" s="422"/>
    </row>
    <row r="256" spans="1:41" ht="15.75" customHeight="1" x14ac:dyDescent="0.25">
      <c r="A256" s="83" t="s">
        <v>2169</v>
      </c>
      <c r="B256" s="84" t="s">
        <v>507</v>
      </c>
      <c r="C256" s="84" t="s">
        <v>2169</v>
      </c>
      <c r="D256" s="85" t="s">
        <v>2166</v>
      </c>
      <c r="E256" s="85" t="s">
        <v>422</v>
      </c>
      <c r="F256" s="84">
        <v>0</v>
      </c>
      <c r="G256" s="86">
        <v>0</v>
      </c>
      <c r="H256" s="77"/>
      <c r="I256" s="415" t="s">
        <v>1443</v>
      </c>
      <c r="J256" s="416"/>
      <c r="K256" s="416"/>
      <c r="L256" s="416"/>
      <c r="M256" s="416"/>
      <c r="N256" s="416"/>
      <c r="O256" s="417" t="s">
        <v>1444</v>
      </c>
      <c r="P256" s="418" t="s">
        <v>1444</v>
      </c>
      <c r="Q256" s="418" t="s">
        <v>1444</v>
      </c>
      <c r="R256" s="418" t="s">
        <v>1444</v>
      </c>
      <c r="S256" s="418" t="s">
        <v>1444</v>
      </c>
      <c r="T256" s="418" t="s">
        <v>1444</v>
      </c>
      <c r="U256" s="418" t="s">
        <v>1444</v>
      </c>
      <c r="V256" s="418" t="s">
        <v>1444</v>
      </c>
      <c r="W256" s="418" t="s">
        <v>1444</v>
      </c>
      <c r="X256" s="418" t="s">
        <v>1444</v>
      </c>
      <c r="Y256" s="418"/>
      <c r="Z256" s="418"/>
      <c r="AA256" s="418"/>
      <c r="AB256" s="418"/>
      <c r="AC256" s="418" t="s">
        <v>1444</v>
      </c>
      <c r="AD256" s="418" t="s">
        <v>1444</v>
      </c>
      <c r="AE256" s="418" t="s">
        <v>1444</v>
      </c>
      <c r="AF256" s="418" t="s">
        <v>1444</v>
      </c>
      <c r="AG256" s="418" t="s">
        <v>1444</v>
      </c>
      <c r="AH256" s="418" t="s">
        <v>1444</v>
      </c>
      <c r="AI256" s="418" t="s">
        <v>1444</v>
      </c>
      <c r="AJ256" s="419" t="s">
        <v>1444</v>
      </c>
      <c r="AK256" s="420"/>
      <c r="AL256" s="421"/>
      <c r="AM256" s="421"/>
      <c r="AN256" s="421"/>
      <c r="AO256" s="422"/>
    </row>
    <row r="257" spans="1:41" ht="15.75" customHeight="1" x14ac:dyDescent="0.25">
      <c r="A257" s="83" t="s">
        <v>2169</v>
      </c>
      <c r="B257" s="84" t="s">
        <v>507</v>
      </c>
      <c r="C257" s="84" t="s">
        <v>2169</v>
      </c>
      <c r="D257" s="85" t="s">
        <v>2166</v>
      </c>
      <c r="E257" s="85" t="s">
        <v>724</v>
      </c>
      <c r="F257" s="84">
        <v>0</v>
      </c>
      <c r="G257" s="86">
        <v>0</v>
      </c>
      <c r="H257" s="77"/>
      <c r="I257" s="415" t="s">
        <v>1445</v>
      </c>
      <c r="J257" s="416"/>
      <c r="K257" s="416"/>
      <c r="L257" s="416"/>
      <c r="M257" s="416"/>
      <c r="N257" s="416"/>
      <c r="O257" s="417" t="s">
        <v>1001</v>
      </c>
      <c r="P257" s="418" t="s">
        <v>1001</v>
      </c>
      <c r="Q257" s="418" t="s">
        <v>1001</v>
      </c>
      <c r="R257" s="418" t="s">
        <v>1001</v>
      </c>
      <c r="S257" s="418" t="s">
        <v>1001</v>
      </c>
      <c r="T257" s="418" t="s">
        <v>1001</v>
      </c>
      <c r="U257" s="418" t="s">
        <v>1001</v>
      </c>
      <c r="V257" s="418" t="s">
        <v>1001</v>
      </c>
      <c r="W257" s="418" t="s">
        <v>1001</v>
      </c>
      <c r="X257" s="418" t="s">
        <v>1001</v>
      </c>
      <c r="Y257" s="418"/>
      <c r="Z257" s="418"/>
      <c r="AA257" s="418"/>
      <c r="AB257" s="418"/>
      <c r="AC257" s="418" t="s">
        <v>1001</v>
      </c>
      <c r="AD257" s="418" t="s">
        <v>1001</v>
      </c>
      <c r="AE257" s="418" t="s">
        <v>1001</v>
      </c>
      <c r="AF257" s="418" t="s">
        <v>1001</v>
      </c>
      <c r="AG257" s="418" t="s">
        <v>1001</v>
      </c>
      <c r="AH257" s="418" t="s">
        <v>1001</v>
      </c>
      <c r="AI257" s="418" t="s">
        <v>1001</v>
      </c>
      <c r="AJ257" s="419" t="s">
        <v>1001</v>
      </c>
      <c r="AK257" s="420"/>
      <c r="AL257" s="421"/>
      <c r="AM257" s="421"/>
      <c r="AN257" s="421"/>
      <c r="AO257" s="422"/>
    </row>
    <row r="258" spans="1:41" ht="15.75" customHeight="1" x14ac:dyDescent="0.25">
      <c r="A258" s="83" t="s">
        <v>2169</v>
      </c>
      <c r="B258" s="84" t="s">
        <v>507</v>
      </c>
      <c r="C258" s="84" t="s">
        <v>2169</v>
      </c>
      <c r="D258" s="85" t="s">
        <v>2166</v>
      </c>
      <c r="E258" s="85" t="s">
        <v>739</v>
      </c>
      <c r="F258" s="84">
        <v>0</v>
      </c>
      <c r="G258" s="86">
        <v>0</v>
      </c>
      <c r="H258" s="77"/>
      <c r="I258" s="415" t="s">
        <v>1002</v>
      </c>
      <c r="J258" s="416"/>
      <c r="K258" s="416"/>
      <c r="L258" s="416"/>
      <c r="M258" s="416"/>
      <c r="N258" s="416"/>
      <c r="O258" s="417" t="s">
        <v>1003</v>
      </c>
      <c r="P258" s="418" t="s">
        <v>1003</v>
      </c>
      <c r="Q258" s="418" t="s">
        <v>1003</v>
      </c>
      <c r="R258" s="418" t="s">
        <v>1003</v>
      </c>
      <c r="S258" s="418" t="s">
        <v>1003</v>
      </c>
      <c r="T258" s="418" t="s">
        <v>1003</v>
      </c>
      <c r="U258" s="418" t="s">
        <v>1003</v>
      </c>
      <c r="V258" s="418" t="s">
        <v>1003</v>
      </c>
      <c r="W258" s="418" t="s">
        <v>1003</v>
      </c>
      <c r="X258" s="418" t="s">
        <v>1003</v>
      </c>
      <c r="Y258" s="418"/>
      <c r="Z258" s="418"/>
      <c r="AA258" s="418"/>
      <c r="AB258" s="418"/>
      <c r="AC258" s="418" t="s">
        <v>1003</v>
      </c>
      <c r="AD258" s="418" t="s">
        <v>1003</v>
      </c>
      <c r="AE258" s="418" t="s">
        <v>1003</v>
      </c>
      <c r="AF258" s="418" t="s">
        <v>1003</v>
      </c>
      <c r="AG258" s="418" t="s">
        <v>1003</v>
      </c>
      <c r="AH258" s="418" t="s">
        <v>1003</v>
      </c>
      <c r="AI258" s="418" t="s">
        <v>1003</v>
      </c>
      <c r="AJ258" s="419" t="s">
        <v>1003</v>
      </c>
      <c r="AK258" s="420"/>
      <c r="AL258" s="421"/>
      <c r="AM258" s="421"/>
      <c r="AN258" s="421"/>
      <c r="AO258" s="422"/>
    </row>
    <row r="259" spans="1:41" ht="15.75" customHeight="1" x14ac:dyDescent="0.25">
      <c r="A259" s="83" t="s">
        <v>2169</v>
      </c>
      <c r="B259" s="84" t="s">
        <v>507</v>
      </c>
      <c r="C259" s="84" t="s">
        <v>2169</v>
      </c>
      <c r="D259" s="85" t="s">
        <v>2166</v>
      </c>
      <c r="E259" s="85" t="s">
        <v>729</v>
      </c>
      <c r="F259" s="84">
        <v>0</v>
      </c>
      <c r="G259" s="86">
        <v>0</v>
      </c>
      <c r="H259" s="77"/>
      <c r="I259" s="415" t="s">
        <v>1004</v>
      </c>
      <c r="J259" s="416"/>
      <c r="K259" s="416"/>
      <c r="L259" s="416"/>
      <c r="M259" s="416"/>
      <c r="N259" s="416"/>
      <c r="O259" s="417" t="s">
        <v>1005</v>
      </c>
      <c r="P259" s="418" t="s">
        <v>1005</v>
      </c>
      <c r="Q259" s="418" t="s">
        <v>1005</v>
      </c>
      <c r="R259" s="418" t="s">
        <v>1005</v>
      </c>
      <c r="S259" s="418" t="s">
        <v>1005</v>
      </c>
      <c r="T259" s="418" t="s">
        <v>1005</v>
      </c>
      <c r="U259" s="418" t="s">
        <v>1005</v>
      </c>
      <c r="V259" s="418" t="s">
        <v>1005</v>
      </c>
      <c r="W259" s="418" t="s">
        <v>1005</v>
      </c>
      <c r="X259" s="418" t="s">
        <v>1005</v>
      </c>
      <c r="Y259" s="418"/>
      <c r="Z259" s="418"/>
      <c r="AA259" s="418"/>
      <c r="AB259" s="418"/>
      <c r="AC259" s="418" t="s">
        <v>1005</v>
      </c>
      <c r="AD259" s="418" t="s">
        <v>1005</v>
      </c>
      <c r="AE259" s="418" t="s">
        <v>1005</v>
      </c>
      <c r="AF259" s="418" t="s">
        <v>1005</v>
      </c>
      <c r="AG259" s="418" t="s">
        <v>1005</v>
      </c>
      <c r="AH259" s="418" t="s">
        <v>1005</v>
      </c>
      <c r="AI259" s="418" t="s">
        <v>1005</v>
      </c>
      <c r="AJ259" s="419" t="s">
        <v>1005</v>
      </c>
      <c r="AK259" s="420"/>
      <c r="AL259" s="421"/>
      <c r="AM259" s="421"/>
      <c r="AN259" s="421"/>
      <c r="AO259" s="422"/>
    </row>
    <row r="260" spans="1:41" ht="15.75" customHeight="1" x14ac:dyDescent="0.25">
      <c r="A260" s="83" t="s">
        <v>2169</v>
      </c>
      <c r="B260" s="84" t="s">
        <v>507</v>
      </c>
      <c r="C260" s="84" t="s">
        <v>2169</v>
      </c>
      <c r="D260" s="85" t="s">
        <v>2166</v>
      </c>
      <c r="E260" s="85" t="s">
        <v>732</v>
      </c>
      <c r="F260" s="84">
        <v>0</v>
      </c>
      <c r="G260" s="86">
        <v>0</v>
      </c>
      <c r="H260" s="77"/>
      <c r="I260" s="415" t="s">
        <v>1006</v>
      </c>
      <c r="J260" s="416"/>
      <c r="K260" s="416"/>
      <c r="L260" s="416"/>
      <c r="M260" s="416"/>
      <c r="N260" s="416"/>
      <c r="O260" s="417" t="s">
        <v>1007</v>
      </c>
      <c r="P260" s="418" t="s">
        <v>1007</v>
      </c>
      <c r="Q260" s="418" t="s">
        <v>1007</v>
      </c>
      <c r="R260" s="418" t="s">
        <v>1007</v>
      </c>
      <c r="S260" s="418" t="s">
        <v>1007</v>
      </c>
      <c r="T260" s="418" t="s">
        <v>1007</v>
      </c>
      <c r="U260" s="418" t="s">
        <v>1007</v>
      </c>
      <c r="V260" s="418" t="s">
        <v>1007</v>
      </c>
      <c r="W260" s="418" t="s">
        <v>1007</v>
      </c>
      <c r="X260" s="418" t="s">
        <v>1007</v>
      </c>
      <c r="Y260" s="418"/>
      <c r="Z260" s="418"/>
      <c r="AA260" s="418"/>
      <c r="AB260" s="418"/>
      <c r="AC260" s="418" t="s">
        <v>1007</v>
      </c>
      <c r="AD260" s="418" t="s">
        <v>1007</v>
      </c>
      <c r="AE260" s="418" t="s">
        <v>1007</v>
      </c>
      <c r="AF260" s="418" t="s">
        <v>1007</v>
      </c>
      <c r="AG260" s="418" t="s">
        <v>1007</v>
      </c>
      <c r="AH260" s="418" t="s">
        <v>1007</v>
      </c>
      <c r="AI260" s="418" t="s">
        <v>1007</v>
      </c>
      <c r="AJ260" s="419" t="s">
        <v>1007</v>
      </c>
      <c r="AK260" s="420"/>
      <c r="AL260" s="421"/>
      <c r="AM260" s="421"/>
      <c r="AN260" s="421"/>
      <c r="AO260" s="422"/>
    </row>
    <row r="261" spans="1:41" ht="15.75" customHeight="1" x14ac:dyDescent="0.25">
      <c r="A261" s="83" t="s">
        <v>2169</v>
      </c>
      <c r="B261" s="84" t="s">
        <v>507</v>
      </c>
      <c r="C261" s="84" t="s">
        <v>2169</v>
      </c>
      <c r="D261" s="85" t="s">
        <v>2166</v>
      </c>
      <c r="E261" s="85" t="s">
        <v>977</v>
      </c>
      <c r="F261" s="84">
        <v>0</v>
      </c>
      <c r="G261" s="86">
        <v>0</v>
      </c>
      <c r="H261" s="89"/>
      <c r="I261" s="415" t="s">
        <v>1008</v>
      </c>
      <c r="J261" s="416"/>
      <c r="K261" s="416"/>
      <c r="L261" s="416"/>
      <c r="M261" s="416"/>
      <c r="N261" s="416"/>
      <c r="O261" s="417" t="s">
        <v>1009</v>
      </c>
      <c r="P261" s="418" t="s">
        <v>1009</v>
      </c>
      <c r="Q261" s="418" t="s">
        <v>1009</v>
      </c>
      <c r="R261" s="418" t="s">
        <v>1009</v>
      </c>
      <c r="S261" s="418" t="s">
        <v>1009</v>
      </c>
      <c r="T261" s="418" t="s">
        <v>1009</v>
      </c>
      <c r="U261" s="418" t="s">
        <v>1009</v>
      </c>
      <c r="V261" s="418" t="s">
        <v>1009</v>
      </c>
      <c r="W261" s="418" t="s">
        <v>1009</v>
      </c>
      <c r="X261" s="418" t="s">
        <v>1009</v>
      </c>
      <c r="Y261" s="418"/>
      <c r="Z261" s="418"/>
      <c r="AA261" s="418"/>
      <c r="AB261" s="418"/>
      <c r="AC261" s="418" t="s">
        <v>1009</v>
      </c>
      <c r="AD261" s="418" t="s">
        <v>1009</v>
      </c>
      <c r="AE261" s="418" t="s">
        <v>1009</v>
      </c>
      <c r="AF261" s="418" t="s">
        <v>1009</v>
      </c>
      <c r="AG261" s="418" t="s">
        <v>1009</v>
      </c>
      <c r="AH261" s="418" t="s">
        <v>1009</v>
      </c>
      <c r="AI261" s="418" t="s">
        <v>1009</v>
      </c>
      <c r="AJ261" s="419" t="s">
        <v>1009</v>
      </c>
      <c r="AK261" s="420">
        <f>SUM(AK262:AK263)</f>
        <v>0</v>
      </c>
      <c r="AL261" s="421">
        <f>SUM(AL262:AL263)</f>
        <v>0</v>
      </c>
      <c r="AM261" s="421">
        <f>SUM(AM262:AM263)</f>
        <v>0</v>
      </c>
      <c r="AN261" s="421">
        <f>SUM(AN262:AN263)</f>
        <v>0</v>
      </c>
      <c r="AO261" s="422">
        <f>SUM(AO262:AO263)</f>
        <v>0</v>
      </c>
    </row>
    <row r="262" spans="1:41" ht="15.75" customHeight="1" x14ac:dyDescent="0.25">
      <c r="A262" s="83" t="s">
        <v>2169</v>
      </c>
      <c r="B262" s="84" t="s">
        <v>507</v>
      </c>
      <c r="C262" s="84" t="s">
        <v>2169</v>
      </c>
      <c r="D262" s="85" t="s">
        <v>2166</v>
      </c>
      <c r="E262" s="85" t="s">
        <v>977</v>
      </c>
      <c r="F262" s="84" t="s">
        <v>2154</v>
      </c>
      <c r="G262" s="86">
        <v>0</v>
      </c>
      <c r="H262" s="89"/>
      <c r="I262" s="415" t="s">
        <v>1010</v>
      </c>
      <c r="J262" s="416"/>
      <c r="K262" s="416"/>
      <c r="L262" s="416"/>
      <c r="M262" s="416"/>
      <c r="N262" s="416"/>
      <c r="O262" s="417" t="s">
        <v>1011</v>
      </c>
      <c r="P262" s="418" t="s">
        <v>1011</v>
      </c>
      <c r="Q262" s="418" t="s">
        <v>1011</v>
      </c>
      <c r="R262" s="418" t="s">
        <v>1011</v>
      </c>
      <c r="S262" s="418" t="s">
        <v>1011</v>
      </c>
      <c r="T262" s="418" t="s">
        <v>1011</v>
      </c>
      <c r="U262" s="418" t="s">
        <v>1011</v>
      </c>
      <c r="V262" s="418" t="s">
        <v>1011</v>
      </c>
      <c r="W262" s="418" t="s">
        <v>1011</v>
      </c>
      <c r="X262" s="418" t="s">
        <v>1011</v>
      </c>
      <c r="Y262" s="418"/>
      <c r="Z262" s="418"/>
      <c r="AA262" s="418"/>
      <c r="AB262" s="418"/>
      <c r="AC262" s="418" t="s">
        <v>1011</v>
      </c>
      <c r="AD262" s="418" t="s">
        <v>1011</v>
      </c>
      <c r="AE262" s="418" t="s">
        <v>1011</v>
      </c>
      <c r="AF262" s="418" t="s">
        <v>1011</v>
      </c>
      <c r="AG262" s="418" t="s">
        <v>1011</v>
      </c>
      <c r="AH262" s="418" t="s">
        <v>1011</v>
      </c>
      <c r="AI262" s="418" t="s">
        <v>1011</v>
      </c>
      <c r="AJ262" s="419" t="s">
        <v>1011</v>
      </c>
      <c r="AK262" s="420"/>
      <c r="AL262" s="421"/>
      <c r="AM262" s="421"/>
      <c r="AN262" s="421"/>
      <c r="AO262" s="422"/>
    </row>
    <row r="263" spans="1:41" ht="15.75" customHeight="1" x14ac:dyDescent="0.25">
      <c r="A263" s="83" t="s">
        <v>2169</v>
      </c>
      <c r="B263" s="84" t="s">
        <v>507</v>
      </c>
      <c r="C263" s="84" t="s">
        <v>2169</v>
      </c>
      <c r="D263" s="85" t="s">
        <v>2166</v>
      </c>
      <c r="E263" s="85" t="s">
        <v>977</v>
      </c>
      <c r="F263" s="84" t="s">
        <v>2169</v>
      </c>
      <c r="G263" s="86">
        <v>0</v>
      </c>
      <c r="H263" s="89"/>
      <c r="I263" s="415" t="s">
        <v>1012</v>
      </c>
      <c r="J263" s="416"/>
      <c r="K263" s="416"/>
      <c r="L263" s="416"/>
      <c r="M263" s="416"/>
      <c r="N263" s="416"/>
      <c r="O263" s="417" t="s">
        <v>1013</v>
      </c>
      <c r="P263" s="418" t="s">
        <v>1013</v>
      </c>
      <c r="Q263" s="418" t="s">
        <v>1013</v>
      </c>
      <c r="R263" s="418" t="s">
        <v>1013</v>
      </c>
      <c r="S263" s="418" t="s">
        <v>1013</v>
      </c>
      <c r="T263" s="418" t="s">
        <v>1013</v>
      </c>
      <c r="U263" s="418" t="s">
        <v>1013</v>
      </c>
      <c r="V263" s="418" t="s">
        <v>1013</v>
      </c>
      <c r="W263" s="418" t="s">
        <v>1013</v>
      </c>
      <c r="X263" s="418" t="s">
        <v>1013</v>
      </c>
      <c r="Y263" s="418"/>
      <c r="Z263" s="418"/>
      <c r="AA263" s="418"/>
      <c r="AB263" s="418"/>
      <c r="AC263" s="418" t="s">
        <v>1013</v>
      </c>
      <c r="AD263" s="418" t="s">
        <v>1013</v>
      </c>
      <c r="AE263" s="418" t="s">
        <v>1013</v>
      </c>
      <c r="AF263" s="418" t="s">
        <v>1013</v>
      </c>
      <c r="AG263" s="418" t="s">
        <v>1013</v>
      </c>
      <c r="AH263" s="418" t="s">
        <v>1013</v>
      </c>
      <c r="AI263" s="418" t="s">
        <v>1013</v>
      </c>
      <c r="AJ263" s="419" t="s">
        <v>1013</v>
      </c>
      <c r="AK263" s="420"/>
      <c r="AL263" s="421"/>
      <c r="AM263" s="421"/>
      <c r="AN263" s="421"/>
      <c r="AO263" s="422"/>
    </row>
    <row r="264" spans="1:41" ht="15.75" customHeight="1" x14ac:dyDescent="0.25">
      <c r="A264" s="83" t="s">
        <v>2169</v>
      </c>
      <c r="B264" s="84" t="s">
        <v>507</v>
      </c>
      <c r="C264" s="84" t="s">
        <v>2169</v>
      </c>
      <c r="D264" s="85" t="s">
        <v>2166</v>
      </c>
      <c r="E264" s="85" t="s">
        <v>1832</v>
      </c>
      <c r="F264" s="84">
        <v>0</v>
      </c>
      <c r="G264" s="86">
        <v>0</v>
      </c>
      <c r="H264" s="77"/>
      <c r="I264" s="415" t="s">
        <v>1014</v>
      </c>
      <c r="J264" s="416"/>
      <c r="K264" s="416"/>
      <c r="L264" s="416"/>
      <c r="M264" s="416"/>
      <c r="N264" s="416"/>
      <c r="O264" s="417" t="s">
        <v>1015</v>
      </c>
      <c r="P264" s="418" t="s">
        <v>1015</v>
      </c>
      <c r="Q264" s="418" t="s">
        <v>1015</v>
      </c>
      <c r="R264" s="418" t="s">
        <v>1015</v>
      </c>
      <c r="S264" s="418" t="s">
        <v>1015</v>
      </c>
      <c r="T264" s="418" t="s">
        <v>1015</v>
      </c>
      <c r="U264" s="418" t="s">
        <v>1015</v>
      </c>
      <c r="V264" s="418" t="s">
        <v>1015</v>
      </c>
      <c r="W264" s="418" t="s">
        <v>1015</v>
      </c>
      <c r="X264" s="418" t="s">
        <v>1015</v>
      </c>
      <c r="Y264" s="418"/>
      <c r="Z264" s="418"/>
      <c r="AA264" s="418"/>
      <c r="AB264" s="418"/>
      <c r="AC264" s="418" t="s">
        <v>1015</v>
      </c>
      <c r="AD264" s="418" t="s">
        <v>1015</v>
      </c>
      <c r="AE264" s="418" t="s">
        <v>1015</v>
      </c>
      <c r="AF264" s="418" t="s">
        <v>1015</v>
      </c>
      <c r="AG264" s="418" t="s">
        <v>1015</v>
      </c>
      <c r="AH264" s="418" t="s">
        <v>1015</v>
      </c>
      <c r="AI264" s="418" t="s">
        <v>1015</v>
      </c>
      <c r="AJ264" s="419" t="s">
        <v>1015</v>
      </c>
      <c r="AK264" s="420">
        <f>SUM(AK265:AK267)</f>
        <v>0</v>
      </c>
      <c r="AL264" s="421">
        <f>SUM(AL265:AL267)</f>
        <v>0</v>
      </c>
      <c r="AM264" s="421">
        <f>SUM(AM265:AM267)</f>
        <v>0</v>
      </c>
      <c r="AN264" s="421">
        <f>SUM(AN265:AN267)</f>
        <v>0</v>
      </c>
      <c r="AO264" s="422">
        <f>SUM(AO265:AO267)</f>
        <v>0</v>
      </c>
    </row>
    <row r="265" spans="1:41" ht="15.75" customHeight="1" x14ac:dyDescent="0.25">
      <c r="A265" s="83" t="s">
        <v>2169</v>
      </c>
      <c r="B265" s="84" t="s">
        <v>507</v>
      </c>
      <c r="C265" s="84" t="s">
        <v>2169</v>
      </c>
      <c r="D265" s="85" t="s">
        <v>2166</v>
      </c>
      <c r="E265" s="85" t="s">
        <v>1832</v>
      </c>
      <c r="F265" s="84" t="s">
        <v>2154</v>
      </c>
      <c r="G265" s="86">
        <v>0</v>
      </c>
      <c r="H265" s="89" t="s">
        <v>489</v>
      </c>
      <c r="I265" s="415" t="s">
        <v>1016</v>
      </c>
      <c r="J265" s="416"/>
      <c r="K265" s="416"/>
      <c r="L265" s="416"/>
      <c r="M265" s="416"/>
      <c r="N265" s="416"/>
      <c r="O265" s="417" t="s">
        <v>1017</v>
      </c>
      <c r="P265" s="418" t="s">
        <v>1017</v>
      </c>
      <c r="Q265" s="418" t="s">
        <v>1017</v>
      </c>
      <c r="R265" s="418" t="s">
        <v>1017</v>
      </c>
      <c r="S265" s="418" t="s">
        <v>1017</v>
      </c>
      <c r="T265" s="418" t="s">
        <v>1017</v>
      </c>
      <c r="U265" s="418" t="s">
        <v>1017</v>
      </c>
      <c r="V265" s="418" t="s">
        <v>1017</v>
      </c>
      <c r="W265" s="418" t="s">
        <v>1017</v>
      </c>
      <c r="X265" s="418" t="s">
        <v>1017</v>
      </c>
      <c r="Y265" s="418"/>
      <c r="Z265" s="418"/>
      <c r="AA265" s="418"/>
      <c r="AB265" s="418"/>
      <c r="AC265" s="418" t="s">
        <v>1017</v>
      </c>
      <c r="AD265" s="418" t="s">
        <v>1017</v>
      </c>
      <c r="AE265" s="418" t="s">
        <v>1017</v>
      </c>
      <c r="AF265" s="418" t="s">
        <v>1017</v>
      </c>
      <c r="AG265" s="418" t="s">
        <v>1017</v>
      </c>
      <c r="AH265" s="418" t="s">
        <v>1017</v>
      </c>
      <c r="AI265" s="418" t="s">
        <v>1017</v>
      </c>
      <c r="AJ265" s="419" t="s">
        <v>1017</v>
      </c>
      <c r="AK265" s="420"/>
      <c r="AL265" s="421"/>
      <c r="AM265" s="421"/>
      <c r="AN265" s="421"/>
      <c r="AO265" s="422"/>
    </row>
    <row r="266" spans="1:41" ht="15.75" customHeight="1" x14ac:dyDescent="0.25">
      <c r="A266" s="83" t="s">
        <v>2169</v>
      </c>
      <c r="B266" s="84" t="s">
        <v>507</v>
      </c>
      <c r="C266" s="84" t="s">
        <v>2169</v>
      </c>
      <c r="D266" s="85" t="s">
        <v>2166</v>
      </c>
      <c r="E266" s="85" t="s">
        <v>1832</v>
      </c>
      <c r="F266" s="84" t="s">
        <v>2169</v>
      </c>
      <c r="G266" s="86">
        <v>0</v>
      </c>
      <c r="H266" s="77"/>
      <c r="I266" s="415" t="s">
        <v>1018</v>
      </c>
      <c r="J266" s="416"/>
      <c r="K266" s="416"/>
      <c r="L266" s="416"/>
      <c r="M266" s="416"/>
      <c r="N266" s="416"/>
      <c r="O266" s="417" t="s">
        <v>1019</v>
      </c>
      <c r="P266" s="418" t="s">
        <v>1019</v>
      </c>
      <c r="Q266" s="418" t="s">
        <v>1019</v>
      </c>
      <c r="R266" s="418" t="s">
        <v>1019</v>
      </c>
      <c r="S266" s="418" t="s">
        <v>1019</v>
      </c>
      <c r="T266" s="418" t="s">
        <v>1019</v>
      </c>
      <c r="U266" s="418" t="s">
        <v>1019</v>
      </c>
      <c r="V266" s="418" t="s">
        <v>1019</v>
      </c>
      <c r="W266" s="418" t="s">
        <v>1019</v>
      </c>
      <c r="X266" s="418" t="s">
        <v>1019</v>
      </c>
      <c r="Y266" s="418"/>
      <c r="Z266" s="418"/>
      <c r="AA266" s="418"/>
      <c r="AB266" s="418"/>
      <c r="AC266" s="418" t="s">
        <v>1019</v>
      </c>
      <c r="AD266" s="418" t="s">
        <v>1019</v>
      </c>
      <c r="AE266" s="418" t="s">
        <v>1019</v>
      </c>
      <c r="AF266" s="418" t="s">
        <v>1019</v>
      </c>
      <c r="AG266" s="418" t="s">
        <v>1019</v>
      </c>
      <c r="AH266" s="418" t="s">
        <v>1019</v>
      </c>
      <c r="AI266" s="418" t="s">
        <v>1019</v>
      </c>
      <c r="AJ266" s="419" t="s">
        <v>1019</v>
      </c>
      <c r="AK266" s="420"/>
      <c r="AL266" s="421"/>
      <c r="AM266" s="421"/>
      <c r="AN266" s="421"/>
      <c r="AO266" s="422"/>
    </row>
    <row r="267" spans="1:41" ht="15.75" customHeight="1" x14ac:dyDescent="0.25">
      <c r="A267" s="83" t="s">
        <v>2169</v>
      </c>
      <c r="B267" s="84" t="s">
        <v>507</v>
      </c>
      <c r="C267" s="84" t="s">
        <v>2169</v>
      </c>
      <c r="D267" s="85" t="s">
        <v>2166</v>
      </c>
      <c r="E267" s="85" t="s">
        <v>1832</v>
      </c>
      <c r="F267" s="84" t="s">
        <v>504</v>
      </c>
      <c r="G267" s="86">
        <v>0</v>
      </c>
      <c r="H267" s="89"/>
      <c r="I267" s="415" t="s">
        <v>1020</v>
      </c>
      <c r="J267" s="416"/>
      <c r="K267" s="416"/>
      <c r="L267" s="416"/>
      <c r="M267" s="416"/>
      <c r="N267" s="416"/>
      <c r="O267" s="417" t="s">
        <v>1021</v>
      </c>
      <c r="P267" s="418" t="s">
        <v>1021</v>
      </c>
      <c r="Q267" s="418" t="s">
        <v>1021</v>
      </c>
      <c r="R267" s="418" t="s">
        <v>1021</v>
      </c>
      <c r="S267" s="418" t="s">
        <v>1021</v>
      </c>
      <c r="T267" s="418" t="s">
        <v>1021</v>
      </c>
      <c r="U267" s="418" t="s">
        <v>1021</v>
      </c>
      <c r="V267" s="418" t="s">
        <v>1021</v>
      </c>
      <c r="W267" s="418" t="s">
        <v>1021</v>
      </c>
      <c r="X267" s="418" t="s">
        <v>1021</v>
      </c>
      <c r="Y267" s="418"/>
      <c r="Z267" s="418"/>
      <c r="AA267" s="418"/>
      <c r="AB267" s="418"/>
      <c r="AC267" s="418" t="s">
        <v>1021</v>
      </c>
      <c r="AD267" s="418" t="s">
        <v>1021</v>
      </c>
      <c r="AE267" s="418" t="s">
        <v>1021</v>
      </c>
      <c r="AF267" s="418" t="s">
        <v>1021</v>
      </c>
      <c r="AG267" s="418" t="s">
        <v>1021</v>
      </c>
      <c r="AH267" s="418" t="s">
        <v>1021</v>
      </c>
      <c r="AI267" s="418" t="s">
        <v>1021</v>
      </c>
      <c r="AJ267" s="419" t="s">
        <v>1021</v>
      </c>
      <c r="AK267" s="420"/>
      <c r="AL267" s="421"/>
      <c r="AM267" s="421"/>
      <c r="AN267" s="421"/>
      <c r="AO267" s="422"/>
    </row>
    <row r="268" spans="1:41" ht="15.75" customHeight="1" x14ac:dyDescent="0.25">
      <c r="A268" s="78" t="s">
        <v>2169</v>
      </c>
      <c r="B268" s="79" t="s">
        <v>507</v>
      </c>
      <c r="C268" s="79" t="s">
        <v>2169</v>
      </c>
      <c r="D268" s="87" t="s">
        <v>488</v>
      </c>
      <c r="E268" s="79" t="s">
        <v>2155</v>
      </c>
      <c r="F268" s="79">
        <v>0</v>
      </c>
      <c r="G268" s="80">
        <v>0</v>
      </c>
      <c r="H268" s="77"/>
      <c r="I268" s="407" t="s">
        <v>1022</v>
      </c>
      <c r="J268" s="408"/>
      <c r="K268" s="408"/>
      <c r="L268" s="408"/>
      <c r="M268" s="408"/>
      <c r="N268" s="408"/>
      <c r="O268" s="409" t="s">
        <v>1023</v>
      </c>
      <c r="P268" s="410" t="s">
        <v>1023</v>
      </c>
      <c r="Q268" s="410" t="s">
        <v>1023</v>
      </c>
      <c r="R268" s="410" t="s">
        <v>1023</v>
      </c>
      <c r="S268" s="410" t="s">
        <v>1023</v>
      </c>
      <c r="T268" s="410" t="s">
        <v>1023</v>
      </c>
      <c r="U268" s="410" t="s">
        <v>1023</v>
      </c>
      <c r="V268" s="410" t="s">
        <v>1023</v>
      </c>
      <c r="W268" s="410" t="s">
        <v>1023</v>
      </c>
      <c r="X268" s="410" t="s">
        <v>1023</v>
      </c>
      <c r="Y268" s="410"/>
      <c r="Z268" s="410"/>
      <c r="AA268" s="410"/>
      <c r="AB268" s="410"/>
      <c r="AC268" s="410" t="s">
        <v>1023</v>
      </c>
      <c r="AD268" s="410" t="s">
        <v>1023</v>
      </c>
      <c r="AE268" s="410" t="s">
        <v>1023</v>
      </c>
      <c r="AF268" s="410" t="s">
        <v>1023</v>
      </c>
      <c r="AG268" s="410" t="s">
        <v>1023</v>
      </c>
      <c r="AH268" s="410" t="s">
        <v>1023</v>
      </c>
      <c r="AI268" s="410" t="s">
        <v>1023</v>
      </c>
      <c r="AJ268" s="411" t="s">
        <v>1023</v>
      </c>
      <c r="AK268" s="412">
        <f>SUM(AK269:AK271)+AK276</f>
        <v>0</v>
      </c>
      <c r="AL268" s="413">
        <f>SUM(AL269:AL271)+AL276</f>
        <v>0</v>
      </c>
      <c r="AM268" s="413">
        <f>SUM(AM269:AM271)+AM276</f>
        <v>0</v>
      </c>
      <c r="AN268" s="413">
        <f>SUM(AN269:AN271)+AN276</f>
        <v>0</v>
      </c>
      <c r="AO268" s="414">
        <f>SUM(AO269:AO271)+AO276</f>
        <v>0</v>
      </c>
    </row>
    <row r="269" spans="1:41" ht="15.75" customHeight="1" x14ac:dyDescent="0.25">
      <c r="A269" s="83" t="s">
        <v>2169</v>
      </c>
      <c r="B269" s="84" t="s">
        <v>507</v>
      </c>
      <c r="C269" s="84" t="s">
        <v>2169</v>
      </c>
      <c r="D269" s="85" t="s">
        <v>488</v>
      </c>
      <c r="E269" s="85" t="s">
        <v>2166</v>
      </c>
      <c r="F269" s="84">
        <v>0</v>
      </c>
      <c r="G269" s="86">
        <v>0</v>
      </c>
      <c r="H269" s="77" t="s">
        <v>489</v>
      </c>
      <c r="I269" s="415" t="s">
        <v>1024</v>
      </c>
      <c r="J269" s="416"/>
      <c r="K269" s="416"/>
      <c r="L269" s="416"/>
      <c r="M269" s="416"/>
      <c r="N269" s="416"/>
      <c r="O269" s="417" t="s">
        <v>1025</v>
      </c>
      <c r="P269" s="418" t="s">
        <v>1025</v>
      </c>
      <c r="Q269" s="418" t="s">
        <v>1025</v>
      </c>
      <c r="R269" s="418" t="s">
        <v>1025</v>
      </c>
      <c r="S269" s="418" t="s">
        <v>1025</v>
      </c>
      <c r="T269" s="418" t="s">
        <v>1025</v>
      </c>
      <c r="U269" s="418" t="s">
        <v>1025</v>
      </c>
      <c r="V269" s="418" t="s">
        <v>1025</v>
      </c>
      <c r="W269" s="418" t="s">
        <v>1025</v>
      </c>
      <c r="X269" s="418" t="s">
        <v>1025</v>
      </c>
      <c r="Y269" s="418"/>
      <c r="Z269" s="418"/>
      <c r="AA269" s="418"/>
      <c r="AB269" s="418"/>
      <c r="AC269" s="418" t="s">
        <v>1025</v>
      </c>
      <c r="AD269" s="418" t="s">
        <v>1025</v>
      </c>
      <c r="AE269" s="418" t="s">
        <v>1025</v>
      </c>
      <c r="AF269" s="418" t="s">
        <v>1025</v>
      </c>
      <c r="AG269" s="418" t="s">
        <v>1025</v>
      </c>
      <c r="AH269" s="418" t="s">
        <v>1025</v>
      </c>
      <c r="AI269" s="418" t="s">
        <v>1025</v>
      </c>
      <c r="AJ269" s="419" t="s">
        <v>1025</v>
      </c>
      <c r="AK269" s="420"/>
      <c r="AL269" s="421"/>
      <c r="AM269" s="421"/>
      <c r="AN269" s="421"/>
      <c r="AO269" s="422"/>
    </row>
    <row r="270" spans="1:41" ht="15.75" customHeight="1" x14ac:dyDescent="0.25">
      <c r="A270" s="83" t="s">
        <v>2169</v>
      </c>
      <c r="B270" s="84" t="s">
        <v>507</v>
      </c>
      <c r="C270" s="84" t="s">
        <v>2169</v>
      </c>
      <c r="D270" s="85" t="s">
        <v>488</v>
      </c>
      <c r="E270" s="85" t="s">
        <v>488</v>
      </c>
      <c r="F270" s="84">
        <v>0</v>
      </c>
      <c r="G270" s="86">
        <v>0</v>
      </c>
      <c r="H270" s="77"/>
      <c r="I270" s="415" t="s">
        <v>1026</v>
      </c>
      <c r="J270" s="416"/>
      <c r="K270" s="416"/>
      <c r="L270" s="416"/>
      <c r="M270" s="416"/>
      <c r="N270" s="416"/>
      <c r="O270" s="417" t="s">
        <v>1027</v>
      </c>
      <c r="P270" s="418" t="s">
        <v>1027</v>
      </c>
      <c r="Q270" s="418" t="s">
        <v>1027</v>
      </c>
      <c r="R270" s="418" t="s">
        <v>1027</v>
      </c>
      <c r="S270" s="418" t="s">
        <v>1027</v>
      </c>
      <c r="T270" s="418" t="s">
        <v>1027</v>
      </c>
      <c r="U270" s="418" t="s">
        <v>1027</v>
      </c>
      <c r="V270" s="418" t="s">
        <v>1027</v>
      </c>
      <c r="W270" s="418" t="s">
        <v>1027</v>
      </c>
      <c r="X270" s="418" t="s">
        <v>1027</v>
      </c>
      <c r="Y270" s="418"/>
      <c r="Z270" s="418"/>
      <c r="AA270" s="418"/>
      <c r="AB270" s="418"/>
      <c r="AC270" s="418" t="s">
        <v>1027</v>
      </c>
      <c r="AD270" s="418" t="s">
        <v>1027</v>
      </c>
      <c r="AE270" s="418" t="s">
        <v>1027</v>
      </c>
      <c r="AF270" s="418" t="s">
        <v>1027</v>
      </c>
      <c r="AG270" s="418" t="s">
        <v>1027</v>
      </c>
      <c r="AH270" s="418" t="s">
        <v>1027</v>
      </c>
      <c r="AI270" s="418" t="s">
        <v>1027</v>
      </c>
      <c r="AJ270" s="419" t="s">
        <v>1027</v>
      </c>
      <c r="AK270" s="420"/>
      <c r="AL270" s="421"/>
      <c r="AM270" s="421"/>
      <c r="AN270" s="421"/>
      <c r="AO270" s="422"/>
    </row>
    <row r="271" spans="1:41" ht="15.75" customHeight="1" x14ac:dyDescent="0.25">
      <c r="A271" s="83" t="s">
        <v>2169</v>
      </c>
      <c r="B271" s="84" t="s">
        <v>507</v>
      </c>
      <c r="C271" s="84" t="s">
        <v>2169</v>
      </c>
      <c r="D271" s="85" t="s">
        <v>488</v>
      </c>
      <c r="E271" s="85" t="s">
        <v>422</v>
      </c>
      <c r="F271" s="84">
        <v>0</v>
      </c>
      <c r="G271" s="86">
        <v>0</v>
      </c>
      <c r="H271" s="77"/>
      <c r="I271" s="415" t="s">
        <v>1028</v>
      </c>
      <c r="J271" s="416"/>
      <c r="K271" s="416"/>
      <c r="L271" s="416"/>
      <c r="M271" s="416"/>
      <c r="N271" s="416"/>
      <c r="O271" s="417" t="s">
        <v>2088</v>
      </c>
      <c r="P271" s="418" t="s">
        <v>2088</v>
      </c>
      <c r="Q271" s="418" t="s">
        <v>2088</v>
      </c>
      <c r="R271" s="418" t="s">
        <v>2088</v>
      </c>
      <c r="S271" s="418" t="s">
        <v>2088</v>
      </c>
      <c r="T271" s="418" t="s">
        <v>2088</v>
      </c>
      <c r="U271" s="418" t="s">
        <v>2088</v>
      </c>
      <c r="V271" s="418" t="s">
        <v>2088</v>
      </c>
      <c r="W271" s="418" t="s">
        <v>2088</v>
      </c>
      <c r="X271" s="418" t="s">
        <v>2088</v>
      </c>
      <c r="Y271" s="418"/>
      <c r="Z271" s="418"/>
      <c r="AA271" s="418"/>
      <c r="AB271" s="418"/>
      <c r="AC271" s="418" t="s">
        <v>2088</v>
      </c>
      <c r="AD271" s="418" t="s">
        <v>2088</v>
      </c>
      <c r="AE271" s="418" t="s">
        <v>2088</v>
      </c>
      <c r="AF271" s="418" t="s">
        <v>2088</v>
      </c>
      <c r="AG271" s="418" t="s">
        <v>2088</v>
      </c>
      <c r="AH271" s="418" t="s">
        <v>2088</v>
      </c>
      <c r="AI271" s="418" t="s">
        <v>2088</v>
      </c>
      <c r="AJ271" s="419" t="s">
        <v>2088</v>
      </c>
      <c r="AK271" s="420">
        <f>SUM(AK272:AO275)</f>
        <v>0</v>
      </c>
      <c r="AL271" s="421">
        <f>SUM(AL272:AL275)</f>
        <v>0</v>
      </c>
      <c r="AM271" s="421">
        <f>SUM(AM272:AM275)</f>
        <v>0</v>
      </c>
      <c r="AN271" s="421">
        <f>SUM(AN272:AN275)</f>
        <v>0</v>
      </c>
      <c r="AO271" s="422">
        <f>SUM(AO272:AO275)</f>
        <v>0</v>
      </c>
    </row>
    <row r="272" spans="1:41" ht="15.75" customHeight="1" x14ac:dyDescent="0.25">
      <c r="A272" s="83" t="s">
        <v>2169</v>
      </c>
      <c r="B272" s="84" t="s">
        <v>507</v>
      </c>
      <c r="C272" s="84" t="s">
        <v>2169</v>
      </c>
      <c r="D272" s="85" t="s">
        <v>488</v>
      </c>
      <c r="E272" s="85" t="s">
        <v>422</v>
      </c>
      <c r="F272" s="84" t="s">
        <v>2154</v>
      </c>
      <c r="G272" s="86">
        <v>0</v>
      </c>
      <c r="H272" s="77"/>
      <c r="I272" s="415" t="s">
        <v>2089</v>
      </c>
      <c r="J272" s="416"/>
      <c r="K272" s="416"/>
      <c r="L272" s="416"/>
      <c r="M272" s="416"/>
      <c r="N272" s="416"/>
      <c r="O272" s="417" t="s">
        <v>2090</v>
      </c>
      <c r="P272" s="418" t="s">
        <v>2090</v>
      </c>
      <c r="Q272" s="418" t="s">
        <v>2090</v>
      </c>
      <c r="R272" s="418" t="s">
        <v>2090</v>
      </c>
      <c r="S272" s="418" t="s">
        <v>2090</v>
      </c>
      <c r="T272" s="418" t="s">
        <v>2090</v>
      </c>
      <c r="U272" s="418" t="s">
        <v>2090</v>
      </c>
      <c r="V272" s="418" t="s">
        <v>2090</v>
      </c>
      <c r="W272" s="418" t="s">
        <v>2090</v>
      </c>
      <c r="X272" s="418" t="s">
        <v>2090</v>
      </c>
      <c r="Y272" s="418"/>
      <c r="Z272" s="418"/>
      <c r="AA272" s="418"/>
      <c r="AB272" s="418"/>
      <c r="AC272" s="418" t="s">
        <v>2090</v>
      </c>
      <c r="AD272" s="418" t="s">
        <v>2090</v>
      </c>
      <c r="AE272" s="418" t="s">
        <v>2090</v>
      </c>
      <c r="AF272" s="418" t="s">
        <v>2090</v>
      </c>
      <c r="AG272" s="418" t="s">
        <v>2090</v>
      </c>
      <c r="AH272" s="418" t="s">
        <v>2090</v>
      </c>
      <c r="AI272" s="418" t="s">
        <v>2090</v>
      </c>
      <c r="AJ272" s="419" t="s">
        <v>2090</v>
      </c>
      <c r="AK272" s="420"/>
      <c r="AL272" s="421"/>
      <c r="AM272" s="421"/>
      <c r="AN272" s="421"/>
      <c r="AO272" s="422"/>
    </row>
    <row r="273" spans="1:41" ht="15.75" customHeight="1" x14ac:dyDescent="0.25">
      <c r="A273" s="83" t="s">
        <v>2169</v>
      </c>
      <c r="B273" s="84" t="s">
        <v>507</v>
      </c>
      <c r="C273" s="84" t="s">
        <v>2169</v>
      </c>
      <c r="D273" s="85" t="s">
        <v>488</v>
      </c>
      <c r="E273" s="85" t="s">
        <v>422</v>
      </c>
      <c r="F273" s="84" t="s">
        <v>2169</v>
      </c>
      <c r="G273" s="86">
        <v>0</v>
      </c>
      <c r="H273" s="77"/>
      <c r="I273" s="415" t="s">
        <v>2091</v>
      </c>
      <c r="J273" s="416"/>
      <c r="K273" s="416"/>
      <c r="L273" s="416"/>
      <c r="M273" s="416"/>
      <c r="N273" s="416"/>
      <c r="O273" s="417" t="s">
        <v>2092</v>
      </c>
      <c r="P273" s="418" t="s">
        <v>2092</v>
      </c>
      <c r="Q273" s="418" t="s">
        <v>2092</v>
      </c>
      <c r="R273" s="418" t="s">
        <v>2092</v>
      </c>
      <c r="S273" s="418" t="s">
        <v>2092</v>
      </c>
      <c r="T273" s="418" t="s">
        <v>2092</v>
      </c>
      <c r="U273" s="418" t="s">
        <v>2092</v>
      </c>
      <c r="V273" s="418" t="s">
        <v>2092</v>
      </c>
      <c r="W273" s="418" t="s">
        <v>2092</v>
      </c>
      <c r="X273" s="418" t="s">
        <v>2092</v>
      </c>
      <c r="Y273" s="418"/>
      <c r="Z273" s="418"/>
      <c r="AA273" s="418"/>
      <c r="AB273" s="418"/>
      <c r="AC273" s="418" t="s">
        <v>2092</v>
      </c>
      <c r="AD273" s="418" t="s">
        <v>2092</v>
      </c>
      <c r="AE273" s="418" t="s">
        <v>2092</v>
      </c>
      <c r="AF273" s="418" t="s">
        <v>2092</v>
      </c>
      <c r="AG273" s="418" t="s">
        <v>2092</v>
      </c>
      <c r="AH273" s="418" t="s">
        <v>2092</v>
      </c>
      <c r="AI273" s="418" t="s">
        <v>2092</v>
      </c>
      <c r="AJ273" s="419" t="s">
        <v>2092</v>
      </c>
      <c r="AK273" s="420"/>
      <c r="AL273" s="421"/>
      <c r="AM273" s="421"/>
      <c r="AN273" s="421"/>
      <c r="AO273" s="422"/>
    </row>
    <row r="274" spans="1:41" ht="15.75" customHeight="1" x14ac:dyDescent="0.25">
      <c r="A274" s="83" t="s">
        <v>2169</v>
      </c>
      <c r="B274" s="84" t="s">
        <v>507</v>
      </c>
      <c r="C274" s="84" t="s">
        <v>2169</v>
      </c>
      <c r="D274" s="85" t="s">
        <v>488</v>
      </c>
      <c r="E274" s="85" t="s">
        <v>422</v>
      </c>
      <c r="F274" s="84" t="s">
        <v>504</v>
      </c>
      <c r="G274" s="86">
        <v>0</v>
      </c>
      <c r="H274" s="77"/>
      <c r="I274" s="415" t="s">
        <v>2093</v>
      </c>
      <c r="J274" s="416"/>
      <c r="K274" s="416"/>
      <c r="L274" s="416"/>
      <c r="M274" s="416"/>
      <c r="N274" s="416"/>
      <c r="O274" s="417" t="s">
        <v>2094</v>
      </c>
      <c r="P274" s="418" t="s">
        <v>2094</v>
      </c>
      <c r="Q274" s="418" t="s">
        <v>2094</v>
      </c>
      <c r="R274" s="418" t="s">
        <v>2094</v>
      </c>
      <c r="S274" s="418" t="s">
        <v>2094</v>
      </c>
      <c r="T274" s="418" t="s">
        <v>2094</v>
      </c>
      <c r="U274" s="418" t="s">
        <v>2094</v>
      </c>
      <c r="V274" s="418" t="s">
        <v>2094</v>
      </c>
      <c r="W274" s="418" t="s">
        <v>2094</v>
      </c>
      <c r="X274" s="418" t="s">
        <v>2094</v>
      </c>
      <c r="Y274" s="418"/>
      <c r="Z274" s="418"/>
      <c r="AA274" s="418"/>
      <c r="AB274" s="418"/>
      <c r="AC274" s="418" t="s">
        <v>2094</v>
      </c>
      <c r="AD274" s="418" t="s">
        <v>2094</v>
      </c>
      <c r="AE274" s="418" t="s">
        <v>2094</v>
      </c>
      <c r="AF274" s="418" t="s">
        <v>2094</v>
      </c>
      <c r="AG274" s="418" t="s">
        <v>2094</v>
      </c>
      <c r="AH274" s="418" t="s">
        <v>2094</v>
      </c>
      <c r="AI274" s="418" t="s">
        <v>2094</v>
      </c>
      <c r="AJ274" s="419" t="s">
        <v>2094</v>
      </c>
      <c r="AK274" s="420"/>
      <c r="AL274" s="421"/>
      <c r="AM274" s="421"/>
      <c r="AN274" s="421"/>
      <c r="AO274" s="422"/>
    </row>
    <row r="275" spans="1:41" ht="15.75" customHeight="1" x14ac:dyDescent="0.25">
      <c r="A275" s="83" t="s">
        <v>2169</v>
      </c>
      <c r="B275" s="84" t="s">
        <v>507</v>
      </c>
      <c r="C275" s="84" t="s">
        <v>2169</v>
      </c>
      <c r="D275" s="85" t="s">
        <v>488</v>
      </c>
      <c r="E275" s="85" t="s">
        <v>422</v>
      </c>
      <c r="F275" s="84" t="s">
        <v>404</v>
      </c>
      <c r="G275" s="86">
        <v>0</v>
      </c>
      <c r="H275" s="77"/>
      <c r="I275" s="415" t="s">
        <v>2095</v>
      </c>
      <c r="J275" s="416"/>
      <c r="K275" s="416"/>
      <c r="L275" s="416"/>
      <c r="M275" s="416"/>
      <c r="N275" s="416"/>
      <c r="O275" s="417" t="s">
        <v>2096</v>
      </c>
      <c r="P275" s="418" t="s">
        <v>2096</v>
      </c>
      <c r="Q275" s="418" t="s">
        <v>2096</v>
      </c>
      <c r="R275" s="418" t="s">
        <v>2096</v>
      </c>
      <c r="S275" s="418" t="s">
        <v>2096</v>
      </c>
      <c r="T275" s="418" t="s">
        <v>2096</v>
      </c>
      <c r="U275" s="418" t="s">
        <v>2096</v>
      </c>
      <c r="V275" s="418" t="s">
        <v>2096</v>
      </c>
      <c r="W275" s="418" t="s">
        <v>2096</v>
      </c>
      <c r="X275" s="418" t="s">
        <v>2096</v>
      </c>
      <c r="Y275" s="418"/>
      <c r="Z275" s="418"/>
      <c r="AA275" s="418"/>
      <c r="AB275" s="418"/>
      <c r="AC275" s="418" t="s">
        <v>2096</v>
      </c>
      <c r="AD275" s="418" t="s">
        <v>2096</v>
      </c>
      <c r="AE275" s="418" t="s">
        <v>2096</v>
      </c>
      <c r="AF275" s="418" t="s">
        <v>2096</v>
      </c>
      <c r="AG275" s="418" t="s">
        <v>2096</v>
      </c>
      <c r="AH275" s="418" t="s">
        <v>2096</v>
      </c>
      <c r="AI275" s="418" t="s">
        <v>2096</v>
      </c>
      <c r="AJ275" s="419" t="s">
        <v>2096</v>
      </c>
      <c r="AK275" s="420"/>
      <c r="AL275" s="421"/>
      <c r="AM275" s="421"/>
      <c r="AN275" s="421"/>
      <c r="AO275" s="422"/>
    </row>
    <row r="276" spans="1:41" ht="15.75" customHeight="1" x14ac:dyDescent="0.25">
      <c r="A276" s="83" t="s">
        <v>2169</v>
      </c>
      <c r="B276" s="84" t="s">
        <v>507</v>
      </c>
      <c r="C276" s="84" t="s">
        <v>2169</v>
      </c>
      <c r="D276" s="85" t="s">
        <v>488</v>
      </c>
      <c r="E276" s="85" t="s">
        <v>739</v>
      </c>
      <c r="F276" s="84">
        <v>0</v>
      </c>
      <c r="G276" s="86">
        <v>0</v>
      </c>
      <c r="H276" s="77"/>
      <c r="I276" s="415" t="s">
        <v>2097</v>
      </c>
      <c r="J276" s="416"/>
      <c r="K276" s="416"/>
      <c r="L276" s="416"/>
      <c r="M276" s="416"/>
      <c r="N276" s="416"/>
      <c r="O276" s="417" t="s">
        <v>2098</v>
      </c>
      <c r="P276" s="418" t="s">
        <v>2098</v>
      </c>
      <c r="Q276" s="418" t="s">
        <v>2098</v>
      </c>
      <c r="R276" s="418" t="s">
        <v>2098</v>
      </c>
      <c r="S276" s="418" t="s">
        <v>2098</v>
      </c>
      <c r="T276" s="418" t="s">
        <v>2098</v>
      </c>
      <c r="U276" s="418" t="s">
        <v>2098</v>
      </c>
      <c r="V276" s="418" t="s">
        <v>2098</v>
      </c>
      <c r="W276" s="418" t="s">
        <v>2098</v>
      </c>
      <c r="X276" s="418" t="s">
        <v>2098</v>
      </c>
      <c r="Y276" s="418"/>
      <c r="Z276" s="418"/>
      <c r="AA276" s="418"/>
      <c r="AB276" s="418"/>
      <c r="AC276" s="418" t="s">
        <v>2098</v>
      </c>
      <c r="AD276" s="418" t="s">
        <v>2098</v>
      </c>
      <c r="AE276" s="418" t="s">
        <v>2098</v>
      </c>
      <c r="AF276" s="418" t="s">
        <v>2098</v>
      </c>
      <c r="AG276" s="418" t="s">
        <v>2098</v>
      </c>
      <c r="AH276" s="418" t="s">
        <v>2098</v>
      </c>
      <c r="AI276" s="418" t="s">
        <v>2098</v>
      </c>
      <c r="AJ276" s="419" t="s">
        <v>2098</v>
      </c>
      <c r="AK276" s="420">
        <f>SUM(AK277:AK279)</f>
        <v>0</v>
      </c>
      <c r="AL276" s="421">
        <f>SUM(AL277:AL279)</f>
        <v>0</v>
      </c>
      <c r="AM276" s="421">
        <f>SUM(AM277:AM279)</f>
        <v>0</v>
      </c>
      <c r="AN276" s="421">
        <f>SUM(AN277:AN279)</f>
        <v>0</v>
      </c>
      <c r="AO276" s="422">
        <f>SUM(AO277:AO279)</f>
        <v>0</v>
      </c>
    </row>
    <row r="277" spans="1:41" ht="25.5" customHeight="1" x14ac:dyDescent="0.25">
      <c r="A277" s="83" t="s">
        <v>2169</v>
      </c>
      <c r="B277" s="84" t="s">
        <v>507</v>
      </c>
      <c r="C277" s="84" t="s">
        <v>2169</v>
      </c>
      <c r="D277" s="85" t="s">
        <v>488</v>
      </c>
      <c r="E277" s="85" t="s">
        <v>739</v>
      </c>
      <c r="F277" s="84" t="s">
        <v>2154</v>
      </c>
      <c r="G277" s="86">
        <v>0</v>
      </c>
      <c r="H277" s="77" t="s">
        <v>489</v>
      </c>
      <c r="I277" s="415" t="s">
        <v>2099</v>
      </c>
      <c r="J277" s="416"/>
      <c r="K277" s="416"/>
      <c r="L277" s="416"/>
      <c r="M277" s="416"/>
      <c r="N277" s="416"/>
      <c r="O277" s="417" t="s">
        <v>686</v>
      </c>
      <c r="P277" s="418" t="s">
        <v>686</v>
      </c>
      <c r="Q277" s="418" t="s">
        <v>686</v>
      </c>
      <c r="R277" s="418" t="s">
        <v>686</v>
      </c>
      <c r="S277" s="418" t="s">
        <v>686</v>
      </c>
      <c r="T277" s="418" t="s">
        <v>686</v>
      </c>
      <c r="U277" s="418" t="s">
        <v>686</v>
      </c>
      <c r="V277" s="418" t="s">
        <v>686</v>
      </c>
      <c r="W277" s="418" t="s">
        <v>686</v>
      </c>
      <c r="X277" s="418" t="s">
        <v>686</v>
      </c>
      <c r="Y277" s="418"/>
      <c r="Z277" s="418"/>
      <c r="AA277" s="418"/>
      <c r="AB277" s="418"/>
      <c r="AC277" s="418" t="s">
        <v>686</v>
      </c>
      <c r="AD277" s="418" t="s">
        <v>686</v>
      </c>
      <c r="AE277" s="418" t="s">
        <v>686</v>
      </c>
      <c r="AF277" s="418" t="s">
        <v>686</v>
      </c>
      <c r="AG277" s="418" t="s">
        <v>686</v>
      </c>
      <c r="AH277" s="418" t="s">
        <v>686</v>
      </c>
      <c r="AI277" s="418" t="s">
        <v>686</v>
      </c>
      <c r="AJ277" s="419" t="s">
        <v>686</v>
      </c>
      <c r="AK277" s="420"/>
      <c r="AL277" s="421"/>
      <c r="AM277" s="421"/>
      <c r="AN277" s="421"/>
      <c r="AO277" s="422"/>
    </row>
    <row r="278" spans="1:41" ht="25.5" customHeight="1" x14ac:dyDescent="0.25">
      <c r="A278" s="83" t="s">
        <v>2169</v>
      </c>
      <c r="B278" s="84" t="s">
        <v>507</v>
      </c>
      <c r="C278" s="84" t="s">
        <v>2169</v>
      </c>
      <c r="D278" s="85" t="s">
        <v>488</v>
      </c>
      <c r="E278" s="85" t="s">
        <v>739</v>
      </c>
      <c r="F278" s="84" t="s">
        <v>2169</v>
      </c>
      <c r="G278" s="86">
        <v>0</v>
      </c>
      <c r="H278" s="77"/>
      <c r="I278" s="415" t="s">
        <v>687</v>
      </c>
      <c r="J278" s="416"/>
      <c r="K278" s="416"/>
      <c r="L278" s="416"/>
      <c r="M278" s="416"/>
      <c r="N278" s="416"/>
      <c r="O278" s="417" t="s">
        <v>1363</v>
      </c>
      <c r="P278" s="418" t="s">
        <v>1364</v>
      </c>
      <c r="Q278" s="418" t="s">
        <v>1364</v>
      </c>
      <c r="R278" s="418" t="s">
        <v>1364</v>
      </c>
      <c r="S278" s="418" t="s">
        <v>1364</v>
      </c>
      <c r="T278" s="418" t="s">
        <v>1364</v>
      </c>
      <c r="U278" s="418" t="s">
        <v>1364</v>
      </c>
      <c r="V278" s="418" t="s">
        <v>1364</v>
      </c>
      <c r="W278" s="418" t="s">
        <v>1364</v>
      </c>
      <c r="X278" s="418" t="s">
        <v>1364</v>
      </c>
      <c r="Y278" s="418"/>
      <c r="Z278" s="418"/>
      <c r="AA278" s="418"/>
      <c r="AB278" s="418"/>
      <c r="AC278" s="418" t="s">
        <v>1364</v>
      </c>
      <c r="AD278" s="418" t="s">
        <v>1364</v>
      </c>
      <c r="AE278" s="418" t="s">
        <v>1364</v>
      </c>
      <c r="AF278" s="418" t="s">
        <v>1364</v>
      </c>
      <c r="AG278" s="418" t="s">
        <v>1364</v>
      </c>
      <c r="AH278" s="418" t="s">
        <v>1364</v>
      </c>
      <c r="AI278" s="418" t="s">
        <v>1364</v>
      </c>
      <c r="AJ278" s="419" t="s">
        <v>1364</v>
      </c>
      <c r="AK278" s="420"/>
      <c r="AL278" s="421"/>
      <c r="AM278" s="421"/>
      <c r="AN278" s="421"/>
      <c r="AO278" s="422"/>
    </row>
    <row r="279" spans="1:41" ht="25.5" customHeight="1" x14ac:dyDescent="0.25">
      <c r="A279" s="83" t="s">
        <v>2169</v>
      </c>
      <c r="B279" s="84" t="s">
        <v>507</v>
      </c>
      <c r="C279" s="84" t="s">
        <v>2169</v>
      </c>
      <c r="D279" s="85" t="s">
        <v>488</v>
      </c>
      <c r="E279" s="85" t="s">
        <v>739</v>
      </c>
      <c r="F279" s="84" t="s">
        <v>404</v>
      </c>
      <c r="G279" s="86">
        <v>0</v>
      </c>
      <c r="H279" s="77" t="s">
        <v>430</v>
      </c>
      <c r="I279" s="415" t="s">
        <v>1365</v>
      </c>
      <c r="J279" s="416"/>
      <c r="K279" s="416"/>
      <c r="L279" s="416"/>
      <c r="M279" s="416"/>
      <c r="N279" s="416"/>
      <c r="O279" s="417" t="s">
        <v>1366</v>
      </c>
      <c r="P279" s="418" t="s">
        <v>1367</v>
      </c>
      <c r="Q279" s="418" t="s">
        <v>1367</v>
      </c>
      <c r="R279" s="418" t="s">
        <v>1367</v>
      </c>
      <c r="S279" s="418" t="s">
        <v>1367</v>
      </c>
      <c r="T279" s="418" t="s">
        <v>1367</v>
      </c>
      <c r="U279" s="418" t="s">
        <v>1367</v>
      </c>
      <c r="V279" s="418" t="s">
        <v>1367</v>
      </c>
      <c r="W279" s="418" t="s">
        <v>1367</v>
      </c>
      <c r="X279" s="418" t="s">
        <v>1367</v>
      </c>
      <c r="Y279" s="418"/>
      <c r="Z279" s="418"/>
      <c r="AA279" s="418"/>
      <c r="AB279" s="418"/>
      <c r="AC279" s="418" t="s">
        <v>1367</v>
      </c>
      <c r="AD279" s="418" t="s">
        <v>1367</v>
      </c>
      <c r="AE279" s="418" t="s">
        <v>1367</v>
      </c>
      <c r="AF279" s="418" t="s">
        <v>1367</v>
      </c>
      <c r="AG279" s="418" t="s">
        <v>1367</v>
      </c>
      <c r="AH279" s="418" t="s">
        <v>1367</v>
      </c>
      <c r="AI279" s="418" t="s">
        <v>1367</v>
      </c>
      <c r="AJ279" s="419" t="s">
        <v>1367</v>
      </c>
      <c r="AK279" s="420"/>
      <c r="AL279" s="421"/>
      <c r="AM279" s="421"/>
      <c r="AN279" s="421"/>
      <c r="AO279" s="422"/>
    </row>
    <row r="280" spans="1:41" ht="15.75" customHeight="1" x14ac:dyDescent="0.25">
      <c r="A280" s="78" t="s">
        <v>2169</v>
      </c>
      <c r="B280" s="79" t="s">
        <v>507</v>
      </c>
      <c r="C280" s="79" t="s">
        <v>2169</v>
      </c>
      <c r="D280" s="87" t="s">
        <v>422</v>
      </c>
      <c r="E280" s="79" t="s">
        <v>2155</v>
      </c>
      <c r="F280" s="79">
        <v>0</v>
      </c>
      <c r="G280" s="80">
        <v>0</v>
      </c>
      <c r="H280" s="77"/>
      <c r="I280" s="407" t="s">
        <v>1368</v>
      </c>
      <c r="J280" s="408"/>
      <c r="K280" s="408"/>
      <c r="L280" s="408"/>
      <c r="M280" s="408"/>
      <c r="N280" s="408"/>
      <c r="O280" s="409" t="s">
        <v>1369</v>
      </c>
      <c r="P280" s="410" t="s">
        <v>1369</v>
      </c>
      <c r="Q280" s="410" t="s">
        <v>1369</v>
      </c>
      <c r="R280" s="410" t="s">
        <v>1369</v>
      </c>
      <c r="S280" s="410" t="s">
        <v>1369</v>
      </c>
      <c r="T280" s="410" t="s">
        <v>1369</v>
      </c>
      <c r="U280" s="410" t="s">
        <v>1369</v>
      </c>
      <c r="V280" s="410" t="s">
        <v>1369</v>
      </c>
      <c r="W280" s="410" t="s">
        <v>1369</v>
      </c>
      <c r="X280" s="410" t="s">
        <v>1369</v>
      </c>
      <c r="Y280" s="410"/>
      <c r="Z280" s="410"/>
      <c r="AA280" s="410"/>
      <c r="AB280" s="410"/>
      <c r="AC280" s="410" t="s">
        <v>1369</v>
      </c>
      <c r="AD280" s="410" t="s">
        <v>1369</v>
      </c>
      <c r="AE280" s="410" t="s">
        <v>1369</v>
      </c>
      <c r="AF280" s="410" t="s">
        <v>1369</v>
      </c>
      <c r="AG280" s="410" t="s">
        <v>1369</v>
      </c>
      <c r="AH280" s="410" t="s">
        <v>1369</v>
      </c>
      <c r="AI280" s="410" t="s">
        <v>1369</v>
      </c>
      <c r="AJ280" s="411" t="s">
        <v>1369</v>
      </c>
      <c r="AK280" s="412">
        <f>AK281+AK282</f>
        <v>0</v>
      </c>
      <c r="AL280" s="413">
        <f>AL281+AL282</f>
        <v>0</v>
      </c>
      <c r="AM280" s="413">
        <f>AM281+AM282</f>
        <v>0</v>
      </c>
      <c r="AN280" s="413">
        <f>AN281+AN282</f>
        <v>0</v>
      </c>
      <c r="AO280" s="414">
        <f>AO281+AO282</f>
        <v>0</v>
      </c>
    </row>
    <row r="281" spans="1:41" ht="15.75" customHeight="1" x14ac:dyDescent="0.25">
      <c r="A281" s="83" t="s">
        <v>2169</v>
      </c>
      <c r="B281" s="84" t="s">
        <v>507</v>
      </c>
      <c r="C281" s="84" t="s">
        <v>2169</v>
      </c>
      <c r="D281" s="85" t="s">
        <v>422</v>
      </c>
      <c r="E281" s="85" t="s">
        <v>2166</v>
      </c>
      <c r="F281" s="84">
        <v>0</v>
      </c>
      <c r="G281" s="86">
        <v>0</v>
      </c>
      <c r="H281" s="77"/>
      <c r="I281" s="415" t="s">
        <v>1370</v>
      </c>
      <c r="J281" s="416"/>
      <c r="K281" s="416"/>
      <c r="L281" s="416"/>
      <c r="M281" s="416"/>
      <c r="N281" s="416"/>
      <c r="O281" s="417" t="s">
        <v>1371</v>
      </c>
      <c r="P281" s="418" t="s">
        <v>1371</v>
      </c>
      <c r="Q281" s="418" t="s">
        <v>1371</v>
      </c>
      <c r="R281" s="418" t="s">
        <v>1371</v>
      </c>
      <c r="S281" s="418" t="s">
        <v>1371</v>
      </c>
      <c r="T281" s="418" t="s">
        <v>1371</v>
      </c>
      <c r="U281" s="418" t="s">
        <v>1371</v>
      </c>
      <c r="V281" s="418" t="s">
        <v>1371</v>
      </c>
      <c r="W281" s="418" t="s">
        <v>1371</v>
      </c>
      <c r="X281" s="418" t="s">
        <v>1371</v>
      </c>
      <c r="Y281" s="418"/>
      <c r="Z281" s="418"/>
      <c r="AA281" s="418"/>
      <c r="AB281" s="418"/>
      <c r="AC281" s="418" t="s">
        <v>1371</v>
      </c>
      <c r="AD281" s="418" t="s">
        <v>1371</v>
      </c>
      <c r="AE281" s="418" t="s">
        <v>1371</v>
      </c>
      <c r="AF281" s="418" t="s">
        <v>1371</v>
      </c>
      <c r="AG281" s="418" t="s">
        <v>1371</v>
      </c>
      <c r="AH281" s="418" t="s">
        <v>1371</v>
      </c>
      <c r="AI281" s="418" t="s">
        <v>1371</v>
      </c>
      <c r="AJ281" s="419" t="s">
        <v>1371</v>
      </c>
      <c r="AK281" s="420"/>
      <c r="AL281" s="421"/>
      <c r="AM281" s="421"/>
      <c r="AN281" s="421"/>
      <c r="AO281" s="422"/>
    </row>
    <row r="282" spans="1:41" ht="15.75" customHeight="1" x14ac:dyDescent="0.25">
      <c r="A282" s="83" t="s">
        <v>2169</v>
      </c>
      <c r="B282" s="84" t="s">
        <v>507</v>
      </c>
      <c r="C282" s="84" t="s">
        <v>2169</v>
      </c>
      <c r="D282" s="85" t="s">
        <v>422</v>
      </c>
      <c r="E282" s="85" t="s">
        <v>488</v>
      </c>
      <c r="F282" s="84">
        <v>0</v>
      </c>
      <c r="G282" s="86">
        <v>0</v>
      </c>
      <c r="H282" s="77"/>
      <c r="I282" s="415" t="s">
        <v>1372</v>
      </c>
      <c r="J282" s="416"/>
      <c r="K282" s="416"/>
      <c r="L282" s="416"/>
      <c r="M282" s="416"/>
      <c r="N282" s="416"/>
      <c r="O282" s="417" t="s">
        <v>1373</v>
      </c>
      <c r="P282" s="418" t="s">
        <v>1373</v>
      </c>
      <c r="Q282" s="418" t="s">
        <v>1373</v>
      </c>
      <c r="R282" s="418" t="s">
        <v>1373</v>
      </c>
      <c r="S282" s="418" t="s">
        <v>1373</v>
      </c>
      <c r="T282" s="418" t="s">
        <v>1373</v>
      </c>
      <c r="U282" s="418" t="s">
        <v>1373</v>
      </c>
      <c r="V282" s="418" t="s">
        <v>1373</v>
      </c>
      <c r="W282" s="418" t="s">
        <v>1373</v>
      </c>
      <c r="X282" s="418" t="s">
        <v>1373</v>
      </c>
      <c r="Y282" s="418"/>
      <c r="Z282" s="418"/>
      <c r="AA282" s="418"/>
      <c r="AB282" s="418"/>
      <c r="AC282" s="418" t="s">
        <v>1373</v>
      </c>
      <c r="AD282" s="418" t="s">
        <v>1373</v>
      </c>
      <c r="AE282" s="418" t="s">
        <v>1373</v>
      </c>
      <c r="AF282" s="418" t="s">
        <v>1373</v>
      </c>
      <c r="AG282" s="418" t="s">
        <v>1373</v>
      </c>
      <c r="AH282" s="418" t="s">
        <v>1373</v>
      </c>
      <c r="AI282" s="418" t="s">
        <v>1373</v>
      </c>
      <c r="AJ282" s="419" t="s">
        <v>1373</v>
      </c>
      <c r="AK282" s="420"/>
      <c r="AL282" s="421"/>
      <c r="AM282" s="421"/>
      <c r="AN282" s="421"/>
      <c r="AO282" s="422"/>
    </row>
    <row r="283" spans="1:41" ht="15.75" customHeight="1" x14ac:dyDescent="0.25">
      <c r="A283" s="74" t="s">
        <v>2169</v>
      </c>
      <c r="B283" s="75" t="s">
        <v>2036</v>
      </c>
      <c r="C283" s="75">
        <v>0</v>
      </c>
      <c r="D283" s="88" t="s">
        <v>2155</v>
      </c>
      <c r="E283" s="75" t="s">
        <v>2155</v>
      </c>
      <c r="F283" s="75">
        <v>0</v>
      </c>
      <c r="G283" s="76">
        <v>0</v>
      </c>
      <c r="H283" s="77"/>
      <c r="I283" s="390" t="s">
        <v>1374</v>
      </c>
      <c r="J283" s="391"/>
      <c r="K283" s="391"/>
      <c r="L283" s="391"/>
      <c r="M283" s="391"/>
      <c r="N283" s="391"/>
      <c r="O283" s="392" t="s">
        <v>1375</v>
      </c>
      <c r="P283" s="393" t="s">
        <v>1375</v>
      </c>
      <c r="Q283" s="393" t="s">
        <v>1375</v>
      </c>
      <c r="R283" s="393" t="s">
        <v>1375</v>
      </c>
      <c r="S283" s="393" t="s">
        <v>1375</v>
      </c>
      <c r="T283" s="393" t="s">
        <v>1375</v>
      </c>
      <c r="U283" s="393" t="s">
        <v>1375</v>
      </c>
      <c r="V283" s="393" t="s">
        <v>1375</v>
      </c>
      <c r="W283" s="393" t="s">
        <v>1375</v>
      </c>
      <c r="X283" s="393" t="s">
        <v>1375</v>
      </c>
      <c r="Y283" s="393"/>
      <c r="Z283" s="393"/>
      <c r="AA283" s="393"/>
      <c r="AB283" s="393"/>
      <c r="AC283" s="393" t="s">
        <v>1375</v>
      </c>
      <c r="AD283" s="393" t="s">
        <v>1375</v>
      </c>
      <c r="AE283" s="393" t="s">
        <v>1375</v>
      </c>
      <c r="AF283" s="393" t="s">
        <v>1375</v>
      </c>
      <c r="AG283" s="393" t="s">
        <v>1375</v>
      </c>
      <c r="AH283" s="393" t="s">
        <v>1375</v>
      </c>
      <c r="AI283" s="393" t="s">
        <v>1375</v>
      </c>
      <c r="AJ283" s="394" t="s">
        <v>1375</v>
      </c>
      <c r="AK283" s="395">
        <f>AK284+SUM(AK285:AK289)</f>
        <v>0</v>
      </c>
      <c r="AL283" s="396">
        <f>AL284+SUM(AL285:AL289)</f>
        <v>0</v>
      </c>
      <c r="AM283" s="396">
        <f>AM284+SUM(AM285:AM289)</f>
        <v>0</v>
      </c>
      <c r="AN283" s="396">
        <f>AN284+SUM(AN285:AN289)</f>
        <v>0</v>
      </c>
      <c r="AO283" s="397">
        <f>AO284+SUM(AO285:AO289)</f>
        <v>0</v>
      </c>
    </row>
    <row r="284" spans="1:41" ht="15.75" customHeight="1" x14ac:dyDescent="0.25">
      <c r="A284" s="78" t="s">
        <v>2169</v>
      </c>
      <c r="B284" s="79" t="s">
        <v>2036</v>
      </c>
      <c r="C284" s="79" t="s">
        <v>2154</v>
      </c>
      <c r="D284" s="87" t="s">
        <v>2155</v>
      </c>
      <c r="E284" s="79" t="s">
        <v>2155</v>
      </c>
      <c r="F284" s="79">
        <v>0</v>
      </c>
      <c r="G284" s="80">
        <v>0</v>
      </c>
      <c r="H284" s="77"/>
      <c r="I284" s="407" t="s">
        <v>1376</v>
      </c>
      <c r="J284" s="408"/>
      <c r="K284" s="408"/>
      <c r="L284" s="408"/>
      <c r="M284" s="408"/>
      <c r="N284" s="408"/>
      <c r="O284" s="409" t="s">
        <v>1042</v>
      </c>
      <c r="P284" s="410" t="s">
        <v>1042</v>
      </c>
      <c r="Q284" s="410" t="s">
        <v>1042</v>
      </c>
      <c r="R284" s="410" t="s">
        <v>1042</v>
      </c>
      <c r="S284" s="410" t="s">
        <v>1042</v>
      </c>
      <c r="T284" s="410" t="s">
        <v>1042</v>
      </c>
      <c r="U284" s="410" t="s">
        <v>1042</v>
      </c>
      <c r="V284" s="410" t="s">
        <v>1042</v>
      </c>
      <c r="W284" s="410" t="s">
        <v>1042</v>
      </c>
      <c r="X284" s="410" t="s">
        <v>1042</v>
      </c>
      <c r="Y284" s="410"/>
      <c r="Z284" s="410"/>
      <c r="AA284" s="410"/>
      <c r="AB284" s="410"/>
      <c r="AC284" s="410" t="s">
        <v>1042</v>
      </c>
      <c r="AD284" s="410" t="s">
        <v>1042</v>
      </c>
      <c r="AE284" s="410" t="s">
        <v>1042</v>
      </c>
      <c r="AF284" s="410" t="s">
        <v>1042</v>
      </c>
      <c r="AG284" s="410" t="s">
        <v>1042</v>
      </c>
      <c r="AH284" s="410" t="s">
        <v>1042</v>
      </c>
      <c r="AI284" s="410" t="s">
        <v>1042</v>
      </c>
      <c r="AJ284" s="411" t="s">
        <v>1042</v>
      </c>
      <c r="AK284" s="412"/>
      <c r="AL284" s="413"/>
      <c r="AM284" s="413"/>
      <c r="AN284" s="413"/>
      <c r="AO284" s="414"/>
    </row>
    <row r="285" spans="1:41" ht="15.75" customHeight="1" x14ac:dyDescent="0.25">
      <c r="A285" s="78" t="s">
        <v>2169</v>
      </c>
      <c r="B285" s="79" t="s">
        <v>2036</v>
      </c>
      <c r="C285" s="79" t="s">
        <v>2169</v>
      </c>
      <c r="D285" s="87" t="s">
        <v>2155</v>
      </c>
      <c r="E285" s="79" t="s">
        <v>2155</v>
      </c>
      <c r="F285" s="79">
        <v>0</v>
      </c>
      <c r="G285" s="80">
        <v>0</v>
      </c>
      <c r="H285" s="89"/>
      <c r="I285" s="407" t="s">
        <v>1043</v>
      </c>
      <c r="J285" s="408"/>
      <c r="K285" s="408"/>
      <c r="L285" s="408"/>
      <c r="M285" s="408"/>
      <c r="N285" s="408"/>
      <c r="O285" s="409" t="s">
        <v>1044</v>
      </c>
      <c r="P285" s="410" t="s">
        <v>1044</v>
      </c>
      <c r="Q285" s="410" t="s">
        <v>1044</v>
      </c>
      <c r="R285" s="410" t="s">
        <v>1044</v>
      </c>
      <c r="S285" s="410" t="s">
        <v>1044</v>
      </c>
      <c r="T285" s="410" t="s">
        <v>1044</v>
      </c>
      <c r="U285" s="410" t="s">
        <v>1044</v>
      </c>
      <c r="V285" s="410" t="s">
        <v>1044</v>
      </c>
      <c r="W285" s="410" t="s">
        <v>1044</v>
      </c>
      <c r="X285" s="410" t="s">
        <v>1044</v>
      </c>
      <c r="Y285" s="410"/>
      <c r="Z285" s="410"/>
      <c r="AA285" s="410"/>
      <c r="AB285" s="410"/>
      <c r="AC285" s="410" t="s">
        <v>1044</v>
      </c>
      <c r="AD285" s="410" t="s">
        <v>1044</v>
      </c>
      <c r="AE285" s="410" t="s">
        <v>1044</v>
      </c>
      <c r="AF285" s="410" t="s">
        <v>1044</v>
      </c>
      <c r="AG285" s="410" t="s">
        <v>1044</v>
      </c>
      <c r="AH285" s="410" t="s">
        <v>1044</v>
      </c>
      <c r="AI285" s="410" t="s">
        <v>1044</v>
      </c>
      <c r="AJ285" s="411" t="s">
        <v>1044</v>
      </c>
      <c r="AK285" s="412"/>
      <c r="AL285" s="413"/>
      <c r="AM285" s="413"/>
      <c r="AN285" s="413"/>
      <c r="AO285" s="414"/>
    </row>
    <row r="286" spans="1:41" ht="15.75" customHeight="1" x14ac:dyDescent="0.25">
      <c r="A286" s="78" t="s">
        <v>2169</v>
      </c>
      <c r="B286" s="79" t="s">
        <v>2036</v>
      </c>
      <c r="C286" s="79" t="s">
        <v>504</v>
      </c>
      <c r="D286" s="87" t="s">
        <v>2155</v>
      </c>
      <c r="E286" s="79" t="s">
        <v>2155</v>
      </c>
      <c r="F286" s="79">
        <v>0</v>
      </c>
      <c r="G286" s="80">
        <v>0</v>
      </c>
      <c r="H286" s="89"/>
      <c r="I286" s="407" t="s">
        <v>1045</v>
      </c>
      <c r="J286" s="408"/>
      <c r="K286" s="408"/>
      <c r="L286" s="408"/>
      <c r="M286" s="408"/>
      <c r="N286" s="408"/>
      <c r="O286" s="409" t="s">
        <v>1046</v>
      </c>
      <c r="P286" s="410" t="s">
        <v>1046</v>
      </c>
      <c r="Q286" s="410" t="s">
        <v>1046</v>
      </c>
      <c r="R286" s="410" t="s">
        <v>1046</v>
      </c>
      <c r="S286" s="410" t="s">
        <v>1046</v>
      </c>
      <c r="T286" s="410" t="s">
        <v>1046</v>
      </c>
      <c r="U286" s="410" t="s">
        <v>1046</v>
      </c>
      <c r="V286" s="410" t="s">
        <v>1046</v>
      </c>
      <c r="W286" s="410" t="s">
        <v>1046</v>
      </c>
      <c r="X286" s="410" t="s">
        <v>1046</v>
      </c>
      <c r="Y286" s="410"/>
      <c r="Z286" s="410"/>
      <c r="AA286" s="410"/>
      <c r="AB286" s="410"/>
      <c r="AC286" s="410" t="s">
        <v>1046</v>
      </c>
      <c r="AD286" s="410" t="s">
        <v>1046</v>
      </c>
      <c r="AE286" s="410" t="s">
        <v>1046</v>
      </c>
      <c r="AF286" s="410" t="s">
        <v>1046</v>
      </c>
      <c r="AG286" s="410" t="s">
        <v>1046</v>
      </c>
      <c r="AH286" s="410" t="s">
        <v>1046</v>
      </c>
      <c r="AI286" s="410" t="s">
        <v>1046</v>
      </c>
      <c r="AJ286" s="411" t="s">
        <v>1046</v>
      </c>
      <c r="AK286" s="412"/>
      <c r="AL286" s="413"/>
      <c r="AM286" s="413"/>
      <c r="AN286" s="413"/>
      <c r="AO286" s="414"/>
    </row>
    <row r="287" spans="1:41" ht="15.75" customHeight="1" x14ac:dyDescent="0.25">
      <c r="A287" s="78" t="s">
        <v>2169</v>
      </c>
      <c r="B287" s="79" t="s">
        <v>2036</v>
      </c>
      <c r="C287" s="79" t="s">
        <v>404</v>
      </c>
      <c r="D287" s="87" t="s">
        <v>2155</v>
      </c>
      <c r="E287" s="79" t="s">
        <v>2155</v>
      </c>
      <c r="F287" s="79">
        <v>0</v>
      </c>
      <c r="G287" s="80">
        <v>0</v>
      </c>
      <c r="H287" s="89"/>
      <c r="I287" s="407" t="s">
        <v>1047</v>
      </c>
      <c r="J287" s="408"/>
      <c r="K287" s="408"/>
      <c r="L287" s="408"/>
      <c r="M287" s="408"/>
      <c r="N287" s="408"/>
      <c r="O287" s="409" t="s">
        <v>1463</v>
      </c>
      <c r="P287" s="410" t="s">
        <v>1463</v>
      </c>
      <c r="Q287" s="410" t="s">
        <v>1463</v>
      </c>
      <c r="R287" s="410" t="s">
        <v>1463</v>
      </c>
      <c r="S287" s="410" t="s">
        <v>1463</v>
      </c>
      <c r="T287" s="410" t="s">
        <v>1463</v>
      </c>
      <c r="U287" s="410" t="s">
        <v>1463</v>
      </c>
      <c r="V287" s="410" t="s">
        <v>1463</v>
      </c>
      <c r="W287" s="410" t="s">
        <v>1463</v>
      </c>
      <c r="X287" s="410" t="s">
        <v>1463</v>
      </c>
      <c r="Y287" s="410"/>
      <c r="Z287" s="410"/>
      <c r="AA287" s="410"/>
      <c r="AB287" s="410"/>
      <c r="AC287" s="410" t="s">
        <v>1463</v>
      </c>
      <c r="AD287" s="410" t="s">
        <v>1463</v>
      </c>
      <c r="AE287" s="410" t="s">
        <v>1463</v>
      </c>
      <c r="AF287" s="410" t="s">
        <v>1463</v>
      </c>
      <c r="AG287" s="410" t="s">
        <v>1463</v>
      </c>
      <c r="AH287" s="410" t="s">
        <v>1463</v>
      </c>
      <c r="AI287" s="410" t="s">
        <v>1463</v>
      </c>
      <c r="AJ287" s="411" t="s">
        <v>1463</v>
      </c>
      <c r="AK287" s="412"/>
      <c r="AL287" s="413"/>
      <c r="AM287" s="413"/>
      <c r="AN287" s="413"/>
      <c r="AO287" s="414"/>
    </row>
    <row r="288" spans="1:41" ht="15.75" customHeight="1" x14ac:dyDescent="0.25">
      <c r="A288" s="78"/>
      <c r="B288" s="79"/>
      <c r="C288" s="79"/>
      <c r="D288" s="87"/>
      <c r="E288" s="79"/>
      <c r="F288" s="79"/>
      <c r="G288" s="80"/>
      <c r="H288" s="89"/>
      <c r="I288" s="407" t="s">
        <v>1464</v>
      </c>
      <c r="J288" s="408"/>
      <c r="K288" s="408"/>
      <c r="L288" s="408"/>
      <c r="M288" s="408"/>
      <c r="N288" s="408"/>
      <c r="O288" s="409" t="s">
        <v>1465</v>
      </c>
      <c r="P288" s="410" t="s">
        <v>1465</v>
      </c>
      <c r="Q288" s="410" t="s">
        <v>1465</v>
      </c>
      <c r="R288" s="410" t="s">
        <v>1465</v>
      </c>
      <c r="S288" s="410" t="s">
        <v>1465</v>
      </c>
      <c r="T288" s="410" t="s">
        <v>1465</v>
      </c>
      <c r="U288" s="410" t="s">
        <v>1465</v>
      </c>
      <c r="V288" s="410" t="s">
        <v>1465</v>
      </c>
      <c r="W288" s="410" t="s">
        <v>1465</v>
      </c>
      <c r="X288" s="410" t="s">
        <v>1465</v>
      </c>
      <c r="Y288" s="410"/>
      <c r="Z288" s="410"/>
      <c r="AA288" s="410"/>
      <c r="AB288" s="410"/>
      <c r="AC288" s="410" t="s">
        <v>1465</v>
      </c>
      <c r="AD288" s="410" t="s">
        <v>1465</v>
      </c>
      <c r="AE288" s="410" t="s">
        <v>1465</v>
      </c>
      <c r="AF288" s="410" t="s">
        <v>1465</v>
      </c>
      <c r="AG288" s="410" t="s">
        <v>1465</v>
      </c>
      <c r="AH288" s="410" t="s">
        <v>1465</v>
      </c>
      <c r="AI288" s="410" t="s">
        <v>1465</v>
      </c>
      <c r="AJ288" s="411" t="s">
        <v>1465</v>
      </c>
      <c r="AK288" s="412"/>
      <c r="AL288" s="413"/>
      <c r="AM288" s="413"/>
      <c r="AN288" s="413"/>
      <c r="AO288" s="414"/>
    </row>
    <row r="289" spans="1:41" ht="15.75" customHeight="1" x14ac:dyDescent="0.25">
      <c r="A289" s="78" t="s">
        <v>2169</v>
      </c>
      <c r="B289" s="79" t="s">
        <v>2036</v>
      </c>
      <c r="C289" s="79" t="s">
        <v>407</v>
      </c>
      <c r="D289" s="87" t="s">
        <v>2155</v>
      </c>
      <c r="E289" s="79" t="s">
        <v>2155</v>
      </c>
      <c r="F289" s="79">
        <v>0</v>
      </c>
      <c r="G289" s="80">
        <v>0</v>
      </c>
      <c r="H289" s="90" t="s">
        <v>489</v>
      </c>
      <c r="I289" s="407" t="s">
        <v>1466</v>
      </c>
      <c r="J289" s="408"/>
      <c r="K289" s="408"/>
      <c r="L289" s="408"/>
      <c r="M289" s="408"/>
      <c r="N289" s="408"/>
      <c r="O289" s="409" t="s">
        <v>302</v>
      </c>
      <c r="P289" s="410" t="s">
        <v>302</v>
      </c>
      <c r="Q289" s="410" t="s">
        <v>302</v>
      </c>
      <c r="R289" s="410" t="s">
        <v>302</v>
      </c>
      <c r="S289" s="410" t="s">
        <v>302</v>
      </c>
      <c r="T289" s="410" t="s">
        <v>302</v>
      </c>
      <c r="U289" s="410" t="s">
        <v>302</v>
      </c>
      <c r="V289" s="410" t="s">
        <v>302</v>
      </c>
      <c r="W289" s="410" t="s">
        <v>302</v>
      </c>
      <c r="X289" s="410" t="s">
        <v>302</v>
      </c>
      <c r="Y289" s="410"/>
      <c r="Z289" s="410"/>
      <c r="AA289" s="410"/>
      <c r="AB289" s="410"/>
      <c r="AC289" s="410" t="s">
        <v>302</v>
      </c>
      <c r="AD289" s="410" t="s">
        <v>302</v>
      </c>
      <c r="AE289" s="410" t="s">
        <v>302</v>
      </c>
      <c r="AF289" s="410" t="s">
        <v>302</v>
      </c>
      <c r="AG289" s="410" t="s">
        <v>302</v>
      </c>
      <c r="AH289" s="410" t="s">
        <v>302</v>
      </c>
      <c r="AI289" s="410" t="s">
        <v>302</v>
      </c>
      <c r="AJ289" s="411" t="s">
        <v>302</v>
      </c>
      <c r="AK289" s="412"/>
      <c r="AL289" s="413"/>
      <c r="AM289" s="413"/>
      <c r="AN289" s="413"/>
      <c r="AO289" s="414"/>
    </row>
    <row r="290" spans="1:41" ht="15.75" customHeight="1" x14ac:dyDescent="0.25">
      <c r="A290" s="74" t="s">
        <v>2169</v>
      </c>
      <c r="B290" s="75" t="s">
        <v>790</v>
      </c>
      <c r="C290" s="75">
        <v>0</v>
      </c>
      <c r="D290" s="88" t="s">
        <v>2155</v>
      </c>
      <c r="E290" s="75" t="s">
        <v>2155</v>
      </c>
      <c r="F290" s="75">
        <v>0</v>
      </c>
      <c r="G290" s="76">
        <v>0</v>
      </c>
      <c r="H290" s="77"/>
      <c r="I290" s="390" t="s">
        <v>303</v>
      </c>
      <c r="J290" s="391"/>
      <c r="K290" s="391"/>
      <c r="L290" s="391"/>
      <c r="M290" s="391"/>
      <c r="N290" s="391"/>
      <c r="O290" s="392" t="s">
        <v>304</v>
      </c>
      <c r="P290" s="393" t="s">
        <v>304</v>
      </c>
      <c r="Q290" s="393" t="s">
        <v>304</v>
      </c>
      <c r="R290" s="393" t="s">
        <v>304</v>
      </c>
      <c r="S290" s="393" t="s">
        <v>304</v>
      </c>
      <c r="T290" s="393" t="s">
        <v>304</v>
      </c>
      <c r="U290" s="393" t="s">
        <v>304</v>
      </c>
      <c r="V290" s="393" t="s">
        <v>304</v>
      </c>
      <c r="W290" s="393" t="s">
        <v>304</v>
      </c>
      <c r="X290" s="393" t="s">
        <v>304</v>
      </c>
      <c r="Y290" s="393"/>
      <c r="Z290" s="393"/>
      <c r="AA290" s="393"/>
      <c r="AB290" s="393"/>
      <c r="AC290" s="393" t="s">
        <v>304</v>
      </c>
      <c r="AD290" s="393" t="s">
        <v>304</v>
      </c>
      <c r="AE290" s="393" t="s">
        <v>304</v>
      </c>
      <c r="AF290" s="393" t="s">
        <v>304</v>
      </c>
      <c r="AG290" s="393" t="s">
        <v>304</v>
      </c>
      <c r="AH290" s="393" t="s">
        <v>304</v>
      </c>
      <c r="AI290" s="393" t="s">
        <v>304</v>
      </c>
      <c r="AJ290" s="394" t="s">
        <v>304</v>
      </c>
      <c r="AK290" s="395">
        <f>AK291+AK292+AK295+AK298</f>
        <v>0</v>
      </c>
      <c r="AL290" s="396">
        <f>AL291+AL292+AL295+AL298</f>
        <v>0</v>
      </c>
      <c r="AM290" s="396">
        <f>AM291+AM292+AM295+AM298</f>
        <v>0</v>
      </c>
      <c r="AN290" s="396">
        <f>AN291+AN292+AN295+AN298</f>
        <v>0</v>
      </c>
      <c r="AO290" s="397">
        <f>AO291+AO292+AO295+AO298</f>
        <v>0</v>
      </c>
    </row>
    <row r="291" spans="1:41" ht="15.75" customHeight="1" x14ac:dyDescent="0.25">
      <c r="A291" s="78" t="s">
        <v>2169</v>
      </c>
      <c r="B291" s="79" t="s">
        <v>790</v>
      </c>
      <c r="C291" s="79" t="s">
        <v>2154</v>
      </c>
      <c r="D291" s="87" t="s">
        <v>2155</v>
      </c>
      <c r="E291" s="79" t="s">
        <v>2155</v>
      </c>
      <c r="F291" s="79">
        <v>0</v>
      </c>
      <c r="G291" s="80">
        <v>0</v>
      </c>
      <c r="H291" s="77"/>
      <c r="I291" s="407" t="s">
        <v>305</v>
      </c>
      <c r="J291" s="408"/>
      <c r="K291" s="408"/>
      <c r="L291" s="408"/>
      <c r="M291" s="408"/>
      <c r="N291" s="408"/>
      <c r="O291" s="409" t="s">
        <v>306</v>
      </c>
      <c r="P291" s="410" t="s">
        <v>306</v>
      </c>
      <c r="Q291" s="410" t="s">
        <v>306</v>
      </c>
      <c r="R291" s="410" t="s">
        <v>306</v>
      </c>
      <c r="S291" s="410" t="s">
        <v>306</v>
      </c>
      <c r="T291" s="410" t="s">
        <v>306</v>
      </c>
      <c r="U291" s="410" t="s">
        <v>306</v>
      </c>
      <c r="V291" s="410" t="s">
        <v>306</v>
      </c>
      <c r="W291" s="410" t="s">
        <v>306</v>
      </c>
      <c r="X291" s="410" t="s">
        <v>306</v>
      </c>
      <c r="Y291" s="410"/>
      <c r="Z291" s="410"/>
      <c r="AA291" s="410"/>
      <c r="AB291" s="410"/>
      <c r="AC291" s="410" t="s">
        <v>306</v>
      </c>
      <c r="AD291" s="410" t="s">
        <v>306</v>
      </c>
      <c r="AE291" s="410" t="s">
        <v>306</v>
      </c>
      <c r="AF291" s="410" t="s">
        <v>306</v>
      </c>
      <c r="AG291" s="410" t="s">
        <v>306</v>
      </c>
      <c r="AH291" s="410" t="s">
        <v>306</v>
      </c>
      <c r="AI291" s="410" t="s">
        <v>306</v>
      </c>
      <c r="AJ291" s="411" t="s">
        <v>306</v>
      </c>
      <c r="AK291" s="412"/>
      <c r="AL291" s="413"/>
      <c r="AM291" s="413"/>
      <c r="AN291" s="413"/>
      <c r="AO291" s="414"/>
    </row>
    <row r="292" spans="1:41" ht="15.75" customHeight="1" x14ac:dyDescent="0.25">
      <c r="A292" s="78" t="s">
        <v>2169</v>
      </c>
      <c r="B292" s="79" t="s">
        <v>790</v>
      </c>
      <c r="C292" s="79" t="s">
        <v>2169</v>
      </c>
      <c r="D292" s="87" t="s">
        <v>2155</v>
      </c>
      <c r="E292" s="79" t="s">
        <v>2155</v>
      </c>
      <c r="F292" s="79">
        <v>0</v>
      </c>
      <c r="G292" s="80">
        <v>0</v>
      </c>
      <c r="H292" s="77"/>
      <c r="I292" s="407" t="s">
        <v>307</v>
      </c>
      <c r="J292" s="408"/>
      <c r="K292" s="408"/>
      <c r="L292" s="408"/>
      <c r="M292" s="408"/>
      <c r="N292" s="408"/>
      <c r="O292" s="409" t="s">
        <v>308</v>
      </c>
      <c r="P292" s="410" t="s">
        <v>308</v>
      </c>
      <c r="Q292" s="410" t="s">
        <v>308</v>
      </c>
      <c r="R292" s="410" t="s">
        <v>308</v>
      </c>
      <c r="S292" s="410" t="s">
        <v>308</v>
      </c>
      <c r="T292" s="410" t="s">
        <v>308</v>
      </c>
      <c r="U292" s="410" t="s">
        <v>308</v>
      </c>
      <c r="V292" s="410" t="s">
        <v>308</v>
      </c>
      <c r="W292" s="410" t="s">
        <v>308</v>
      </c>
      <c r="X292" s="410" t="s">
        <v>308</v>
      </c>
      <c r="Y292" s="410"/>
      <c r="Z292" s="410"/>
      <c r="AA292" s="410"/>
      <c r="AB292" s="410"/>
      <c r="AC292" s="410" t="s">
        <v>308</v>
      </c>
      <c r="AD292" s="410" t="s">
        <v>308</v>
      </c>
      <c r="AE292" s="410" t="s">
        <v>308</v>
      </c>
      <c r="AF292" s="410" t="s">
        <v>308</v>
      </c>
      <c r="AG292" s="410" t="s">
        <v>308</v>
      </c>
      <c r="AH292" s="410" t="s">
        <v>308</v>
      </c>
      <c r="AI292" s="410" t="s">
        <v>308</v>
      </c>
      <c r="AJ292" s="411" t="s">
        <v>308</v>
      </c>
      <c r="AK292" s="412">
        <f>SUM(AK293:AK294)</f>
        <v>0</v>
      </c>
      <c r="AL292" s="413">
        <f>SUM(AL293:AL294)</f>
        <v>0</v>
      </c>
      <c r="AM292" s="413">
        <f>SUM(AM293:AM294)</f>
        <v>0</v>
      </c>
      <c r="AN292" s="413">
        <f>SUM(AN293:AN294)</f>
        <v>0</v>
      </c>
      <c r="AO292" s="414">
        <f>SUM(AO293:AO294)</f>
        <v>0</v>
      </c>
    </row>
    <row r="293" spans="1:41" ht="15.75" customHeight="1" x14ac:dyDescent="0.25">
      <c r="A293" s="78" t="s">
        <v>2169</v>
      </c>
      <c r="B293" s="79" t="s">
        <v>790</v>
      </c>
      <c r="C293" s="79" t="s">
        <v>2169</v>
      </c>
      <c r="D293" s="87" t="s">
        <v>2163</v>
      </c>
      <c r="E293" s="79" t="s">
        <v>2155</v>
      </c>
      <c r="F293" s="79">
        <v>0</v>
      </c>
      <c r="G293" s="80">
        <v>0</v>
      </c>
      <c r="H293" s="77"/>
      <c r="I293" s="415" t="s">
        <v>309</v>
      </c>
      <c r="J293" s="416"/>
      <c r="K293" s="416"/>
      <c r="L293" s="416"/>
      <c r="M293" s="416"/>
      <c r="N293" s="416"/>
      <c r="O293" s="417" t="s">
        <v>310</v>
      </c>
      <c r="P293" s="418" t="s">
        <v>310</v>
      </c>
      <c r="Q293" s="418" t="s">
        <v>310</v>
      </c>
      <c r="R293" s="418" t="s">
        <v>310</v>
      </c>
      <c r="S293" s="418" t="s">
        <v>310</v>
      </c>
      <c r="T293" s="418" t="s">
        <v>310</v>
      </c>
      <c r="U293" s="418" t="s">
        <v>310</v>
      </c>
      <c r="V293" s="418" t="s">
        <v>310</v>
      </c>
      <c r="W293" s="418" t="s">
        <v>310</v>
      </c>
      <c r="X293" s="418" t="s">
        <v>310</v>
      </c>
      <c r="Y293" s="418"/>
      <c r="Z293" s="418"/>
      <c r="AA293" s="418"/>
      <c r="AB293" s="418"/>
      <c r="AC293" s="418" t="s">
        <v>310</v>
      </c>
      <c r="AD293" s="418" t="s">
        <v>310</v>
      </c>
      <c r="AE293" s="418" t="s">
        <v>310</v>
      </c>
      <c r="AF293" s="418" t="s">
        <v>310</v>
      </c>
      <c r="AG293" s="418" t="s">
        <v>310</v>
      </c>
      <c r="AH293" s="418" t="s">
        <v>310</v>
      </c>
      <c r="AI293" s="418" t="s">
        <v>310</v>
      </c>
      <c r="AJ293" s="419" t="s">
        <v>310</v>
      </c>
      <c r="AK293" s="420"/>
      <c r="AL293" s="421"/>
      <c r="AM293" s="421"/>
      <c r="AN293" s="421"/>
      <c r="AO293" s="422"/>
    </row>
    <row r="294" spans="1:41" ht="15.75" customHeight="1" x14ac:dyDescent="0.25">
      <c r="A294" s="78" t="s">
        <v>2169</v>
      </c>
      <c r="B294" s="79" t="s">
        <v>790</v>
      </c>
      <c r="C294" s="79" t="s">
        <v>2169</v>
      </c>
      <c r="D294" s="87" t="s">
        <v>2166</v>
      </c>
      <c r="E294" s="79" t="s">
        <v>2155</v>
      </c>
      <c r="F294" s="79">
        <v>0</v>
      </c>
      <c r="G294" s="80">
        <v>0</v>
      </c>
      <c r="H294" s="77"/>
      <c r="I294" s="415" t="s">
        <v>311</v>
      </c>
      <c r="J294" s="416"/>
      <c r="K294" s="416"/>
      <c r="L294" s="416"/>
      <c r="M294" s="416"/>
      <c r="N294" s="416"/>
      <c r="O294" s="417" t="s">
        <v>1593</v>
      </c>
      <c r="P294" s="418" t="s">
        <v>1593</v>
      </c>
      <c r="Q294" s="418" t="s">
        <v>1593</v>
      </c>
      <c r="R294" s="418" t="s">
        <v>1593</v>
      </c>
      <c r="S294" s="418" t="s">
        <v>1593</v>
      </c>
      <c r="T294" s="418" t="s">
        <v>1593</v>
      </c>
      <c r="U294" s="418" t="s">
        <v>1593</v>
      </c>
      <c r="V294" s="418" t="s">
        <v>1593</v>
      </c>
      <c r="W294" s="418" t="s">
        <v>1593</v>
      </c>
      <c r="X294" s="418" t="s">
        <v>1593</v>
      </c>
      <c r="Y294" s="418"/>
      <c r="Z294" s="418"/>
      <c r="AA294" s="418"/>
      <c r="AB294" s="418"/>
      <c r="AC294" s="418" t="s">
        <v>1593</v>
      </c>
      <c r="AD294" s="418" t="s">
        <v>1593</v>
      </c>
      <c r="AE294" s="418" t="s">
        <v>1593</v>
      </c>
      <c r="AF294" s="418" t="s">
        <v>1593</v>
      </c>
      <c r="AG294" s="418" t="s">
        <v>1593</v>
      </c>
      <c r="AH294" s="418" t="s">
        <v>1593</v>
      </c>
      <c r="AI294" s="418" t="s">
        <v>1593</v>
      </c>
      <c r="AJ294" s="419" t="s">
        <v>1593</v>
      </c>
      <c r="AK294" s="420"/>
      <c r="AL294" s="421"/>
      <c r="AM294" s="421"/>
      <c r="AN294" s="421"/>
      <c r="AO294" s="422"/>
    </row>
    <row r="295" spans="1:41" ht="15.75" customHeight="1" x14ac:dyDescent="0.25">
      <c r="A295" s="78" t="s">
        <v>2169</v>
      </c>
      <c r="B295" s="79" t="s">
        <v>790</v>
      </c>
      <c r="C295" s="79" t="s">
        <v>504</v>
      </c>
      <c r="D295" s="87" t="s">
        <v>2155</v>
      </c>
      <c r="E295" s="79" t="s">
        <v>2155</v>
      </c>
      <c r="F295" s="79">
        <v>0</v>
      </c>
      <c r="G295" s="80">
        <v>0</v>
      </c>
      <c r="H295" s="77"/>
      <c r="I295" s="407" t="s">
        <v>1594</v>
      </c>
      <c r="J295" s="408"/>
      <c r="K295" s="408"/>
      <c r="L295" s="408"/>
      <c r="M295" s="408"/>
      <c r="N295" s="408"/>
      <c r="O295" s="409" t="s">
        <v>1595</v>
      </c>
      <c r="P295" s="410" t="s">
        <v>1595</v>
      </c>
      <c r="Q295" s="410" t="s">
        <v>1595</v>
      </c>
      <c r="R295" s="410" t="s">
        <v>1595</v>
      </c>
      <c r="S295" s="410" t="s">
        <v>1595</v>
      </c>
      <c r="T295" s="410" t="s">
        <v>1595</v>
      </c>
      <c r="U295" s="410" t="s">
        <v>1595</v>
      </c>
      <c r="V295" s="410" t="s">
        <v>1595</v>
      </c>
      <c r="W295" s="410" t="s">
        <v>1595</v>
      </c>
      <c r="X295" s="410" t="s">
        <v>1595</v>
      </c>
      <c r="Y295" s="410"/>
      <c r="Z295" s="410"/>
      <c r="AA295" s="410"/>
      <c r="AB295" s="410"/>
      <c r="AC295" s="410" t="s">
        <v>1595</v>
      </c>
      <c r="AD295" s="410" t="s">
        <v>1595</v>
      </c>
      <c r="AE295" s="410" t="s">
        <v>1595</v>
      </c>
      <c r="AF295" s="410" t="s">
        <v>1595</v>
      </c>
      <c r="AG295" s="410" t="s">
        <v>1595</v>
      </c>
      <c r="AH295" s="410" t="s">
        <v>1595</v>
      </c>
      <c r="AI295" s="410" t="s">
        <v>1595</v>
      </c>
      <c r="AJ295" s="411" t="s">
        <v>1595</v>
      </c>
      <c r="AK295" s="412">
        <f>SUM(AK296:AK297)</f>
        <v>0</v>
      </c>
      <c r="AL295" s="413">
        <f>SUM(AL296:AL297)</f>
        <v>0</v>
      </c>
      <c r="AM295" s="413">
        <f>SUM(AM296:AM297)</f>
        <v>0</v>
      </c>
      <c r="AN295" s="413">
        <f>SUM(AN296:AN297)</f>
        <v>0</v>
      </c>
      <c r="AO295" s="414">
        <f>SUM(AO296:AO297)</f>
        <v>0</v>
      </c>
    </row>
    <row r="296" spans="1:41" ht="15.75" customHeight="1" x14ac:dyDescent="0.25">
      <c r="A296" s="78" t="s">
        <v>2169</v>
      </c>
      <c r="B296" s="79" t="s">
        <v>790</v>
      </c>
      <c r="C296" s="79" t="s">
        <v>504</v>
      </c>
      <c r="D296" s="87" t="s">
        <v>2163</v>
      </c>
      <c r="E296" s="79" t="s">
        <v>2155</v>
      </c>
      <c r="F296" s="79">
        <v>0</v>
      </c>
      <c r="G296" s="80">
        <v>0</v>
      </c>
      <c r="H296" s="77"/>
      <c r="I296" s="415" t="s">
        <v>1596</v>
      </c>
      <c r="J296" s="416"/>
      <c r="K296" s="416"/>
      <c r="L296" s="416"/>
      <c r="M296" s="416"/>
      <c r="N296" s="416"/>
      <c r="O296" s="417" t="s">
        <v>1597</v>
      </c>
      <c r="P296" s="418" t="s">
        <v>1597</v>
      </c>
      <c r="Q296" s="418" t="s">
        <v>1597</v>
      </c>
      <c r="R296" s="418" t="s">
        <v>1597</v>
      </c>
      <c r="S296" s="418" t="s">
        <v>1597</v>
      </c>
      <c r="T296" s="418" t="s">
        <v>1597</v>
      </c>
      <c r="U296" s="418" t="s">
        <v>1597</v>
      </c>
      <c r="V296" s="418" t="s">
        <v>1597</v>
      </c>
      <c r="W296" s="418" t="s">
        <v>1597</v>
      </c>
      <c r="X296" s="418" t="s">
        <v>1597</v>
      </c>
      <c r="Y296" s="418"/>
      <c r="Z296" s="418"/>
      <c r="AA296" s="418"/>
      <c r="AB296" s="418"/>
      <c r="AC296" s="418" t="s">
        <v>1597</v>
      </c>
      <c r="AD296" s="418" t="s">
        <v>1597</v>
      </c>
      <c r="AE296" s="418" t="s">
        <v>1597</v>
      </c>
      <c r="AF296" s="418" t="s">
        <v>1597</v>
      </c>
      <c r="AG296" s="418" t="s">
        <v>1597</v>
      </c>
      <c r="AH296" s="418" t="s">
        <v>1597</v>
      </c>
      <c r="AI296" s="418" t="s">
        <v>1597</v>
      </c>
      <c r="AJ296" s="419" t="s">
        <v>1597</v>
      </c>
      <c r="AK296" s="420"/>
      <c r="AL296" s="421"/>
      <c r="AM296" s="421"/>
      <c r="AN296" s="421"/>
      <c r="AO296" s="422"/>
    </row>
    <row r="297" spans="1:41" ht="15.75" customHeight="1" x14ac:dyDescent="0.25">
      <c r="A297" s="78" t="s">
        <v>2169</v>
      </c>
      <c r="B297" s="79" t="s">
        <v>790</v>
      </c>
      <c r="C297" s="79" t="s">
        <v>504</v>
      </c>
      <c r="D297" s="87" t="s">
        <v>2166</v>
      </c>
      <c r="E297" s="79" t="s">
        <v>2155</v>
      </c>
      <c r="F297" s="79">
        <v>0</v>
      </c>
      <c r="G297" s="80">
        <v>0</v>
      </c>
      <c r="H297" s="77"/>
      <c r="I297" s="415" t="s">
        <v>1598</v>
      </c>
      <c r="J297" s="416"/>
      <c r="K297" s="416"/>
      <c r="L297" s="416"/>
      <c r="M297" s="416"/>
      <c r="N297" s="416"/>
      <c r="O297" s="417" t="s">
        <v>1599</v>
      </c>
      <c r="P297" s="418" t="s">
        <v>1599</v>
      </c>
      <c r="Q297" s="418" t="s">
        <v>1599</v>
      </c>
      <c r="R297" s="418" t="s">
        <v>1599</v>
      </c>
      <c r="S297" s="418" t="s">
        <v>1599</v>
      </c>
      <c r="T297" s="418" t="s">
        <v>1599</v>
      </c>
      <c r="U297" s="418" t="s">
        <v>1599</v>
      </c>
      <c r="V297" s="418" t="s">
        <v>1599</v>
      </c>
      <c r="W297" s="418" t="s">
        <v>1599</v>
      </c>
      <c r="X297" s="418" t="s">
        <v>1599</v>
      </c>
      <c r="Y297" s="418"/>
      <c r="Z297" s="418"/>
      <c r="AA297" s="418"/>
      <c r="AB297" s="418"/>
      <c r="AC297" s="418" t="s">
        <v>1599</v>
      </c>
      <c r="AD297" s="418" t="s">
        <v>1599</v>
      </c>
      <c r="AE297" s="418" t="s">
        <v>1599</v>
      </c>
      <c r="AF297" s="418" t="s">
        <v>1599</v>
      </c>
      <c r="AG297" s="418" t="s">
        <v>1599</v>
      </c>
      <c r="AH297" s="418" t="s">
        <v>1599</v>
      </c>
      <c r="AI297" s="418" t="s">
        <v>1599</v>
      </c>
      <c r="AJ297" s="419" t="s">
        <v>1599</v>
      </c>
      <c r="AK297" s="420"/>
      <c r="AL297" s="421"/>
      <c r="AM297" s="421"/>
      <c r="AN297" s="421"/>
      <c r="AO297" s="422"/>
    </row>
    <row r="298" spans="1:41" ht="15.75" customHeight="1" x14ac:dyDescent="0.25">
      <c r="A298" s="78" t="s">
        <v>2169</v>
      </c>
      <c r="B298" s="79" t="s">
        <v>790</v>
      </c>
      <c r="C298" s="79" t="s">
        <v>404</v>
      </c>
      <c r="D298" s="87" t="s">
        <v>2155</v>
      </c>
      <c r="E298" s="79" t="s">
        <v>2155</v>
      </c>
      <c r="F298" s="79">
        <v>0</v>
      </c>
      <c r="G298" s="80">
        <v>0</v>
      </c>
      <c r="H298" s="77" t="s">
        <v>489</v>
      </c>
      <c r="I298" s="407" t="s">
        <v>1600</v>
      </c>
      <c r="J298" s="408"/>
      <c r="K298" s="408"/>
      <c r="L298" s="408"/>
      <c r="M298" s="408"/>
      <c r="N298" s="408"/>
      <c r="O298" s="409" t="s">
        <v>1601</v>
      </c>
      <c r="P298" s="410" t="s">
        <v>1601</v>
      </c>
      <c r="Q298" s="410" t="s">
        <v>1601</v>
      </c>
      <c r="R298" s="410" t="s">
        <v>1601</v>
      </c>
      <c r="S298" s="410" t="s">
        <v>1601</v>
      </c>
      <c r="T298" s="410" t="s">
        <v>1601</v>
      </c>
      <c r="U298" s="410" t="s">
        <v>1601</v>
      </c>
      <c r="V298" s="410" t="s">
        <v>1601</v>
      </c>
      <c r="W298" s="410" t="s">
        <v>1601</v>
      </c>
      <c r="X298" s="410" t="s">
        <v>1601</v>
      </c>
      <c r="Y298" s="410"/>
      <c r="Z298" s="410"/>
      <c r="AA298" s="410"/>
      <c r="AB298" s="410"/>
      <c r="AC298" s="410" t="s">
        <v>1601</v>
      </c>
      <c r="AD298" s="410" t="s">
        <v>1601</v>
      </c>
      <c r="AE298" s="410" t="s">
        <v>1601</v>
      </c>
      <c r="AF298" s="410" t="s">
        <v>1601</v>
      </c>
      <c r="AG298" s="410" t="s">
        <v>1601</v>
      </c>
      <c r="AH298" s="410" t="s">
        <v>1601</v>
      </c>
      <c r="AI298" s="410" t="s">
        <v>1601</v>
      </c>
      <c r="AJ298" s="411" t="s">
        <v>1601</v>
      </c>
      <c r="AK298" s="412"/>
      <c r="AL298" s="413"/>
      <c r="AM298" s="413"/>
      <c r="AN298" s="413"/>
      <c r="AO298" s="414"/>
    </row>
    <row r="299" spans="1:41" ht="15.75" customHeight="1" x14ac:dyDescent="0.25">
      <c r="A299" s="74" t="s">
        <v>2169</v>
      </c>
      <c r="B299" s="75" t="s">
        <v>2163</v>
      </c>
      <c r="C299" s="75">
        <v>0</v>
      </c>
      <c r="D299" s="88" t="s">
        <v>2155</v>
      </c>
      <c r="E299" s="75" t="s">
        <v>2155</v>
      </c>
      <c r="F299" s="75">
        <v>0</v>
      </c>
      <c r="G299" s="76">
        <v>0</v>
      </c>
      <c r="H299" s="77"/>
      <c r="I299" s="390" t="s">
        <v>1602</v>
      </c>
      <c r="J299" s="391"/>
      <c r="K299" s="391"/>
      <c r="L299" s="391"/>
      <c r="M299" s="391"/>
      <c r="N299" s="391"/>
      <c r="O299" s="425" t="s">
        <v>1603</v>
      </c>
      <c r="P299" s="426" t="s">
        <v>1603</v>
      </c>
      <c r="Q299" s="426" t="s">
        <v>1603</v>
      </c>
      <c r="R299" s="426" t="s">
        <v>1603</v>
      </c>
      <c r="S299" s="426" t="s">
        <v>1603</v>
      </c>
      <c r="T299" s="426" t="s">
        <v>1603</v>
      </c>
      <c r="U299" s="426" t="s">
        <v>1603</v>
      </c>
      <c r="V299" s="426" t="s">
        <v>1603</v>
      </c>
      <c r="W299" s="426" t="s">
        <v>1603</v>
      </c>
      <c r="X299" s="426" t="s">
        <v>1603</v>
      </c>
      <c r="Y299" s="426"/>
      <c r="Z299" s="426"/>
      <c r="AA299" s="426"/>
      <c r="AB299" s="426"/>
      <c r="AC299" s="426" t="s">
        <v>1603</v>
      </c>
      <c r="AD299" s="426" t="s">
        <v>1603</v>
      </c>
      <c r="AE299" s="426" t="s">
        <v>1603</v>
      </c>
      <c r="AF299" s="426" t="s">
        <v>1603</v>
      </c>
      <c r="AG299" s="426" t="s">
        <v>1603</v>
      </c>
      <c r="AH299" s="426" t="s">
        <v>1603</v>
      </c>
      <c r="AI299" s="426" t="s">
        <v>1603</v>
      </c>
      <c r="AJ299" s="427" t="s">
        <v>1603</v>
      </c>
      <c r="AK299" s="412">
        <f>AK300+AK305+AK308+AK311</f>
        <v>0</v>
      </c>
      <c r="AL299" s="413">
        <f>AL300+AL305+AL308+AL311</f>
        <v>0</v>
      </c>
      <c r="AM299" s="413">
        <f>AM300+AM305+AM308+AM311</f>
        <v>0</v>
      </c>
      <c r="AN299" s="413">
        <f>AN300+AN305+AN308+AN311</f>
        <v>0</v>
      </c>
      <c r="AO299" s="414">
        <f>AO300+AO305+AO308+AO311</f>
        <v>0</v>
      </c>
    </row>
    <row r="300" spans="1:41" ht="15.75" customHeight="1" x14ac:dyDescent="0.25">
      <c r="A300" s="78" t="s">
        <v>2169</v>
      </c>
      <c r="B300" s="79" t="s">
        <v>2163</v>
      </c>
      <c r="C300" s="79" t="s">
        <v>2154</v>
      </c>
      <c r="D300" s="87" t="s">
        <v>2155</v>
      </c>
      <c r="E300" s="79" t="s">
        <v>2155</v>
      </c>
      <c r="F300" s="79">
        <v>0</v>
      </c>
      <c r="G300" s="80">
        <v>0</v>
      </c>
      <c r="H300" s="77"/>
      <c r="I300" s="390" t="s">
        <v>12</v>
      </c>
      <c r="J300" s="391"/>
      <c r="K300" s="391"/>
      <c r="L300" s="391"/>
      <c r="M300" s="391"/>
      <c r="N300" s="391"/>
      <c r="O300" s="392" t="s">
        <v>13</v>
      </c>
      <c r="P300" s="393" t="s">
        <v>13</v>
      </c>
      <c r="Q300" s="393" t="s">
        <v>13</v>
      </c>
      <c r="R300" s="393" t="s">
        <v>13</v>
      </c>
      <c r="S300" s="393" t="s">
        <v>13</v>
      </c>
      <c r="T300" s="393" t="s">
        <v>13</v>
      </c>
      <c r="U300" s="393" t="s">
        <v>13</v>
      </c>
      <c r="V300" s="393" t="s">
        <v>13</v>
      </c>
      <c r="W300" s="393" t="s">
        <v>13</v>
      </c>
      <c r="X300" s="393" t="s">
        <v>13</v>
      </c>
      <c r="Y300" s="393"/>
      <c r="Z300" s="393"/>
      <c r="AA300" s="393"/>
      <c r="AB300" s="393"/>
      <c r="AC300" s="393" t="s">
        <v>13</v>
      </c>
      <c r="AD300" s="393" t="s">
        <v>13</v>
      </c>
      <c r="AE300" s="393" t="s">
        <v>13</v>
      </c>
      <c r="AF300" s="393" t="s">
        <v>13</v>
      </c>
      <c r="AG300" s="393" t="s">
        <v>13</v>
      </c>
      <c r="AH300" s="393" t="s">
        <v>13</v>
      </c>
      <c r="AI300" s="393" t="s">
        <v>13</v>
      </c>
      <c r="AJ300" s="394" t="s">
        <v>13</v>
      </c>
      <c r="AK300" s="395">
        <f>AK301+AK304</f>
        <v>0</v>
      </c>
      <c r="AL300" s="396">
        <f>AL301+AL304</f>
        <v>0</v>
      </c>
      <c r="AM300" s="396">
        <f>AM301+AM304</f>
        <v>0</v>
      </c>
      <c r="AN300" s="396">
        <f>AN301+AN304</f>
        <v>0</v>
      </c>
      <c r="AO300" s="397">
        <f>AO301+AO304</f>
        <v>0</v>
      </c>
    </row>
    <row r="301" spans="1:41" ht="15.75" customHeight="1" x14ac:dyDescent="0.25">
      <c r="A301" s="83" t="s">
        <v>2169</v>
      </c>
      <c r="B301" s="84" t="s">
        <v>2163</v>
      </c>
      <c r="C301" s="84" t="s">
        <v>2154</v>
      </c>
      <c r="D301" s="85" t="s">
        <v>2163</v>
      </c>
      <c r="E301" s="84" t="s">
        <v>2155</v>
      </c>
      <c r="F301" s="84">
        <v>0</v>
      </c>
      <c r="G301" s="86">
        <v>0</v>
      </c>
      <c r="H301" s="77"/>
      <c r="I301" s="407" t="s">
        <v>14</v>
      </c>
      <c r="J301" s="408"/>
      <c r="K301" s="408"/>
      <c r="L301" s="408"/>
      <c r="M301" s="408"/>
      <c r="N301" s="408"/>
      <c r="O301" s="409" t="s">
        <v>15</v>
      </c>
      <c r="P301" s="410" t="s">
        <v>15</v>
      </c>
      <c r="Q301" s="410" t="s">
        <v>15</v>
      </c>
      <c r="R301" s="410" t="s">
        <v>15</v>
      </c>
      <c r="S301" s="410" t="s">
        <v>15</v>
      </c>
      <c r="T301" s="410" t="s">
        <v>15</v>
      </c>
      <c r="U301" s="410" t="s">
        <v>15</v>
      </c>
      <c r="V301" s="410" t="s">
        <v>15</v>
      </c>
      <c r="W301" s="410" t="s">
        <v>15</v>
      </c>
      <c r="X301" s="410" t="s">
        <v>15</v>
      </c>
      <c r="Y301" s="410"/>
      <c r="Z301" s="410"/>
      <c r="AA301" s="410"/>
      <c r="AB301" s="410"/>
      <c r="AC301" s="410" t="s">
        <v>15</v>
      </c>
      <c r="AD301" s="410" t="s">
        <v>15</v>
      </c>
      <c r="AE301" s="410" t="s">
        <v>15</v>
      </c>
      <c r="AF301" s="410" t="s">
        <v>15</v>
      </c>
      <c r="AG301" s="410" t="s">
        <v>15</v>
      </c>
      <c r="AH301" s="410" t="s">
        <v>15</v>
      </c>
      <c r="AI301" s="410" t="s">
        <v>15</v>
      </c>
      <c r="AJ301" s="411" t="s">
        <v>15</v>
      </c>
      <c r="AK301" s="412">
        <f>SUM(AK302:AK303)</f>
        <v>0</v>
      </c>
      <c r="AL301" s="413">
        <f>SUM(AL302:AL303)</f>
        <v>0</v>
      </c>
      <c r="AM301" s="413">
        <f>SUM(AM302:AM303)</f>
        <v>0</v>
      </c>
      <c r="AN301" s="413">
        <f>SUM(AN302:AN303)</f>
        <v>0</v>
      </c>
      <c r="AO301" s="414">
        <f>SUM(AO302:AO303)</f>
        <v>0</v>
      </c>
    </row>
    <row r="302" spans="1:41" ht="15.75" customHeight="1" x14ac:dyDescent="0.25">
      <c r="A302" s="83" t="s">
        <v>2169</v>
      </c>
      <c r="B302" s="84" t="s">
        <v>2163</v>
      </c>
      <c r="C302" s="84" t="s">
        <v>2154</v>
      </c>
      <c r="D302" s="85" t="s">
        <v>2163</v>
      </c>
      <c r="E302" s="85" t="s">
        <v>2166</v>
      </c>
      <c r="F302" s="84">
        <v>0</v>
      </c>
      <c r="G302" s="86">
        <v>0</v>
      </c>
      <c r="H302" s="77"/>
      <c r="I302" s="415" t="s">
        <v>16</v>
      </c>
      <c r="J302" s="416"/>
      <c r="K302" s="416"/>
      <c r="L302" s="416"/>
      <c r="M302" s="416"/>
      <c r="N302" s="416"/>
      <c r="O302" s="417" t="s">
        <v>17</v>
      </c>
      <c r="P302" s="418" t="s">
        <v>17</v>
      </c>
      <c r="Q302" s="418" t="s">
        <v>17</v>
      </c>
      <c r="R302" s="418" t="s">
        <v>17</v>
      </c>
      <c r="S302" s="418" t="s">
        <v>17</v>
      </c>
      <c r="T302" s="418" t="s">
        <v>17</v>
      </c>
      <c r="U302" s="418" t="s">
        <v>17</v>
      </c>
      <c r="V302" s="418" t="s">
        <v>17</v>
      </c>
      <c r="W302" s="418" t="s">
        <v>17</v>
      </c>
      <c r="X302" s="418" t="s">
        <v>17</v>
      </c>
      <c r="Y302" s="418"/>
      <c r="Z302" s="418"/>
      <c r="AA302" s="418"/>
      <c r="AB302" s="418"/>
      <c r="AC302" s="418" t="s">
        <v>17</v>
      </c>
      <c r="AD302" s="418" t="s">
        <v>17</v>
      </c>
      <c r="AE302" s="418" t="s">
        <v>17</v>
      </c>
      <c r="AF302" s="418" t="s">
        <v>17</v>
      </c>
      <c r="AG302" s="418" t="s">
        <v>17</v>
      </c>
      <c r="AH302" s="418" t="s">
        <v>17</v>
      </c>
      <c r="AI302" s="418" t="s">
        <v>17</v>
      </c>
      <c r="AJ302" s="419" t="s">
        <v>17</v>
      </c>
      <c r="AK302" s="420"/>
      <c r="AL302" s="421"/>
      <c r="AM302" s="421"/>
      <c r="AN302" s="421"/>
      <c r="AO302" s="422"/>
    </row>
    <row r="303" spans="1:41" ht="15.75" customHeight="1" x14ac:dyDescent="0.25">
      <c r="A303" s="83" t="s">
        <v>2169</v>
      </c>
      <c r="B303" s="84" t="s">
        <v>2163</v>
      </c>
      <c r="C303" s="84" t="s">
        <v>2154</v>
      </c>
      <c r="D303" s="85" t="s">
        <v>2163</v>
      </c>
      <c r="E303" s="85" t="s">
        <v>488</v>
      </c>
      <c r="F303" s="84">
        <v>0</v>
      </c>
      <c r="G303" s="86">
        <v>0</v>
      </c>
      <c r="H303" s="77"/>
      <c r="I303" s="415" t="s">
        <v>18</v>
      </c>
      <c r="J303" s="416"/>
      <c r="K303" s="416"/>
      <c r="L303" s="416"/>
      <c r="M303" s="416"/>
      <c r="N303" s="416"/>
      <c r="O303" s="417" t="s">
        <v>19</v>
      </c>
      <c r="P303" s="418" t="s">
        <v>19</v>
      </c>
      <c r="Q303" s="418" t="s">
        <v>19</v>
      </c>
      <c r="R303" s="418" t="s">
        <v>19</v>
      </c>
      <c r="S303" s="418" t="s">
        <v>19</v>
      </c>
      <c r="T303" s="418" t="s">
        <v>19</v>
      </c>
      <c r="U303" s="418" t="s">
        <v>19</v>
      </c>
      <c r="V303" s="418" t="s">
        <v>19</v>
      </c>
      <c r="W303" s="418" t="s">
        <v>19</v>
      </c>
      <c r="X303" s="418" t="s">
        <v>19</v>
      </c>
      <c r="Y303" s="418"/>
      <c r="Z303" s="418"/>
      <c r="AA303" s="418"/>
      <c r="AB303" s="418"/>
      <c r="AC303" s="418" t="s">
        <v>19</v>
      </c>
      <c r="AD303" s="418" t="s">
        <v>19</v>
      </c>
      <c r="AE303" s="418" t="s">
        <v>19</v>
      </c>
      <c r="AF303" s="418" t="s">
        <v>19</v>
      </c>
      <c r="AG303" s="418" t="s">
        <v>19</v>
      </c>
      <c r="AH303" s="418" t="s">
        <v>19</v>
      </c>
      <c r="AI303" s="418" t="s">
        <v>19</v>
      </c>
      <c r="AJ303" s="419" t="s">
        <v>19</v>
      </c>
      <c r="AK303" s="420"/>
      <c r="AL303" s="421"/>
      <c r="AM303" s="421"/>
      <c r="AN303" s="421"/>
      <c r="AO303" s="422"/>
    </row>
    <row r="304" spans="1:41" ht="15.75" customHeight="1" x14ac:dyDescent="0.25">
      <c r="A304" s="83" t="s">
        <v>2169</v>
      </c>
      <c r="B304" s="84" t="s">
        <v>2163</v>
      </c>
      <c r="C304" s="84" t="s">
        <v>2154</v>
      </c>
      <c r="D304" s="85" t="s">
        <v>2166</v>
      </c>
      <c r="E304" s="84" t="s">
        <v>2155</v>
      </c>
      <c r="F304" s="84">
        <v>0</v>
      </c>
      <c r="G304" s="86">
        <v>0</v>
      </c>
      <c r="H304" s="77"/>
      <c r="I304" s="407" t="s">
        <v>20</v>
      </c>
      <c r="J304" s="408"/>
      <c r="K304" s="408"/>
      <c r="L304" s="408"/>
      <c r="M304" s="408"/>
      <c r="N304" s="408"/>
      <c r="O304" s="409" t="s">
        <v>21</v>
      </c>
      <c r="P304" s="410" t="s">
        <v>21</v>
      </c>
      <c r="Q304" s="410" t="s">
        <v>21</v>
      </c>
      <c r="R304" s="410" t="s">
        <v>21</v>
      </c>
      <c r="S304" s="410" t="s">
        <v>21</v>
      </c>
      <c r="T304" s="410" t="s">
        <v>21</v>
      </c>
      <c r="U304" s="410" t="s">
        <v>21</v>
      </c>
      <c r="V304" s="410" t="s">
        <v>21</v>
      </c>
      <c r="W304" s="410" t="s">
        <v>21</v>
      </c>
      <c r="X304" s="410" t="s">
        <v>21</v>
      </c>
      <c r="Y304" s="410"/>
      <c r="Z304" s="410"/>
      <c r="AA304" s="410"/>
      <c r="AB304" s="410"/>
      <c r="AC304" s="410" t="s">
        <v>21</v>
      </c>
      <c r="AD304" s="410" t="s">
        <v>21</v>
      </c>
      <c r="AE304" s="410" t="s">
        <v>21</v>
      </c>
      <c r="AF304" s="410" t="s">
        <v>21</v>
      </c>
      <c r="AG304" s="410" t="s">
        <v>21</v>
      </c>
      <c r="AH304" s="410" t="s">
        <v>21</v>
      </c>
      <c r="AI304" s="410" t="s">
        <v>21</v>
      </c>
      <c r="AJ304" s="411" t="s">
        <v>21</v>
      </c>
      <c r="AK304" s="412"/>
      <c r="AL304" s="413"/>
      <c r="AM304" s="413"/>
      <c r="AN304" s="413"/>
      <c r="AO304" s="414"/>
    </row>
    <row r="305" spans="1:41" ht="15.75" customHeight="1" x14ac:dyDescent="0.25">
      <c r="A305" s="78" t="s">
        <v>2169</v>
      </c>
      <c r="B305" s="79" t="s">
        <v>2163</v>
      </c>
      <c r="C305" s="79" t="s">
        <v>2169</v>
      </c>
      <c r="D305" s="87" t="s">
        <v>2155</v>
      </c>
      <c r="E305" s="79" t="s">
        <v>2155</v>
      </c>
      <c r="F305" s="79">
        <v>0</v>
      </c>
      <c r="G305" s="80">
        <v>0</v>
      </c>
      <c r="H305" s="77"/>
      <c r="I305" s="390" t="s">
        <v>22</v>
      </c>
      <c r="J305" s="391"/>
      <c r="K305" s="391"/>
      <c r="L305" s="391"/>
      <c r="M305" s="391"/>
      <c r="N305" s="391"/>
      <c r="O305" s="392" t="s">
        <v>329</v>
      </c>
      <c r="P305" s="393" t="s">
        <v>329</v>
      </c>
      <c r="Q305" s="393" t="s">
        <v>329</v>
      </c>
      <c r="R305" s="393" t="s">
        <v>329</v>
      </c>
      <c r="S305" s="393" t="s">
        <v>329</v>
      </c>
      <c r="T305" s="393" t="s">
        <v>329</v>
      </c>
      <c r="U305" s="393" t="s">
        <v>329</v>
      </c>
      <c r="V305" s="393" t="s">
        <v>329</v>
      </c>
      <c r="W305" s="393" t="s">
        <v>329</v>
      </c>
      <c r="X305" s="393" t="s">
        <v>329</v>
      </c>
      <c r="Y305" s="393"/>
      <c r="Z305" s="393"/>
      <c r="AA305" s="393"/>
      <c r="AB305" s="393"/>
      <c r="AC305" s="393" t="s">
        <v>329</v>
      </c>
      <c r="AD305" s="393" t="s">
        <v>329</v>
      </c>
      <c r="AE305" s="393" t="s">
        <v>329</v>
      </c>
      <c r="AF305" s="393" t="s">
        <v>329</v>
      </c>
      <c r="AG305" s="393" t="s">
        <v>329</v>
      </c>
      <c r="AH305" s="393" t="s">
        <v>329</v>
      </c>
      <c r="AI305" s="393" t="s">
        <v>329</v>
      </c>
      <c r="AJ305" s="394" t="s">
        <v>329</v>
      </c>
      <c r="AK305" s="395">
        <f>SUM(AK306:AK307)</f>
        <v>0</v>
      </c>
      <c r="AL305" s="396">
        <f>SUM(AL306:AL307)</f>
        <v>0</v>
      </c>
      <c r="AM305" s="396">
        <f>SUM(AM306:AM307)</f>
        <v>0</v>
      </c>
      <c r="AN305" s="396">
        <f>SUM(AN306:AN307)</f>
        <v>0</v>
      </c>
      <c r="AO305" s="397">
        <f>SUM(AO306:AO307)</f>
        <v>0</v>
      </c>
    </row>
    <row r="306" spans="1:41" ht="15.75" customHeight="1" x14ac:dyDescent="0.25">
      <c r="A306" s="83" t="s">
        <v>2169</v>
      </c>
      <c r="B306" s="84" t="s">
        <v>2163</v>
      </c>
      <c r="C306" s="84" t="s">
        <v>2169</v>
      </c>
      <c r="D306" s="85" t="s">
        <v>2163</v>
      </c>
      <c r="E306" s="84" t="s">
        <v>2155</v>
      </c>
      <c r="F306" s="84">
        <v>0</v>
      </c>
      <c r="G306" s="86">
        <v>0</v>
      </c>
      <c r="H306" s="77"/>
      <c r="I306" s="407" t="s">
        <v>330</v>
      </c>
      <c r="J306" s="408"/>
      <c r="K306" s="408"/>
      <c r="L306" s="408"/>
      <c r="M306" s="408"/>
      <c r="N306" s="408"/>
      <c r="O306" s="409" t="s">
        <v>331</v>
      </c>
      <c r="P306" s="410" t="s">
        <v>331</v>
      </c>
      <c r="Q306" s="410" t="s">
        <v>331</v>
      </c>
      <c r="R306" s="410" t="s">
        <v>331</v>
      </c>
      <c r="S306" s="410" t="s">
        <v>331</v>
      </c>
      <c r="T306" s="410" t="s">
        <v>331</v>
      </c>
      <c r="U306" s="410" t="s">
        <v>331</v>
      </c>
      <c r="V306" s="410" t="s">
        <v>331</v>
      </c>
      <c r="W306" s="410" t="s">
        <v>331</v>
      </c>
      <c r="X306" s="410" t="s">
        <v>331</v>
      </c>
      <c r="Y306" s="410"/>
      <c r="Z306" s="410"/>
      <c r="AA306" s="410"/>
      <c r="AB306" s="410"/>
      <c r="AC306" s="410" t="s">
        <v>331</v>
      </c>
      <c r="AD306" s="410" t="s">
        <v>331</v>
      </c>
      <c r="AE306" s="410" t="s">
        <v>331</v>
      </c>
      <c r="AF306" s="410" t="s">
        <v>331</v>
      </c>
      <c r="AG306" s="410" t="s">
        <v>331</v>
      </c>
      <c r="AH306" s="410" t="s">
        <v>331</v>
      </c>
      <c r="AI306" s="410" t="s">
        <v>331</v>
      </c>
      <c r="AJ306" s="411" t="s">
        <v>331</v>
      </c>
      <c r="AK306" s="412"/>
      <c r="AL306" s="413"/>
      <c r="AM306" s="413"/>
      <c r="AN306" s="413"/>
      <c r="AO306" s="414"/>
    </row>
    <row r="307" spans="1:41" ht="15.75" customHeight="1" x14ac:dyDescent="0.25">
      <c r="A307" s="83" t="s">
        <v>2169</v>
      </c>
      <c r="B307" s="84" t="s">
        <v>2163</v>
      </c>
      <c r="C307" s="84" t="s">
        <v>2169</v>
      </c>
      <c r="D307" s="85" t="s">
        <v>2166</v>
      </c>
      <c r="E307" s="84" t="s">
        <v>2155</v>
      </c>
      <c r="F307" s="84">
        <v>0</v>
      </c>
      <c r="G307" s="86">
        <v>0</v>
      </c>
      <c r="H307" s="77"/>
      <c r="I307" s="407" t="s">
        <v>332</v>
      </c>
      <c r="J307" s="408"/>
      <c r="K307" s="408"/>
      <c r="L307" s="408"/>
      <c r="M307" s="408"/>
      <c r="N307" s="408"/>
      <c r="O307" s="409" t="s">
        <v>333</v>
      </c>
      <c r="P307" s="410" t="s">
        <v>333</v>
      </c>
      <c r="Q307" s="410" t="s">
        <v>333</v>
      </c>
      <c r="R307" s="410" t="s">
        <v>333</v>
      </c>
      <c r="S307" s="410" t="s">
        <v>333</v>
      </c>
      <c r="T307" s="410" t="s">
        <v>333</v>
      </c>
      <c r="U307" s="410" t="s">
        <v>333</v>
      </c>
      <c r="V307" s="410" t="s">
        <v>333</v>
      </c>
      <c r="W307" s="410" t="s">
        <v>333</v>
      </c>
      <c r="X307" s="410" t="s">
        <v>333</v>
      </c>
      <c r="Y307" s="410"/>
      <c r="Z307" s="410"/>
      <c r="AA307" s="410"/>
      <c r="AB307" s="410"/>
      <c r="AC307" s="410" t="s">
        <v>333</v>
      </c>
      <c r="AD307" s="410" t="s">
        <v>333</v>
      </c>
      <c r="AE307" s="410" t="s">
        <v>333</v>
      </c>
      <c r="AF307" s="410" t="s">
        <v>333</v>
      </c>
      <c r="AG307" s="410" t="s">
        <v>333</v>
      </c>
      <c r="AH307" s="410" t="s">
        <v>333</v>
      </c>
      <c r="AI307" s="410" t="s">
        <v>333</v>
      </c>
      <c r="AJ307" s="411" t="s">
        <v>333</v>
      </c>
      <c r="AK307" s="420"/>
      <c r="AL307" s="421"/>
      <c r="AM307" s="421"/>
      <c r="AN307" s="421"/>
      <c r="AO307" s="422"/>
    </row>
    <row r="308" spans="1:41" ht="15.75" customHeight="1" x14ac:dyDescent="0.25">
      <c r="A308" s="78" t="s">
        <v>2169</v>
      </c>
      <c r="B308" s="79" t="s">
        <v>2163</v>
      </c>
      <c r="C308" s="79" t="s">
        <v>504</v>
      </c>
      <c r="D308" s="87" t="s">
        <v>2155</v>
      </c>
      <c r="E308" s="79" t="s">
        <v>2155</v>
      </c>
      <c r="F308" s="79">
        <v>0</v>
      </c>
      <c r="G308" s="80">
        <v>0</v>
      </c>
      <c r="H308" s="77"/>
      <c r="I308" s="390" t="s">
        <v>334</v>
      </c>
      <c r="J308" s="391"/>
      <c r="K308" s="391"/>
      <c r="L308" s="391"/>
      <c r="M308" s="391"/>
      <c r="N308" s="391"/>
      <c r="O308" s="392" t="s">
        <v>335</v>
      </c>
      <c r="P308" s="393" t="s">
        <v>335</v>
      </c>
      <c r="Q308" s="393" t="s">
        <v>335</v>
      </c>
      <c r="R308" s="393" t="s">
        <v>335</v>
      </c>
      <c r="S308" s="393" t="s">
        <v>335</v>
      </c>
      <c r="T308" s="393" t="s">
        <v>335</v>
      </c>
      <c r="U308" s="393" t="s">
        <v>335</v>
      </c>
      <c r="V308" s="393" t="s">
        <v>335</v>
      </c>
      <c r="W308" s="393" t="s">
        <v>335</v>
      </c>
      <c r="X308" s="393" t="s">
        <v>335</v>
      </c>
      <c r="Y308" s="393"/>
      <c r="Z308" s="393"/>
      <c r="AA308" s="393"/>
      <c r="AB308" s="393"/>
      <c r="AC308" s="393" t="s">
        <v>335</v>
      </c>
      <c r="AD308" s="393" t="s">
        <v>335</v>
      </c>
      <c r="AE308" s="393" t="s">
        <v>335</v>
      </c>
      <c r="AF308" s="393" t="s">
        <v>335</v>
      </c>
      <c r="AG308" s="393" t="s">
        <v>335</v>
      </c>
      <c r="AH308" s="393" t="s">
        <v>335</v>
      </c>
      <c r="AI308" s="393" t="s">
        <v>335</v>
      </c>
      <c r="AJ308" s="394" t="s">
        <v>335</v>
      </c>
      <c r="AK308" s="395">
        <f>SUM(AK309:AK310)</f>
        <v>0</v>
      </c>
      <c r="AL308" s="396">
        <f>SUM(AL309:AL310)</f>
        <v>0</v>
      </c>
      <c r="AM308" s="396">
        <f>SUM(AM309:AM310)</f>
        <v>0</v>
      </c>
      <c r="AN308" s="396">
        <f>SUM(AN309:AN310)</f>
        <v>0</v>
      </c>
      <c r="AO308" s="397">
        <f>SUM(AO309:AO310)</f>
        <v>0</v>
      </c>
    </row>
    <row r="309" spans="1:41" ht="15.75" customHeight="1" x14ac:dyDescent="0.25">
      <c r="A309" s="83" t="s">
        <v>2169</v>
      </c>
      <c r="B309" s="84" t="s">
        <v>2163</v>
      </c>
      <c r="C309" s="84" t="s">
        <v>504</v>
      </c>
      <c r="D309" s="85" t="s">
        <v>2163</v>
      </c>
      <c r="E309" s="84" t="s">
        <v>2155</v>
      </c>
      <c r="F309" s="84">
        <v>0</v>
      </c>
      <c r="G309" s="86">
        <v>0</v>
      </c>
      <c r="H309" s="77"/>
      <c r="I309" s="407" t="s">
        <v>336</v>
      </c>
      <c r="J309" s="408"/>
      <c r="K309" s="408"/>
      <c r="L309" s="408"/>
      <c r="M309" s="408"/>
      <c r="N309" s="408"/>
      <c r="O309" s="409" t="s">
        <v>337</v>
      </c>
      <c r="P309" s="410" t="s">
        <v>337</v>
      </c>
      <c r="Q309" s="410" t="s">
        <v>337</v>
      </c>
      <c r="R309" s="410" t="s">
        <v>337</v>
      </c>
      <c r="S309" s="410" t="s">
        <v>337</v>
      </c>
      <c r="T309" s="410" t="s">
        <v>337</v>
      </c>
      <c r="U309" s="410" t="s">
        <v>337</v>
      </c>
      <c r="V309" s="410" t="s">
        <v>337</v>
      </c>
      <c r="W309" s="410" t="s">
        <v>337</v>
      </c>
      <c r="X309" s="410" t="s">
        <v>337</v>
      </c>
      <c r="Y309" s="410"/>
      <c r="Z309" s="410"/>
      <c r="AA309" s="410"/>
      <c r="AB309" s="410"/>
      <c r="AC309" s="410" t="s">
        <v>337</v>
      </c>
      <c r="AD309" s="410" t="s">
        <v>337</v>
      </c>
      <c r="AE309" s="410" t="s">
        <v>337</v>
      </c>
      <c r="AF309" s="410" t="s">
        <v>337</v>
      </c>
      <c r="AG309" s="410" t="s">
        <v>337</v>
      </c>
      <c r="AH309" s="410" t="s">
        <v>337</v>
      </c>
      <c r="AI309" s="410" t="s">
        <v>337</v>
      </c>
      <c r="AJ309" s="411" t="s">
        <v>337</v>
      </c>
      <c r="AK309" s="412"/>
      <c r="AL309" s="413"/>
      <c r="AM309" s="413"/>
      <c r="AN309" s="413"/>
      <c r="AO309" s="414"/>
    </row>
    <row r="310" spans="1:41" ht="15.75" customHeight="1" x14ac:dyDescent="0.25">
      <c r="A310" s="83" t="s">
        <v>2169</v>
      </c>
      <c r="B310" s="84" t="s">
        <v>2163</v>
      </c>
      <c r="C310" s="84" t="s">
        <v>504</v>
      </c>
      <c r="D310" s="85" t="s">
        <v>2166</v>
      </c>
      <c r="E310" s="84" t="s">
        <v>2155</v>
      </c>
      <c r="F310" s="84">
        <v>0</v>
      </c>
      <c r="G310" s="86">
        <v>0</v>
      </c>
      <c r="H310" s="77"/>
      <c r="I310" s="407" t="s">
        <v>338</v>
      </c>
      <c r="J310" s="408"/>
      <c r="K310" s="408"/>
      <c r="L310" s="408"/>
      <c r="M310" s="408"/>
      <c r="N310" s="408"/>
      <c r="O310" s="409" t="s">
        <v>339</v>
      </c>
      <c r="P310" s="410" t="s">
        <v>339</v>
      </c>
      <c r="Q310" s="410" t="s">
        <v>339</v>
      </c>
      <c r="R310" s="410" t="s">
        <v>339</v>
      </c>
      <c r="S310" s="410" t="s">
        <v>339</v>
      </c>
      <c r="T310" s="410" t="s">
        <v>339</v>
      </c>
      <c r="U310" s="410" t="s">
        <v>339</v>
      </c>
      <c r="V310" s="410" t="s">
        <v>339</v>
      </c>
      <c r="W310" s="410" t="s">
        <v>339</v>
      </c>
      <c r="X310" s="410" t="s">
        <v>339</v>
      </c>
      <c r="Y310" s="410"/>
      <c r="Z310" s="410"/>
      <c r="AA310" s="410"/>
      <c r="AB310" s="410"/>
      <c r="AC310" s="410" t="s">
        <v>339</v>
      </c>
      <c r="AD310" s="410" t="s">
        <v>339</v>
      </c>
      <c r="AE310" s="410" t="s">
        <v>339</v>
      </c>
      <c r="AF310" s="410" t="s">
        <v>339</v>
      </c>
      <c r="AG310" s="410" t="s">
        <v>339</v>
      </c>
      <c r="AH310" s="410" t="s">
        <v>339</v>
      </c>
      <c r="AI310" s="410" t="s">
        <v>339</v>
      </c>
      <c r="AJ310" s="411" t="s">
        <v>339</v>
      </c>
      <c r="AK310" s="412"/>
      <c r="AL310" s="413"/>
      <c r="AM310" s="413"/>
      <c r="AN310" s="413"/>
      <c r="AO310" s="414"/>
    </row>
    <row r="311" spans="1:41" ht="15.75" customHeight="1" x14ac:dyDescent="0.25">
      <c r="A311" s="78" t="s">
        <v>2169</v>
      </c>
      <c r="B311" s="79" t="s">
        <v>2163</v>
      </c>
      <c r="C311" s="79" t="s">
        <v>404</v>
      </c>
      <c r="D311" s="87" t="s">
        <v>2155</v>
      </c>
      <c r="E311" s="79" t="s">
        <v>2155</v>
      </c>
      <c r="F311" s="79">
        <v>0</v>
      </c>
      <c r="G311" s="80">
        <v>0</v>
      </c>
      <c r="H311" s="77"/>
      <c r="I311" s="390" t="s">
        <v>340</v>
      </c>
      <c r="J311" s="391"/>
      <c r="K311" s="391"/>
      <c r="L311" s="391"/>
      <c r="M311" s="391"/>
      <c r="N311" s="391"/>
      <c r="O311" s="392" t="s">
        <v>341</v>
      </c>
      <c r="P311" s="393" t="s">
        <v>341</v>
      </c>
      <c r="Q311" s="393" t="s">
        <v>341</v>
      </c>
      <c r="R311" s="393" t="s">
        <v>341</v>
      </c>
      <c r="S311" s="393" t="s">
        <v>341</v>
      </c>
      <c r="T311" s="393" t="s">
        <v>341</v>
      </c>
      <c r="U311" s="393" t="s">
        <v>341</v>
      </c>
      <c r="V311" s="393" t="s">
        <v>341</v>
      </c>
      <c r="W311" s="393" t="s">
        <v>341</v>
      </c>
      <c r="X311" s="393" t="s">
        <v>341</v>
      </c>
      <c r="Y311" s="393"/>
      <c r="Z311" s="393"/>
      <c r="AA311" s="393"/>
      <c r="AB311" s="393"/>
      <c r="AC311" s="393" t="s">
        <v>341</v>
      </c>
      <c r="AD311" s="393" t="s">
        <v>341</v>
      </c>
      <c r="AE311" s="393" t="s">
        <v>341</v>
      </c>
      <c r="AF311" s="393" t="s">
        <v>341</v>
      </c>
      <c r="AG311" s="393" t="s">
        <v>341</v>
      </c>
      <c r="AH311" s="393" t="s">
        <v>341</v>
      </c>
      <c r="AI311" s="393" t="s">
        <v>341</v>
      </c>
      <c r="AJ311" s="394" t="s">
        <v>341</v>
      </c>
      <c r="AK311" s="395">
        <f>SUM(AK312:AK313)</f>
        <v>0</v>
      </c>
      <c r="AL311" s="396">
        <f>SUM(AL312:AL313)</f>
        <v>0</v>
      </c>
      <c r="AM311" s="396">
        <f>SUM(AM312:AM313)</f>
        <v>0</v>
      </c>
      <c r="AN311" s="396">
        <f>SUM(AN312:AN313)</f>
        <v>0</v>
      </c>
      <c r="AO311" s="397">
        <f>SUM(AO312:AO313)</f>
        <v>0</v>
      </c>
    </row>
    <row r="312" spans="1:41" ht="15.75" customHeight="1" x14ac:dyDescent="0.25">
      <c r="A312" s="83" t="s">
        <v>2169</v>
      </c>
      <c r="B312" s="84" t="s">
        <v>2163</v>
      </c>
      <c r="C312" s="84" t="s">
        <v>404</v>
      </c>
      <c r="D312" s="85" t="s">
        <v>2163</v>
      </c>
      <c r="E312" s="84" t="s">
        <v>2155</v>
      </c>
      <c r="F312" s="84">
        <v>0</v>
      </c>
      <c r="G312" s="86">
        <v>0</v>
      </c>
      <c r="H312" s="77"/>
      <c r="I312" s="407" t="s">
        <v>342</v>
      </c>
      <c r="J312" s="408"/>
      <c r="K312" s="408"/>
      <c r="L312" s="408"/>
      <c r="M312" s="408"/>
      <c r="N312" s="408"/>
      <c r="O312" s="409" t="s">
        <v>343</v>
      </c>
      <c r="P312" s="410" t="s">
        <v>343</v>
      </c>
      <c r="Q312" s="410" t="s">
        <v>343</v>
      </c>
      <c r="R312" s="410" t="s">
        <v>343</v>
      </c>
      <c r="S312" s="410" t="s">
        <v>343</v>
      </c>
      <c r="T312" s="410" t="s">
        <v>343</v>
      </c>
      <c r="U312" s="410" t="s">
        <v>343</v>
      </c>
      <c r="V312" s="410" t="s">
        <v>343</v>
      </c>
      <c r="W312" s="410" t="s">
        <v>343</v>
      </c>
      <c r="X312" s="410" t="s">
        <v>343</v>
      </c>
      <c r="Y312" s="410"/>
      <c r="Z312" s="410"/>
      <c r="AA312" s="410"/>
      <c r="AB312" s="410"/>
      <c r="AC312" s="410" t="s">
        <v>343</v>
      </c>
      <c r="AD312" s="410" t="s">
        <v>343</v>
      </c>
      <c r="AE312" s="410" t="s">
        <v>343</v>
      </c>
      <c r="AF312" s="410" t="s">
        <v>343</v>
      </c>
      <c r="AG312" s="410" t="s">
        <v>343</v>
      </c>
      <c r="AH312" s="410" t="s">
        <v>343</v>
      </c>
      <c r="AI312" s="410" t="s">
        <v>343</v>
      </c>
      <c r="AJ312" s="411" t="s">
        <v>343</v>
      </c>
      <c r="AK312" s="412"/>
      <c r="AL312" s="413"/>
      <c r="AM312" s="413"/>
      <c r="AN312" s="413"/>
      <c r="AO312" s="414"/>
    </row>
    <row r="313" spans="1:41" ht="15.75" customHeight="1" x14ac:dyDescent="0.25">
      <c r="A313" s="83" t="s">
        <v>2169</v>
      </c>
      <c r="B313" s="84" t="s">
        <v>2163</v>
      </c>
      <c r="C313" s="84" t="s">
        <v>404</v>
      </c>
      <c r="D313" s="85" t="s">
        <v>2166</v>
      </c>
      <c r="E313" s="84" t="s">
        <v>2155</v>
      </c>
      <c r="F313" s="84">
        <v>0</v>
      </c>
      <c r="G313" s="86">
        <v>0</v>
      </c>
      <c r="H313" s="77"/>
      <c r="I313" s="407" t="s">
        <v>344</v>
      </c>
      <c r="J313" s="408"/>
      <c r="K313" s="408"/>
      <c r="L313" s="408"/>
      <c r="M313" s="408"/>
      <c r="N313" s="408"/>
      <c r="O313" s="409" t="s">
        <v>345</v>
      </c>
      <c r="P313" s="410" t="s">
        <v>345</v>
      </c>
      <c r="Q313" s="410" t="s">
        <v>345</v>
      </c>
      <c r="R313" s="410" t="s">
        <v>345</v>
      </c>
      <c r="S313" s="410" t="s">
        <v>345</v>
      </c>
      <c r="T313" s="410" t="s">
        <v>345</v>
      </c>
      <c r="U313" s="410" t="s">
        <v>345</v>
      </c>
      <c r="V313" s="410" t="s">
        <v>345</v>
      </c>
      <c r="W313" s="410" t="s">
        <v>345</v>
      </c>
      <c r="X313" s="410" t="s">
        <v>345</v>
      </c>
      <c r="Y313" s="410"/>
      <c r="Z313" s="410"/>
      <c r="AA313" s="410"/>
      <c r="AB313" s="410"/>
      <c r="AC313" s="410" t="s">
        <v>345</v>
      </c>
      <c r="AD313" s="410" t="s">
        <v>345</v>
      </c>
      <c r="AE313" s="410" t="s">
        <v>345</v>
      </c>
      <c r="AF313" s="410" t="s">
        <v>345</v>
      </c>
      <c r="AG313" s="410" t="s">
        <v>345</v>
      </c>
      <c r="AH313" s="410" t="s">
        <v>345</v>
      </c>
      <c r="AI313" s="410" t="s">
        <v>345</v>
      </c>
      <c r="AJ313" s="411" t="s">
        <v>345</v>
      </c>
      <c r="AK313" s="412"/>
      <c r="AL313" s="413"/>
      <c r="AM313" s="413"/>
      <c r="AN313" s="413"/>
      <c r="AO313" s="414"/>
    </row>
    <row r="314" spans="1:41" ht="15.75" customHeight="1" x14ac:dyDescent="0.25">
      <c r="A314" s="74" t="s">
        <v>2169</v>
      </c>
      <c r="B314" s="88" t="s">
        <v>346</v>
      </c>
      <c r="C314" s="75">
        <v>0</v>
      </c>
      <c r="D314" s="88" t="s">
        <v>2155</v>
      </c>
      <c r="E314" s="75" t="s">
        <v>2155</v>
      </c>
      <c r="F314" s="75">
        <v>0</v>
      </c>
      <c r="G314" s="76">
        <v>0</v>
      </c>
      <c r="H314" s="77"/>
      <c r="I314" s="390" t="s">
        <v>347</v>
      </c>
      <c r="J314" s="391"/>
      <c r="K314" s="391"/>
      <c r="L314" s="391"/>
      <c r="M314" s="391"/>
      <c r="N314" s="391"/>
      <c r="O314" s="392" t="s">
        <v>348</v>
      </c>
      <c r="P314" s="393" t="s">
        <v>348</v>
      </c>
      <c r="Q314" s="393" t="s">
        <v>348</v>
      </c>
      <c r="R314" s="393" t="s">
        <v>348</v>
      </c>
      <c r="S314" s="393" t="s">
        <v>348</v>
      </c>
      <c r="T314" s="393" t="s">
        <v>348</v>
      </c>
      <c r="U314" s="393" t="s">
        <v>348</v>
      </c>
      <c r="V314" s="393" t="s">
        <v>348</v>
      </c>
      <c r="W314" s="393" t="s">
        <v>348</v>
      </c>
      <c r="X314" s="393" t="s">
        <v>348</v>
      </c>
      <c r="Y314" s="393"/>
      <c r="Z314" s="393"/>
      <c r="AA314" s="393"/>
      <c r="AB314" s="393"/>
      <c r="AC314" s="393" t="s">
        <v>348</v>
      </c>
      <c r="AD314" s="393" t="s">
        <v>348</v>
      </c>
      <c r="AE314" s="393" t="s">
        <v>348</v>
      </c>
      <c r="AF314" s="393" t="s">
        <v>348</v>
      </c>
      <c r="AG314" s="393" t="s">
        <v>348</v>
      </c>
      <c r="AH314" s="393" t="s">
        <v>348</v>
      </c>
      <c r="AI314" s="393" t="s">
        <v>348</v>
      </c>
      <c r="AJ314" s="394" t="s">
        <v>348</v>
      </c>
      <c r="AK314" s="395">
        <f>SUM(AK315:AK317)</f>
        <v>0</v>
      </c>
      <c r="AL314" s="396">
        <f>SUM(AL315:AL317)</f>
        <v>0</v>
      </c>
      <c r="AM314" s="396">
        <f>SUM(AM315:AM317)</f>
        <v>0</v>
      </c>
      <c r="AN314" s="396">
        <f>SUM(AN315:AN317)</f>
        <v>0</v>
      </c>
      <c r="AO314" s="397">
        <f>SUM(AO315:AO317)</f>
        <v>0</v>
      </c>
    </row>
    <row r="315" spans="1:41" ht="15.75" customHeight="1" x14ac:dyDescent="0.25">
      <c r="A315" s="78" t="s">
        <v>2169</v>
      </c>
      <c r="B315" s="87" t="s">
        <v>346</v>
      </c>
      <c r="C315" s="79" t="s">
        <v>2154</v>
      </c>
      <c r="D315" s="87" t="s">
        <v>2155</v>
      </c>
      <c r="E315" s="79" t="s">
        <v>2155</v>
      </c>
      <c r="F315" s="79">
        <v>0</v>
      </c>
      <c r="G315" s="80">
        <v>0</v>
      </c>
      <c r="H315" s="77"/>
      <c r="I315" s="390" t="s">
        <v>349</v>
      </c>
      <c r="J315" s="391"/>
      <c r="K315" s="391"/>
      <c r="L315" s="391"/>
      <c r="M315" s="391"/>
      <c r="N315" s="391"/>
      <c r="O315" s="409" t="s">
        <v>78</v>
      </c>
      <c r="P315" s="410" t="s">
        <v>78</v>
      </c>
      <c r="Q315" s="410" t="s">
        <v>78</v>
      </c>
      <c r="R315" s="410" t="s">
        <v>78</v>
      </c>
      <c r="S315" s="410" t="s">
        <v>78</v>
      </c>
      <c r="T315" s="410" t="s">
        <v>78</v>
      </c>
      <c r="U315" s="410" t="s">
        <v>78</v>
      </c>
      <c r="V315" s="410" t="s">
        <v>78</v>
      </c>
      <c r="W315" s="410" t="s">
        <v>78</v>
      </c>
      <c r="X315" s="410" t="s">
        <v>78</v>
      </c>
      <c r="Y315" s="410"/>
      <c r="Z315" s="410"/>
      <c r="AA315" s="410"/>
      <c r="AB315" s="410"/>
      <c r="AC315" s="410" t="s">
        <v>78</v>
      </c>
      <c r="AD315" s="410" t="s">
        <v>78</v>
      </c>
      <c r="AE315" s="410" t="s">
        <v>78</v>
      </c>
      <c r="AF315" s="410" t="s">
        <v>78</v>
      </c>
      <c r="AG315" s="410" t="s">
        <v>78</v>
      </c>
      <c r="AH315" s="410" t="s">
        <v>78</v>
      </c>
      <c r="AI315" s="410" t="s">
        <v>78</v>
      </c>
      <c r="AJ315" s="411" t="s">
        <v>78</v>
      </c>
      <c r="AK315" s="412"/>
      <c r="AL315" s="413"/>
      <c r="AM315" s="413"/>
      <c r="AN315" s="413"/>
      <c r="AO315" s="414"/>
    </row>
    <row r="316" spans="1:41" ht="15.75" customHeight="1" x14ac:dyDescent="0.25">
      <c r="A316" s="78" t="s">
        <v>2169</v>
      </c>
      <c r="B316" s="87" t="s">
        <v>346</v>
      </c>
      <c r="C316" s="79" t="s">
        <v>2169</v>
      </c>
      <c r="D316" s="87" t="s">
        <v>2155</v>
      </c>
      <c r="E316" s="79" t="s">
        <v>2155</v>
      </c>
      <c r="F316" s="79">
        <v>0</v>
      </c>
      <c r="G316" s="80">
        <v>0</v>
      </c>
      <c r="H316" s="77"/>
      <c r="I316" s="390" t="s">
        <v>79</v>
      </c>
      <c r="J316" s="391"/>
      <c r="K316" s="391"/>
      <c r="L316" s="391"/>
      <c r="M316" s="391"/>
      <c r="N316" s="391"/>
      <c r="O316" s="409" t="s">
        <v>80</v>
      </c>
      <c r="P316" s="410" t="s">
        <v>80</v>
      </c>
      <c r="Q316" s="410" t="s">
        <v>80</v>
      </c>
      <c r="R316" s="410" t="s">
        <v>80</v>
      </c>
      <c r="S316" s="410" t="s">
        <v>80</v>
      </c>
      <c r="T316" s="410" t="s">
        <v>80</v>
      </c>
      <c r="U316" s="410" t="s">
        <v>80</v>
      </c>
      <c r="V316" s="410" t="s">
        <v>80</v>
      </c>
      <c r="W316" s="410" t="s">
        <v>80</v>
      </c>
      <c r="X316" s="410" t="s">
        <v>80</v>
      </c>
      <c r="Y316" s="410"/>
      <c r="Z316" s="410"/>
      <c r="AA316" s="410"/>
      <c r="AB316" s="410"/>
      <c r="AC316" s="410" t="s">
        <v>80</v>
      </c>
      <c r="AD316" s="410" t="s">
        <v>80</v>
      </c>
      <c r="AE316" s="410" t="s">
        <v>80</v>
      </c>
      <c r="AF316" s="410" t="s">
        <v>80</v>
      </c>
      <c r="AG316" s="410" t="s">
        <v>80</v>
      </c>
      <c r="AH316" s="410" t="s">
        <v>80</v>
      </c>
      <c r="AI316" s="410" t="s">
        <v>80</v>
      </c>
      <c r="AJ316" s="411" t="s">
        <v>80</v>
      </c>
      <c r="AK316" s="420"/>
      <c r="AL316" s="421"/>
      <c r="AM316" s="421"/>
      <c r="AN316" s="421"/>
      <c r="AO316" s="422"/>
    </row>
    <row r="317" spans="1:41" ht="15.75" customHeight="1" x14ac:dyDescent="0.25">
      <c r="A317" s="78" t="s">
        <v>2169</v>
      </c>
      <c r="B317" s="87" t="s">
        <v>346</v>
      </c>
      <c r="C317" s="79" t="s">
        <v>504</v>
      </c>
      <c r="D317" s="79" t="s">
        <v>2155</v>
      </c>
      <c r="E317" s="79" t="s">
        <v>2155</v>
      </c>
      <c r="F317" s="79">
        <v>0</v>
      </c>
      <c r="G317" s="80">
        <v>0</v>
      </c>
      <c r="H317" s="77"/>
      <c r="I317" s="390" t="s">
        <v>81</v>
      </c>
      <c r="J317" s="391"/>
      <c r="K317" s="391"/>
      <c r="L317" s="391"/>
      <c r="M317" s="391"/>
      <c r="N317" s="391"/>
      <c r="O317" s="409" t="s">
        <v>82</v>
      </c>
      <c r="P317" s="410" t="s">
        <v>82</v>
      </c>
      <c r="Q317" s="410" t="s">
        <v>82</v>
      </c>
      <c r="R317" s="410" t="s">
        <v>82</v>
      </c>
      <c r="S317" s="410" t="s">
        <v>82</v>
      </c>
      <c r="T317" s="410" t="s">
        <v>82</v>
      </c>
      <c r="U317" s="410" t="s">
        <v>82</v>
      </c>
      <c r="V317" s="410" t="s">
        <v>82</v>
      </c>
      <c r="W317" s="410" t="s">
        <v>82</v>
      </c>
      <c r="X317" s="410" t="s">
        <v>82</v>
      </c>
      <c r="Y317" s="410"/>
      <c r="Z317" s="410"/>
      <c r="AA317" s="410"/>
      <c r="AB317" s="410"/>
      <c r="AC317" s="410" t="s">
        <v>82</v>
      </c>
      <c r="AD317" s="410" t="s">
        <v>82</v>
      </c>
      <c r="AE317" s="410" t="s">
        <v>82</v>
      </c>
      <c r="AF317" s="410" t="s">
        <v>82</v>
      </c>
      <c r="AG317" s="410" t="s">
        <v>82</v>
      </c>
      <c r="AH317" s="410" t="s">
        <v>82</v>
      </c>
      <c r="AI317" s="410" t="s">
        <v>82</v>
      </c>
      <c r="AJ317" s="411" t="s">
        <v>82</v>
      </c>
      <c r="AK317" s="412">
        <f>SUM(AK318:AK319)</f>
        <v>0</v>
      </c>
      <c r="AL317" s="413">
        <f>SUM(AL318:AL319)</f>
        <v>0</v>
      </c>
      <c r="AM317" s="413">
        <f>SUM(AM318:AM319)</f>
        <v>0</v>
      </c>
      <c r="AN317" s="413">
        <f>SUM(AN318:AN319)</f>
        <v>0</v>
      </c>
      <c r="AO317" s="414">
        <f>SUM(AO318:AO319)</f>
        <v>0</v>
      </c>
    </row>
    <row r="318" spans="1:41" ht="15.75" customHeight="1" x14ac:dyDescent="0.25">
      <c r="A318" s="78" t="s">
        <v>2169</v>
      </c>
      <c r="B318" s="87" t="s">
        <v>346</v>
      </c>
      <c r="C318" s="79" t="s">
        <v>504</v>
      </c>
      <c r="D318" s="87" t="s">
        <v>2158</v>
      </c>
      <c r="E318" s="79" t="s">
        <v>2155</v>
      </c>
      <c r="F318" s="79">
        <v>0</v>
      </c>
      <c r="G318" s="80">
        <v>0</v>
      </c>
      <c r="H318" s="77"/>
      <c r="I318" s="415" t="s">
        <v>83</v>
      </c>
      <c r="J318" s="416"/>
      <c r="K318" s="416"/>
      <c r="L318" s="416"/>
      <c r="M318" s="416"/>
      <c r="N318" s="416"/>
      <c r="O318" s="417" t="s">
        <v>84</v>
      </c>
      <c r="P318" s="418" t="s">
        <v>84</v>
      </c>
      <c r="Q318" s="418" t="s">
        <v>84</v>
      </c>
      <c r="R318" s="418" t="s">
        <v>84</v>
      </c>
      <c r="S318" s="418" t="s">
        <v>84</v>
      </c>
      <c r="T318" s="418" t="s">
        <v>84</v>
      </c>
      <c r="U318" s="418" t="s">
        <v>84</v>
      </c>
      <c r="V318" s="418" t="s">
        <v>84</v>
      </c>
      <c r="W318" s="418" t="s">
        <v>84</v>
      </c>
      <c r="X318" s="418" t="s">
        <v>84</v>
      </c>
      <c r="Y318" s="418"/>
      <c r="Z318" s="418"/>
      <c r="AA318" s="418"/>
      <c r="AB318" s="418"/>
      <c r="AC318" s="418" t="s">
        <v>84</v>
      </c>
      <c r="AD318" s="418" t="s">
        <v>84</v>
      </c>
      <c r="AE318" s="418" t="s">
        <v>84</v>
      </c>
      <c r="AF318" s="418" t="s">
        <v>84</v>
      </c>
      <c r="AG318" s="418" t="s">
        <v>84</v>
      </c>
      <c r="AH318" s="418" t="s">
        <v>84</v>
      </c>
      <c r="AI318" s="418" t="s">
        <v>84</v>
      </c>
      <c r="AJ318" s="419" t="s">
        <v>84</v>
      </c>
      <c r="AK318" s="420"/>
      <c r="AL318" s="421"/>
      <c r="AM318" s="421"/>
      <c r="AN318" s="421"/>
      <c r="AO318" s="422"/>
    </row>
    <row r="319" spans="1:41" ht="15.75" customHeight="1" x14ac:dyDescent="0.25">
      <c r="A319" s="78" t="s">
        <v>2169</v>
      </c>
      <c r="B319" s="87" t="s">
        <v>346</v>
      </c>
      <c r="C319" s="79" t="s">
        <v>504</v>
      </c>
      <c r="D319" s="87" t="s">
        <v>85</v>
      </c>
      <c r="E319" s="79" t="s">
        <v>2155</v>
      </c>
      <c r="F319" s="79">
        <v>0</v>
      </c>
      <c r="G319" s="80">
        <v>0</v>
      </c>
      <c r="H319" s="89"/>
      <c r="I319" s="415" t="s">
        <v>86</v>
      </c>
      <c r="J319" s="416"/>
      <c r="K319" s="416"/>
      <c r="L319" s="416"/>
      <c r="M319" s="416"/>
      <c r="N319" s="416"/>
      <c r="O319" s="417" t="s">
        <v>87</v>
      </c>
      <c r="P319" s="418" t="s">
        <v>87</v>
      </c>
      <c r="Q319" s="418" t="s">
        <v>87</v>
      </c>
      <c r="R319" s="418" t="s">
        <v>87</v>
      </c>
      <c r="S319" s="418" t="s">
        <v>87</v>
      </c>
      <c r="T319" s="418" t="s">
        <v>87</v>
      </c>
      <c r="U319" s="418" t="s">
        <v>87</v>
      </c>
      <c r="V319" s="418" t="s">
        <v>87</v>
      </c>
      <c r="W319" s="418" t="s">
        <v>87</v>
      </c>
      <c r="X319" s="418" t="s">
        <v>87</v>
      </c>
      <c r="Y319" s="418"/>
      <c r="Z319" s="418"/>
      <c r="AA319" s="418"/>
      <c r="AB319" s="418"/>
      <c r="AC319" s="418" t="s">
        <v>87</v>
      </c>
      <c r="AD319" s="418" t="s">
        <v>87</v>
      </c>
      <c r="AE319" s="418" t="s">
        <v>87</v>
      </c>
      <c r="AF319" s="418" t="s">
        <v>87</v>
      </c>
      <c r="AG319" s="418" t="s">
        <v>87</v>
      </c>
      <c r="AH319" s="418" t="s">
        <v>87</v>
      </c>
      <c r="AI319" s="418" t="s">
        <v>87</v>
      </c>
      <c r="AJ319" s="419" t="s">
        <v>87</v>
      </c>
      <c r="AK319" s="420"/>
      <c r="AL319" s="421"/>
      <c r="AM319" s="421"/>
      <c r="AN319" s="421"/>
      <c r="AO319" s="422"/>
    </row>
    <row r="320" spans="1:41" ht="15.75" customHeight="1" x14ac:dyDescent="0.25">
      <c r="A320" s="74" t="s">
        <v>2169</v>
      </c>
      <c r="B320" s="88" t="s">
        <v>88</v>
      </c>
      <c r="C320" s="75">
        <v>0</v>
      </c>
      <c r="D320" s="75" t="s">
        <v>2155</v>
      </c>
      <c r="E320" s="75" t="s">
        <v>2155</v>
      </c>
      <c r="F320" s="75">
        <v>0</v>
      </c>
      <c r="G320" s="76">
        <v>0</v>
      </c>
      <c r="H320" s="77"/>
      <c r="I320" s="390" t="s">
        <v>89</v>
      </c>
      <c r="J320" s="391"/>
      <c r="K320" s="391"/>
      <c r="L320" s="391"/>
      <c r="M320" s="391"/>
      <c r="N320" s="391"/>
      <c r="O320" s="392" t="s">
        <v>90</v>
      </c>
      <c r="P320" s="393" t="s">
        <v>90</v>
      </c>
      <c r="Q320" s="393" t="s">
        <v>90</v>
      </c>
      <c r="R320" s="393" t="s">
        <v>90</v>
      </c>
      <c r="S320" s="393" t="s">
        <v>90</v>
      </c>
      <c r="T320" s="393" t="s">
        <v>90</v>
      </c>
      <c r="U320" s="393" t="s">
        <v>90</v>
      </c>
      <c r="V320" s="393" t="s">
        <v>90</v>
      </c>
      <c r="W320" s="393" t="s">
        <v>90</v>
      </c>
      <c r="X320" s="393" t="s">
        <v>90</v>
      </c>
      <c r="Y320" s="393"/>
      <c r="Z320" s="393"/>
      <c r="AA320" s="393"/>
      <c r="AB320" s="393"/>
      <c r="AC320" s="393" t="s">
        <v>90</v>
      </c>
      <c r="AD320" s="393" t="s">
        <v>90</v>
      </c>
      <c r="AE320" s="393" t="s">
        <v>90</v>
      </c>
      <c r="AF320" s="393" t="s">
        <v>90</v>
      </c>
      <c r="AG320" s="393" t="s">
        <v>90</v>
      </c>
      <c r="AH320" s="393" t="s">
        <v>90</v>
      </c>
      <c r="AI320" s="393" t="s">
        <v>90</v>
      </c>
      <c r="AJ320" s="394" t="s">
        <v>90</v>
      </c>
      <c r="AK320" s="395"/>
      <c r="AL320" s="396"/>
      <c r="AM320" s="396"/>
      <c r="AN320" s="396"/>
      <c r="AO320" s="397"/>
    </row>
    <row r="321" spans="1:41" ht="15.75" customHeight="1" x14ac:dyDescent="0.25">
      <c r="A321" s="74" t="s">
        <v>2169</v>
      </c>
      <c r="B321" s="88" t="s">
        <v>91</v>
      </c>
      <c r="C321" s="75">
        <v>0</v>
      </c>
      <c r="D321" s="75" t="s">
        <v>2155</v>
      </c>
      <c r="E321" s="75" t="s">
        <v>2155</v>
      </c>
      <c r="F321" s="75">
        <v>0</v>
      </c>
      <c r="G321" s="76">
        <v>0</v>
      </c>
      <c r="H321" s="77"/>
      <c r="I321" s="390" t="s">
        <v>92</v>
      </c>
      <c r="J321" s="391"/>
      <c r="K321" s="391"/>
      <c r="L321" s="391"/>
      <c r="M321" s="391"/>
      <c r="N321" s="391"/>
      <c r="O321" s="425" t="s">
        <v>93</v>
      </c>
      <c r="P321" s="426" t="s">
        <v>93</v>
      </c>
      <c r="Q321" s="426" t="s">
        <v>93</v>
      </c>
      <c r="R321" s="426" t="s">
        <v>93</v>
      </c>
      <c r="S321" s="426" t="s">
        <v>93</v>
      </c>
      <c r="T321" s="426" t="s">
        <v>93</v>
      </c>
      <c r="U321" s="426" t="s">
        <v>93</v>
      </c>
      <c r="V321" s="426" t="s">
        <v>93</v>
      </c>
      <c r="W321" s="426" t="s">
        <v>93</v>
      </c>
      <c r="X321" s="426" t="s">
        <v>93</v>
      </c>
      <c r="Y321" s="426"/>
      <c r="Z321" s="426"/>
      <c r="AA321" s="426"/>
      <c r="AB321" s="426"/>
      <c r="AC321" s="426" t="s">
        <v>93</v>
      </c>
      <c r="AD321" s="426" t="s">
        <v>93</v>
      </c>
      <c r="AE321" s="426" t="s">
        <v>93</v>
      </c>
      <c r="AF321" s="426" t="s">
        <v>93</v>
      </c>
      <c r="AG321" s="426" t="s">
        <v>93</v>
      </c>
      <c r="AH321" s="426" t="s">
        <v>93</v>
      </c>
      <c r="AI321" s="426" t="s">
        <v>93</v>
      </c>
      <c r="AJ321" s="427" t="s">
        <v>93</v>
      </c>
      <c r="AK321" s="412">
        <f>AK322+AK325</f>
        <v>0</v>
      </c>
      <c r="AL321" s="413">
        <f>AL322+AL325</f>
        <v>0</v>
      </c>
      <c r="AM321" s="413">
        <f>AM322+AM325</f>
        <v>0</v>
      </c>
      <c r="AN321" s="413">
        <f>AN322+AN325</f>
        <v>0</v>
      </c>
      <c r="AO321" s="414">
        <f>AO322+AO325</f>
        <v>0</v>
      </c>
    </row>
    <row r="322" spans="1:41" ht="15.75" customHeight="1" x14ac:dyDescent="0.25">
      <c r="A322" s="78" t="s">
        <v>2169</v>
      </c>
      <c r="B322" s="87" t="s">
        <v>91</v>
      </c>
      <c r="C322" s="79" t="s">
        <v>2154</v>
      </c>
      <c r="D322" s="79" t="s">
        <v>2155</v>
      </c>
      <c r="E322" s="79" t="s">
        <v>2155</v>
      </c>
      <c r="F322" s="79">
        <v>0</v>
      </c>
      <c r="G322" s="80">
        <v>0</v>
      </c>
      <c r="H322" s="77"/>
      <c r="I322" s="390" t="s">
        <v>94</v>
      </c>
      <c r="J322" s="391"/>
      <c r="K322" s="391"/>
      <c r="L322" s="391"/>
      <c r="M322" s="391"/>
      <c r="N322" s="391"/>
      <c r="O322" s="392" t="s">
        <v>95</v>
      </c>
      <c r="P322" s="393" t="s">
        <v>95</v>
      </c>
      <c r="Q322" s="393" t="s">
        <v>95</v>
      </c>
      <c r="R322" s="393" t="s">
        <v>95</v>
      </c>
      <c r="S322" s="393" t="s">
        <v>95</v>
      </c>
      <c r="T322" s="393" t="s">
        <v>95</v>
      </c>
      <c r="U322" s="393" t="s">
        <v>95</v>
      </c>
      <c r="V322" s="393" t="s">
        <v>95</v>
      </c>
      <c r="W322" s="393" t="s">
        <v>95</v>
      </c>
      <c r="X322" s="393" t="s">
        <v>95</v>
      </c>
      <c r="Y322" s="393"/>
      <c r="Z322" s="393"/>
      <c r="AA322" s="393"/>
      <c r="AB322" s="393"/>
      <c r="AC322" s="393" t="s">
        <v>95</v>
      </c>
      <c r="AD322" s="393" t="s">
        <v>95</v>
      </c>
      <c r="AE322" s="393" t="s">
        <v>95</v>
      </c>
      <c r="AF322" s="393" t="s">
        <v>95</v>
      </c>
      <c r="AG322" s="393" t="s">
        <v>95</v>
      </c>
      <c r="AH322" s="393" t="s">
        <v>95</v>
      </c>
      <c r="AI322" s="393" t="s">
        <v>95</v>
      </c>
      <c r="AJ322" s="394" t="s">
        <v>95</v>
      </c>
      <c r="AK322" s="395">
        <f>SUM(AK323:AK324)</f>
        <v>0</v>
      </c>
      <c r="AL322" s="396">
        <f>SUM(AL323:AL324)</f>
        <v>0</v>
      </c>
      <c r="AM322" s="396">
        <f>SUM(AM323:AM324)</f>
        <v>0</v>
      </c>
      <c r="AN322" s="396">
        <f>SUM(AN323:AN324)</f>
        <v>0</v>
      </c>
      <c r="AO322" s="397">
        <f>SUM(AO323:AO324)</f>
        <v>0</v>
      </c>
    </row>
    <row r="323" spans="1:41" ht="15.75" customHeight="1" x14ac:dyDescent="0.25">
      <c r="A323" s="83" t="s">
        <v>2169</v>
      </c>
      <c r="B323" s="85" t="s">
        <v>91</v>
      </c>
      <c r="C323" s="84" t="s">
        <v>2154</v>
      </c>
      <c r="D323" s="85" t="s">
        <v>2163</v>
      </c>
      <c r="E323" s="84" t="s">
        <v>2155</v>
      </c>
      <c r="F323" s="84">
        <v>0</v>
      </c>
      <c r="G323" s="86">
        <v>0</v>
      </c>
      <c r="H323" s="77"/>
      <c r="I323" s="407" t="s">
        <v>96</v>
      </c>
      <c r="J323" s="408"/>
      <c r="K323" s="408"/>
      <c r="L323" s="408"/>
      <c r="M323" s="408"/>
      <c r="N323" s="408"/>
      <c r="O323" s="409" t="s">
        <v>97</v>
      </c>
      <c r="P323" s="410" t="s">
        <v>97</v>
      </c>
      <c r="Q323" s="410" t="s">
        <v>97</v>
      </c>
      <c r="R323" s="410" t="s">
        <v>97</v>
      </c>
      <c r="S323" s="410" t="s">
        <v>97</v>
      </c>
      <c r="T323" s="410" t="s">
        <v>97</v>
      </c>
      <c r="U323" s="410" t="s">
        <v>97</v>
      </c>
      <c r="V323" s="410" t="s">
        <v>97</v>
      </c>
      <c r="W323" s="410" t="s">
        <v>97</v>
      </c>
      <c r="X323" s="410" t="s">
        <v>97</v>
      </c>
      <c r="Y323" s="410"/>
      <c r="Z323" s="410"/>
      <c r="AA323" s="410"/>
      <c r="AB323" s="410"/>
      <c r="AC323" s="410" t="s">
        <v>97</v>
      </c>
      <c r="AD323" s="410" t="s">
        <v>97</v>
      </c>
      <c r="AE323" s="410" t="s">
        <v>97</v>
      </c>
      <c r="AF323" s="410" t="s">
        <v>97</v>
      </c>
      <c r="AG323" s="410" t="s">
        <v>97</v>
      </c>
      <c r="AH323" s="410" t="s">
        <v>97</v>
      </c>
      <c r="AI323" s="410" t="s">
        <v>97</v>
      </c>
      <c r="AJ323" s="411" t="s">
        <v>97</v>
      </c>
      <c r="AK323" s="420"/>
      <c r="AL323" s="421"/>
      <c r="AM323" s="421"/>
      <c r="AN323" s="421"/>
      <c r="AO323" s="422"/>
    </row>
    <row r="324" spans="1:41" ht="15.75" customHeight="1" x14ac:dyDescent="0.25">
      <c r="A324" s="83" t="s">
        <v>2169</v>
      </c>
      <c r="B324" s="85" t="s">
        <v>91</v>
      </c>
      <c r="C324" s="84" t="s">
        <v>2154</v>
      </c>
      <c r="D324" s="85" t="s">
        <v>2166</v>
      </c>
      <c r="E324" s="84" t="s">
        <v>2155</v>
      </c>
      <c r="F324" s="84">
        <v>0</v>
      </c>
      <c r="G324" s="86">
        <v>0</v>
      </c>
      <c r="H324" s="77"/>
      <c r="I324" s="407" t="s">
        <v>98</v>
      </c>
      <c r="J324" s="408"/>
      <c r="K324" s="408"/>
      <c r="L324" s="408"/>
      <c r="M324" s="408"/>
      <c r="N324" s="408"/>
      <c r="O324" s="409" t="s">
        <v>99</v>
      </c>
      <c r="P324" s="410" t="s">
        <v>99</v>
      </c>
      <c r="Q324" s="410" t="s">
        <v>99</v>
      </c>
      <c r="R324" s="410" t="s">
        <v>99</v>
      </c>
      <c r="S324" s="410" t="s">
        <v>99</v>
      </c>
      <c r="T324" s="410" t="s">
        <v>99</v>
      </c>
      <c r="U324" s="410" t="s">
        <v>99</v>
      </c>
      <c r="V324" s="410" t="s">
        <v>99</v>
      </c>
      <c r="W324" s="410" t="s">
        <v>99</v>
      </c>
      <c r="X324" s="410" t="s">
        <v>99</v>
      </c>
      <c r="Y324" s="410"/>
      <c r="Z324" s="410"/>
      <c r="AA324" s="410"/>
      <c r="AB324" s="410"/>
      <c r="AC324" s="410" t="s">
        <v>99</v>
      </c>
      <c r="AD324" s="410" t="s">
        <v>99</v>
      </c>
      <c r="AE324" s="410" t="s">
        <v>99</v>
      </c>
      <c r="AF324" s="410" t="s">
        <v>99</v>
      </c>
      <c r="AG324" s="410" t="s">
        <v>99</v>
      </c>
      <c r="AH324" s="410" t="s">
        <v>99</v>
      </c>
      <c r="AI324" s="410" t="s">
        <v>99</v>
      </c>
      <c r="AJ324" s="411" t="s">
        <v>99</v>
      </c>
      <c r="AK324" s="412"/>
      <c r="AL324" s="413"/>
      <c r="AM324" s="413"/>
      <c r="AN324" s="413"/>
      <c r="AO324" s="414"/>
    </row>
    <row r="325" spans="1:41" ht="15.75" customHeight="1" x14ac:dyDescent="0.25">
      <c r="A325" s="78" t="s">
        <v>2169</v>
      </c>
      <c r="B325" s="87" t="s">
        <v>91</v>
      </c>
      <c r="C325" s="79" t="s">
        <v>2169</v>
      </c>
      <c r="D325" s="79" t="s">
        <v>2155</v>
      </c>
      <c r="E325" s="79" t="s">
        <v>2155</v>
      </c>
      <c r="F325" s="79">
        <v>0</v>
      </c>
      <c r="G325" s="80">
        <v>0</v>
      </c>
      <c r="H325" s="77"/>
      <c r="I325" s="390" t="s">
        <v>100</v>
      </c>
      <c r="J325" s="391"/>
      <c r="K325" s="391"/>
      <c r="L325" s="391"/>
      <c r="M325" s="391"/>
      <c r="N325" s="391"/>
      <c r="O325" s="392" t="s">
        <v>101</v>
      </c>
      <c r="P325" s="393" t="s">
        <v>101</v>
      </c>
      <c r="Q325" s="393" t="s">
        <v>101</v>
      </c>
      <c r="R325" s="393" t="s">
        <v>101</v>
      </c>
      <c r="S325" s="393" t="s">
        <v>101</v>
      </c>
      <c r="T325" s="393" t="s">
        <v>101</v>
      </c>
      <c r="U325" s="393" t="s">
        <v>101</v>
      </c>
      <c r="V325" s="393" t="s">
        <v>101</v>
      </c>
      <c r="W325" s="393" t="s">
        <v>101</v>
      </c>
      <c r="X325" s="393" t="s">
        <v>101</v>
      </c>
      <c r="Y325" s="393"/>
      <c r="Z325" s="393"/>
      <c r="AA325" s="393"/>
      <c r="AB325" s="393"/>
      <c r="AC325" s="393" t="s">
        <v>101</v>
      </c>
      <c r="AD325" s="393" t="s">
        <v>101</v>
      </c>
      <c r="AE325" s="393" t="s">
        <v>101</v>
      </c>
      <c r="AF325" s="393" t="s">
        <v>101</v>
      </c>
      <c r="AG325" s="393" t="s">
        <v>101</v>
      </c>
      <c r="AH325" s="393" t="s">
        <v>101</v>
      </c>
      <c r="AI325" s="393" t="s">
        <v>101</v>
      </c>
      <c r="AJ325" s="394" t="s">
        <v>101</v>
      </c>
      <c r="AK325" s="420"/>
      <c r="AL325" s="421"/>
      <c r="AM325" s="421"/>
      <c r="AN325" s="421"/>
      <c r="AO325" s="422"/>
    </row>
    <row r="326" spans="1:41" ht="15.75" customHeight="1" x14ac:dyDescent="0.25">
      <c r="A326" s="74" t="s">
        <v>2169</v>
      </c>
      <c r="B326" s="88" t="s">
        <v>102</v>
      </c>
      <c r="C326" s="75">
        <v>0</v>
      </c>
      <c r="D326" s="75" t="s">
        <v>2155</v>
      </c>
      <c r="E326" s="75" t="s">
        <v>2155</v>
      </c>
      <c r="F326" s="75">
        <v>0</v>
      </c>
      <c r="G326" s="76">
        <v>0</v>
      </c>
      <c r="H326" s="77"/>
      <c r="I326" s="390" t="s">
        <v>103</v>
      </c>
      <c r="J326" s="391"/>
      <c r="K326" s="391"/>
      <c r="L326" s="391"/>
      <c r="M326" s="391"/>
      <c r="N326" s="391"/>
      <c r="O326" s="392" t="s">
        <v>104</v>
      </c>
      <c r="P326" s="393" t="s">
        <v>104</v>
      </c>
      <c r="Q326" s="393" t="s">
        <v>104</v>
      </c>
      <c r="R326" s="393" t="s">
        <v>104</v>
      </c>
      <c r="S326" s="393" t="s">
        <v>104</v>
      </c>
      <c r="T326" s="393" t="s">
        <v>104</v>
      </c>
      <c r="U326" s="393" t="s">
        <v>104</v>
      </c>
      <c r="V326" s="393" t="s">
        <v>104</v>
      </c>
      <c r="W326" s="393" t="s">
        <v>104</v>
      </c>
      <c r="X326" s="393" t="s">
        <v>104</v>
      </c>
      <c r="Y326" s="393"/>
      <c r="Z326" s="393"/>
      <c r="AA326" s="393"/>
      <c r="AB326" s="393"/>
      <c r="AC326" s="393" t="s">
        <v>104</v>
      </c>
      <c r="AD326" s="393" t="s">
        <v>104</v>
      </c>
      <c r="AE326" s="393" t="s">
        <v>104</v>
      </c>
      <c r="AF326" s="393" t="s">
        <v>104</v>
      </c>
      <c r="AG326" s="393" t="s">
        <v>104</v>
      </c>
      <c r="AH326" s="393" t="s">
        <v>104</v>
      </c>
      <c r="AI326" s="393" t="s">
        <v>104</v>
      </c>
      <c r="AJ326" s="394" t="s">
        <v>104</v>
      </c>
      <c r="AK326" s="420"/>
      <c r="AL326" s="421"/>
      <c r="AM326" s="421"/>
      <c r="AN326" s="421"/>
      <c r="AO326" s="422"/>
    </row>
    <row r="327" spans="1:41" ht="15.75" customHeight="1" x14ac:dyDescent="0.25">
      <c r="A327" s="74" t="s">
        <v>2169</v>
      </c>
      <c r="B327" s="88" t="s">
        <v>2166</v>
      </c>
      <c r="C327" s="75">
        <v>0</v>
      </c>
      <c r="D327" s="75" t="s">
        <v>2155</v>
      </c>
      <c r="E327" s="75" t="s">
        <v>2155</v>
      </c>
      <c r="F327" s="75">
        <v>0</v>
      </c>
      <c r="G327" s="76">
        <v>0</v>
      </c>
      <c r="H327" s="77"/>
      <c r="I327" s="390" t="s">
        <v>105</v>
      </c>
      <c r="J327" s="391"/>
      <c r="K327" s="391"/>
      <c r="L327" s="391"/>
      <c r="M327" s="391"/>
      <c r="N327" s="391"/>
      <c r="O327" s="392" t="s">
        <v>106</v>
      </c>
      <c r="P327" s="393" t="s">
        <v>106</v>
      </c>
      <c r="Q327" s="393" t="s">
        <v>106</v>
      </c>
      <c r="R327" s="393" t="s">
        <v>106</v>
      </c>
      <c r="S327" s="393" t="s">
        <v>106</v>
      </c>
      <c r="T327" s="393" t="s">
        <v>106</v>
      </c>
      <c r="U327" s="393" t="s">
        <v>106</v>
      </c>
      <c r="V327" s="393" t="s">
        <v>106</v>
      </c>
      <c r="W327" s="393" t="s">
        <v>106</v>
      </c>
      <c r="X327" s="393" t="s">
        <v>106</v>
      </c>
      <c r="Y327" s="393"/>
      <c r="Z327" s="393"/>
      <c r="AA327" s="393"/>
      <c r="AB327" s="393"/>
      <c r="AC327" s="393" t="s">
        <v>106</v>
      </c>
      <c r="AD327" s="393" t="s">
        <v>106</v>
      </c>
      <c r="AE327" s="393" t="s">
        <v>106</v>
      </c>
      <c r="AF327" s="393" t="s">
        <v>106</v>
      </c>
      <c r="AG327" s="393" t="s">
        <v>106</v>
      </c>
      <c r="AH327" s="393" t="s">
        <v>106</v>
      </c>
      <c r="AI327" s="393" t="s">
        <v>106</v>
      </c>
      <c r="AJ327" s="394" t="s">
        <v>106</v>
      </c>
      <c r="AK327" s="395">
        <f>AK328+AK329</f>
        <v>0</v>
      </c>
      <c r="AL327" s="396">
        <f>AL328+AL329</f>
        <v>0</v>
      </c>
      <c r="AM327" s="396">
        <f>AM328+AM329</f>
        <v>0</v>
      </c>
      <c r="AN327" s="396">
        <f>AN328+AN329</f>
        <v>0</v>
      </c>
      <c r="AO327" s="397">
        <f>AO328+AO329</f>
        <v>0</v>
      </c>
    </row>
    <row r="328" spans="1:41" ht="15.75" customHeight="1" x14ac:dyDescent="0.25">
      <c r="A328" s="78" t="s">
        <v>2169</v>
      </c>
      <c r="B328" s="87" t="s">
        <v>2166</v>
      </c>
      <c r="C328" s="79" t="s">
        <v>2154</v>
      </c>
      <c r="D328" s="79" t="s">
        <v>2155</v>
      </c>
      <c r="E328" s="79" t="s">
        <v>2155</v>
      </c>
      <c r="F328" s="79">
        <v>0</v>
      </c>
      <c r="G328" s="80">
        <v>0</v>
      </c>
      <c r="H328" s="77"/>
      <c r="I328" s="407" t="s">
        <v>107</v>
      </c>
      <c r="J328" s="408"/>
      <c r="K328" s="408"/>
      <c r="L328" s="408"/>
      <c r="M328" s="408"/>
      <c r="N328" s="408"/>
      <c r="O328" s="409" t="s">
        <v>108</v>
      </c>
      <c r="P328" s="410" t="s">
        <v>108</v>
      </c>
      <c r="Q328" s="410" t="s">
        <v>108</v>
      </c>
      <c r="R328" s="410" t="s">
        <v>108</v>
      </c>
      <c r="S328" s="410" t="s">
        <v>108</v>
      </c>
      <c r="T328" s="410" t="s">
        <v>108</v>
      </c>
      <c r="U328" s="410" t="s">
        <v>108</v>
      </c>
      <c r="V328" s="410" t="s">
        <v>108</v>
      </c>
      <c r="W328" s="410" t="s">
        <v>108</v>
      </c>
      <c r="X328" s="410" t="s">
        <v>108</v>
      </c>
      <c r="Y328" s="410"/>
      <c r="Z328" s="410"/>
      <c r="AA328" s="410"/>
      <c r="AB328" s="410"/>
      <c r="AC328" s="410" t="s">
        <v>108</v>
      </c>
      <c r="AD328" s="410" t="s">
        <v>108</v>
      </c>
      <c r="AE328" s="410" t="s">
        <v>108</v>
      </c>
      <c r="AF328" s="410" t="s">
        <v>108</v>
      </c>
      <c r="AG328" s="410" t="s">
        <v>108</v>
      </c>
      <c r="AH328" s="410" t="s">
        <v>108</v>
      </c>
      <c r="AI328" s="410" t="s">
        <v>108</v>
      </c>
      <c r="AJ328" s="411" t="s">
        <v>108</v>
      </c>
      <c r="AK328" s="412"/>
      <c r="AL328" s="413"/>
      <c r="AM328" s="413"/>
      <c r="AN328" s="413"/>
      <c r="AO328" s="414"/>
    </row>
    <row r="329" spans="1:41" ht="15.75" customHeight="1" x14ac:dyDescent="0.25">
      <c r="A329" s="78" t="s">
        <v>2169</v>
      </c>
      <c r="B329" s="87" t="s">
        <v>2166</v>
      </c>
      <c r="C329" s="79" t="s">
        <v>2169</v>
      </c>
      <c r="D329" s="79" t="s">
        <v>2155</v>
      </c>
      <c r="E329" s="79" t="s">
        <v>2155</v>
      </c>
      <c r="F329" s="79">
        <v>0</v>
      </c>
      <c r="G329" s="80">
        <v>0</v>
      </c>
      <c r="H329" s="77"/>
      <c r="I329" s="407" t="s">
        <v>109</v>
      </c>
      <c r="J329" s="408"/>
      <c r="K329" s="408"/>
      <c r="L329" s="408"/>
      <c r="M329" s="408"/>
      <c r="N329" s="408"/>
      <c r="O329" s="409" t="s">
        <v>110</v>
      </c>
      <c r="P329" s="410" t="s">
        <v>110</v>
      </c>
      <c r="Q329" s="410" t="s">
        <v>110</v>
      </c>
      <c r="R329" s="410" t="s">
        <v>110</v>
      </c>
      <c r="S329" s="410" t="s">
        <v>110</v>
      </c>
      <c r="T329" s="410" t="s">
        <v>110</v>
      </c>
      <c r="U329" s="410" t="s">
        <v>110</v>
      </c>
      <c r="V329" s="410" t="s">
        <v>110</v>
      </c>
      <c r="W329" s="410" t="s">
        <v>110</v>
      </c>
      <c r="X329" s="410" t="s">
        <v>110</v>
      </c>
      <c r="Y329" s="410"/>
      <c r="Z329" s="410"/>
      <c r="AA329" s="410"/>
      <c r="AB329" s="410"/>
      <c r="AC329" s="410" t="s">
        <v>110</v>
      </c>
      <c r="AD329" s="410" t="s">
        <v>110</v>
      </c>
      <c r="AE329" s="410" t="s">
        <v>110</v>
      </c>
      <c r="AF329" s="410" t="s">
        <v>110</v>
      </c>
      <c r="AG329" s="410" t="s">
        <v>110</v>
      </c>
      <c r="AH329" s="410" t="s">
        <v>110</v>
      </c>
      <c r="AI329" s="410" t="s">
        <v>110</v>
      </c>
      <c r="AJ329" s="411" t="s">
        <v>110</v>
      </c>
      <c r="AK329" s="412"/>
      <c r="AL329" s="413"/>
      <c r="AM329" s="413"/>
      <c r="AN329" s="413"/>
      <c r="AO329" s="414"/>
    </row>
    <row r="330" spans="1:41" ht="15.75" customHeight="1" x14ac:dyDescent="0.25">
      <c r="A330" s="74" t="s">
        <v>2169</v>
      </c>
      <c r="B330" s="88">
        <v>11</v>
      </c>
      <c r="C330" s="75">
        <v>0</v>
      </c>
      <c r="D330" s="75" t="s">
        <v>2155</v>
      </c>
      <c r="E330" s="75" t="s">
        <v>2155</v>
      </c>
      <c r="F330" s="75">
        <v>0</v>
      </c>
      <c r="G330" s="76">
        <v>0</v>
      </c>
      <c r="H330" s="77"/>
      <c r="I330" s="390" t="s">
        <v>111</v>
      </c>
      <c r="J330" s="391"/>
      <c r="K330" s="391"/>
      <c r="L330" s="391"/>
      <c r="M330" s="391"/>
      <c r="N330" s="391"/>
      <c r="O330" s="392" t="s">
        <v>112</v>
      </c>
      <c r="P330" s="393" t="s">
        <v>112</v>
      </c>
      <c r="Q330" s="393" t="s">
        <v>112</v>
      </c>
      <c r="R330" s="393" t="s">
        <v>112</v>
      </c>
      <c r="S330" s="393" t="s">
        <v>112</v>
      </c>
      <c r="T330" s="393" t="s">
        <v>112</v>
      </c>
      <c r="U330" s="393" t="s">
        <v>112</v>
      </c>
      <c r="V330" s="393" t="s">
        <v>112</v>
      </c>
      <c r="W330" s="393" t="s">
        <v>112</v>
      </c>
      <c r="X330" s="393" t="s">
        <v>112</v>
      </c>
      <c r="Y330" s="393"/>
      <c r="Z330" s="393"/>
      <c r="AA330" s="393"/>
      <c r="AB330" s="393"/>
      <c r="AC330" s="393" t="s">
        <v>112</v>
      </c>
      <c r="AD330" s="393" t="s">
        <v>112</v>
      </c>
      <c r="AE330" s="393" t="s">
        <v>112</v>
      </c>
      <c r="AF330" s="393" t="s">
        <v>112</v>
      </c>
      <c r="AG330" s="393" t="s">
        <v>112</v>
      </c>
      <c r="AH330" s="393" t="s">
        <v>112</v>
      </c>
      <c r="AI330" s="393" t="s">
        <v>112</v>
      </c>
      <c r="AJ330" s="394" t="s">
        <v>112</v>
      </c>
      <c r="AK330" s="395">
        <f>AK331+AK335+AK336</f>
        <v>0</v>
      </c>
      <c r="AL330" s="396">
        <f>AL331+AL335+AL336</f>
        <v>0</v>
      </c>
      <c r="AM330" s="396">
        <f>AM331+AM335+AM336</f>
        <v>0</v>
      </c>
      <c r="AN330" s="396">
        <f>AN331+AN335+AN336</f>
        <v>0</v>
      </c>
      <c r="AO330" s="397">
        <f>AO331+AO335+AO336</f>
        <v>0</v>
      </c>
    </row>
    <row r="331" spans="1:41" ht="15.75" customHeight="1" x14ac:dyDescent="0.25">
      <c r="A331" s="78" t="s">
        <v>2169</v>
      </c>
      <c r="B331" s="87">
        <v>11</v>
      </c>
      <c r="C331" s="79" t="s">
        <v>2154</v>
      </c>
      <c r="D331" s="79" t="s">
        <v>2155</v>
      </c>
      <c r="E331" s="79" t="s">
        <v>2155</v>
      </c>
      <c r="F331" s="79">
        <v>0</v>
      </c>
      <c r="G331" s="80">
        <v>0</v>
      </c>
      <c r="H331" s="77"/>
      <c r="I331" s="407" t="s">
        <v>113</v>
      </c>
      <c r="J331" s="408"/>
      <c r="K331" s="408"/>
      <c r="L331" s="408"/>
      <c r="M331" s="408"/>
      <c r="N331" s="408"/>
      <c r="O331" s="409" t="s">
        <v>114</v>
      </c>
      <c r="P331" s="410" t="s">
        <v>114</v>
      </c>
      <c r="Q331" s="410" t="s">
        <v>114</v>
      </c>
      <c r="R331" s="410" t="s">
        <v>114</v>
      </c>
      <c r="S331" s="410" t="s">
        <v>114</v>
      </c>
      <c r="T331" s="410" t="s">
        <v>114</v>
      </c>
      <c r="U331" s="410" t="s">
        <v>114</v>
      </c>
      <c r="V331" s="410" t="s">
        <v>114</v>
      </c>
      <c r="W331" s="410" t="s">
        <v>114</v>
      </c>
      <c r="X331" s="410" t="s">
        <v>114</v>
      </c>
      <c r="Y331" s="410"/>
      <c r="Z331" s="410"/>
      <c r="AA331" s="410"/>
      <c r="AB331" s="410"/>
      <c r="AC331" s="410" t="s">
        <v>114</v>
      </c>
      <c r="AD331" s="410" t="s">
        <v>114</v>
      </c>
      <c r="AE331" s="410" t="s">
        <v>114</v>
      </c>
      <c r="AF331" s="410" t="s">
        <v>114</v>
      </c>
      <c r="AG331" s="410" t="s">
        <v>114</v>
      </c>
      <c r="AH331" s="410" t="s">
        <v>114</v>
      </c>
      <c r="AI331" s="410" t="s">
        <v>114</v>
      </c>
      <c r="AJ331" s="411" t="s">
        <v>114</v>
      </c>
      <c r="AK331" s="412">
        <f>SUM(AK332:AK334)</f>
        <v>0</v>
      </c>
      <c r="AL331" s="413">
        <f>SUM(AL332:AL334)</f>
        <v>0</v>
      </c>
      <c r="AM331" s="413">
        <f>SUM(AM332:AM334)</f>
        <v>0</v>
      </c>
      <c r="AN331" s="413">
        <f>SUM(AN332:AN334)</f>
        <v>0</v>
      </c>
      <c r="AO331" s="414">
        <f>SUM(AO332:AO334)</f>
        <v>0</v>
      </c>
    </row>
    <row r="332" spans="1:41" ht="15.75" customHeight="1" x14ac:dyDescent="0.25">
      <c r="A332" s="83" t="s">
        <v>2169</v>
      </c>
      <c r="B332" s="85">
        <v>11</v>
      </c>
      <c r="C332" s="84" t="s">
        <v>2154</v>
      </c>
      <c r="D332" s="85" t="s">
        <v>2158</v>
      </c>
      <c r="E332" s="84" t="s">
        <v>2155</v>
      </c>
      <c r="F332" s="84">
        <v>0</v>
      </c>
      <c r="G332" s="86">
        <v>0</v>
      </c>
      <c r="H332" s="77"/>
      <c r="I332" s="415" t="s">
        <v>115</v>
      </c>
      <c r="J332" s="416"/>
      <c r="K332" s="416"/>
      <c r="L332" s="416"/>
      <c r="M332" s="416"/>
      <c r="N332" s="416"/>
      <c r="O332" s="417" t="s">
        <v>116</v>
      </c>
      <c r="P332" s="418" t="s">
        <v>116</v>
      </c>
      <c r="Q332" s="418" t="s">
        <v>116</v>
      </c>
      <c r="R332" s="418" t="s">
        <v>116</v>
      </c>
      <c r="S332" s="418" t="s">
        <v>116</v>
      </c>
      <c r="T332" s="418" t="s">
        <v>116</v>
      </c>
      <c r="U332" s="418" t="s">
        <v>116</v>
      </c>
      <c r="V332" s="418" t="s">
        <v>116</v>
      </c>
      <c r="W332" s="418" t="s">
        <v>116</v>
      </c>
      <c r="X332" s="418" t="s">
        <v>116</v>
      </c>
      <c r="Y332" s="418"/>
      <c r="Z332" s="418"/>
      <c r="AA332" s="418"/>
      <c r="AB332" s="418"/>
      <c r="AC332" s="418" t="s">
        <v>116</v>
      </c>
      <c r="AD332" s="418" t="s">
        <v>116</v>
      </c>
      <c r="AE332" s="418" t="s">
        <v>116</v>
      </c>
      <c r="AF332" s="418" t="s">
        <v>116</v>
      </c>
      <c r="AG332" s="418" t="s">
        <v>116</v>
      </c>
      <c r="AH332" s="418" t="s">
        <v>116</v>
      </c>
      <c r="AI332" s="418" t="s">
        <v>116</v>
      </c>
      <c r="AJ332" s="419" t="s">
        <v>116</v>
      </c>
      <c r="AK332" s="420"/>
      <c r="AL332" s="421"/>
      <c r="AM332" s="421"/>
      <c r="AN332" s="421"/>
      <c r="AO332" s="422"/>
    </row>
    <row r="333" spans="1:41" ht="15.75" customHeight="1" x14ac:dyDescent="0.25">
      <c r="A333" s="83" t="s">
        <v>2169</v>
      </c>
      <c r="B333" s="85">
        <v>11</v>
      </c>
      <c r="C333" s="84" t="s">
        <v>2154</v>
      </c>
      <c r="D333" s="85" t="s">
        <v>2163</v>
      </c>
      <c r="E333" s="84" t="s">
        <v>2155</v>
      </c>
      <c r="F333" s="84">
        <v>0</v>
      </c>
      <c r="G333" s="86">
        <v>0</v>
      </c>
      <c r="H333" s="77"/>
      <c r="I333" s="415" t="s">
        <v>117</v>
      </c>
      <c r="J333" s="416"/>
      <c r="K333" s="416"/>
      <c r="L333" s="416"/>
      <c r="M333" s="416"/>
      <c r="N333" s="416"/>
      <c r="O333" s="417" t="s">
        <v>1886</v>
      </c>
      <c r="P333" s="418" t="s">
        <v>1886</v>
      </c>
      <c r="Q333" s="418" t="s">
        <v>1886</v>
      </c>
      <c r="R333" s="418" t="s">
        <v>1886</v>
      </c>
      <c r="S333" s="418" t="s">
        <v>1886</v>
      </c>
      <c r="T333" s="418" t="s">
        <v>1886</v>
      </c>
      <c r="U333" s="418" t="s">
        <v>1886</v>
      </c>
      <c r="V333" s="418" t="s">
        <v>1886</v>
      </c>
      <c r="W333" s="418" t="s">
        <v>1886</v>
      </c>
      <c r="X333" s="418" t="s">
        <v>1886</v>
      </c>
      <c r="Y333" s="418"/>
      <c r="Z333" s="418"/>
      <c r="AA333" s="418"/>
      <c r="AB333" s="418"/>
      <c r="AC333" s="418" t="s">
        <v>1886</v>
      </c>
      <c r="AD333" s="418" t="s">
        <v>1886</v>
      </c>
      <c r="AE333" s="418" t="s">
        <v>1886</v>
      </c>
      <c r="AF333" s="418" t="s">
        <v>1886</v>
      </c>
      <c r="AG333" s="418" t="s">
        <v>1886</v>
      </c>
      <c r="AH333" s="418" t="s">
        <v>1886</v>
      </c>
      <c r="AI333" s="418" t="s">
        <v>1886</v>
      </c>
      <c r="AJ333" s="419" t="s">
        <v>1886</v>
      </c>
      <c r="AK333" s="420"/>
      <c r="AL333" s="421"/>
      <c r="AM333" s="421"/>
      <c r="AN333" s="421"/>
      <c r="AO333" s="422"/>
    </row>
    <row r="334" spans="1:41" ht="15.75" customHeight="1" x14ac:dyDescent="0.25">
      <c r="A334" s="83" t="s">
        <v>2169</v>
      </c>
      <c r="B334" s="85">
        <v>11</v>
      </c>
      <c r="C334" s="84" t="s">
        <v>2154</v>
      </c>
      <c r="D334" s="85" t="s">
        <v>2166</v>
      </c>
      <c r="E334" s="84" t="s">
        <v>2155</v>
      </c>
      <c r="F334" s="84">
        <v>0</v>
      </c>
      <c r="G334" s="86">
        <v>0</v>
      </c>
      <c r="H334" s="77"/>
      <c r="I334" s="415" t="s">
        <v>1887</v>
      </c>
      <c r="J334" s="416"/>
      <c r="K334" s="416"/>
      <c r="L334" s="416"/>
      <c r="M334" s="416"/>
      <c r="N334" s="416"/>
      <c r="O334" s="417" t="s">
        <v>1888</v>
      </c>
      <c r="P334" s="418" t="s">
        <v>1888</v>
      </c>
      <c r="Q334" s="418" t="s">
        <v>1888</v>
      </c>
      <c r="R334" s="418" t="s">
        <v>1888</v>
      </c>
      <c r="S334" s="418" t="s">
        <v>1888</v>
      </c>
      <c r="T334" s="418" t="s">
        <v>1888</v>
      </c>
      <c r="U334" s="418" t="s">
        <v>1888</v>
      </c>
      <c r="V334" s="418" t="s">
        <v>1888</v>
      </c>
      <c r="W334" s="418" t="s">
        <v>1888</v>
      </c>
      <c r="X334" s="418" t="s">
        <v>1888</v>
      </c>
      <c r="Y334" s="418"/>
      <c r="Z334" s="418"/>
      <c r="AA334" s="418"/>
      <c r="AB334" s="418"/>
      <c r="AC334" s="418" t="s">
        <v>1888</v>
      </c>
      <c r="AD334" s="418" t="s">
        <v>1888</v>
      </c>
      <c r="AE334" s="418" t="s">
        <v>1888</v>
      </c>
      <c r="AF334" s="418" t="s">
        <v>1888</v>
      </c>
      <c r="AG334" s="418" t="s">
        <v>1888</v>
      </c>
      <c r="AH334" s="418" t="s">
        <v>1888</v>
      </c>
      <c r="AI334" s="418" t="s">
        <v>1888</v>
      </c>
      <c r="AJ334" s="419" t="s">
        <v>1888</v>
      </c>
      <c r="AK334" s="420"/>
      <c r="AL334" s="421"/>
      <c r="AM334" s="421"/>
      <c r="AN334" s="421"/>
      <c r="AO334" s="422"/>
    </row>
    <row r="335" spans="1:41" ht="15.75" customHeight="1" x14ac:dyDescent="0.25">
      <c r="A335" s="78" t="s">
        <v>2169</v>
      </c>
      <c r="B335" s="87">
        <v>11</v>
      </c>
      <c r="C335" s="79" t="s">
        <v>2169</v>
      </c>
      <c r="D335" s="79" t="s">
        <v>2155</v>
      </c>
      <c r="E335" s="79" t="s">
        <v>2155</v>
      </c>
      <c r="F335" s="79">
        <v>0</v>
      </c>
      <c r="G335" s="80">
        <v>0</v>
      </c>
      <c r="H335" s="77"/>
      <c r="I335" s="407" t="s">
        <v>1889</v>
      </c>
      <c r="J335" s="408"/>
      <c r="K335" s="408"/>
      <c r="L335" s="408"/>
      <c r="M335" s="408"/>
      <c r="N335" s="408"/>
      <c r="O335" s="409" t="s">
        <v>698</v>
      </c>
      <c r="P335" s="410" t="s">
        <v>698</v>
      </c>
      <c r="Q335" s="410" t="s">
        <v>698</v>
      </c>
      <c r="R335" s="410" t="s">
        <v>698</v>
      </c>
      <c r="S335" s="410" t="s">
        <v>698</v>
      </c>
      <c r="T335" s="410" t="s">
        <v>698</v>
      </c>
      <c r="U335" s="410" t="s">
        <v>698</v>
      </c>
      <c r="V335" s="410" t="s">
        <v>698</v>
      </c>
      <c r="W335" s="410" t="s">
        <v>698</v>
      </c>
      <c r="X335" s="410" t="s">
        <v>698</v>
      </c>
      <c r="Y335" s="410"/>
      <c r="Z335" s="410"/>
      <c r="AA335" s="410"/>
      <c r="AB335" s="410"/>
      <c r="AC335" s="410" t="s">
        <v>698</v>
      </c>
      <c r="AD335" s="410" t="s">
        <v>698</v>
      </c>
      <c r="AE335" s="410" t="s">
        <v>698</v>
      </c>
      <c r="AF335" s="410" t="s">
        <v>698</v>
      </c>
      <c r="AG335" s="410" t="s">
        <v>698</v>
      </c>
      <c r="AH335" s="410" t="s">
        <v>698</v>
      </c>
      <c r="AI335" s="410" t="s">
        <v>698</v>
      </c>
      <c r="AJ335" s="411" t="s">
        <v>698</v>
      </c>
      <c r="AK335" s="412"/>
      <c r="AL335" s="413"/>
      <c r="AM335" s="413"/>
      <c r="AN335" s="413"/>
      <c r="AO335" s="414"/>
    </row>
    <row r="336" spans="1:41" ht="15.75" customHeight="1" x14ac:dyDescent="0.25">
      <c r="A336" s="78" t="s">
        <v>2169</v>
      </c>
      <c r="B336" s="87">
        <v>11</v>
      </c>
      <c r="C336" s="79" t="s">
        <v>504</v>
      </c>
      <c r="D336" s="79" t="s">
        <v>2155</v>
      </c>
      <c r="E336" s="79" t="s">
        <v>2155</v>
      </c>
      <c r="F336" s="79">
        <v>0</v>
      </c>
      <c r="G336" s="80">
        <v>0</v>
      </c>
      <c r="H336" s="77"/>
      <c r="I336" s="407" t="s">
        <v>699</v>
      </c>
      <c r="J336" s="408"/>
      <c r="K336" s="408"/>
      <c r="L336" s="408"/>
      <c r="M336" s="408"/>
      <c r="N336" s="408"/>
      <c r="O336" s="409" t="s">
        <v>700</v>
      </c>
      <c r="P336" s="410" t="s">
        <v>700</v>
      </c>
      <c r="Q336" s="410" t="s">
        <v>700</v>
      </c>
      <c r="R336" s="410" t="s">
        <v>700</v>
      </c>
      <c r="S336" s="410" t="s">
        <v>700</v>
      </c>
      <c r="T336" s="410" t="s">
        <v>700</v>
      </c>
      <c r="U336" s="410" t="s">
        <v>700</v>
      </c>
      <c r="V336" s="410" t="s">
        <v>700</v>
      </c>
      <c r="W336" s="410" t="s">
        <v>700</v>
      </c>
      <c r="X336" s="410" t="s">
        <v>700</v>
      </c>
      <c r="Y336" s="410"/>
      <c r="Z336" s="410"/>
      <c r="AA336" s="410"/>
      <c r="AB336" s="410"/>
      <c r="AC336" s="410" t="s">
        <v>700</v>
      </c>
      <c r="AD336" s="410" t="s">
        <v>700</v>
      </c>
      <c r="AE336" s="410" t="s">
        <v>700</v>
      </c>
      <c r="AF336" s="410" t="s">
        <v>700</v>
      </c>
      <c r="AG336" s="410" t="s">
        <v>700</v>
      </c>
      <c r="AH336" s="410" t="s">
        <v>700</v>
      </c>
      <c r="AI336" s="410" t="s">
        <v>700</v>
      </c>
      <c r="AJ336" s="411" t="s">
        <v>700</v>
      </c>
      <c r="AK336" s="412">
        <f>SUM(AK337:AK343)</f>
        <v>0</v>
      </c>
      <c r="AL336" s="413">
        <f>SUM(AL337:AL343)</f>
        <v>0</v>
      </c>
      <c r="AM336" s="413">
        <f>SUM(AM337:AM343)</f>
        <v>0</v>
      </c>
      <c r="AN336" s="413">
        <f>SUM(AN337:AN343)</f>
        <v>0</v>
      </c>
      <c r="AO336" s="414">
        <f>SUM(AO337:AO343)</f>
        <v>0</v>
      </c>
    </row>
    <row r="337" spans="1:41" ht="15.75" customHeight="1" x14ac:dyDescent="0.25">
      <c r="A337" s="83" t="s">
        <v>2169</v>
      </c>
      <c r="B337" s="85">
        <v>11</v>
      </c>
      <c r="C337" s="84" t="s">
        <v>504</v>
      </c>
      <c r="D337" s="85" t="s">
        <v>2158</v>
      </c>
      <c r="E337" s="84" t="s">
        <v>2155</v>
      </c>
      <c r="F337" s="84">
        <v>0</v>
      </c>
      <c r="G337" s="86">
        <v>0</v>
      </c>
      <c r="H337" s="77"/>
      <c r="I337" s="415" t="s">
        <v>701</v>
      </c>
      <c r="J337" s="416"/>
      <c r="K337" s="416"/>
      <c r="L337" s="416"/>
      <c r="M337" s="416"/>
      <c r="N337" s="416"/>
      <c r="O337" s="417" t="s">
        <v>702</v>
      </c>
      <c r="P337" s="418" t="s">
        <v>702</v>
      </c>
      <c r="Q337" s="418" t="s">
        <v>702</v>
      </c>
      <c r="R337" s="418" t="s">
        <v>702</v>
      </c>
      <c r="S337" s="418" t="s">
        <v>702</v>
      </c>
      <c r="T337" s="418" t="s">
        <v>702</v>
      </c>
      <c r="U337" s="418" t="s">
        <v>702</v>
      </c>
      <c r="V337" s="418" t="s">
        <v>702</v>
      </c>
      <c r="W337" s="418" t="s">
        <v>702</v>
      </c>
      <c r="X337" s="418" t="s">
        <v>702</v>
      </c>
      <c r="Y337" s="418"/>
      <c r="Z337" s="418"/>
      <c r="AA337" s="418"/>
      <c r="AB337" s="418"/>
      <c r="AC337" s="418" t="s">
        <v>702</v>
      </c>
      <c r="AD337" s="418" t="s">
        <v>702</v>
      </c>
      <c r="AE337" s="418" t="s">
        <v>702</v>
      </c>
      <c r="AF337" s="418" t="s">
        <v>702</v>
      </c>
      <c r="AG337" s="418" t="s">
        <v>702</v>
      </c>
      <c r="AH337" s="418" t="s">
        <v>702</v>
      </c>
      <c r="AI337" s="418" t="s">
        <v>702</v>
      </c>
      <c r="AJ337" s="419" t="s">
        <v>702</v>
      </c>
      <c r="AK337" s="420"/>
      <c r="AL337" s="421"/>
      <c r="AM337" s="421"/>
      <c r="AN337" s="421"/>
      <c r="AO337" s="422"/>
    </row>
    <row r="338" spans="1:41" ht="15.75" customHeight="1" x14ac:dyDescent="0.25">
      <c r="A338" s="83" t="s">
        <v>2169</v>
      </c>
      <c r="B338" s="85">
        <v>11</v>
      </c>
      <c r="C338" s="84" t="s">
        <v>504</v>
      </c>
      <c r="D338" s="85" t="s">
        <v>2163</v>
      </c>
      <c r="E338" s="84" t="s">
        <v>2155</v>
      </c>
      <c r="F338" s="84">
        <v>0</v>
      </c>
      <c r="G338" s="86">
        <v>0</v>
      </c>
      <c r="H338" s="77"/>
      <c r="I338" s="415" t="s">
        <v>703</v>
      </c>
      <c r="J338" s="416"/>
      <c r="K338" s="416"/>
      <c r="L338" s="416"/>
      <c r="M338" s="416"/>
      <c r="N338" s="416"/>
      <c r="O338" s="417" t="s">
        <v>704</v>
      </c>
      <c r="P338" s="418" t="s">
        <v>704</v>
      </c>
      <c r="Q338" s="418" t="s">
        <v>704</v>
      </c>
      <c r="R338" s="418" t="s">
        <v>704</v>
      </c>
      <c r="S338" s="418" t="s">
        <v>704</v>
      </c>
      <c r="T338" s="418" t="s">
        <v>704</v>
      </c>
      <c r="U338" s="418" t="s">
        <v>704</v>
      </c>
      <c r="V338" s="418" t="s">
        <v>704</v>
      </c>
      <c r="W338" s="418" t="s">
        <v>704</v>
      </c>
      <c r="X338" s="418" t="s">
        <v>704</v>
      </c>
      <c r="Y338" s="418"/>
      <c r="Z338" s="418"/>
      <c r="AA338" s="418"/>
      <c r="AB338" s="418"/>
      <c r="AC338" s="418" t="s">
        <v>704</v>
      </c>
      <c r="AD338" s="418" t="s">
        <v>704</v>
      </c>
      <c r="AE338" s="418" t="s">
        <v>704</v>
      </c>
      <c r="AF338" s="418" t="s">
        <v>704</v>
      </c>
      <c r="AG338" s="418" t="s">
        <v>704</v>
      </c>
      <c r="AH338" s="418" t="s">
        <v>704</v>
      </c>
      <c r="AI338" s="418" t="s">
        <v>704</v>
      </c>
      <c r="AJ338" s="419" t="s">
        <v>704</v>
      </c>
      <c r="AK338" s="420"/>
      <c r="AL338" s="421"/>
      <c r="AM338" s="421"/>
      <c r="AN338" s="421"/>
      <c r="AO338" s="422"/>
    </row>
    <row r="339" spans="1:41" ht="15.75" customHeight="1" x14ac:dyDescent="0.25">
      <c r="A339" s="83" t="s">
        <v>2169</v>
      </c>
      <c r="B339" s="85">
        <v>11</v>
      </c>
      <c r="C339" s="84" t="s">
        <v>504</v>
      </c>
      <c r="D339" s="85" t="s">
        <v>2166</v>
      </c>
      <c r="E339" s="84" t="s">
        <v>2155</v>
      </c>
      <c r="F339" s="84">
        <v>0</v>
      </c>
      <c r="G339" s="86">
        <v>0</v>
      </c>
      <c r="H339" s="77"/>
      <c r="I339" s="415" t="s">
        <v>705</v>
      </c>
      <c r="J339" s="416"/>
      <c r="K339" s="416"/>
      <c r="L339" s="416"/>
      <c r="M339" s="416"/>
      <c r="N339" s="416"/>
      <c r="O339" s="417" t="s">
        <v>706</v>
      </c>
      <c r="P339" s="418" t="s">
        <v>707</v>
      </c>
      <c r="Q339" s="418" t="s">
        <v>707</v>
      </c>
      <c r="R339" s="418" t="s">
        <v>707</v>
      </c>
      <c r="S339" s="418" t="s">
        <v>707</v>
      </c>
      <c r="T339" s="418" t="s">
        <v>707</v>
      </c>
      <c r="U339" s="418" t="s">
        <v>707</v>
      </c>
      <c r="V339" s="418" t="s">
        <v>707</v>
      </c>
      <c r="W339" s="418" t="s">
        <v>707</v>
      </c>
      <c r="X339" s="418" t="s">
        <v>707</v>
      </c>
      <c r="Y339" s="418"/>
      <c r="Z339" s="418"/>
      <c r="AA339" s="418"/>
      <c r="AB339" s="418"/>
      <c r="AC339" s="418" t="s">
        <v>707</v>
      </c>
      <c r="AD339" s="418" t="s">
        <v>707</v>
      </c>
      <c r="AE339" s="418" t="s">
        <v>707</v>
      </c>
      <c r="AF339" s="418" t="s">
        <v>707</v>
      </c>
      <c r="AG339" s="418" t="s">
        <v>707</v>
      </c>
      <c r="AH339" s="418" t="s">
        <v>707</v>
      </c>
      <c r="AI339" s="418" t="s">
        <v>707</v>
      </c>
      <c r="AJ339" s="419" t="s">
        <v>707</v>
      </c>
      <c r="AK339" s="420"/>
      <c r="AL339" s="421"/>
      <c r="AM339" s="421"/>
      <c r="AN339" s="421"/>
      <c r="AO339" s="422"/>
    </row>
    <row r="340" spans="1:41" ht="15.75" customHeight="1" x14ac:dyDescent="0.25">
      <c r="A340" s="83" t="s">
        <v>2169</v>
      </c>
      <c r="B340" s="85">
        <v>11</v>
      </c>
      <c r="C340" s="84" t="s">
        <v>504</v>
      </c>
      <c r="D340" s="85" t="s">
        <v>742</v>
      </c>
      <c r="E340" s="84" t="s">
        <v>2155</v>
      </c>
      <c r="F340" s="84">
        <v>0</v>
      </c>
      <c r="G340" s="86">
        <v>0</v>
      </c>
      <c r="H340" s="77"/>
      <c r="I340" s="415" t="s">
        <v>708</v>
      </c>
      <c r="J340" s="416"/>
      <c r="K340" s="416"/>
      <c r="L340" s="416"/>
      <c r="M340" s="416"/>
      <c r="N340" s="416"/>
      <c r="O340" s="417" t="s">
        <v>1084</v>
      </c>
      <c r="P340" s="418" t="s">
        <v>1085</v>
      </c>
      <c r="Q340" s="418" t="s">
        <v>1085</v>
      </c>
      <c r="R340" s="418" t="s">
        <v>1085</v>
      </c>
      <c r="S340" s="418" t="s">
        <v>1085</v>
      </c>
      <c r="T340" s="418" t="s">
        <v>1085</v>
      </c>
      <c r="U340" s="418" t="s">
        <v>1085</v>
      </c>
      <c r="V340" s="418" t="s">
        <v>1085</v>
      </c>
      <c r="W340" s="418" t="s">
        <v>1085</v>
      </c>
      <c r="X340" s="418" t="s">
        <v>1085</v>
      </c>
      <c r="Y340" s="418"/>
      <c r="Z340" s="418"/>
      <c r="AA340" s="418"/>
      <c r="AB340" s="418"/>
      <c r="AC340" s="418" t="s">
        <v>1085</v>
      </c>
      <c r="AD340" s="418" t="s">
        <v>1085</v>
      </c>
      <c r="AE340" s="418" t="s">
        <v>1085</v>
      </c>
      <c r="AF340" s="418" t="s">
        <v>1085</v>
      </c>
      <c r="AG340" s="418" t="s">
        <v>1085</v>
      </c>
      <c r="AH340" s="418" t="s">
        <v>1085</v>
      </c>
      <c r="AI340" s="418" t="s">
        <v>1085</v>
      </c>
      <c r="AJ340" s="419" t="s">
        <v>1085</v>
      </c>
      <c r="AK340" s="420"/>
      <c r="AL340" s="421"/>
      <c r="AM340" s="421"/>
      <c r="AN340" s="421"/>
      <c r="AO340" s="422"/>
    </row>
    <row r="341" spans="1:41" ht="15.75" customHeight="1" x14ac:dyDescent="0.25">
      <c r="A341" s="83" t="s">
        <v>2169</v>
      </c>
      <c r="B341" s="85">
        <v>11</v>
      </c>
      <c r="C341" s="84" t="s">
        <v>504</v>
      </c>
      <c r="D341" s="85" t="s">
        <v>488</v>
      </c>
      <c r="E341" s="84" t="s">
        <v>2155</v>
      </c>
      <c r="F341" s="84">
        <v>0</v>
      </c>
      <c r="G341" s="86">
        <v>0</v>
      </c>
      <c r="H341" s="77"/>
      <c r="I341" s="415" t="s">
        <v>1086</v>
      </c>
      <c r="J341" s="416"/>
      <c r="K341" s="416"/>
      <c r="L341" s="416"/>
      <c r="M341" s="416"/>
      <c r="N341" s="416"/>
      <c r="O341" s="417" t="s">
        <v>1087</v>
      </c>
      <c r="P341" s="418" t="s">
        <v>1088</v>
      </c>
      <c r="Q341" s="418" t="s">
        <v>1088</v>
      </c>
      <c r="R341" s="418" t="s">
        <v>1088</v>
      </c>
      <c r="S341" s="418" t="s">
        <v>1088</v>
      </c>
      <c r="T341" s="418" t="s">
        <v>1088</v>
      </c>
      <c r="U341" s="418" t="s">
        <v>1088</v>
      </c>
      <c r="V341" s="418" t="s">
        <v>1088</v>
      </c>
      <c r="W341" s="418" t="s">
        <v>1088</v>
      </c>
      <c r="X341" s="418" t="s">
        <v>1088</v>
      </c>
      <c r="Y341" s="418"/>
      <c r="Z341" s="418"/>
      <c r="AA341" s="418"/>
      <c r="AB341" s="418"/>
      <c r="AC341" s="418" t="s">
        <v>1088</v>
      </c>
      <c r="AD341" s="418" t="s">
        <v>1088</v>
      </c>
      <c r="AE341" s="418" t="s">
        <v>1088</v>
      </c>
      <c r="AF341" s="418" t="s">
        <v>1088</v>
      </c>
      <c r="AG341" s="418" t="s">
        <v>1088</v>
      </c>
      <c r="AH341" s="418" t="s">
        <v>1088</v>
      </c>
      <c r="AI341" s="418" t="s">
        <v>1088</v>
      </c>
      <c r="AJ341" s="419" t="s">
        <v>1088</v>
      </c>
      <c r="AK341" s="420"/>
      <c r="AL341" s="421"/>
      <c r="AM341" s="421"/>
      <c r="AN341" s="421"/>
      <c r="AO341" s="422"/>
    </row>
    <row r="342" spans="1:41" ht="15.75" hidden="1" customHeight="1" x14ac:dyDescent="0.25">
      <c r="A342" s="83" t="s">
        <v>2169</v>
      </c>
      <c r="B342" s="85">
        <v>11</v>
      </c>
      <c r="C342" s="84" t="s">
        <v>504</v>
      </c>
      <c r="D342" s="85" t="s">
        <v>974</v>
      </c>
      <c r="E342" s="84" t="s">
        <v>2155</v>
      </c>
      <c r="F342" s="84">
        <v>0</v>
      </c>
      <c r="G342" s="86">
        <v>0</v>
      </c>
      <c r="H342" s="77"/>
      <c r="I342" s="415"/>
      <c r="J342" s="416"/>
      <c r="K342" s="416"/>
      <c r="L342" s="416"/>
      <c r="M342" s="416"/>
      <c r="N342" s="416"/>
      <c r="O342" s="417" t="s">
        <v>1089</v>
      </c>
      <c r="P342" s="418" t="s">
        <v>1089</v>
      </c>
      <c r="Q342" s="418" t="s">
        <v>1089</v>
      </c>
      <c r="R342" s="418" t="s">
        <v>1089</v>
      </c>
      <c r="S342" s="418" t="s">
        <v>1089</v>
      </c>
      <c r="T342" s="418" t="s">
        <v>1089</v>
      </c>
      <c r="U342" s="418" t="s">
        <v>1089</v>
      </c>
      <c r="V342" s="418" t="s">
        <v>1089</v>
      </c>
      <c r="W342" s="418" t="s">
        <v>1089</v>
      </c>
      <c r="X342" s="418" t="s">
        <v>1089</v>
      </c>
      <c r="Y342" s="418"/>
      <c r="Z342" s="418"/>
      <c r="AA342" s="418"/>
      <c r="AB342" s="418"/>
      <c r="AC342" s="418" t="s">
        <v>1089</v>
      </c>
      <c r="AD342" s="418" t="s">
        <v>1089</v>
      </c>
      <c r="AE342" s="418" t="s">
        <v>1089</v>
      </c>
      <c r="AF342" s="418" t="s">
        <v>1089</v>
      </c>
      <c r="AG342" s="418" t="s">
        <v>1089</v>
      </c>
      <c r="AH342" s="418" t="s">
        <v>1089</v>
      </c>
      <c r="AI342" s="418" t="s">
        <v>1089</v>
      </c>
      <c r="AJ342" s="419" t="s">
        <v>1089</v>
      </c>
      <c r="AK342" s="420"/>
      <c r="AL342" s="421"/>
      <c r="AM342" s="421"/>
      <c r="AN342" s="421"/>
      <c r="AO342" s="422"/>
    </row>
    <row r="343" spans="1:41" ht="15.75" customHeight="1" x14ac:dyDescent="0.25">
      <c r="A343" s="83" t="s">
        <v>2169</v>
      </c>
      <c r="B343" s="85">
        <v>11</v>
      </c>
      <c r="C343" s="84" t="s">
        <v>504</v>
      </c>
      <c r="D343" s="85" t="s">
        <v>977</v>
      </c>
      <c r="E343" s="84" t="s">
        <v>2155</v>
      </c>
      <c r="F343" s="84">
        <v>0</v>
      </c>
      <c r="G343" s="86">
        <v>0</v>
      </c>
      <c r="H343" s="77"/>
      <c r="I343" s="415" t="s">
        <v>1090</v>
      </c>
      <c r="J343" s="416"/>
      <c r="K343" s="416"/>
      <c r="L343" s="416"/>
      <c r="M343" s="416"/>
      <c r="N343" s="416"/>
      <c r="O343" s="417" t="s">
        <v>1091</v>
      </c>
      <c r="P343" s="418" t="s">
        <v>1092</v>
      </c>
      <c r="Q343" s="418" t="s">
        <v>1092</v>
      </c>
      <c r="R343" s="418" t="s">
        <v>1092</v>
      </c>
      <c r="S343" s="418" t="s">
        <v>1092</v>
      </c>
      <c r="T343" s="418" t="s">
        <v>1092</v>
      </c>
      <c r="U343" s="418" t="s">
        <v>1092</v>
      </c>
      <c r="V343" s="418" t="s">
        <v>1092</v>
      </c>
      <c r="W343" s="418" t="s">
        <v>1092</v>
      </c>
      <c r="X343" s="418" t="s">
        <v>1092</v>
      </c>
      <c r="Y343" s="418"/>
      <c r="Z343" s="418"/>
      <c r="AA343" s="418"/>
      <c r="AB343" s="418"/>
      <c r="AC343" s="418" t="s">
        <v>1092</v>
      </c>
      <c r="AD343" s="418" t="s">
        <v>1092</v>
      </c>
      <c r="AE343" s="418" t="s">
        <v>1092</v>
      </c>
      <c r="AF343" s="418" t="s">
        <v>1092</v>
      </c>
      <c r="AG343" s="418" t="s">
        <v>1092</v>
      </c>
      <c r="AH343" s="418" t="s">
        <v>1092</v>
      </c>
      <c r="AI343" s="418" t="s">
        <v>1092</v>
      </c>
      <c r="AJ343" s="419" t="s">
        <v>1092</v>
      </c>
      <c r="AK343" s="420"/>
      <c r="AL343" s="421"/>
      <c r="AM343" s="421"/>
      <c r="AN343" s="421"/>
      <c r="AO343" s="422"/>
    </row>
    <row r="344" spans="1:41" ht="15.75" customHeight="1" x14ac:dyDescent="0.25">
      <c r="A344" s="74" t="s">
        <v>2169</v>
      </c>
      <c r="B344" s="88" t="s">
        <v>1971</v>
      </c>
      <c r="C344" s="75">
        <v>0</v>
      </c>
      <c r="D344" s="75" t="s">
        <v>2155</v>
      </c>
      <c r="E344" s="75" t="s">
        <v>2155</v>
      </c>
      <c r="F344" s="75">
        <v>0</v>
      </c>
      <c r="G344" s="76">
        <v>0</v>
      </c>
      <c r="H344" s="77"/>
      <c r="I344" s="390" t="s">
        <v>1093</v>
      </c>
      <c r="J344" s="391"/>
      <c r="K344" s="391"/>
      <c r="L344" s="391"/>
      <c r="M344" s="391"/>
      <c r="N344" s="391"/>
      <c r="O344" s="392" t="s">
        <v>1094</v>
      </c>
      <c r="P344" s="393" t="s">
        <v>1094</v>
      </c>
      <c r="Q344" s="393" t="s">
        <v>1094</v>
      </c>
      <c r="R344" s="393" t="s">
        <v>1094</v>
      </c>
      <c r="S344" s="393" t="s">
        <v>1094</v>
      </c>
      <c r="T344" s="393" t="s">
        <v>1094</v>
      </c>
      <c r="U344" s="393" t="s">
        <v>1094</v>
      </c>
      <c r="V344" s="393" t="s">
        <v>1094</v>
      </c>
      <c r="W344" s="393" t="s">
        <v>1094</v>
      </c>
      <c r="X344" s="393" t="s">
        <v>1094</v>
      </c>
      <c r="Y344" s="393"/>
      <c r="Z344" s="393"/>
      <c r="AA344" s="393"/>
      <c r="AB344" s="393"/>
      <c r="AC344" s="393" t="s">
        <v>1094</v>
      </c>
      <c r="AD344" s="393" t="s">
        <v>1094</v>
      </c>
      <c r="AE344" s="393" t="s">
        <v>1094</v>
      </c>
      <c r="AF344" s="393" t="s">
        <v>1094</v>
      </c>
      <c r="AG344" s="393" t="s">
        <v>1094</v>
      </c>
      <c r="AH344" s="393" t="s">
        <v>1094</v>
      </c>
      <c r="AI344" s="393" t="s">
        <v>1094</v>
      </c>
      <c r="AJ344" s="394" t="s">
        <v>1094</v>
      </c>
      <c r="AK344" s="395">
        <f>AK122+AK144+AK283+AK290+AK300+AK305+AK308+AK311+AK314+AK320+AK322+AK325+AK326+AK327+AK330</f>
        <v>0</v>
      </c>
      <c r="AL344" s="396">
        <f>AL122+AL144+AL283+AL290+AL300+AL305+AL308+AL311+AL314+AL320+AL322+AL325+AL326+AL327+AL330</f>
        <v>0</v>
      </c>
      <c r="AM344" s="396">
        <f>AM122+AM144+AM283+AM290+AM300+AM305+AM308+AM311+AM314+AM320+AM322+AM325+AM326+AM327+AM330</f>
        <v>0</v>
      </c>
      <c r="AN344" s="396">
        <f>AN122+AN144+AN283+AN290+AN300+AN305+AN308+AN311+AN314+AN320+AN322+AN325+AN326+AN327+AN330</f>
        <v>0</v>
      </c>
      <c r="AO344" s="397">
        <f>AO122+AO144+AO283+AO290+AO300+AO305+AO308+AO311+AO314+AO320+AO322+AO325+AO326+AO327+AO330</f>
        <v>0</v>
      </c>
    </row>
    <row r="345" spans="1:41" ht="15.75" customHeight="1" x14ac:dyDescent="0.25">
      <c r="A345" s="74" t="s">
        <v>504</v>
      </c>
      <c r="B345" s="88" t="s">
        <v>2155</v>
      </c>
      <c r="C345" s="75">
        <v>0</v>
      </c>
      <c r="D345" s="75" t="s">
        <v>2155</v>
      </c>
      <c r="E345" s="75" t="s">
        <v>2155</v>
      </c>
      <c r="F345" s="75">
        <v>0</v>
      </c>
      <c r="G345" s="76">
        <v>0</v>
      </c>
      <c r="H345" s="77"/>
      <c r="I345" s="390" t="s">
        <v>1095</v>
      </c>
      <c r="J345" s="391"/>
      <c r="K345" s="391"/>
      <c r="L345" s="391"/>
      <c r="M345" s="391"/>
      <c r="N345" s="391"/>
      <c r="O345" s="392" t="s">
        <v>1096</v>
      </c>
      <c r="P345" s="393" t="s">
        <v>1096</v>
      </c>
      <c r="Q345" s="393" t="s">
        <v>1096</v>
      </c>
      <c r="R345" s="393" t="s">
        <v>1096</v>
      </c>
      <c r="S345" s="393" t="s">
        <v>1096</v>
      </c>
      <c r="T345" s="393" t="s">
        <v>1096</v>
      </c>
      <c r="U345" s="393" t="s">
        <v>1096</v>
      </c>
      <c r="V345" s="393" t="s">
        <v>1096</v>
      </c>
      <c r="W345" s="393" t="s">
        <v>1096</v>
      </c>
      <c r="X345" s="393" t="s">
        <v>1096</v>
      </c>
      <c r="Y345" s="393"/>
      <c r="Z345" s="393"/>
      <c r="AA345" s="393"/>
      <c r="AB345" s="393"/>
      <c r="AC345" s="393" t="s">
        <v>1096</v>
      </c>
      <c r="AD345" s="393" t="s">
        <v>1096</v>
      </c>
      <c r="AE345" s="393" t="s">
        <v>1096</v>
      </c>
      <c r="AF345" s="393" t="s">
        <v>1096</v>
      </c>
      <c r="AG345" s="393" t="s">
        <v>1096</v>
      </c>
      <c r="AH345" s="393" t="s">
        <v>1096</v>
      </c>
      <c r="AI345" s="393" t="s">
        <v>1096</v>
      </c>
      <c r="AJ345" s="394" t="s">
        <v>1096</v>
      </c>
      <c r="AK345" s="395"/>
      <c r="AL345" s="396"/>
      <c r="AM345" s="396"/>
      <c r="AN345" s="396"/>
      <c r="AO345" s="397"/>
    </row>
    <row r="346" spans="1:41" ht="15.75" customHeight="1" x14ac:dyDescent="0.25">
      <c r="A346" s="74" t="s">
        <v>504</v>
      </c>
      <c r="B346" s="88" t="s">
        <v>2158</v>
      </c>
      <c r="C346" s="75">
        <v>0</v>
      </c>
      <c r="D346" s="75" t="s">
        <v>2155</v>
      </c>
      <c r="E346" s="75" t="s">
        <v>2155</v>
      </c>
      <c r="F346" s="75">
        <v>0</v>
      </c>
      <c r="G346" s="76">
        <v>0</v>
      </c>
      <c r="H346" s="77"/>
      <c r="I346" s="390" t="s">
        <v>1097</v>
      </c>
      <c r="J346" s="391"/>
      <c r="K346" s="391"/>
      <c r="L346" s="391"/>
      <c r="M346" s="391"/>
      <c r="N346" s="391"/>
      <c r="O346" s="392" t="s">
        <v>1098</v>
      </c>
      <c r="P346" s="393" t="s">
        <v>1098</v>
      </c>
      <c r="Q346" s="393" t="s">
        <v>1098</v>
      </c>
      <c r="R346" s="393" t="s">
        <v>1098</v>
      </c>
      <c r="S346" s="393" t="s">
        <v>1098</v>
      </c>
      <c r="T346" s="393" t="s">
        <v>1098</v>
      </c>
      <c r="U346" s="393" t="s">
        <v>1098</v>
      </c>
      <c r="V346" s="393" t="s">
        <v>1098</v>
      </c>
      <c r="W346" s="393" t="s">
        <v>1098</v>
      </c>
      <c r="X346" s="393" t="s">
        <v>1098</v>
      </c>
      <c r="Y346" s="393"/>
      <c r="Z346" s="393"/>
      <c r="AA346" s="393"/>
      <c r="AB346" s="393"/>
      <c r="AC346" s="393" t="s">
        <v>1098</v>
      </c>
      <c r="AD346" s="393" t="s">
        <v>1098</v>
      </c>
      <c r="AE346" s="393" t="s">
        <v>1098</v>
      </c>
      <c r="AF346" s="393" t="s">
        <v>1098</v>
      </c>
      <c r="AG346" s="393" t="s">
        <v>1098</v>
      </c>
      <c r="AH346" s="393" t="s">
        <v>1098</v>
      </c>
      <c r="AI346" s="393" t="s">
        <v>1098</v>
      </c>
      <c r="AJ346" s="394" t="s">
        <v>1098</v>
      </c>
      <c r="AK346" s="395">
        <f>SUM(AK347:AK349)</f>
        <v>0</v>
      </c>
      <c r="AL346" s="396">
        <f>SUM(AL347:AL349)</f>
        <v>0</v>
      </c>
      <c r="AM346" s="396">
        <f>SUM(AM347:AM349)</f>
        <v>0</v>
      </c>
      <c r="AN346" s="396">
        <f>SUM(AN347:AN349)</f>
        <v>0</v>
      </c>
      <c r="AO346" s="397">
        <f>SUM(AO347:AO349)</f>
        <v>0</v>
      </c>
    </row>
    <row r="347" spans="1:41" ht="15.75" customHeight="1" x14ac:dyDescent="0.25">
      <c r="A347" s="74" t="s">
        <v>504</v>
      </c>
      <c r="B347" s="88" t="s">
        <v>2158</v>
      </c>
      <c r="C347" s="75" t="s">
        <v>2154</v>
      </c>
      <c r="D347" s="75" t="s">
        <v>2155</v>
      </c>
      <c r="E347" s="75" t="s">
        <v>2155</v>
      </c>
      <c r="F347" s="75">
        <v>0</v>
      </c>
      <c r="G347" s="76">
        <v>0</v>
      </c>
      <c r="H347" s="77"/>
      <c r="I347" s="407" t="s">
        <v>1099</v>
      </c>
      <c r="J347" s="408"/>
      <c r="K347" s="408"/>
      <c r="L347" s="408"/>
      <c r="M347" s="408"/>
      <c r="N347" s="408"/>
      <c r="O347" s="409" t="s">
        <v>1100</v>
      </c>
      <c r="P347" s="410" t="s">
        <v>1100</v>
      </c>
      <c r="Q347" s="410" t="s">
        <v>1100</v>
      </c>
      <c r="R347" s="410" t="s">
        <v>1100</v>
      </c>
      <c r="S347" s="410" t="s">
        <v>1100</v>
      </c>
      <c r="T347" s="410" t="s">
        <v>1100</v>
      </c>
      <c r="U347" s="410" t="s">
        <v>1100</v>
      </c>
      <c r="V347" s="410" t="s">
        <v>1100</v>
      </c>
      <c r="W347" s="410" t="s">
        <v>1100</v>
      </c>
      <c r="X347" s="410" t="s">
        <v>1100</v>
      </c>
      <c r="Y347" s="410"/>
      <c r="Z347" s="410"/>
      <c r="AA347" s="410"/>
      <c r="AB347" s="410"/>
      <c r="AC347" s="410" t="s">
        <v>1100</v>
      </c>
      <c r="AD347" s="410" t="s">
        <v>1100</v>
      </c>
      <c r="AE347" s="410" t="s">
        <v>1100</v>
      </c>
      <c r="AF347" s="410" t="s">
        <v>1100</v>
      </c>
      <c r="AG347" s="410" t="s">
        <v>1100</v>
      </c>
      <c r="AH347" s="410" t="s">
        <v>1100</v>
      </c>
      <c r="AI347" s="410" t="s">
        <v>1100</v>
      </c>
      <c r="AJ347" s="411" t="s">
        <v>1100</v>
      </c>
      <c r="AK347" s="420"/>
      <c r="AL347" s="421"/>
      <c r="AM347" s="421"/>
      <c r="AN347" s="421"/>
      <c r="AO347" s="422"/>
    </row>
    <row r="348" spans="1:41" ht="15.75" customHeight="1" x14ac:dyDescent="0.25">
      <c r="A348" s="74" t="s">
        <v>504</v>
      </c>
      <c r="B348" s="88" t="s">
        <v>2158</v>
      </c>
      <c r="C348" s="75" t="s">
        <v>2169</v>
      </c>
      <c r="D348" s="75" t="s">
        <v>2155</v>
      </c>
      <c r="E348" s="75" t="s">
        <v>2155</v>
      </c>
      <c r="F348" s="75">
        <v>0</v>
      </c>
      <c r="G348" s="76">
        <v>0</v>
      </c>
      <c r="H348" s="77"/>
      <c r="I348" s="407" t="s">
        <v>1101</v>
      </c>
      <c r="J348" s="408"/>
      <c r="K348" s="408"/>
      <c r="L348" s="408"/>
      <c r="M348" s="408"/>
      <c r="N348" s="408"/>
      <c r="O348" s="409" t="s">
        <v>1102</v>
      </c>
      <c r="P348" s="410" t="s">
        <v>1102</v>
      </c>
      <c r="Q348" s="410" t="s">
        <v>1102</v>
      </c>
      <c r="R348" s="410" t="s">
        <v>1102</v>
      </c>
      <c r="S348" s="410" t="s">
        <v>1102</v>
      </c>
      <c r="T348" s="410" t="s">
        <v>1102</v>
      </c>
      <c r="U348" s="410" t="s">
        <v>1102</v>
      </c>
      <c r="V348" s="410" t="s">
        <v>1102</v>
      </c>
      <c r="W348" s="410" t="s">
        <v>1102</v>
      </c>
      <c r="X348" s="410" t="s">
        <v>1102</v>
      </c>
      <c r="Y348" s="410"/>
      <c r="Z348" s="410"/>
      <c r="AA348" s="410"/>
      <c r="AB348" s="410"/>
      <c r="AC348" s="410" t="s">
        <v>1102</v>
      </c>
      <c r="AD348" s="410" t="s">
        <v>1102</v>
      </c>
      <c r="AE348" s="410" t="s">
        <v>1102</v>
      </c>
      <c r="AF348" s="410" t="s">
        <v>1102</v>
      </c>
      <c r="AG348" s="410" t="s">
        <v>1102</v>
      </c>
      <c r="AH348" s="410" t="s">
        <v>1102</v>
      </c>
      <c r="AI348" s="410" t="s">
        <v>1102</v>
      </c>
      <c r="AJ348" s="411" t="s">
        <v>1102</v>
      </c>
      <c r="AK348" s="420"/>
      <c r="AL348" s="421"/>
      <c r="AM348" s="421"/>
      <c r="AN348" s="421"/>
      <c r="AO348" s="422"/>
    </row>
    <row r="349" spans="1:41" ht="15.75" customHeight="1" x14ac:dyDescent="0.25">
      <c r="A349" s="74" t="s">
        <v>504</v>
      </c>
      <c r="B349" s="88" t="s">
        <v>2158</v>
      </c>
      <c r="C349" s="75" t="s">
        <v>504</v>
      </c>
      <c r="D349" s="75" t="s">
        <v>2155</v>
      </c>
      <c r="E349" s="75" t="s">
        <v>2155</v>
      </c>
      <c r="F349" s="75">
        <v>0</v>
      </c>
      <c r="G349" s="76">
        <v>0</v>
      </c>
      <c r="H349" s="77"/>
      <c r="I349" s="407" t="s">
        <v>1103</v>
      </c>
      <c r="J349" s="408"/>
      <c r="K349" s="408"/>
      <c r="L349" s="408"/>
      <c r="M349" s="408"/>
      <c r="N349" s="408"/>
      <c r="O349" s="409" t="s">
        <v>1104</v>
      </c>
      <c r="P349" s="410" t="s">
        <v>1104</v>
      </c>
      <c r="Q349" s="410" t="s">
        <v>1104</v>
      </c>
      <c r="R349" s="410" t="s">
        <v>1104</v>
      </c>
      <c r="S349" s="410" t="s">
        <v>1104</v>
      </c>
      <c r="T349" s="410" t="s">
        <v>1104</v>
      </c>
      <c r="U349" s="410" t="s">
        <v>1104</v>
      </c>
      <c r="V349" s="410" t="s">
        <v>1104</v>
      </c>
      <c r="W349" s="410" t="s">
        <v>1104</v>
      </c>
      <c r="X349" s="410" t="s">
        <v>1104</v>
      </c>
      <c r="Y349" s="410"/>
      <c r="Z349" s="410"/>
      <c r="AA349" s="410"/>
      <c r="AB349" s="410"/>
      <c r="AC349" s="410" t="s">
        <v>1104</v>
      </c>
      <c r="AD349" s="410" t="s">
        <v>1104</v>
      </c>
      <c r="AE349" s="410" t="s">
        <v>1104</v>
      </c>
      <c r="AF349" s="410" t="s">
        <v>1104</v>
      </c>
      <c r="AG349" s="410" t="s">
        <v>1104</v>
      </c>
      <c r="AH349" s="410" t="s">
        <v>1104</v>
      </c>
      <c r="AI349" s="410" t="s">
        <v>1104</v>
      </c>
      <c r="AJ349" s="411" t="s">
        <v>1104</v>
      </c>
      <c r="AK349" s="420"/>
      <c r="AL349" s="421"/>
      <c r="AM349" s="421"/>
      <c r="AN349" s="421"/>
      <c r="AO349" s="422"/>
    </row>
    <row r="350" spans="1:41" ht="15.75" customHeight="1" x14ac:dyDescent="0.25">
      <c r="A350" s="74" t="s">
        <v>504</v>
      </c>
      <c r="B350" s="88" t="s">
        <v>507</v>
      </c>
      <c r="C350" s="75">
        <v>0</v>
      </c>
      <c r="D350" s="75" t="s">
        <v>2155</v>
      </c>
      <c r="E350" s="75" t="s">
        <v>2155</v>
      </c>
      <c r="F350" s="75">
        <v>0</v>
      </c>
      <c r="G350" s="76">
        <v>0</v>
      </c>
      <c r="H350" s="77"/>
      <c r="I350" s="390" t="s">
        <v>1061</v>
      </c>
      <c r="J350" s="391"/>
      <c r="K350" s="391"/>
      <c r="L350" s="391"/>
      <c r="M350" s="391"/>
      <c r="N350" s="391"/>
      <c r="O350" s="392" t="s">
        <v>1062</v>
      </c>
      <c r="P350" s="393" t="s">
        <v>1062</v>
      </c>
      <c r="Q350" s="393" t="s">
        <v>1062</v>
      </c>
      <c r="R350" s="393" t="s">
        <v>1062</v>
      </c>
      <c r="S350" s="393" t="s">
        <v>1062</v>
      </c>
      <c r="T350" s="393" t="s">
        <v>1062</v>
      </c>
      <c r="U350" s="393" t="s">
        <v>1062</v>
      </c>
      <c r="V350" s="393" t="s">
        <v>1062</v>
      </c>
      <c r="W350" s="393" t="s">
        <v>1062</v>
      </c>
      <c r="X350" s="393" t="s">
        <v>1062</v>
      </c>
      <c r="Y350" s="393"/>
      <c r="Z350" s="393"/>
      <c r="AA350" s="393"/>
      <c r="AB350" s="393"/>
      <c r="AC350" s="393" t="s">
        <v>1062</v>
      </c>
      <c r="AD350" s="393" t="s">
        <v>1062</v>
      </c>
      <c r="AE350" s="393" t="s">
        <v>1062</v>
      </c>
      <c r="AF350" s="393" t="s">
        <v>1062</v>
      </c>
      <c r="AG350" s="393" t="s">
        <v>1062</v>
      </c>
      <c r="AH350" s="393" t="s">
        <v>1062</v>
      </c>
      <c r="AI350" s="393" t="s">
        <v>1062</v>
      </c>
      <c r="AJ350" s="394" t="s">
        <v>1062</v>
      </c>
      <c r="AK350" s="395">
        <f>AK351+AK352+AK353+AK354+AK355</f>
        <v>0</v>
      </c>
      <c r="AL350" s="396">
        <f>AL351+AL352+AL353+AL354+AL355</f>
        <v>0</v>
      </c>
      <c r="AM350" s="396">
        <f>AM351+AM352+AM353+AM354+AM355</f>
        <v>0</v>
      </c>
      <c r="AN350" s="396">
        <f>AN351+AN352+AN353+AN354+AN355</f>
        <v>0</v>
      </c>
      <c r="AO350" s="397">
        <f>AO351+AO352+AO353+AO354+AO355</f>
        <v>0</v>
      </c>
    </row>
    <row r="351" spans="1:41" ht="15.75" customHeight="1" x14ac:dyDescent="0.25">
      <c r="A351" s="74" t="s">
        <v>504</v>
      </c>
      <c r="B351" s="88" t="s">
        <v>507</v>
      </c>
      <c r="C351" s="75" t="s">
        <v>2154</v>
      </c>
      <c r="D351" s="75" t="s">
        <v>2155</v>
      </c>
      <c r="E351" s="75" t="s">
        <v>2155</v>
      </c>
      <c r="F351" s="75">
        <v>0</v>
      </c>
      <c r="G351" s="76">
        <v>0</v>
      </c>
      <c r="H351" s="77"/>
      <c r="I351" s="407" t="s">
        <v>1063</v>
      </c>
      <c r="J351" s="408"/>
      <c r="K351" s="408"/>
      <c r="L351" s="408"/>
      <c r="M351" s="408"/>
      <c r="N351" s="408"/>
      <c r="O351" s="409" t="s">
        <v>1064</v>
      </c>
      <c r="P351" s="410" t="s">
        <v>1064</v>
      </c>
      <c r="Q351" s="410" t="s">
        <v>1064</v>
      </c>
      <c r="R351" s="410" t="s">
        <v>1064</v>
      </c>
      <c r="S351" s="410" t="s">
        <v>1064</v>
      </c>
      <c r="T351" s="410" t="s">
        <v>1064</v>
      </c>
      <c r="U351" s="410" t="s">
        <v>1064</v>
      </c>
      <c r="V351" s="410" t="s">
        <v>1064</v>
      </c>
      <c r="W351" s="410" t="s">
        <v>1064</v>
      </c>
      <c r="X351" s="410" t="s">
        <v>1064</v>
      </c>
      <c r="Y351" s="410"/>
      <c r="Z351" s="410"/>
      <c r="AA351" s="410"/>
      <c r="AB351" s="410"/>
      <c r="AC351" s="410" t="s">
        <v>1064</v>
      </c>
      <c r="AD351" s="410" t="s">
        <v>1064</v>
      </c>
      <c r="AE351" s="410" t="s">
        <v>1064</v>
      </c>
      <c r="AF351" s="410" t="s">
        <v>1064</v>
      </c>
      <c r="AG351" s="410" t="s">
        <v>1064</v>
      </c>
      <c r="AH351" s="410" t="s">
        <v>1064</v>
      </c>
      <c r="AI351" s="410" t="s">
        <v>1064</v>
      </c>
      <c r="AJ351" s="411" t="s">
        <v>1064</v>
      </c>
      <c r="AK351" s="412"/>
      <c r="AL351" s="413"/>
      <c r="AM351" s="413"/>
      <c r="AN351" s="413"/>
      <c r="AO351" s="414"/>
    </row>
    <row r="352" spans="1:41" ht="15.75" customHeight="1" x14ac:dyDescent="0.25">
      <c r="A352" s="74" t="s">
        <v>504</v>
      </c>
      <c r="B352" s="88" t="s">
        <v>507</v>
      </c>
      <c r="C352" s="75" t="s">
        <v>2169</v>
      </c>
      <c r="D352" s="75" t="s">
        <v>2155</v>
      </c>
      <c r="E352" s="75" t="s">
        <v>2155</v>
      </c>
      <c r="F352" s="75">
        <v>0</v>
      </c>
      <c r="G352" s="76">
        <v>0</v>
      </c>
      <c r="H352" s="77"/>
      <c r="I352" s="407" t="s">
        <v>1065</v>
      </c>
      <c r="J352" s="408"/>
      <c r="K352" s="408"/>
      <c r="L352" s="408"/>
      <c r="M352" s="408"/>
      <c r="N352" s="408"/>
      <c r="O352" s="409" t="s">
        <v>1066</v>
      </c>
      <c r="P352" s="410" t="s">
        <v>1066</v>
      </c>
      <c r="Q352" s="410" t="s">
        <v>1066</v>
      </c>
      <c r="R352" s="410" t="s">
        <v>1066</v>
      </c>
      <c r="S352" s="410" t="s">
        <v>1066</v>
      </c>
      <c r="T352" s="410" t="s">
        <v>1066</v>
      </c>
      <c r="U352" s="410" t="s">
        <v>1066</v>
      </c>
      <c r="V352" s="410" t="s">
        <v>1066</v>
      </c>
      <c r="W352" s="410" t="s">
        <v>1066</v>
      </c>
      <c r="X352" s="410" t="s">
        <v>1066</v>
      </c>
      <c r="Y352" s="410"/>
      <c r="Z352" s="410"/>
      <c r="AA352" s="410"/>
      <c r="AB352" s="410"/>
      <c r="AC352" s="410" t="s">
        <v>1066</v>
      </c>
      <c r="AD352" s="410" t="s">
        <v>1066</v>
      </c>
      <c r="AE352" s="410" t="s">
        <v>1066</v>
      </c>
      <c r="AF352" s="410" t="s">
        <v>1066</v>
      </c>
      <c r="AG352" s="410" t="s">
        <v>1066</v>
      </c>
      <c r="AH352" s="410" t="s">
        <v>1066</v>
      </c>
      <c r="AI352" s="410" t="s">
        <v>1066</v>
      </c>
      <c r="AJ352" s="411" t="s">
        <v>1066</v>
      </c>
      <c r="AK352" s="412"/>
      <c r="AL352" s="413"/>
      <c r="AM352" s="413"/>
      <c r="AN352" s="413"/>
      <c r="AO352" s="414"/>
    </row>
    <row r="353" spans="1:41" ht="15.75" customHeight="1" x14ac:dyDescent="0.25">
      <c r="A353" s="74" t="s">
        <v>504</v>
      </c>
      <c r="B353" s="88" t="s">
        <v>507</v>
      </c>
      <c r="C353" s="75" t="s">
        <v>504</v>
      </c>
      <c r="D353" s="75" t="s">
        <v>2155</v>
      </c>
      <c r="E353" s="75" t="s">
        <v>2155</v>
      </c>
      <c r="F353" s="75">
        <v>0</v>
      </c>
      <c r="G353" s="76">
        <v>0</v>
      </c>
      <c r="H353" s="77"/>
      <c r="I353" s="407" t="s">
        <v>1067</v>
      </c>
      <c r="J353" s="408"/>
      <c r="K353" s="408"/>
      <c r="L353" s="408"/>
      <c r="M353" s="408"/>
      <c r="N353" s="408"/>
      <c r="O353" s="409" t="s">
        <v>1068</v>
      </c>
      <c r="P353" s="410" t="s">
        <v>1068</v>
      </c>
      <c r="Q353" s="410" t="s">
        <v>1068</v>
      </c>
      <c r="R353" s="410" t="s">
        <v>1068</v>
      </c>
      <c r="S353" s="410" t="s">
        <v>1068</v>
      </c>
      <c r="T353" s="410" t="s">
        <v>1068</v>
      </c>
      <c r="U353" s="410" t="s">
        <v>1068</v>
      </c>
      <c r="V353" s="410" t="s">
        <v>1068</v>
      </c>
      <c r="W353" s="410" t="s">
        <v>1068</v>
      </c>
      <c r="X353" s="410" t="s">
        <v>1068</v>
      </c>
      <c r="Y353" s="410"/>
      <c r="Z353" s="410"/>
      <c r="AA353" s="410"/>
      <c r="AB353" s="410"/>
      <c r="AC353" s="410" t="s">
        <v>1068</v>
      </c>
      <c r="AD353" s="410" t="s">
        <v>1068</v>
      </c>
      <c r="AE353" s="410" t="s">
        <v>1068</v>
      </c>
      <c r="AF353" s="410" t="s">
        <v>1068</v>
      </c>
      <c r="AG353" s="410" t="s">
        <v>1068</v>
      </c>
      <c r="AH353" s="410" t="s">
        <v>1068</v>
      </c>
      <c r="AI353" s="410" t="s">
        <v>1068</v>
      </c>
      <c r="AJ353" s="411" t="s">
        <v>1068</v>
      </c>
      <c r="AK353" s="420"/>
      <c r="AL353" s="421"/>
      <c r="AM353" s="421"/>
      <c r="AN353" s="421"/>
      <c r="AO353" s="422"/>
    </row>
    <row r="354" spans="1:41" ht="15.75" customHeight="1" x14ac:dyDescent="0.25">
      <c r="A354" s="74" t="s">
        <v>504</v>
      </c>
      <c r="B354" s="88" t="s">
        <v>507</v>
      </c>
      <c r="C354" s="75" t="s">
        <v>404</v>
      </c>
      <c r="D354" s="75" t="s">
        <v>2155</v>
      </c>
      <c r="E354" s="75" t="s">
        <v>2155</v>
      </c>
      <c r="F354" s="75">
        <v>0</v>
      </c>
      <c r="G354" s="76">
        <v>0</v>
      </c>
      <c r="H354" s="77"/>
      <c r="I354" s="407" t="s">
        <v>1069</v>
      </c>
      <c r="J354" s="408"/>
      <c r="K354" s="408"/>
      <c r="L354" s="408"/>
      <c r="M354" s="408"/>
      <c r="N354" s="408"/>
      <c r="O354" s="409" t="s">
        <v>1070</v>
      </c>
      <c r="P354" s="410" t="s">
        <v>1070</v>
      </c>
      <c r="Q354" s="410" t="s">
        <v>1070</v>
      </c>
      <c r="R354" s="410" t="s">
        <v>1070</v>
      </c>
      <c r="S354" s="410" t="s">
        <v>1070</v>
      </c>
      <c r="T354" s="410" t="s">
        <v>1070</v>
      </c>
      <c r="U354" s="410" t="s">
        <v>1070</v>
      </c>
      <c r="V354" s="410" t="s">
        <v>1070</v>
      </c>
      <c r="W354" s="410" t="s">
        <v>1070</v>
      </c>
      <c r="X354" s="410" t="s">
        <v>1070</v>
      </c>
      <c r="Y354" s="410"/>
      <c r="Z354" s="410"/>
      <c r="AA354" s="410"/>
      <c r="AB354" s="410"/>
      <c r="AC354" s="410" t="s">
        <v>1070</v>
      </c>
      <c r="AD354" s="410" t="s">
        <v>1070</v>
      </c>
      <c r="AE354" s="410" t="s">
        <v>1070</v>
      </c>
      <c r="AF354" s="410" t="s">
        <v>1070</v>
      </c>
      <c r="AG354" s="410" t="s">
        <v>1070</v>
      </c>
      <c r="AH354" s="410" t="s">
        <v>1070</v>
      </c>
      <c r="AI354" s="410" t="s">
        <v>1070</v>
      </c>
      <c r="AJ354" s="411" t="s">
        <v>1070</v>
      </c>
      <c r="AK354" s="412"/>
      <c r="AL354" s="413"/>
      <c r="AM354" s="413"/>
      <c r="AN354" s="413"/>
      <c r="AO354" s="414"/>
    </row>
    <row r="355" spans="1:41" ht="15.75" customHeight="1" x14ac:dyDescent="0.25">
      <c r="A355" s="74" t="s">
        <v>504</v>
      </c>
      <c r="B355" s="88" t="s">
        <v>507</v>
      </c>
      <c r="C355" s="75" t="s">
        <v>407</v>
      </c>
      <c r="D355" s="75" t="s">
        <v>2155</v>
      </c>
      <c r="E355" s="75" t="s">
        <v>2155</v>
      </c>
      <c r="F355" s="75">
        <v>0</v>
      </c>
      <c r="G355" s="76">
        <v>0</v>
      </c>
      <c r="H355" s="77"/>
      <c r="I355" s="407" t="s">
        <v>1071</v>
      </c>
      <c r="J355" s="408"/>
      <c r="K355" s="408"/>
      <c r="L355" s="408"/>
      <c r="M355" s="408"/>
      <c r="N355" s="408"/>
      <c r="O355" s="409" t="s">
        <v>1072</v>
      </c>
      <c r="P355" s="410" t="s">
        <v>1072</v>
      </c>
      <c r="Q355" s="410" t="s">
        <v>1072</v>
      </c>
      <c r="R355" s="410" t="s">
        <v>1072</v>
      </c>
      <c r="S355" s="410" t="s">
        <v>1072</v>
      </c>
      <c r="T355" s="410" t="s">
        <v>1072</v>
      </c>
      <c r="U355" s="410" t="s">
        <v>1072</v>
      </c>
      <c r="V355" s="410" t="s">
        <v>1072</v>
      </c>
      <c r="W355" s="410" t="s">
        <v>1072</v>
      </c>
      <c r="X355" s="410" t="s">
        <v>1072</v>
      </c>
      <c r="Y355" s="410"/>
      <c r="Z355" s="410"/>
      <c r="AA355" s="410"/>
      <c r="AB355" s="410"/>
      <c r="AC355" s="410" t="s">
        <v>1072</v>
      </c>
      <c r="AD355" s="410" t="s">
        <v>1072</v>
      </c>
      <c r="AE355" s="410" t="s">
        <v>1072</v>
      </c>
      <c r="AF355" s="410" t="s">
        <v>1072</v>
      </c>
      <c r="AG355" s="410" t="s">
        <v>1072</v>
      </c>
      <c r="AH355" s="410" t="s">
        <v>1072</v>
      </c>
      <c r="AI355" s="410" t="s">
        <v>1072</v>
      </c>
      <c r="AJ355" s="411" t="s">
        <v>1072</v>
      </c>
      <c r="AK355" s="420"/>
      <c r="AL355" s="421"/>
      <c r="AM355" s="421"/>
      <c r="AN355" s="421"/>
      <c r="AO355" s="422"/>
    </row>
    <row r="356" spans="1:41" ht="15.75" customHeight="1" x14ac:dyDescent="0.25">
      <c r="A356" s="74" t="s">
        <v>504</v>
      </c>
      <c r="B356" s="88" t="s">
        <v>2036</v>
      </c>
      <c r="C356" s="75">
        <v>0</v>
      </c>
      <c r="D356" s="75" t="s">
        <v>2155</v>
      </c>
      <c r="E356" s="75" t="s">
        <v>2155</v>
      </c>
      <c r="F356" s="75">
        <v>0</v>
      </c>
      <c r="G356" s="76">
        <v>0</v>
      </c>
      <c r="H356" s="77"/>
      <c r="I356" s="390" t="s">
        <v>1073</v>
      </c>
      <c r="J356" s="391"/>
      <c r="K356" s="391"/>
      <c r="L356" s="391"/>
      <c r="M356" s="391"/>
      <c r="N356" s="391"/>
      <c r="O356" s="392" t="s">
        <v>1074</v>
      </c>
      <c r="P356" s="393" t="s">
        <v>1074</v>
      </c>
      <c r="Q356" s="393" t="s">
        <v>1074</v>
      </c>
      <c r="R356" s="393" t="s">
        <v>1074</v>
      </c>
      <c r="S356" s="393" t="s">
        <v>1074</v>
      </c>
      <c r="T356" s="393" t="s">
        <v>1074</v>
      </c>
      <c r="U356" s="393" t="s">
        <v>1074</v>
      </c>
      <c r="V356" s="393" t="s">
        <v>1074</v>
      </c>
      <c r="W356" s="393" t="s">
        <v>1074</v>
      </c>
      <c r="X356" s="393" t="s">
        <v>1074</v>
      </c>
      <c r="Y356" s="393"/>
      <c r="Z356" s="393"/>
      <c r="AA356" s="393"/>
      <c r="AB356" s="393"/>
      <c r="AC356" s="393" t="s">
        <v>1074</v>
      </c>
      <c r="AD356" s="393" t="s">
        <v>1074</v>
      </c>
      <c r="AE356" s="393" t="s">
        <v>1074</v>
      </c>
      <c r="AF356" s="393" t="s">
        <v>1074</v>
      </c>
      <c r="AG356" s="393" t="s">
        <v>1074</v>
      </c>
      <c r="AH356" s="393" t="s">
        <v>1074</v>
      </c>
      <c r="AI356" s="393" t="s">
        <v>1074</v>
      </c>
      <c r="AJ356" s="394" t="s">
        <v>1074</v>
      </c>
      <c r="AK356" s="395">
        <f>SUM(AK357:AK359)</f>
        <v>0</v>
      </c>
      <c r="AL356" s="396">
        <f>SUM(AL357:AL359)</f>
        <v>0</v>
      </c>
      <c r="AM356" s="396">
        <f>SUM(AM357:AM359)</f>
        <v>0</v>
      </c>
      <c r="AN356" s="396">
        <f>SUM(AN357:AN359)</f>
        <v>0</v>
      </c>
      <c r="AO356" s="397">
        <f>SUM(AO357:AO359)</f>
        <v>0</v>
      </c>
    </row>
    <row r="357" spans="1:41" ht="15.75" customHeight="1" x14ac:dyDescent="0.25">
      <c r="A357" s="74" t="s">
        <v>504</v>
      </c>
      <c r="B357" s="88" t="s">
        <v>2036</v>
      </c>
      <c r="C357" s="75" t="s">
        <v>2154</v>
      </c>
      <c r="D357" s="75" t="s">
        <v>2155</v>
      </c>
      <c r="E357" s="75" t="s">
        <v>2155</v>
      </c>
      <c r="F357" s="75">
        <v>0</v>
      </c>
      <c r="G357" s="76">
        <v>0</v>
      </c>
      <c r="H357" s="77"/>
      <c r="I357" s="407" t="s">
        <v>1075</v>
      </c>
      <c r="J357" s="408"/>
      <c r="K357" s="408"/>
      <c r="L357" s="408"/>
      <c r="M357" s="408"/>
      <c r="N357" s="408"/>
      <c r="O357" s="409" t="s">
        <v>1076</v>
      </c>
      <c r="P357" s="410" t="s">
        <v>1076</v>
      </c>
      <c r="Q357" s="410" t="s">
        <v>1076</v>
      </c>
      <c r="R357" s="410" t="s">
        <v>1076</v>
      </c>
      <c r="S357" s="410" t="s">
        <v>1076</v>
      </c>
      <c r="T357" s="410" t="s">
        <v>1076</v>
      </c>
      <c r="U357" s="410" t="s">
        <v>1076</v>
      </c>
      <c r="V357" s="410" t="s">
        <v>1076</v>
      </c>
      <c r="W357" s="410" t="s">
        <v>1076</v>
      </c>
      <c r="X357" s="410" t="s">
        <v>1076</v>
      </c>
      <c r="Y357" s="410"/>
      <c r="Z357" s="410"/>
      <c r="AA357" s="410"/>
      <c r="AB357" s="410"/>
      <c r="AC357" s="410" t="s">
        <v>1076</v>
      </c>
      <c r="AD357" s="410" t="s">
        <v>1076</v>
      </c>
      <c r="AE357" s="410" t="s">
        <v>1076</v>
      </c>
      <c r="AF357" s="410" t="s">
        <v>1076</v>
      </c>
      <c r="AG357" s="410" t="s">
        <v>1076</v>
      </c>
      <c r="AH357" s="410" t="s">
        <v>1076</v>
      </c>
      <c r="AI357" s="410" t="s">
        <v>1076</v>
      </c>
      <c r="AJ357" s="411" t="s">
        <v>1076</v>
      </c>
      <c r="AK357" s="412"/>
      <c r="AL357" s="413"/>
      <c r="AM357" s="413"/>
      <c r="AN357" s="413"/>
      <c r="AO357" s="414"/>
    </row>
    <row r="358" spans="1:41" ht="15.75" customHeight="1" x14ac:dyDescent="0.25">
      <c r="A358" s="74" t="s">
        <v>504</v>
      </c>
      <c r="B358" s="88" t="s">
        <v>2036</v>
      </c>
      <c r="C358" s="75" t="s">
        <v>2169</v>
      </c>
      <c r="D358" s="75" t="s">
        <v>2155</v>
      </c>
      <c r="E358" s="75" t="s">
        <v>2155</v>
      </c>
      <c r="F358" s="75">
        <v>0</v>
      </c>
      <c r="G358" s="76">
        <v>0</v>
      </c>
      <c r="H358" s="77"/>
      <c r="I358" s="407" t="s">
        <v>185</v>
      </c>
      <c r="J358" s="408"/>
      <c r="K358" s="408"/>
      <c r="L358" s="408"/>
      <c r="M358" s="408"/>
      <c r="N358" s="408"/>
      <c r="O358" s="409" t="s">
        <v>186</v>
      </c>
      <c r="P358" s="410" t="s">
        <v>186</v>
      </c>
      <c r="Q358" s="410" t="s">
        <v>186</v>
      </c>
      <c r="R358" s="410" t="s">
        <v>186</v>
      </c>
      <c r="S358" s="410" t="s">
        <v>186</v>
      </c>
      <c r="T358" s="410" t="s">
        <v>186</v>
      </c>
      <c r="U358" s="410" t="s">
        <v>186</v>
      </c>
      <c r="V358" s="410" t="s">
        <v>186</v>
      </c>
      <c r="W358" s="410" t="s">
        <v>186</v>
      </c>
      <c r="X358" s="410" t="s">
        <v>186</v>
      </c>
      <c r="Y358" s="410"/>
      <c r="Z358" s="410"/>
      <c r="AA358" s="410"/>
      <c r="AB358" s="410"/>
      <c r="AC358" s="410" t="s">
        <v>186</v>
      </c>
      <c r="AD358" s="410" t="s">
        <v>186</v>
      </c>
      <c r="AE358" s="410" t="s">
        <v>186</v>
      </c>
      <c r="AF358" s="410" t="s">
        <v>186</v>
      </c>
      <c r="AG358" s="410" t="s">
        <v>186</v>
      </c>
      <c r="AH358" s="410" t="s">
        <v>186</v>
      </c>
      <c r="AI358" s="410" t="s">
        <v>186</v>
      </c>
      <c r="AJ358" s="411" t="s">
        <v>186</v>
      </c>
      <c r="AK358" s="420"/>
      <c r="AL358" s="421"/>
      <c r="AM358" s="421"/>
      <c r="AN358" s="421"/>
      <c r="AO358" s="422"/>
    </row>
    <row r="359" spans="1:41" ht="15.75" customHeight="1" x14ac:dyDescent="0.25">
      <c r="A359" s="74" t="s">
        <v>504</v>
      </c>
      <c r="B359" s="88" t="s">
        <v>2036</v>
      </c>
      <c r="C359" s="75" t="s">
        <v>504</v>
      </c>
      <c r="D359" s="75" t="s">
        <v>2155</v>
      </c>
      <c r="E359" s="75" t="s">
        <v>2155</v>
      </c>
      <c r="F359" s="75">
        <v>0</v>
      </c>
      <c r="G359" s="76">
        <v>0</v>
      </c>
      <c r="H359" s="77"/>
      <c r="I359" s="407" t="s">
        <v>187</v>
      </c>
      <c r="J359" s="408"/>
      <c r="K359" s="408"/>
      <c r="L359" s="408"/>
      <c r="M359" s="408"/>
      <c r="N359" s="408"/>
      <c r="O359" s="409" t="s">
        <v>188</v>
      </c>
      <c r="P359" s="410" t="s">
        <v>188</v>
      </c>
      <c r="Q359" s="410" t="s">
        <v>188</v>
      </c>
      <c r="R359" s="410" t="s">
        <v>188</v>
      </c>
      <c r="S359" s="410" t="s">
        <v>188</v>
      </c>
      <c r="T359" s="410" t="s">
        <v>188</v>
      </c>
      <c r="U359" s="410" t="s">
        <v>188</v>
      </c>
      <c r="V359" s="410" t="s">
        <v>188</v>
      </c>
      <c r="W359" s="410" t="s">
        <v>188</v>
      </c>
      <c r="X359" s="410" t="s">
        <v>188</v>
      </c>
      <c r="Y359" s="410"/>
      <c r="Z359" s="410"/>
      <c r="AA359" s="410"/>
      <c r="AB359" s="410"/>
      <c r="AC359" s="410" t="s">
        <v>188</v>
      </c>
      <c r="AD359" s="410" t="s">
        <v>188</v>
      </c>
      <c r="AE359" s="410" t="s">
        <v>188</v>
      </c>
      <c r="AF359" s="410" t="s">
        <v>188</v>
      </c>
      <c r="AG359" s="410" t="s">
        <v>188</v>
      </c>
      <c r="AH359" s="410" t="s">
        <v>188</v>
      </c>
      <c r="AI359" s="410" t="s">
        <v>188</v>
      </c>
      <c r="AJ359" s="411" t="s">
        <v>188</v>
      </c>
      <c r="AK359" s="420"/>
      <c r="AL359" s="421"/>
      <c r="AM359" s="421"/>
      <c r="AN359" s="421"/>
      <c r="AO359" s="422"/>
    </row>
    <row r="360" spans="1:41" ht="15.75" customHeight="1" x14ac:dyDescent="0.25">
      <c r="A360" s="74" t="s">
        <v>504</v>
      </c>
      <c r="B360" s="88" t="s">
        <v>790</v>
      </c>
      <c r="C360" s="75">
        <v>0</v>
      </c>
      <c r="D360" s="75" t="s">
        <v>2155</v>
      </c>
      <c r="E360" s="75" t="s">
        <v>2155</v>
      </c>
      <c r="F360" s="75">
        <v>0</v>
      </c>
      <c r="G360" s="76">
        <v>0</v>
      </c>
      <c r="H360" s="89"/>
      <c r="I360" s="390" t="s">
        <v>189</v>
      </c>
      <c r="J360" s="391"/>
      <c r="K360" s="391"/>
      <c r="L360" s="391"/>
      <c r="M360" s="391"/>
      <c r="N360" s="391"/>
      <c r="O360" s="392" t="s">
        <v>190</v>
      </c>
      <c r="P360" s="393" t="s">
        <v>190</v>
      </c>
      <c r="Q360" s="393" t="s">
        <v>190</v>
      </c>
      <c r="R360" s="393" t="s">
        <v>190</v>
      </c>
      <c r="S360" s="393" t="s">
        <v>190</v>
      </c>
      <c r="T360" s="393" t="s">
        <v>190</v>
      </c>
      <c r="U360" s="393" t="s">
        <v>190</v>
      </c>
      <c r="V360" s="393" t="s">
        <v>190</v>
      </c>
      <c r="W360" s="393" t="s">
        <v>190</v>
      </c>
      <c r="X360" s="393" t="s">
        <v>190</v>
      </c>
      <c r="Y360" s="393"/>
      <c r="Z360" s="393"/>
      <c r="AA360" s="393"/>
      <c r="AB360" s="393"/>
      <c r="AC360" s="393" t="s">
        <v>190</v>
      </c>
      <c r="AD360" s="393" t="s">
        <v>190</v>
      </c>
      <c r="AE360" s="393" t="s">
        <v>190</v>
      </c>
      <c r="AF360" s="393" t="s">
        <v>190</v>
      </c>
      <c r="AG360" s="393" t="s">
        <v>190</v>
      </c>
      <c r="AH360" s="393" t="s">
        <v>190</v>
      </c>
      <c r="AI360" s="393" t="s">
        <v>190</v>
      </c>
      <c r="AJ360" s="394" t="s">
        <v>190</v>
      </c>
      <c r="AK360" s="395">
        <f>AK361+AK362</f>
        <v>0</v>
      </c>
      <c r="AL360" s="396">
        <f>AL361+AL362</f>
        <v>0</v>
      </c>
      <c r="AM360" s="396">
        <f>AM361+AM362</f>
        <v>0</v>
      </c>
      <c r="AN360" s="396">
        <f>AN361+AN362</f>
        <v>0</v>
      </c>
      <c r="AO360" s="397">
        <f>AO361+AO362</f>
        <v>0</v>
      </c>
    </row>
    <row r="361" spans="1:41" ht="15.75" customHeight="1" x14ac:dyDescent="0.25">
      <c r="A361" s="78" t="s">
        <v>504</v>
      </c>
      <c r="B361" s="79" t="s">
        <v>790</v>
      </c>
      <c r="C361" s="79" t="s">
        <v>2154</v>
      </c>
      <c r="D361" s="79" t="s">
        <v>2155</v>
      </c>
      <c r="E361" s="79" t="s">
        <v>2155</v>
      </c>
      <c r="F361" s="79">
        <v>0</v>
      </c>
      <c r="G361" s="80">
        <v>0</v>
      </c>
      <c r="H361" s="89"/>
      <c r="I361" s="407" t="s">
        <v>191</v>
      </c>
      <c r="J361" s="408"/>
      <c r="K361" s="408"/>
      <c r="L361" s="408"/>
      <c r="M361" s="408"/>
      <c r="N361" s="408"/>
      <c r="O361" s="409" t="s">
        <v>192</v>
      </c>
      <c r="P361" s="410" t="s">
        <v>192</v>
      </c>
      <c r="Q361" s="410" t="s">
        <v>192</v>
      </c>
      <c r="R361" s="410" t="s">
        <v>192</v>
      </c>
      <c r="S361" s="410" t="s">
        <v>192</v>
      </c>
      <c r="T361" s="410" t="s">
        <v>192</v>
      </c>
      <c r="U361" s="410" t="s">
        <v>192</v>
      </c>
      <c r="V361" s="410" t="s">
        <v>192</v>
      </c>
      <c r="W361" s="410" t="s">
        <v>192</v>
      </c>
      <c r="X361" s="410" t="s">
        <v>192</v>
      </c>
      <c r="Y361" s="410"/>
      <c r="Z361" s="410"/>
      <c r="AA361" s="410"/>
      <c r="AB361" s="410"/>
      <c r="AC361" s="410" t="s">
        <v>192</v>
      </c>
      <c r="AD361" s="410" t="s">
        <v>192</v>
      </c>
      <c r="AE361" s="410" t="s">
        <v>192</v>
      </c>
      <c r="AF361" s="410" t="s">
        <v>192</v>
      </c>
      <c r="AG361" s="410" t="s">
        <v>192</v>
      </c>
      <c r="AH361" s="410" t="s">
        <v>192</v>
      </c>
      <c r="AI361" s="410" t="s">
        <v>192</v>
      </c>
      <c r="AJ361" s="411" t="s">
        <v>192</v>
      </c>
      <c r="AK361" s="412"/>
      <c r="AL361" s="413"/>
      <c r="AM361" s="413"/>
      <c r="AN361" s="413"/>
      <c r="AO361" s="414"/>
    </row>
    <row r="362" spans="1:41" ht="15.75" customHeight="1" x14ac:dyDescent="0.25">
      <c r="A362" s="78" t="s">
        <v>504</v>
      </c>
      <c r="B362" s="79" t="s">
        <v>790</v>
      </c>
      <c r="C362" s="79" t="s">
        <v>2169</v>
      </c>
      <c r="D362" s="79" t="s">
        <v>2155</v>
      </c>
      <c r="E362" s="79" t="s">
        <v>2155</v>
      </c>
      <c r="F362" s="79">
        <v>0</v>
      </c>
      <c r="G362" s="80">
        <v>0</v>
      </c>
      <c r="H362" s="77"/>
      <c r="I362" s="407" t="s">
        <v>193</v>
      </c>
      <c r="J362" s="408"/>
      <c r="K362" s="408"/>
      <c r="L362" s="408"/>
      <c r="M362" s="408"/>
      <c r="N362" s="408"/>
      <c r="O362" s="409" t="s">
        <v>194</v>
      </c>
      <c r="P362" s="410" t="s">
        <v>194</v>
      </c>
      <c r="Q362" s="410" t="s">
        <v>194</v>
      </c>
      <c r="R362" s="410" t="s">
        <v>194</v>
      </c>
      <c r="S362" s="410" t="s">
        <v>194</v>
      </c>
      <c r="T362" s="410" t="s">
        <v>194</v>
      </c>
      <c r="U362" s="410" t="s">
        <v>194</v>
      </c>
      <c r="V362" s="410" t="s">
        <v>194</v>
      </c>
      <c r="W362" s="410" t="s">
        <v>194</v>
      </c>
      <c r="X362" s="410" t="s">
        <v>194</v>
      </c>
      <c r="Y362" s="410"/>
      <c r="Z362" s="410"/>
      <c r="AA362" s="410"/>
      <c r="AB362" s="410"/>
      <c r="AC362" s="410" t="s">
        <v>194</v>
      </c>
      <c r="AD362" s="410" t="s">
        <v>194</v>
      </c>
      <c r="AE362" s="410" t="s">
        <v>194</v>
      </c>
      <c r="AF362" s="410" t="s">
        <v>194</v>
      </c>
      <c r="AG362" s="410" t="s">
        <v>194</v>
      </c>
      <c r="AH362" s="410" t="s">
        <v>194</v>
      </c>
      <c r="AI362" s="410" t="s">
        <v>194</v>
      </c>
      <c r="AJ362" s="411" t="s">
        <v>194</v>
      </c>
      <c r="AK362" s="420"/>
      <c r="AL362" s="421"/>
      <c r="AM362" s="421"/>
      <c r="AN362" s="421"/>
      <c r="AO362" s="422"/>
    </row>
    <row r="363" spans="1:41" ht="15.75" customHeight="1" x14ac:dyDescent="0.25">
      <c r="A363" s="74" t="s">
        <v>504</v>
      </c>
      <c r="B363" s="88" t="s">
        <v>1971</v>
      </c>
      <c r="C363" s="75">
        <v>0</v>
      </c>
      <c r="D363" s="75" t="s">
        <v>2155</v>
      </c>
      <c r="E363" s="75" t="s">
        <v>2155</v>
      </c>
      <c r="F363" s="75">
        <v>0</v>
      </c>
      <c r="G363" s="76">
        <v>0</v>
      </c>
      <c r="H363" s="89"/>
      <c r="I363" s="390" t="s">
        <v>195</v>
      </c>
      <c r="J363" s="391"/>
      <c r="K363" s="391"/>
      <c r="L363" s="391"/>
      <c r="M363" s="391"/>
      <c r="N363" s="391"/>
      <c r="O363" s="392" t="s">
        <v>196</v>
      </c>
      <c r="P363" s="393" t="s">
        <v>196</v>
      </c>
      <c r="Q363" s="393" t="s">
        <v>196</v>
      </c>
      <c r="R363" s="393" t="s">
        <v>196</v>
      </c>
      <c r="S363" s="393" t="s">
        <v>196</v>
      </c>
      <c r="T363" s="393" t="s">
        <v>196</v>
      </c>
      <c r="U363" s="393" t="s">
        <v>196</v>
      </c>
      <c r="V363" s="393" t="s">
        <v>196</v>
      </c>
      <c r="W363" s="393" t="s">
        <v>196</v>
      </c>
      <c r="X363" s="393" t="s">
        <v>196</v>
      </c>
      <c r="Y363" s="393"/>
      <c r="Z363" s="393"/>
      <c r="AA363" s="393"/>
      <c r="AB363" s="393"/>
      <c r="AC363" s="393" t="s">
        <v>196</v>
      </c>
      <c r="AD363" s="393" t="s">
        <v>196</v>
      </c>
      <c r="AE363" s="393" t="s">
        <v>196</v>
      </c>
      <c r="AF363" s="393" t="s">
        <v>196</v>
      </c>
      <c r="AG363" s="393" t="s">
        <v>196</v>
      </c>
      <c r="AH363" s="393" t="s">
        <v>196</v>
      </c>
      <c r="AI363" s="393" t="s">
        <v>196</v>
      </c>
      <c r="AJ363" s="394" t="s">
        <v>196</v>
      </c>
      <c r="AK363" s="395">
        <f>AK346+AK350+AK356+AK360</f>
        <v>0</v>
      </c>
      <c r="AL363" s="396">
        <f>AL346+AL350+AL356+AL360</f>
        <v>0</v>
      </c>
      <c r="AM363" s="396">
        <f>AM346+AM350+AM356+AM360</f>
        <v>0</v>
      </c>
      <c r="AN363" s="396">
        <f>AN346+AN350+AN356+AN360</f>
        <v>0</v>
      </c>
      <c r="AO363" s="397">
        <f>AO346+AO350+AO356+AO360</f>
        <v>0</v>
      </c>
    </row>
    <row r="364" spans="1:41" ht="15.75" customHeight="1" x14ac:dyDescent="0.25">
      <c r="A364" s="74" t="s">
        <v>404</v>
      </c>
      <c r="B364" s="88" t="s">
        <v>2155</v>
      </c>
      <c r="C364" s="75">
        <v>0</v>
      </c>
      <c r="D364" s="75" t="s">
        <v>2155</v>
      </c>
      <c r="E364" s="75" t="s">
        <v>2155</v>
      </c>
      <c r="F364" s="75">
        <v>0</v>
      </c>
      <c r="G364" s="76">
        <v>0</v>
      </c>
      <c r="H364" s="77"/>
      <c r="I364" s="390" t="s">
        <v>197</v>
      </c>
      <c r="J364" s="391"/>
      <c r="K364" s="391"/>
      <c r="L364" s="391"/>
      <c r="M364" s="391"/>
      <c r="N364" s="391"/>
      <c r="O364" s="392" t="s">
        <v>198</v>
      </c>
      <c r="P364" s="393" t="s">
        <v>198</v>
      </c>
      <c r="Q364" s="393" t="s">
        <v>198</v>
      </c>
      <c r="R364" s="393" t="s">
        <v>198</v>
      </c>
      <c r="S364" s="393" t="s">
        <v>198</v>
      </c>
      <c r="T364" s="393" t="s">
        <v>198</v>
      </c>
      <c r="U364" s="393" t="s">
        <v>198</v>
      </c>
      <c r="V364" s="393" t="s">
        <v>198</v>
      </c>
      <c r="W364" s="393" t="s">
        <v>198</v>
      </c>
      <c r="X364" s="393" t="s">
        <v>198</v>
      </c>
      <c r="Y364" s="393"/>
      <c r="Z364" s="393"/>
      <c r="AA364" s="393"/>
      <c r="AB364" s="393"/>
      <c r="AC364" s="393" t="s">
        <v>198</v>
      </c>
      <c r="AD364" s="393" t="s">
        <v>198</v>
      </c>
      <c r="AE364" s="393" t="s">
        <v>198</v>
      </c>
      <c r="AF364" s="393" t="s">
        <v>198</v>
      </c>
      <c r="AG364" s="393" t="s">
        <v>198</v>
      </c>
      <c r="AH364" s="393" t="s">
        <v>198</v>
      </c>
      <c r="AI364" s="393" t="s">
        <v>198</v>
      </c>
      <c r="AJ364" s="394" t="s">
        <v>198</v>
      </c>
      <c r="AK364" s="420"/>
      <c r="AL364" s="421"/>
      <c r="AM364" s="421"/>
      <c r="AN364" s="421"/>
      <c r="AO364" s="422"/>
    </row>
    <row r="365" spans="1:41" ht="15.75" customHeight="1" x14ac:dyDescent="0.25">
      <c r="A365" s="74" t="s">
        <v>404</v>
      </c>
      <c r="B365" s="88" t="s">
        <v>2158</v>
      </c>
      <c r="C365" s="75">
        <v>0</v>
      </c>
      <c r="D365" s="75" t="s">
        <v>2155</v>
      </c>
      <c r="E365" s="75" t="s">
        <v>2155</v>
      </c>
      <c r="F365" s="75">
        <v>0</v>
      </c>
      <c r="G365" s="76">
        <v>0</v>
      </c>
      <c r="H365" s="77"/>
      <c r="I365" s="390" t="s">
        <v>199</v>
      </c>
      <c r="J365" s="391"/>
      <c r="K365" s="391"/>
      <c r="L365" s="391"/>
      <c r="M365" s="391"/>
      <c r="N365" s="391"/>
      <c r="O365" s="392" t="s">
        <v>200</v>
      </c>
      <c r="P365" s="393" t="s">
        <v>200</v>
      </c>
      <c r="Q365" s="393" t="s">
        <v>200</v>
      </c>
      <c r="R365" s="393" t="s">
        <v>200</v>
      </c>
      <c r="S365" s="393" t="s">
        <v>200</v>
      </c>
      <c r="T365" s="393" t="s">
        <v>200</v>
      </c>
      <c r="U365" s="393" t="s">
        <v>200</v>
      </c>
      <c r="V365" s="393" t="s">
        <v>200</v>
      </c>
      <c r="W365" s="393" t="s">
        <v>200</v>
      </c>
      <c r="X365" s="393" t="s">
        <v>200</v>
      </c>
      <c r="Y365" s="393"/>
      <c r="Z365" s="393"/>
      <c r="AA365" s="393"/>
      <c r="AB365" s="393"/>
      <c r="AC365" s="393" t="s">
        <v>200</v>
      </c>
      <c r="AD365" s="393" t="s">
        <v>200</v>
      </c>
      <c r="AE365" s="393" t="s">
        <v>200</v>
      </c>
      <c r="AF365" s="393" t="s">
        <v>200</v>
      </c>
      <c r="AG365" s="393" t="s">
        <v>200</v>
      </c>
      <c r="AH365" s="393" t="s">
        <v>200</v>
      </c>
      <c r="AI365" s="393" t="s">
        <v>200</v>
      </c>
      <c r="AJ365" s="394" t="s">
        <v>200</v>
      </c>
      <c r="AK365" s="395"/>
      <c r="AL365" s="396"/>
      <c r="AM365" s="396"/>
      <c r="AN365" s="396"/>
      <c r="AO365" s="397"/>
    </row>
    <row r="366" spans="1:41" ht="15.75" customHeight="1" x14ac:dyDescent="0.25">
      <c r="A366" s="74" t="s">
        <v>404</v>
      </c>
      <c r="B366" s="88" t="s">
        <v>507</v>
      </c>
      <c r="C366" s="75">
        <v>0</v>
      </c>
      <c r="D366" s="75" t="s">
        <v>2155</v>
      </c>
      <c r="E366" s="75" t="s">
        <v>2155</v>
      </c>
      <c r="F366" s="75">
        <v>0</v>
      </c>
      <c r="G366" s="76">
        <v>0</v>
      </c>
      <c r="H366" s="77"/>
      <c r="I366" s="390" t="s">
        <v>201</v>
      </c>
      <c r="J366" s="391"/>
      <c r="K366" s="391"/>
      <c r="L366" s="391"/>
      <c r="M366" s="391"/>
      <c r="N366" s="391"/>
      <c r="O366" s="392" t="s">
        <v>202</v>
      </c>
      <c r="P366" s="393" t="s">
        <v>202</v>
      </c>
      <c r="Q366" s="393" t="s">
        <v>202</v>
      </c>
      <c r="R366" s="393" t="s">
        <v>202</v>
      </c>
      <c r="S366" s="393" t="s">
        <v>202</v>
      </c>
      <c r="T366" s="393" t="s">
        <v>202</v>
      </c>
      <c r="U366" s="393" t="s">
        <v>202</v>
      </c>
      <c r="V366" s="393" t="s">
        <v>202</v>
      </c>
      <c r="W366" s="393" t="s">
        <v>202</v>
      </c>
      <c r="X366" s="393" t="s">
        <v>202</v>
      </c>
      <c r="Y366" s="393"/>
      <c r="Z366" s="393"/>
      <c r="AA366" s="393"/>
      <c r="AB366" s="393"/>
      <c r="AC366" s="393" t="s">
        <v>202</v>
      </c>
      <c r="AD366" s="393" t="s">
        <v>202</v>
      </c>
      <c r="AE366" s="393" t="s">
        <v>202</v>
      </c>
      <c r="AF366" s="393" t="s">
        <v>202</v>
      </c>
      <c r="AG366" s="393" t="s">
        <v>202</v>
      </c>
      <c r="AH366" s="393" t="s">
        <v>202</v>
      </c>
      <c r="AI366" s="393" t="s">
        <v>202</v>
      </c>
      <c r="AJ366" s="394" t="s">
        <v>202</v>
      </c>
      <c r="AK366" s="395"/>
      <c r="AL366" s="396"/>
      <c r="AM366" s="396"/>
      <c r="AN366" s="396"/>
      <c r="AO366" s="397"/>
    </row>
    <row r="367" spans="1:41" ht="15.75" customHeight="1" x14ac:dyDescent="0.25">
      <c r="A367" s="74" t="s">
        <v>404</v>
      </c>
      <c r="B367" s="88" t="s">
        <v>1971</v>
      </c>
      <c r="C367" s="75">
        <v>0</v>
      </c>
      <c r="D367" s="75" t="s">
        <v>2155</v>
      </c>
      <c r="E367" s="75" t="s">
        <v>2155</v>
      </c>
      <c r="F367" s="75">
        <v>0</v>
      </c>
      <c r="G367" s="76">
        <v>0</v>
      </c>
      <c r="H367" s="77"/>
      <c r="I367" s="390" t="s">
        <v>203</v>
      </c>
      <c r="J367" s="391"/>
      <c r="K367" s="391"/>
      <c r="L367" s="391"/>
      <c r="M367" s="391"/>
      <c r="N367" s="391"/>
      <c r="O367" s="392" t="s">
        <v>204</v>
      </c>
      <c r="P367" s="393" t="s">
        <v>204</v>
      </c>
      <c r="Q367" s="393" t="s">
        <v>204</v>
      </c>
      <c r="R367" s="393" t="s">
        <v>204</v>
      </c>
      <c r="S367" s="393" t="s">
        <v>204</v>
      </c>
      <c r="T367" s="393" t="s">
        <v>204</v>
      </c>
      <c r="U367" s="393" t="s">
        <v>204</v>
      </c>
      <c r="V367" s="393" t="s">
        <v>204</v>
      </c>
      <c r="W367" s="393" t="s">
        <v>204</v>
      </c>
      <c r="X367" s="393" t="s">
        <v>204</v>
      </c>
      <c r="Y367" s="393"/>
      <c r="Z367" s="393"/>
      <c r="AA367" s="393"/>
      <c r="AB367" s="393"/>
      <c r="AC367" s="393" t="s">
        <v>204</v>
      </c>
      <c r="AD367" s="393" t="s">
        <v>204</v>
      </c>
      <c r="AE367" s="393" t="s">
        <v>204</v>
      </c>
      <c r="AF367" s="393" t="s">
        <v>204</v>
      </c>
      <c r="AG367" s="393" t="s">
        <v>204</v>
      </c>
      <c r="AH367" s="393" t="s">
        <v>204</v>
      </c>
      <c r="AI367" s="393" t="s">
        <v>204</v>
      </c>
      <c r="AJ367" s="394" t="s">
        <v>204</v>
      </c>
      <c r="AK367" s="395">
        <f>AK365+AK366</f>
        <v>0</v>
      </c>
      <c r="AL367" s="396">
        <f>AL365+AL366</f>
        <v>0</v>
      </c>
      <c r="AM367" s="396">
        <f>AM365+AM366</f>
        <v>0</v>
      </c>
      <c r="AN367" s="396">
        <f>AN365+AN366</f>
        <v>0</v>
      </c>
      <c r="AO367" s="397">
        <f>AO365+AO366</f>
        <v>0</v>
      </c>
    </row>
    <row r="368" spans="1:41" ht="15.75" customHeight="1" x14ac:dyDescent="0.25">
      <c r="A368" s="74" t="s">
        <v>407</v>
      </c>
      <c r="B368" s="88" t="s">
        <v>2155</v>
      </c>
      <c r="C368" s="75">
        <v>0</v>
      </c>
      <c r="D368" s="75" t="s">
        <v>2155</v>
      </c>
      <c r="E368" s="75" t="s">
        <v>2155</v>
      </c>
      <c r="F368" s="75">
        <v>0</v>
      </c>
      <c r="G368" s="76">
        <v>0</v>
      </c>
      <c r="H368" s="77"/>
      <c r="I368" s="390" t="s">
        <v>205</v>
      </c>
      <c r="J368" s="391"/>
      <c r="K368" s="391"/>
      <c r="L368" s="391"/>
      <c r="M368" s="391"/>
      <c r="N368" s="391"/>
      <c r="O368" s="392" t="s">
        <v>206</v>
      </c>
      <c r="P368" s="393" t="s">
        <v>206</v>
      </c>
      <c r="Q368" s="393" t="s">
        <v>206</v>
      </c>
      <c r="R368" s="393" t="s">
        <v>206</v>
      </c>
      <c r="S368" s="393" t="s">
        <v>206</v>
      </c>
      <c r="T368" s="393" t="s">
        <v>206</v>
      </c>
      <c r="U368" s="393" t="s">
        <v>206</v>
      </c>
      <c r="V368" s="393" t="s">
        <v>206</v>
      </c>
      <c r="W368" s="393" t="s">
        <v>206</v>
      </c>
      <c r="X368" s="393" t="s">
        <v>206</v>
      </c>
      <c r="Y368" s="393"/>
      <c r="Z368" s="393"/>
      <c r="AA368" s="393"/>
      <c r="AB368" s="393"/>
      <c r="AC368" s="393" t="s">
        <v>206</v>
      </c>
      <c r="AD368" s="393" t="s">
        <v>206</v>
      </c>
      <c r="AE368" s="393" t="s">
        <v>206</v>
      </c>
      <c r="AF368" s="393" t="s">
        <v>206</v>
      </c>
      <c r="AG368" s="393" t="s">
        <v>206</v>
      </c>
      <c r="AH368" s="393" t="s">
        <v>206</v>
      </c>
      <c r="AI368" s="393" t="s">
        <v>206</v>
      </c>
      <c r="AJ368" s="394" t="s">
        <v>206</v>
      </c>
      <c r="AK368" s="420"/>
      <c r="AL368" s="421"/>
      <c r="AM368" s="421"/>
      <c r="AN368" s="421"/>
      <c r="AO368" s="422"/>
    </row>
    <row r="369" spans="1:41" ht="15.75" customHeight="1" x14ac:dyDescent="0.25">
      <c r="A369" s="74" t="s">
        <v>407</v>
      </c>
      <c r="B369" s="88" t="s">
        <v>2158</v>
      </c>
      <c r="C369" s="75">
        <v>0</v>
      </c>
      <c r="D369" s="75" t="s">
        <v>2155</v>
      </c>
      <c r="E369" s="75" t="s">
        <v>2155</v>
      </c>
      <c r="F369" s="75">
        <v>0</v>
      </c>
      <c r="G369" s="76">
        <v>0</v>
      </c>
      <c r="H369" s="77"/>
      <c r="I369" s="390" t="s">
        <v>207</v>
      </c>
      <c r="J369" s="391"/>
      <c r="K369" s="391"/>
      <c r="L369" s="391"/>
      <c r="M369" s="391"/>
      <c r="N369" s="391"/>
      <c r="O369" s="392" t="s">
        <v>208</v>
      </c>
      <c r="P369" s="393" t="s">
        <v>208</v>
      </c>
      <c r="Q369" s="393" t="s">
        <v>208</v>
      </c>
      <c r="R369" s="393" t="s">
        <v>208</v>
      </c>
      <c r="S369" s="393" t="s">
        <v>208</v>
      </c>
      <c r="T369" s="393" t="s">
        <v>208</v>
      </c>
      <c r="U369" s="393" t="s">
        <v>208</v>
      </c>
      <c r="V369" s="393" t="s">
        <v>208</v>
      </c>
      <c r="W369" s="393" t="s">
        <v>208</v>
      </c>
      <c r="X369" s="393" t="s">
        <v>208</v>
      </c>
      <c r="Y369" s="393"/>
      <c r="Z369" s="393"/>
      <c r="AA369" s="393"/>
      <c r="AB369" s="393"/>
      <c r="AC369" s="393" t="s">
        <v>208</v>
      </c>
      <c r="AD369" s="393" t="s">
        <v>208</v>
      </c>
      <c r="AE369" s="393" t="s">
        <v>208</v>
      </c>
      <c r="AF369" s="393" t="s">
        <v>208</v>
      </c>
      <c r="AG369" s="393" t="s">
        <v>208</v>
      </c>
      <c r="AH369" s="393" t="s">
        <v>208</v>
      </c>
      <c r="AI369" s="393" t="s">
        <v>208</v>
      </c>
      <c r="AJ369" s="394" t="s">
        <v>208</v>
      </c>
      <c r="AK369" s="395">
        <f>AK370+AK371</f>
        <v>0</v>
      </c>
      <c r="AL369" s="396">
        <f>AL370+AL371</f>
        <v>0</v>
      </c>
      <c r="AM369" s="396">
        <f>AM370+AM371</f>
        <v>0</v>
      </c>
      <c r="AN369" s="396">
        <f>AN370+AN371</f>
        <v>0</v>
      </c>
      <c r="AO369" s="397">
        <f>AO370+AO371</f>
        <v>0</v>
      </c>
    </row>
    <row r="370" spans="1:41" ht="15.75" customHeight="1" x14ac:dyDescent="0.25">
      <c r="A370" s="78" t="s">
        <v>407</v>
      </c>
      <c r="B370" s="87" t="s">
        <v>2158</v>
      </c>
      <c r="C370" s="79" t="s">
        <v>2154</v>
      </c>
      <c r="D370" s="87" t="s">
        <v>2155</v>
      </c>
      <c r="E370" s="79" t="s">
        <v>2155</v>
      </c>
      <c r="F370" s="79">
        <v>0</v>
      </c>
      <c r="G370" s="80">
        <v>0</v>
      </c>
      <c r="H370" s="77"/>
      <c r="I370" s="407" t="s">
        <v>209</v>
      </c>
      <c r="J370" s="408"/>
      <c r="K370" s="408"/>
      <c r="L370" s="408"/>
      <c r="M370" s="408"/>
      <c r="N370" s="408"/>
      <c r="O370" s="409" t="s">
        <v>210</v>
      </c>
      <c r="P370" s="410" t="s">
        <v>210</v>
      </c>
      <c r="Q370" s="410" t="s">
        <v>210</v>
      </c>
      <c r="R370" s="410" t="s">
        <v>210</v>
      </c>
      <c r="S370" s="410" t="s">
        <v>210</v>
      </c>
      <c r="T370" s="410" t="s">
        <v>210</v>
      </c>
      <c r="U370" s="410" t="s">
        <v>210</v>
      </c>
      <c r="V370" s="410" t="s">
        <v>210</v>
      </c>
      <c r="W370" s="410" t="s">
        <v>210</v>
      </c>
      <c r="X370" s="410" t="s">
        <v>210</v>
      </c>
      <c r="Y370" s="410"/>
      <c r="Z370" s="410"/>
      <c r="AA370" s="410"/>
      <c r="AB370" s="410"/>
      <c r="AC370" s="410" t="s">
        <v>210</v>
      </c>
      <c r="AD370" s="410" t="s">
        <v>210</v>
      </c>
      <c r="AE370" s="410" t="s">
        <v>210</v>
      </c>
      <c r="AF370" s="410" t="s">
        <v>210</v>
      </c>
      <c r="AG370" s="410" t="s">
        <v>210</v>
      </c>
      <c r="AH370" s="410" t="s">
        <v>210</v>
      </c>
      <c r="AI370" s="410" t="s">
        <v>210</v>
      </c>
      <c r="AJ370" s="411" t="s">
        <v>210</v>
      </c>
      <c r="AK370" s="412"/>
      <c r="AL370" s="413"/>
      <c r="AM370" s="413"/>
      <c r="AN370" s="413"/>
      <c r="AO370" s="414"/>
    </row>
    <row r="371" spans="1:41" ht="15.75" customHeight="1" x14ac:dyDescent="0.25">
      <c r="A371" s="78" t="s">
        <v>407</v>
      </c>
      <c r="B371" s="87" t="s">
        <v>2158</v>
      </c>
      <c r="C371" s="79" t="s">
        <v>2169</v>
      </c>
      <c r="D371" s="87" t="s">
        <v>2155</v>
      </c>
      <c r="E371" s="79" t="s">
        <v>2155</v>
      </c>
      <c r="F371" s="79">
        <v>0</v>
      </c>
      <c r="G371" s="80">
        <v>0</v>
      </c>
      <c r="H371" s="77"/>
      <c r="I371" s="407" t="s">
        <v>211</v>
      </c>
      <c r="J371" s="408"/>
      <c r="K371" s="408"/>
      <c r="L371" s="408"/>
      <c r="M371" s="408"/>
      <c r="N371" s="408"/>
      <c r="O371" s="409" t="s">
        <v>212</v>
      </c>
      <c r="P371" s="410" t="s">
        <v>212</v>
      </c>
      <c r="Q371" s="410" t="s">
        <v>212</v>
      </c>
      <c r="R371" s="410" t="s">
        <v>212</v>
      </c>
      <c r="S371" s="410" t="s">
        <v>212</v>
      </c>
      <c r="T371" s="410" t="s">
        <v>212</v>
      </c>
      <c r="U371" s="410" t="s">
        <v>212</v>
      </c>
      <c r="V371" s="410" t="s">
        <v>212</v>
      </c>
      <c r="W371" s="410" t="s">
        <v>212</v>
      </c>
      <c r="X371" s="410" t="s">
        <v>212</v>
      </c>
      <c r="Y371" s="410"/>
      <c r="Z371" s="410"/>
      <c r="AA371" s="410"/>
      <c r="AB371" s="410"/>
      <c r="AC371" s="410" t="s">
        <v>212</v>
      </c>
      <c r="AD371" s="410" t="s">
        <v>212</v>
      </c>
      <c r="AE371" s="410" t="s">
        <v>212</v>
      </c>
      <c r="AF371" s="410" t="s">
        <v>212</v>
      </c>
      <c r="AG371" s="410" t="s">
        <v>212</v>
      </c>
      <c r="AH371" s="410" t="s">
        <v>212</v>
      </c>
      <c r="AI371" s="410" t="s">
        <v>212</v>
      </c>
      <c r="AJ371" s="411" t="s">
        <v>212</v>
      </c>
      <c r="AK371" s="412">
        <f>AK372+AK373+AK383+AK393</f>
        <v>0</v>
      </c>
      <c r="AL371" s="413">
        <f>AL372+AL373+AL383+AL393</f>
        <v>0</v>
      </c>
      <c r="AM371" s="413">
        <f>AM372+AM373+AM383+AM393</f>
        <v>0</v>
      </c>
      <c r="AN371" s="413">
        <f>AN372+AN373+AN383+AN393</f>
        <v>0</v>
      </c>
      <c r="AO371" s="414">
        <f>AO372+AO373+AO383+AO393</f>
        <v>0</v>
      </c>
    </row>
    <row r="372" spans="1:41" ht="15.75" customHeight="1" x14ac:dyDescent="0.25">
      <c r="A372" s="83" t="s">
        <v>407</v>
      </c>
      <c r="B372" s="85" t="s">
        <v>2158</v>
      </c>
      <c r="C372" s="84" t="s">
        <v>2169</v>
      </c>
      <c r="D372" s="85" t="s">
        <v>2163</v>
      </c>
      <c r="E372" s="84" t="s">
        <v>2155</v>
      </c>
      <c r="F372" s="84">
        <v>0</v>
      </c>
      <c r="G372" s="86">
        <v>0</v>
      </c>
      <c r="H372" s="77"/>
      <c r="I372" s="415" t="s">
        <v>213</v>
      </c>
      <c r="J372" s="416"/>
      <c r="K372" s="416"/>
      <c r="L372" s="416"/>
      <c r="M372" s="416"/>
      <c r="N372" s="416"/>
      <c r="O372" s="417" t="s">
        <v>214</v>
      </c>
      <c r="P372" s="418" t="s">
        <v>214</v>
      </c>
      <c r="Q372" s="418" t="s">
        <v>214</v>
      </c>
      <c r="R372" s="418" t="s">
        <v>214</v>
      </c>
      <c r="S372" s="418" t="s">
        <v>214</v>
      </c>
      <c r="T372" s="418" t="s">
        <v>214</v>
      </c>
      <c r="U372" s="418" t="s">
        <v>214</v>
      </c>
      <c r="V372" s="418" t="s">
        <v>214</v>
      </c>
      <c r="W372" s="418" t="s">
        <v>214</v>
      </c>
      <c r="X372" s="418" t="s">
        <v>214</v>
      </c>
      <c r="Y372" s="418"/>
      <c r="Z372" s="418"/>
      <c r="AA372" s="418"/>
      <c r="AB372" s="418"/>
      <c r="AC372" s="418" t="s">
        <v>214</v>
      </c>
      <c r="AD372" s="418" t="s">
        <v>214</v>
      </c>
      <c r="AE372" s="418" t="s">
        <v>214</v>
      </c>
      <c r="AF372" s="418" t="s">
        <v>214</v>
      </c>
      <c r="AG372" s="418" t="s">
        <v>214</v>
      </c>
      <c r="AH372" s="418" t="s">
        <v>214</v>
      </c>
      <c r="AI372" s="418" t="s">
        <v>214</v>
      </c>
      <c r="AJ372" s="419" t="s">
        <v>214</v>
      </c>
      <c r="AK372" s="420"/>
      <c r="AL372" s="421"/>
      <c r="AM372" s="421"/>
      <c r="AN372" s="421"/>
      <c r="AO372" s="422"/>
    </row>
    <row r="373" spans="1:41" ht="15.75" customHeight="1" x14ac:dyDescent="0.25">
      <c r="A373" s="83" t="s">
        <v>407</v>
      </c>
      <c r="B373" s="85" t="s">
        <v>2158</v>
      </c>
      <c r="C373" s="84" t="s">
        <v>2169</v>
      </c>
      <c r="D373" s="85" t="s">
        <v>2166</v>
      </c>
      <c r="E373" s="84" t="s">
        <v>2155</v>
      </c>
      <c r="F373" s="84">
        <v>0</v>
      </c>
      <c r="G373" s="86">
        <v>0</v>
      </c>
      <c r="H373" s="77"/>
      <c r="I373" s="415" t="s">
        <v>215</v>
      </c>
      <c r="J373" s="416"/>
      <c r="K373" s="416"/>
      <c r="L373" s="416"/>
      <c r="M373" s="416"/>
      <c r="N373" s="416"/>
      <c r="O373" s="417" t="s">
        <v>216</v>
      </c>
      <c r="P373" s="418" t="s">
        <v>216</v>
      </c>
      <c r="Q373" s="418" t="s">
        <v>216</v>
      </c>
      <c r="R373" s="418" t="s">
        <v>216</v>
      </c>
      <c r="S373" s="418" t="s">
        <v>216</v>
      </c>
      <c r="T373" s="418" t="s">
        <v>216</v>
      </c>
      <c r="U373" s="418" t="s">
        <v>216</v>
      </c>
      <c r="V373" s="418" t="s">
        <v>216</v>
      </c>
      <c r="W373" s="418" t="s">
        <v>216</v>
      </c>
      <c r="X373" s="418" t="s">
        <v>216</v>
      </c>
      <c r="Y373" s="418"/>
      <c r="Z373" s="418"/>
      <c r="AA373" s="418"/>
      <c r="AB373" s="418"/>
      <c r="AC373" s="418" t="s">
        <v>216</v>
      </c>
      <c r="AD373" s="418" t="s">
        <v>216</v>
      </c>
      <c r="AE373" s="418" t="s">
        <v>216</v>
      </c>
      <c r="AF373" s="418" t="s">
        <v>216</v>
      </c>
      <c r="AG373" s="418" t="s">
        <v>216</v>
      </c>
      <c r="AH373" s="418" t="s">
        <v>216</v>
      </c>
      <c r="AI373" s="418" t="s">
        <v>216</v>
      </c>
      <c r="AJ373" s="419" t="s">
        <v>216</v>
      </c>
      <c r="AK373" s="420">
        <f>AK374+AK375</f>
        <v>0</v>
      </c>
      <c r="AL373" s="421">
        <f>AL374+AL375</f>
        <v>0</v>
      </c>
      <c r="AM373" s="421">
        <f>AM374+AM375</f>
        <v>0</v>
      </c>
      <c r="AN373" s="421">
        <f>AN374+AN375</f>
        <v>0</v>
      </c>
      <c r="AO373" s="422">
        <f>AO374+AO375</f>
        <v>0</v>
      </c>
    </row>
    <row r="374" spans="1:41" ht="15.75" customHeight="1" x14ac:dyDescent="0.25">
      <c r="A374" s="83" t="s">
        <v>407</v>
      </c>
      <c r="B374" s="85" t="s">
        <v>2158</v>
      </c>
      <c r="C374" s="84" t="s">
        <v>2169</v>
      </c>
      <c r="D374" s="85" t="s">
        <v>2166</v>
      </c>
      <c r="E374" s="85" t="s">
        <v>2166</v>
      </c>
      <c r="F374" s="84">
        <v>0</v>
      </c>
      <c r="G374" s="86">
        <v>0</v>
      </c>
      <c r="H374" s="77" t="s">
        <v>489</v>
      </c>
      <c r="I374" s="415" t="s">
        <v>217</v>
      </c>
      <c r="J374" s="416"/>
      <c r="K374" s="416"/>
      <c r="L374" s="416"/>
      <c r="M374" s="416"/>
      <c r="N374" s="416"/>
      <c r="O374" s="417" t="s">
        <v>218</v>
      </c>
      <c r="P374" s="418" t="s">
        <v>218</v>
      </c>
      <c r="Q374" s="418" t="s">
        <v>218</v>
      </c>
      <c r="R374" s="418" t="s">
        <v>218</v>
      </c>
      <c r="S374" s="418" t="s">
        <v>218</v>
      </c>
      <c r="T374" s="418" t="s">
        <v>218</v>
      </c>
      <c r="U374" s="418" t="s">
        <v>218</v>
      </c>
      <c r="V374" s="418" t="s">
        <v>218</v>
      </c>
      <c r="W374" s="418" t="s">
        <v>218</v>
      </c>
      <c r="X374" s="418" t="s">
        <v>218</v>
      </c>
      <c r="Y374" s="418"/>
      <c r="Z374" s="418"/>
      <c r="AA374" s="418"/>
      <c r="AB374" s="418"/>
      <c r="AC374" s="418" t="s">
        <v>218</v>
      </c>
      <c r="AD374" s="418" t="s">
        <v>218</v>
      </c>
      <c r="AE374" s="418" t="s">
        <v>218</v>
      </c>
      <c r="AF374" s="418" t="s">
        <v>218</v>
      </c>
      <c r="AG374" s="418" t="s">
        <v>218</v>
      </c>
      <c r="AH374" s="418" t="s">
        <v>218</v>
      </c>
      <c r="AI374" s="418" t="s">
        <v>218</v>
      </c>
      <c r="AJ374" s="419" t="s">
        <v>218</v>
      </c>
      <c r="AK374" s="420"/>
      <c r="AL374" s="421"/>
      <c r="AM374" s="421"/>
      <c r="AN374" s="421"/>
      <c r="AO374" s="422"/>
    </row>
    <row r="375" spans="1:41" ht="15.75" customHeight="1" x14ac:dyDescent="0.25">
      <c r="A375" s="83" t="s">
        <v>407</v>
      </c>
      <c r="B375" s="85" t="s">
        <v>2158</v>
      </c>
      <c r="C375" s="84" t="s">
        <v>2169</v>
      </c>
      <c r="D375" s="85" t="s">
        <v>2166</v>
      </c>
      <c r="E375" s="85" t="s">
        <v>488</v>
      </c>
      <c r="F375" s="84">
        <v>0</v>
      </c>
      <c r="G375" s="86">
        <v>0</v>
      </c>
      <c r="H375" s="77"/>
      <c r="I375" s="415" t="s">
        <v>219</v>
      </c>
      <c r="J375" s="416"/>
      <c r="K375" s="416"/>
      <c r="L375" s="416"/>
      <c r="M375" s="416"/>
      <c r="N375" s="416"/>
      <c r="O375" s="417" t="s">
        <v>220</v>
      </c>
      <c r="P375" s="418" t="s">
        <v>220</v>
      </c>
      <c r="Q375" s="418" t="s">
        <v>220</v>
      </c>
      <c r="R375" s="418" t="s">
        <v>220</v>
      </c>
      <c r="S375" s="418" t="s">
        <v>220</v>
      </c>
      <c r="T375" s="418" t="s">
        <v>220</v>
      </c>
      <c r="U375" s="418" t="s">
        <v>220</v>
      </c>
      <c r="V375" s="418" t="s">
        <v>220</v>
      </c>
      <c r="W375" s="418" t="s">
        <v>220</v>
      </c>
      <c r="X375" s="418" t="s">
        <v>220</v>
      </c>
      <c r="Y375" s="418"/>
      <c r="Z375" s="418"/>
      <c r="AA375" s="418"/>
      <c r="AB375" s="418"/>
      <c r="AC375" s="418" t="s">
        <v>220</v>
      </c>
      <c r="AD375" s="418" t="s">
        <v>220</v>
      </c>
      <c r="AE375" s="418" t="s">
        <v>220</v>
      </c>
      <c r="AF375" s="418" t="s">
        <v>220</v>
      </c>
      <c r="AG375" s="418" t="s">
        <v>220</v>
      </c>
      <c r="AH375" s="418" t="s">
        <v>220</v>
      </c>
      <c r="AI375" s="418" t="s">
        <v>220</v>
      </c>
      <c r="AJ375" s="419" t="s">
        <v>220</v>
      </c>
      <c r="AK375" s="420">
        <f>SUM(AK376:AK377)+SUM(AK378:AK382)</f>
        <v>0</v>
      </c>
      <c r="AL375" s="421">
        <f>SUM(AL376:AL377)+SUM(AL378:AL382)</f>
        <v>0</v>
      </c>
      <c r="AM375" s="421">
        <f>SUM(AM376:AM377)+SUM(AM378:AM382)</f>
        <v>0</v>
      </c>
      <c r="AN375" s="421">
        <f>SUM(AN376:AN377)+SUM(AN378:AN382)</f>
        <v>0</v>
      </c>
      <c r="AO375" s="422">
        <f>SUM(AO376:AO377)+SUM(AO378:AO382)</f>
        <v>0</v>
      </c>
    </row>
    <row r="376" spans="1:41" ht="15.75" customHeight="1" x14ac:dyDescent="0.25">
      <c r="A376" s="83" t="s">
        <v>407</v>
      </c>
      <c r="B376" s="85" t="s">
        <v>2158</v>
      </c>
      <c r="C376" s="84" t="s">
        <v>2169</v>
      </c>
      <c r="D376" s="85" t="s">
        <v>2166</v>
      </c>
      <c r="E376" s="85" t="s">
        <v>488</v>
      </c>
      <c r="F376" s="84" t="s">
        <v>2154</v>
      </c>
      <c r="G376" s="86">
        <v>0</v>
      </c>
      <c r="H376" s="77"/>
      <c r="I376" s="415" t="s">
        <v>221</v>
      </c>
      <c r="J376" s="416"/>
      <c r="K376" s="416"/>
      <c r="L376" s="416"/>
      <c r="M376" s="416"/>
      <c r="N376" s="416"/>
      <c r="O376" s="417" t="s">
        <v>222</v>
      </c>
      <c r="P376" s="418" t="s">
        <v>222</v>
      </c>
      <c r="Q376" s="418" t="s">
        <v>222</v>
      </c>
      <c r="R376" s="418" t="s">
        <v>222</v>
      </c>
      <c r="S376" s="418" t="s">
        <v>222</v>
      </c>
      <c r="T376" s="418" t="s">
        <v>222</v>
      </c>
      <c r="U376" s="418" t="s">
        <v>222</v>
      </c>
      <c r="V376" s="418" t="s">
        <v>222</v>
      </c>
      <c r="W376" s="418" t="s">
        <v>222</v>
      </c>
      <c r="X376" s="418" t="s">
        <v>222</v>
      </c>
      <c r="Y376" s="418"/>
      <c r="Z376" s="418"/>
      <c r="AA376" s="418"/>
      <c r="AB376" s="418"/>
      <c r="AC376" s="418" t="s">
        <v>222</v>
      </c>
      <c r="AD376" s="418" t="s">
        <v>222</v>
      </c>
      <c r="AE376" s="418" t="s">
        <v>222</v>
      </c>
      <c r="AF376" s="418" t="s">
        <v>222</v>
      </c>
      <c r="AG376" s="418" t="s">
        <v>222</v>
      </c>
      <c r="AH376" s="418" t="s">
        <v>222</v>
      </c>
      <c r="AI376" s="418" t="s">
        <v>222</v>
      </c>
      <c r="AJ376" s="419" t="s">
        <v>222</v>
      </c>
      <c r="AK376" s="420"/>
      <c r="AL376" s="421"/>
      <c r="AM376" s="421"/>
      <c r="AN376" s="421"/>
      <c r="AO376" s="422"/>
    </row>
    <row r="377" spans="1:41" ht="15.75" customHeight="1" x14ac:dyDescent="0.25">
      <c r="A377" s="83" t="s">
        <v>407</v>
      </c>
      <c r="B377" s="85" t="s">
        <v>2158</v>
      </c>
      <c r="C377" s="84" t="s">
        <v>2169</v>
      </c>
      <c r="D377" s="85" t="s">
        <v>2166</v>
      </c>
      <c r="E377" s="85" t="s">
        <v>488</v>
      </c>
      <c r="F377" s="84" t="s">
        <v>2169</v>
      </c>
      <c r="G377" s="86">
        <v>0</v>
      </c>
      <c r="H377" s="77"/>
      <c r="I377" s="415" t="s">
        <v>223</v>
      </c>
      <c r="J377" s="416"/>
      <c r="K377" s="416"/>
      <c r="L377" s="416"/>
      <c r="M377" s="416"/>
      <c r="N377" s="416"/>
      <c r="O377" s="417" t="s">
        <v>224</v>
      </c>
      <c r="P377" s="418" t="s">
        <v>224</v>
      </c>
      <c r="Q377" s="418" t="s">
        <v>224</v>
      </c>
      <c r="R377" s="418" t="s">
        <v>224</v>
      </c>
      <c r="S377" s="418" t="s">
        <v>224</v>
      </c>
      <c r="T377" s="418" t="s">
        <v>224</v>
      </c>
      <c r="U377" s="418" t="s">
        <v>224</v>
      </c>
      <c r="V377" s="418" t="s">
        <v>224</v>
      </c>
      <c r="W377" s="418" t="s">
        <v>224</v>
      </c>
      <c r="X377" s="418" t="s">
        <v>224</v>
      </c>
      <c r="Y377" s="418"/>
      <c r="Z377" s="418"/>
      <c r="AA377" s="418"/>
      <c r="AB377" s="418"/>
      <c r="AC377" s="418" t="s">
        <v>224</v>
      </c>
      <c r="AD377" s="418" t="s">
        <v>224</v>
      </c>
      <c r="AE377" s="418" t="s">
        <v>224</v>
      </c>
      <c r="AF377" s="418" t="s">
        <v>224</v>
      </c>
      <c r="AG377" s="418" t="s">
        <v>224</v>
      </c>
      <c r="AH377" s="418" t="s">
        <v>224</v>
      </c>
      <c r="AI377" s="418" t="s">
        <v>224</v>
      </c>
      <c r="AJ377" s="419" t="s">
        <v>224</v>
      </c>
      <c r="AK377" s="420"/>
      <c r="AL377" s="421"/>
      <c r="AM377" s="421"/>
      <c r="AN377" s="421"/>
      <c r="AO377" s="422"/>
    </row>
    <row r="378" spans="1:41" ht="15.75" customHeight="1" x14ac:dyDescent="0.25">
      <c r="A378" s="83" t="s">
        <v>407</v>
      </c>
      <c r="B378" s="85" t="s">
        <v>2158</v>
      </c>
      <c r="C378" s="84" t="s">
        <v>2169</v>
      </c>
      <c r="D378" s="85" t="s">
        <v>2166</v>
      </c>
      <c r="E378" s="85" t="s">
        <v>488</v>
      </c>
      <c r="F378" s="84" t="s">
        <v>504</v>
      </c>
      <c r="G378" s="86">
        <v>0</v>
      </c>
      <c r="H378" s="77"/>
      <c r="I378" s="415" t="s">
        <v>225</v>
      </c>
      <c r="J378" s="416"/>
      <c r="K378" s="416"/>
      <c r="L378" s="416"/>
      <c r="M378" s="416"/>
      <c r="N378" s="416"/>
      <c r="O378" s="417" t="s">
        <v>226</v>
      </c>
      <c r="P378" s="418" t="s">
        <v>226</v>
      </c>
      <c r="Q378" s="418" t="s">
        <v>226</v>
      </c>
      <c r="R378" s="418" t="s">
        <v>226</v>
      </c>
      <c r="S378" s="418" t="s">
        <v>226</v>
      </c>
      <c r="T378" s="418" t="s">
        <v>226</v>
      </c>
      <c r="U378" s="418" t="s">
        <v>226</v>
      </c>
      <c r="V378" s="418" t="s">
        <v>226</v>
      </c>
      <c r="W378" s="418" t="s">
        <v>226</v>
      </c>
      <c r="X378" s="418" t="s">
        <v>226</v>
      </c>
      <c r="Y378" s="418"/>
      <c r="Z378" s="418"/>
      <c r="AA378" s="418"/>
      <c r="AB378" s="418"/>
      <c r="AC378" s="418" t="s">
        <v>226</v>
      </c>
      <c r="AD378" s="418" t="s">
        <v>226</v>
      </c>
      <c r="AE378" s="418" t="s">
        <v>226</v>
      </c>
      <c r="AF378" s="418" t="s">
        <v>226</v>
      </c>
      <c r="AG378" s="418" t="s">
        <v>226</v>
      </c>
      <c r="AH378" s="418" t="s">
        <v>226</v>
      </c>
      <c r="AI378" s="418" t="s">
        <v>226</v>
      </c>
      <c r="AJ378" s="419" t="s">
        <v>226</v>
      </c>
      <c r="AK378" s="420"/>
      <c r="AL378" s="421"/>
      <c r="AM378" s="421"/>
      <c r="AN378" s="421"/>
      <c r="AO378" s="422"/>
    </row>
    <row r="379" spans="1:41" ht="15.75" customHeight="1" x14ac:dyDescent="0.25">
      <c r="A379" s="83" t="s">
        <v>407</v>
      </c>
      <c r="B379" s="85" t="s">
        <v>2158</v>
      </c>
      <c r="C379" s="84" t="s">
        <v>2169</v>
      </c>
      <c r="D379" s="85" t="s">
        <v>2166</v>
      </c>
      <c r="E379" s="85" t="s">
        <v>488</v>
      </c>
      <c r="F379" s="84" t="s">
        <v>404</v>
      </c>
      <c r="G379" s="86">
        <v>0</v>
      </c>
      <c r="H379" s="77"/>
      <c r="I379" s="415" t="s">
        <v>227</v>
      </c>
      <c r="J379" s="416"/>
      <c r="K379" s="416"/>
      <c r="L379" s="416"/>
      <c r="M379" s="416"/>
      <c r="N379" s="416"/>
      <c r="O379" s="417" t="s">
        <v>1979</v>
      </c>
      <c r="P379" s="418" t="s">
        <v>1979</v>
      </c>
      <c r="Q379" s="418" t="s">
        <v>1979</v>
      </c>
      <c r="R379" s="418" t="s">
        <v>1979</v>
      </c>
      <c r="S379" s="418" t="s">
        <v>1979</v>
      </c>
      <c r="T379" s="418" t="s">
        <v>1979</v>
      </c>
      <c r="U379" s="418" t="s">
        <v>1979</v>
      </c>
      <c r="V379" s="418" t="s">
        <v>1979</v>
      </c>
      <c r="W379" s="418" t="s">
        <v>1979</v>
      </c>
      <c r="X379" s="418" t="s">
        <v>1979</v>
      </c>
      <c r="Y379" s="418"/>
      <c r="Z379" s="418"/>
      <c r="AA379" s="418"/>
      <c r="AB379" s="418"/>
      <c r="AC379" s="418" t="s">
        <v>1979</v>
      </c>
      <c r="AD379" s="418" t="s">
        <v>1979</v>
      </c>
      <c r="AE379" s="418" t="s">
        <v>1979</v>
      </c>
      <c r="AF379" s="418" t="s">
        <v>1979</v>
      </c>
      <c r="AG379" s="418" t="s">
        <v>1979</v>
      </c>
      <c r="AH379" s="418" t="s">
        <v>1979</v>
      </c>
      <c r="AI379" s="418" t="s">
        <v>1979</v>
      </c>
      <c r="AJ379" s="419" t="s">
        <v>1979</v>
      </c>
      <c r="AK379" s="420"/>
      <c r="AL379" s="421"/>
      <c r="AM379" s="421"/>
      <c r="AN379" s="421"/>
      <c r="AO379" s="422"/>
    </row>
    <row r="380" spans="1:41" ht="15.75" customHeight="1" x14ac:dyDescent="0.25">
      <c r="A380" s="83" t="s">
        <v>407</v>
      </c>
      <c r="B380" s="85" t="s">
        <v>2158</v>
      </c>
      <c r="C380" s="84" t="s">
        <v>2169</v>
      </c>
      <c r="D380" s="85" t="s">
        <v>2166</v>
      </c>
      <c r="E380" s="85" t="s">
        <v>488</v>
      </c>
      <c r="F380" s="84" t="s">
        <v>407</v>
      </c>
      <c r="G380" s="86">
        <v>0</v>
      </c>
      <c r="H380" s="77"/>
      <c r="I380" s="415" t="s">
        <v>1980</v>
      </c>
      <c r="J380" s="416"/>
      <c r="K380" s="416"/>
      <c r="L380" s="416"/>
      <c r="M380" s="416"/>
      <c r="N380" s="416"/>
      <c r="O380" s="417" t="s">
        <v>1981</v>
      </c>
      <c r="P380" s="418" t="s">
        <v>1981</v>
      </c>
      <c r="Q380" s="418" t="s">
        <v>1981</v>
      </c>
      <c r="R380" s="418" t="s">
        <v>1981</v>
      </c>
      <c r="S380" s="418" t="s">
        <v>1981</v>
      </c>
      <c r="T380" s="418" t="s">
        <v>1981</v>
      </c>
      <c r="U380" s="418" t="s">
        <v>1981</v>
      </c>
      <c r="V380" s="418" t="s">
        <v>1981</v>
      </c>
      <c r="W380" s="418" t="s">
        <v>1981</v>
      </c>
      <c r="X380" s="418" t="s">
        <v>1981</v>
      </c>
      <c r="Y380" s="418"/>
      <c r="Z380" s="418"/>
      <c r="AA380" s="418"/>
      <c r="AB380" s="418"/>
      <c r="AC380" s="418" t="s">
        <v>1981</v>
      </c>
      <c r="AD380" s="418" t="s">
        <v>1981</v>
      </c>
      <c r="AE380" s="418" t="s">
        <v>1981</v>
      </c>
      <c r="AF380" s="418" t="s">
        <v>1981</v>
      </c>
      <c r="AG380" s="418" t="s">
        <v>1981</v>
      </c>
      <c r="AH380" s="418" t="s">
        <v>1981</v>
      </c>
      <c r="AI380" s="418" t="s">
        <v>1981</v>
      </c>
      <c r="AJ380" s="419" t="s">
        <v>1981</v>
      </c>
      <c r="AK380" s="420"/>
      <c r="AL380" s="421"/>
      <c r="AM380" s="421"/>
      <c r="AN380" s="421"/>
      <c r="AO380" s="422"/>
    </row>
    <row r="381" spans="1:41" ht="15.75" customHeight="1" x14ac:dyDescent="0.25">
      <c r="A381" s="83" t="s">
        <v>407</v>
      </c>
      <c r="B381" s="85" t="s">
        <v>2158</v>
      </c>
      <c r="C381" s="84" t="s">
        <v>2169</v>
      </c>
      <c r="D381" s="85" t="s">
        <v>2166</v>
      </c>
      <c r="E381" s="85" t="s">
        <v>488</v>
      </c>
      <c r="F381" s="84" t="s">
        <v>2117</v>
      </c>
      <c r="G381" s="86">
        <v>0</v>
      </c>
      <c r="H381" s="77"/>
      <c r="I381" s="415" t="s">
        <v>1982</v>
      </c>
      <c r="J381" s="416"/>
      <c r="K381" s="416"/>
      <c r="L381" s="416"/>
      <c r="M381" s="416"/>
      <c r="N381" s="416"/>
      <c r="O381" s="417" t="s">
        <v>1983</v>
      </c>
      <c r="P381" s="418" t="s">
        <v>1983</v>
      </c>
      <c r="Q381" s="418" t="s">
        <v>1983</v>
      </c>
      <c r="R381" s="418" t="s">
        <v>1983</v>
      </c>
      <c r="S381" s="418" t="s">
        <v>1983</v>
      </c>
      <c r="T381" s="418" t="s">
        <v>1983</v>
      </c>
      <c r="U381" s="418" t="s">
        <v>1983</v>
      </c>
      <c r="V381" s="418" t="s">
        <v>1983</v>
      </c>
      <c r="W381" s="418" t="s">
        <v>1983</v>
      </c>
      <c r="X381" s="418" t="s">
        <v>1983</v>
      </c>
      <c r="Y381" s="418"/>
      <c r="Z381" s="418"/>
      <c r="AA381" s="418"/>
      <c r="AB381" s="418"/>
      <c r="AC381" s="418" t="s">
        <v>1983</v>
      </c>
      <c r="AD381" s="418" t="s">
        <v>1983</v>
      </c>
      <c r="AE381" s="418" t="s">
        <v>1983</v>
      </c>
      <c r="AF381" s="418" t="s">
        <v>1983</v>
      </c>
      <c r="AG381" s="418" t="s">
        <v>1983</v>
      </c>
      <c r="AH381" s="418" t="s">
        <v>1983</v>
      </c>
      <c r="AI381" s="418" t="s">
        <v>1983</v>
      </c>
      <c r="AJ381" s="419" t="s">
        <v>1983</v>
      </c>
      <c r="AK381" s="420"/>
      <c r="AL381" s="421"/>
      <c r="AM381" s="421"/>
      <c r="AN381" s="421"/>
      <c r="AO381" s="422"/>
    </row>
    <row r="382" spans="1:41" ht="15.75" customHeight="1" x14ac:dyDescent="0.25">
      <c r="A382" s="83" t="s">
        <v>407</v>
      </c>
      <c r="B382" s="85" t="s">
        <v>2158</v>
      </c>
      <c r="C382" s="84" t="s">
        <v>2169</v>
      </c>
      <c r="D382" s="85" t="s">
        <v>2166</v>
      </c>
      <c r="E382" s="85" t="s">
        <v>488</v>
      </c>
      <c r="F382" s="84" t="s">
        <v>1984</v>
      </c>
      <c r="G382" s="86">
        <v>0</v>
      </c>
      <c r="H382" s="77"/>
      <c r="I382" s="415" t="s">
        <v>1985</v>
      </c>
      <c r="J382" s="416"/>
      <c r="K382" s="416"/>
      <c r="L382" s="416"/>
      <c r="M382" s="416"/>
      <c r="N382" s="416"/>
      <c r="O382" s="417" t="s">
        <v>1986</v>
      </c>
      <c r="P382" s="418" t="s">
        <v>1986</v>
      </c>
      <c r="Q382" s="418" t="s">
        <v>1986</v>
      </c>
      <c r="R382" s="418" t="s">
        <v>1986</v>
      </c>
      <c r="S382" s="418" t="s">
        <v>1986</v>
      </c>
      <c r="T382" s="418" t="s">
        <v>1986</v>
      </c>
      <c r="U382" s="418" t="s">
        <v>1986</v>
      </c>
      <c r="V382" s="418" t="s">
        <v>1986</v>
      </c>
      <c r="W382" s="418" t="s">
        <v>1986</v>
      </c>
      <c r="X382" s="418" t="s">
        <v>1986</v>
      </c>
      <c r="Y382" s="418"/>
      <c r="Z382" s="418"/>
      <c r="AA382" s="418"/>
      <c r="AB382" s="418"/>
      <c r="AC382" s="418" t="s">
        <v>1986</v>
      </c>
      <c r="AD382" s="418" t="s">
        <v>1986</v>
      </c>
      <c r="AE382" s="418" t="s">
        <v>1986</v>
      </c>
      <c r="AF382" s="418" t="s">
        <v>1986</v>
      </c>
      <c r="AG382" s="418" t="s">
        <v>1986</v>
      </c>
      <c r="AH382" s="418" t="s">
        <v>1986</v>
      </c>
      <c r="AI382" s="418" t="s">
        <v>1986</v>
      </c>
      <c r="AJ382" s="419" t="s">
        <v>1986</v>
      </c>
      <c r="AK382" s="420"/>
      <c r="AL382" s="421"/>
      <c r="AM382" s="421"/>
      <c r="AN382" s="421"/>
      <c r="AO382" s="422"/>
    </row>
    <row r="383" spans="1:41" ht="15.75" customHeight="1" x14ac:dyDescent="0.25">
      <c r="A383" s="83" t="s">
        <v>407</v>
      </c>
      <c r="B383" s="85" t="s">
        <v>2158</v>
      </c>
      <c r="C383" s="84" t="s">
        <v>2169</v>
      </c>
      <c r="D383" s="85" t="s">
        <v>742</v>
      </c>
      <c r="E383" s="84" t="s">
        <v>2155</v>
      </c>
      <c r="F383" s="84">
        <v>0</v>
      </c>
      <c r="G383" s="86">
        <v>0</v>
      </c>
      <c r="H383" s="77"/>
      <c r="I383" s="415" t="s">
        <v>1987</v>
      </c>
      <c r="J383" s="416"/>
      <c r="K383" s="416"/>
      <c r="L383" s="416"/>
      <c r="M383" s="416"/>
      <c r="N383" s="416"/>
      <c r="O383" s="417" t="s">
        <v>1988</v>
      </c>
      <c r="P383" s="418" t="s">
        <v>1988</v>
      </c>
      <c r="Q383" s="418" t="s">
        <v>1988</v>
      </c>
      <c r="R383" s="418" t="s">
        <v>1988</v>
      </c>
      <c r="S383" s="418" t="s">
        <v>1988</v>
      </c>
      <c r="T383" s="418" t="s">
        <v>1988</v>
      </c>
      <c r="U383" s="418" t="s">
        <v>1988</v>
      </c>
      <c r="V383" s="418" t="s">
        <v>1988</v>
      </c>
      <c r="W383" s="418" t="s">
        <v>1988</v>
      </c>
      <c r="X383" s="418" t="s">
        <v>1988</v>
      </c>
      <c r="Y383" s="418"/>
      <c r="Z383" s="418"/>
      <c r="AA383" s="418"/>
      <c r="AB383" s="418"/>
      <c r="AC383" s="418" t="s">
        <v>1988</v>
      </c>
      <c r="AD383" s="418" t="s">
        <v>1988</v>
      </c>
      <c r="AE383" s="418" t="s">
        <v>1988</v>
      </c>
      <c r="AF383" s="418" t="s">
        <v>1988</v>
      </c>
      <c r="AG383" s="418" t="s">
        <v>1988</v>
      </c>
      <c r="AH383" s="418" t="s">
        <v>1988</v>
      </c>
      <c r="AI383" s="418" t="s">
        <v>1988</v>
      </c>
      <c r="AJ383" s="419" t="s">
        <v>1988</v>
      </c>
      <c r="AK383" s="420">
        <f>AK384+AK385</f>
        <v>0</v>
      </c>
      <c r="AL383" s="421">
        <f>AL384+AL385</f>
        <v>0</v>
      </c>
      <c r="AM383" s="421">
        <f>AM384+AM385</f>
        <v>0</v>
      </c>
      <c r="AN383" s="421">
        <f>AN384+AN385</f>
        <v>0</v>
      </c>
      <c r="AO383" s="422">
        <f>AO384+AO385</f>
        <v>0</v>
      </c>
    </row>
    <row r="384" spans="1:41" ht="15.75" customHeight="1" x14ac:dyDescent="0.25">
      <c r="A384" s="83" t="s">
        <v>407</v>
      </c>
      <c r="B384" s="85" t="s">
        <v>2158</v>
      </c>
      <c r="C384" s="84" t="s">
        <v>2169</v>
      </c>
      <c r="D384" s="85" t="s">
        <v>742</v>
      </c>
      <c r="E384" s="85" t="s">
        <v>2166</v>
      </c>
      <c r="F384" s="84">
        <v>0</v>
      </c>
      <c r="G384" s="86">
        <v>0</v>
      </c>
      <c r="H384" s="77" t="s">
        <v>489</v>
      </c>
      <c r="I384" s="415" t="s">
        <v>1989</v>
      </c>
      <c r="J384" s="416"/>
      <c r="K384" s="416"/>
      <c r="L384" s="416"/>
      <c r="M384" s="416"/>
      <c r="N384" s="416"/>
      <c r="O384" s="417" t="s">
        <v>1990</v>
      </c>
      <c r="P384" s="418" t="s">
        <v>1990</v>
      </c>
      <c r="Q384" s="418" t="s">
        <v>1990</v>
      </c>
      <c r="R384" s="418" t="s">
        <v>1990</v>
      </c>
      <c r="S384" s="418" t="s">
        <v>1990</v>
      </c>
      <c r="T384" s="418" t="s">
        <v>1990</v>
      </c>
      <c r="U384" s="418" t="s">
        <v>1990</v>
      </c>
      <c r="V384" s="418" t="s">
        <v>1990</v>
      </c>
      <c r="W384" s="418" t="s">
        <v>1990</v>
      </c>
      <c r="X384" s="418" t="s">
        <v>1990</v>
      </c>
      <c r="Y384" s="418"/>
      <c r="Z384" s="418"/>
      <c r="AA384" s="418"/>
      <c r="AB384" s="418"/>
      <c r="AC384" s="418" t="s">
        <v>1990</v>
      </c>
      <c r="AD384" s="418" t="s">
        <v>1990</v>
      </c>
      <c r="AE384" s="418" t="s">
        <v>1990</v>
      </c>
      <c r="AF384" s="418" t="s">
        <v>1990</v>
      </c>
      <c r="AG384" s="418" t="s">
        <v>1990</v>
      </c>
      <c r="AH384" s="418" t="s">
        <v>1990</v>
      </c>
      <c r="AI384" s="418" t="s">
        <v>1990</v>
      </c>
      <c r="AJ384" s="419" t="s">
        <v>1990</v>
      </c>
      <c r="AK384" s="420"/>
      <c r="AL384" s="421"/>
      <c r="AM384" s="421"/>
      <c r="AN384" s="421"/>
      <c r="AO384" s="422"/>
    </row>
    <row r="385" spans="1:41" ht="15.75" customHeight="1" x14ac:dyDescent="0.25">
      <c r="A385" s="83" t="s">
        <v>407</v>
      </c>
      <c r="B385" s="85" t="s">
        <v>2158</v>
      </c>
      <c r="C385" s="84" t="s">
        <v>2169</v>
      </c>
      <c r="D385" s="85" t="s">
        <v>742</v>
      </c>
      <c r="E385" s="85" t="s">
        <v>488</v>
      </c>
      <c r="F385" s="84">
        <v>0</v>
      </c>
      <c r="G385" s="86">
        <v>0</v>
      </c>
      <c r="H385" s="77"/>
      <c r="I385" s="415" t="s">
        <v>1991</v>
      </c>
      <c r="J385" s="416"/>
      <c r="K385" s="416"/>
      <c r="L385" s="416"/>
      <c r="M385" s="416"/>
      <c r="N385" s="416"/>
      <c r="O385" s="417" t="s">
        <v>1992</v>
      </c>
      <c r="P385" s="418" t="s">
        <v>1992</v>
      </c>
      <c r="Q385" s="418" t="s">
        <v>1992</v>
      </c>
      <c r="R385" s="418" t="s">
        <v>1992</v>
      </c>
      <c r="S385" s="418" t="s">
        <v>1992</v>
      </c>
      <c r="T385" s="418" t="s">
        <v>1992</v>
      </c>
      <c r="U385" s="418" t="s">
        <v>1992</v>
      </c>
      <c r="V385" s="418" t="s">
        <v>1992</v>
      </c>
      <c r="W385" s="418" t="s">
        <v>1992</v>
      </c>
      <c r="X385" s="418" t="s">
        <v>1992</v>
      </c>
      <c r="Y385" s="418"/>
      <c r="Z385" s="418"/>
      <c r="AA385" s="418"/>
      <c r="AB385" s="418"/>
      <c r="AC385" s="418" t="s">
        <v>1992</v>
      </c>
      <c r="AD385" s="418" t="s">
        <v>1992</v>
      </c>
      <c r="AE385" s="418" t="s">
        <v>1992</v>
      </c>
      <c r="AF385" s="418" t="s">
        <v>1992</v>
      </c>
      <c r="AG385" s="418" t="s">
        <v>1992</v>
      </c>
      <c r="AH385" s="418" t="s">
        <v>1992</v>
      </c>
      <c r="AI385" s="418" t="s">
        <v>1992</v>
      </c>
      <c r="AJ385" s="419" t="s">
        <v>1992</v>
      </c>
      <c r="AK385" s="420">
        <f>SUM(AK386:AK392)</f>
        <v>0</v>
      </c>
      <c r="AL385" s="421">
        <f>SUM(AL386:AL392)</f>
        <v>0</v>
      </c>
      <c r="AM385" s="421">
        <f>SUM(AM386:AM392)</f>
        <v>0</v>
      </c>
      <c r="AN385" s="421">
        <f>SUM(AN386:AN392)</f>
        <v>0</v>
      </c>
      <c r="AO385" s="422">
        <f>SUM(AO386:AO392)</f>
        <v>0</v>
      </c>
    </row>
    <row r="386" spans="1:41" ht="15.75" customHeight="1" x14ac:dyDescent="0.25">
      <c r="A386" s="83" t="s">
        <v>407</v>
      </c>
      <c r="B386" s="85" t="s">
        <v>2158</v>
      </c>
      <c r="C386" s="84" t="s">
        <v>2169</v>
      </c>
      <c r="D386" s="85" t="s">
        <v>742</v>
      </c>
      <c r="E386" s="85" t="s">
        <v>488</v>
      </c>
      <c r="F386" s="84" t="s">
        <v>2154</v>
      </c>
      <c r="G386" s="86">
        <v>0</v>
      </c>
      <c r="H386" s="77"/>
      <c r="I386" s="415" t="s">
        <v>1993</v>
      </c>
      <c r="J386" s="416"/>
      <c r="K386" s="416"/>
      <c r="L386" s="416"/>
      <c r="M386" s="416"/>
      <c r="N386" s="416"/>
      <c r="O386" s="417" t="s">
        <v>1994</v>
      </c>
      <c r="P386" s="418" t="s">
        <v>1994</v>
      </c>
      <c r="Q386" s="418" t="s">
        <v>1994</v>
      </c>
      <c r="R386" s="418" t="s">
        <v>1994</v>
      </c>
      <c r="S386" s="418" t="s">
        <v>1994</v>
      </c>
      <c r="T386" s="418" t="s">
        <v>1994</v>
      </c>
      <c r="U386" s="418" t="s">
        <v>1994</v>
      </c>
      <c r="V386" s="418" t="s">
        <v>1994</v>
      </c>
      <c r="W386" s="418" t="s">
        <v>1994</v>
      </c>
      <c r="X386" s="418" t="s">
        <v>1994</v>
      </c>
      <c r="Y386" s="418"/>
      <c r="Z386" s="418"/>
      <c r="AA386" s="418"/>
      <c r="AB386" s="418"/>
      <c r="AC386" s="418" t="s">
        <v>1994</v>
      </c>
      <c r="AD386" s="418" t="s">
        <v>1994</v>
      </c>
      <c r="AE386" s="418" t="s">
        <v>1994</v>
      </c>
      <c r="AF386" s="418" t="s">
        <v>1994</v>
      </c>
      <c r="AG386" s="418" t="s">
        <v>1994</v>
      </c>
      <c r="AH386" s="418" t="s">
        <v>1994</v>
      </c>
      <c r="AI386" s="418" t="s">
        <v>1994</v>
      </c>
      <c r="AJ386" s="419" t="s">
        <v>1994</v>
      </c>
      <c r="AK386" s="420"/>
      <c r="AL386" s="421"/>
      <c r="AM386" s="421"/>
      <c r="AN386" s="421"/>
      <c r="AO386" s="422"/>
    </row>
    <row r="387" spans="1:41" ht="15.75" customHeight="1" x14ac:dyDescent="0.25">
      <c r="A387" s="83" t="s">
        <v>407</v>
      </c>
      <c r="B387" s="85" t="s">
        <v>2158</v>
      </c>
      <c r="C387" s="84" t="s">
        <v>2169</v>
      </c>
      <c r="D387" s="85" t="s">
        <v>742</v>
      </c>
      <c r="E387" s="85" t="s">
        <v>488</v>
      </c>
      <c r="F387" s="84" t="s">
        <v>2169</v>
      </c>
      <c r="G387" s="86">
        <v>0</v>
      </c>
      <c r="H387" s="77"/>
      <c r="I387" s="415" t="s">
        <v>1995</v>
      </c>
      <c r="J387" s="416"/>
      <c r="K387" s="416"/>
      <c r="L387" s="416"/>
      <c r="M387" s="416"/>
      <c r="N387" s="416"/>
      <c r="O387" s="417" t="s">
        <v>1996</v>
      </c>
      <c r="P387" s="418" t="s">
        <v>1996</v>
      </c>
      <c r="Q387" s="418" t="s">
        <v>1996</v>
      </c>
      <c r="R387" s="418" t="s">
        <v>1996</v>
      </c>
      <c r="S387" s="418" t="s">
        <v>1996</v>
      </c>
      <c r="T387" s="418" t="s">
        <v>1996</v>
      </c>
      <c r="U387" s="418" t="s">
        <v>1996</v>
      </c>
      <c r="V387" s="418" t="s">
        <v>1996</v>
      </c>
      <c r="W387" s="418" t="s">
        <v>1996</v>
      </c>
      <c r="X387" s="418" t="s">
        <v>1996</v>
      </c>
      <c r="Y387" s="418"/>
      <c r="Z387" s="418"/>
      <c r="AA387" s="418"/>
      <c r="AB387" s="418"/>
      <c r="AC387" s="418" t="s">
        <v>1996</v>
      </c>
      <c r="AD387" s="418" t="s">
        <v>1996</v>
      </c>
      <c r="AE387" s="418" t="s">
        <v>1996</v>
      </c>
      <c r="AF387" s="418" t="s">
        <v>1996</v>
      </c>
      <c r="AG387" s="418" t="s">
        <v>1996</v>
      </c>
      <c r="AH387" s="418" t="s">
        <v>1996</v>
      </c>
      <c r="AI387" s="418" t="s">
        <v>1996</v>
      </c>
      <c r="AJ387" s="419" t="s">
        <v>1996</v>
      </c>
      <c r="AK387" s="420"/>
      <c r="AL387" s="421"/>
      <c r="AM387" s="421"/>
      <c r="AN387" s="421"/>
      <c r="AO387" s="422"/>
    </row>
    <row r="388" spans="1:41" ht="15.75" customHeight="1" x14ac:dyDescent="0.25">
      <c r="A388" s="83" t="s">
        <v>407</v>
      </c>
      <c r="B388" s="85" t="s">
        <v>2158</v>
      </c>
      <c r="C388" s="84" t="s">
        <v>2169</v>
      </c>
      <c r="D388" s="85" t="s">
        <v>742</v>
      </c>
      <c r="E388" s="85" t="s">
        <v>488</v>
      </c>
      <c r="F388" s="84" t="s">
        <v>504</v>
      </c>
      <c r="G388" s="86">
        <v>0</v>
      </c>
      <c r="H388" s="77"/>
      <c r="I388" s="415" t="s">
        <v>1997</v>
      </c>
      <c r="J388" s="416"/>
      <c r="K388" s="416"/>
      <c r="L388" s="416"/>
      <c r="M388" s="416"/>
      <c r="N388" s="416"/>
      <c r="O388" s="417" t="s">
        <v>1998</v>
      </c>
      <c r="P388" s="418" t="s">
        <v>1998</v>
      </c>
      <c r="Q388" s="418" t="s">
        <v>1998</v>
      </c>
      <c r="R388" s="418" t="s">
        <v>1998</v>
      </c>
      <c r="S388" s="418" t="s">
        <v>1998</v>
      </c>
      <c r="T388" s="418" t="s">
        <v>1998</v>
      </c>
      <c r="U388" s="418" t="s">
        <v>1998</v>
      </c>
      <c r="V388" s="418" t="s">
        <v>1998</v>
      </c>
      <c r="W388" s="418" t="s">
        <v>1998</v>
      </c>
      <c r="X388" s="418" t="s">
        <v>1998</v>
      </c>
      <c r="Y388" s="418"/>
      <c r="Z388" s="418"/>
      <c r="AA388" s="418"/>
      <c r="AB388" s="418"/>
      <c r="AC388" s="418" t="s">
        <v>1998</v>
      </c>
      <c r="AD388" s="418" t="s">
        <v>1998</v>
      </c>
      <c r="AE388" s="418" t="s">
        <v>1998</v>
      </c>
      <c r="AF388" s="418" t="s">
        <v>1998</v>
      </c>
      <c r="AG388" s="418" t="s">
        <v>1998</v>
      </c>
      <c r="AH388" s="418" t="s">
        <v>1998</v>
      </c>
      <c r="AI388" s="418" t="s">
        <v>1998</v>
      </c>
      <c r="AJ388" s="419" t="s">
        <v>1998</v>
      </c>
      <c r="AK388" s="420"/>
      <c r="AL388" s="421"/>
      <c r="AM388" s="421"/>
      <c r="AN388" s="421"/>
      <c r="AO388" s="422"/>
    </row>
    <row r="389" spans="1:41" ht="15.75" customHeight="1" x14ac:dyDescent="0.25">
      <c r="A389" s="83" t="s">
        <v>407</v>
      </c>
      <c r="B389" s="85" t="s">
        <v>2158</v>
      </c>
      <c r="C389" s="84" t="s">
        <v>2169</v>
      </c>
      <c r="D389" s="85" t="s">
        <v>742</v>
      </c>
      <c r="E389" s="85" t="s">
        <v>488</v>
      </c>
      <c r="F389" s="84" t="s">
        <v>404</v>
      </c>
      <c r="G389" s="86">
        <v>0</v>
      </c>
      <c r="H389" s="77"/>
      <c r="I389" s="415" t="s">
        <v>1999</v>
      </c>
      <c r="J389" s="416"/>
      <c r="K389" s="416"/>
      <c r="L389" s="416"/>
      <c r="M389" s="416"/>
      <c r="N389" s="416"/>
      <c r="O389" s="417" t="s">
        <v>152</v>
      </c>
      <c r="P389" s="418" t="s">
        <v>152</v>
      </c>
      <c r="Q389" s="418" t="s">
        <v>152</v>
      </c>
      <c r="R389" s="418" t="s">
        <v>152</v>
      </c>
      <c r="S389" s="418" t="s">
        <v>152</v>
      </c>
      <c r="T389" s="418" t="s">
        <v>152</v>
      </c>
      <c r="U389" s="418" t="s">
        <v>152</v>
      </c>
      <c r="V389" s="418" t="s">
        <v>152</v>
      </c>
      <c r="W389" s="418" t="s">
        <v>152</v>
      </c>
      <c r="X389" s="418" t="s">
        <v>152</v>
      </c>
      <c r="Y389" s="418"/>
      <c r="Z389" s="418"/>
      <c r="AA389" s="418"/>
      <c r="AB389" s="418"/>
      <c r="AC389" s="418" t="s">
        <v>152</v>
      </c>
      <c r="AD389" s="418" t="s">
        <v>152</v>
      </c>
      <c r="AE389" s="418" t="s">
        <v>152</v>
      </c>
      <c r="AF389" s="418" t="s">
        <v>152</v>
      </c>
      <c r="AG389" s="418" t="s">
        <v>152</v>
      </c>
      <c r="AH389" s="418" t="s">
        <v>152</v>
      </c>
      <c r="AI389" s="418" t="s">
        <v>152</v>
      </c>
      <c r="AJ389" s="419" t="s">
        <v>152</v>
      </c>
      <c r="AK389" s="420"/>
      <c r="AL389" s="421"/>
      <c r="AM389" s="421"/>
      <c r="AN389" s="421"/>
      <c r="AO389" s="422"/>
    </row>
    <row r="390" spans="1:41" ht="15.75" customHeight="1" x14ac:dyDescent="0.25">
      <c r="A390" s="83" t="s">
        <v>407</v>
      </c>
      <c r="B390" s="85" t="s">
        <v>2158</v>
      </c>
      <c r="C390" s="84" t="s">
        <v>2169</v>
      </c>
      <c r="D390" s="85" t="s">
        <v>742</v>
      </c>
      <c r="E390" s="85" t="s">
        <v>488</v>
      </c>
      <c r="F390" s="84" t="s">
        <v>407</v>
      </c>
      <c r="G390" s="86">
        <v>0</v>
      </c>
      <c r="H390" s="77"/>
      <c r="I390" s="415" t="s">
        <v>153</v>
      </c>
      <c r="J390" s="416"/>
      <c r="K390" s="416"/>
      <c r="L390" s="416"/>
      <c r="M390" s="416"/>
      <c r="N390" s="416"/>
      <c r="O390" s="417" t="s">
        <v>1481</v>
      </c>
      <c r="P390" s="418" t="s">
        <v>1481</v>
      </c>
      <c r="Q390" s="418" t="s">
        <v>1481</v>
      </c>
      <c r="R390" s="418" t="s">
        <v>1481</v>
      </c>
      <c r="S390" s="418" t="s">
        <v>1481</v>
      </c>
      <c r="T390" s="418" t="s">
        <v>1481</v>
      </c>
      <c r="U390" s="418" t="s">
        <v>1481</v>
      </c>
      <c r="V390" s="418" t="s">
        <v>1481</v>
      </c>
      <c r="W390" s="418" t="s">
        <v>1481</v>
      </c>
      <c r="X390" s="418" t="s">
        <v>1481</v>
      </c>
      <c r="Y390" s="418"/>
      <c r="Z390" s="418"/>
      <c r="AA390" s="418"/>
      <c r="AB390" s="418"/>
      <c r="AC390" s="418" t="s">
        <v>1481</v>
      </c>
      <c r="AD390" s="418" t="s">
        <v>1481</v>
      </c>
      <c r="AE390" s="418" t="s">
        <v>1481</v>
      </c>
      <c r="AF390" s="418" t="s">
        <v>1481</v>
      </c>
      <c r="AG390" s="418" t="s">
        <v>1481</v>
      </c>
      <c r="AH390" s="418" t="s">
        <v>1481</v>
      </c>
      <c r="AI390" s="418" t="s">
        <v>1481</v>
      </c>
      <c r="AJ390" s="419" t="s">
        <v>1481</v>
      </c>
      <c r="AK390" s="420"/>
      <c r="AL390" s="421"/>
      <c r="AM390" s="421"/>
      <c r="AN390" s="421"/>
      <c r="AO390" s="422"/>
    </row>
    <row r="391" spans="1:41" ht="15.75" customHeight="1" x14ac:dyDescent="0.25">
      <c r="A391" s="83" t="s">
        <v>407</v>
      </c>
      <c r="B391" s="85" t="s">
        <v>2158</v>
      </c>
      <c r="C391" s="84" t="s">
        <v>2169</v>
      </c>
      <c r="D391" s="85" t="s">
        <v>742</v>
      </c>
      <c r="E391" s="85" t="s">
        <v>488</v>
      </c>
      <c r="F391" s="84" t="s">
        <v>2117</v>
      </c>
      <c r="G391" s="86">
        <v>0</v>
      </c>
      <c r="H391" s="77"/>
      <c r="I391" s="415" t="s">
        <v>1482</v>
      </c>
      <c r="J391" s="416"/>
      <c r="K391" s="416"/>
      <c r="L391" s="416"/>
      <c r="M391" s="416"/>
      <c r="N391" s="416"/>
      <c r="O391" s="417" t="s">
        <v>1483</v>
      </c>
      <c r="P391" s="418" t="s">
        <v>1483</v>
      </c>
      <c r="Q391" s="418" t="s">
        <v>1483</v>
      </c>
      <c r="R391" s="418" t="s">
        <v>1483</v>
      </c>
      <c r="S391" s="418" t="s">
        <v>1483</v>
      </c>
      <c r="T391" s="418" t="s">
        <v>1483</v>
      </c>
      <c r="U391" s="418" t="s">
        <v>1483</v>
      </c>
      <c r="V391" s="418" t="s">
        <v>1483</v>
      </c>
      <c r="W391" s="418" t="s">
        <v>1483</v>
      </c>
      <c r="X391" s="418" t="s">
        <v>1483</v>
      </c>
      <c r="Y391" s="418"/>
      <c r="Z391" s="418"/>
      <c r="AA391" s="418"/>
      <c r="AB391" s="418"/>
      <c r="AC391" s="418" t="s">
        <v>1483</v>
      </c>
      <c r="AD391" s="418" t="s">
        <v>1483</v>
      </c>
      <c r="AE391" s="418" t="s">
        <v>1483</v>
      </c>
      <c r="AF391" s="418" t="s">
        <v>1483</v>
      </c>
      <c r="AG391" s="418" t="s">
        <v>1483</v>
      </c>
      <c r="AH391" s="418" t="s">
        <v>1483</v>
      </c>
      <c r="AI391" s="418" t="s">
        <v>1483</v>
      </c>
      <c r="AJ391" s="419" t="s">
        <v>1483</v>
      </c>
      <c r="AK391" s="420"/>
      <c r="AL391" s="421"/>
      <c r="AM391" s="421"/>
      <c r="AN391" s="421"/>
      <c r="AO391" s="422"/>
    </row>
    <row r="392" spans="1:41" ht="15.75" customHeight="1" x14ac:dyDescent="0.25">
      <c r="A392" s="83" t="s">
        <v>407</v>
      </c>
      <c r="B392" s="85" t="s">
        <v>2158</v>
      </c>
      <c r="C392" s="84" t="s">
        <v>2169</v>
      </c>
      <c r="D392" s="85" t="s">
        <v>742</v>
      </c>
      <c r="E392" s="85" t="s">
        <v>488</v>
      </c>
      <c r="F392" s="84" t="s">
        <v>1984</v>
      </c>
      <c r="G392" s="86">
        <v>0</v>
      </c>
      <c r="H392" s="77"/>
      <c r="I392" s="415" t="s">
        <v>1484</v>
      </c>
      <c r="J392" s="416"/>
      <c r="K392" s="416"/>
      <c r="L392" s="416"/>
      <c r="M392" s="416"/>
      <c r="N392" s="416"/>
      <c r="O392" s="417" t="s">
        <v>1485</v>
      </c>
      <c r="P392" s="418" t="s">
        <v>1485</v>
      </c>
      <c r="Q392" s="418" t="s">
        <v>1485</v>
      </c>
      <c r="R392" s="418" t="s">
        <v>1485</v>
      </c>
      <c r="S392" s="418" t="s">
        <v>1485</v>
      </c>
      <c r="T392" s="418" t="s">
        <v>1485</v>
      </c>
      <c r="U392" s="418" t="s">
        <v>1485</v>
      </c>
      <c r="V392" s="418" t="s">
        <v>1485</v>
      </c>
      <c r="W392" s="418" t="s">
        <v>1485</v>
      </c>
      <c r="X392" s="418" t="s">
        <v>1485</v>
      </c>
      <c r="Y392" s="418"/>
      <c r="Z392" s="418"/>
      <c r="AA392" s="418"/>
      <c r="AB392" s="418"/>
      <c r="AC392" s="418" t="s">
        <v>1485</v>
      </c>
      <c r="AD392" s="418" t="s">
        <v>1485</v>
      </c>
      <c r="AE392" s="418" t="s">
        <v>1485</v>
      </c>
      <c r="AF392" s="418" t="s">
        <v>1485</v>
      </c>
      <c r="AG392" s="418" t="s">
        <v>1485</v>
      </c>
      <c r="AH392" s="418" t="s">
        <v>1485</v>
      </c>
      <c r="AI392" s="418" t="s">
        <v>1485</v>
      </c>
      <c r="AJ392" s="419" t="s">
        <v>1485</v>
      </c>
      <c r="AK392" s="420"/>
      <c r="AL392" s="421"/>
      <c r="AM392" s="421"/>
      <c r="AN392" s="421"/>
      <c r="AO392" s="422"/>
    </row>
    <row r="393" spans="1:41" ht="15.75" customHeight="1" x14ac:dyDescent="0.25">
      <c r="A393" s="83" t="s">
        <v>407</v>
      </c>
      <c r="B393" s="85" t="s">
        <v>2158</v>
      </c>
      <c r="C393" s="84" t="s">
        <v>2169</v>
      </c>
      <c r="D393" s="85" t="s">
        <v>488</v>
      </c>
      <c r="E393" s="84" t="s">
        <v>2155</v>
      </c>
      <c r="F393" s="84">
        <v>0</v>
      </c>
      <c r="G393" s="86">
        <v>0</v>
      </c>
      <c r="H393" s="77"/>
      <c r="I393" s="415" t="s">
        <v>1486</v>
      </c>
      <c r="J393" s="416"/>
      <c r="K393" s="416"/>
      <c r="L393" s="416"/>
      <c r="M393" s="416"/>
      <c r="N393" s="416"/>
      <c r="O393" s="417" t="s">
        <v>1487</v>
      </c>
      <c r="P393" s="418" t="s">
        <v>1487</v>
      </c>
      <c r="Q393" s="418" t="s">
        <v>1487</v>
      </c>
      <c r="R393" s="418" t="s">
        <v>1487</v>
      </c>
      <c r="S393" s="418" t="s">
        <v>1487</v>
      </c>
      <c r="T393" s="418" t="s">
        <v>1487</v>
      </c>
      <c r="U393" s="418" t="s">
        <v>1487</v>
      </c>
      <c r="V393" s="418" t="s">
        <v>1487</v>
      </c>
      <c r="W393" s="418" t="s">
        <v>1487</v>
      </c>
      <c r="X393" s="418" t="s">
        <v>1487</v>
      </c>
      <c r="Y393" s="418"/>
      <c r="Z393" s="418"/>
      <c r="AA393" s="418"/>
      <c r="AB393" s="418"/>
      <c r="AC393" s="418" t="s">
        <v>1487</v>
      </c>
      <c r="AD393" s="418" t="s">
        <v>1487</v>
      </c>
      <c r="AE393" s="418" t="s">
        <v>1487</v>
      </c>
      <c r="AF393" s="418" t="s">
        <v>1487</v>
      </c>
      <c r="AG393" s="418" t="s">
        <v>1487</v>
      </c>
      <c r="AH393" s="418" t="s">
        <v>1487</v>
      </c>
      <c r="AI393" s="418" t="s">
        <v>1487</v>
      </c>
      <c r="AJ393" s="419" t="s">
        <v>1487</v>
      </c>
      <c r="AK393" s="420"/>
      <c r="AL393" s="421"/>
      <c r="AM393" s="421"/>
      <c r="AN393" s="421"/>
      <c r="AO393" s="422"/>
    </row>
    <row r="394" spans="1:41" ht="15.75" customHeight="1" x14ac:dyDescent="0.25">
      <c r="A394" s="74" t="s">
        <v>407</v>
      </c>
      <c r="B394" s="88" t="s">
        <v>507</v>
      </c>
      <c r="C394" s="75">
        <v>0</v>
      </c>
      <c r="D394" s="75" t="s">
        <v>2155</v>
      </c>
      <c r="E394" s="75" t="s">
        <v>2155</v>
      </c>
      <c r="F394" s="75">
        <v>0</v>
      </c>
      <c r="G394" s="76">
        <v>0</v>
      </c>
      <c r="H394" s="77"/>
      <c r="I394" s="390" t="s">
        <v>1488</v>
      </c>
      <c r="J394" s="391"/>
      <c r="K394" s="391"/>
      <c r="L394" s="391"/>
      <c r="M394" s="391"/>
      <c r="N394" s="391"/>
      <c r="O394" s="392" t="s">
        <v>1489</v>
      </c>
      <c r="P394" s="393" t="s">
        <v>1489</v>
      </c>
      <c r="Q394" s="393" t="s">
        <v>1489</v>
      </c>
      <c r="R394" s="393" t="s">
        <v>1489</v>
      </c>
      <c r="S394" s="393" t="s">
        <v>1489</v>
      </c>
      <c r="T394" s="393" t="s">
        <v>1489</v>
      </c>
      <c r="U394" s="393" t="s">
        <v>1489</v>
      </c>
      <c r="V394" s="393" t="s">
        <v>1489</v>
      </c>
      <c r="W394" s="393" t="s">
        <v>1489</v>
      </c>
      <c r="X394" s="393" t="s">
        <v>1489</v>
      </c>
      <c r="Y394" s="393"/>
      <c r="Z394" s="393"/>
      <c r="AA394" s="393"/>
      <c r="AB394" s="393"/>
      <c r="AC394" s="393" t="s">
        <v>1489</v>
      </c>
      <c r="AD394" s="393" t="s">
        <v>1489</v>
      </c>
      <c r="AE394" s="393" t="s">
        <v>1489</v>
      </c>
      <c r="AF394" s="393" t="s">
        <v>1489</v>
      </c>
      <c r="AG394" s="393" t="s">
        <v>1489</v>
      </c>
      <c r="AH394" s="393" t="s">
        <v>1489</v>
      </c>
      <c r="AI394" s="393" t="s">
        <v>1489</v>
      </c>
      <c r="AJ394" s="394" t="s">
        <v>1489</v>
      </c>
      <c r="AK394" s="395">
        <f>AK395+AK396</f>
        <v>0</v>
      </c>
      <c r="AL394" s="396">
        <f>AL395+AL396</f>
        <v>0</v>
      </c>
      <c r="AM394" s="396">
        <f>AM395+AM396</f>
        <v>0</v>
      </c>
      <c r="AN394" s="396">
        <f>AN395+AN396</f>
        <v>0</v>
      </c>
      <c r="AO394" s="397">
        <f>AO395+AO396</f>
        <v>0</v>
      </c>
    </row>
    <row r="395" spans="1:41" ht="15.75" customHeight="1" x14ac:dyDescent="0.25">
      <c r="A395" s="78" t="s">
        <v>407</v>
      </c>
      <c r="B395" s="87" t="s">
        <v>507</v>
      </c>
      <c r="C395" s="79" t="s">
        <v>2154</v>
      </c>
      <c r="D395" s="79" t="s">
        <v>2155</v>
      </c>
      <c r="E395" s="79" t="s">
        <v>2155</v>
      </c>
      <c r="F395" s="79">
        <v>0</v>
      </c>
      <c r="G395" s="80">
        <v>0</v>
      </c>
      <c r="H395" s="77"/>
      <c r="I395" s="407" t="s">
        <v>1490</v>
      </c>
      <c r="J395" s="408"/>
      <c r="K395" s="408"/>
      <c r="L395" s="408"/>
      <c r="M395" s="408"/>
      <c r="N395" s="408"/>
      <c r="O395" s="409" t="s">
        <v>1491</v>
      </c>
      <c r="P395" s="410" t="s">
        <v>1491</v>
      </c>
      <c r="Q395" s="410" t="s">
        <v>1491</v>
      </c>
      <c r="R395" s="410" t="s">
        <v>1491</v>
      </c>
      <c r="S395" s="410" t="s">
        <v>1491</v>
      </c>
      <c r="T395" s="410" t="s">
        <v>1491</v>
      </c>
      <c r="U395" s="410" t="s">
        <v>1491</v>
      </c>
      <c r="V395" s="410" t="s">
        <v>1491</v>
      </c>
      <c r="W395" s="410" t="s">
        <v>1491</v>
      </c>
      <c r="X395" s="410" t="s">
        <v>1491</v>
      </c>
      <c r="Y395" s="410"/>
      <c r="Z395" s="410"/>
      <c r="AA395" s="410"/>
      <c r="AB395" s="410"/>
      <c r="AC395" s="410" t="s">
        <v>1491</v>
      </c>
      <c r="AD395" s="410" t="s">
        <v>1491</v>
      </c>
      <c r="AE395" s="410" t="s">
        <v>1491</v>
      </c>
      <c r="AF395" s="410" t="s">
        <v>1491</v>
      </c>
      <c r="AG395" s="410" t="s">
        <v>1491</v>
      </c>
      <c r="AH395" s="410" t="s">
        <v>1491</v>
      </c>
      <c r="AI395" s="410" t="s">
        <v>1491</v>
      </c>
      <c r="AJ395" s="411" t="s">
        <v>1491</v>
      </c>
      <c r="AK395" s="412"/>
      <c r="AL395" s="413"/>
      <c r="AM395" s="413"/>
      <c r="AN395" s="413"/>
      <c r="AO395" s="414"/>
    </row>
    <row r="396" spans="1:41" ht="15.75" customHeight="1" x14ac:dyDescent="0.25">
      <c r="A396" s="78" t="s">
        <v>407</v>
      </c>
      <c r="B396" s="87" t="s">
        <v>507</v>
      </c>
      <c r="C396" s="79" t="s">
        <v>2169</v>
      </c>
      <c r="D396" s="87" t="s">
        <v>2155</v>
      </c>
      <c r="E396" s="79" t="s">
        <v>2155</v>
      </c>
      <c r="F396" s="79">
        <v>0</v>
      </c>
      <c r="G396" s="80">
        <v>0</v>
      </c>
      <c r="H396" s="77"/>
      <c r="I396" s="407" t="s">
        <v>1492</v>
      </c>
      <c r="J396" s="408"/>
      <c r="K396" s="408"/>
      <c r="L396" s="408"/>
      <c r="M396" s="408"/>
      <c r="N396" s="408"/>
      <c r="O396" s="409" t="s">
        <v>1493</v>
      </c>
      <c r="P396" s="410" t="s">
        <v>1493</v>
      </c>
      <c r="Q396" s="410" t="s">
        <v>1493</v>
      </c>
      <c r="R396" s="410" t="s">
        <v>1493</v>
      </c>
      <c r="S396" s="410" t="s">
        <v>1493</v>
      </c>
      <c r="T396" s="410" t="s">
        <v>1493</v>
      </c>
      <c r="U396" s="410" t="s">
        <v>1493</v>
      </c>
      <c r="V396" s="410" t="s">
        <v>1493</v>
      </c>
      <c r="W396" s="410" t="s">
        <v>1493</v>
      </c>
      <c r="X396" s="410" t="s">
        <v>1493</v>
      </c>
      <c r="Y396" s="410"/>
      <c r="Z396" s="410"/>
      <c r="AA396" s="410"/>
      <c r="AB396" s="410"/>
      <c r="AC396" s="410" t="s">
        <v>1493</v>
      </c>
      <c r="AD396" s="410" t="s">
        <v>1493</v>
      </c>
      <c r="AE396" s="410" t="s">
        <v>1493</v>
      </c>
      <c r="AF396" s="410" t="s">
        <v>1493</v>
      </c>
      <c r="AG396" s="410" t="s">
        <v>1493</v>
      </c>
      <c r="AH396" s="410" t="s">
        <v>1493</v>
      </c>
      <c r="AI396" s="410" t="s">
        <v>1493</v>
      </c>
      <c r="AJ396" s="411" t="s">
        <v>1493</v>
      </c>
      <c r="AK396" s="412">
        <f>AK397+AK398+AK399+AK414+AK424</f>
        <v>0</v>
      </c>
      <c r="AL396" s="413">
        <f>AL397+AL398+AL399+AL414+AL424</f>
        <v>0</v>
      </c>
      <c r="AM396" s="413">
        <f>AM397+AM398+AM399+AM414+AM424</f>
        <v>0</v>
      </c>
      <c r="AN396" s="413">
        <f>AN397+AN398+AN399+AN414+AN424</f>
        <v>0</v>
      </c>
      <c r="AO396" s="414">
        <f>AO397+AO398+AO399+AO414+AO424</f>
        <v>0</v>
      </c>
    </row>
    <row r="397" spans="1:41" ht="15.75" customHeight="1" x14ac:dyDescent="0.25">
      <c r="A397" s="83" t="s">
        <v>407</v>
      </c>
      <c r="B397" s="85" t="s">
        <v>507</v>
      </c>
      <c r="C397" s="84" t="s">
        <v>2169</v>
      </c>
      <c r="D397" s="85" t="s">
        <v>2163</v>
      </c>
      <c r="E397" s="84" t="s">
        <v>2155</v>
      </c>
      <c r="F397" s="84">
        <v>0</v>
      </c>
      <c r="G397" s="86">
        <v>0</v>
      </c>
      <c r="H397" s="77"/>
      <c r="I397" s="415" t="s">
        <v>1494</v>
      </c>
      <c r="J397" s="416"/>
      <c r="K397" s="416"/>
      <c r="L397" s="416"/>
      <c r="M397" s="416"/>
      <c r="N397" s="416"/>
      <c r="O397" s="417" t="s">
        <v>1495</v>
      </c>
      <c r="P397" s="418" t="s">
        <v>1495</v>
      </c>
      <c r="Q397" s="418" t="s">
        <v>1495</v>
      </c>
      <c r="R397" s="418" t="s">
        <v>1495</v>
      </c>
      <c r="S397" s="418" t="s">
        <v>1495</v>
      </c>
      <c r="T397" s="418" t="s">
        <v>1495</v>
      </c>
      <c r="U397" s="418" t="s">
        <v>1495</v>
      </c>
      <c r="V397" s="418" t="s">
        <v>1495</v>
      </c>
      <c r="W397" s="418" t="s">
        <v>1495</v>
      </c>
      <c r="X397" s="418" t="s">
        <v>1495</v>
      </c>
      <c r="Y397" s="418"/>
      <c r="Z397" s="418"/>
      <c r="AA397" s="418"/>
      <c r="AB397" s="418"/>
      <c r="AC397" s="418" t="s">
        <v>1495</v>
      </c>
      <c r="AD397" s="418" t="s">
        <v>1495</v>
      </c>
      <c r="AE397" s="418" t="s">
        <v>1495</v>
      </c>
      <c r="AF397" s="418" t="s">
        <v>1495</v>
      </c>
      <c r="AG397" s="418" t="s">
        <v>1495</v>
      </c>
      <c r="AH397" s="418" t="s">
        <v>1495</v>
      </c>
      <c r="AI397" s="418" t="s">
        <v>1495</v>
      </c>
      <c r="AJ397" s="419" t="s">
        <v>1495</v>
      </c>
      <c r="AK397" s="420"/>
      <c r="AL397" s="421"/>
      <c r="AM397" s="421"/>
      <c r="AN397" s="421"/>
      <c r="AO397" s="422"/>
    </row>
    <row r="398" spans="1:41" ht="15.75" customHeight="1" x14ac:dyDescent="0.25">
      <c r="A398" s="83" t="s">
        <v>407</v>
      </c>
      <c r="B398" s="85" t="s">
        <v>507</v>
      </c>
      <c r="C398" s="84" t="s">
        <v>2169</v>
      </c>
      <c r="D398" s="85" t="s">
        <v>2166</v>
      </c>
      <c r="E398" s="84" t="s">
        <v>2155</v>
      </c>
      <c r="F398" s="84">
        <v>0</v>
      </c>
      <c r="G398" s="86">
        <v>0</v>
      </c>
      <c r="H398" s="77"/>
      <c r="I398" s="415" t="s">
        <v>1496</v>
      </c>
      <c r="J398" s="416"/>
      <c r="K398" s="416"/>
      <c r="L398" s="416"/>
      <c r="M398" s="416"/>
      <c r="N398" s="416"/>
      <c r="O398" s="417" t="s">
        <v>1497</v>
      </c>
      <c r="P398" s="418" t="s">
        <v>1497</v>
      </c>
      <c r="Q398" s="418" t="s">
        <v>1497</v>
      </c>
      <c r="R398" s="418" t="s">
        <v>1497</v>
      </c>
      <c r="S398" s="418" t="s">
        <v>1497</v>
      </c>
      <c r="T398" s="418" t="s">
        <v>1497</v>
      </c>
      <c r="U398" s="418" t="s">
        <v>1497</v>
      </c>
      <c r="V398" s="418" t="s">
        <v>1497</v>
      </c>
      <c r="W398" s="418" t="s">
        <v>1497</v>
      </c>
      <c r="X398" s="418" t="s">
        <v>1497</v>
      </c>
      <c r="Y398" s="418"/>
      <c r="Z398" s="418"/>
      <c r="AA398" s="418"/>
      <c r="AB398" s="418"/>
      <c r="AC398" s="418" t="s">
        <v>1497</v>
      </c>
      <c r="AD398" s="418" t="s">
        <v>1497</v>
      </c>
      <c r="AE398" s="418" t="s">
        <v>1497</v>
      </c>
      <c r="AF398" s="418" t="s">
        <v>1497</v>
      </c>
      <c r="AG398" s="418" t="s">
        <v>1497</v>
      </c>
      <c r="AH398" s="418" t="s">
        <v>1497</v>
      </c>
      <c r="AI398" s="418" t="s">
        <v>1497</v>
      </c>
      <c r="AJ398" s="419" t="s">
        <v>1497</v>
      </c>
      <c r="AK398" s="420"/>
      <c r="AL398" s="421"/>
      <c r="AM398" s="421"/>
      <c r="AN398" s="421"/>
      <c r="AO398" s="422"/>
    </row>
    <row r="399" spans="1:41" ht="15.75" customHeight="1" x14ac:dyDescent="0.25">
      <c r="A399" s="83" t="s">
        <v>407</v>
      </c>
      <c r="B399" s="85" t="s">
        <v>507</v>
      </c>
      <c r="C399" s="84" t="s">
        <v>2169</v>
      </c>
      <c r="D399" s="85" t="s">
        <v>742</v>
      </c>
      <c r="E399" s="84" t="s">
        <v>2155</v>
      </c>
      <c r="F399" s="84">
        <v>0</v>
      </c>
      <c r="G399" s="86">
        <v>0</v>
      </c>
      <c r="H399" s="77"/>
      <c r="I399" s="415" t="s">
        <v>1498</v>
      </c>
      <c r="J399" s="416"/>
      <c r="K399" s="416"/>
      <c r="L399" s="416"/>
      <c r="M399" s="416"/>
      <c r="N399" s="416"/>
      <c r="O399" s="417" t="s">
        <v>1499</v>
      </c>
      <c r="P399" s="418" t="s">
        <v>1499</v>
      </c>
      <c r="Q399" s="418" t="s">
        <v>1499</v>
      </c>
      <c r="R399" s="418" t="s">
        <v>1499</v>
      </c>
      <c r="S399" s="418" t="s">
        <v>1499</v>
      </c>
      <c r="T399" s="418" t="s">
        <v>1499</v>
      </c>
      <c r="U399" s="418" t="s">
        <v>1499</v>
      </c>
      <c r="V399" s="418" t="s">
        <v>1499</v>
      </c>
      <c r="W399" s="418" t="s">
        <v>1499</v>
      </c>
      <c r="X399" s="418" t="s">
        <v>1499</v>
      </c>
      <c r="Y399" s="418"/>
      <c r="Z399" s="418"/>
      <c r="AA399" s="418"/>
      <c r="AB399" s="418"/>
      <c r="AC399" s="418" t="s">
        <v>1499</v>
      </c>
      <c r="AD399" s="418" t="s">
        <v>1499</v>
      </c>
      <c r="AE399" s="418" t="s">
        <v>1499</v>
      </c>
      <c r="AF399" s="418" t="s">
        <v>1499</v>
      </c>
      <c r="AG399" s="418" t="s">
        <v>1499</v>
      </c>
      <c r="AH399" s="418" t="s">
        <v>1499</v>
      </c>
      <c r="AI399" s="418" t="s">
        <v>1499</v>
      </c>
      <c r="AJ399" s="419" t="s">
        <v>1499</v>
      </c>
      <c r="AK399" s="420">
        <f>AK400+AK403</f>
        <v>0</v>
      </c>
      <c r="AL399" s="421">
        <f>AL400+AL403</f>
        <v>0</v>
      </c>
      <c r="AM399" s="421">
        <f>AM400+AM403</f>
        <v>0</v>
      </c>
      <c r="AN399" s="421">
        <f>AN400+AN403</f>
        <v>0</v>
      </c>
      <c r="AO399" s="422">
        <f>AO400+AO403</f>
        <v>0</v>
      </c>
    </row>
    <row r="400" spans="1:41" ht="15.75" customHeight="1" x14ac:dyDescent="0.25">
      <c r="A400" s="83" t="s">
        <v>407</v>
      </c>
      <c r="B400" s="85" t="s">
        <v>507</v>
      </c>
      <c r="C400" s="84" t="s">
        <v>2169</v>
      </c>
      <c r="D400" s="85" t="s">
        <v>742</v>
      </c>
      <c r="E400" s="85" t="s">
        <v>2166</v>
      </c>
      <c r="F400" s="84">
        <v>0</v>
      </c>
      <c r="G400" s="86">
        <v>0</v>
      </c>
      <c r="H400" s="77" t="s">
        <v>489</v>
      </c>
      <c r="I400" s="415" t="s">
        <v>1500</v>
      </c>
      <c r="J400" s="416"/>
      <c r="K400" s="416"/>
      <c r="L400" s="416"/>
      <c r="M400" s="416"/>
      <c r="N400" s="416"/>
      <c r="O400" s="417" t="s">
        <v>1501</v>
      </c>
      <c r="P400" s="418" t="s">
        <v>1501</v>
      </c>
      <c r="Q400" s="418" t="s">
        <v>1501</v>
      </c>
      <c r="R400" s="418" t="s">
        <v>1501</v>
      </c>
      <c r="S400" s="418" t="s">
        <v>1501</v>
      </c>
      <c r="T400" s="418" t="s">
        <v>1501</v>
      </c>
      <c r="U400" s="418" t="s">
        <v>1501</v>
      </c>
      <c r="V400" s="418" t="s">
        <v>1501</v>
      </c>
      <c r="W400" s="418" t="s">
        <v>1501</v>
      </c>
      <c r="X400" s="418" t="s">
        <v>1501</v>
      </c>
      <c r="Y400" s="418"/>
      <c r="Z400" s="418"/>
      <c r="AA400" s="418"/>
      <c r="AB400" s="418"/>
      <c r="AC400" s="418" t="s">
        <v>1501</v>
      </c>
      <c r="AD400" s="418" t="s">
        <v>1501</v>
      </c>
      <c r="AE400" s="418" t="s">
        <v>1501</v>
      </c>
      <c r="AF400" s="418" t="s">
        <v>1501</v>
      </c>
      <c r="AG400" s="418" t="s">
        <v>1501</v>
      </c>
      <c r="AH400" s="418" t="s">
        <v>1501</v>
      </c>
      <c r="AI400" s="418" t="s">
        <v>1501</v>
      </c>
      <c r="AJ400" s="419" t="s">
        <v>1501</v>
      </c>
      <c r="AK400" s="420">
        <f>SUM(AK401:AO402)</f>
        <v>0</v>
      </c>
      <c r="AL400" s="421"/>
      <c r="AM400" s="421"/>
      <c r="AN400" s="421"/>
      <c r="AO400" s="422"/>
    </row>
    <row r="401" spans="1:41" ht="15.75" customHeight="1" x14ac:dyDescent="0.25">
      <c r="A401" s="83" t="s">
        <v>407</v>
      </c>
      <c r="B401" s="85" t="s">
        <v>507</v>
      </c>
      <c r="C401" s="84" t="s">
        <v>2169</v>
      </c>
      <c r="D401" s="85" t="s">
        <v>742</v>
      </c>
      <c r="E401" s="85" t="s">
        <v>2166</v>
      </c>
      <c r="F401" s="84" t="s">
        <v>2154</v>
      </c>
      <c r="G401" s="86">
        <v>0</v>
      </c>
      <c r="H401" s="77" t="s">
        <v>1502</v>
      </c>
      <c r="I401" s="415" t="s">
        <v>1503</v>
      </c>
      <c r="J401" s="416"/>
      <c r="K401" s="416"/>
      <c r="L401" s="416"/>
      <c r="M401" s="416"/>
      <c r="N401" s="416"/>
      <c r="O401" s="417" t="s">
        <v>1504</v>
      </c>
      <c r="P401" s="418" t="s">
        <v>1504</v>
      </c>
      <c r="Q401" s="418" t="s">
        <v>1504</v>
      </c>
      <c r="R401" s="418" t="s">
        <v>1504</v>
      </c>
      <c r="S401" s="418" t="s">
        <v>1504</v>
      </c>
      <c r="T401" s="418" t="s">
        <v>1504</v>
      </c>
      <c r="U401" s="418" t="s">
        <v>1504</v>
      </c>
      <c r="V401" s="418" t="s">
        <v>1504</v>
      </c>
      <c r="W401" s="418" t="s">
        <v>1504</v>
      </c>
      <c r="X401" s="418" t="s">
        <v>1504</v>
      </c>
      <c r="Y401" s="418"/>
      <c r="Z401" s="418"/>
      <c r="AA401" s="418"/>
      <c r="AB401" s="418"/>
      <c r="AC401" s="418" t="s">
        <v>1504</v>
      </c>
      <c r="AD401" s="418" t="s">
        <v>1504</v>
      </c>
      <c r="AE401" s="418" t="s">
        <v>1504</v>
      </c>
      <c r="AF401" s="418" t="s">
        <v>1504</v>
      </c>
      <c r="AG401" s="418" t="s">
        <v>1504</v>
      </c>
      <c r="AH401" s="418" t="s">
        <v>1504</v>
      </c>
      <c r="AI401" s="418" t="s">
        <v>1504</v>
      </c>
      <c r="AJ401" s="419" t="s">
        <v>1504</v>
      </c>
      <c r="AK401" s="420"/>
      <c r="AL401" s="421"/>
      <c r="AM401" s="421"/>
      <c r="AN401" s="421"/>
      <c r="AO401" s="422"/>
    </row>
    <row r="402" spans="1:41" ht="15.75" customHeight="1" x14ac:dyDescent="0.25">
      <c r="A402" s="83" t="s">
        <v>407</v>
      </c>
      <c r="B402" s="85" t="s">
        <v>507</v>
      </c>
      <c r="C402" s="84" t="s">
        <v>2169</v>
      </c>
      <c r="D402" s="85" t="s">
        <v>742</v>
      </c>
      <c r="E402" s="85" t="s">
        <v>2166</v>
      </c>
      <c r="F402" s="84" t="s">
        <v>2169</v>
      </c>
      <c r="G402" s="86">
        <v>0</v>
      </c>
      <c r="H402" s="77" t="s">
        <v>489</v>
      </c>
      <c r="I402" s="415" t="s">
        <v>1505</v>
      </c>
      <c r="J402" s="416"/>
      <c r="K402" s="416"/>
      <c r="L402" s="416"/>
      <c r="M402" s="416"/>
      <c r="N402" s="416"/>
      <c r="O402" s="417" t="s">
        <v>1506</v>
      </c>
      <c r="P402" s="418" t="s">
        <v>1506</v>
      </c>
      <c r="Q402" s="418" t="s">
        <v>1506</v>
      </c>
      <c r="R402" s="418" t="s">
        <v>1506</v>
      </c>
      <c r="S402" s="418" t="s">
        <v>1506</v>
      </c>
      <c r="T402" s="418" t="s">
        <v>1506</v>
      </c>
      <c r="U402" s="418" t="s">
        <v>1506</v>
      </c>
      <c r="V402" s="418" t="s">
        <v>1506</v>
      </c>
      <c r="W402" s="418" t="s">
        <v>1506</v>
      </c>
      <c r="X402" s="418" t="s">
        <v>1506</v>
      </c>
      <c r="Y402" s="418"/>
      <c r="Z402" s="418"/>
      <c r="AA402" s="418"/>
      <c r="AB402" s="418"/>
      <c r="AC402" s="418" t="s">
        <v>1506</v>
      </c>
      <c r="AD402" s="418" t="s">
        <v>1506</v>
      </c>
      <c r="AE402" s="418" t="s">
        <v>1506</v>
      </c>
      <c r="AF402" s="418" t="s">
        <v>1506</v>
      </c>
      <c r="AG402" s="418" t="s">
        <v>1506</v>
      </c>
      <c r="AH402" s="418" t="s">
        <v>1506</v>
      </c>
      <c r="AI402" s="418" t="s">
        <v>1506</v>
      </c>
      <c r="AJ402" s="419" t="s">
        <v>1506</v>
      </c>
      <c r="AK402" s="420"/>
      <c r="AL402" s="421"/>
      <c r="AM402" s="421"/>
      <c r="AN402" s="421"/>
      <c r="AO402" s="422"/>
    </row>
    <row r="403" spans="1:41" ht="15.75" customHeight="1" x14ac:dyDescent="0.25">
      <c r="A403" s="83" t="s">
        <v>407</v>
      </c>
      <c r="B403" s="85" t="s">
        <v>507</v>
      </c>
      <c r="C403" s="84" t="s">
        <v>2169</v>
      </c>
      <c r="D403" s="85" t="s">
        <v>742</v>
      </c>
      <c r="E403" s="85" t="s">
        <v>488</v>
      </c>
      <c r="F403" s="84">
        <v>0</v>
      </c>
      <c r="G403" s="86">
        <v>0</v>
      </c>
      <c r="H403" s="77"/>
      <c r="I403" s="415" t="s">
        <v>1507</v>
      </c>
      <c r="J403" s="416"/>
      <c r="K403" s="416"/>
      <c r="L403" s="416"/>
      <c r="M403" s="416"/>
      <c r="N403" s="416"/>
      <c r="O403" s="417" t="s">
        <v>1508</v>
      </c>
      <c r="P403" s="418" t="s">
        <v>1508</v>
      </c>
      <c r="Q403" s="418" t="s">
        <v>1508</v>
      </c>
      <c r="R403" s="418" t="s">
        <v>1508</v>
      </c>
      <c r="S403" s="418" t="s">
        <v>1508</v>
      </c>
      <c r="T403" s="418" t="s">
        <v>1508</v>
      </c>
      <c r="U403" s="418" t="s">
        <v>1508</v>
      </c>
      <c r="V403" s="418" t="s">
        <v>1508</v>
      </c>
      <c r="W403" s="418" t="s">
        <v>1508</v>
      </c>
      <c r="X403" s="418" t="s">
        <v>1508</v>
      </c>
      <c r="Y403" s="418"/>
      <c r="Z403" s="418"/>
      <c r="AA403" s="418"/>
      <c r="AB403" s="418"/>
      <c r="AC403" s="418" t="s">
        <v>1508</v>
      </c>
      <c r="AD403" s="418" t="s">
        <v>1508</v>
      </c>
      <c r="AE403" s="418" t="s">
        <v>1508</v>
      </c>
      <c r="AF403" s="418" t="s">
        <v>1508</v>
      </c>
      <c r="AG403" s="418" t="s">
        <v>1508</v>
      </c>
      <c r="AH403" s="418" t="s">
        <v>1508</v>
      </c>
      <c r="AI403" s="418" t="s">
        <v>1508</v>
      </c>
      <c r="AJ403" s="419" t="s">
        <v>1508</v>
      </c>
      <c r="AK403" s="420">
        <f>AK404+AK405+SUM(AK409:AO413)</f>
        <v>0</v>
      </c>
      <c r="AL403" s="421"/>
      <c r="AM403" s="421"/>
      <c r="AN403" s="421"/>
      <c r="AO403" s="422"/>
    </row>
    <row r="404" spans="1:41" ht="15.75" customHeight="1" x14ac:dyDescent="0.25">
      <c r="A404" s="83" t="s">
        <v>407</v>
      </c>
      <c r="B404" s="85" t="s">
        <v>507</v>
      </c>
      <c r="C404" s="84" t="s">
        <v>2169</v>
      </c>
      <c r="D404" s="85" t="s">
        <v>742</v>
      </c>
      <c r="E404" s="85" t="s">
        <v>488</v>
      </c>
      <c r="F404" s="84" t="s">
        <v>2154</v>
      </c>
      <c r="G404" s="86">
        <v>0</v>
      </c>
      <c r="H404" s="77"/>
      <c r="I404" s="415" t="s">
        <v>1509</v>
      </c>
      <c r="J404" s="416"/>
      <c r="K404" s="416"/>
      <c r="L404" s="416"/>
      <c r="M404" s="416"/>
      <c r="N404" s="416"/>
      <c r="O404" s="417" t="s">
        <v>1510</v>
      </c>
      <c r="P404" s="418" t="s">
        <v>1510</v>
      </c>
      <c r="Q404" s="418" t="s">
        <v>1510</v>
      </c>
      <c r="R404" s="418" t="s">
        <v>1510</v>
      </c>
      <c r="S404" s="418" t="s">
        <v>1510</v>
      </c>
      <c r="T404" s="418" t="s">
        <v>1510</v>
      </c>
      <c r="U404" s="418" t="s">
        <v>1510</v>
      </c>
      <c r="V404" s="418" t="s">
        <v>1510</v>
      </c>
      <c r="W404" s="418" t="s">
        <v>1510</v>
      </c>
      <c r="X404" s="418" t="s">
        <v>1510</v>
      </c>
      <c r="Y404" s="418"/>
      <c r="Z404" s="418"/>
      <c r="AA404" s="418"/>
      <c r="AB404" s="418"/>
      <c r="AC404" s="418" t="s">
        <v>1510</v>
      </c>
      <c r="AD404" s="418" t="s">
        <v>1510</v>
      </c>
      <c r="AE404" s="418" t="s">
        <v>1510</v>
      </c>
      <c r="AF404" s="418" t="s">
        <v>1510</v>
      </c>
      <c r="AG404" s="418" t="s">
        <v>1510</v>
      </c>
      <c r="AH404" s="418" t="s">
        <v>1510</v>
      </c>
      <c r="AI404" s="418" t="s">
        <v>1510</v>
      </c>
      <c r="AJ404" s="419" t="s">
        <v>1510</v>
      </c>
      <c r="AK404" s="420"/>
      <c r="AL404" s="421"/>
      <c r="AM404" s="421"/>
      <c r="AN404" s="421"/>
      <c r="AO404" s="422"/>
    </row>
    <row r="405" spans="1:41" ht="15.75" customHeight="1" x14ac:dyDescent="0.25">
      <c r="A405" s="83" t="s">
        <v>407</v>
      </c>
      <c r="B405" s="85" t="s">
        <v>507</v>
      </c>
      <c r="C405" s="84" t="s">
        <v>2169</v>
      </c>
      <c r="D405" s="85" t="s">
        <v>742</v>
      </c>
      <c r="E405" s="85" t="s">
        <v>488</v>
      </c>
      <c r="F405" s="84" t="s">
        <v>2169</v>
      </c>
      <c r="G405" s="86">
        <v>0</v>
      </c>
      <c r="H405" s="77"/>
      <c r="I405" s="415" t="s">
        <v>1511</v>
      </c>
      <c r="J405" s="416"/>
      <c r="K405" s="416"/>
      <c r="L405" s="416"/>
      <c r="M405" s="416"/>
      <c r="N405" s="416"/>
      <c r="O405" s="417" t="s">
        <v>1512</v>
      </c>
      <c r="P405" s="418" t="s">
        <v>1512</v>
      </c>
      <c r="Q405" s="418" t="s">
        <v>1512</v>
      </c>
      <c r="R405" s="418" t="s">
        <v>1512</v>
      </c>
      <c r="S405" s="418" t="s">
        <v>1512</v>
      </c>
      <c r="T405" s="418" t="s">
        <v>1512</v>
      </c>
      <c r="U405" s="418" t="s">
        <v>1512</v>
      </c>
      <c r="V405" s="418" t="s">
        <v>1512</v>
      </c>
      <c r="W405" s="418" t="s">
        <v>1512</v>
      </c>
      <c r="X405" s="418" t="s">
        <v>1512</v>
      </c>
      <c r="Y405" s="418"/>
      <c r="Z405" s="418"/>
      <c r="AA405" s="418"/>
      <c r="AB405" s="418"/>
      <c r="AC405" s="418" t="s">
        <v>1512</v>
      </c>
      <c r="AD405" s="418" t="s">
        <v>1512</v>
      </c>
      <c r="AE405" s="418" t="s">
        <v>1512</v>
      </c>
      <c r="AF405" s="418" t="s">
        <v>1512</v>
      </c>
      <c r="AG405" s="418" t="s">
        <v>1512</v>
      </c>
      <c r="AH405" s="418" t="s">
        <v>1512</v>
      </c>
      <c r="AI405" s="418" t="s">
        <v>1512</v>
      </c>
      <c r="AJ405" s="419" t="s">
        <v>1512</v>
      </c>
      <c r="AK405" s="420">
        <f>SUM(AK406:AK408)</f>
        <v>0</v>
      </c>
      <c r="AL405" s="421">
        <f>SUM(AL406:AL408)</f>
        <v>0</v>
      </c>
      <c r="AM405" s="421">
        <f>SUM(AM406:AM408)</f>
        <v>0</v>
      </c>
      <c r="AN405" s="421">
        <f>SUM(AN406:AN408)</f>
        <v>0</v>
      </c>
      <c r="AO405" s="422">
        <f>SUM(AO406:AO408)</f>
        <v>0</v>
      </c>
    </row>
    <row r="406" spans="1:41" ht="15.75" customHeight="1" x14ac:dyDescent="0.25">
      <c r="A406" s="83" t="s">
        <v>407</v>
      </c>
      <c r="B406" s="85" t="s">
        <v>507</v>
      </c>
      <c r="C406" s="84" t="s">
        <v>2169</v>
      </c>
      <c r="D406" s="85" t="s">
        <v>742</v>
      </c>
      <c r="E406" s="85" t="s">
        <v>488</v>
      </c>
      <c r="F406" s="84" t="s">
        <v>2169</v>
      </c>
      <c r="G406" s="86">
        <v>1</v>
      </c>
      <c r="H406" s="77"/>
      <c r="I406" s="415" t="s">
        <v>1513</v>
      </c>
      <c r="J406" s="416"/>
      <c r="K406" s="416"/>
      <c r="L406" s="416"/>
      <c r="M406" s="416"/>
      <c r="N406" s="416"/>
      <c r="O406" s="417" t="s">
        <v>1514</v>
      </c>
      <c r="P406" s="418" t="s">
        <v>1817</v>
      </c>
      <c r="Q406" s="418" t="s">
        <v>1817</v>
      </c>
      <c r="R406" s="418" t="s">
        <v>1817</v>
      </c>
      <c r="S406" s="418" t="s">
        <v>1817</v>
      </c>
      <c r="T406" s="418" t="s">
        <v>1817</v>
      </c>
      <c r="U406" s="418" t="s">
        <v>1817</v>
      </c>
      <c r="V406" s="418" t="s">
        <v>1817</v>
      </c>
      <c r="W406" s="418" t="s">
        <v>1817</v>
      </c>
      <c r="X406" s="418" t="s">
        <v>1817</v>
      </c>
      <c r="Y406" s="418"/>
      <c r="Z406" s="418"/>
      <c r="AA406" s="418"/>
      <c r="AB406" s="418"/>
      <c r="AC406" s="418" t="s">
        <v>1817</v>
      </c>
      <c r="AD406" s="418" t="s">
        <v>1817</v>
      </c>
      <c r="AE406" s="418" t="s">
        <v>1817</v>
      </c>
      <c r="AF406" s="418" t="s">
        <v>1817</v>
      </c>
      <c r="AG406" s="418" t="s">
        <v>1817</v>
      </c>
      <c r="AH406" s="418" t="s">
        <v>1817</v>
      </c>
      <c r="AI406" s="418" t="s">
        <v>1817</v>
      </c>
      <c r="AJ406" s="419" t="s">
        <v>1817</v>
      </c>
      <c r="AK406" s="423"/>
      <c r="AL406" s="423"/>
      <c r="AM406" s="423"/>
      <c r="AN406" s="423"/>
      <c r="AO406" s="424"/>
    </row>
    <row r="407" spans="1:41" ht="15.75" customHeight="1" x14ac:dyDescent="0.25">
      <c r="A407" s="83" t="s">
        <v>407</v>
      </c>
      <c r="B407" s="85" t="s">
        <v>507</v>
      </c>
      <c r="C407" s="84" t="s">
        <v>2169</v>
      </c>
      <c r="D407" s="85" t="s">
        <v>742</v>
      </c>
      <c r="E407" s="85" t="s">
        <v>488</v>
      </c>
      <c r="F407" s="84" t="s">
        <v>2169</v>
      </c>
      <c r="G407" s="86">
        <v>2</v>
      </c>
      <c r="H407" s="77"/>
      <c r="I407" s="415" t="s">
        <v>1818</v>
      </c>
      <c r="J407" s="416"/>
      <c r="K407" s="416"/>
      <c r="L407" s="416"/>
      <c r="M407" s="416"/>
      <c r="N407" s="416"/>
      <c r="O407" s="417" t="s">
        <v>442</v>
      </c>
      <c r="P407" s="418" t="s">
        <v>443</v>
      </c>
      <c r="Q407" s="418" t="s">
        <v>443</v>
      </c>
      <c r="R407" s="418" t="s">
        <v>443</v>
      </c>
      <c r="S407" s="418" t="s">
        <v>443</v>
      </c>
      <c r="T407" s="418" t="s">
        <v>443</v>
      </c>
      <c r="U407" s="418" t="s">
        <v>443</v>
      </c>
      <c r="V407" s="418" t="s">
        <v>443</v>
      </c>
      <c r="W407" s="418" t="s">
        <v>443</v>
      </c>
      <c r="X407" s="418" t="s">
        <v>443</v>
      </c>
      <c r="Y407" s="418"/>
      <c r="Z407" s="418"/>
      <c r="AA407" s="418"/>
      <c r="AB407" s="418"/>
      <c r="AC407" s="418" t="s">
        <v>443</v>
      </c>
      <c r="AD407" s="418" t="s">
        <v>443</v>
      </c>
      <c r="AE407" s="418" t="s">
        <v>443</v>
      </c>
      <c r="AF407" s="418" t="s">
        <v>443</v>
      </c>
      <c r="AG407" s="418" t="s">
        <v>443</v>
      </c>
      <c r="AH407" s="418" t="s">
        <v>443</v>
      </c>
      <c r="AI407" s="418" t="s">
        <v>443</v>
      </c>
      <c r="AJ407" s="419" t="s">
        <v>443</v>
      </c>
      <c r="AK407" s="423"/>
      <c r="AL407" s="423"/>
      <c r="AM407" s="423"/>
      <c r="AN407" s="423"/>
      <c r="AO407" s="424"/>
    </row>
    <row r="408" spans="1:41" ht="15.75" customHeight="1" x14ac:dyDescent="0.25">
      <c r="A408" s="83" t="s">
        <v>407</v>
      </c>
      <c r="B408" s="85" t="s">
        <v>507</v>
      </c>
      <c r="C408" s="84" t="s">
        <v>2169</v>
      </c>
      <c r="D408" s="85" t="s">
        <v>742</v>
      </c>
      <c r="E408" s="85" t="s">
        <v>488</v>
      </c>
      <c r="F408" s="84" t="s">
        <v>2169</v>
      </c>
      <c r="G408" s="86">
        <v>3</v>
      </c>
      <c r="H408" s="77"/>
      <c r="I408" s="415" t="s">
        <v>444</v>
      </c>
      <c r="J408" s="416"/>
      <c r="K408" s="416"/>
      <c r="L408" s="416"/>
      <c r="M408" s="416"/>
      <c r="N408" s="416"/>
      <c r="O408" s="417" t="s">
        <v>445</v>
      </c>
      <c r="P408" s="418" t="s">
        <v>1467</v>
      </c>
      <c r="Q408" s="418" t="s">
        <v>1467</v>
      </c>
      <c r="R408" s="418" t="s">
        <v>1467</v>
      </c>
      <c r="S408" s="418" t="s">
        <v>1467</v>
      </c>
      <c r="T408" s="418" t="s">
        <v>1467</v>
      </c>
      <c r="U408" s="418" t="s">
        <v>1467</v>
      </c>
      <c r="V408" s="418" t="s">
        <v>1467</v>
      </c>
      <c r="W408" s="418" t="s">
        <v>1467</v>
      </c>
      <c r="X408" s="418" t="s">
        <v>1467</v>
      </c>
      <c r="Y408" s="418"/>
      <c r="Z408" s="418"/>
      <c r="AA408" s="418"/>
      <c r="AB408" s="418"/>
      <c r="AC408" s="418" t="s">
        <v>1467</v>
      </c>
      <c r="AD408" s="418" t="s">
        <v>1467</v>
      </c>
      <c r="AE408" s="418" t="s">
        <v>1467</v>
      </c>
      <c r="AF408" s="418" t="s">
        <v>1467</v>
      </c>
      <c r="AG408" s="418" t="s">
        <v>1467</v>
      </c>
      <c r="AH408" s="418" t="s">
        <v>1467</v>
      </c>
      <c r="AI408" s="418" t="s">
        <v>1467</v>
      </c>
      <c r="AJ408" s="419" t="s">
        <v>1467</v>
      </c>
      <c r="AK408" s="423"/>
      <c r="AL408" s="423"/>
      <c r="AM408" s="423"/>
      <c r="AN408" s="423"/>
      <c r="AO408" s="424"/>
    </row>
    <row r="409" spans="1:41" ht="15.75" customHeight="1" x14ac:dyDescent="0.25">
      <c r="A409" s="83" t="s">
        <v>407</v>
      </c>
      <c r="B409" s="85" t="s">
        <v>507</v>
      </c>
      <c r="C409" s="84" t="s">
        <v>2169</v>
      </c>
      <c r="D409" s="85" t="s">
        <v>742</v>
      </c>
      <c r="E409" s="85" t="s">
        <v>488</v>
      </c>
      <c r="F409" s="84" t="s">
        <v>504</v>
      </c>
      <c r="G409" s="86">
        <v>0</v>
      </c>
      <c r="H409" s="77"/>
      <c r="I409" s="415" t="s">
        <v>1468</v>
      </c>
      <c r="J409" s="416"/>
      <c r="K409" s="416"/>
      <c r="L409" s="416"/>
      <c r="M409" s="416"/>
      <c r="N409" s="416"/>
      <c r="O409" s="417" t="s">
        <v>1469</v>
      </c>
      <c r="P409" s="418" t="s">
        <v>1469</v>
      </c>
      <c r="Q409" s="418" t="s">
        <v>1469</v>
      </c>
      <c r="R409" s="418" t="s">
        <v>1469</v>
      </c>
      <c r="S409" s="418" t="s">
        <v>1469</v>
      </c>
      <c r="T409" s="418" t="s">
        <v>1469</v>
      </c>
      <c r="U409" s="418" t="s">
        <v>1469</v>
      </c>
      <c r="V409" s="418" t="s">
        <v>1469</v>
      </c>
      <c r="W409" s="418" t="s">
        <v>1469</v>
      </c>
      <c r="X409" s="418" t="s">
        <v>1469</v>
      </c>
      <c r="Y409" s="418"/>
      <c r="Z409" s="418"/>
      <c r="AA409" s="418"/>
      <c r="AB409" s="418"/>
      <c r="AC409" s="418" t="s">
        <v>1469</v>
      </c>
      <c r="AD409" s="418" t="s">
        <v>1469</v>
      </c>
      <c r="AE409" s="418" t="s">
        <v>1469</v>
      </c>
      <c r="AF409" s="418" t="s">
        <v>1469</v>
      </c>
      <c r="AG409" s="418" t="s">
        <v>1469</v>
      </c>
      <c r="AH409" s="418" t="s">
        <v>1469</v>
      </c>
      <c r="AI409" s="418" t="s">
        <v>1469</v>
      </c>
      <c r="AJ409" s="419" t="s">
        <v>1469</v>
      </c>
      <c r="AK409" s="423"/>
      <c r="AL409" s="423"/>
      <c r="AM409" s="423"/>
      <c r="AN409" s="423"/>
      <c r="AO409" s="424"/>
    </row>
    <row r="410" spans="1:41" ht="15.75" customHeight="1" x14ac:dyDescent="0.25">
      <c r="A410" s="83" t="s">
        <v>407</v>
      </c>
      <c r="B410" s="85" t="s">
        <v>507</v>
      </c>
      <c r="C410" s="84" t="s">
        <v>2169</v>
      </c>
      <c r="D410" s="85" t="s">
        <v>742</v>
      </c>
      <c r="E410" s="85" t="s">
        <v>488</v>
      </c>
      <c r="F410" s="84" t="s">
        <v>404</v>
      </c>
      <c r="G410" s="86">
        <v>0</v>
      </c>
      <c r="H410" s="77"/>
      <c r="I410" s="415" t="s">
        <v>1470</v>
      </c>
      <c r="J410" s="416"/>
      <c r="K410" s="416"/>
      <c r="L410" s="416"/>
      <c r="M410" s="416"/>
      <c r="N410" s="416"/>
      <c r="O410" s="417" t="s">
        <v>1471</v>
      </c>
      <c r="P410" s="418" t="s">
        <v>1471</v>
      </c>
      <c r="Q410" s="418" t="s">
        <v>1471</v>
      </c>
      <c r="R410" s="418" t="s">
        <v>1471</v>
      </c>
      <c r="S410" s="418" t="s">
        <v>1471</v>
      </c>
      <c r="T410" s="418" t="s">
        <v>1471</v>
      </c>
      <c r="U410" s="418" t="s">
        <v>1471</v>
      </c>
      <c r="V410" s="418" t="s">
        <v>1471</v>
      </c>
      <c r="W410" s="418" t="s">
        <v>1471</v>
      </c>
      <c r="X410" s="418" t="s">
        <v>1471</v>
      </c>
      <c r="Y410" s="418"/>
      <c r="Z410" s="418"/>
      <c r="AA410" s="418"/>
      <c r="AB410" s="418"/>
      <c r="AC410" s="418" t="s">
        <v>1471</v>
      </c>
      <c r="AD410" s="418" t="s">
        <v>1471</v>
      </c>
      <c r="AE410" s="418" t="s">
        <v>1471</v>
      </c>
      <c r="AF410" s="418" t="s">
        <v>1471</v>
      </c>
      <c r="AG410" s="418" t="s">
        <v>1471</v>
      </c>
      <c r="AH410" s="418" t="s">
        <v>1471</v>
      </c>
      <c r="AI410" s="418" t="s">
        <v>1471</v>
      </c>
      <c r="AJ410" s="419" t="s">
        <v>1471</v>
      </c>
      <c r="AK410" s="423"/>
      <c r="AL410" s="423"/>
      <c r="AM410" s="423"/>
      <c r="AN410" s="423"/>
      <c r="AO410" s="424"/>
    </row>
    <row r="411" spans="1:41" ht="15.75" customHeight="1" x14ac:dyDescent="0.25">
      <c r="A411" s="83" t="s">
        <v>407</v>
      </c>
      <c r="B411" s="85" t="s">
        <v>507</v>
      </c>
      <c r="C411" s="84" t="s">
        <v>2169</v>
      </c>
      <c r="D411" s="85" t="s">
        <v>742</v>
      </c>
      <c r="E411" s="85" t="s">
        <v>488</v>
      </c>
      <c r="F411" s="84" t="s">
        <v>407</v>
      </c>
      <c r="G411" s="86">
        <v>0</v>
      </c>
      <c r="H411" s="77"/>
      <c r="I411" s="415" t="s">
        <v>1472</v>
      </c>
      <c r="J411" s="416"/>
      <c r="K411" s="416"/>
      <c r="L411" s="416"/>
      <c r="M411" s="416"/>
      <c r="N411" s="416"/>
      <c r="O411" s="417" t="s">
        <v>1473</v>
      </c>
      <c r="P411" s="418" t="s">
        <v>1473</v>
      </c>
      <c r="Q411" s="418" t="s">
        <v>1473</v>
      </c>
      <c r="R411" s="418" t="s">
        <v>1473</v>
      </c>
      <c r="S411" s="418" t="s">
        <v>1473</v>
      </c>
      <c r="T411" s="418" t="s">
        <v>1473</v>
      </c>
      <c r="U411" s="418" t="s">
        <v>1473</v>
      </c>
      <c r="V411" s="418" t="s">
        <v>1473</v>
      </c>
      <c r="W411" s="418" t="s">
        <v>1473</v>
      </c>
      <c r="X411" s="418" t="s">
        <v>1473</v>
      </c>
      <c r="Y411" s="418"/>
      <c r="Z411" s="418"/>
      <c r="AA411" s="418"/>
      <c r="AB411" s="418"/>
      <c r="AC411" s="418" t="s">
        <v>1473</v>
      </c>
      <c r="AD411" s="418" t="s">
        <v>1473</v>
      </c>
      <c r="AE411" s="418" t="s">
        <v>1473</v>
      </c>
      <c r="AF411" s="418" t="s">
        <v>1473</v>
      </c>
      <c r="AG411" s="418" t="s">
        <v>1473</v>
      </c>
      <c r="AH411" s="418" t="s">
        <v>1473</v>
      </c>
      <c r="AI411" s="418" t="s">
        <v>1473</v>
      </c>
      <c r="AJ411" s="419" t="s">
        <v>1473</v>
      </c>
      <c r="AK411" s="423"/>
      <c r="AL411" s="423"/>
      <c r="AM411" s="423"/>
      <c r="AN411" s="423"/>
      <c r="AO411" s="424"/>
    </row>
    <row r="412" spans="1:41" ht="15.75" customHeight="1" x14ac:dyDescent="0.25">
      <c r="A412" s="83" t="s">
        <v>407</v>
      </c>
      <c r="B412" s="85" t="s">
        <v>507</v>
      </c>
      <c r="C412" s="84" t="s">
        <v>2169</v>
      </c>
      <c r="D412" s="85" t="s">
        <v>742</v>
      </c>
      <c r="E412" s="85" t="s">
        <v>488</v>
      </c>
      <c r="F412" s="84" t="s">
        <v>2117</v>
      </c>
      <c r="G412" s="86">
        <v>0</v>
      </c>
      <c r="H412" s="77"/>
      <c r="I412" s="415" t="s">
        <v>1474</v>
      </c>
      <c r="J412" s="416"/>
      <c r="K412" s="416"/>
      <c r="L412" s="416"/>
      <c r="M412" s="416"/>
      <c r="N412" s="416"/>
      <c r="O412" s="417" t="s">
        <v>1475</v>
      </c>
      <c r="P412" s="418" t="s">
        <v>1475</v>
      </c>
      <c r="Q412" s="418" t="s">
        <v>1475</v>
      </c>
      <c r="R412" s="418" t="s">
        <v>1475</v>
      </c>
      <c r="S412" s="418" t="s">
        <v>1475</v>
      </c>
      <c r="T412" s="418" t="s">
        <v>1475</v>
      </c>
      <c r="U412" s="418" t="s">
        <v>1475</v>
      </c>
      <c r="V412" s="418" t="s">
        <v>1475</v>
      </c>
      <c r="W412" s="418" t="s">
        <v>1475</v>
      </c>
      <c r="X412" s="418" t="s">
        <v>1475</v>
      </c>
      <c r="Y412" s="418"/>
      <c r="Z412" s="418"/>
      <c r="AA412" s="418"/>
      <c r="AB412" s="418"/>
      <c r="AC412" s="418" t="s">
        <v>1475</v>
      </c>
      <c r="AD412" s="418" t="s">
        <v>1475</v>
      </c>
      <c r="AE412" s="418" t="s">
        <v>1475</v>
      </c>
      <c r="AF412" s="418" t="s">
        <v>1475</v>
      </c>
      <c r="AG412" s="418" t="s">
        <v>1475</v>
      </c>
      <c r="AH412" s="418" t="s">
        <v>1475</v>
      </c>
      <c r="AI412" s="418" t="s">
        <v>1475</v>
      </c>
      <c r="AJ412" s="419" t="s">
        <v>1475</v>
      </c>
      <c r="AK412" s="423"/>
      <c r="AL412" s="423"/>
      <c r="AM412" s="423"/>
      <c r="AN412" s="423"/>
      <c r="AO412" s="424"/>
    </row>
    <row r="413" spans="1:41" ht="15.75" customHeight="1" x14ac:dyDescent="0.25">
      <c r="A413" s="83" t="s">
        <v>407</v>
      </c>
      <c r="B413" s="85" t="s">
        <v>507</v>
      </c>
      <c r="C413" s="84" t="s">
        <v>2169</v>
      </c>
      <c r="D413" s="85" t="s">
        <v>742</v>
      </c>
      <c r="E413" s="85" t="s">
        <v>488</v>
      </c>
      <c r="F413" s="84" t="s">
        <v>1984</v>
      </c>
      <c r="G413" s="86">
        <v>0</v>
      </c>
      <c r="H413" s="77"/>
      <c r="I413" s="415" t="s">
        <v>1476</v>
      </c>
      <c r="J413" s="416"/>
      <c r="K413" s="416"/>
      <c r="L413" s="416"/>
      <c r="M413" s="416"/>
      <c r="N413" s="416"/>
      <c r="O413" s="417" t="s">
        <v>1477</v>
      </c>
      <c r="P413" s="418" t="s">
        <v>1477</v>
      </c>
      <c r="Q413" s="418" t="s">
        <v>1477</v>
      </c>
      <c r="R413" s="418" t="s">
        <v>1477</v>
      </c>
      <c r="S413" s="418" t="s">
        <v>1477</v>
      </c>
      <c r="T413" s="418" t="s">
        <v>1477</v>
      </c>
      <c r="U413" s="418" t="s">
        <v>1477</v>
      </c>
      <c r="V413" s="418" t="s">
        <v>1477</v>
      </c>
      <c r="W413" s="418" t="s">
        <v>1477</v>
      </c>
      <c r="X413" s="418" t="s">
        <v>1477</v>
      </c>
      <c r="Y413" s="418"/>
      <c r="Z413" s="418"/>
      <c r="AA413" s="418"/>
      <c r="AB413" s="418"/>
      <c r="AC413" s="418" t="s">
        <v>1477</v>
      </c>
      <c r="AD413" s="418" t="s">
        <v>1477</v>
      </c>
      <c r="AE413" s="418" t="s">
        <v>1477</v>
      </c>
      <c r="AF413" s="418" t="s">
        <v>1477</v>
      </c>
      <c r="AG413" s="418" t="s">
        <v>1477</v>
      </c>
      <c r="AH413" s="418" t="s">
        <v>1477</v>
      </c>
      <c r="AI413" s="418" t="s">
        <v>1477</v>
      </c>
      <c r="AJ413" s="419" t="s">
        <v>1477</v>
      </c>
      <c r="AK413" s="420"/>
      <c r="AL413" s="421"/>
      <c r="AM413" s="421"/>
      <c r="AN413" s="421"/>
      <c r="AO413" s="422"/>
    </row>
    <row r="414" spans="1:41" ht="15.75" customHeight="1" x14ac:dyDescent="0.25">
      <c r="A414" s="83" t="s">
        <v>407</v>
      </c>
      <c r="B414" s="85" t="s">
        <v>507</v>
      </c>
      <c r="C414" s="84" t="s">
        <v>2169</v>
      </c>
      <c r="D414" s="85">
        <v>20</v>
      </c>
      <c r="E414" s="84" t="s">
        <v>2155</v>
      </c>
      <c r="F414" s="84">
        <v>0</v>
      </c>
      <c r="G414" s="86">
        <v>0</v>
      </c>
      <c r="H414" s="77"/>
      <c r="I414" s="415" t="s">
        <v>1478</v>
      </c>
      <c r="J414" s="416"/>
      <c r="K414" s="416"/>
      <c r="L414" s="416"/>
      <c r="M414" s="416"/>
      <c r="N414" s="416"/>
      <c r="O414" s="417" t="s">
        <v>1479</v>
      </c>
      <c r="P414" s="418" t="s">
        <v>1479</v>
      </c>
      <c r="Q414" s="418" t="s">
        <v>1479</v>
      </c>
      <c r="R414" s="418" t="s">
        <v>1479</v>
      </c>
      <c r="S414" s="418" t="s">
        <v>1479</v>
      </c>
      <c r="T414" s="418" t="s">
        <v>1479</v>
      </c>
      <c r="U414" s="418" t="s">
        <v>1479</v>
      </c>
      <c r="V414" s="418" t="s">
        <v>1479</v>
      </c>
      <c r="W414" s="418" t="s">
        <v>1479</v>
      </c>
      <c r="X414" s="418" t="s">
        <v>1479</v>
      </c>
      <c r="Y414" s="418"/>
      <c r="Z414" s="418"/>
      <c r="AA414" s="418"/>
      <c r="AB414" s="418"/>
      <c r="AC414" s="418" t="s">
        <v>1479</v>
      </c>
      <c r="AD414" s="418" t="s">
        <v>1479</v>
      </c>
      <c r="AE414" s="418" t="s">
        <v>1479</v>
      </c>
      <c r="AF414" s="418" t="s">
        <v>1479</v>
      </c>
      <c r="AG414" s="418" t="s">
        <v>1479</v>
      </c>
      <c r="AH414" s="418" t="s">
        <v>1479</v>
      </c>
      <c r="AI414" s="418" t="s">
        <v>1479</v>
      </c>
      <c r="AJ414" s="419" t="s">
        <v>1479</v>
      </c>
      <c r="AK414" s="420">
        <f>AK415+AK416</f>
        <v>0</v>
      </c>
      <c r="AL414" s="421">
        <f>AL415+AL416</f>
        <v>0</v>
      </c>
      <c r="AM414" s="421">
        <f>AM415+AM416</f>
        <v>0</v>
      </c>
      <c r="AN414" s="421">
        <f>AN415+AN416</f>
        <v>0</v>
      </c>
      <c r="AO414" s="422">
        <f>AO415+AO416</f>
        <v>0</v>
      </c>
    </row>
    <row r="415" spans="1:41" ht="15.75" customHeight="1" x14ac:dyDescent="0.25">
      <c r="A415" s="83" t="s">
        <v>407</v>
      </c>
      <c r="B415" s="85" t="s">
        <v>507</v>
      </c>
      <c r="C415" s="84" t="s">
        <v>2169</v>
      </c>
      <c r="D415" s="85">
        <v>20</v>
      </c>
      <c r="E415" s="85" t="s">
        <v>2166</v>
      </c>
      <c r="F415" s="84">
        <v>0</v>
      </c>
      <c r="G415" s="86">
        <v>0</v>
      </c>
      <c r="H415" s="77" t="s">
        <v>489</v>
      </c>
      <c r="I415" s="415" t="s">
        <v>1480</v>
      </c>
      <c r="J415" s="416"/>
      <c r="K415" s="416"/>
      <c r="L415" s="416"/>
      <c r="M415" s="416"/>
      <c r="N415" s="416"/>
      <c r="O415" s="417" t="s">
        <v>1149</v>
      </c>
      <c r="P415" s="418" t="s">
        <v>1149</v>
      </c>
      <c r="Q415" s="418" t="s">
        <v>1149</v>
      </c>
      <c r="R415" s="418" t="s">
        <v>1149</v>
      </c>
      <c r="S415" s="418" t="s">
        <v>1149</v>
      </c>
      <c r="T415" s="418" t="s">
        <v>1149</v>
      </c>
      <c r="U415" s="418" t="s">
        <v>1149</v>
      </c>
      <c r="V415" s="418" t="s">
        <v>1149</v>
      </c>
      <c r="W415" s="418" t="s">
        <v>1149</v>
      </c>
      <c r="X415" s="418" t="s">
        <v>1149</v>
      </c>
      <c r="Y415" s="418"/>
      <c r="Z415" s="418"/>
      <c r="AA415" s="418"/>
      <c r="AB415" s="418"/>
      <c r="AC415" s="418" t="s">
        <v>1149</v>
      </c>
      <c r="AD415" s="418" t="s">
        <v>1149</v>
      </c>
      <c r="AE415" s="418" t="s">
        <v>1149</v>
      </c>
      <c r="AF415" s="418" t="s">
        <v>1149</v>
      </c>
      <c r="AG415" s="418" t="s">
        <v>1149</v>
      </c>
      <c r="AH415" s="418" t="s">
        <v>1149</v>
      </c>
      <c r="AI415" s="418" t="s">
        <v>1149</v>
      </c>
      <c r="AJ415" s="419" t="s">
        <v>1149</v>
      </c>
      <c r="AK415" s="420"/>
      <c r="AL415" s="421"/>
      <c r="AM415" s="421"/>
      <c r="AN415" s="421"/>
      <c r="AO415" s="422"/>
    </row>
    <row r="416" spans="1:41" ht="15.75" customHeight="1" x14ac:dyDescent="0.25">
      <c r="A416" s="83" t="s">
        <v>407</v>
      </c>
      <c r="B416" s="85" t="s">
        <v>507</v>
      </c>
      <c r="C416" s="84" t="s">
        <v>2169</v>
      </c>
      <c r="D416" s="85">
        <v>20</v>
      </c>
      <c r="E416" s="85" t="s">
        <v>488</v>
      </c>
      <c r="F416" s="84">
        <v>0</v>
      </c>
      <c r="G416" s="86">
        <v>0</v>
      </c>
      <c r="H416" s="77"/>
      <c r="I416" s="415" t="s">
        <v>1150</v>
      </c>
      <c r="J416" s="416"/>
      <c r="K416" s="416"/>
      <c r="L416" s="416"/>
      <c r="M416" s="416"/>
      <c r="N416" s="416"/>
      <c r="O416" s="417" t="s">
        <v>1151</v>
      </c>
      <c r="P416" s="418" t="s">
        <v>1151</v>
      </c>
      <c r="Q416" s="418" t="s">
        <v>1151</v>
      </c>
      <c r="R416" s="418" t="s">
        <v>1151</v>
      </c>
      <c r="S416" s="418" t="s">
        <v>1151</v>
      </c>
      <c r="T416" s="418" t="s">
        <v>1151</v>
      </c>
      <c r="U416" s="418" t="s">
        <v>1151</v>
      </c>
      <c r="V416" s="418" t="s">
        <v>1151</v>
      </c>
      <c r="W416" s="418" t="s">
        <v>1151</v>
      </c>
      <c r="X416" s="418" t="s">
        <v>1151</v>
      </c>
      <c r="Y416" s="418"/>
      <c r="Z416" s="418"/>
      <c r="AA416" s="418"/>
      <c r="AB416" s="418"/>
      <c r="AC416" s="418" t="s">
        <v>1151</v>
      </c>
      <c r="AD416" s="418" t="s">
        <v>1151</v>
      </c>
      <c r="AE416" s="418" t="s">
        <v>1151</v>
      </c>
      <c r="AF416" s="418" t="s">
        <v>1151</v>
      </c>
      <c r="AG416" s="418" t="s">
        <v>1151</v>
      </c>
      <c r="AH416" s="418" t="s">
        <v>1151</v>
      </c>
      <c r="AI416" s="418" t="s">
        <v>1151</v>
      </c>
      <c r="AJ416" s="419" t="s">
        <v>1151</v>
      </c>
      <c r="AK416" s="420">
        <f>SUM(AK417:AK423)</f>
        <v>0</v>
      </c>
      <c r="AL416" s="421">
        <f>SUM(AL417:AL423)</f>
        <v>0</v>
      </c>
      <c r="AM416" s="421">
        <f>SUM(AM417:AM423)</f>
        <v>0</v>
      </c>
      <c r="AN416" s="421">
        <f>SUM(AN417:AN423)</f>
        <v>0</v>
      </c>
      <c r="AO416" s="422">
        <f>SUM(AO417:AO423)</f>
        <v>0</v>
      </c>
    </row>
    <row r="417" spans="1:41" ht="15.75" customHeight="1" x14ac:dyDescent="0.25">
      <c r="A417" s="83" t="s">
        <v>407</v>
      </c>
      <c r="B417" s="85" t="s">
        <v>507</v>
      </c>
      <c r="C417" s="84" t="s">
        <v>2169</v>
      </c>
      <c r="D417" s="85">
        <v>20</v>
      </c>
      <c r="E417" s="85" t="s">
        <v>488</v>
      </c>
      <c r="F417" s="84" t="s">
        <v>2154</v>
      </c>
      <c r="G417" s="86">
        <v>0</v>
      </c>
      <c r="H417" s="77"/>
      <c r="I417" s="415" t="s">
        <v>1152</v>
      </c>
      <c r="J417" s="416"/>
      <c r="K417" s="416"/>
      <c r="L417" s="416"/>
      <c r="M417" s="416"/>
      <c r="N417" s="416"/>
      <c r="O417" s="417" t="s">
        <v>1153</v>
      </c>
      <c r="P417" s="418" t="s">
        <v>1153</v>
      </c>
      <c r="Q417" s="418" t="s">
        <v>1153</v>
      </c>
      <c r="R417" s="418" t="s">
        <v>1153</v>
      </c>
      <c r="S417" s="418" t="s">
        <v>1153</v>
      </c>
      <c r="T417" s="418" t="s">
        <v>1153</v>
      </c>
      <c r="U417" s="418" t="s">
        <v>1153</v>
      </c>
      <c r="V417" s="418" t="s">
        <v>1153</v>
      </c>
      <c r="W417" s="418" t="s">
        <v>1153</v>
      </c>
      <c r="X417" s="418" t="s">
        <v>1153</v>
      </c>
      <c r="Y417" s="418"/>
      <c r="Z417" s="418"/>
      <c r="AA417" s="418"/>
      <c r="AB417" s="418"/>
      <c r="AC417" s="418" t="s">
        <v>1153</v>
      </c>
      <c r="AD417" s="418" t="s">
        <v>1153</v>
      </c>
      <c r="AE417" s="418" t="s">
        <v>1153</v>
      </c>
      <c r="AF417" s="418" t="s">
        <v>1153</v>
      </c>
      <c r="AG417" s="418" t="s">
        <v>1153</v>
      </c>
      <c r="AH417" s="418" t="s">
        <v>1153</v>
      </c>
      <c r="AI417" s="418" t="s">
        <v>1153</v>
      </c>
      <c r="AJ417" s="419" t="s">
        <v>1153</v>
      </c>
      <c r="AK417" s="420"/>
      <c r="AL417" s="421"/>
      <c r="AM417" s="421"/>
      <c r="AN417" s="421"/>
      <c r="AO417" s="422"/>
    </row>
    <row r="418" spans="1:41" ht="15.75" customHeight="1" x14ac:dyDescent="0.25">
      <c r="A418" s="83" t="s">
        <v>407</v>
      </c>
      <c r="B418" s="85" t="s">
        <v>507</v>
      </c>
      <c r="C418" s="84" t="s">
        <v>2169</v>
      </c>
      <c r="D418" s="85">
        <v>20</v>
      </c>
      <c r="E418" s="85" t="s">
        <v>488</v>
      </c>
      <c r="F418" s="84" t="s">
        <v>2169</v>
      </c>
      <c r="G418" s="86">
        <v>0</v>
      </c>
      <c r="H418" s="77"/>
      <c r="I418" s="415" t="s">
        <v>1154</v>
      </c>
      <c r="J418" s="416"/>
      <c r="K418" s="416"/>
      <c r="L418" s="416"/>
      <c r="M418" s="416"/>
      <c r="N418" s="416"/>
      <c r="O418" s="417" t="s">
        <v>1155</v>
      </c>
      <c r="P418" s="418" t="s">
        <v>1155</v>
      </c>
      <c r="Q418" s="418" t="s">
        <v>1155</v>
      </c>
      <c r="R418" s="418" t="s">
        <v>1155</v>
      </c>
      <c r="S418" s="418" t="s">
        <v>1155</v>
      </c>
      <c r="T418" s="418" t="s">
        <v>1155</v>
      </c>
      <c r="U418" s="418" t="s">
        <v>1155</v>
      </c>
      <c r="V418" s="418" t="s">
        <v>1155</v>
      </c>
      <c r="W418" s="418" t="s">
        <v>1155</v>
      </c>
      <c r="X418" s="418" t="s">
        <v>1155</v>
      </c>
      <c r="Y418" s="418"/>
      <c r="Z418" s="418"/>
      <c r="AA418" s="418"/>
      <c r="AB418" s="418"/>
      <c r="AC418" s="418" t="s">
        <v>1155</v>
      </c>
      <c r="AD418" s="418" t="s">
        <v>1155</v>
      </c>
      <c r="AE418" s="418" t="s">
        <v>1155</v>
      </c>
      <c r="AF418" s="418" t="s">
        <v>1155</v>
      </c>
      <c r="AG418" s="418" t="s">
        <v>1155</v>
      </c>
      <c r="AH418" s="418" t="s">
        <v>1155</v>
      </c>
      <c r="AI418" s="418" t="s">
        <v>1155</v>
      </c>
      <c r="AJ418" s="419" t="s">
        <v>1155</v>
      </c>
      <c r="AK418" s="420"/>
      <c r="AL418" s="421"/>
      <c r="AM418" s="421"/>
      <c r="AN418" s="421"/>
      <c r="AO418" s="422"/>
    </row>
    <row r="419" spans="1:41" ht="15.75" customHeight="1" x14ac:dyDescent="0.25">
      <c r="A419" s="83" t="s">
        <v>407</v>
      </c>
      <c r="B419" s="85" t="s">
        <v>507</v>
      </c>
      <c r="C419" s="84" t="s">
        <v>2169</v>
      </c>
      <c r="D419" s="85">
        <v>20</v>
      </c>
      <c r="E419" s="85" t="s">
        <v>488</v>
      </c>
      <c r="F419" s="84" t="s">
        <v>504</v>
      </c>
      <c r="G419" s="86">
        <v>0</v>
      </c>
      <c r="H419" s="77"/>
      <c r="I419" s="415" t="s">
        <v>1156</v>
      </c>
      <c r="J419" s="416"/>
      <c r="K419" s="416"/>
      <c r="L419" s="416"/>
      <c r="M419" s="416"/>
      <c r="N419" s="416"/>
      <c r="O419" s="417" t="s">
        <v>1157</v>
      </c>
      <c r="P419" s="418" t="s">
        <v>1157</v>
      </c>
      <c r="Q419" s="418" t="s">
        <v>1157</v>
      </c>
      <c r="R419" s="418" t="s">
        <v>1157</v>
      </c>
      <c r="S419" s="418" t="s">
        <v>1157</v>
      </c>
      <c r="T419" s="418" t="s">
        <v>1157</v>
      </c>
      <c r="U419" s="418" t="s">
        <v>1157</v>
      </c>
      <c r="V419" s="418" t="s">
        <v>1157</v>
      </c>
      <c r="W419" s="418" t="s">
        <v>1157</v>
      </c>
      <c r="X419" s="418" t="s">
        <v>1157</v>
      </c>
      <c r="Y419" s="418"/>
      <c r="Z419" s="418"/>
      <c r="AA419" s="418"/>
      <c r="AB419" s="418"/>
      <c r="AC419" s="418" t="s">
        <v>1157</v>
      </c>
      <c r="AD419" s="418" t="s">
        <v>1157</v>
      </c>
      <c r="AE419" s="418" t="s">
        <v>1157</v>
      </c>
      <c r="AF419" s="418" t="s">
        <v>1157</v>
      </c>
      <c r="AG419" s="418" t="s">
        <v>1157</v>
      </c>
      <c r="AH419" s="418" t="s">
        <v>1157</v>
      </c>
      <c r="AI419" s="418" t="s">
        <v>1157</v>
      </c>
      <c r="AJ419" s="419" t="s">
        <v>1157</v>
      </c>
      <c r="AK419" s="420"/>
      <c r="AL419" s="421"/>
      <c r="AM419" s="421"/>
      <c r="AN419" s="421"/>
      <c r="AO419" s="422"/>
    </row>
    <row r="420" spans="1:41" ht="15.75" customHeight="1" x14ac:dyDescent="0.25">
      <c r="A420" s="83" t="s">
        <v>407</v>
      </c>
      <c r="B420" s="85" t="s">
        <v>507</v>
      </c>
      <c r="C420" s="84" t="s">
        <v>2169</v>
      </c>
      <c r="D420" s="85">
        <v>20</v>
      </c>
      <c r="E420" s="85" t="s">
        <v>488</v>
      </c>
      <c r="F420" s="84" t="s">
        <v>404</v>
      </c>
      <c r="G420" s="86">
        <v>0</v>
      </c>
      <c r="H420" s="77"/>
      <c r="I420" s="415" t="s">
        <v>1158</v>
      </c>
      <c r="J420" s="416"/>
      <c r="K420" s="416"/>
      <c r="L420" s="416"/>
      <c r="M420" s="416"/>
      <c r="N420" s="416"/>
      <c r="O420" s="417" t="s">
        <v>1159</v>
      </c>
      <c r="P420" s="418" t="s">
        <v>1159</v>
      </c>
      <c r="Q420" s="418" t="s">
        <v>1159</v>
      </c>
      <c r="R420" s="418" t="s">
        <v>1159</v>
      </c>
      <c r="S420" s="418" t="s">
        <v>1159</v>
      </c>
      <c r="T420" s="418" t="s">
        <v>1159</v>
      </c>
      <c r="U420" s="418" t="s">
        <v>1159</v>
      </c>
      <c r="V420" s="418" t="s">
        <v>1159</v>
      </c>
      <c r="W420" s="418" t="s">
        <v>1159</v>
      </c>
      <c r="X420" s="418" t="s">
        <v>1159</v>
      </c>
      <c r="Y420" s="418"/>
      <c r="Z420" s="418"/>
      <c r="AA420" s="418"/>
      <c r="AB420" s="418"/>
      <c r="AC420" s="418" t="s">
        <v>1159</v>
      </c>
      <c r="AD420" s="418" t="s">
        <v>1159</v>
      </c>
      <c r="AE420" s="418" t="s">
        <v>1159</v>
      </c>
      <c r="AF420" s="418" t="s">
        <v>1159</v>
      </c>
      <c r="AG420" s="418" t="s">
        <v>1159</v>
      </c>
      <c r="AH420" s="418" t="s">
        <v>1159</v>
      </c>
      <c r="AI420" s="418" t="s">
        <v>1159</v>
      </c>
      <c r="AJ420" s="419" t="s">
        <v>1159</v>
      </c>
      <c r="AK420" s="420"/>
      <c r="AL420" s="421"/>
      <c r="AM420" s="421"/>
      <c r="AN420" s="421"/>
      <c r="AO420" s="422"/>
    </row>
    <row r="421" spans="1:41" ht="15.75" customHeight="1" x14ac:dyDescent="0.25">
      <c r="A421" s="83" t="s">
        <v>407</v>
      </c>
      <c r="B421" s="85" t="s">
        <v>507</v>
      </c>
      <c r="C421" s="84" t="s">
        <v>2169</v>
      </c>
      <c r="D421" s="85">
        <v>20</v>
      </c>
      <c r="E421" s="85" t="s">
        <v>488</v>
      </c>
      <c r="F421" s="84" t="s">
        <v>407</v>
      </c>
      <c r="G421" s="86">
        <v>0</v>
      </c>
      <c r="H421" s="77"/>
      <c r="I421" s="415" t="s">
        <v>1160</v>
      </c>
      <c r="J421" s="416"/>
      <c r="K421" s="416"/>
      <c r="L421" s="416"/>
      <c r="M421" s="416"/>
      <c r="N421" s="416"/>
      <c r="O421" s="417" t="s">
        <v>1161</v>
      </c>
      <c r="P421" s="418" t="s">
        <v>1161</v>
      </c>
      <c r="Q421" s="418" t="s">
        <v>1161</v>
      </c>
      <c r="R421" s="418" t="s">
        <v>1161</v>
      </c>
      <c r="S421" s="418" t="s">
        <v>1161</v>
      </c>
      <c r="T421" s="418" t="s">
        <v>1161</v>
      </c>
      <c r="U421" s="418" t="s">
        <v>1161</v>
      </c>
      <c r="V421" s="418" t="s">
        <v>1161</v>
      </c>
      <c r="W421" s="418" t="s">
        <v>1161</v>
      </c>
      <c r="X421" s="418" t="s">
        <v>1161</v>
      </c>
      <c r="Y421" s="418"/>
      <c r="Z421" s="418"/>
      <c r="AA421" s="418"/>
      <c r="AB421" s="418"/>
      <c r="AC421" s="418" t="s">
        <v>1161</v>
      </c>
      <c r="AD421" s="418" t="s">
        <v>1161</v>
      </c>
      <c r="AE421" s="418" t="s">
        <v>1161</v>
      </c>
      <c r="AF421" s="418" t="s">
        <v>1161</v>
      </c>
      <c r="AG421" s="418" t="s">
        <v>1161</v>
      </c>
      <c r="AH421" s="418" t="s">
        <v>1161</v>
      </c>
      <c r="AI421" s="418" t="s">
        <v>1161</v>
      </c>
      <c r="AJ421" s="419" t="s">
        <v>1161</v>
      </c>
      <c r="AK421" s="420"/>
      <c r="AL421" s="421"/>
      <c r="AM421" s="421"/>
      <c r="AN421" s="421"/>
      <c r="AO421" s="422"/>
    </row>
    <row r="422" spans="1:41" ht="15.75" customHeight="1" x14ac:dyDescent="0.25">
      <c r="A422" s="83" t="s">
        <v>407</v>
      </c>
      <c r="B422" s="85" t="s">
        <v>507</v>
      </c>
      <c r="C422" s="84" t="s">
        <v>2169</v>
      </c>
      <c r="D422" s="85">
        <v>20</v>
      </c>
      <c r="E422" s="85" t="s">
        <v>488</v>
      </c>
      <c r="F422" s="84" t="s">
        <v>2117</v>
      </c>
      <c r="G422" s="86">
        <v>0</v>
      </c>
      <c r="H422" s="77"/>
      <c r="I422" s="415" t="s">
        <v>1162</v>
      </c>
      <c r="J422" s="416"/>
      <c r="K422" s="416"/>
      <c r="L422" s="416"/>
      <c r="M422" s="416"/>
      <c r="N422" s="416"/>
      <c r="O422" s="417" t="s">
        <v>1163</v>
      </c>
      <c r="P422" s="418" t="s">
        <v>1163</v>
      </c>
      <c r="Q422" s="418" t="s">
        <v>1163</v>
      </c>
      <c r="R422" s="418" t="s">
        <v>1163</v>
      </c>
      <c r="S422" s="418" t="s">
        <v>1163</v>
      </c>
      <c r="T422" s="418" t="s">
        <v>1163</v>
      </c>
      <c r="U422" s="418" t="s">
        <v>1163</v>
      </c>
      <c r="V422" s="418" t="s">
        <v>1163</v>
      </c>
      <c r="W422" s="418" t="s">
        <v>1163</v>
      </c>
      <c r="X422" s="418" t="s">
        <v>1163</v>
      </c>
      <c r="Y422" s="418"/>
      <c r="Z422" s="418"/>
      <c r="AA422" s="418"/>
      <c r="AB422" s="418"/>
      <c r="AC422" s="418" t="s">
        <v>1163</v>
      </c>
      <c r="AD422" s="418" t="s">
        <v>1163</v>
      </c>
      <c r="AE422" s="418" t="s">
        <v>1163</v>
      </c>
      <c r="AF422" s="418" t="s">
        <v>1163</v>
      </c>
      <c r="AG422" s="418" t="s">
        <v>1163</v>
      </c>
      <c r="AH422" s="418" t="s">
        <v>1163</v>
      </c>
      <c r="AI422" s="418" t="s">
        <v>1163</v>
      </c>
      <c r="AJ422" s="419" t="s">
        <v>1163</v>
      </c>
      <c r="AK422" s="420"/>
      <c r="AL422" s="421"/>
      <c r="AM422" s="421"/>
      <c r="AN422" s="421"/>
      <c r="AO422" s="422"/>
    </row>
    <row r="423" spans="1:41" ht="15.75" customHeight="1" x14ac:dyDescent="0.25">
      <c r="A423" s="83" t="s">
        <v>407</v>
      </c>
      <c r="B423" s="85" t="s">
        <v>507</v>
      </c>
      <c r="C423" s="84" t="s">
        <v>2169</v>
      </c>
      <c r="D423" s="85">
        <v>20</v>
      </c>
      <c r="E423" s="85" t="s">
        <v>488</v>
      </c>
      <c r="F423" s="84" t="s">
        <v>1984</v>
      </c>
      <c r="G423" s="86">
        <v>0</v>
      </c>
      <c r="H423" s="77"/>
      <c r="I423" s="415" t="s">
        <v>1164</v>
      </c>
      <c r="J423" s="416"/>
      <c r="K423" s="416"/>
      <c r="L423" s="416"/>
      <c r="M423" s="416"/>
      <c r="N423" s="416"/>
      <c r="O423" s="417" t="s">
        <v>1165</v>
      </c>
      <c r="P423" s="418" t="s">
        <v>1165</v>
      </c>
      <c r="Q423" s="418" t="s">
        <v>1165</v>
      </c>
      <c r="R423" s="418" t="s">
        <v>1165</v>
      </c>
      <c r="S423" s="418" t="s">
        <v>1165</v>
      </c>
      <c r="T423" s="418" t="s">
        <v>1165</v>
      </c>
      <c r="U423" s="418" t="s">
        <v>1165</v>
      </c>
      <c r="V423" s="418" t="s">
        <v>1165</v>
      </c>
      <c r="W423" s="418" t="s">
        <v>1165</v>
      </c>
      <c r="X423" s="418" t="s">
        <v>1165</v>
      </c>
      <c r="Y423" s="418"/>
      <c r="Z423" s="418"/>
      <c r="AA423" s="418"/>
      <c r="AB423" s="418"/>
      <c r="AC423" s="418" t="s">
        <v>1165</v>
      </c>
      <c r="AD423" s="418" t="s">
        <v>1165</v>
      </c>
      <c r="AE423" s="418" t="s">
        <v>1165</v>
      </c>
      <c r="AF423" s="418" t="s">
        <v>1165</v>
      </c>
      <c r="AG423" s="418" t="s">
        <v>1165</v>
      </c>
      <c r="AH423" s="418" t="s">
        <v>1165</v>
      </c>
      <c r="AI423" s="418" t="s">
        <v>1165</v>
      </c>
      <c r="AJ423" s="419" t="s">
        <v>1165</v>
      </c>
      <c r="AK423" s="420"/>
      <c r="AL423" s="421"/>
      <c r="AM423" s="421"/>
      <c r="AN423" s="421"/>
      <c r="AO423" s="422"/>
    </row>
    <row r="424" spans="1:41" ht="15.75" customHeight="1" x14ac:dyDescent="0.25">
      <c r="A424" s="83" t="s">
        <v>407</v>
      </c>
      <c r="B424" s="85" t="s">
        <v>507</v>
      </c>
      <c r="C424" s="84" t="s">
        <v>2169</v>
      </c>
      <c r="D424" s="85">
        <v>30</v>
      </c>
      <c r="E424" s="84" t="s">
        <v>2155</v>
      </c>
      <c r="F424" s="84">
        <v>0</v>
      </c>
      <c r="G424" s="86">
        <v>0</v>
      </c>
      <c r="H424" s="77"/>
      <c r="I424" s="415" t="s">
        <v>1166</v>
      </c>
      <c r="J424" s="416"/>
      <c r="K424" s="416"/>
      <c r="L424" s="416"/>
      <c r="M424" s="416"/>
      <c r="N424" s="416"/>
      <c r="O424" s="417" t="s">
        <v>23</v>
      </c>
      <c r="P424" s="418" t="s">
        <v>23</v>
      </c>
      <c r="Q424" s="418" t="s">
        <v>23</v>
      </c>
      <c r="R424" s="418" t="s">
        <v>23</v>
      </c>
      <c r="S424" s="418" t="s">
        <v>23</v>
      </c>
      <c r="T424" s="418" t="s">
        <v>23</v>
      </c>
      <c r="U424" s="418" t="s">
        <v>23</v>
      </c>
      <c r="V424" s="418" t="s">
        <v>23</v>
      </c>
      <c r="W424" s="418" t="s">
        <v>23</v>
      </c>
      <c r="X424" s="418" t="s">
        <v>23</v>
      </c>
      <c r="Y424" s="418"/>
      <c r="Z424" s="418"/>
      <c r="AA424" s="418"/>
      <c r="AB424" s="418"/>
      <c r="AC424" s="418" t="s">
        <v>23</v>
      </c>
      <c r="AD424" s="418" t="s">
        <v>23</v>
      </c>
      <c r="AE424" s="418" t="s">
        <v>23</v>
      </c>
      <c r="AF424" s="418" t="s">
        <v>23</v>
      </c>
      <c r="AG424" s="418" t="s">
        <v>23</v>
      </c>
      <c r="AH424" s="418" t="s">
        <v>23</v>
      </c>
      <c r="AI424" s="418" t="s">
        <v>23</v>
      </c>
      <c r="AJ424" s="419" t="s">
        <v>23</v>
      </c>
      <c r="AK424" s="420"/>
      <c r="AL424" s="421"/>
      <c r="AM424" s="421"/>
      <c r="AN424" s="421"/>
      <c r="AO424" s="422"/>
    </row>
    <row r="425" spans="1:41" ht="15.75" customHeight="1" x14ac:dyDescent="0.25">
      <c r="A425" s="74" t="s">
        <v>407</v>
      </c>
      <c r="B425" s="88" t="s">
        <v>1971</v>
      </c>
      <c r="C425" s="75">
        <v>0</v>
      </c>
      <c r="D425" s="88" t="s">
        <v>2155</v>
      </c>
      <c r="E425" s="75" t="s">
        <v>2155</v>
      </c>
      <c r="F425" s="75">
        <v>0</v>
      </c>
      <c r="G425" s="76">
        <v>0</v>
      </c>
      <c r="H425" s="77"/>
      <c r="I425" s="390" t="s">
        <v>24</v>
      </c>
      <c r="J425" s="391"/>
      <c r="K425" s="391"/>
      <c r="L425" s="391"/>
      <c r="M425" s="391"/>
      <c r="N425" s="391"/>
      <c r="O425" s="392" t="s">
        <v>25</v>
      </c>
      <c r="P425" s="393" t="s">
        <v>25</v>
      </c>
      <c r="Q425" s="393" t="s">
        <v>25</v>
      </c>
      <c r="R425" s="393" t="s">
        <v>25</v>
      </c>
      <c r="S425" s="393" t="s">
        <v>25</v>
      </c>
      <c r="T425" s="393" t="s">
        <v>25</v>
      </c>
      <c r="U425" s="393" t="s">
        <v>25</v>
      </c>
      <c r="V425" s="393" t="s">
        <v>25</v>
      </c>
      <c r="W425" s="393" t="s">
        <v>25</v>
      </c>
      <c r="X425" s="393" t="s">
        <v>25</v>
      </c>
      <c r="Y425" s="393"/>
      <c r="Z425" s="393"/>
      <c r="AA425" s="393"/>
      <c r="AB425" s="393"/>
      <c r="AC425" s="393" t="s">
        <v>25</v>
      </c>
      <c r="AD425" s="393" t="s">
        <v>25</v>
      </c>
      <c r="AE425" s="393" t="s">
        <v>25</v>
      </c>
      <c r="AF425" s="393" t="s">
        <v>25</v>
      </c>
      <c r="AG425" s="393" t="s">
        <v>25</v>
      </c>
      <c r="AH425" s="393" t="s">
        <v>25</v>
      </c>
      <c r="AI425" s="393" t="s">
        <v>25</v>
      </c>
      <c r="AJ425" s="394" t="s">
        <v>25</v>
      </c>
      <c r="AK425" s="395">
        <f>AK369+AK394</f>
        <v>0</v>
      </c>
      <c r="AL425" s="396">
        <f>AL369+AL394</f>
        <v>0</v>
      </c>
      <c r="AM425" s="396">
        <f>AM369+AM394</f>
        <v>0</v>
      </c>
      <c r="AN425" s="396">
        <f>AN369+AN394</f>
        <v>0</v>
      </c>
      <c r="AO425" s="397">
        <f>AO369+AO394</f>
        <v>0</v>
      </c>
    </row>
    <row r="426" spans="1:41" ht="15.75" customHeight="1" x14ac:dyDescent="0.25">
      <c r="A426" s="74" t="s">
        <v>1931</v>
      </c>
      <c r="B426" s="88" t="s">
        <v>2155</v>
      </c>
      <c r="C426" s="75">
        <v>0</v>
      </c>
      <c r="D426" s="88" t="s">
        <v>2155</v>
      </c>
      <c r="E426" s="75" t="s">
        <v>2155</v>
      </c>
      <c r="F426" s="75">
        <v>0</v>
      </c>
      <c r="G426" s="76">
        <v>0</v>
      </c>
      <c r="H426" s="77"/>
      <c r="I426" s="390" t="s">
        <v>26</v>
      </c>
      <c r="J426" s="391"/>
      <c r="K426" s="391"/>
      <c r="L426" s="391"/>
      <c r="M426" s="391"/>
      <c r="N426" s="391"/>
      <c r="O426" s="392" t="s">
        <v>1819</v>
      </c>
      <c r="P426" s="393" t="s">
        <v>1819</v>
      </c>
      <c r="Q426" s="393" t="s">
        <v>1819</v>
      </c>
      <c r="R426" s="393" t="s">
        <v>1819</v>
      </c>
      <c r="S426" s="393" t="s">
        <v>1819</v>
      </c>
      <c r="T426" s="393" t="s">
        <v>1819</v>
      </c>
      <c r="U426" s="393" t="s">
        <v>1819</v>
      </c>
      <c r="V426" s="393" t="s">
        <v>1819</v>
      </c>
      <c r="W426" s="393" t="s">
        <v>1819</v>
      </c>
      <c r="X426" s="393" t="s">
        <v>1819</v>
      </c>
      <c r="Y426" s="393"/>
      <c r="Z426" s="393"/>
      <c r="AA426" s="393"/>
      <c r="AB426" s="393"/>
      <c r="AC426" s="393" t="s">
        <v>1819</v>
      </c>
      <c r="AD426" s="393" t="s">
        <v>1819</v>
      </c>
      <c r="AE426" s="393" t="s">
        <v>1819</v>
      </c>
      <c r="AF426" s="393" t="s">
        <v>1819</v>
      </c>
      <c r="AG426" s="393" t="s">
        <v>1819</v>
      </c>
      <c r="AH426" s="393" t="s">
        <v>1819</v>
      </c>
      <c r="AI426" s="393" t="s">
        <v>1819</v>
      </c>
      <c r="AJ426" s="394" t="s">
        <v>1819</v>
      </c>
      <c r="AK426" s="395">
        <f>AK120-AK344+AK363+AK367+AK425</f>
        <v>0</v>
      </c>
      <c r="AL426" s="396">
        <f>AL120-AL344+AL363+AL367+AL425</f>
        <v>0</v>
      </c>
      <c r="AM426" s="396">
        <f>AM120-AM344+AM363+AM367+AM425</f>
        <v>0</v>
      </c>
      <c r="AN426" s="396">
        <f>AN120-AN344+AN363+AN367+AN425</f>
        <v>0</v>
      </c>
      <c r="AO426" s="397">
        <f>AO120-AO344+AO363+AO367+AO425</f>
        <v>0</v>
      </c>
    </row>
    <row r="427" spans="1:41" ht="15.75" customHeight="1" x14ac:dyDescent="0.25">
      <c r="A427" s="74" t="s">
        <v>1820</v>
      </c>
      <c r="B427" s="88" t="s">
        <v>2155</v>
      </c>
      <c r="C427" s="75">
        <v>0</v>
      </c>
      <c r="D427" s="88" t="s">
        <v>2155</v>
      </c>
      <c r="E427" s="75" t="s">
        <v>2155</v>
      </c>
      <c r="F427" s="75">
        <v>0</v>
      </c>
      <c r="G427" s="76">
        <v>0</v>
      </c>
      <c r="H427" s="77"/>
      <c r="I427" s="390" t="s">
        <v>40</v>
      </c>
      <c r="J427" s="391"/>
      <c r="K427" s="391"/>
      <c r="L427" s="391"/>
      <c r="M427" s="391"/>
      <c r="N427" s="391"/>
      <c r="O427" s="392" t="s">
        <v>41</v>
      </c>
      <c r="P427" s="393" t="s">
        <v>41</v>
      </c>
      <c r="Q427" s="393" t="s">
        <v>41</v>
      </c>
      <c r="R427" s="393" t="s">
        <v>41</v>
      </c>
      <c r="S427" s="393" t="s">
        <v>41</v>
      </c>
      <c r="T427" s="393" t="s">
        <v>41</v>
      </c>
      <c r="U427" s="393" t="s">
        <v>41</v>
      </c>
      <c r="V427" s="393" t="s">
        <v>41</v>
      </c>
      <c r="W427" s="393" t="s">
        <v>41</v>
      </c>
      <c r="X427" s="393" t="s">
        <v>41</v>
      </c>
      <c r="Y427" s="393"/>
      <c r="Z427" s="393"/>
      <c r="AA427" s="393"/>
      <c r="AB427" s="393"/>
      <c r="AC427" s="393" t="s">
        <v>41</v>
      </c>
      <c r="AD427" s="393" t="s">
        <v>41</v>
      </c>
      <c r="AE427" s="393" t="s">
        <v>41</v>
      </c>
      <c r="AF427" s="393" t="s">
        <v>41</v>
      </c>
      <c r="AG427" s="393" t="s">
        <v>41</v>
      </c>
      <c r="AH427" s="393" t="s">
        <v>41</v>
      </c>
      <c r="AI427" s="393" t="s">
        <v>41</v>
      </c>
      <c r="AJ427" s="394" t="s">
        <v>41</v>
      </c>
      <c r="AK427" s="395"/>
      <c r="AL427" s="396"/>
      <c r="AM427" s="396"/>
      <c r="AN427" s="396"/>
      <c r="AO427" s="397"/>
    </row>
    <row r="428" spans="1:41" ht="15.75" customHeight="1" x14ac:dyDescent="0.25">
      <c r="A428" s="74" t="s">
        <v>1820</v>
      </c>
      <c r="B428" s="88" t="s">
        <v>2158</v>
      </c>
      <c r="C428" s="75">
        <v>0</v>
      </c>
      <c r="D428" s="88" t="s">
        <v>2155</v>
      </c>
      <c r="E428" s="75" t="s">
        <v>2155</v>
      </c>
      <c r="F428" s="75">
        <v>0</v>
      </c>
      <c r="G428" s="76">
        <v>0</v>
      </c>
      <c r="H428" s="77"/>
      <c r="I428" s="390" t="s">
        <v>42</v>
      </c>
      <c r="J428" s="391"/>
      <c r="K428" s="391"/>
      <c r="L428" s="391"/>
      <c r="M428" s="391"/>
      <c r="N428" s="391"/>
      <c r="O428" s="392" t="s">
        <v>43</v>
      </c>
      <c r="P428" s="393" t="s">
        <v>43</v>
      </c>
      <c r="Q428" s="393" t="s">
        <v>43</v>
      </c>
      <c r="R428" s="393" t="s">
        <v>43</v>
      </c>
      <c r="S428" s="393" t="s">
        <v>43</v>
      </c>
      <c r="T428" s="393" t="s">
        <v>43</v>
      </c>
      <c r="U428" s="393" t="s">
        <v>43</v>
      </c>
      <c r="V428" s="393" t="s">
        <v>43</v>
      </c>
      <c r="W428" s="393" t="s">
        <v>43</v>
      </c>
      <c r="X428" s="393" t="s">
        <v>43</v>
      </c>
      <c r="Y428" s="393"/>
      <c r="Z428" s="393"/>
      <c r="AA428" s="393"/>
      <c r="AB428" s="393"/>
      <c r="AC428" s="393" t="s">
        <v>43</v>
      </c>
      <c r="AD428" s="393" t="s">
        <v>43</v>
      </c>
      <c r="AE428" s="393" t="s">
        <v>43</v>
      </c>
      <c r="AF428" s="393" t="s">
        <v>43</v>
      </c>
      <c r="AG428" s="393" t="s">
        <v>43</v>
      </c>
      <c r="AH428" s="393" t="s">
        <v>43</v>
      </c>
      <c r="AI428" s="393" t="s">
        <v>43</v>
      </c>
      <c r="AJ428" s="394" t="s">
        <v>43</v>
      </c>
      <c r="AK428" s="395">
        <f>SUM(AK429:AK432)</f>
        <v>0</v>
      </c>
      <c r="AL428" s="396">
        <f>SUM(AL429:AL432)</f>
        <v>0</v>
      </c>
      <c r="AM428" s="396">
        <f>SUM(AM429:AM432)</f>
        <v>0</v>
      </c>
      <c r="AN428" s="396">
        <f>SUM(AN429:AN432)</f>
        <v>0</v>
      </c>
      <c r="AO428" s="397">
        <f>SUM(AO429:AO432)</f>
        <v>0</v>
      </c>
    </row>
    <row r="429" spans="1:41" ht="15.75" customHeight="1" x14ac:dyDescent="0.25">
      <c r="A429" s="78" t="s">
        <v>1820</v>
      </c>
      <c r="B429" s="87" t="s">
        <v>2158</v>
      </c>
      <c r="C429" s="79" t="s">
        <v>2154</v>
      </c>
      <c r="D429" s="87" t="s">
        <v>2155</v>
      </c>
      <c r="E429" s="79" t="s">
        <v>2155</v>
      </c>
      <c r="F429" s="79">
        <v>0</v>
      </c>
      <c r="G429" s="80">
        <v>0</v>
      </c>
      <c r="H429" s="89"/>
      <c r="I429" s="407" t="s">
        <v>44</v>
      </c>
      <c r="J429" s="408"/>
      <c r="K429" s="408"/>
      <c r="L429" s="408"/>
      <c r="M429" s="408"/>
      <c r="N429" s="408"/>
      <c r="O429" s="409" t="s">
        <v>45</v>
      </c>
      <c r="P429" s="410" t="s">
        <v>45</v>
      </c>
      <c r="Q429" s="410" t="s">
        <v>45</v>
      </c>
      <c r="R429" s="410" t="s">
        <v>45</v>
      </c>
      <c r="S429" s="410" t="s">
        <v>45</v>
      </c>
      <c r="T429" s="410" t="s">
        <v>45</v>
      </c>
      <c r="U429" s="410" t="s">
        <v>45</v>
      </c>
      <c r="V429" s="410" t="s">
        <v>45</v>
      </c>
      <c r="W429" s="410" t="s">
        <v>45</v>
      </c>
      <c r="X429" s="410" t="s">
        <v>45</v>
      </c>
      <c r="Y429" s="410"/>
      <c r="Z429" s="410"/>
      <c r="AA429" s="410"/>
      <c r="AB429" s="410"/>
      <c r="AC429" s="410" t="s">
        <v>45</v>
      </c>
      <c r="AD429" s="410" t="s">
        <v>45</v>
      </c>
      <c r="AE429" s="410" t="s">
        <v>45</v>
      </c>
      <c r="AF429" s="410" t="s">
        <v>45</v>
      </c>
      <c r="AG429" s="410" t="s">
        <v>45</v>
      </c>
      <c r="AH429" s="410" t="s">
        <v>45</v>
      </c>
      <c r="AI429" s="410" t="s">
        <v>45</v>
      </c>
      <c r="AJ429" s="411" t="s">
        <v>45</v>
      </c>
      <c r="AK429" s="412"/>
      <c r="AL429" s="413"/>
      <c r="AM429" s="413"/>
      <c r="AN429" s="413"/>
      <c r="AO429" s="414"/>
    </row>
    <row r="430" spans="1:41" ht="15.75" customHeight="1" x14ac:dyDescent="0.25">
      <c r="A430" s="78" t="s">
        <v>1820</v>
      </c>
      <c r="B430" s="87" t="s">
        <v>2158</v>
      </c>
      <c r="C430" s="79" t="s">
        <v>2169</v>
      </c>
      <c r="D430" s="87" t="s">
        <v>2155</v>
      </c>
      <c r="E430" s="79" t="s">
        <v>2155</v>
      </c>
      <c r="F430" s="79">
        <v>0</v>
      </c>
      <c r="G430" s="80">
        <v>0</v>
      </c>
      <c r="H430" s="89"/>
      <c r="I430" s="407" t="s">
        <v>46</v>
      </c>
      <c r="J430" s="408"/>
      <c r="K430" s="408"/>
      <c r="L430" s="408"/>
      <c r="M430" s="408"/>
      <c r="N430" s="408"/>
      <c r="O430" s="409" t="s">
        <v>47</v>
      </c>
      <c r="P430" s="410" t="s">
        <v>47</v>
      </c>
      <c r="Q430" s="410" t="s">
        <v>47</v>
      </c>
      <c r="R430" s="410" t="s">
        <v>47</v>
      </c>
      <c r="S430" s="410" t="s">
        <v>47</v>
      </c>
      <c r="T430" s="410" t="s">
        <v>47</v>
      </c>
      <c r="U430" s="410" t="s">
        <v>47</v>
      </c>
      <c r="V430" s="410" t="s">
        <v>47</v>
      </c>
      <c r="W430" s="410" t="s">
        <v>47</v>
      </c>
      <c r="X430" s="410" t="s">
        <v>47</v>
      </c>
      <c r="Y430" s="410"/>
      <c r="Z430" s="410"/>
      <c r="AA430" s="410"/>
      <c r="AB430" s="410"/>
      <c r="AC430" s="410" t="s">
        <v>47</v>
      </c>
      <c r="AD430" s="410" t="s">
        <v>47</v>
      </c>
      <c r="AE430" s="410" t="s">
        <v>47</v>
      </c>
      <c r="AF430" s="410" t="s">
        <v>47</v>
      </c>
      <c r="AG430" s="410" t="s">
        <v>47</v>
      </c>
      <c r="AH430" s="410" t="s">
        <v>47</v>
      </c>
      <c r="AI430" s="410" t="s">
        <v>47</v>
      </c>
      <c r="AJ430" s="411" t="s">
        <v>47</v>
      </c>
      <c r="AK430" s="412"/>
      <c r="AL430" s="413"/>
      <c r="AM430" s="413"/>
      <c r="AN430" s="413"/>
      <c r="AO430" s="414"/>
    </row>
    <row r="431" spans="1:41" ht="15.75" customHeight="1" x14ac:dyDescent="0.25">
      <c r="A431" s="78" t="s">
        <v>1820</v>
      </c>
      <c r="B431" s="87" t="s">
        <v>2158</v>
      </c>
      <c r="C431" s="79" t="s">
        <v>504</v>
      </c>
      <c r="D431" s="87" t="s">
        <v>2155</v>
      </c>
      <c r="E431" s="79" t="s">
        <v>2155</v>
      </c>
      <c r="F431" s="79">
        <v>0</v>
      </c>
      <c r="G431" s="80">
        <v>0</v>
      </c>
      <c r="H431" s="89"/>
      <c r="I431" s="407" t="s">
        <v>48</v>
      </c>
      <c r="J431" s="408"/>
      <c r="K431" s="408"/>
      <c r="L431" s="408"/>
      <c r="M431" s="408"/>
      <c r="N431" s="408"/>
      <c r="O431" s="409" t="s">
        <v>49</v>
      </c>
      <c r="P431" s="410" t="s">
        <v>49</v>
      </c>
      <c r="Q431" s="410" t="s">
        <v>49</v>
      </c>
      <c r="R431" s="410" t="s">
        <v>49</v>
      </c>
      <c r="S431" s="410" t="s">
        <v>49</v>
      </c>
      <c r="T431" s="410" t="s">
        <v>49</v>
      </c>
      <c r="U431" s="410" t="s">
        <v>49</v>
      </c>
      <c r="V431" s="410" t="s">
        <v>49</v>
      </c>
      <c r="W431" s="410" t="s">
        <v>49</v>
      </c>
      <c r="X431" s="410" t="s">
        <v>49</v>
      </c>
      <c r="Y431" s="410"/>
      <c r="Z431" s="410"/>
      <c r="AA431" s="410"/>
      <c r="AB431" s="410"/>
      <c r="AC431" s="410" t="s">
        <v>49</v>
      </c>
      <c r="AD431" s="410" t="s">
        <v>49</v>
      </c>
      <c r="AE431" s="410" t="s">
        <v>49</v>
      </c>
      <c r="AF431" s="410" t="s">
        <v>49</v>
      </c>
      <c r="AG431" s="410" t="s">
        <v>49</v>
      </c>
      <c r="AH431" s="410" t="s">
        <v>49</v>
      </c>
      <c r="AI431" s="410" t="s">
        <v>49</v>
      </c>
      <c r="AJ431" s="411" t="s">
        <v>49</v>
      </c>
      <c r="AK431" s="412"/>
      <c r="AL431" s="413"/>
      <c r="AM431" s="413"/>
      <c r="AN431" s="413"/>
      <c r="AO431" s="414"/>
    </row>
    <row r="432" spans="1:41" ht="15.75" customHeight="1" x14ac:dyDescent="0.25">
      <c r="A432" s="78" t="s">
        <v>1820</v>
      </c>
      <c r="B432" s="87" t="s">
        <v>2158</v>
      </c>
      <c r="C432" s="79" t="s">
        <v>404</v>
      </c>
      <c r="D432" s="87" t="s">
        <v>2155</v>
      </c>
      <c r="E432" s="79" t="s">
        <v>2155</v>
      </c>
      <c r="F432" s="79">
        <v>0</v>
      </c>
      <c r="G432" s="80">
        <v>0</v>
      </c>
      <c r="H432" s="89"/>
      <c r="I432" s="407" t="s">
        <v>50</v>
      </c>
      <c r="J432" s="408"/>
      <c r="K432" s="408"/>
      <c r="L432" s="408"/>
      <c r="M432" s="408"/>
      <c r="N432" s="408"/>
      <c r="O432" s="409" t="s">
        <v>51</v>
      </c>
      <c r="P432" s="410" t="s">
        <v>51</v>
      </c>
      <c r="Q432" s="410" t="s">
        <v>51</v>
      </c>
      <c r="R432" s="410" t="s">
        <v>51</v>
      </c>
      <c r="S432" s="410" t="s">
        <v>51</v>
      </c>
      <c r="T432" s="410" t="s">
        <v>51</v>
      </c>
      <c r="U432" s="410" t="s">
        <v>51</v>
      </c>
      <c r="V432" s="410" t="s">
        <v>51</v>
      </c>
      <c r="W432" s="410" t="s">
        <v>51</v>
      </c>
      <c r="X432" s="410" t="s">
        <v>51</v>
      </c>
      <c r="Y432" s="410"/>
      <c r="Z432" s="410"/>
      <c r="AA432" s="410"/>
      <c r="AB432" s="410"/>
      <c r="AC432" s="410" t="s">
        <v>51</v>
      </c>
      <c r="AD432" s="410" t="s">
        <v>51</v>
      </c>
      <c r="AE432" s="410" t="s">
        <v>51</v>
      </c>
      <c r="AF432" s="410" t="s">
        <v>51</v>
      </c>
      <c r="AG432" s="410" t="s">
        <v>51</v>
      </c>
      <c r="AH432" s="410" t="s">
        <v>51</v>
      </c>
      <c r="AI432" s="410" t="s">
        <v>51</v>
      </c>
      <c r="AJ432" s="411" t="s">
        <v>51</v>
      </c>
      <c r="AK432" s="412"/>
      <c r="AL432" s="413"/>
      <c r="AM432" s="413"/>
      <c r="AN432" s="413"/>
      <c r="AO432" s="414"/>
    </row>
    <row r="433" spans="1:41" ht="15.75" customHeight="1" x14ac:dyDescent="0.25">
      <c r="A433" s="74" t="s">
        <v>1820</v>
      </c>
      <c r="B433" s="88" t="s">
        <v>507</v>
      </c>
      <c r="C433" s="75">
        <v>0</v>
      </c>
      <c r="D433" s="88" t="s">
        <v>2155</v>
      </c>
      <c r="E433" s="75" t="s">
        <v>2155</v>
      </c>
      <c r="F433" s="75">
        <v>0</v>
      </c>
      <c r="G433" s="76">
        <v>0</v>
      </c>
      <c r="H433" s="77"/>
      <c r="I433" s="390" t="s">
        <v>52</v>
      </c>
      <c r="J433" s="391"/>
      <c r="K433" s="391"/>
      <c r="L433" s="391"/>
      <c r="M433" s="391"/>
      <c r="N433" s="391"/>
      <c r="O433" s="392" t="s">
        <v>53</v>
      </c>
      <c r="P433" s="393" t="s">
        <v>53</v>
      </c>
      <c r="Q433" s="393" t="s">
        <v>53</v>
      </c>
      <c r="R433" s="393" t="s">
        <v>53</v>
      </c>
      <c r="S433" s="393" t="s">
        <v>53</v>
      </c>
      <c r="T433" s="393" t="s">
        <v>53</v>
      </c>
      <c r="U433" s="393" t="s">
        <v>53</v>
      </c>
      <c r="V433" s="393" t="s">
        <v>53</v>
      </c>
      <c r="W433" s="393" t="s">
        <v>53</v>
      </c>
      <c r="X433" s="393" t="s">
        <v>53</v>
      </c>
      <c r="Y433" s="393"/>
      <c r="Z433" s="393"/>
      <c r="AA433" s="393"/>
      <c r="AB433" s="393"/>
      <c r="AC433" s="393" t="s">
        <v>53</v>
      </c>
      <c r="AD433" s="393" t="s">
        <v>53</v>
      </c>
      <c r="AE433" s="393" t="s">
        <v>53</v>
      </c>
      <c r="AF433" s="393" t="s">
        <v>53</v>
      </c>
      <c r="AG433" s="393" t="s">
        <v>53</v>
      </c>
      <c r="AH433" s="393" t="s">
        <v>53</v>
      </c>
      <c r="AI433" s="393" t="s">
        <v>53</v>
      </c>
      <c r="AJ433" s="394" t="s">
        <v>53</v>
      </c>
      <c r="AK433" s="395">
        <f>SUM(AK434:AK435)</f>
        <v>0</v>
      </c>
      <c r="AL433" s="396">
        <f>SUM(AL434:AL435)</f>
        <v>0</v>
      </c>
      <c r="AM433" s="396">
        <f>SUM(AM434:AM435)</f>
        <v>0</v>
      </c>
      <c r="AN433" s="396">
        <f>SUM(AN434:AN435)</f>
        <v>0</v>
      </c>
      <c r="AO433" s="397">
        <f>SUM(AO434:AO435)</f>
        <v>0</v>
      </c>
    </row>
    <row r="434" spans="1:41" ht="15.75" customHeight="1" x14ac:dyDescent="0.25">
      <c r="A434" s="78" t="s">
        <v>1820</v>
      </c>
      <c r="B434" s="87" t="s">
        <v>507</v>
      </c>
      <c r="C434" s="79" t="s">
        <v>2154</v>
      </c>
      <c r="D434" s="87" t="s">
        <v>2155</v>
      </c>
      <c r="E434" s="79" t="s">
        <v>2155</v>
      </c>
      <c r="F434" s="79">
        <v>0</v>
      </c>
      <c r="G434" s="80">
        <v>0</v>
      </c>
      <c r="H434" s="77"/>
      <c r="I434" s="407" t="s">
        <v>54</v>
      </c>
      <c r="J434" s="408"/>
      <c r="K434" s="408"/>
      <c r="L434" s="408"/>
      <c r="M434" s="408"/>
      <c r="N434" s="408"/>
      <c r="O434" s="409" t="s">
        <v>55</v>
      </c>
      <c r="P434" s="410" t="s">
        <v>55</v>
      </c>
      <c r="Q434" s="410" t="s">
        <v>55</v>
      </c>
      <c r="R434" s="410" t="s">
        <v>55</v>
      </c>
      <c r="S434" s="410" t="s">
        <v>55</v>
      </c>
      <c r="T434" s="410" t="s">
        <v>55</v>
      </c>
      <c r="U434" s="410" t="s">
        <v>55</v>
      </c>
      <c r="V434" s="410" t="s">
        <v>55</v>
      </c>
      <c r="W434" s="410" t="s">
        <v>55</v>
      </c>
      <c r="X434" s="410" t="s">
        <v>55</v>
      </c>
      <c r="Y434" s="410"/>
      <c r="Z434" s="410"/>
      <c r="AA434" s="410"/>
      <c r="AB434" s="410"/>
      <c r="AC434" s="410" t="s">
        <v>55</v>
      </c>
      <c r="AD434" s="410" t="s">
        <v>55</v>
      </c>
      <c r="AE434" s="410" t="s">
        <v>55</v>
      </c>
      <c r="AF434" s="410" t="s">
        <v>55</v>
      </c>
      <c r="AG434" s="410" t="s">
        <v>55</v>
      </c>
      <c r="AH434" s="410" t="s">
        <v>55</v>
      </c>
      <c r="AI434" s="410" t="s">
        <v>55</v>
      </c>
      <c r="AJ434" s="411" t="s">
        <v>55</v>
      </c>
      <c r="AK434" s="412"/>
      <c r="AL434" s="413"/>
      <c r="AM434" s="413"/>
      <c r="AN434" s="413"/>
      <c r="AO434" s="414"/>
    </row>
    <row r="435" spans="1:41" ht="15.75" customHeight="1" x14ac:dyDescent="0.25">
      <c r="A435" s="78" t="s">
        <v>1820</v>
      </c>
      <c r="B435" s="87" t="s">
        <v>507</v>
      </c>
      <c r="C435" s="79" t="s">
        <v>2169</v>
      </c>
      <c r="D435" s="87" t="s">
        <v>2155</v>
      </c>
      <c r="E435" s="79" t="s">
        <v>2155</v>
      </c>
      <c r="F435" s="79">
        <v>0</v>
      </c>
      <c r="G435" s="80">
        <v>0</v>
      </c>
      <c r="H435" s="77"/>
      <c r="I435" s="407" t="s">
        <v>56</v>
      </c>
      <c r="J435" s="408"/>
      <c r="K435" s="408"/>
      <c r="L435" s="408"/>
      <c r="M435" s="408"/>
      <c r="N435" s="408"/>
      <c r="O435" s="409" t="s">
        <v>57</v>
      </c>
      <c r="P435" s="410" t="s">
        <v>57</v>
      </c>
      <c r="Q435" s="410" t="s">
        <v>57</v>
      </c>
      <c r="R435" s="410" t="s">
        <v>57</v>
      </c>
      <c r="S435" s="410" t="s">
        <v>57</v>
      </c>
      <c r="T435" s="410" t="s">
        <v>57</v>
      </c>
      <c r="U435" s="410" t="s">
        <v>57</v>
      </c>
      <c r="V435" s="410" t="s">
        <v>57</v>
      </c>
      <c r="W435" s="410" t="s">
        <v>57</v>
      </c>
      <c r="X435" s="410" t="s">
        <v>57</v>
      </c>
      <c r="Y435" s="410"/>
      <c r="Z435" s="410"/>
      <c r="AA435" s="410"/>
      <c r="AB435" s="410"/>
      <c r="AC435" s="410" t="s">
        <v>57</v>
      </c>
      <c r="AD435" s="410" t="s">
        <v>57</v>
      </c>
      <c r="AE435" s="410" t="s">
        <v>57</v>
      </c>
      <c r="AF435" s="410" t="s">
        <v>57</v>
      </c>
      <c r="AG435" s="410" t="s">
        <v>57</v>
      </c>
      <c r="AH435" s="410" t="s">
        <v>57</v>
      </c>
      <c r="AI435" s="410" t="s">
        <v>57</v>
      </c>
      <c r="AJ435" s="411" t="s">
        <v>57</v>
      </c>
      <c r="AK435" s="412"/>
      <c r="AL435" s="413"/>
      <c r="AM435" s="413"/>
      <c r="AN435" s="413"/>
      <c r="AO435" s="414"/>
    </row>
    <row r="436" spans="1:41" ht="15.75" customHeight="1" x14ac:dyDescent="0.25">
      <c r="A436" s="83" t="s">
        <v>2169</v>
      </c>
      <c r="B436" s="85">
        <v>11</v>
      </c>
      <c r="C436" s="84" t="s">
        <v>504</v>
      </c>
      <c r="D436" s="85" t="s">
        <v>974</v>
      </c>
      <c r="E436" s="84" t="s">
        <v>2155</v>
      </c>
      <c r="F436" s="84">
        <v>0</v>
      </c>
      <c r="G436" s="86">
        <v>0</v>
      </c>
      <c r="H436" s="77"/>
      <c r="I436" s="390" t="s">
        <v>58</v>
      </c>
      <c r="J436" s="391"/>
      <c r="K436" s="391"/>
      <c r="L436" s="391"/>
      <c r="M436" s="391"/>
      <c r="N436" s="391"/>
      <c r="O436" s="392" t="s">
        <v>59</v>
      </c>
      <c r="P436" s="393" t="s">
        <v>59</v>
      </c>
      <c r="Q436" s="393" t="s">
        <v>59</v>
      </c>
      <c r="R436" s="393" t="s">
        <v>59</v>
      </c>
      <c r="S436" s="393" t="s">
        <v>59</v>
      </c>
      <c r="T436" s="393" t="s">
        <v>59</v>
      </c>
      <c r="U436" s="393" t="s">
        <v>59</v>
      </c>
      <c r="V436" s="393" t="s">
        <v>59</v>
      </c>
      <c r="W436" s="393" t="s">
        <v>59</v>
      </c>
      <c r="X436" s="393" t="s">
        <v>59</v>
      </c>
      <c r="Y436" s="393"/>
      <c r="Z436" s="393"/>
      <c r="AA436" s="393"/>
      <c r="AB436" s="393"/>
      <c r="AC436" s="393" t="s">
        <v>59</v>
      </c>
      <c r="AD436" s="393" t="s">
        <v>59</v>
      </c>
      <c r="AE436" s="393" t="s">
        <v>59</v>
      </c>
      <c r="AF436" s="393" t="s">
        <v>59</v>
      </c>
      <c r="AG436" s="393" t="s">
        <v>59</v>
      </c>
      <c r="AH436" s="393" t="s">
        <v>59</v>
      </c>
      <c r="AI436" s="393" t="s">
        <v>59</v>
      </c>
      <c r="AJ436" s="394" t="s">
        <v>59</v>
      </c>
      <c r="AK436" s="412"/>
      <c r="AL436" s="413"/>
      <c r="AM436" s="413"/>
      <c r="AN436" s="413"/>
      <c r="AO436" s="414"/>
    </row>
    <row r="437" spans="1:41" ht="15.75" customHeight="1" x14ac:dyDescent="0.25">
      <c r="A437" s="74" t="s">
        <v>1820</v>
      </c>
      <c r="B437" s="88" t="s">
        <v>1971</v>
      </c>
      <c r="C437" s="75">
        <v>0</v>
      </c>
      <c r="D437" s="88" t="s">
        <v>2155</v>
      </c>
      <c r="E437" s="75" t="s">
        <v>2155</v>
      </c>
      <c r="F437" s="75">
        <v>0</v>
      </c>
      <c r="G437" s="76">
        <v>0</v>
      </c>
      <c r="H437" s="77"/>
      <c r="I437" s="390" t="s">
        <v>60</v>
      </c>
      <c r="J437" s="391"/>
      <c r="K437" s="391"/>
      <c r="L437" s="391"/>
      <c r="M437" s="391"/>
      <c r="N437" s="391"/>
      <c r="O437" s="392" t="s">
        <v>61</v>
      </c>
      <c r="P437" s="393" t="s">
        <v>61</v>
      </c>
      <c r="Q437" s="393" t="s">
        <v>61</v>
      </c>
      <c r="R437" s="393" t="s">
        <v>61</v>
      </c>
      <c r="S437" s="393" t="s">
        <v>61</v>
      </c>
      <c r="T437" s="393" t="s">
        <v>61</v>
      </c>
      <c r="U437" s="393" t="s">
        <v>61</v>
      </c>
      <c r="V437" s="393" t="s">
        <v>61</v>
      </c>
      <c r="W437" s="393" t="s">
        <v>61</v>
      </c>
      <c r="X437" s="393" t="s">
        <v>61</v>
      </c>
      <c r="Y437" s="393"/>
      <c r="Z437" s="393"/>
      <c r="AA437" s="393"/>
      <c r="AB437" s="393"/>
      <c r="AC437" s="393" t="s">
        <v>61</v>
      </c>
      <c r="AD437" s="393" t="s">
        <v>61</v>
      </c>
      <c r="AE437" s="393" t="s">
        <v>61</v>
      </c>
      <c r="AF437" s="393" t="s">
        <v>61</v>
      </c>
      <c r="AG437" s="393" t="s">
        <v>61</v>
      </c>
      <c r="AH437" s="393" t="s">
        <v>61</v>
      </c>
      <c r="AI437" s="393" t="s">
        <v>61</v>
      </c>
      <c r="AJ437" s="394" t="s">
        <v>61</v>
      </c>
      <c r="AK437" s="395">
        <f>AK428+AK433+AK436</f>
        <v>0</v>
      </c>
      <c r="AL437" s="396">
        <f>AL428+AL433+AL436</f>
        <v>0</v>
      </c>
      <c r="AM437" s="396">
        <f>AM428+AM433+AM436</f>
        <v>0</v>
      </c>
      <c r="AN437" s="396">
        <f>AN428+AN433+AN436</f>
        <v>0</v>
      </c>
      <c r="AO437" s="397">
        <f>AO428+AO433+AO436</f>
        <v>0</v>
      </c>
    </row>
    <row r="438" spans="1:41" ht="15.75" customHeight="1" thickBot="1" x14ac:dyDescent="0.3">
      <c r="A438" s="91" t="s">
        <v>62</v>
      </c>
      <c r="B438" s="92" t="s">
        <v>1971</v>
      </c>
      <c r="C438" s="93">
        <v>0</v>
      </c>
      <c r="D438" s="92" t="s">
        <v>2155</v>
      </c>
      <c r="E438" s="93" t="s">
        <v>2155</v>
      </c>
      <c r="F438" s="93">
        <v>0</v>
      </c>
      <c r="G438" s="94">
        <v>0</v>
      </c>
      <c r="H438" s="95"/>
      <c r="I438" s="398" t="s">
        <v>63</v>
      </c>
      <c r="J438" s="399"/>
      <c r="K438" s="399"/>
      <c r="L438" s="399"/>
      <c r="M438" s="399"/>
      <c r="N438" s="399"/>
      <c r="O438" s="400" t="s">
        <v>64</v>
      </c>
      <c r="P438" s="401" t="s">
        <v>64</v>
      </c>
      <c r="Q438" s="401" t="s">
        <v>64</v>
      </c>
      <c r="R438" s="401" t="s">
        <v>64</v>
      </c>
      <c r="S438" s="401" t="s">
        <v>64</v>
      </c>
      <c r="T438" s="401" t="s">
        <v>64</v>
      </c>
      <c r="U438" s="401" t="s">
        <v>64</v>
      </c>
      <c r="V438" s="401" t="s">
        <v>64</v>
      </c>
      <c r="W438" s="401" t="s">
        <v>64</v>
      </c>
      <c r="X438" s="401" t="s">
        <v>64</v>
      </c>
      <c r="Y438" s="401"/>
      <c r="Z438" s="401"/>
      <c r="AA438" s="401"/>
      <c r="AB438" s="401"/>
      <c r="AC438" s="401" t="s">
        <v>64</v>
      </c>
      <c r="AD438" s="401" t="s">
        <v>64</v>
      </c>
      <c r="AE438" s="401" t="s">
        <v>64</v>
      </c>
      <c r="AF438" s="401" t="s">
        <v>64</v>
      </c>
      <c r="AG438" s="401" t="s">
        <v>64</v>
      </c>
      <c r="AH438" s="401" t="s">
        <v>64</v>
      </c>
      <c r="AI438" s="401" t="s">
        <v>64</v>
      </c>
      <c r="AJ438" s="402" t="s">
        <v>64</v>
      </c>
      <c r="AK438" s="403">
        <f>AK426-AK437</f>
        <v>0</v>
      </c>
      <c r="AL438" s="404">
        <f>AL426-AL437</f>
        <v>0</v>
      </c>
      <c r="AM438" s="404">
        <f>AM426-AM437</f>
        <v>0</v>
      </c>
      <c r="AN438" s="404">
        <f>AN426-AN437</f>
        <v>0</v>
      </c>
      <c r="AO438" s="405">
        <f>AO426-AO437</f>
        <v>0</v>
      </c>
    </row>
    <row r="439" spans="1:41" ht="9.9499999999999993" customHeight="1" x14ac:dyDescent="0.25">
      <c r="A439" s="68"/>
      <c r="B439" s="68"/>
      <c r="C439" s="68"/>
      <c r="D439" s="68"/>
      <c r="E439" s="68"/>
      <c r="F439" s="68"/>
      <c r="G439" s="68"/>
      <c r="H439" s="68"/>
      <c r="I439" s="96"/>
      <c r="J439" s="96"/>
      <c r="K439" s="96"/>
      <c r="L439" s="96"/>
      <c r="M439" s="96"/>
      <c r="N439" s="96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101"/>
      <c r="AL439" s="102"/>
      <c r="AM439" s="102"/>
      <c r="AN439" s="102"/>
      <c r="AO439" s="102"/>
    </row>
    <row r="440" spans="1:41" ht="15.75" customHeight="1" x14ac:dyDescent="0.25">
      <c r="A440" s="68"/>
      <c r="B440" s="68"/>
      <c r="C440" s="68"/>
      <c r="D440" s="68"/>
      <c r="E440" s="68"/>
      <c r="F440" s="68"/>
      <c r="G440" s="68"/>
      <c r="H440" s="68"/>
      <c r="I440" s="96"/>
      <c r="J440" s="96"/>
      <c r="K440" s="96"/>
      <c r="L440" s="96"/>
      <c r="M440" s="96"/>
      <c r="N440" s="96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101"/>
      <c r="AL440" s="102"/>
      <c r="AM440" s="102"/>
      <c r="AN440" s="102"/>
      <c r="AO440" s="102"/>
    </row>
    <row r="441" spans="1:41" ht="15.75" customHeight="1" x14ac:dyDescent="0.25">
      <c r="A441" s="68"/>
      <c r="B441" s="68"/>
      <c r="C441" s="68"/>
      <c r="D441" s="68"/>
      <c r="E441" s="68"/>
      <c r="F441" s="68"/>
      <c r="G441" s="68"/>
      <c r="H441" s="63" t="s">
        <v>1834</v>
      </c>
      <c r="I441" s="63" t="s">
        <v>1834</v>
      </c>
      <c r="J441" s="56" t="s">
        <v>1835</v>
      </c>
      <c r="K441" s="56"/>
      <c r="L441" s="56"/>
      <c r="M441" s="56"/>
      <c r="N441" s="56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8"/>
      <c r="AM441" s="98"/>
      <c r="AN441" s="98"/>
      <c r="AO441" s="98"/>
    </row>
    <row r="442" spans="1:41" ht="9.9499999999999993" customHeight="1" x14ac:dyDescent="0.25">
      <c r="A442" s="68"/>
      <c r="B442" s="68"/>
      <c r="C442" s="68"/>
      <c r="D442" s="68"/>
      <c r="E442" s="68"/>
      <c r="F442" s="68"/>
      <c r="G442" s="68"/>
      <c r="H442" s="63"/>
      <c r="I442" s="56"/>
      <c r="J442" s="56"/>
      <c r="K442" s="56"/>
      <c r="L442" s="56"/>
      <c r="M442" s="56"/>
      <c r="N442" s="56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8"/>
      <c r="AM442" s="98"/>
      <c r="AN442" s="98"/>
      <c r="AO442" s="98"/>
    </row>
    <row r="443" spans="1:41" s="46" customFormat="1" ht="15" customHeight="1" x14ac:dyDescent="0.25">
      <c r="B443" s="48"/>
      <c r="C443" s="49"/>
      <c r="D443" s="48"/>
      <c r="E443" s="48"/>
      <c r="F443" s="48"/>
      <c r="G443" s="48"/>
      <c r="H443" s="63"/>
      <c r="I443" s="406"/>
      <c r="J443" s="406"/>
      <c r="K443" s="406"/>
      <c r="L443" s="406"/>
      <c r="M443" s="406"/>
      <c r="N443" s="406"/>
      <c r="O443" s="50"/>
      <c r="P443" s="50"/>
      <c r="Q443" s="50"/>
      <c r="R443" s="50"/>
      <c r="S443" s="50"/>
      <c r="T443" s="50"/>
      <c r="U443" s="50"/>
      <c r="V443" s="50"/>
      <c r="W443" s="389" t="s">
        <v>1836</v>
      </c>
      <c r="X443" s="389"/>
      <c r="Y443" s="389"/>
      <c r="Z443" s="389"/>
      <c r="AA443" s="389"/>
      <c r="AB443" s="389"/>
      <c r="AC443" s="389"/>
      <c r="AD443" s="389"/>
      <c r="AE443" s="389"/>
      <c r="AF443" s="389"/>
      <c r="AG443" s="389"/>
      <c r="AH443" s="389"/>
      <c r="AI443" s="389"/>
      <c r="AJ443" s="389"/>
      <c r="AK443" s="389"/>
      <c r="AL443" s="389"/>
      <c r="AM443" s="389"/>
      <c r="AN443" s="389"/>
      <c r="AO443" s="389"/>
    </row>
    <row r="444" spans="1:41" ht="15.75" customHeight="1" x14ac:dyDescent="0.25">
      <c r="A444" s="68"/>
      <c r="B444" s="68"/>
      <c r="C444" s="68"/>
      <c r="D444" s="68"/>
      <c r="E444" s="68"/>
      <c r="F444" s="68"/>
      <c r="G444" s="68"/>
      <c r="H444" s="68"/>
      <c r="I444" s="96"/>
      <c r="J444" s="96"/>
      <c r="K444" s="96"/>
      <c r="L444" s="96"/>
      <c r="M444" s="96"/>
      <c r="N444" s="96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8"/>
      <c r="AM444" s="98"/>
      <c r="AN444" s="98"/>
      <c r="AO444" s="98"/>
    </row>
    <row r="445" spans="1:41" ht="9.9499999999999993" customHeight="1" x14ac:dyDescent="0.25">
      <c r="A445" s="68"/>
      <c r="B445" s="68"/>
      <c r="C445" s="68"/>
      <c r="D445" s="68"/>
      <c r="E445" s="68"/>
      <c r="F445" s="68"/>
      <c r="G445" s="68"/>
      <c r="H445" s="68"/>
      <c r="I445" s="96"/>
      <c r="J445" s="96"/>
      <c r="K445" s="96"/>
      <c r="L445" s="96"/>
      <c r="M445" s="96"/>
      <c r="N445" s="96"/>
      <c r="O445" s="97"/>
      <c r="P445" s="97"/>
      <c r="Q445" s="97"/>
      <c r="R445" s="97"/>
      <c r="S445" s="97"/>
      <c r="T445" s="97"/>
      <c r="U445" s="97"/>
      <c r="V445" s="97"/>
      <c r="W445" s="389" t="s">
        <v>1837</v>
      </c>
      <c r="X445" s="389"/>
      <c r="Y445" s="389"/>
      <c r="Z445" s="389"/>
      <c r="AA445" s="389"/>
      <c r="AB445" s="389"/>
      <c r="AC445" s="389"/>
      <c r="AD445" s="389"/>
      <c r="AE445" s="389"/>
      <c r="AF445" s="389"/>
      <c r="AG445" s="389"/>
      <c r="AH445" s="389"/>
      <c r="AI445" s="389"/>
      <c r="AJ445" s="389"/>
      <c r="AK445" s="389"/>
      <c r="AL445" s="389"/>
      <c r="AM445" s="389"/>
      <c r="AN445" s="389"/>
      <c r="AO445" s="389"/>
    </row>
    <row r="446" spans="1:41" ht="9.9499999999999993" customHeight="1" x14ac:dyDescent="0.25">
      <c r="A446" s="68"/>
      <c r="B446" s="68"/>
      <c r="C446" s="68"/>
      <c r="D446" s="68"/>
      <c r="E446" s="68"/>
      <c r="F446" s="68"/>
      <c r="G446" s="68"/>
      <c r="H446" s="68"/>
      <c r="I446" s="96"/>
      <c r="J446" s="96"/>
      <c r="K446" s="96"/>
      <c r="L446" s="96"/>
      <c r="M446" s="96"/>
      <c r="N446" s="96"/>
      <c r="O446" s="97"/>
      <c r="P446" s="97"/>
      <c r="Q446" s="97"/>
      <c r="R446" s="97"/>
      <c r="S446" s="97"/>
      <c r="T446" s="97"/>
      <c r="U446" s="97"/>
      <c r="V446" s="97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</row>
    <row r="447" spans="1:41" ht="9.9499999999999993" customHeight="1" x14ac:dyDescent="0.25">
      <c r="A447" s="68"/>
      <c r="B447" s="68"/>
      <c r="C447" s="68"/>
      <c r="D447" s="68"/>
      <c r="E447" s="68"/>
      <c r="F447" s="68"/>
      <c r="G447" s="68"/>
      <c r="H447" s="68"/>
      <c r="I447" s="96"/>
      <c r="J447" s="96"/>
      <c r="K447" s="96"/>
      <c r="L447" s="96"/>
      <c r="M447" s="96"/>
      <c r="N447" s="96"/>
      <c r="O447" s="97"/>
      <c r="P447" s="97"/>
      <c r="Q447" s="97"/>
      <c r="R447" s="97"/>
      <c r="S447" s="97"/>
      <c r="T447" s="97"/>
      <c r="U447" s="97"/>
      <c r="V447" s="97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</row>
    <row r="448" spans="1:41" ht="15.75" customHeight="1" x14ac:dyDescent="0.25">
      <c r="A448" s="68"/>
      <c r="B448" s="68"/>
      <c r="C448" s="68"/>
      <c r="D448" s="68"/>
      <c r="E448" s="68"/>
      <c r="F448" s="68"/>
      <c r="G448" s="68"/>
      <c r="H448" s="68"/>
      <c r="I448" s="96"/>
      <c r="J448" s="96"/>
      <c r="K448" s="96"/>
      <c r="L448" s="96"/>
      <c r="M448" s="96"/>
      <c r="N448" s="96"/>
      <c r="O448" s="97"/>
      <c r="P448" s="97"/>
      <c r="Q448" s="97"/>
      <c r="R448" s="97"/>
      <c r="S448" s="97"/>
      <c r="T448" s="97"/>
      <c r="U448" s="97"/>
      <c r="V448" s="97"/>
      <c r="W448" s="97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</row>
    <row r="449" spans="9:41" ht="15.75" customHeight="1" x14ac:dyDescent="0.25">
      <c r="I449" s="99"/>
      <c r="J449" s="99"/>
      <c r="K449" s="99"/>
      <c r="L449" s="99"/>
      <c r="M449" s="99"/>
      <c r="N449" s="99"/>
      <c r="O449" s="52"/>
      <c r="P449" s="52"/>
      <c r="Q449" s="52"/>
      <c r="R449" s="52"/>
      <c r="S449" s="52"/>
      <c r="T449" s="52"/>
      <c r="U449" s="52"/>
      <c r="V449" s="52"/>
      <c r="W449" s="389" t="s">
        <v>1838</v>
      </c>
      <c r="X449" s="389"/>
      <c r="Y449" s="389"/>
      <c r="Z449" s="389"/>
      <c r="AA449" s="389"/>
      <c r="AB449" s="389"/>
      <c r="AC449" s="389"/>
      <c r="AD449" s="389"/>
      <c r="AE449" s="389"/>
      <c r="AF449" s="389"/>
      <c r="AG449" s="389"/>
      <c r="AH449" s="389"/>
      <c r="AI449" s="389"/>
      <c r="AJ449" s="389"/>
      <c r="AK449" s="389"/>
      <c r="AL449" s="389"/>
      <c r="AM449" s="389"/>
      <c r="AN449" s="389"/>
      <c r="AO449" s="389"/>
    </row>
    <row r="450" spans="9:41" ht="15.75" customHeight="1" x14ac:dyDescent="0.25">
      <c r="I450" s="99"/>
      <c r="J450" s="99"/>
      <c r="K450" s="99"/>
      <c r="L450" s="99"/>
      <c r="M450" s="99"/>
      <c r="N450" s="99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100"/>
      <c r="AM450" s="100"/>
      <c r="AN450" s="100"/>
      <c r="AO450" s="100"/>
    </row>
    <row r="451" spans="9:41" ht="15.75" customHeight="1" x14ac:dyDescent="0.25">
      <c r="I451" s="99"/>
      <c r="J451" s="99"/>
      <c r="K451" s="99"/>
      <c r="L451" s="99"/>
      <c r="M451" s="99"/>
      <c r="N451" s="99"/>
      <c r="O451" s="52"/>
      <c r="P451" s="52"/>
      <c r="Q451" s="52"/>
      <c r="R451" s="52"/>
      <c r="S451" s="52"/>
      <c r="T451" s="52"/>
      <c r="U451" s="52"/>
      <c r="V451" s="52"/>
      <c r="W451" s="389" t="s">
        <v>1837</v>
      </c>
      <c r="X451" s="389"/>
      <c r="Y451" s="389"/>
      <c r="Z451" s="389"/>
      <c r="AA451" s="389"/>
      <c r="AB451" s="389"/>
      <c r="AC451" s="389"/>
      <c r="AD451" s="389"/>
      <c r="AE451" s="389"/>
      <c r="AF451" s="389"/>
      <c r="AG451" s="389"/>
      <c r="AH451" s="389"/>
      <c r="AI451" s="389"/>
      <c r="AJ451" s="389"/>
      <c r="AK451" s="389"/>
      <c r="AL451" s="389"/>
      <c r="AM451" s="389"/>
      <c r="AN451" s="389"/>
      <c r="AO451" s="389"/>
    </row>
    <row r="452" spans="9:41" ht="15.75" customHeight="1" x14ac:dyDescent="0.25">
      <c r="I452" s="99"/>
      <c r="J452" s="99"/>
      <c r="K452" s="99"/>
      <c r="L452" s="99"/>
      <c r="M452" s="99"/>
      <c r="N452" s="99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100"/>
      <c r="AM452" s="100"/>
      <c r="AN452" s="100"/>
      <c r="AO452" s="100"/>
    </row>
    <row r="453" spans="9:41" ht="15.75" customHeight="1" x14ac:dyDescent="0.25">
      <c r="I453" s="99"/>
      <c r="J453" s="99"/>
      <c r="K453" s="99"/>
      <c r="L453" s="99"/>
      <c r="M453" s="99"/>
      <c r="N453" s="99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100"/>
      <c r="AM453" s="100"/>
      <c r="AN453" s="100"/>
      <c r="AO453" s="100"/>
    </row>
    <row r="454" spans="9:41" ht="15.75" customHeight="1" x14ac:dyDescent="0.25">
      <c r="I454" s="99"/>
      <c r="J454" s="99"/>
      <c r="K454" s="99"/>
      <c r="L454" s="99"/>
      <c r="M454" s="99"/>
      <c r="N454" s="99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100"/>
      <c r="AM454" s="100"/>
      <c r="AN454" s="100"/>
      <c r="AO454" s="100"/>
    </row>
    <row r="455" spans="9:41" ht="15.75" customHeight="1" x14ac:dyDescent="0.25">
      <c r="I455" s="99"/>
      <c r="J455" s="99"/>
      <c r="K455" s="99"/>
      <c r="L455" s="99"/>
      <c r="M455" s="99"/>
      <c r="N455" s="99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100"/>
      <c r="AM455" s="100"/>
      <c r="AN455" s="100"/>
      <c r="AO455" s="100"/>
    </row>
    <row r="456" spans="9:41" ht="15.75" customHeight="1" x14ac:dyDescent="0.25">
      <c r="I456" s="99"/>
      <c r="J456" s="99"/>
      <c r="K456" s="99"/>
      <c r="L456" s="99"/>
      <c r="M456" s="99"/>
      <c r="N456" s="99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100"/>
      <c r="AM456" s="100"/>
      <c r="AN456" s="100"/>
      <c r="AO456" s="100"/>
    </row>
    <row r="457" spans="9:41" ht="15.75" customHeight="1" x14ac:dyDescent="0.25">
      <c r="I457" s="99"/>
      <c r="J457" s="99"/>
      <c r="K457" s="99"/>
      <c r="L457" s="99"/>
      <c r="M457" s="99"/>
      <c r="N457" s="99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100"/>
      <c r="AM457" s="100"/>
      <c r="AN457" s="100"/>
      <c r="AO457" s="100"/>
    </row>
    <row r="458" spans="9:41" ht="15.75" customHeight="1" x14ac:dyDescent="0.25">
      <c r="I458" s="99"/>
      <c r="J458" s="99"/>
      <c r="K458" s="99"/>
      <c r="L458" s="99"/>
      <c r="M458" s="99"/>
      <c r="N458" s="99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100"/>
      <c r="AM458" s="100"/>
      <c r="AN458" s="100"/>
      <c r="AO458" s="100"/>
    </row>
    <row r="459" spans="9:41" ht="15.75" customHeight="1" x14ac:dyDescent="0.25">
      <c r="I459" s="99"/>
      <c r="J459" s="99"/>
      <c r="K459" s="99"/>
      <c r="L459" s="99"/>
      <c r="M459" s="99"/>
      <c r="N459" s="99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100"/>
      <c r="AM459" s="100"/>
      <c r="AN459" s="100"/>
      <c r="AO459" s="100"/>
    </row>
    <row r="460" spans="9:41" ht="15.75" customHeight="1" x14ac:dyDescent="0.25">
      <c r="I460" s="99"/>
      <c r="J460" s="99"/>
      <c r="K460" s="99"/>
      <c r="L460" s="99"/>
      <c r="M460" s="99"/>
      <c r="N460" s="99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100"/>
      <c r="AM460" s="100"/>
      <c r="AN460" s="100"/>
      <c r="AO460" s="100"/>
    </row>
    <row r="461" spans="9:41" ht="15.75" customHeight="1" x14ac:dyDescent="0.25">
      <c r="I461" s="99"/>
      <c r="J461" s="99"/>
      <c r="K461" s="99"/>
      <c r="L461" s="99"/>
      <c r="M461" s="99"/>
      <c r="N461" s="99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100"/>
      <c r="AM461" s="100"/>
      <c r="AN461" s="100"/>
      <c r="AO461" s="100"/>
    </row>
    <row r="462" spans="9:41" ht="15.75" customHeight="1" x14ac:dyDescent="0.25">
      <c r="I462" s="99"/>
      <c r="J462" s="99"/>
      <c r="K462" s="99"/>
      <c r="L462" s="99"/>
      <c r="M462" s="99"/>
      <c r="N462" s="99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100"/>
      <c r="AM462" s="100"/>
      <c r="AN462" s="100"/>
      <c r="AO462" s="100"/>
    </row>
    <row r="463" spans="9:41" ht="15.75" customHeight="1" x14ac:dyDescent="0.25">
      <c r="I463" s="99"/>
      <c r="J463" s="99"/>
      <c r="K463" s="99"/>
      <c r="L463" s="99"/>
      <c r="M463" s="99"/>
      <c r="N463" s="99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100"/>
      <c r="AM463" s="100"/>
      <c r="AN463" s="100"/>
      <c r="AO463" s="100"/>
    </row>
    <row r="464" spans="9:41" ht="15.75" customHeight="1" x14ac:dyDescent="0.25">
      <c r="I464" s="99"/>
      <c r="J464" s="99"/>
      <c r="K464" s="99"/>
      <c r="L464" s="99"/>
      <c r="M464" s="99"/>
      <c r="N464" s="99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100"/>
      <c r="AM464" s="100"/>
      <c r="AN464" s="100"/>
      <c r="AO464" s="100"/>
    </row>
    <row r="465" spans="9:41" ht="15.75" customHeight="1" x14ac:dyDescent="0.25">
      <c r="I465" s="99"/>
      <c r="J465" s="99"/>
      <c r="K465" s="99"/>
      <c r="L465" s="99"/>
      <c r="M465" s="99"/>
      <c r="N465" s="99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100"/>
      <c r="AM465" s="100"/>
      <c r="AN465" s="100"/>
      <c r="AO465" s="100"/>
    </row>
    <row r="466" spans="9:41" ht="15.75" customHeight="1" x14ac:dyDescent="0.25">
      <c r="I466" s="99"/>
      <c r="J466" s="99"/>
      <c r="K466" s="99"/>
      <c r="L466" s="99"/>
      <c r="M466" s="99"/>
      <c r="N466" s="99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100"/>
      <c r="AM466" s="100"/>
      <c r="AN466" s="100"/>
      <c r="AO466" s="100"/>
    </row>
    <row r="467" spans="9:41" ht="15.75" customHeight="1" x14ac:dyDescent="0.25">
      <c r="I467" s="99"/>
      <c r="J467" s="99"/>
      <c r="K467" s="99"/>
      <c r="L467" s="99"/>
      <c r="M467" s="99"/>
      <c r="N467" s="99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100"/>
      <c r="AM467" s="100"/>
      <c r="AN467" s="100"/>
      <c r="AO467" s="100"/>
    </row>
    <row r="468" spans="9:41" ht="15.75" customHeight="1" x14ac:dyDescent="0.25">
      <c r="I468" s="99"/>
      <c r="J468" s="99"/>
      <c r="K468" s="99"/>
      <c r="L468" s="99"/>
      <c r="M468" s="99"/>
      <c r="N468" s="99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98"/>
      <c r="AM468" s="98"/>
      <c r="AN468" s="98"/>
      <c r="AO468" s="98"/>
    </row>
    <row r="469" spans="9:41" ht="15.75" customHeight="1" x14ac:dyDescent="0.25">
      <c r="I469" s="99"/>
      <c r="J469" s="99"/>
      <c r="K469" s="99"/>
      <c r="L469" s="99"/>
      <c r="M469" s="99"/>
      <c r="N469" s="99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98"/>
      <c r="AM469" s="98"/>
      <c r="AN469" s="98"/>
      <c r="AO469" s="98"/>
    </row>
    <row r="470" spans="9:41" ht="15.75" customHeight="1" x14ac:dyDescent="0.25">
      <c r="I470" s="99"/>
      <c r="J470" s="99"/>
      <c r="K470" s="99"/>
      <c r="L470" s="99"/>
      <c r="M470" s="99"/>
      <c r="N470" s="99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98"/>
      <c r="AM470" s="98"/>
      <c r="AN470" s="98"/>
      <c r="AO470" s="98"/>
    </row>
    <row r="471" spans="9:41" ht="15.75" customHeight="1" x14ac:dyDescent="0.25">
      <c r="I471" s="99"/>
      <c r="J471" s="99"/>
      <c r="K471" s="99"/>
      <c r="L471" s="99"/>
      <c r="M471" s="99"/>
      <c r="N471" s="99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98"/>
      <c r="AM471" s="98"/>
      <c r="AN471" s="98"/>
      <c r="AO471" s="98"/>
    </row>
    <row r="472" spans="9:41" ht="15.75" customHeight="1" x14ac:dyDescent="0.25">
      <c r="I472" s="99"/>
      <c r="J472" s="99"/>
      <c r="K472" s="99"/>
      <c r="L472" s="99"/>
      <c r="M472" s="99"/>
      <c r="N472" s="99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98"/>
      <c r="AM472" s="98"/>
      <c r="AN472" s="98"/>
      <c r="AO472" s="98"/>
    </row>
    <row r="473" spans="9:41" ht="15.75" customHeight="1" x14ac:dyDescent="0.25">
      <c r="I473" s="99"/>
      <c r="J473" s="99"/>
      <c r="K473" s="99"/>
      <c r="L473" s="99"/>
      <c r="M473" s="99"/>
      <c r="N473" s="99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98"/>
      <c r="AM473" s="98"/>
      <c r="AN473" s="98"/>
      <c r="AO473" s="98"/>
    </row>
    <row r="474" spans="9:41" ht="15.75" customHeight="1" x14ac:dyDescent="0.25">
      <c r="I474" s="99"/>
      <c r="J474" s="99"/>
      <c r="K474" s="99"/>
      <c r="L474" s="99"/>
      <c r="M474" s="99"/>
      <c r="N474" s="99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98"/>
      <c r="AM474" s="98"/>
      <c r="AN474" s="98"/>
      <c r="AO474" s="98"/>
    </row>
    <row r="475" spans="9:41" ht="15.75" customHeight="1" x14ac:dyDescent="0.25">
      <c r="I475" s="99"/>
      <c r="J475" s="99"/>
      <c r="K475" s="99"/>
      <c r="L475" s="99"/>
      <c r="M475" s="99"/>
      <c r="N475" s="99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98"/>
      <c r="AM475" s="98"/>
      <c r="AN475" s="98"/>
      <c r="AO475" s="98"/>
    </row>
    <row r="476" spans="9:41" ht="15.75" customHeight="1" x14ac:dyDescent="0.25">
      <c r="I476" s="99"/>
      <c r="J476" s="99"/>
      <c r="K476" s="99"/>
      <c r="L476" s="99"/>
      <c r="M476" s="99"/>
      <c r="N476" s="99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98"/>
      <c r="AM476" s="98"/>
      <c r="AN476" s="98"/>
      <c r="AO476" s="98"/>
    </row>
    <row r="477" spans="9:41" ht="15.75" customHeight="1" x14ac:dyDescent="0.25">
      <c r="I477" s="99"/>
      <c r="J477" s="99"/>
      <c r="K477" s="99"/>
      <c r="L477" s="99"/>
      <c r="M477" s="99"/>
      <c r="N477" s="99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98"/>
      <c r="AM477" s="98"/>
      <c r="AN477" s="98"/>
      <c r="AO477" s="98"/>
    </row>
    <row r="478" spans="9:41" ht="15.75" customHeight="1" x14ac:dyDescent="0.25">
      <c r="I478" s="99"/>
      <c r="J478" s="99"/>
      <c r="K478" s="99"/>
      <c r="L478" s="99"/>
      <c r="M478" s="99"/>
      <c r="N478" s="99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98"/>
      <c r="AM478" s="98"/>
      <c r="AN478" s="98"/>
      <c r="AO478" s="98"/>
    </row>
    <row r="479" spans="9:41" ht="15.75" customHeight="1" x14ac:dyDescent="0.25">
      <c r="I479" s="99"/>
      <c r="J479" s="99"/>
      <c r="K479" s="99"/>
      <c r="L479" s="99"/>
      <c r="M479" s="99"/>
      <c r="N479" s="99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98"/>
      <c r="AM479" s="98"/>
      <c r="AN479" s="98"/>
      <c r="AO479" s="98"/>
    </row>
    <row r="480" spans="9:41" ht="15.75" customHeight="1" x14ac:dyDescent="0.25">
      <c r="I480" s="99"/>
      <c r="J480" s="99"/>
      <c r="K480" s="99"/>
      <c r="L480" s="99"/>
      <c r="M480" s="99"/>
      <c r="N480" s="99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98"/>
      <c r="AM480" s="98"/>
      <c r="AN480" s="98"/>
      <c r="AO480" s="98"/>
    </row>
    <row r="481" spans="9:41" ht="15.75" customHeight="1" x14ac:dyDescent="0.25">
      <c r="I481" s="99"/>
      <c r="J481" s="99"/>
      <c r="K481" s="99"/>
      <c r="L481" s="99"/>
      <c r="M481" s="99"/>
      <c r="N481" s="99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98"/>
      <c r="AM481" s="98"/>
      <c r="AN481" s="98"/>
      <c r="AO481" s="98"/>
    </row>
    <row r="482" spans="9:41" ht="15.75" customHeight="1" x14ac:dyDescent="0.25">
      <c r="I482" s="99"/>
      <c r="J482" s="99"/>
      <c r="K482" s="99"/>
      <c r="L482" s="99"/>
      <c r="M482" s="99"/>
      <c r="N482" s="99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98"/>
      <c r="AM482" s="98"/>
      <c r="AN482" s="98"/>
      <c r="AO482" s="98"/>
    </row>
    <row r="483" spans="9:41" ht="15.75" customHeight="1" x14ac:dyDescent="0.25">
      <c r="I483" s="99"/>
      <c r="J483" s="99"/>
      <c r="K483" s="99"/>
      <c r="L483" s="99"/>
      <c r="M483" s="99"/>
      <c r="N483" s="99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98"/>
      <c r="AM483" s="98"/>
      <c r="AN483" s="98"/>
      <c r="AO483" s="98"/>
    </row>
    <row r="484" spans="9:41" ht="15.75" customHeight="1" x14ac:dyDescent="0.25">
      <c r="I484" s="99"/>
      <c r="J484" s="99"/>
      <c r="K484" s="99"/>
      <c r="L484" s="99"/>
      <c r="M484" s="99"/>
      <c r="N484" s="99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98"/>
      <c r="AM484" s="98"/>
      <c r="AN484" s="98"/>
      <c r="AO484" s="98"/>
    </row>
    <row r="485" spans="9:41" ht="15.75" customHeight="1" x14ac:dyDescent="0.25">
      <c r="I485" s="99"/>
      <c r="J485" s="99"/>
      <c r="K485" s="99"/>
      <c r="L485" s="99"/>
      <c r="M485" s="99"/>
      <c r="N485" s="99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98"/>
      <c r="AM485" s="98"/>
      <c r="AN485" s="98"/>
      <c r="AO485" s="98"/>
    </row>
    <row r="486" spans="9:41" ht="15.75" customHeight="1" x14ac:dyDescent="0.25">
      <c r="I486" s="99"/>
      <c r="J486" s="99"/>
      <c r="K486" s="99"/>
      <c r="L486" s="99"/>
      <c r="M486" s="99"/>
      <c r="N486" s="99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98"/>
      <c r="AM486" s="98"/>
      <c r="AN486" s="98"/>
      <c r="AO486" s="98"/>
    </row>
    <row r="487" spans="9:41" ht="15.75" customHeight="1" x14ac:dyDescent="0.25">
      <c r="I487" s="99"/>
      <c r="J487" s="99"/>
      <c r="K487" s="99"/>
      <c r="L487" s="99"/>
      <c r="M487" s="99"/>
      <c r="N487" s="99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98"/>
      <c r="AM487" s="98"/>
      <c r="AN487" s="98"/>
      <c r="AO487" s="98"/>
    </row>
    <row r="488" spans="9:41" ht="15.75" customHeight="1" x14ac:dyDescent="0.25">
      <c r="I488" s="99"/>
      <c r="J488" s="99"/>
      <c r="K488" s="99"/>
      <c r="L488" s="99"/>
      <c r="M488" s="99"/>
      <c r="N488" s="99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98"/>
      <c r="AM488" s="98"/>
      <c r="AN488" s="98"/>
      <c r="AO488" s="98"/>
    </row>
    <row r="489" spans="9:41" ht="15.75" customHeight="1" x14ac:dyDescent="0.25">
      <c r="I489" s="99"/>
      <c r="J489" s="99"/>
      <c r="K489" s="99"/>
      <c r="L489" s="99"/>
      <c r="M489" s="99"/>
      <c r="N489" s="99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98"/>
      <c r="AM489" s="98"/>
      <c r="AN489" s="98"/>
      <c r="AO489" s="98"/>
    </row>
    <row r="490" spans="9:41" ht="15.75" customHeight="1" x14ac:dyDescent="0.25">
      <c r="I490" s="99"/>
      <c r="J490" s="99"/>
      <c r="K490" s="99"/>
      <c r="L490" s="99"/>
      <c r="M490" s="99"/>
      <c r="N490" s="99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98"/>
      <c r="AM490" s="98"/>
      <c r="AN490" s="98"/>
      <c r="AO490" s="98"/>
    </row>
    <row r="491" spans="9:41" ht="15.75" customHeight="1" x14ac:dyDescent="0.25">
      <c r="I491" s="99"/>
      <c r="J491" s="99"/>
      <c r="K491" s="99"/>
      <c r="L491" s="99"/>
      <c r="M491" s="99"/>
      <c r="N491" s="99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98"/>
      <c r="AM491" s="98"/>
      <c r="AN491" s="98"/>
      <c r="AO491" s="98"/>
    </row>
    <row r="492" spans="9:41" ht="15.75" customHeight="1" x14ac:dyDescent="0.25">
      <c r="I492" s="99"/>
      <c r="J492" s="99"/>
      <c r="K492" s="99"/>
      <c r="L492" s="99"/>
      <c r="M492" s="99"/>
      <c r="N492" s="99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98"/>
      <c r="AM492" s="98"/>
      <c r="AN492" s="98"/>
      <c r="AO492" s="98"/>
    </row>
    <row r="493" spans="9:41" ht="15.75" customHeight="1" x14ac:dyDescent="0.25">
      <c r="I493" s="99"/>
      <c r="J493" s="99"/>
      <c r="K493" s="99"/>
      <c r="L493" s="99"/>
      <c r="M493" s="99"/>
      <c r="N493" s="99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98"/>
      <c r="AM493" s="98"/>
      <c r="AN493" s="98"/>
      <c r="AO493" s="98"/>
    </row>
    <row r="494" spans="9:41" ht="15.75" customHeight="1" x14ac:dyDescent="0.25">
      <c r="I494" s="99"/>
      <c r="J494" s="99"/>
      <c r="K494" s="99"/>
      <c r="L494" s="99"/>
      <c r="M494" s="99"/>
      <c r="N494" s="99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98"/>
      <c r="AM494" s="98"/>
      <c r="AN494" s="98"/>
      <c r="AO494" s="98"/>
    </row>
    <row r="495" spans="9:41" ht="15.75" customHeight="1" x14ac:dyDescent="0.25">
      <c r="I495" s="99"/>
      <c r="J495" s="99"/>
      <c r="K495" s="99"/>
      <c r="L495" s="99"/>
      <c r="M495" s="99"/>
      <c r="N495" s="99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98"/>
      <c r="AM495" s="98"/>
      <c r="AN495" s="98"/>
      <c r="AO495" s="98"/>
    </row>
    <row r="496" spans="9:41" ht="15.75" customHeight="1" x14ac:dyDescent="0.25">
      <c r="I496" s="99"/>
      <c r="J496" s="99"/>
      <c r="K496" s="99"/>
      <c r="L496" s="99"/>
      <c r="M496" s="99"/>
      <c r="N496" s="99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98"/>
      <c r="AM496" s="98"/>
      <c r="AN496" s="98"/>
      <c r="AO496" s="98"/>
    </row>
    <row r="497" spans="9:41" ht="15.75" customHeight="1" x14ac:dyDescent="0.25">
      <c r="I497" s="99"/>
      <c r="J497" s="99"/>
      <c r="K497" s="99"/>
      <c r="L497" s="99"/>
      <c r="M497" s="99"/>
      <c r="N497" s="99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98"/>
      <c r="AM497" s="98"/>
      <c r="AN497" s="98"/>
      <c r="AO497" s="98"/>
    </row>
    <row r="498" spans="9:41" ht="15.75" customHeight="1" x14ac:dyDescent="0.25">
      <c r="I498" s="99"/>
      <c r="J498" s="99"/>
      <c r="K498" s="99"/>
      <c r="L498" s="99"/>
      <c r="M498" s="99"/>
      <c r="N498" s="99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98"/>
      <c r="AM498" s="98"/>
      <c r="AN498" s="98"/>
      <c r="AO498" s="98"/>
    </row>
    <row r="499" spans="9:41" ht="15.75" customHeight="1" x14ac:dyDescent="0.25">
      <c r="I499" s="99"/>
      <c r="J499" s="99"/>
      <c r="K499" s="99"/>
      <c r="L499" s="99"/>
      <c r="M499" s="99"/>
      <c r="N499" s="99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98"/>
      <c r="AM499" s="98"/>
      <c r="AN499" s="98"/>
      <c r="AO499" s="98"/>
    </row>
    <row r="500" spans="9:41" ht="15.75" customHeight="1" x14ac:dyDescent="0.25">
      <c r="I500" s="99"/>
      <c r="J500" s="99"/>
      <c r="K500" s="99"/>
      <c r="L500" s="99"/>
      <c r="M500" s="99"/>
      <c r="N500" s="99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98"/>
      <c r="AM500" s="98"/>
      <c r="AN500" s="98"/>
      <c r="AO500" s="98"/>
    </row>
    <row r="501" spans="9:41" ht="15.75" customHeight="1" x14ac:dyDescent="0.25">
      <c r="I501" s="99"/>
      <c r="J501" s="99"/>
      <c r="K501" s="99"/>
      <c r="L501" s="99"/>
      <c r="M501" s="99"/>
      <c r="N501" s="99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98"/>
      <c r="AM501" s="98"/>
      <c r="AN501" s="98"/>
      <c r="AO501" s="98"/>
    </row>
    <row r="502" spans="9:41" ht="15.75" customHeight="1" x14ac:dyDescent="0.25">
      <c r="I502" s="99"/>
      <c r="J502" s="99"/>
      <c r="K502" s="99"/>
      <c r="L502" s="99"/>
      <c r="M502" s="99"/>
      <c r="N502" s="99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98"/>
      <c r="AM502" s="98"/>
      <c r="AN502" s="98"/>
      <c r="AO502" s="98"/>
    </row>
    <row r="503" spans="9:41" ht="15.75" customHeight="1" x14ac:dyDescent="0.25">
      <c r="I503" s="99"/>
      <c r="J503" s="99"/>
      <c r="K503" s="99"/>
      <c r="L503" s="99"/>
      <c r="M503" s="99"/>
      <c r="N503" s="99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98"/>
      <c r="AM503" s="98"/>
      <c r="AN503" s="98"/>
      <c r="AO503" s="98"/>
    </row>
    <row r="504" spans="9:41" ht="15.75" customHeight="1" x14ac:dyDescent="0.25">
      <c r="I504" s="99"/>
      <c r="J504" s="99"/>
      <c r="K504" s="99"/>
      <c r="L504" s="99"/>
      <c r="M504" s="99"/>
      <c r="N504" s="99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98"/>
      <c r="AM504" s="98"/>
      <c r="AN504" s="98"/>
      <c r="AO504" s="98"/>
    </row>
    <row r="505" spans="9:41" ht="15.75" customHeight="1" x14ac:dyDescent="0.25">
      <c r="I505" s="99"/>
      <c r="J505" s="99"/>
      <c r="K505" s="99"/>
      <c r="L505" s="99"/>
      <c r="M505" s="99"/>
      <c r="N505" s="99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98"/>
      <c r="AM505" s="98"/>
      <c r="AN505" s="98"/>
      <c r="AO505" s="98"/>
    </row>
    <row r="506" spans="9:41" ht="15.75" customHeight="1" x14ac:dyDescent="0.25">
      <c r="I506" s="99"/>
      <c r="J506" s="99"/>
      <c r="K506" s="99"/>
      <c r="L506" s="99"/>
      <c r="M506" s="99"/>
      <c r="N506" s="99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98"/>
      <c r="AM506" s="98"/>
      <c r="AN506" s="98"/>
      <c r="AO506" s="98"/>
    </row>
    <row r="507" spans="9:41" ht="15.75" customHeight="1" x14ac:dyDescent="0.25">
      <c r="I507" s="99"/>
      <c r="J507" s="99"/>
      <c r="K507" s="99"/>
      <c r="L507" s="99"/>
      <c r="M507" s="99"/>
      <c r="N507" s="99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98"/>
      <c r="AM507" s="98"/>
      <c r="AN507" s="98"/>
      <c r="AO507" s="98"/>
    </row>
    <row r="508" spans="9:41" ht="15.75" customHeight="1" x14ac:dyDescent="0.25">
      <c r="I508" s="99"/>
      <c r="J508" s="99"/>
      <c r="K508" s="99"/>
      <c r="L508" s="99"/>
      <c r="M508" s="99"/>
      <c r="N508" s="99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98"/>
      <c r="AM508" s="98"/>
      <c r="AN508" s="98"/>
      <c r="AO508" s="98"/>
    </row>
    <row r="509" spans="9:41" ht="15.75" customHeight="1" x14ac:dyDescent="0.25">
      <c r="I509" s="99"/>
      <c r="J509" s="99"/>
      <c r="K509" s="99"/>
      <c r="L509" s="99"/>
      <c r="M509" s="99"/>
      <c r="N509" s="99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98"/>
      <c r="AM509" s="98"/>
      <c r="AN509" s="98"/>
      <c r="AO509" s="98"/>
    </row>
    <row r="510" spans="9:41" ht="15.75" customHeight="1" x14ac:dyDescent="0.25">
      <c r="I510" s="99"/>
      <c r="J510" s="99"/>
      <c r="K510" s="99"/>
      <c r="L510" s="99"/>
      <c r="M510" s="99"/>
      <c r="N510" s="99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98"/>
      <c r="AM510" s="98"/>
      <c r="AN510" s="98"/>
      <c r="AO510" s="98"/>
    </row>
    <row r="511" spans="9:41" ht="15.75" customHeight="1" x14ac:dyDescent="0.25">
      <c r="I511" s="99"/>
      <c r="J511" s="99"/>
      <c r="K511" s="99"/>
      <c r="L511" s="99"/>
      <c r="M511" s="99"/>
      <c r="N511" s="99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98"/>
      <c r="AM511" s="98"/>
      <c r="AN511" s="98"/>
      <c r="AO511" s="98"/>
    </row>
    <row r="512" spans="9:41" ht="15.75" customHeight="1" x14ac:dyDescent="0.25">
      <c r="I512" s="99"/>
      <c r="J512" s="99"/>
      <c r="K512" s="99"/>
      <c r="L512" s="99"/>
      <c r="M512" s="99"/>
      <c r="N512" s="99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98"/>
      <c r="AM512" s="98"/>
      <c r="AN512" s="98"/>
      <c r="AO512" s="98"/>
    </row>
    <row r="513" spans="9:41" ht="15.75" customHeight="1" x14ac:dyDescent="0.25">
      <c r="I513" s="99"/>
      <c r="J513" s="99"/>
      <c r="K513" s="99"/>
      <c r="L513" s="99"/>
      <c r="M513" s="99"/>
      <c r="N513" s="99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98"/>
      <c r="AM513" s="98"/>
      <c r="AN513" s="98"/>
      <c r="AO513" s="98"/>
    </row>
    <row r="514" spans="9:41" ht="15.75" customHeight="1" x14ac:dyDescent="0.25">
      <c r="I514" s="99"/>
      <c r="J514" s="99"/>
      <c r="K514" s="99"/>
      <c r="L514" s="99"/>
      <c r="M514" s="99"/>
      <c r="N514" s="99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98"/>
      <c r="AM514" s="98"/>
      <c r="AN514" s="98"/>
      <c r="AO514" s="98"/>
    </row>
    <row r="515" spans="9:41" ht="15.75" customHeight="1" x14ac:dyDescent="0.25">
      <c r="I515" s="99"/>
      <c r="J515" s="99"/>
      <c r="K515" s="99"/>
      <c r="L515" s="99"/>
      <c r="M515" s="99"/>
      <c r="N515" s="99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98"/>
      <c r="AM515" s="98"/>
      <c r="AN515" s="98"/>
      <c r="AO515" s="98"/>
    </row>
    <row r="516" spans="9:41" ht="15.75" customHeight="1" x14ac:dyDescent="0.25">
      <c r="I516" s="99"/>
      <c r="J516" s="99"/>
      <c r="K516" s="99"/>
      <c r="L516" s="99"/>
      <c r="M516" s="99"/>
      <c r="N516" s="99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98"/>
      <c r="AM516" s="98"/>
      <c r="AN516" s="98"/>
      <c r="AO516" s="98"/>
    </row>
    <row r="517" spans="9:41" ht="15.75" customHeight="1" x14ac:dyDescent="0.25">
      <c r="I517" s="99"/>
      <c r="J517" s="99"/>
      <c r="K517" s="99"/>
      <c r="L517" s="99"/>
      <c r="M517" s="99"/>
      <c r="N517" s="99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98"/>
      <c r="AM517" s="98"/>
      <c r="AN517" s="98"/>
      <c r="AO517" s="98"/>
    </row>
    <row r="518" spans="9:41" ht="15.75" customHeight="1" x14ac:dyDescent="0.25">
      <c r="I518" s="99"/>
      <c r="J518" s="99"/>
      <c r="K518" s="99"/>
      <c r="L518" s="99"/>
      <c r="M518" s="99"/>
      <c r="N518" s="99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98"/>
      <c r="AM518" s="98"/>
      <c r="AN518" s="98"/>
      <c r="AO518" s="98"/>
    </row>
    <row r="519" spans="9:41" ht="15.75" customHeight="1" x14ac:dyDescent="0.25">
      <c r="I519" s="99"/>
      <c r="J519" s="99"/>
      <c r="K519" s="99"/>
      <c r="L519" s="99"/>
      <c r="M519" s="99"/>
      <c r="N519" s="99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98"/>
      <c r="AM519" s="98"/>
      <c r="AN519" s="98"/>
      <c r="AO519" s="98"/>
    </row>
    <row r="520" spans="9:41" ht="15.75" customHeight="1" x14ac:dyDescent="0.25">
      <c r="I520" s="99"/>
      <c r="J520" s="99"/>
      <c r="K520" s="99"/>
      <c r="L520" s="99"/>
      <c r="M520" s="99"/>
      <c r="N520" s="99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98"/>
      <c r="AM520" s="98"/>
      <c r="AN520" s="98"/>
      <c r="AO520" s="98"/>
    </row>
    <row r="521" spans="9:41" ht="15.75" customHeight="1" x14ac:dyDescent="0.25">
      <c r="I521" s="99"/>
      <c r="J521" s="99"/>
      <c r="K521" s="99"/>
      <c r="L521" s="99"/>
      <c r="M521" s="99"/>
      <c r="N521" s="99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98"/>
      <c r="AM521" s="98"/>
      <c r="AN521" s="98"/>
      <c r="AO521" s="98"/>
    </row>
    <row r="522" spans="9:41" ht="15.75" customHeight="1" x14ac:dyDescent="0.25">
      <c r="I522" s="99"/>
      <c r="J522" s="99"/>
      <c r="K522" s="99"/>
      <c r="L522" s="99"/>
      <c r="M522" s="99"/>
      <c r="N522" s="99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98"/>
      <c r="AM522" s="98"/>
      <c r="AN522" s="98"/>
      <c r="AO522" s="98"/>
    </row>
    <row r="523" spans="9:41" ht="15.75" customHeight="1" x14ac:dyDescent="0.25">
      <c r="I523" s="99"/>
      <c r="J523" s="99"/>
      <c r="K523" s="99"/>
      <c r="L523" s="99"/>
      <c r="M523" s="99"/>
      <c r="N523" s="99"/>
      <c r="AK523" s="52"/>
      <c r="AL523" s="98"/>
      <c r="AM523" s="98"/>
      <c r="AN523" s="98"/>
      <c r="AO523" s="98"/>
    </row>
    <row r="524" spans="9:41" ht="15.75" customHeight="1" x14ac:dyDescent="0.25">
      <c r="I524" s="99"/>
      <c r="J524" s="99"/>
      <c r="K524" s="99"/>
      <c r="L524" s="99"/>
      <c r="M524" s="99"/>
      <c r="N524" s="99"/>
      <c r="AK524" s="52"/>
      <c r="AL524" s="98"/>
      <c r="AM524" s="98"/>
      <c r="AN524" s="98"/>
      <c r="AO524" s="98"/>
    </row>
    <row r="525" spans="9:41" ht="15.75" customHeight="1" x14ac:dyDescent="0.25">
      <c r="I525" s="99"/>
      <c r="J525" s="99"/>
      <c r="K525" s="99"/>
      <c r="L525" s="99"/>
      <c r="M525" s="99"/>
      <c r="N525" s="99"/>
      <c r="AK525" s="52"/>
      <c r="AL525" s="98"/>
      <c r="AM525" s="98"/>
      <c r="AN525" s="98"/>
      <c r="AO525" s="98"/>
    </row>
    <row r="526" spans="9:41" ht="15.75" customHeight="1" x14ac:dyDescent="0.25">
      <c r="I526" s="99"/>
      <c r="J526" s="99"/>
      <c r="K526" s="99"/>
      <c r="L526" s="99"/>
      <c r="M526" s="99"/>
      <c r="N526" s="99"/>
      <c r="AK526" s="52"/>
      <c r="AL526" s="98"/>
      <c r="AM526" s="98"/>
      <c r="AN526" s="98"/>
      <c r="AO526" s="98"/>
    </row>
    <row r="527" spans="9:41" ht="15.75" customHeight="1" x14ac:dyDescent="0.25">
      <c r="I527" s="99"/>
      <c r="J527" s="99"/>
      <c r="K527" s="99"/>
      <c r="L527" s="99"/>
      <c r="M527" s="99"/>
      <c r="N527" s="99"/>
      <c r="AK527" s="52"/>
      <c r="AL527" s="98"/>
      <c r="AM527" s="98"/>
      <c r="AN527" s="98"/>
      <c r="AO527" s="98"/>
    </row>
    <row r="528" spans="9:41" ht="15.75" customHeight="1" x14ac:dyDescent="0.25">
      <c r="I528" s="99"/>
      <c r="J528" s="99"/>
      <c r="K528" s="99"/>
      <c r="L528" s="99"/>
      <c r="M528" s="99"/>
      <c r="N528" s="99"/>
      <c r="AK528" s="52"/>
      <c r="AL528" s="98"/>
      <c r="AM528" s="98"/>
      <c r="AN528" s="98"/>
      <c r="AO528" s="98"/>
    </row>
    <row r="529" spans="9:41" ht="15.75" customHeight="1" x14ac:dyDescent="0.25">
      <c r="I529" s="99"/>
      <c r="J529" s="99"/>
      <c r="K529" s="99"/>
      <c r="L529" s="99"/>
      <c r="M529" s="99"/>
      <c r="N529" s="99"/>
      <c r="AK529" s="52"/>
      <c r="AL529" s="98"/>
      <c r="AM529" s="98"/>
      <c r="AN529" s="98"/>
      <c r="AO529" s="98"/>
    </row>
    <row r="530" spans="9:41" ht="15.75" customHeight="1" x14ac:dyDescent="0.25">
      <c r="I530" s="99"/>
      <c r="J530" s="99"/>
      <c r="K530" s="99"/>
      <c r="L530" s="99"/>
      <c r="M530" s="99"/>
      <c r="N530" s="99"/>
      <c r="AK530" s="52"/>
      <c r="AL530" s="98"/>
      <c r="AM530" s="98"/>
      <c r="AN530" s="98"/>
      <c r="AO530" s="98"/>
    </row>
    <row r="531" spans="9:41" ht="15.75" customHeight="1" x14ac:dyDescent="0.25">
      <c r="I531" s="99"/>
      <c r="J531" s="99"/>
      <c r="K531" s="99"/>
      <c r="L531" s="99"/>
      <c r="M531" s="99"/>
      <c r="N531" s="99"/>
      <c r="AK531" s="52"/>
      <c r="AL531" s="98"/>
      <c r="AM531" s="98"/>
      <c r="AN531" s="98"/>
      <c r="AO531" s="98"/>
    </row>
    <row r="532" spans="9:41" ht="15.75" customHeight="1" x14ac:dyDescent="0.25">
      <c r="I532" s="99"/>
      <c r="J532" s="99"/>
      <c r="K532" s="99"/>
      <c r="L532" s="99"/>
      <c r="M532" s="99"/>
      <c r="N532" s="99"/>
      <c r="AK532" s="52"/>
      <c r="AL532" s="98"/>
      <c r="AM532" s="98"/>
      <c r="AN532" s="98"/>
      <c r="AO532" s="98"/>
    </row>
    <row r="533" spans="9:41" ht="15.75" customHeight="1" x14ac:dyDescent="0.25">
      <c r="I533" s="99"/>
      <c r="J533" s="99"/>
      <c r="K533" s="99"/>
      <c r="L533" s="99"/>
      <c r="M533" s="99"/>
      <c r="N533" s="99"/>
      <c r="AK533" s="52"/>
      <c r="AL533" s="98"/>
      <c r="AM533" s="98"/>
      <c r="AN533" s="98"/>
      <c r="AO533" s="98"/>
    </row>
    <row r="534" spans="9:41" ht="15.75" customHeight="1" x14ac:dyDescent="0.25">
      <c r="I534" s="99"/>
      <c r="J534" s="99"/>
      <c r="K534" s="99"/>
      <c r="L534" s="99"/>
      <c r="M534" s="99"/>
      <c r="N534" s="99"/>
      <c r="AK534" s="52"/>
      <c r="AL534" s="98"/>
      <c r="AM534" s="98"/>
      <c r="AN534" s="98"/>
      <c r="AO534" s="98"/>
    </row>
    <row r="535" spans="9:41" ht="15.75" customHeight="1" x14ac:dyDescent="0.25">
      <c r="I535" s="99"/>
      <c r="J535" s="99"/>
      <c r="K535" s="99"/>
      <c r="L535" s="99"/>
      <c r="M535" s="99"/>
      <c r="N535" s="99"/>
      <c r="AK535" s="52"/>
      <c r="AL535" s="98"/>
      <c r="AM535" s="98"/>
      <c r="AN535" s="98"/>
      <c r="AO535" s="98"/>
    </row>
    <row r="536" spans="9:41" ht="15.75" customHeight="1" x14ac:dyDescent="0.25">
      <c r="I536" s="99"/>
      <c r="J536" s="99"/>
      <c r="K536" s="99"/>
      <c r="L536" s="99"/>
      <c r="M536" s="99"/>
      <c r="N536" s="99"/>
      <c r="AK536" s="52"/>
      <c r="AL536" s="98"/>
      <c r="AM536" s="98"/>
      <c r="AN536" s="98"/>
      <c r="AO536" s="98"/>
    </row>
    <row r="537" spans="9:41" ht="15.75" customHeight="1" x14ac:dyDescent="0.25">
      <c r="I537" s="99"/>
      <c r="J537" s="99"/>
      <c r="K537" s="99"/>
      <c r="L537" s="99"/>
      <c r="M537" s="99"/>
      <c r="N537" s="99"/>
      <c r="AK537" s="52"/>
      <c r="AL537" s="98"/>
      <c r="AM537" s="98"/>
      <c r="AN537" s="98"/>
      <c r="AO537" s="98"/>
    </row>
    <row r="538" spans="9:41" ht="15.75" customHeight="1" x14ac:dyDescent="0.25">
      <c r="I538" s="99"/>
      <c r="J538" s="99"/>
      <c r="K538" s="99"/>
      <c r="L538" s="99"/>
      <c r="M538" s="99"/>
      <c r="N538" s="99"/>
      <c r="AK538" s="52"/>
      <c r="AL538" s="98"/>
      <c r="AM538" s="98"/>
      <c r="AN538" s="98"/>
      <c r="AO538" s="98"/>
    </row>
    <row r="539" spans="9:41" ht="15.75" customHeight="1" x14ac:dyDescent="0.25">
      <c r="I539" s="99"/>
      <c r="J539" s="99"/>
      <c r="K539" s="99"/>
      <c r="L539" s="99"/>
      <c r="M539" s="99"/>
      <c r="N539" s="99"/>
      <c r="AK539" s="52"/>
      <c r="AL539" s="98"/>
      <c r="AM539" s="98"/>
      <c r="AN539" s="98"/>
      <c r="AO539" s="98"/>
    </row>
    <row r="540" spans="9:41" ht="15.75" customHeight="1" x14ac:dyDescent="0.25">
      <c r="I540" s="99"/>
      <c r="J540" s="99"/>
      <c r="K540" s="99"/>
      <c r="L540" s="99"/>
      <c r="M540" s="99"/>
      <c r="N540" s="99"/>
      <c r="AK540" s="52"/>
      <c r="AL540" s="98"/>
      <c r="AM540" s="98"/>
      <c r="AN540" s="98"/>
      <c r="AO540" s="98"/>
    </row>
    <row r="541" spans="9:41" ht="15.75" customHeight="1" x14ac:dyDescent="0.25">
      <c r="I541" s="99"/>
      <c r="J541" s="99"/>
      <c r="K541" s="99"/>
      <c r="L541" s="99"/>
      <c r="M541" s="99"/>
      <c r="N541" s="99"/>
      <c r="AK541" s="52"/>
      <c r="AL541" s="98"/>
      <c r="AM541" s="98"/>
      <c r="AN541" s="98"/>
      <c r="AO541" s="98"/>
    </row>
    <row r="542" spans="9:41" ht="15.75" customHeight="1" x14ac:dyDescent="0.25">
      <c r="I542" s="99"/>
      <c r="J542" s="99"/>
      <c r="K542" s="99"/>
      <c r="L542" s="99"/>
      <c r="M542" s="99"/>
      <c r="N542" s="99"/>
      <c r="AK542" s="52"/>
      <c r="AL542" s="98"/>
      <c r="AM542" s="98"/>
      <c r="AN542" s="98"/>
      <c r="AO542" s="98"/>
    </row>
    <row r="543" spans="9:41" ht="15.75" customHeight="1" x14ac:dyDescent="0.25">
      <c r="I543" s="99"/>
      <c r="J543" s="99"/>
      <c r="K543" s="99"/>
      <c r="L543" s="99"/>
      <c r="M543" s="99"/>
      <c r="N543" s="99"/>
      <c r="AK543" s="52"/>
      <c r="AL543" s="98"/>
      <c r="AM543" s="98"/>
      <c r="AN543" s="98"/>
      <c r="AO543" s="98"/>
    </row>
    <row r="544" spans="9:41" ht="15.75" customHeight="1" x14ac:dyDescent="0.25">
      <c r="I544" s="99"/>
      <c r="J544" s="99"/>
      <c r="K544" s="99"/>
      <c r="L544" s="99"/>
      <c r="M544" s="99"/>
      <c r="N544" s="99"/>
      <c r="AK544" s="52"/>
      <c r="AL544" s="98"/>
      <c r="AM544" s="98"/>
      <c r="AN544" s="98"/>
      <c r="AO544" s="98"/>
    </row>
    <row r="545" spans="9:41" ht="15.75" customHeight="1" x14ac:dyDescent="0.25">
      <c r="I545" s="99"/>
      <c r="J545" s="99"/>
      <c r="K545" s="99"/>
      <c r="L545" s="99"/>
      <c r="M545" s="99"/>
      <c r="N545" s="99"/>
      <c r="AK545" s="52"/>
      <c r="AL545" s="98"/>
      <c r="AM545" s="98"/>
      <c r="AN545" s="98"/>
      <c r="AO545" s="98"/>
    </row>
    <row r="546" spans="9:41" ht="15.75" customHeight="1" x14ac:dyDescent="0.25">
      <c r="I546" s="99"/>
      <c r="J546" s="99"/>
      <c r="K546" s="99"/>
      <c r="L546" s="99"/>
      <c r="M546" s="99"/>
      <c r="N546" s="99"/>
      <c r="AK546" s="52"/>
      <c r="AL546" s="98"/>
      <c r="AM546" s="98"/>
      <c r="AN546" s="98"/>
      <c r="AO546" s="98"/>
    </row>
    <row r="547" spans="9:41" ht="15.75" customHeight="1" x14ac:dyDescent="0.25">
      <c r="I547" s="99"/>
      <c r="J547" s="99"/>
      <c r="K547" s="99"/>
      <c r="L547" s="99"/>
      <c r="M547" s="99"/>
      <c r="N547" s="99"/>
      <c r="AK547" s="52"/>
      <c r="AL547" s="98"/>
      <c r="AM547" s="98"/>
      <c r="AN547" s="98"/>
      <c r="AO547" s="98"/>
    </row>
    <row r="548" spans="9:41" ht="15.75" customHeight="1" x14ac:dyDescent="0.25">
      <c r="I548" s="99"/>
      <c r="J548" s="99"/>
      <c r="K548" s="99"/>
      <c r="L548" s="99"/>
      <c r="M548" s="99"/>
      <c r="N548" s="99"/>
      <c r="AK548" s="52"/>
      <c r="AL548" s="98"/>
      <c r="AM548" s="98"/>
      <c r="AN548" s="98"/>
      <c r="AO548" s="98"/>
    </row>
    <row r="549" spans="9:41" ht="15.75" customHeight="1" x14ac:dyDescent="0.25">
      <c r="I549" s="99"/>
      <c r="J549" s="99"/>
      <c r="K549" s="99"/>
      <c r="L549" s="99"/>
      <c r="M549" s="99"/>
      <c r="N549" s="99"/>
      <c r="AK549" s="52"/>
      <c r="AL549" s="98"/>
      <c r="AM549" s="98"/>
      <c r="AN549" s="98"/>
      <c r="AO549" s="98"/>
    </row>
    <row r="550" spans="9:41" ht="15.75" customHeight="1" x14ac:dyDescent="0.25">
      <c r="I550" s="99"/>
      <c r="J550" s="99"/>
      <c r="K550" s="99"/>
      <c r="L550" s="99"/>
      <c r="M550" s="99"/>
      <c r="N550" s="99"/>
      <c r="AK550" s="52"/>
      <c r="AL550" s="98"/>
      <c r="AM550" s="98"/>
      <c r="AN550" s="98"/>
      <c r="AO550" s="98"/>
    </row>
    <row r="551" spans="9:41" ht="15.75" customHeight="1" x14ac:dyDescent="0.25">
      <c r="I551" s="99"/>
      <c r="J551" s="99"/>
      <c r="K551" s="99"/>
      <c r="L551" s="99"/>
      <c r="M551" s="99"/>
      <c r="N551" s="99"/>
      <c r="AK551" s="52"/>
      <c r="AL551" s="98"/>
      <c r="AM551" s="98"/>
      <c r="AN551" s="98"/>
      <c r="AO551" s="98"/>
    </row>
    <row r="552" spans="9:41" ht="15.75" customHeight="1" x14ac:dyDescent="0.25">
      <c r="I552" s="99"/>
      <c r="J552" s="99"/>
      <c r="K552" s="99"/>
      <c r="L552" s="99"/>
      <c r="M552" s="99"/>
      <c r="N552" s="99"/>
      <c r="AK552" s="52"/>
      <c r="AL552" s="98"/>
      <c r="AM552" s="98"/>
      <c r="AN552" s="98"/>
      <c r="AO552" s="98"/>
    </row>
    <row r="553" spans="9:41" ht="15.75" customHeight="1" x14ac:dyDescent="0.25">
      <c r="I553" s="99"/>
      <c r="J553" s="99"/>
      <c r="K553" s="99"/>
      <c r="L553" s="99"/>
      <c r="M553" s="99"/>
      <c r="N553" s="99"/>
      <c r="AK553" s="52"/>
      <c r="AL553" s="98"/>
      <c r="AM553" s="98"/>
      <c r="AN553" s="98"/>
      <c r="AO553" s="98"/>
    </row>
    <row r="554" spans="9:41" ht="15.75" customHeight="1" x14ac:dyDescent="0.25">
      <c r="I554" s="99"/>
      <c r="J554" s="99"/>
      <c r="K554" s="99"/>
      <c r="L554" s="99"/>
      <c r="M554" s="99"/>
      <c r="N554" s="99"/>
      <c r="AK554" s="52"/>
      <c r="AL554" s="98"/>
      <c r="AM554" s="98"/>
      <c r="AN554" s="98"/>
      <c r="AO554" s="98"/>
    </row>
    <row r="555" spans="9:41" ht="15.75" customHeight="1" x14ac:dyDescent="0.25">
      <c r="I555" s="99"/>
      <c r="J555" s="99"/>
      <c r="K555" s="99"/>
      <c r="L555" s="99"/>
      <c r="M555" s="99"/>
      <c r="N555" s="99"/>
      <c r="AK555" s="52"/>
      <c r="AL555" s="98"/>
      <c r="AM555" s="98"/>
      <c r="AN555" s="98"/>
      <c r="AO555" s="98"/>
    </row>
    <row r="556" spans="9:41" ht="15.75" customHeight="1" x14ac:dyDescent="0.25">
      <c r="I556" s="99"/>
      <c r="J556" s="99"/>
      <c r="K556" s="99"/>
      <c r="L556" s="99"/>
      <c r="M556" s="99"/>
      <c r="N556" s="99"/>
      <c r="AK556" s="52"/>
      <c r="AL556" s="98"/>
      <c r="AM556" s="98"/>
      <c r="AN556" s="98"/>
      <c r="AO556" s="98"/>
    </row>
    <row r="557" spans="9:41" ht="15.75" customHeight="1" x14ac:dyDescent="0.25">
      <c r="I557" s="99"/>
      <c r="J557" s="99"/>
      <c r="K557" s="99"/>
      <c r="L557" s="99"/>
      <c r="M557" s="99"/>
      <c r="N557" s="99"/>
      <c r="AK557" s="52"/>
      <c r="AL557" s="98"/>
      <c r="AM557" s="98"/>
      <c r="AN557" s="98"/>
      <c r="AO557" s="98"/>
    </row>
    <row r="558" spans="9:41" ht="15.75" customHeight="1" x14ac:dyDescent="0.25">
      <c r="I558" s="99"/>
      <c r="J558" s="99"/>
      <c r="K558" s="99"/>
      <c r="L558" s="99"/>
      <c r="M558" s="99"/>
      <c r="N558" s="99"/>
      <c r="AK558" s="52"/>
      <c r="AL558" s="98"/>
      <c r="AM558" s="98"/>
      <c r="AN558" s="98"/>
      <c r="AO558" s="98"/>
    </row>
    <row r="559" spans="9:41" ht="15.75" customHeight="1" x14ac:dyDescent="0.25">
      <c r="I559" s="99"/>
      <c r="J559" s="99"/>
      <c r="K559" s="99"/>
      <c r="L559" s="99"/>
      <c r="M559" s="99"/>
      <c r="N559" s="99"/>
      <c r="AK559" s="52"/>
      <c r="AL559" s="98"/>
      <c r="AM559" s="98"/>
      <c r="AN559" s="98"/>
      <c r="AO559" s="98"/>
    </row>
    <row r="560" spans="9:41" ht="15.75" customHeight="1" x14ac:dyDescent="0.25">
      <c r="I560" s="99"/>
      <c r="J560" s="99"/>
      <c r="K560" s="99"/>
      <c r="L560" s="99"/>
      <c r="M560" s="99"/>
      <c r="N560" s="99"/>
      <c r="AK560" s="52"/>
      <c r="AL560" s="98"/>
      <c r="AM560" s="98"/>
      <c r="AN560" s="98"/>
      <c r="AO560" s="98"/>
    </row>
    <row r="561" spans="9:41" ht="15.75" customHeight="1" x14ac:dyDescent="0.25">
      <c r="I561" s="99"/>
      <c r="J561" s="99"/>
      <c r="K561" s="99"/>
      <c r="L561" s="99"/>
      <c r="M561" s="99"/>
      <c r="N561" s="99"/>
      <c r="AK561" s="52"/>
      <c r="AL561" s="98"/>
      <c r="AM561" s="98"/>
      <c r="AN561" s="98"/>
      <c r="AO561" s="98"/>
    </row>
    <row r="562" spans="9:41" ht="15.75" customHeight="1" x14ac:dyDescent="0.25">
      <c r="I562" s="99"/>
      <c r="J562" s="99"/>
      <c r="K562" s="99"/>
      <c r="L562" s="99"/>
      <c r="M562" s="99"/>
      <c r="N562" s="99"/>
      <c r="AK562" s="52"/>
      <c r="AL562" s="98"/>
      <c r="AM562" s="98"/>
      <c r="AN562" s="98"/>
      <c r="AO562" s="98"/>
    </row>
    <row r="563" spans="9:41" ht="15.75" customHeight="1" x14ac:dyDescent="0.25">
      <c r="I563" s="99"/>
      <c r="J563" s="99"/>
      <c r="K563" s="99"/>
      <c r="L563" s="99"/>
      <c r="M563" s="99"/>
      <c r="N563" s="99"/>
      <c r="AK563" s="52"/>
      <c r="AL563" s="98"/>
      <c r="AM563" s="98"/>
      <c r="AN563" s="98"/>
      <c r="AO563" s="98"/>
    </row>
    <row r="564" spans="9:41" ht="15.75" customHeight="1" x14ac:dyDescent="0.25">
      <c r="I564" s="99"/>
      <c r="J564" s="99"/>
      <c r="K564" s="99"/>
      <c r="L564" s="99"/>
      <c r="M564" s="99"/>
      <c r="N564" s="99"/>
      <c r="AK564" s="52"/>
      <c r="AL564" s="98"/>
      <c r="AM564" s="98"/>
      <c r="AN564" s="98"/>
      <c r="AO564" s="98"/>
    </row>
    <row r="565" spans="9:41" ht="15.75" customHeight="1" x14ac:dyDescent="0.25">
      <c r="I565" s="99"/>
      <c r="J565" s="99"/>
      <c r="K565" s="99"/>
      <c r="L565" s="99"/>
      <c r="M565" s="99"/>
      <c r="N565" s="99"/>
      <c r="AK565" s="52"/>
      <c r="AL565" s="98"/>
      <c r="AM565" s="98"/>
      <c r="AN565" s="98"/>
      <c r="AO565" s="98"/>
    </row>
    <row r="566" spans="9:41" ht="15.75" customHeight="1" x14ac:dyDescent="0.25">
      <c r="I566" s="99"/>
      <c r="J566" s="99"/>
      <c r="K566" s="99"/>
      <c r="L566" s="99"/>
      <c r="M566" s="99"/>
      <c r="N566" s="99"/>
      <c r="AK566" s="52"/>
      <c r="AL566" s="98"/>
      <c r="AM566" s="98"/>
      <c r="AN566" s="98"/>
      <c r="AO566" s="98"/>
    </row>
    <row r="567" spans="9:41" ht="15.75" customHeight="1" x14ac:dyDescent="0.25">
      <c r="I567" s="99"/>
      <c r="J567" s="99"/>
      <c r="K567" s="99"/>
      <c r="L567" s="99"/>
      <c r="M567" s="99"/>
      <c r="N567" s="99"/>
      <c r="AK567" s="52"/>
      <c r="AL567" s="98"/>
      <c r="AM567" s="98"/>
      <c r="AN567" s="98"/>
      <c r="AO567" s="98"/>
    </row>
    <row r="568" spans="9:41" ht="15.75" customHeight="1" x14ac:dyDescent="0.25">
      <c r="I568" s="99"/>
      <c r="J568" s="99"/>
      <c r="K568" s="99"/>
      <c r="L568" s="99"/>
      <c r="M568" s="99"/>
      <c r="N568" s="99"/>
      <c r="AK568" s="52"/>
      <c r="AL568" s="98"/>
      <c r="AM568" s="98"/>
      <c r="AN568" s="98"/>
      <c r="AO568" s="98"/>
    </row>
    <row r="569" spans="9:41" ht="15.75" customHeight="1" x14ac:dyDescent="0.25">
      <c r="I569" s="99"/>
      <c r="J569" s="99"/>
      <c r="K569" s="99"/>
      <c r="L569" s="99"/>
      <c r="M569" s="99"/>
      <c r="N569" s="99"/>
      <c r="AK569" s="52"/>
      <c r="AL569" s="98"/>
      <c r="AM569" s="98"/>
      <c r="AN569" s="98"/>
      <c r="AO569" s="98"/>
    </row>
    <row r="570" spans="9:41" ht="15.75" customHeight="1" x14ac:dyDescent="0.25">
      <c r="AK570" s="52"/>
      <c r="AL570" s="98"/>
      <c r="AM570" s="98"/>
      <c r="AN570" s="98"/>
      <c r="AO570" s="98"/>
    </row>
    <row r="571" spans="9:41" ht="15.75" customHeight="1" x14ac:dyDescent="0.25">
      <c r="AK571" s="52"/>
      <c r="AL571" s="98"/>
      <c r="AM571" s="98"/>
      <c r="AN571" s="98"/>
      <c r="AO571" s="98"/>
    </row>
    <row r="572" spans="9:41" ht="15.75" customHeight="1" x14ac:dyDescent="0.25">
      <c r="AK572" s="52"/>
      <c r="AL572" s="98"/>
      <c r="AM572" s="98"/>
      <c r="AN572" s="98"/>
      <c r="AO572" s="98"/>
    </row>
    <row r="573" spans="9:41" ht="15.75" customHeight="1" x14ac:dyDescent="0.25">
      <c r="AK573" s="52"/>
      <c r="AL573" s="98"/>
      <c r="AM573" s="98"/>
      <c r="AN573" s="98"/>
      <c r="AO573" s="98"/>
    </row>
    <row r="574" spans="9:41" ht="15.75" customHeight="1" x14ac:dyDescent="0.25">
      <c r="AK574" s="52"/>
      <c r="AL574" s="98"/>
      <c r="AM574" s="98"/>
      <c r="AN574" s="98"/>
      <c r="AO574" s="98"/>
    </row>
    <row r="575" spans="9:41" ht="15.75" customHeight="1" x14ac:dyDescent="0.25">
      <c r="AK575" s="52"/>
      <c r="AL575" s="98"/>
      <c r="AM575" s="98"/>
      <c r="AN575" s="98"/>
      <c r="AO575" s="98"/>
    </row>
    <row r="576" spans="9:41" ht="15.75" customHeight="1" x14ac:dyDescent="0.25">
      <c r="AK576" s="52"/>
      <c r="AL576" s="98"/>
      <c r="AM576" s="98"/>
      <c r="AN576" s="98"/>
      <c r="AO576" s="98"/>
    </row>
    <row r="577" spans="37:41" ht="15.75" customHeight="1" x14ac:dyDescent="0.25">
      <c r="AK577" s="52"/>
      <c r="AL577" s="98"/>
      <c r="AM577" s="98"/>
      <c r="AN577" s="98"/>
      <c r="AO577" s="98"/>
    </row>
    <row r="578" spans="37:41" ht="15.75" customHeight="1" x14ac:dyDescent="0.25">
      <c r="AK578" s="52"/>
      <c r="AL578" s="98"/>
      <c r="AM578" s="98"/>
      <c r="AN578" s="98"/>
      <c r="AO578" s="98"/>
    </row>
    <row r="579" spans="37:41" ht="15.75" customHeight="1" x14ac:dyDescent="0.25">
      <c r="AK579" s="52"/>
      <c r="AL579" s="98"/>
      <c r="AM579" s="98"/>
      <c r="AN579" s="98"/>
      <c r="AO579" s="98"/>
    </row>
    <row r="580" spans="37:41" ht="15.75" customHeight="1" x14ac:dyDescent="0.25">
      <c r="AK580" s="52"/>
      <c r="AL580" s="98"/>
      <c r="AM580" s="98"/>
      <c r="AN580" s="98"/>
      <c r="AO580" s="98"/>
    </row>
    <row r="581" spans="37:41" ht="15.75" customHeight="1" x14ac:dyDescent="0.25">
      <c r="AK581" s="52"/>
      <c r="AL581" s="98"/>
      <c r="AM581" s="98"/>
      <c r="AN581" s="98"/>
      <c r="AO581" s="98"/>
    </row>
    <row r="582" spans="37:41" ht="15.75" customHeight="1" x14ac:dyDescent="0.25">
      <c r="AK582" s="52"/>
      <c r="AL582" s="98"/>
      <c r="AM582" s="98"/>
      <c r="AN582" s="98"/>
      <c r="AO582" s="98"/>
    </row>
    <row r="583" spans="37:41" ht="15.75" customHeight="1" x14ac:dyDescent="0.25">
      <c r="AK583" s="52"/>
      <c r="AL583" s="98"/>
      <c r="AM583" s="98"/>
      <c r="AN583" s="98"/>
      <c r="AO583" s="98"/>
    </row>
    <row r="584" spans="37:41" ht="15.75" customHeight="1" x14ac:dyDescent="0.25">
      <c r="AK584" s="52"/>
      <c r="AL584" s="98"/>
      <c r="AM584" s="98"/>
      <c r="AN584" s="98"/>
      <c r="AO584" s="98"/>
    </row>
    <row r="585" spans="37:41" ht="15.75" customHeight="1" x14ac:dyDescent="0.25">
      <c r="AK585" s="52"/>
      <c r="AL585" s="98"/>
      <c r="AM585" s="98"/>
      <c r="AN585" s="98"/>
      <c r="AO585" s="98"/>
    </row>
    <row r="586" spans="37:41" ht="15.75" customHeight="1" x14ac:dyDescent="0.25">
      <c r="AK586" s="52"/>
      <c r="AL586" s="98"/>
      <c r="AM586" s="98"/>
      <c r="AN586" s="98"/>
      <c r="AO586" s="98"/>
    </row>
    <row r="587" spans="37:41" ht="15.75" customHeight="1" x14ac:dyDescent="0.25">
      <c r="AK587" s="52"/>
      <c r="AL587" s="98"/>
      <c r="AM587" s="98"/>
      <c r="AN587" s="98"/>
      <c r="AO587" s="98"/>
    </row>
    <row r="588" spans="37:41" ht="15.75" customHeight="1" x14ac:dyDescent="0.25">
      <c r="AK588" s="52"/>
      <c r="AL588" s="98"/>
      <c r="AM588" s="98"/>
      <c r="AN588" s="98"/>
      <c r="AO588" s="98"/>
    </row>
    <row r="589" spans="37:41" ht="15.75" customHeight="1" x14ac:dyDescent="0.25">
      <c r="AK589" s="52"/>
      <c r="AL589" s="98"/>
      <c r="AM589" s="98"/>
      <c r="AN589" s="98"/>
      <c r="AO589" s="98"/>
    </row>
    <row r="590" spans="37:41" ht="15.75" customHeight="1" x14ac:dyDescent="0.25">
      <c r="AK590" s="52"/>
      <c r="AL590" s="98"/>
      <c r="AM590" s="98"/>
      <c r="AN590" s="98"/>
      <c r="AO590" s="98"/>
    </row>
    <row r="591" spans="37:41" ht="15.75" customHeight="1" x14ac:dyDescent="0.25">
      <c r="AK591" s="52"/>
      <c r="AL591" s="98"/>
      <c r="AM591" s="98"/>
      <c r="AN591" s="98"/>
      <c r="AO591" s="98"/>
    </row>
    <row r="592" spans="37:41" ht="15.75" customHeight="1" x14ac:dyDescent="0.25">
      <c r="AK592" s="52"/>
      <c r="AL592" s="98"/>
      <c r="AM592" s="98"/>
      <c r="AN592" s="98"/>
      <c r="AO592" s="98"/>
    </row>
    <row r="593" spans="37:41" ht="15.75" customHeight="1" x14ac:dyDescent="0.25">
      <c r="AK593" s="52"/>
      <c r="AL593" s="98"/>
      <c r="AM593" s="98"/>
      <c r="AN593" s="98"/>
      <c r="AO593" s="98"/>
    </row>
    <row r="594" spans="37:41" ht="15.75" customHeight="1" x14ac:dyDescent="0.25">
      <c r="AK594" s="52"/>
      <c r="AL594" s="98"/>
      <c r="AM594" s="98"/>
      <c r="AN594" s="98"/>
      <c r="AO594" s="98"/>
    </row>
    <row r="595" spans="37:41" ht="15.75" customHeight="1" x14ac:dyDescent="0.25">
      <c r="AK595" s="52"/>
      <c r="AL595" s="98"/>
      <c r="AM595" s="98"/>
      <c r="AN595" s="98"/>
      <c r="AO595" s="98"/>
    </row>
    <row r="596" spans="37:41" ht="15.75" customHeight="1" x14ac:dyDescent="0.25">
      <c r="AK596" s="52"/>
      <c r="AL596" s="98"/>
      <c r="AM596" s="98"/>
      <c r="AN596" s="98"/>
      <c r="AO596" s="98"/>
    </row>
    <row r="597" spans="37:41" ht="15.75" customHeight="1" x14ac:dyDescent="0.25">
      <c r="AK597" s="52"/>
      <c r="AL597" s="98"/>
      <c r="AM597" s="98"/>
      <c r="AN597" s="98"/>
      <c r="AO597" s="98"/>
    </row>
    <row r="598" spans="37:41" ht="15.75" customHeight="1" x14ac:dyDescent="0.25">
      <c r="AK598" s="52"/>
      <c r="AL598" s="98"/>
      <c r="AM598" s="98"/>
      <c r="AN598" s="98"/>
      <c r="AO598" s="98"/>
    </row>
    <row r="599" spans="37:41" ht="15.75" customHeight="1" x14ac:dyDescent="0.25">
      <c r="AK599" s="52"/>
      <c r="AL599" s="98"/>
      <c r="AM599" s="98"/>
      <c r="AN599" s="98"/>
      <c r="AO599" s="98"/>
    </row>
    <row r="600" spans="37:41" ht="15.75" customHeight="1" x14ac:dyDescent="0.25">
      <c r="AK600" s="52"/>
      <c r="AL600" s="98"/>
      <c r="AM600" s="98"/>
      <c r="AN600" s="98"/>
      <c r="AO600" s="98"/>
    </row>
    <row r="601" spans="37:41" ht="15.75" customHeight="1" x14ac:dyDescent="0.25">
      <c r="AK601" s="52"/>
      <c r="AL601" s="98"/>
      <c r="AM601" s="98"/>
      <c r="AN601" s="98"/>
      <c r="AO601" s="98"/>
    </row>
    <row r="602" spans="37:41" ht="15.75" customHeight="1" x14ac:dyDescent="0.25">
      <c r="AK602" s="52"/>
      <c r="AL602" s="98"/>
      <c r="AM602" s="98"/>
      <c r="AN602" s="98"/>
      <c r="AO602" s="98"/>
    </row>
    <row r="603" spans="37:41" ht="15.75" customHeight="1" x14ac:dyDescent="0.25">
      <c r="AK603" s="52"/>
      <c r="AL603" s="98"/>
      <c r="AM603" s="98"/>
      <c r="AN603" s="98"/>
      <c r="AO603" s="98"/>
    </row>
    <row r="604" spans="37:41" ht="15.75" customHeight="1" x14ac:dyDescent="0.25">
      <c r="AK604" s="52"/>
      <c r="AL604" s="98"/>
      <c r="AM604" s="98"/>
      <c r="AN604" s="98"/>
      <c r="AO604" s="98"/>
    </row>
    <row r="605" spans="37:41" ht="15.75" customHeight="1" x14ac:dyDescent="0.25">
      <c r="AK605" s="52"/>
      <c r="AL605" s="98"/>
      <c r="AM605" s="98"/>
      <c r="AN605" s="98"/>
      <c r="AO605" s="98"/>
    </row>
    <row r="606" spans="37:41" ht="15.75" customHeight="1" x14ac:dyDescent="0.25">
      <c r="AK606" s="52"/>
      <c r="AL606" s="98"/>
      <c r="AM606" s="98"/>
      <c r="AN606" s="98"/>
      <c r="AO606" s="98"/>
    </row>
    <row r="607" spans="37:41" ht="15.75" customHeight="1" x14ac:dyDescent="0.25">
      <c r="AK607" s="52"/>
      <c r="AL607" s="98"/>
      <c r="AM607" s="98"/>
      <c r="AN607" s="98"/>
      <c r="AO607" s="98"/>
    </row>
    <row r="608" spans="37:41" ht="15.75" customHeight="1" x14ac:dyDescent="0.25">
      <c r="AK608" s="52"/>
      <c r="AL608" s="98"/>
      <c r="AM608" s="98"/>
      <c r="AN608" s="98"/>
      <c r="AO608" s="98"/>
    </row>
    <row r="609" spans="37:41" ht="15.75" customHeight="1" x14ac:dyDescent="0.25">
      <c r="AK609" s="52"/>
      <c r="AL609" s="98"/>
      <c r="AM609" s="98"/>
      <c r="AN609" s="98"/>
      <c r="AO609" s="98"/>
    </row>
    <row r="610" spans="37:41" ht="15.75" customHeight="1" x14ac:dyDescent="0.25">
      <c r="AK610" s="52"/>
      <c r="AL610" s="98"/>
      <c r="AM610" s="98"/>
      <c r="AN610" s="98"/>
      <c r="AO610" s="98"/>
    </row>
    <row r="611" spans="37:41" ht="15.75" customHeight="1" x14ac:dyDescent="0.25">
      <c r="AK611" s="52"/>
      <c r="AL611" s="98"/>
      <c r="AM611" s="98"/>
      <c r="AN611" s="98"/>
      <c r="AO611" s="98"/>
    </row>
    <row r="612" spans="37:41" ht="15.75" customHeight="1" x14ac:dyDescent="0.25">
      <c r="AK612" s="52"/>
      <c r="AL612" s="98"/>
      <c r="AM612" s="98"/>
      <c r="AN612" s="98"/>
      <c r="AO612" s="98"/>
    </row>
    <row r="613" spans="37:41" ht="15.75" customHeight="1" x14ac:dyDescent="0.25">
      <c r="AK613" s="52"/>
      <c r="AL613" s="98"/>
      <c r="AM613" s="98"/>
      <c r="AN613" s="98"/>
      <c r="AO613" s="98"/>
    </row>
    <row r="614" spans="37:41" ht="15.75" customHeight="1" x14ac:dyDescent="0.25">
      <c r="AK614" s="52"/>
      <c r="AL614" s="98"/>
      <c r="AM614" s="98"/>
      <c r="AN614" s="98"/>
      <c r="AO614" s="98"/>
    </row>
    <row r="615" spans="37:41" ht="15.75" customHeight="1" x14ac:dyDescent="0.25">
      <c r="AK615" s="52"/>
      <c r="AL615" s="98"/>
      <c r="AM615" s="98"/>
      <c r="AN615" s="98"/>
      <c r="AO615" s="98"/>
    </row>
    <row r="616" spans="37:41" ht="15.75" customHeight="1" x14ac:dyDescent="0.25">
      <c r="AK616" s="52"/>
      <c r="AL616" s="98"/>
      <c r="AM616" s="98"/>
      <c r="AN616" s="98"/>
      <c r="AO616" s="98"/>
    </row>
    <row r="617" spans="37:41" ht="15.75" customHeight="1" x14ac:dyDescent="0.25">
      <c r="AK617" s="52"/>
      <c r="AL617" s="98"/>
      <c r="AM617" s="98"/>
      <c r="AN617" s="98"/>
      <c r="AO617" s="98"/>
    </row>
    <row r="618" spans="37:41" ht="15.75" customHeight="1" x14ac:dyDescent="0.25">
      <c r="AK618" s="52"/>
      <c r="AL618" s="98"/>
      <c r="AM618" s="98"/>
      <c r="AN618" s="98"/>
      <c r="AO618" s="98"/>
    </row>
    <row r="619" spans="37:41" ht="15.75" customHeight="1" x14ac:dyDescent="0.25">
      <c r="AK619" s="52"/>
      <c r="AL619" s="98"/>
      <c r="AM619" s="98"/>
      <c r="AN619" s="98"/>
      <c r="AO619" s="98"/>
    </row>
    <row r="620" spans="37:41" ht="15.75" customHeight="1" x14ac:dyDescent="0.25">
      <c r="AK620" s="52"/>
      <c r="AL620" s="98"/>
      <c r="AM620" s="98"/>
      <c r="AN620" s="98"/>
      <c r="AO620" s="98"/>
    </row>
    <row r="621" spans="37:41" ht="15.75" customHeight="1" x14ac:dyDescent="0.25">
      <c r="AK621" s="52"/>
      <c r="AL621" s="98"/>
      <c r="AM621" s="98"/>
      <c r="AN621" s="98"/>
      <c r="AO621" s="98"/>
    </row>
    <row r="622" spans="37:41" ht="15.75" customHeight="1" x14ac:dyDescent="0.25">
      <c r="AK622" s="52"/>
      <c r="AL622" s="98"/>
      <c r="AM622" s="98"/>
      <c r="AN622" s="98"/>
      <c r="AO622" s="98"/>
    </row>
    <row r="623" spans="37:41" ht="15.75" customHeight="1" x14ac:dyDescent="0.25">
      <c r="AK623" s="52"/>
      <c r="AL623" s="98"/>
      <c r="AM623" s="98"/>
      <c r="AN623" s="98"/>
      <c r="AO623" s="98"/>
    </row>
    <row r="624" spans="37:41" ht="15.75" customHeight="1" x14ac:dyDescent="0.25">
      <c r="AK624" s="52"/>
      <c r="AL624" s="98"/>
      <c r="AM624" s="98"/>
      <c r="AN624" s="98"/>
      <c r="AO624" s="98"/>
    </row>
    <row r="625" spans="37:41" ht="15.75" customHeight="1" x14ac:dyDescent="0.25">
      <c r="AK625" s="52"/>
      <c r="AL625" s="98"/>
      <c r="AM625" s="98"/>
      <c r="AN625" s="98"/>
      <c r="AO625" s="98"/>
    </row>
    <row r="626" spans="37:41" ht="15.75" customHeight="1" x14ac:dyDescent="0.25">
      <c r="AK626" s="52"/>
      <c r="AL626" s="98"/>
      <c r="AM626" s="98"/>
      <c r="AN626" s="98"/>
      <c r="AO626" s="98"/>
    </row>
    <row r="627" spans="37:41" ht="15.75" customHeight="1" x14ac:dyDescent="0.25">
      <c r="AK627" s="52"/>
      <c r="AL627" s="98"/>
      <c r="AM627" s="98"/>
      <c r="AN627" s="98"/>
      <c r="AO627" s="98"/>
    </row>
    <row r="628" spans="37:41" ht="15.75" customHeight="1" x14ac:dyDescent="0.25">
      <c r="AK628" s="52"/>
      <c r="AL628" s="98"/>
      <c r="AM628" s="98"/>
      <c r="AN628" s="98"/>
      <c r="AO628" s="98"/>
    </row>
    <row r="629" spans="37:41" ht="15.75" customHeight="1" x14ac:dyDescent="0.25">
      <c r="AK629" s="52"/>
      <c r="AL629" s="98"/>
      <c r="AM629" s="98"/>
      <c r="AN629" s="98"/>
      <c r="AO629" s="98"/>
    </row>
    <row r="630" spans="37:41" ht="15.75" customHeight="1" x14ac:dyDescent="0.25">
      <c r="AK630" s="52"/>
      <c r="AL630" s="98"/>
      <c r="AM630" s="98"/>
      <c r="AN630" s="98"/>
      <c r="AO630" s="98"/>
    </row>
    <row r="631" spans="37:41" ht="15.75" customHeight="1" x14ac:dyDescent="0.25">
      <c r="AK631" s="52"/>
      <c r="AL631" s="98"/>
      <c r="AM631" s="98"/>
      <c r="AN631" s="98"/>
      <c r="AO631" s="98"/>
    </row>
    <row r="632" spans="37:41" ht="15.75" customHeight="1" x14ac:dyDescent="0.25">
      <c r="AK632" s="52"/>
      <c r="AL632" s="98"/>
      <c r="AM632" s="98"/>
      <c r="AN632" s="98"/>
      <c r="AO632" s="98"/>
    </row>
    <row r="633" spans="37:41" ht="15.75" customHeight="1" x14ac:dyDescent="0.25">
      <c r="AK633" s="52"/>
      <c r="AL633" s="98"/>
      <c r="AM633" s="98"/>
      <c r="AN633" s="98"/>
      <c r="AO633" s="98"/>
    </row>
    <row r="634" spans="37:41" ht="15.75" customHeight="1" x14ac:dyDescent="0.25">
      <c r="AK634" s="52"/>
      <c r="AL634" s="98"/>
      <c r="AM634" s="98"/>
      <c r="AN634" s="98"/>
      <c r="AO634" s="98"/>
    </row>
    <row r="635" spans="37:41" ht="15.75" customHeight="1" x14ac:dyDescent="0.25">
      <c r="AK635" s="52"/>
      <c r="AL635" s="98"/>
      <c r="AM635" s="98"/>
      <c r="AN635" s="98"/>
      <c r="AO635" s="98"/>
    </row>
    <row r="636" spans="37:41" ht="15.75" customHeight="1" x14ac:dyDescent="0.25">
      <c r="AK636" s="52"/>
      <c r="AL636" s="98"/>
      <c r="AM636" s="98"/>
      <c r="AN636" s="98"/>
      <c r="AO636" s="98"/>
    </row>
    <row r="637" spans="37:41" ht="15.75" customHeight="1" x14ac:dyDescent="0.25">
      <c r="AK637" s="52"/>
      <c r="AL637" s="98"/>
      <c r="AM637" s="98"/>
      <c r="AN637" s="98"/>
      <c r="AO637" s="98"/>
    </row>
    <row r="638" spans="37:41" ht="15.75" customHeight="1" x14ac:dyDescent="0.25">
      <c r="AK638" s="52"/>
      <c r="AL638" s="98"/>
      <c r="AM638" s="98"/>
      <c r="AN638" s="98"/>
      <c r="AO638" s="98"/>
    </row>
    <row r="639" spans="37:41" ht="15.75" customHeight="1" x14ac:dyDescent="0.25">
      <c r="AK639" s="52"/>
      <c r="AL639" s="98"/>
      <c r="AM639" s="98"/>
      <c r="AN639" s="98"/>
      <c r="AO639" s="98"/>
    </row>
    <row r="640" spans="37:41" ht="15.75" customHeight="1" x14ac:dyDescent="0.25">
      <c r="AK640" s="52"/>
      <c r="AL640" s="98"/>
      <c r="AM640" s="98"/>
      <c r="AN640" s="98"/>
      <c r="AO640" s="98"/>
    </row>
    <row r="641" spans="37:41" ht="15.75" customHeight="1" x14ac:dyDescent="0.25">
      <c r="AK641" s="52"/>
      <c r="AL641" s="98"/>
      <c r="AM641" s="98"/>
      <c r="AN641" s="98"/>
      <c r="AO641" s="98"/>
    </row>
    <row r="642" spans="37:41" ht="15.75" customHeight="1" x14ac:dyDescent="0.25">
      <c r="AK642" s="52"/>
      <c r="AL642" s="98"/>
      <c r="AM642" s="98"/>
      <c r="AN642" s="98"/>
      <c r="AO642" s="98"/>
    </row>
    <row r="643" spans="37:41" ht="15.75" customHeight="1" x14ac:dyDescent="0.25">
      <c r="AK643" s="52"/>
      <c r="AL643" s="98"/>
      <c r="AM643" s="98"/>
      <c r="AN643" s="98"/>
      <c r="AO643" s="98"/>
    </row>
    <row r="644" spans="37:41" ht="15.75" customHeight="1" x14ac:dyDescent="0.25">
      <c r="AK644" s="52"/>
      <c r="AL644" s="98"/>
      <c r="AM644" s="98"/>
      <c r="AN644" s="98"/>
      <c r="AO644" s="98"/>
    </row>
    <row r="645" spans="37:41" ht="15.75" customHeight="1" x14ac:dyDescent="0.25">
      <c r="AK645" s="52"/>
      <c r="AL645" s="98"/>
      <c r="AM645" s="98"/>
      <c r="AN645" s="98"/>
      <c r="AO645" s="98"/>
    </row>
    <row r="646" spans="37:41" ht="15.75" customHeight="1" x14ac:dyDescent="0.25">
      <c r="AK646" s="52"/>
      <c r="AL646" s="98"/>
      <c r="AM646" s="98"/>
      <c r="AN646" s="98"/>
      <c r="AO646" s="98"/>
    </row>
    <row r="647" spans="37:41" ht="15.75" customHeight="1" x14ac:dyDescent="0.25">
      <c r="AK647" s="52"/>
      <c r="AL647" s="98"/>
      <c r="AM647" s="98"/>
      <c r="AN647" s="98"/>
      <c r="AO647" s="98"/>
    </row>
    <row r="648" spans="37:41" ht="15.75" customHeight="1" x14ac:dyDescent="0.25">
      <c r="AK648" s="52"/>
      <c r="AL648" s="98"/>
      <c r="AM648" s="98"/>
      <c r="AN648" s="98"/>
      <c r="AO648" s="98"/>
    </row>
    <row r="649" spans="37:41" ht="15.75" customHeight="1" x14ac:dyDescent="0.25">
      <c r="AK649" s="52"/>
      <c r="AL649" s="98"/>
      <c r="AM649" s="98"/>
      <c r="AN649" s="98"/>
      <c r="AO649" s="98"/>
    </row>
    <row r="650" spans="37:41" ht="15.75" customHeight="1" x14ac:dyDescent="0.25">
      <c r="AK650" s="52"/>
      <c r="AL650" s="98"/>
      <c r="AM650" s="98"/>
      <c r="AN650" s="98"/>
      <c r="AO650" s="98"/>
    </row>
    <row r="651" spans="37:41" ht="15.75" customHeight="1" x14ac:dyDescent="0.25">
      <c r="AK651" s="52"/>
      <c r="AL651" s="98"/>
      <c r="AM651" s="98"/>
      <c r="AN651" s="98"/>
      <c r="AO651" s="98"/>
    </row>
    <row r="652" spans="37:41" ht="15.75" customHeight="1" x14ac:dyDescent="0.25">
      <c r="AK652" s="52"/>
      <c r="AL652" s="98"/>
      <c r="AM652" s="98"/>
      <c r="AN652" s="98"/>
      <c r="AO652" s="98"/>
    </row>
    <row r="653" spans="37:41" ht="15.75" customHeight="1" x14ac:dyDescent="0.25">
      <c r="AK653" s="52"/>
      <c r="AL653" s="98"/>
      <c r="AM653" s="98"/>
      <c r="AN653" s="98"/>
      <c r="AO653" s="98"/>
    </row>
    <row r="654" spans="37:41" ht="15.75" customHeight="1" x14ac:dyDescent="0.25">
      <c r="AK654" s="52"/>
      <c r="AL654" s="98"/>
      <c r="AM654" s="98"/>
      <c r="AN654" s="98"/>
      <c r="AO654" s="98"/>
    </row>
    <row r="655" spans="37:41" ht="15.75" customHeight="1" x14ac:dyDescent="0.25">
      <c r="AK655" s="52"/>
      <c r="AL655" s="98"/>
      <c r="AM655" s="98"/>
      <c r="AN655" s="98"/>
      <c r="AO655" s="98"/>
    </row>
    <row r="656" spans="37:41" ht="15.75" customHeight="1" x14ac:dyDescent="0.25">
      <c r="AK656" s="52"/>
      <c r="AL656" s="98"/>
      <c r="AM656" s="98"/>
      <c r="AN656" s="98"/>
      <c r="AO656" s="98"/>
    </row>
    <row r="657" spans="37:41" ht="15.75" customHeight="1" x14ac:dyDescent="0.25">
      <c r="AK657" s="52"/>
      <c r="AL657" s="98"/>
      <c r="AM657" s="98"/>
      <c r="AN657" s="98"/>
      <c r="AO657" s="98"/>
    </row>
    <row r="658" spans="37:41" ht="15.75" customHeight="1" x14ac:dyDescent="0.25">
      <c r="AK658" s="52"/>
      <c r="AL658" s="98"/>
      <c r="AM658" s="98"/>
      <c r="AN658" s="98"/>
      <c r="AO658" s="98"/>
    </row>
    <row r="659" spans="37:41" ht="15.75" customHeight="1" x14ac:dyDescent="0.25">
      <c r="AK659" s="52"/>
      <c r="AL659" s="98"/>
      <c r="AM659" s="98"/>
      <c r="AN659" s="98"/>
      <c r="AO659" s="98"/>
    </row>
    <row r="660" spans="37:41" ht="15.75" customHeight="1" x14ac:dyDescent="0.25">
      <c r="AK660" s="52"/>
      <c r="AL660" s="98"/>
      <c r="AM660" s="98"/>
      <c r="AN660" s="98"/>
      <c r="AO660" s="98"/>
    </row>
    <row r="661" spans="37:41" ht="15.75" customHeight="1" x14ac:dyDescent="0.25">
      <c r="AK661" s="52"/>
      <c r="AL661" s="98"/>
      <c r="AM661" s="98"/>
      <c r="AN661" s="98"/>
      <c r="AO661" s="98"/>
    </row>
    <row r="662" spans="37:41" ht="15.75" customHeight="1" x14ac:dyDescent="0.25">
      <c r="AK662" s="52"/>
      <c r="AL662" s="98"/>
      <c r="AM662" s="98"/>
      <c r="AN662" s="98"/>
      <c r="AO662" s="98"/>
    </row>
    <row r="663" spans="37:41" ht="15.75" customHeight="1" x14ac:dyDescent="0.25">
      <c r="AK663" s="52"/>
      <c r="AL663" s="98"/>
      <c r="AM663" s="98"/>
      <c r="AN663" s="98"/>
      <c r="AO663" s="98"/>
    </row>
    <row r="664" spans="37:41" ht="15.75" customHeight="1" x14ac:dyDescent="0.25">
      <c r="AK664" s="52"/>
      <c r="AL664" s="98"/>
      <c r="AM664" s="98"/>
      <c r="AN664" s="98"/>
      <c r="AO664" s="98"/>
    </row>
    <row r="665" spans="37:41" ht="15.75" customHeight="1" x14ac:dyDescent="0.25">
      <c r="AK665" s="52"/>
      <c r="AL665" s="98"/>
      <c r="AM665" s="98"/>
      <c r="AN665" s="98"/>
      <c r="AO665" s="98"/>
    </row>
    <row r="666" spans="37:41" ht="15.75" customHeight="1" x14ac:dyDescent="0.25">
      <c r="AK666" s="52"/>
      <c r="AL666" s="98"/>
      <c r="AM666" s="98"/>
      <c r="AN666" s="98"/>
      <c r="AO666" s="98"/>
    </row>
    <row r="667" spans="37:41" ht="15.75" customHeight="1" x14ac:dyDescent="0.25">
      <c r="AK667" s="52"/>
      <c r="AL667" s="98"/>
      <c r="AM667" s="98"/>
      <c r="AN667" s="98"/>
      <c r="AO667" s="98"/>
    </row>
    <row r="668" spans="37:41" ht="15.75" customHeight="1" x14ac:dyDescent="0.25">
      <c r="AK668" s="52"/>
      <c r="AL668" s="98"/>
      <c r="AM668" s="98"/>
      <c r="AN668" s="98"/>
      <c r="AO668" s="98"/>
    </row>
    <row r="669" spans="37:41" ht="15.75" customHeight="1" x14ac:dyDescent="0.25">
      <c r="AK669" s="52"/>
      <c r="AL669" s="98"/>
      <c r="AM669" s="98"/>
      <c r="AN669" s="98"/>
      <c r="AO669" s="98"/>
    </row>
    <row r="670" spans="37:41" ht="15.75" customHeight="1" x14ac:dyDescent="0.25">
      <c r="AK670" s="52"/>
      <c r="AL670" s="98"/>
      <c r="AM670" s="98"/>
      <c r="AN670" s="98"/>
      <c r="AO670" s="98"/>
    </row>
    <row r="671" spans="37:41" ht="15.75" customHeight="1" x14ac:dyDescent="0.25">
      <c r="AK671" s="52"/>
      <c r="AL671" s="98"/>
      <c r="AM671" s="98"/>
      <c r="AN671" s="98"/>
      <c r="AO671" s="98"/>
    </row>
    <row r="672" spans="37:41" ht="15.75" customHeight="1" x14ac:dyDescent="0.25">
      <c r="AK672" s="52"/>
      <c r="AL672" s="98"/>
      <c r="AM672" s="98"/>
      <c r="AN672" s="98"/>
      <c r="AO672" s="98"/>
    </row>
    <row r="673" spans="37:41" ht="15.75" customHeight="1" x14ac:dyDescent="0.25">
      <c r="AK673" s="52"/>
      <c r="AL673" s="98"/>
      <c r="AM673" s="98"/>
      <c r="AN673" s="98"/>
      <c r="AO673" s="98"/>
    </row>
    <row r="674" spans="37:41" ht="15.75" customHeight="1" x14ac:dyDescent="0.25">
      <c r="AK674" s="52"/>
      <c r="AL674" s="98"/>
      <c r="AM674" s="98"/>
      <c r="AN674" s="98"/>
      <c r="AO674" s="98"/>
    </row>
    <row r="675" spans="37:41" ht="15.75" customHeight="1" x14ac:dyDescent="0.25">
      <c r="AK675" s="52"/>
      <c r="AL675" s="98"/>
      <c r="AM675" s="98"/>
      <c r="AN675" s="98"/>
      <c r="AO675" s="98"/>
    </row>
    <row r="676" spans="37:41" ht="15.75" customHeight="1" x14ac:dyDescent="0.25">
      <c r="AK676" s="52"/>
      <c r="AL676" s="98"/>
      <c r="AM676" s="98"/>
      <c r="AN676" s="98"/>
      <c r="AO676" s="98"/>
    </row>
    <row r="677" spans="37:41" ht="15.75" customHeight="1" x14ac:dyDescent="0.25">
      <c r="AK677" s="52"/>
      <c r="AL677" s="98"/>
      <c r="AM677" s="98"/>
      <c r="AN677" s="98"/>
      <c r="AO677" s="98"/>
    </row>
    <row r="678" spans="37:41" ht="15.75" customHeight="1" x14ac:dyDescent="0.25">
      <c r="AK678" s="52"/>
      <c r="AL678" s="98"/>
      <c r="AM678" s="98"/>
      <c r="AN678" s="98"/>
      <c r="AO678" s="98"/>
    </row>
    <row r="679" spans="37:41" ht="15.75" customHeight="1" x14ac:dyDescent="0.25">
      <c r="AK679" s="52"/>
      <c r="AL679" s="98"/>
      <c r="AM679" s="98"/>
      <c r="AN679" s="98"/>
      <c r="AO679" s="98"/>
    </row>
    <row r="680" spans="37:41" ht="15.75" customHeight="1" x14ac:dyDescent="0.25">
      <c r="AK680" s="52"/>
      <c r="AL680" s="98"/>
      <c r="AM680" s="98"/>
      <c r="AN680" s="98"/>
      <c r="AO680" s="98"/>
    </row>
    <row r="681" spans="37:41" ht="15.75" customHeight="1" x14ac:dyDescent="0.25">
      <c r="AK681" s="52"/>
      <c r="AL681" s="98"/>
      <c r="AM681" s="98"/>
      <c r="AN681" s="98"/>
      <c r="AO681" s="98"/>
    </row>
    <row r="682" spans="37:41" ht="15.75" customHeight="1" x14ac:dyDescent="0.25">
      <c r="AK682" s="52"/>
      <c r="AL682" s="98"/>
      <c r="AM682" s="98"/>
      <c r="AN682" s="98"/>
      <c r="AO682" s="98"/>
    </row>
    <row r="683" spans="37:41" ht="15.75" customHeight="1" x14ac:dyDescent="0.25">
      <c r="AK683" s="52"/>
      <c r="AL683" s="98"/>
      <c r="AM683" s="98"/>
      <c r="AN683" s="98"/>
      <c r="AO683" s="98"/>
    </row>
    <row r="684" spans="37:41" ht="15.75" customHeight="1" x14ac:dyDescent="0.25">
      <c r="AK684" s="52"/>
      <c r="AL684" s="98"/>
      <c r="AM684" s="98"/>
      <c r="AN684" s="98"/>
      <c r="AO684" s="98"/>
    </row>
    <row r="685" spans="37:41" ht="15.75" customHeight="1" x14ac:dyDescent="0.25">
      <c r="AK685" s="52"/>
      <c r="AL685" s="98"/>
      <c r="AM685" s="98"/>
      <c r="AN685" s="98"/>
      <c r="AO685" s="98"/>
    </row>
    <row r="686" spans="37:41" ht="15.75" customHeight="1" x14ac:dyDescent="0.25">
      <c r="AK686" s="52"/>
      <c r="AL686" s="98"/>
      <c r="AM686" s="98"/>
      <c r="AN686" s="98"/>
      <c r="AO686" s="98"/>
    </row>
    <row r="687" spans="37:41" ht="15.75" customHeight="1" x14ac:dyDescent="0.25">
      <c r="AK687" s="52"/>
      <c r="AL687" s="98"/>
      <c r="AM687" s="98"/>
      <c r="AN687" s="98"/>
      <c r="AO687" s="98"/>
    </row>
    <row r="688" spans="37:41" ht="15.75" customHeight="1" x14ac:dyDescent="0.25">
      <c r="AK688" s="52"/>
      <c r="AL688" s="98"/>
      <c r="AM688" s="98"/>
      <c r="AN688" s="98"/>
      <c r="AO688" s="98"/>
    </row>
    <row r="689" spans="37:41" ht="15.75" customHeight="1" x14ac:dyDescent="0.25">
      <c r="AK689" s="52"/>
      <c r="AL689" s="98"/>
      <c r="AM689" s="98"/>
      <c r="AN689" s="98"/>
      <c r="AO689" s="98"/>
    </row>
    <row r="690" spans="37:41" ht="15.75" customHeight="1" x14ac:dyDescent="0.25">
      <c r="AK690" s="52"/>
      <c r="AL690" s="98"/>
      <c r="AM690" s="98"/>
      <c r="AN690" s="98"/>
      <c r="AO690" s="98"/>
    </row>
    <row r="691" spans="37:41" ht="15.75" customHeight="1" x14ac:dyDescent="0.25">
      <c r="AK691" s="52"/>
      <c r="AL691" s="98"/>
      <c r="AM691" s="98"/>
      <c r="AN691" s="98"/>
      <c r="AO691" s="98"/>
    </row>
    <row r="692" spans="37:41" ht="15.75" customHeight="1" x14ac:dyDescent="0.25">
      <c r="AK692" s="52"/>
      <c r="AL692" s="98"/>
      <c r="AM692" s="98"/>
      <c r="AN692" s="98"/>
      <c r="AO692" s="98"/>
    </row>
    <row r="693" spans="37:41" ht="15.75" customHeight="1" x14ac:dyDescent="0.25">
      <c r="AK693" s="52"/>
      <c r="AL693" s="98"/>
      <c r="AM693" s="98"/>
      <c r="AN693" s="98"/>
      <c r="AO693" s="98"/>
    </row>
    <row r="694" spans="37:41" ht="15.75" customHeight="1" x14ac:dyDescent="0.25">
      <c r="AK694" s="52"/>
      <c r="AL694" s="98"/>
      <c r="AM694" s="98"/>
      <c r="AN694" s="98"/>
      <c r="AO694" s="98"/>
    </row>
    <row r="695" spans="37:41" ht="15.75" customHeight="1" x14ac:dyDescent="0.25">
      <c r="AK695" s="52"/>
      <c r="AL695" s="98"/>
      <c r="AM695" s="98"/>
      <c r="AN695" s="98"/>
      <c r="AO695" s="98"/>
    </row>
    <row r="696" spans="37:41" ht="15.75" customHeight="1" x14ac:dyDescent="0.25">
      <c r="AK696" s="52"/>
      <c r="AL696" s="98"/>
      <c r="AM696" s="98"/>
      <c r="AN696" s="98"/>
      <c r="AO696" s="98"/>
    </row>
    <row r="697" spans="37:41" ht="15.75" customHeight="1" x14ac:dyDescent="0.25">
      <c r="AK697" s="52"/>
      <c r="AL697" s="98"/>
      <c r="AM697" s="98"/>
      <c r="AN697" s="98"/>
      <c r="AO697" s="98"/>
    </row>
    <row r="698" spans="37:41" ht="15.75" customHeight="1" x14ac:dyDescent="0.25">
      <c r="AK698" s="52"/>
      <c r="AL698" s="98"/>
      <c r="AM698" s="98"/>
      <c r="AN698" s="98"/>
      <c r="AO698" s="98"/>
    </row>
    <row r="699" spans="37:41" ht="15.75" customHeight="1" x14ac:dyDescent="0.25">
      <c r="AK699" s="52"/>
      <c r="AL699" s="98"/>
      <c r="AM699" s="98"/>
      <c r="AN699" s="98"/>
      <c r="AO699" s="98"/>
    </row>
    <row r="700" spans="37:41" ht="15.75" customHeight="1" x14ac:dyDescent="0.25">
      <c r="AK700" s="52"/>
      <c r="AL700" s="98"/>
      <c r="AM700" s="98"/>
      <c r="AN700" s="98"/>
      <c r="AO700" s="98"/>
    </row>
    <row r="701" spans="37:41" ht="15.75" customHeight="1" x14ac:dyDescent="0.25">
      <c r="AK701" s="52"/>
      <c r="AL701" s="98"/>
      <c r="AM701" s="98"/>
      <c r="AN701" s="98"/>
      <c r="AO701" s="98"/>
    </row>
    <row r="702" spans="37:41" ht="15.75" customHeight="1" x14ac:dyDescent="0.25">
      <c r="AK702" s="52"/>
      <c r="AL702" s="98"/>
      <c r="AM702" s="98"/>
      <c r="AN702" s="98"/>
      <c r="AO702" s="98"/>
    </row>
    <row r="703" spans="37:41" ht="15.75" customHeight="1" x14ac:dyDescent="0.25">
      <c r="AK703" s="52"/>
      <c r="AL703" s="98"/>
      <c r="AM703" s="98"/>
      <c r="AN703" s="98"/>
      <c r="AO703" s="98"/>
    </row>
    <row r="704" spans="37:41" ht="15.75" customHeight="1" x14ac:dyDescent="0.25">
      <c r="AK704" s="52"/>
      <c r="AL704" s="98"/>
      <c r="AM704" s="98"/>
      <c r="AN704" s="98"/>
      <c r="AO704" s="98"/>
    </row>
    <row r="705" spans="37:41" ht="15.75" customHeight="1" x14ac:dyDescent="0.25">
      <c r="AK705" s="52"/>
      <c r="AL705" s="98"/>
      <c r="AM705" s="98"/>
      <c r="AN705" s="98"/>
      <c r="AO705" s="98"/>
    </row>
    <row r="706" spans="37:41" ht="15.75" customHeight="1" x14ac:dyDescent="0.25">
      <c r="AK706" s="52"/>
      <c r="AL706" s="98"/>
      <c r="AM706" s="98"/>
      <c r="AN706" s="98"/>
      <c r="AO706" s="98"/>
    </row>
    <row r="707" spans="37:41" ht="15.75" customHeight="1" x14ac:dyDescent="0.25">
      <c r="AK707" s="52"/>
      <c r="AL707" s="98"/>
      <c r="AM707" s="98"/>
      <c r="AN707" s="98"/>
      <c r="AO707" s="98"/>
    </row>
    <row r="708" spans="37:41" ht="15.75" customHeight="1" x14ac:dyDescent="0.25">
      <c r="AK708" s="52"/>
      <c r="AL708" s="98"/>
      <c r="AM708" s="98"/>
      <c r="AN708" s="98"/>
      <c r="AO708" s="98"/>
    </row>
    <row r="709" spans="37:41" ht="15.75" customHeight="1" x14ac:dyDescent="0.25">
      <c r="AK709" s="52"/>
      <c r="AL709" s="98"/>
      <c r="AM709" s="98"/>
      <c r="AN709" s="98"/>
      <c r="AO709" s="98"/>
    </row>
    <row r="710" spans="37:41" ht="15.75" customHeight="1" x14ac:dyDescent="0.25">
      <c r="AK710" s="52"/>
      <c r="AL710" s="98"/>
      <c r="AM710" s="98"/>
      <c r="AN710" s="98"/>
      <c r="AO710" s="98"/>
    </row>
    <row r="711" spans="37:41" ht="15.75" customHeight="1" x14ac:dyDescent="0.25">
      <c r="AK711" s="52"/>
      <c r="AL711" s="98"/>
      <c r="AM711" s="98"/>
      <c r="AN711" s="98"/>
      <c r="AO711" s="98"/>
    </row>
    <row r="712" spans="37:41" ht="15.75" customHeight="1" x14ac:dyDescent="0.25">
      <c r="AK712" s="52"/>
      <c r="AL712" s="98"/>
      <c r="AM712" s="98"/>
      <c r="AN712" s="98"/>
      <c r="AO712" s="98"/>
    </row>
    <row r="713" spans="37:41" ht="15.75" customHeight="1" x14ac:dyDescent="0.25">
      <c r="AK713" s="52"/>
      <c r="AL713" s="98"/>
      <c r="AM713" s="98"/>
      <c r="AN713" s="98"/>
      <c r="AO713" s="98"/>
    </row>
    <row r="714" spans="37:41" ht="15.75" customHeight="1" x14ac:dyDescent="0.25">
      <c r="AK714" s="52"/>
      <c r="AL714" s="98"/>
      <c r="AM714" s="98"/>
      <c r="AN714" s="98"/>
      <c r="AO714" s="98"/>
    </row>
    <row r="715" spans="37:41" ht="15.75" customHeight="1" x14ac:dyDescent="0.25">
      <c r="AK715" s="52"/>
      <c r="AL715" s="98"/>
      <c r="AM715" s="98"/>
      <c r="AN715" s="98"/>
      <c r="AO715" s="98"/>
    </row>
    <row r="716" spans="37:41" ht="15.75" customHeight="1" x14ac:dyDescent="0.25">
      <c r="AK716" s="52"/>
      <c r="AL716" s="98"/>
      <c r="AM716" s="98"/>
      <c r="AN716" s="98"/>
      <c r="AO716" s="98"/>
    </row>
    <row r="717" spans="37:41" ht="15.75" customHeight="1" x14ac:dyDescent="0.25">
      <c r="AK717" s="52"/>
      <c r="AL717" s="98"/>
      <c r="AM717" s="98"/>
      <c r="AN717" s="98"/>
      <c r="AO717" s="98"/>
    </row>
    <row r="718" spans="37:41" ht="15.75" customHeight="1" x14ac:dyDescent="0.25">
      <c r="AK718" s="52"/>
      <c r="AL718" s="98"/>
      <c r="AM718" s="98"/>
      <c r="AN718" s="98"/>
      <c r="AO718" s="98"/>
    </row>
    <row r="719" spans="37:41" ht="15.75" customHeight="1" x14ac:dyDescent="0.25">
      <c r="AK719" s="52"/>
      <c r="AL719" s="98"/>
      <c r="AM719" s="98"/>
      <c r="AN719" s="98"/>
      <c r="AO719" s="98"/>
    </row>
    <row r="720" spans="37:41" ht="15.75" customHeight="1" x14ac:dyDescent="0.25">
      <c r="AK720" s="52"/>
      <c r="AL720" s="98"/>
      <c r="AM720" s="98"/>
      <c r="AN720" s="98"/>
      <c r="AO720" s="98"/>
    </row>
    <row r="721" spans="37:41" ht="15.75" customHeight="1" x14ac:dyDescent="0.25">
      <c r="AK721" s="52"/>
      <c r="AL721" s="98"/>
      <c r="AM721" s="98"/>
      <c r="AN721" s="98"/>
      <c r="AO721" s="98"/>
    </row>
    <row r="722" spans="37:41" ht="15.75" customHeight="1" x14ac:dyDescent="0.25">
      <c r="AK722" s="52"/>
      <c r="AL722" s="98"/>
      <c r="AM722" s="98"/>
      <c r="AN722" s="98"/>
      <c r="AO722" s="98"/>
    </row>
    <row r="723" spans="37:41" ht="15.75" customHeight="1" x14ac:dyDescent="0.25">
      <c r="AK723" s="52"/>
      <c r="AL723" s="98"/>
      <c r="AM723" s="98"/>
      <c r="AN723" s="98"/>
      <c r="AO723" s="98"/>
    </row>
    <row r="724" spans="37:41" ht="15.75" customHeight="1" x14ac:dyDescent="0.25">
      <c r="AK724" s="52"/>
      <c r="AL724" s="98"/>
      <c r="AM724" s="98"/>
      <c r="AN724" s="98"/>
      <c r="AO724" s="98"/>
    </row>
    <row r="725" spans="37:41" ht="15.75" customHeight="1" x14ac:dyDescent="0.25">
      <c r="AK725" s="52"/>
      <c r="AL725" s="98"/>
      <c r="AM725" s="98"/>
      <c r="AN725" s="98"/>
      <c r="AO725" s="98"/>
    </row>
    <row r="726" spans="37:41" ht="15.75" customHeight="1" x14ac:dyDescent="0.25">
      <c r="AK726" s="52"/>
      <c r="AL726" s="98"/>
      <c r="AM726" s="98"/>
      <c r="AN726" s="98"/>
      <c r="AO726" s="98"/>
    </row>
    <row r="727" spans="37:41" ht="15.75" customHeight="1" x14ac:dyDescent="0.25">
      <c r="AK727" s="52"/>
      <c r="AL727" s="98"/>
      <c r="AM727" s="98"/>
      <c r="AN727" s="98"/>
      <c r="AO727" s="98"/>
    </row>
    <row r="728" spans="37:41" ht="15.75" customHeight="1" x14ac:dyDescent="0.25">
      <c r="AK728" s="52"/>
      <c r="AL728" s="98"/>
      <c r="AM728" s="98"/>
      <c r="AN728" s="98"/>
      <c r="AO728" s="98"/>
    </row>
    <row r="729" spans="37:41" ht="15.75" customHeight="1" x14ac:dyDescent="0.25">
      <c r="AK729" s="52"/>
      <c r="AL729" s="98"/>
      <c r="AM729" s="98"/>
      <c r="AN729" s="98"/>
      <c r="AO729" s="98"/>
    </row>
    <row r="730" spans="37:41" ht="15.75" customHeight="1" x14ac:dyDescent="0.25">
      <c r="AK730" s="52"/>
      <c r="AL730" s="98"/>
      <c r="AM730" s="98"/>
      <c r="AN730" s="98"/>
      <c r="AO730" s="98"/>
    </row>
    <row r="731" spans="37:41" ht="15.75" customHeight="1" x14ac:dyDescent="0.25">
      <c r="AK731" s="52"/>
      <c r="AL731" s="98"/>
      <c r="AM731" s="98"/>
      <c r="AN731" s="98"/>
      <c r="AO731" s="98"/>
    </row>
    <row r="732" spans="37:41" ht="15.75" customHeight="1" x14ac:dyDescent="0.25">
      <c r="AK732" s="52"/>
      <c r="AL732" s="98"/>
      <c r="AM732" s="98"/>
      <c r="AN732" s="98"/>
      <c r="AO732" s="98"/>
    </row>
    <row r="733" spans="37:41" ht="15.75" customHeight="1" x14ac:dyDescent="0.25">
      <c r="AK733" s="52"/>
      <c r="AL733" s="98"/>
      <c r="AM733" s="98"/>
      <c r="AN733" s="98"/>
      <c r="AO733" s="98"/>
    </row>
    <row r="734" spans="37:41" ht="15.75" customHeight="1" x14ac:dyDescent="0.25">
      <c r="AK734" s="52"/>
      <c r="AL734" s="98"/>
      <c r="AM734" s="98"/>
      <c r="AN734" s="98"/>
      <c r="AO734" s="98"/>
    </row>
    <row r="735" spans="37:41" ht="15.75" customHeight="1" x14ac:dyDescent="0.25">
      <c r="AK735" s="52"/>
      <c r="AL735" s="98"/>
      <c r="AM735" s="98"/>
      <c r="AN735" s="98"/>
      <c r="AO735" s="98"/>
    </row>
    <row r="736" spans="37:41" ht="15.75" customHeight="1" x14ac:dyDescent="0.25">
      <c r="AK736" s="52"/>
      <c r="AL736" s="98"/>
      <c r="AM736" s="98"/>
      <c r="AN736" s="98"/>
      <c r="AO736" s="98"/>
    </row>
    <row r="737" spans="37:41" ht="15.75" customHeight="1" x14ac:dyDescent="0.25">
      <c r="AK737" s="52"/>
      <c r="AL737" s="98"/>
      <c r="AM737" s="98"/>
      <c r="AN737" s="98"/>
      <c r="AO737" s="98"/>
    </row>
    <row r="738" spans="37:41" ht="15.75" customHeight="1" x14ac:dyDescent="0.25">
      <c r="AK738" s="52"/>
      <c r="AL738" s="98"/>
      <c r="AM738" s="98"/>
      <c r="AN738" s="98"/>
      <c r="AO738" s="98"/>
    </row>
    <row r="739" spans="37:41" ht="15.75" customHeight="1" x14ac:dyDescent="0.25">
      <c r="AK739" s="52"/>
      <c r="AL739" s="98"/>
      <c r="AM739" s="98"/>
      <c r="AN739" s="98"/>
      <c r="AO739" s="98"/>
    </row>
    <row r="740" spans="37:41" ht="15.75" customHeight="1" x14ac:dyDescent="0.25">
      <c r="AK740" s="52"/>
      <c r="AL740" s="98"/>
      <c r="AM740" s="98"/>
      <c r="AN740" s="98"/>
      <c r="AO740" s="98"/>
    </row>
    <row r="741" spans="37:41" ht="15.75" customHeight="1" x14ac:dyDescent="0.25">
      <c r="AK741" s="52"/>
      <c r="AL741" s="98"/>
      <c r="AM741" s="98"/>
      <c r="AN741" s="98"/>
      <c r="AO741" s="98"/>
    </row>
    <row r="742" spans="37:41" ht="15.75" customHeight="1" x14ac:dyDescent="0.25">
      <c r="AK742" s="52"/>
      <c r="AL742" s="98"/>
      <c r="AM742" s="98"/>
      <c r="AN742" s="98"/>
      <c r="AO742" s="98"/>
    </row>
    <row r="743" spans="37:41" ht="15.75" customHeight="1" x14ac:dyDescent="0.25">
      <c r="AK743" s="52"/>
      <c r="AL743" s="98"/>
      <c r="AM743" s="98"/>
      <c r="AN743" s="98"/>
      <c r="AO743" s="98"/>
    </row>
    <row r="744" spans="37:41" ht="15.75" customHeight="1" x14ac:dyDescent="0.25">
      <c r="AK744" s="52"/>
      <c r="AL744" s="98"/>
      <c r="AM744" s="98"/>
      <c r="AN744" s="98"/>
      <c r="AO744" s="98"/>
    </row>
    <row r="745" spans="37:41" ht="15.75" customHeight="1" x14ac:dyDescent="0.25">
      <c r="AK745" s="52"/>
      <c r="AL745" s="98"/>
      <c r="AM745" s="98"/>
      <c r="AN745" s="98"/>
      <c r="AO745" s="98"/>
    </row>
    <row r="746" spans="37:41" ht="15.75" customHeight="1" x14ac:dyDescent="0.25">
      <c r="AK746" s="52"/>
      <c r="AL746" s="98"/>
      <c r="AM746" s="98"/>
      <c r="AN746" s="98"/>
      <c r="AO746" s="98"/>
    </row>
    <row r="747" spans="37:41" ht="15.75" customHeight="1" x14ac:dyDescent="0.25">
      <c r="AK747" s="52"/>
      <c r="AL747" s="98"/>
      <c r="AM747" s="98"/>
      <c r="AN747" s="98"/>
      <c r="AO747" s="98"/>
    </row>
    <row r="748" spans="37:41" ht="15.75" customHeight="1" x14ac:dyDescent="0.25">
      <c r="AK748" s="52"/>
      <c r="AL748" s="98"/>
      <c r="AM748" s="98"/>
      <c r="AN748" s="98"/>
      <c r="AO748" s="98"/>
    </row>
    <row r="749" spans="37:41" ht="15.75" customHeight="1" x14ac:dyDescent="0.25">
      <c r="AK749" s="52"/>
      <c r="AL749" s="98"/>
      <c r="AM749" s="98"/>
      <c r="AN749" s="98"/>
      <c r="AO749" s="98"/>
    </row>
    <row r="750" spans="37:41" ht="15.75" customHeight="1" x14ac:dyDescent="0.25">
      <c r="AK750" s="52"/>
      <c r="AL750" s="98"/>
      <c r="AM750" s="98"/>
      <c r="AN750" s="98"/>
      <c r="AO750" s="98"/>
    </row>
    <row r="751" spans="37:41" ht="15.75" customHeight="1" x14ac:dyDescent="0.25">
      <c r="AK751" s="52"/>
      <c r="AL751" s="98"/>
      <c r="AM751" s="98"/>
      <c r="AN751" s="98"/>
      <c r="AO751" s="98"/>
    </row>
    <row r="752" spans="37:41" ht="15.75" customHeight="1" x14ac:dyDescent="0.25">
      <c r="AK752" s="52"/>
      <c r="AL752" s="98"/>
      <c r="AM752" s="98"/>
      <c r="AN752" s="98"/>
      <c r="AO752" s="98"/>
    </row>
    <row r="753" spans="37:41" ht="15.75" customHeight="1" x14ac:dyDescent="0.25">
      <c r="AK753" s="52"/>
      <c r="AL753" s="98"/>
      <c r="AM753" s="98"/>
      <c r="AN753" s="98"/>
      <c r="AO753" s="98"/>
    </row>
    <row r="754" spans="37:41" ht="15.75" customHeight="1" x14ac:dyDescent="0.25">
      <c r="AK754" s="52"/>
      <c r="AL754" s="98"/>
      <c r="AM754" s="98"/>
      <c r="AN754" s="98"/>
      <c r="AO754" s="98"/>
    </row>
    <row r="755" spans="37:41" ht="15.75" customHeight="1" x14ac:dyDescent="0.25">
      <c r="AK755" s="52"/>
      <c r="AL755" s="98"/>
      <c r="AM755" s="98"/>
      <c r="AN755" s="98"/>
      <c r="AO755" s="98"/>
    </row>
    <row r="756" spans="37:41" ht="15.75" customHeight="1" x14ac:dyDescent="0.25">
      <c r="AK756" s="52"/>
      <c r="AL756" s="98"/>
      <c r="AM756" s="98"/>
      <c r="AN756" s="98"/>
      <c r="AO756" s="98"/>
    </row>
    <row r="757" spans="37:41" ht="15.75" customHeight="1" x14ac:dyDescent="0.25">
      <c r="AK757" s="52"/>
      <c r="AL757" s="98"/>
      <c r="AM757" s="98"/>
      <c r="AN757" s="98"/>
      <c r="AO757" s="98"/>
    </row>
    <row r="758" spans="37:41" ht="15.75" customHeight="1" x14ac:dyDescent="0.25">
      <c r="AK758" s="52"/>
      <c r="AL758" s="58"/>
      <c r="AM758" s="58"/>
      <c r="AN758" s="58"/>
      <c r="AO758" s="58"/>
    </row>
    <row r="759" spans="37:41" ht="15.75" customHeight="1" x14ac:dyDescent="0.25">
      <c r="AK759" s="52"/>
      <c r="AL759" s="58"/>
      <c r="AM759" s="58"/>
      <c r="AN759" s="58"/>
      <c r="AO759" s="58"/>
    </row>
    <row r="760" spans="37:41" ht="15.75" customHeight="1" x14ac:dyDescent="0.25">
      <c r="AK760" s="52"/>
      <c r="AL760" s="58"/>
      <c r="AM760" s="58"/>
      <c r="AN760" s="58"/>
      <c r="AO760" s="58"/>
    </row>
    <row r="761" spans="37:41" ht="15.75" customHeight="1" x14ac:dyDescent="0.25">
      <c r="AK761" s="52"/>
      <c r="AL761" s="58"/>
      <c r="AM761" s="58"/>
      <c r="AN761" s="58"/>
      <c r="AO761" s="58"/>
    </row>
    <row r="762" spans="37:41" ht="15.75" customHeight="1" x14ac:dyDescent="0.25">
      <c r="AK762" s="52"/>
      <c r="AL762" s="58"/>
      <c r="AM762" s="58"/>
      <c r="AN762" s="58"/>
      <c r="AO762" s="58"/>
    </row>
    <row r="763" spans="37:41" ht="15.75" customHeight="1" x14ac:dyDescent="0.25">
      <c r="AK763" s="52"/>
      <c r="AL763" s="58"/>
      <c r="AM763" s="58"/>
      <c r="AN763" s="58"/>
      <c r="AO763" s="58"/>
    </row>
    <row r="764" spans="37:41" ht="15.75" customHeight="1" x14ac:dyDescent="0.25">
      <c r="AK764" s="52"/>
      <c r="AL764" s="58"/>
      <c r="AM764" s="58"/>
      <c r="AN764" s="58"/>
      <c r="AO764" s="58"/>
    </row>
    <row r="765" spans="37:41" ht="15.75" customHeight="1" x14ac:dyDescent="0.25">
      <c r="AK765" s="52"/>
      <c r="AL765" s="58"/>
      <c r="AM765" s="58"/>
      <c r="AN765" s="58"/>
      <c r="AO765" s="58"/>
    </row>
    <row r="766" spans="37:41" ht="15.75" customHeight="1" x14ac:dyDescent="0.25">
      <c r="AK766" s="52"/>
      <c r="AL766" s="58"/>
      <c r="AM766" s="58"/>
      <c r="AN766" s="58"/>
      <c r="AO766" s="58"/>
    </row>
    <row r="767" spans="37:41" ht="15.75" customHeight="1" x14ac:dyDescent="0.25">
      <c r="AK767" s="52"/>
      <c r="AL767" s="58"/>
      <c r="AM767" s="58"/>
      <c r="AN767" s="58"/>
      <c r="AO767" s="58"/>
    </row>
    <row r="768" spans="37:41" ht="15.75" customHeight="1" x14ac:dyDescent="0.25">
      <c r="AK768" s="52"/>
      <c r="AL768" s="58"/>
      <c r="AM768" s="58"/>
      <c r="AN768" s="58"/>
      <c r="AO768" s="58"/>
    </row>
    <row r="769" spans="37:41" ht="15.75" customHeight="1" x14ac:dyDescent="0.25">
      <c r="AK769" s="52"/>
      <c r="AL769" s="58"/>
      <c r="AM769" s="58"/>
      <c r="AN769" s="58"/>
      <c r="AO769" s="58"/>
    </row>
    <row r="770" spans="37:41" ht="15.75" customHeight="1" x14ac:dyDescent="0.25">
      <c r="AK770" s="52"/>
      <c r="AL770" s="58"/>
      <c r="AM770" s="58"/>
      <c r="AN770" s="58"/>
      <c r="AO770" s="58"/>
    </row>
    <row r="771" spans="37:41" ht="15.75" customHeight="1" x14ac:dyDescent="0.25">
      <c r="AK771" s="52"/>
      <c r="AL771" s="58"/>
      <c r="AM771" s="58"/>
      <c r="AN771" s="58"/>
      <c r="AO771" s="58"/>
    </row>
    <row r="772" spans="37:41" ht="15.75" customHeight="1" x14ac:dyDescent="0.25">
      <c r="AK772" s="52"/>
      <c r="AL772" s="58"/>
      <c r="AM772" s="58"/>
      <c r="AN772" s="58"/>
      <c r="AO772" s="58"/>
    </row>
    <row r="773" spans="37:41" ht="15.75" customHeight="1" x14ac:dyDescent="0.25">
      <c r="AK773" s="52"/>
      <c r="AL773" s="58"/>
      <c r="AM773" s="58"/>
      <c r="AN773" s="58"/>
      <c r="AO773" s="58"/>
    </row>
    <row r="774" spans="37:41" ht="15.75" customHeight="1" x14ac:dyDescent="0.25">
      <c r="AK774" s="52"/>
      <c r="AL774" s="58"/>
      <c r="AM774" s="58"/>
      <c r="AN774" s="58"/>
      <c r="AO774" s="58"/>
    </row>
    <row r="775" spans="37:41" ht="15.75" customHeight="1" x14ac:dyDescent="0.25">
      <c r="AK775" s="52"/>
      <c r="AL775" s="58"/>
      <c r="AM775" s="58"/>
      <c r="AN775" s="58"/>
      <c r="AO775" s="58"/>
    </row>
    <row r="776" spans="37:41" ht="15.75" customHeight="1" x14ac:dyDescent="0.25">
      <c r="AK776" s="52"/>
      <c r="AL776" s="58"/>
      <c r="AM776" s="58"/>
      <c r="AN776" s="58"/>
      <c r="AO776" s="58"/>
    </row>
    <row r="777" spans="37:41" ht="15.75" customHeight="1" x14ac:dyDescent="0.25">
      <c r="AK777" s="52"/>
      <c r="AL777" s="58"/>
      <c r="AM777" s="58"/>
      <c r="AN777" s="58"/>
      <c r="AO777" s="58"/>
    </row>
    <row r="778" spans="37:41" ht="15.75" customHeight="1" x14ac:dyDescent="0.25">
      <c r="AK778" s="52"/>
      <c r="AL778" s="58"/>
      <c r="AM778" s="58"/>
      <c r="AN778" s="58"/>
      <c r="AO778" s="58"/>
    </row>
    <row r="779" spans="37:41" ht="15.75" customHeight="1" x14ac:dyDescent="0.25">
      <c r="AK779" s="52"/>
      <c r="AL779" s="58"/>
      <c r="AM779" s="58"/>
      <c r="AN779" s="58"/>
      <c r="AO779" s="58"/>
    </row>
    <row r="780" spans="37:41" ht="15.75" customHeight="1" x14ac:dyDescent="0.25">
      <c r="AK780" s="52"/>
      <c r="AL780" s="58"/>
      <c r="AM780" s="58"/>
      <c r="AN780" s="58"/>
      <c r="AO780" s="58"/>
    </row>
    <row r="781" spans="37:41" ht="15.75" customHeight="1" x14ac:dyDescent="0.25">
      <c r="AK781" s="52"/>
      <c r="AL781" s="58"/>
      <c r="AM781" s="58"/>
      <c r="AN781" s="58"/>
      <c r="AO781" s="58"/>
    </row>
    <row r="782" spans="37:41" ht="15.75" customHeight="1" x14ac:dyDescent="0.25">
      <c r="AK782" s="52"/>
      <c r="AL782" s="58"/>
      <c r="AM782" s="58"/>
      <c r="AN782" s="58"/>
      <c r="AO782" s="58"/>
    </row>
    <row r="783" spans="37:41" ht="15.75" customHeight="1" x14ac:dyDescent="0.25">
      <c r="AK783" s="52"/>
      <c r="AL783" s="58"/>
      <c r="AM783" s="58"/>
      <c r="AN783" s="58"/>
      <c r="AO783" s="58"/>
    </row>
    <row r="784" spans="37:41" ht="15.75" customHeight="1" x14ac:dyDescent="0.25">
      <c r="AK784" s="52"/>
      <c r="AL784" s="58"/>
      <c r="AM784" s="58"/>
      <c r="AN784" s="58"/>
      <c r="AO784" s="58"/>
    </row>
    <row r="785" spans="37:41" ht="15.75" customHeight="1" x14ac:dyDescent="0.25">
      <c r="AK785" s="52"/>
      <c r="AL785" s="58"/>
      <c r="AM785" s="58"/>
      <c r="AN785" s="58"/>
      <c r="AO785" s="58"/>
    </row>
    <row r="786" spans="37:41" ht="15.75" customHeight="1" x14ac:dyDescent="0.25">
      <c r="AK786" s="52"/>
      <c r="AL786" s="58"/>
      <c r="AM786" s="58"/>
      <c r="AN786" s="58"/>
      <c r="AO786" s="58"/>
    </row>
    <row r="787" spans="37:41" ht="15.75" customHeight="1" x14ac:dyDescent="0.25">
      <c r="AK787" s="52"/>
      <c r="AL787" s="58"/>
      <c r="AM787" s="58"/>
      <c r="AN787" s="58"/>
      <c r="AO787" s="58"/>
    </row>
    <row r="788" spans="37:41" ht="15.75" customHeight="1" x14ac:dyDescent="0.25">
      <c r="AK788" s="52"/>
      <c r="AL788" s="58"/>
      <c r="AM788" s="58"/>
      <c r="AN788" s="58"/>
      <c r="AO788" s="58"/>
    </row>
    <row r="789" spans="37:41" ht="15.75" customHeight="1" x14ac:dyDescent="0.25">
      <c r="AK789" s="52"/>
      <c r="AL789" s="58"/>
      <c r="AM789" s="58"/>
      <c r="AN789" s="58"/>
      <c r="AO789" s="58"/>
    </row>
    <row r="790" spans="37:41" ht="15.75" customHeight="1" x14ac:dyDescent="0.25">
      <c r="AK790" s="52"/>
      <c r="AL790" s="58"/>
      <c r="AM790" s="58"/>
      <c r="AN790" s="58"/>
      <c r="AO790" s="58"/>
    </row>
    <row r="791" spans="37:41" ht="15.75" customHeight="1" x14ac:dyDescent="0.25">
      <c r="AK791" s="52"/>
      <c r="AL791" s="58"/>
      <c r="AM791" s="58"/>
      <c r="AN791" s="58"/>
      <c r="AO791" s="58"/>
    </row>
    <row r="792" spans="37:41" ht="15.75" customHeight="1" x14ac:dyDescent="0.25">
      <c r="AK792" s="52"/>
      <c r="AL792" s="58"/>
      <c r="AM792" s="58"/>
      <c r="AN792" s="58"/>
      <c r="AO792" s="58"/>
    </row>
    <row r="793" spans="37:41" ht="15.75" customHeight="1" x14ac:dyDescent="0.25">
      <c r="AK793" s="52"/>
      <c r="AL793" s="58"/>
      <c r="AM793" s="58"/>
      <c r="AN793" s="58"/>
      <c r="AO793" s="58"/>
    </row>
    <row r="794" spans="37:41" ht="15.75" customHeight="1" x14ac:dyDescent="0.25">
      <c r="AK794" s="52"/>
      <c r="AL794" s="58"/>
      <c r="AM794" s="58"/>
      <c r="AN794" s="58"/>
      <c r="AO794" s="58"/>
    </row>
    <row r="795" spans="37:41" ht="15.75" customHeight="1" x14ac:dyDescent="0.25">
      <c r="AK795" s="52"/>
      <c r="AL795" s="58"/>
      <c r="AM795" s="58"/>
      <c r="AN795" s="58"/>
      <c r="AO795" s="58"/>
    </row>
    <row r="796" spans="37:41" ht="15.75" customHeight="1" x14ac:dyDescent="0.25">
      <c r="AK796" s="52"/>
      <c r="AL796" s="58"/>
      <c r="AM796" s="58"/>
      <c r="AN796" s="58"/>
      <c r="AO796" s="58"/>
    </row>
    <row r="797" spans="37:41" ht="15.75" customHeight="1" x14ac:dyDescent="0.25">
      <c r="AK797" s="52"/>
      <c r="AL797" s="58"/>
      <c r="AM797" s="58"/>
      <c r="AN797" s="58"/>
      <c r="AO797" s="58"/>
    </row>
    <row r="798" spans="37:41" ht="15.75" customHeight="1" x14ac:dyDescent="0.25">
      <c r="AK798" s="52"/>
      <c r="AL798" s="58"/>
      <c r="AM798" s="58"/>
      <c r="AN798" s="58"/>
      <c r="AO798" s="58"/>
    </row>
    <row r="799" spans="37:41" ht="15.75" customHeight="1" x14ac:dyDescent="0.25">
      <c r="AK799" s="52"/>
      <c r="AL799" s="58"/>
      <c r="AM799" s="58"/>
      <c r="AN799" s="58"/>
      <c r="AO799" s="58"/>
    </row>
    <row r="800" spans="37:41" ht="15.75" customHeight="1" x14ac:dyDescent="0.25">
      <c r="AK800" s="52"/>
      <c r="AL800" s="58"/>
      <c r="AM800" s="58"/>
      <c r="AN800" s="58"/>
      <c r="AO800" s="58"/>
    </row>
    <row r="801" spans="37:41" ht="15.75" customHeight="1" x14ac:dyDescent="0.25">
      <c r="AK801" s="52"/>
      <c r="AL801" s="58"/>
      <c r="AM801" s="58"/>
      <c r="AN801" s="58"/>
      <c r="AO801" s="58"/>
    </row>
    <row r="802" spans="37:41" ht="15.75" customHeight="1" x14ac:dyDescent="0.25">
      <c r="AK802" s="52"/>
      <c r="AL802" s="58"/>
      <c r="AM802" s="58"/>
      <c r="AN802" s="58"/>
      <c r="AO802" s="58"/>
    </row>
    <row r="803" spans="37:41" ht="15.75" customHeight="1" x14ac:dyDescent="0.25">
      <c r="AL803" s="46"/>
      <c r="AM803" s="46"/>
      <c r="AN803" s="46"/>
      <c r="AO803" s="46"/>
    </row>
    <row r="804" spans="37:41" ht="15.75" customHeight="1" x14ac:dyDescent="0.25">
      <c r="AL804" s="46"/>
      <c r="AM804" s="46"/>
      <c r="AN804" s="46"/>
      <c r="AO804" s="46"/>
    </row>
    <row r="805" spans="37:41" ht="15.75" customHeight="1" x14ac:dyDescent="0.25">
      <c r="AL805" s="46"/>
      <c r="AM805" s="46"/>
      <c r="AN805" s="46"/>
      <c r="AO805" s="46"/>
    </row>
    <row r="806" spans="37:41" ht="15.75" customHeight="1" x14ac:dyDescent="0.25">
      <c r="AL806" s="46"/>
      <c r="AM806" s="46"/>
      <c r="AN806" s="46"/>
      <c r="AO806" s="46"/>
    </row>
    <row r="807" spans="37:41" ht="15.75" customHeight="1" x14ac:dyDescent="0.25">
      <c r="AL807" s="46"/>
      <c r="AM807" s="46"/>
      <c r="AN807" s="46"/>
      <c r="AO807" s="46"/>
    </row>
    <row r="808" spans="37:41" ht="15.75" customHeight="1" x14ac:dyDescent="0.25">
      <c r="AL808" s="46"/>
      <c r="AM808" s="46"/>
      <c r="AN808" s="46"/>
      <c r="AO808" s="46"/>
    </row>
    <row r="809" spans="37:41" ht="15.75" customHeight="1" x14ac:dyDescent="0.25">
      <c r="AL809" s="46"/>
      <c r="AM809" s="46"/>
      <c r="AN809" s="46"/>
      <c r="AO809" s="46"/>
    </row>
    <row r="810" spans="37:41" ht="15.75" customHeight="1" x14ac:dyDescent="0.25">
      <c r="AL810" s="46"/>
      <c r="AM810" s="46"/>
      <c r="AN810" s="46"/>
      <c r="AO810" s="46"/>
    </row>
    <row r="811" spans="37:41" ht="15.75" customHeight="1" x14ac:dyDescent="0.25">
      <c r="AL811" s="46"/>
      <c r="AM811" s="46"/>
      <c r="AN811" s="46"/>
      <c r="AO811" s="46"/>
    </row>
    <row r="812" spans="37:41" ht="15.75" customHeight="1" x14ac:dyDescent="0.25">
      <c r="AL812" s="46"/>
      <c r="AM812" s="46"/>
      <c r="AN812" s="46"/>
      <c r="AO812" s="46"/>
    </row>
    <row r="813" spans="37:41" ht="15.75" customHeight="1" x14ac:dyDescent="0.25">
      <c r="AL813" s="46"/>
      <c r="AM813" s="46"/>
      <c r="AN813" s="46"/>
      <c r="AO813" s="46"/>
    </row>
    <row r="814" spans="37:41" ht="15.75" customHeight="1" x14ac:dyDescent="0.25">
      <c r="AL814" s="46"/>
      <c r="AM814" s="46"/>
      <c r="AN814" s="46"/>
      <c r="AO814" s="46"/>
    </row>
    <row r="815" spans="37:41" ht="15.75" customHeight="1" x14ac:dyDescent="0.25">
      <c r="AL815" s="46"/>
      <c r="AM815" s="46"/>
      <c r="AN815" s="46"/>
      <c r="AO815" s="46"/>
    </row>
    <row r="816" spans="37:41" ht="15.75" customHeight="1" x14ac:dyDescent="0.25">
      <c r="AL816" s="46"/>
      <c r="AM816" s="46"/>
      <c r="AN816" s="46"/>
      <c r="AO816" s="46"/>
    </row>
    <row r="817" spans="38:41" ht="15.75" customHeight="1" x14ac:dyDescent="0.25">
      <c r="AL817" s="46"/>
      <c r="AM817" s="46"/>
      <c r="AN817" s="46"/>
      <c r="AO817" s="46"/>
    </row>
    <row r="818" spans="38:41" ht="15.75" customHeight="1" x14ac:dyDescent="0.25">
      <c r="AL818" s="46"/>
      <c r="AM818" s="46"/>
      <c r="AN818" s="46"/>
      <c r="AO818" s="46"/>
    </row>
    <row r="819" spans="38:41" ht="15.75" customHeight="1" x14ac:dyDescent="0.25">
      <c r="AL819" s="46"/>
      <c r="AM819" s="46"/>
      <c r="AN819" s="46"/>
      <c r="AO819" s="46"/>
    </row>
    <row r="820" spans="38:41" ht="15.75" customHeight="1" x14ac:dyDescent="0.25">
      <c r="AL820" s="46"/>
      <c r="AM820" s="46"/>
      <c r="AN820" s="46"/>
      <c r="AO820" s="46"/>
    </row>
    <row r="821" spans="38:41" ht="15.75" customHeight="1" x14ac:dyDescent="0.25">
      <c r="AL821" s="46"/>
      <c r="AM821" s="46"/>
      <c r="AN821" s="46"/>
      <c r="AO821" s="46"/>
    </row>
    <row r="822" spans="38:41" ht="15.75" customHeight="1" x14ac:dyDescent="0.25">
      <c r="AL822" s="46"/>
      <c r="AM822" s="46"/>
      <c r="AN822" s="46"/>
      <c r="AO822" s="46"/>
    </row>
    <row r="823" spans="38:41" ht="15.75" customHeight="1" x14ac:dyDescent="0.25">
      <c r="AL823" s="46"/>
      <c r="AM823" s="46"/>
      <c r="AN823" s="46"/>
      <c r="AO823" s="46"/>
    </row>
    <row r="824" spans="38:41" ht="15.75" customHeight="1" x14ac:dyDescent="0.25">
      <c r="AL824" s="46"/>
      <c r="AM824" s="46"/>
      <c r="AN824" s="46"/>
      <c r="AO824" s="46"/>
    </row>
    <row r="825" spans="38:41" ht="15.75" customHeight="1" x14ac:dyDescent="0.25">
      <c r="AL825" s="46"/>
      <c r="AM825" s="46"/>
      <c r="AN825" s="46"/>
      <c r="AO825" s="46"/>
    </row>
    <row r="826" spans="38:41" ht="15.75" customHeight="1" x14ac:dyDescent="0.25">
      <c r="AL826" s="46"/>
      <c r="AM826" s="46"/>
      <c r="AN826" s="46"/>
      <c r="AO826" s="46"/>
    </row>
    <row r="827" spans="38:41" ht="15.75" customHeight="1" x14ac:dyDescent="0.25">
      <c r="AL827" s="46"/>
      <c r="AM827" s="46"/>
      <c r="AN827" s="46"/>
      <c r="AO827" s="46"/>
    </row>
    <row r="828" spans="38:41" ht="15.75" customHeight="1" x14ac:dyDescent="0.25">
      <c r="AL828" s="46"/>
      <c r="AM828" s="46"/>
      <c r="AN828" s="46"/>
      <c r="AO828" s="46"/>
    </row>
    <row r="829" spans="38:41" ht="15.75" customHeight="1" x14ac:dyDescent="0.25">
      <c r="AL829" s="46"/>
      <c r="AM829" s="46"/>
      <c r="AN829" s="46"/>
      <c r="AO829" s="46"/>
    </row>
    <row r="830" spans="38:41" ht="15.75" customHeight="1" x14ac:dyDescent="0.25">
      <c r="AL830" s="46"/>
      <c r="AM830" s="46"/>
      <c r="AN830" s="46"/>
      <c r="AO830" s="46"/>
    </row>
    <row r="831" spans="38:41" ht="15.75" customHeight="1" x14ac:dyDescent="0.25">
      <c r="AL831" s="46"/>
      <c r="AM831" s="46"/>
      <c r="AN831" s="46"/>
      <c r="AO831" s="46"/>
    </row>
    <row r="832" spans="38:41" ht="15.75" customHeight="1" x14ac:dyDescent="0.25">
      <c r="AL832" s="46"/>
      <c r="AM832" s="46"/>
      <c r="AN832" s="46"/>
      <c r="AO832" s="46"/>
    </row>
    <row r="833" spans="38:41" ht="15.75" customHeight="1" x14ac:dyDescent="0.25">
      <c r="AL833" s="46"/>
      <c r="AM833" s="46"/>
      <c r="AN833" s="46"/>
      <c r="AO833" s="46"/>
    </row>
    <row r="834" spans="38:41" ht="15.75" customHeight="1" x14ac:dyDescent="0.25">
      <c r="AL834" s="46"/>
      <c r="AM834" s="46"/>
      <c r="AN834" s="46"/>
      <c r="AO834" s="46"/>
    </row>
    <row r="835" spans="38:41" ht="15.75" customHeight="1" x14ac:dyDescent="0.25">
      <c r="AL835" s="46"/>
      <c r="AM835" s="46"/>
      <c r="AN835" s="46"/>
      <c r="AO835" s="46"/>
    </row>
    <row r="836" spans="38:41" ht="15.75" customHeight="1" x14ac:dyDescent="0.25">
      <c r="AL836" s="46"/>
      <c r="AM836" s="46"/>
      <c r="AN836" s="46"/>
      <c r="AO836" s="46"/>
    </row>
    <row r="837" spans="38:41" ht="15.75" customHeight="1" x14ac:dyDescent="0.25">
      <c r="AL837" s="46"/>
      <c r="AM837" s="46"/>
      <c r="AN837" s="46"/>
      <c r="AO837" s="46"/>
    </row>
    <row r="838" spans="38:41" ht="15.75" customHeight="1" x14ac:dyDescent="0.25">
      <c r="AL838" s="46"/>
      <c r="AM838" s="46"/>
      <c r="AN838" s="46"/>
      <c r="AO838" s="46"/>
    </row>
    <row r="839" spans="38:41" ht="15.75" customHeight="1" x14ac:dyDescent="0.25">
      <c r="AL839" s="46"/>
      <c r="AM839" s="46"/>
      <c r="AN839" s="46"/>
      <c r="AO839" s="46"/>
    </row>
    <row r="840" spans="38:41" ht="15.75" customHeight="1" x14ac:dyDescent="0.25">
      <c r="AL840" s="46"/>
      <c r="AM840" s="46"/>
      <c r="AN840" s="46"/>
      <c r="AO840" s="46"/>
    </row>
    <row r="841" spans="38:41" ht="15.75" customHeight="1" x14ac:dyDescent="0.25">
      <c r="AL841" s="46"/>
      <c r="AM841" s="46"/>
      <c r="AN841" s="46"/>
      <c r="AO841" s="46"/>
    </row>
    <row r="842" spans="38:41" ht="15.75" customHeight="1" x14ac:dyDescent="0.25">
      <c r="AL842" s="46"/>
      <c r="AM842" s="46"/>
      <c r="AN842" s="46"/>
      <c r="AO842" s="46"/>
    </row>
    <row r="843" spans="38:41" ht="15.75" customHeight="1" x14ac:dyDescent="0.25">
      <c r="AL843" s="46"/>
      <c r="AM843" s="46"/>
      <c r="AN843" s="46"/>
      <c r="AO843" s="46"/>
    </row>
    <row r="844" spans="38:41" ht="15.75" customHeight="1" x14ac:dyDescent="0.25">
      <c r="AL844" s="46"/>
      <c r="AM844" s="46"/>
      <c r="AN844" s="46"/>
      <c r="AO844" s="46"/>
    </row>
    <row r="845" spans="38:41" ht="15.75" customHeight="1" x14ac:dyDescent="0.25">
      <c r="AL845" s="46"/>
      <c r="AM845" s="46"/>
      <c r="AN845" s="46"/>
      <c r="AO845" s="46"/>
    </row>
    <row r="846" spans="38:41" ht="15.75" customHeight="1" x14ac:dyDescent="0.25">
      <c r="AL846" s="46"/>
      <c r="AM846" s="46"/>
      <c r="AN846" s="46"/>
      <c r="AO846" s="46"/>
    </row>
    <row r="847" spans="38:41" ht="15.75" customHeight="1" x14ac:dyDescent="0.25">
      <c r="AL847" s="46"/>
      <c r="AM847" s="46"/>
      <c r="AN847" s="46"/>
      <c r="AO847" s="46"/>
    </row>
    <row r="848" spans="38:41" ht="15.75" customHeight="1" x14ac:dyDescent="0.25">
      <c r="AL848" s="46"/>
      <c r="AM848" s="46"/>
      <c r="AN848" s="46"/>
      <c r="AO848" s="46"/>
    </row>
    <row r="849" spans="38:41" ht="15.75" customHeight="1" x14ac:dyDescent="0.25">
      <c r="AL849" s="46"/>
      <c r="AM849" s="46"/>
      <c r="AN849" s="46"/>
      <c r="AO849" s="46"/>
    </row>
    <row r="850" spans="38:41" ht="15.75" customHeight="1" x14ac:dyDescent="0.25">
      <c r="AL850" s="46"/>
      <c r="AM850" s="46"/>
      <c r="AN850" s="46"/>
      <c r="AO850" s="46"/>
    </row>
    <row r="851" spans="38:41" ht="15.75" customHeight="1" x14ac:dyDescent="0.25">
      <c r="AL851" s="46"/>
      <c r="AM851" s="46"/>
      <c r="AN851" s="46"/>
      <c r="AO851" s="46"/>
    </row>
    <row r="852" spans="38:41" ht="15.75" customHeight="1" x14ac:dyDescent="0.25">
      <c r="AL852" s="46"/>
      <c r="AM852" s="46"/>
      <c r="AN852" s="46"/>
      <c r="AO852" s="46"/>
    </row>
    <row r="853" spans="38:41" ht="15.75" customHeight="1" x14ac:dyDescent="0.25">
      <c r="AL853" s="46"/>
      <c r="AM853" s="46"/>
      <c r="AN853" s="46"/>
      <c r="AO853" s="46"/>
    </row>
    <row r="854" spans="38:41" ht="15.75" customHeight="1" x14ac:dyDescent="0.25">
      <c r="AL854" s="46"/>
      <c r="AM854" s="46"/>
      <c r="AN854" s="46"/>
      <c r="AO854" s="46"/>
    </row>
    <row r="855" spans="38:41" ht="15.75" customHeight="1" x14ac:dyDescent="0.25">
      <c r="AL855" s="46"/>
      <c r="AM855" s="46"/>
      <c r="AN855" s="46"/>
      <c r="AO855" s="46"/>
    </row>
    <row r="856" spans="38:41" ht="15.75" customHeight="1" x14ac:dyDescent="0.25">
      <c r="AL856" s="46"/>
      <c r="AM856" s="46"/>
      <c r="AN856" s="46"/>
      <c r="AO856" s="46"/>
    </row>
    <row r="857" spans="38:41" ht="15.75" customHeight="1" x14ac:dyDescent="0.25">
      <c r="AL857" s="46"/>
      <c r="AM857" s="46"/>
      <c r="AN857" s="46"/>
      <c r="AO857" s="46"/>
    </row>
    <row r="858" spans="38:41" ht="15.75" customHeight="1" x14ac:dyDescent="0.25">
      <c r="AL858" s="46"/>
      <c r="AM858" s="46"/>
      <c r="AN858" s="46"/>
      <c r="AO858" s="46"/>
    </row>
    <row r="859" spans="38:41" ht="15.75" customHeight="1" x14ac:dyDescent="0.25">
      <c r="AL859" s="46"/>
      <c r="AM859" s="46"/>
      <c r="AN859" s="46"/>
      <c r="AO859" s="46"/>
    </row>
    <row r="860" spans="38:41" ht="15.75" customHeight="1" x14ac:dyDescent="0.25">
      <c r="AL860" s="46"/>
      <c r="AM860" s="46"/>
      <c r="AN860" s="46"/>
      <c r="AO860" s="46"/>
    </row>
    <row r="861" spans="38:41" ht="15.75" customHeight="1" x14ac:dyDescent="0.25">
      <c r="AL861" s="46"/>
      <c r="AM861" s="46"/>
      <c r="AN861" s="46"/>
      <c r="AO861" s="46"/>
    </row>
    <row r="862" spans="38:41" ht="15.75" customHeight="1" x14ac:dyDescent="0.25">
      <c r="AL862" s="46"/>
      <c r="AM862" s="46"/>
      <c r="AN862" s="46"/>
      <c r="AO862" s="46"/>
    </row>
    <row r="863" spans="38:41" ht="15.75" customHeight="1" x14ac:dyDescent="0.25">
      <c r="AL863" s="46"/>
      <c r="AM863" s="46"/>
      <c r="AN863" s="46"/>
      <c r="AO863" s="46"/>
    </row>
    <row r="864" spans="38:41" ht="15.75" customHeight="1" x14ac:dyDescent="0.25">
      <c r="AL864" s="46"/>
      <c r="AM864" s="46"/>
      <c r="AN864" s="46"/>
      <c r="AO864" s="46"/>
    </row>
    <row r="865" spans="38:41" ht="15.75" customHeight="1" x14ac:dyDescent="0.25">
      <c r="AL865" s="46"/>
      <c r="AM865" s="46"/>
      <c r="AN865" s="46"/>
      <c r="AO865" s="46"/>
    </row>
    <row r="866" spans="38:41" ht="15.75" customHeight="1" x14ac:dyDescent="0.25">
      <c r="AL866" s="46"/>
      <c r="AM866" s="46"/>
      <c r="AN866" s="46"/>
      <c r="AO866" s="46"/>
    </row>
    <row r="867" spans="38:41" ht="15.75" customHeight="1" x14ac:dyDescent="0.25">
      <c r="AL867" s="46"/>
      <c r="AM867" s="46"/>
      <c r="AN867" s="46"/>
      <c r="AO867" s="46"/>
    </row>
    <row r="868" spans="38:41" ht="15.75" customHeight="1" x14ac:dyDescent="0.25">
      <c r="AL868" s="46"/>
      <c r="AM868" s="46"/>
      <c r="AN868" s="46"/>
      <c r="AO868" s="46"/>
    </row>
    <row r="869" spans="38:41" ht="15.75" customHeight="1" x14ac:dyDescent="0.25">
      <c r="AL869" s="46"/>
      <c r="AM869" s="46"/>
      <c r="AN869" s="46"/>
      <c r="AO869" s="46"/>
    </row>
    <row r="870" spans="38:41" ht="15.75" customHeight="1" x14ac:dyDescent="0.25">
      <c r="AL870" s="46"/>
      <c r="AM870" s="46"/>
      <c r="AN870" s="46"/>
      <c r="AO870" s="46"/>
    </row>
    <row r="871" spans="38:41" ht="15.75" customHeight="1" x14ac:dyDescent="0.25">
      <c r="AL871" s="46"/>
      <c r="AM871" s="46"/>
      <c r="AN871" s="46"/>
      <c r="AO871" s="46"/>
    </row>
    <row r="872" spans="38:41" ht="15.75" customHeight="1" x14ac:dyDescent="0.25">
      <c r="AL872" s="46"/>
      <c r="AM872" s="46"/>
      <c r="AN872" s="46"/>
      <c r="AO872" s="46"/>
    </row>
    <row r="873" spans="38:41" ht="15.75" customHeight="1" x14ac:dyDescent="0.25">
      <c r="AL873" s="46"/>
      <c r="AM873" s="46"/>
      <c r="AN873" s="46"/>
      <c r="AO873" s="46"/>
    </row>
    <row r="874" spans="38:41" ht="15.75" customHeight="1" x14ac:dyDescent="0.25">
      <c r="AL874" s="46"/>
      <c r="AM874" s="46"/>
      <c r="AN874" s="46"/>
      <c r="AO874" s="46"/>
    </row>
    <row r="875" spans="38:41" ht="15.75" customHeight="1" x14ac:dyDescent="0.25">
      <c r="AL875" s="46"/>
      <c r="AM875" s="46"/>
      <c r="AN875" s="46"/>
      <c r="AO875" s="46"/>
    </row>
    <row r="876" spans="38:41" ht="15.75" customHeight="1" x14ac:dyDescent="0.25">
      <c r="AL876" s="46"/>
      <c r="AM876" s="46"/>
      <c r="AN876" s="46"/>
      <c r="AO876" s="46"/>
    </row>
    <row r="877" spans="38:41" ht="15.75" customHeight="1" x14ac:dyDescent="0.25">
      <c r="AL877" s="46"/>
      <c r="AM877" s="46"/>
      <c r="AN877" s="46"/>
      <c r="AO877" s="46"/>
    </row>
    <row r="878" spans="38:41" ht="15.75" customHeight="1" x14ac:dyDescent="0.25">
      <c r="AL878" s="46"/>
      <c r="AM878" s="46"/>
      <c r="AN878" s="46"/>
      <c r="AO878" s="46"/>
    </row>
    <row r="879" spans="38:41" ht="15.75" customHeight="1" x14ac:dyDescent="0.25">
      <c r="AL879" s="46"/>
      <c r="AM879" s="46"/>
      <c r="AN879" s="46"/>
      <c r="AO879" s="46"/>
    </row>
    <row r="880" spans="38:41" ht="15.75" customHeight="1" x14ac:dyDescent="0.25">
      <c r="AL880" s="46"/>
      <c r="AM880" s="46"/>
      <c r="AN880" s="46"/>
      <c r="AO880" s="46"/>
    </row>
    <row r="881" spans="38:41" ht="15.75" customHeight="1" x14ac:dyDescent="0.25">
      <c r="AL881" s="46"/>
      <c r="AM881" s="46"/>
      <c r="AN881" s="46"/>
      <c r="AO881" s="46"/>
    </row>
    <row r="882" spans="38:41" ht="15.75" customHeight="1" x14ac:dyDescent="0.25">
      <c r="AL882" s="46"/>
      <c r="AM882" s="46"/>
      <c r="AN882" s="46"/>
      <c r="AO882" s="46"/>
    </row>
    <row r="883" spans="38:41" ht="15.75" customHeight="1" x14ac:dyDescent="0.25">
      <c r="AL883" s="46"/>
      <c r="AM883" s="46"/>
      <c r="AN883" s="46"/>
      <c r="AO883" s="46"/>
    </row>
    <row r="884" spans="38:41" ht="15.75" customHeight="1" x14ac:dyDescent="0.25">
      <c r="AL884" s="46"/>
      <c r="AM884" s="46"/>
      <c r="AN884" s="46"/>
      <c r="AO884" s="46"/>
    </row>
    <row r="885" spans="38:41" ht="15.75" customHeight="1" x14ac:dyDescent="0.25">
      <c r="AL885" s="46"/>
      <c r="AM885" s="46"/>
      <c r="AN885" s="46"/>
      <c r="AO885" s="46"/>
    </row>
    <row r="886" spans="38:41" ht="15.75" customHeight="1" x14ac:dyDescent="0.25">
      <c r="AL886" s="46"/>
      <c r="AM886" s="46"/>
      <c r="AN886" s="46"/>
      <c r="AO886" s="46"/>
    </row>
    <row r="887" spans="38:41" ht="15.75" customHeight="1" x14ac:dyDescent="0.25">
      <c r="AL887" s="46"/>
      <c r="AM887" s="46"/>
      <c r="AN887" s="46"/>
      <c r="AO887" s="46"/>
    </row>
    <row r="888" spans="38:41" ht="15.75" customHeight="1" x14ac:dyDescent="0.25">
      <c r="AL888" s="46"/>
      <c r="AM888" s="46"/>
      <c r="AN888" s="46"/>
      <c r="AO888" s="46"/>
    </row>
    <row r="889" spans="38:41" ht="15.75" customHeight="1" x14ac:dyDescent="0.25">
      <c r="AL889" s="46"/>
      <c r="AM889" s="46"/>
      <c r="AN889" s="46"/>
      <c r="AO889" s="46"/>
    </row>
    <row r="890" spans="38:41" ht="15.75" customHeight="1" x14ac:dyDescent="0.25">
      <c r="AL890" s="46"/>
      <c r="AM890" s="46"/>
      <c r="AN890" s="46"/>
      <c r="AO890" s="46"/>
    </row>
    <row r="891" spans="38:41" ht="15.75" customHeight="1" x14ac:dyDescent="0.25">
      <c r="AL891" s="46"/>
      <c r="AM891" s="46"/>
      <c r="AN891" s="46"/>
      <c r="AO891" s="46"/>
    </row>
    <row r="892" spans="38:41" ht="15.75" customHeight="1" x14ac:dyDescent="0.25">
      <c r="AL892" s="46"/>
      <c r="AM892" s="46"/>
      <c r="AN892" s="46"/>
      <c r="AO892" s="46"/>
    </row>
    <row r="893" spans="38:41" ht="15.75" customHeight="1" x14ac:dyDescent="0.25">
      <c r="AL893" s="46"/>
      <c r="AM893" s="46"/>
      <c r="AN893" s="46"/>
      <c r="AO893" s="46"/>
    </row>
    <row r="894" spans="38:41" ht="15.75" customHeight="1" x14ac:dyDescent="0.25">
      <c r="AL894" s="46"/>
      <c r="AM894" s="46"/>
      <c r="AN894" s="46"/>
      <c r="AO894" s="46"/>
    </row>
    <row r="895" spans="38:41" ht="15.75" customHeight="1" x14ac:dyDescent="0.25">
      <c r="AL895" s="46"/>
      <c r="AM895" s="46"/>
      <c r="AN895" s="46"/>
      <c r="AO895" s="46"/>
    </row>
    <row r="896" spans="38:41" ht="15.75" customHeight="1" x14ac:dyDescent="0.25">
      <c r="AL896" s="46"/>
      <c r="AM896" s="46"/>
      <c r="AN896" s="46"/>
      <c r="AO896" s="46"/>
    </row>
    <row r="897" spans="38:41" ht="15.75" customHeight="1" x14ac:dyDescent="0.25">
      <c r="AL897" s="46"/>
      <c r="AM897" s="46"/>
      <c r="AN897" s="46"/>
      <c r="AO897" s="46"/>
    </row>
    <row r="898" spans="38:41" ht="15.75" customHeight="1" x14ac:dyDescent="0.25">
      <c r="AL898" s="46"/>
      <c r="AM898" s="46"/>
      <c r="AN898" s="46"/>
      <c r="AO898" s="46"/>
    </row>
    <row r="899" spans="38:41" ht="15.75" customHeight="1" x14ac:dyDescent="0.25">
      <c r="AL899" s="46"/>
      <c r="AM899" s="46"/>
      <c r="AN899" s="46"/>
      <c r="AO899" s="46"/>
    </row>
    <row r="900" spans="38:41" ht="15.75" customHeight="1" x14ac:dyDescent="0.25">
      <c r="AL900" s="46"/>
      <c r="AM900" s="46"/>
      <c r="AN900" s="46"/>
      <c r="AO900" s="46"/>
    </row>
    <row r="901" spans="38:41" ht="15.75" customHeight="1" x14ac:dyDescent="0.25">
      <c r="AL901" s="46"/>
      <c r="AM901" s="46"/>
      <c r="AN901" s="46"/>
      <c r="AO901" s="46"/>
    </row>
    <row r="902" spans="38:41" ht="15.75" customHeight="1" x14ac:dyDescent="0.25">
      <c r="AL902" s="46"/>
      <c r="AM902" s="46"/>
      <c r="AN902" s="46"/>
      <c r="AO902" s="46"/>
    </row>
    <row r="903" spans="38:41" ht="15.75" customHeight="1" x14ac:dyDescent="0.25">
      <c r="AL903" s="46"/>
      <c r="AM903" s="46"/>
      <c r="AN903" s="46"/>
      <c r="AO903" s="46"/>
    </row>
    <row r="904" spans="38:41" ht="15.75" customHeight="1" x14ac:dyDescent="0.25">
      <c r="AL904" s="46"/>
      <c r="AM904" s="46"/>
      <c r="AN904" s="46"/>
      <c r="AO904" s="46"/>
    </row>
    <row r="905" spans="38:41" ht="15.75" customHeight="1" x14ac:dyDescent="0.25">
      <c r="AL905" s="46"/>
      <c r="AM905" s="46"/>
      <c r="AN905" s="46"/>
      <c r="AO905" s="46"/>
    </row>
    <row r="906" spans="38:41" ht="15.75" customHeight="1" x14ac:dyDescent="0.25">
      <c r="AL906" s="46"/>
      <c r="AM906" s="46"/>
      <c r="AN906" s="46"/>
      <c r="AO906" s="46"/>
    </row>
    <row r="907" spans="38:41" ht="15.75" customHeight="1" x14ac:dyDescent="0.25">
      <c r="AL907" s="46"/>
      <c r="AM907" s="46"/>
      <c r="AN907" s="46"/>
      <c r="AO907" s="46"/>
    </row>
    <row r="908" spans="38:41" ht="15.75" customHeight="1" x14ac:dyDescent="0.25">
      <c r="AL908" s="46"/>
      <c r="AM908" s="46"/>
      <c r="AN908" s="46"/>
      <c r="AO908" s="46"/>
    </row>
    <row r="909" spans="38:41" ht="15.75" customHeight="1" x14ac:dyDescent="0.25">
      <c r="AL909" s="46"/>
      <c r="AM909" s="46"/>
      <c r="AN909" s="46"/>
      <c r="AO909" s="46"/>
    </row>
    <row r="910" spans="38:41" ht="15.75" customHeight="1" x14ac:dyDescent="0.25">
      <c r="AL910" s="46"/>
      <c r="AM910" s="46"/>
      <c r="AN910" s="46"/>
      <c r="AO910" s="46"/>
    </row>
    <row r="911" spans="38:41" ht="15.75" customHeight="1" x14ac:dyDescent="0.25">
      <c r="AL911" s="46"/>
      <c r="AM911" s="46"/>
      <c r="AN911" s="46"/>
      <c r="AO911" s="46"/>
    </row>
    <row r="912" spans="38:41" ht="15.75" customHeight="1" x14ac:dyDescent="0.25">
      <c r="AL912" s="46"/>
      <c r="AM912" s="46"/>
      <c r="AN912" s="46"/>
      <c r="AO912" s="46"/>
    </row>
    <row r="913" spans="38:41" ht="15.75" customHeight="1" x14ac:dyDescent="0.25">
      <c r="AL913" s="46"/>
      <c r="AM913" s="46"/>
      <c r="AN913" s="46"/>
      <c r="AO913" s="46"/>
    </row>
    <row r="914" spans="38:41" ht="15.75" customHeight="1" x14ac:dyDescent="0.25">
      <c r="AL914" s="46"/>
      <c r="AM914" s="46"/>
      <c r="AN914" s="46"/>
      <c r="AO914" s="46"/>
    </row>
    <row r="915" spans="38:41" ht="15.75" customHeight="1" x14ac:dyDescent="0.25">
      <c r="AL915" s="46"/>
      <c r="AM915" s="46"/>
      <c r="AN915" s="46"/>
      <c r="AO915" s="46"/>
    </row>
    <row r="916" spans="38:41" ht="15.75" customHeight="1" x14ac:dyDescent="0.25">
      <c r="AL916" s="46"/>
      <c r="AM916" s="46"/>
      <c r="AN916" s="46"/>
      <c r="AO916" s="46"/>
    </row>
    <row r="917" spans="38:41" ht="15.75" customHeight="1" x14ac:dyDescent="0.25">
      <c r="AL917" s="46"/>
      <c r="AM917" s="46"/>
      <c r="AN917" s="46"/>
      <c r="AO917" s="46"/>
    </row>
    <row r="918" spans="38:41" ht="15.75" customHeight="1" x14ac:dyDescent="0.25">
      <c r="AL918" s="46"/>
      <c r="AM918" s="46"/>
      <c r="AN918" s="46"/>
      <c r="AO918" s="46"/>
    </row>
    <row r="919" spans="38:41" ht="15.75" customHeight="1" x14ac:dyDescent="0.25">
      <c r="AL919" s="46"/>
      <c r="AM919" s="46"/>
      <c r="AN919" s="46"/>
      <c r="AO919" s="46"/>
    </row>
    <row r="920" spans="38:41" ht="15.75" customHeight="1" x14ac:dyDescent="0.25">
      <c r="AL920" s="46"/>
      <c r="AM920" s="46"/>
      <c r="AN920" s="46"/>
      <c r="AO920" s="46"/>
    </row>
    <row r="921" spans="38:41" ht="15.75" customHeight="1" x14ac:dyDescent="0.25">
      <c r="AL921" s="46"/>
      <c r="AM921" s="46"/>
      <c r="AN921" s="46"/>
      <c r="AO921" s="46"/>
    </row>
    <row r="922" spans="38:41" ht="15.75" customHeight="1" x14ac:dyDescent="0.25">
      <c r="AL922" s="46"/>
      <c r="AM922" s="46"/>
      <c r="AN922" s="46"/>
      <c r="AO922" s="46"/>
    </row>
    <row r="923" spans="38:41" ht="15.75" customHeight="1" x14ac:dyDescent="0.25">
      <c r="AL923" s="46"/>
      <c r="AM923" s="46"/>
      <c r="AN923" s="46"/>
      <c r="AO923" s="46"/>
    </row>
    <row r="924" spans="38:41" ht="15.75" customHeight="1" x14ac:dyDescent="0.25">
      <c r="AL924" s="46"/>
      <c r="AM924" s="46"/>
      <c r="AN924" s="46"/>
      <c r="AO924" s="46"/>
    </row>
    <row r="925" spans="38:41" ht="15.75" customHeight="1" x14ac:dyDescent="0.25">
      <c r="AL925" s="46"/>
      <c r="AM925" s="46"/>
      <c r="AN925" s="46"/>
      <c r="AO925" s="46"/>
    </row>
    <row r="926" spans="38:41" ht="15.75" customHeight="1" x14ac:dyDescent="0.25">
      <c r="AL926" s="46"/>
      <c r="AM926" s="46"/>
      <c r="AN926" s="46"/>
      <c r="AO926" s="46"/>
    </row>
    <row r="927" spans="38:41" ht="15.75" customHeight="1" x14ac:dyDescent="0.25">
      <c r="AL927" s="46"/>
      <c r="AM927" s="46"/>
      <c r="AN927" s="46"/>
      <c r="AO927" s="46"/>
    </row>
    <row r="928" spans="38:41" ht="15.75" customHeight="1" x14ac:dyDescent="0.25">
      <c r="AL928" s="46"/>
      <c r="AM928" s="46"/>
      <c r="AN928" s="46"/>
      <c r="AO928" s="46"/>
    </row>
    <row r="929" spans="38:41" ht="15.75" customHeight="1" x14ac:dyDescent="0.25">
      <c r="AL929" s="46"/>
      <c r="AM929" s="46"/>
      <c r="AN929" s="46"/>
      <c r="AO929" s="46"/>
    </row>
    <row r="930" spans="38:41" ht="15.75" customHeight="1" x14ac:dyDescent="0.25">
      <c r="AL930" s="46"/>
      <c r="AM930" s="46"/>
      <c r="AN930" s="46"/>
      <c r="AO930" s="46"/>
    </row>
    <row r="931" spans="38:41" ht="15.75" customHeight="1" x14ac:dyDescent="0.25">
      <c r="AL931" s="46"/>
      <c r="AM931" s="46"/>
      <c r="AN931" s="46"/>
      <c r="AO931" s="46"/>
    </row>
    <row r="932" spans="38:41" ht="15.75" customHeight="1" x14ac:dyDescent="0.25">
      <c r="AL932" s="46"/>
      <c r="AM932" s="46"/>
      <c r="AN932" s="46"/>
      <c r="AO932" s="46"/>
    </row>
    <row r="933" spans="38:41" ht="15.75" customHeight="1" x14ac:dyDescent="0.25">
      <c r="AL933" s="46"/>
      <c r="AM933" s="46"/>
      <c r="AN933" s="46"/>
      <c r="AO933" s="46"/>
    </row>
    <row r="934" spans="38:41" ht="15.75" customHeight="1" x14ac:dyDescent="0.25">
      <c r="AL934" s="46"/>
      <c r="AM934" s="46"/>
      <c r="AN934" s="46"/>
      <c r="AO934" s="46"/>
    </row>
    <row r="935" spans="38:41" ht="15.75" customHeight="1" x14ac:dyDescent="0.25">
      <c r="AL935" s="46"/>
      <c r="AM935" s="46"/>
      <c r="AN935" s="46"/>
      <c r="AO935" s="46"/>
    </row>
    <row r="936" spans="38:41" ht="15.75" customHeight="1" x14ac:dyDescent="0.25">
      <c r="AL936" s="46"/>
      <c r="AM936" s="46"/>
      <c r="AN936" s="46"/>
      <c r="AO936" s="46"/>
    </row>
    <row r="937" spans="38:41" ht="15.75" customHeight="1" x14ac:dyDescent="0.25">
      <c r="AL937" s="46"/>
      <c r="AM937" s="46"/>
      <c r="AN937" s="46"/>
      <c r="AO937" s="46"/>
    </row>
    <row r="938" spans="38:41" ht="15.75" customHeight="1" x14ac:dyDescent="0.25">
      <c r="AL938" s="46"/>
      <c r="AM938" s="46"/>
      <c r="AN938" s="46"/>
      <c r="AO938" s="46"/>
    </row>
    <row r="939" spans="38:41" ht="15.75" customHeight="1" x14ac:dyDescent="0.25">
      <c r="AL939" s="46"/>
      <c r="AM939" s="46"/>
      <c r="AN939" s="46"/>
      <c r="AO939" s="46"/>
    </row>
    <row r="940" spans="38:41" ht="15.75" customHeight="1" x14ac:dyDescent="0.25">
      <c r="AL940" s="46"/>
      <c r="AM940" s="46"/>
      <c r="AN940" s="46"/>
      <c r="AO940" s="46"/>
    </row>
    <row r="941" spans="38:41" ht="15.75" customHeight="1" x14ac:dyDescent="0.25">
      <c r="AL941" s="46"/>
      <c r="AM941" s="46"/>
      <c r="AN941" s="46"/>
      <c r="AO941" s="46"/>
    </row>
    <row r="942" spans="38:41" ht="15.75" customHeight="1" x14ac:dyDescent="0.25">
      <c r="AL942" s="46"/>
      <c r="AM942" s="46"/>
      <c r="AN942" s="46"/>
      <c r="AO942" s="46"/>
    </row>
    <row r="943" spans="38:41" ht="15.75" customHeight="1" x14ac:dyDescent="0.25">
      <c r="AL943" s="46"/>
      <c r="AM943" s="46"/>
      <c r="AN943" s="46"/>
      <c r="AO943" s="46"/>
    </row>
    <row r="944" spans="38:41" ht="15.75" customHeight="1" x14ac:dyDescent="0.25">
      <c r="AL944" s="46"/>
      <c r="AM944" s="46"/>
      <c r="AN944" s="46"/>
      <c r="AO944" s="46"/>
    </row>
    <row r="945" spans="38:41" ht="15.75" customHeight="1" x14ac:dyDescent="0.25">
      <c r="AL945" s="46"/>
      <c r="AM945" s="46"/>
      <c r="AN945" s="46"/>
      <c r="AO945" s="46"/>
    </row>
    <row r="946" spans="38:41" ht="15.75" customHeight="1" x14ac:dyDescent="0.25">
      <c r="AL946" s="46"/>
      <c r="AM946" s="46"/>
      <c r="AN946" s="46"/>
      <c r="AO946" s="46"/>
    </row>
    <row r="947" spans="38:41" ht="15.75" customHeight="1" x14ac:dyDescent="0.25">
      <c r="AL947" s="46"/>
      <c r="AM947" s="46"/>
      <c r="AN947" s="46"/>
      <c r="AO947" s="46"/>
    </row>
    <row r="948" spans="38:41" ht="15.75" customHeight="1" x14ac:dyDescent="0.25">
      <c r="AL948" s="46"/>
      <c r="AM948" s="46"/>
      <c r="AN948" s="46"/>
      <c r="AO948" s="46"/>
    </row>
    <row r="949" spans="38:41" ht="15.75" customHeight="1" x14ac:dyDescent="0.25">
      <c r="AL949" s="46"/>
      <c r="AM949" s="46"/>
      <c r="AN949" s="46"/>
      <c r="AO949" s="46"/>
    </row>
    <row r="950" spans="38:41" ht="15.75" customHeight="1" x14ac:dyDescent="0.25">
      <c r="AL950" s="46"/>
      <c r="AM950" s="46"/>
      <c r="AN950" s="46"/>
      <c r="AO950" s="46"/>
    </row>
    <row r="951" spans="38:41" ht="15.75" customHeight="1" x14ac:dyDescent="0.25">
      <c r="AL951" s="46"/>
      <c r="AM951" s="46"/>
      <c r="AN951" s="46"/>
      <c r="AO951" s="46"/>
    </row>
    <row r="952" spans="38:41" ht="15.75" customHeight="1" x14ac:dyDescent="0.25">
      <c r="AL952" s="46"/>
      <c r="AM952" s="46"/>
      <c r="AN952" s="46"/>
      <c r="AO952" s="46"/>
    </row>
    <row r="953" spans="38:41" ht="15.75" customHeight="1" x14ac:dyDescent="0.25">
      <c r="AL953" s="46"/>
      <c r="AM953" s="46"/>
      <c r="AN953" s="46"/>
      <c r="AO953" s="46"/>
    </row>
    <row r="954" spans="38:41" ht="15.75" customHeight="1" x14ac:dyDescent="0.25">
      <c r="AL954" s="46"/>
      <c r="AM954" s="46"/>
      <c r="AN954" s="46"/>
      <c r="AO954" s="46"/>
    </row>
    <row r="955" spans="38:41" ht="15.75" customHeight="1" x14ac:dyDescent="0.25">
      <c r="AL955" s="46"/>
      <c r="AM955" s="46"/>
      <c r="AN955" s="46"/>
      <c r="AO955" s="46"/>
    </row>
    <row r="956" spans="38:41" ht="15.75" customHeight="1" x14ac:dyDescent="0.25">
      <c r="AL956" s="46"/>
      <c r="AM956" s="46"/>
      <c r="AN956" s="46"/>
      <c r="AO956" s="46"/>
    </row>
    <row r="957" spans="38:41" ht="15.75" customHeight="1" x14ac:dyDescent="0.25">
      <c r="AL957" s="46"/>
      <c r="AM957" s="46"/>
      <c r="AN957" s="46"/>
      <c r="AO957" s="46"/>
    </row>
    <row r="958" spans="38:41" ht="15.75" customHeight="1" x14ac:dyDescent="0.25">
      <c r="AL958" s="46"/>
      <c r="AM958" s="46"/>
      <c r="AN958" s="46"/>
      <c r="AO958" s="46"/>
    </row>
    <row r="959" spans="38:41" ht="15.75" customHeight="1" x14ac:dyDescent="0.25">
      <c r="AL959" s="46"/>
      <c r="AM959" s="46"/>
      <c r="AN959" s="46"/>
      <c r="AO959" s="46"/>
    </row>
    <row r="960" spans="38:41" ht="15.75" customHeight="1" x14ac:dyDescent="0.25">
      <c r="AL960" s="46"/>
      <c r="AM960" s="46"/>
      <c r="AN960" s="46"/>
      <c r="AO960" s="46"/>
    </row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1264">
    <mergeCell ref="A25:A26"/>
    <mergeCell ref="B25:B26"/>
    <mergeCell ref="C25:C26"/>
    <mergeCell ref="D25:D26"/>
    <mergeCell ref="E25:E26"/>
    <mergeCell ref="F25:F26"/>
    <mergeCell ref="G25:G26"/>
    <mergeCell ref="H25:H26"/>
    <mergeCell ref="H18:AO18"/>
    <mergeCell ref="H19:AO19"/>
    <mergeCell ref="I32:N32"/>
    <mergeCell ref="O32:AJ32"/>
    <mergeCell ref="AK32:AO32"/>
    <mergeCell ref="I29:N29"/>
    <mergeCell ref="O29:AJ29"/>
    <mergeCell ref="AK29:AO29"/>
    <mergeCell ref="I30:N30"/>
    <mergeCell ref="O30:AJ30"/>
    <mergeCell ref="I25:N26"/>
    <mergeCell ref="O25:AJ26"/>
    <mergeCell ref="AK28:AO28"/>
    <mergeCell ref="AL1:AO2"/>
    <mergeCell ref="I6:AO6"/>
    <mergeCell ref="I8:V8"/>
    <mergeCell ref="X8:AO8"/>
    <mergeCell ref="X12:AC12"/>
    <mergeCell ref="X14:AC14"/>
    <mergeCell ref="I16:AO16"/>
    <mergeCell ref="I22:AO22"/>
    <mergeCell ref="AK25:AO26"/>
    <mergeCell ref="I23:AO23"/>
    <mergeCell ref="AK24:AO24"/>
    <mergeCell ref="I31:N31"/>
    <mergeCell ref="O31:AJ31"/>
    <mergeCell ref="AK31:AO31"/>
    <mergeCell ref="I27:N27"/>
    <mergeCell ref="O27:AJ27"/>
    <mergeCell ref="AK27:AO27"/>
    <mergeCell ref="I28:N28"/>
    <mergeCell ref="O28:AJ28"/>
    <mergeCell ref="AK30:AO30"/>
    <mergeCell ref="I39:N39"/>
    <mergeCell ref="O39:AJ39"/>
    <mergeCell ref="AK39:AO39"/>
    <mergeCell ref="I33:N33"/>
    <mergeCell ref="O33:AJ33"/>
    <mergeCell ref="AK33:AO33"/>
    <mergeCell ref="O35:AJ35"/>
    <mergeCell ref="AK35:AO35"/>
    <mergeCell ref="I36:N36"/>
    <mergeCell ref="O36:AJ36"/>
    <mergeCell ref="I35:N35"/>
    <mergeCell ref="AK38:AO38"/>
    <mergeCell ref="I38:N38"/>
    <mergeCell ref="O38:AJ38"/>
    <mergeCell ref="I37:N37"/>
    <mergeCell ref="O37:AJ37"/>
    <mergeCell ref="I34:N34"/>
    <mergeCell ref="O34:AJ34"/>
    <mergeCell ref="AK34:AO34"/>
    <mergeCell ref="AK36:AO36"/>
    <mergeCell ref="AK37:AO37"/>
    <mergeCell ref="I40:N40"/>
    <mergeCell ref="O40:AJ40"/>
    <mergeCell ref="AK40:AO40"/>
    <mergeCell ref="I47:N47"/>
    <mergeCell ref="I46:N46"/>
    <mergeCell ref="O46:AJ46"/>
    <mergeCell ref="AK46:AO46"/>
    <mergeCell ref="I43:N43"/>
    <mergeCell ref="O43:AJ43"/>
    <mergeCell ref="AK43:AO43"/>
    <mergeCell ref="I45:N45"/>
    <mergeCell ref="O45:AJ45"/>
    <mergeCell ref="AK45:AO45"/>
    <mergeCell ref="O41:AJ41"/>
    <mergeCell ref="AK41:AO41"/>
    <mergeCell ref="I42:N42"/>
    <mergeCell ref="O42:AJ42"/>
    <mergeCell ref="AK42:AO42"/>
    <mergeCell ref="I53:N53"/>
    <mergeCell ref="I54:N54"/>
    <mergeCell ref="O54:AJ54"/>
    <mergeCell ref="AK54:AO54"/>
    <mergeCell ref="I55:N55"/>
    <mergeCell ref="O55:AJ55"/>
    <mergeCell ref="AK55:AO55"/>
    <mergeCell ref="O50:AJ50"/>
    <mergeCell ref="AK50:AO50"/>
    <mergeCell ref="I51:N51"/>
    <mergeCell ref="I52:N52"/>
    <mergeCell ref="O52:AJ52"/>
    <mergeCell ref="AK52:AO52"/>
    <mergeCell ref="I49:N49"/>
    <mergeCell ref="O49:AJ49"/>
    <mergeCell ref="AK49:AO49"/>
    <mergeCell ref="I41:N41"/>
    <mergeCell ref="O53:AJ53"/>
    <mergeCell ref="AK53:AO53"/>
    <mergeCell ref="I44:N44"/>
    <mergeCell ref="O44:AJ44"/>
    <mergeCell ref="AK44:AO44"/>
    <mergeCell ref="I50:N50"/>
    <mergeCell ref="O47:AJ47"/>
    <mergeCell ref="AK47:AO47"/>
    <mergeCell ref="O51:AJ51"/>
    <mergeCell ref="AK51:AO51"/>
    <mergeCell ref="I48:N48"/>
    <mergeCell ref="O48:AJ48"/>
    <mergeCell ref="AK48:AO48"/>
    <mergeCell ref="I60:N60"/>
    <mergeCell ref="O60:AJ60"/>
    <mergeCell ref="AK60:AO60"/>
    <mergeCell ref="I61:N61"/>
    <mergeCell ref="O61:AJ61"/>
    <mergeCell ref="AK61:AO61"/>
    <mergeCell ref="I58:N58"/>
    <mergeCell ref="O58:AJ58"/>
    <mergeCell ref="AK58:AO58"/>
    <mergeCell ref="I59:N59"/>
    <mergeCell ref="O59:AJ59"/>
    <mergeCell ref="AK59:AO59"/>
    <mergeCell ref="I56:N56"/>
    <mergeCell ref="O56:AJ56"/>
    <mergeCell ref="AK56:AO56"/>
    <mergeCell ref="I57:N57"/>
    <mergeCell ref="O57:AJ57"/>
    <mergeCell ref="AK57:AO57"/>
    <mergeCell ref="I66:N66"/>
    <mergeCell ref="O66:AJ66"/>
    <mergeCell ref="AK66:AO66"/>
    <mergeCell ref="I67:N67"/>
    <mergeCell ref="O67:AJ67"/>
    <mergeCell ref="AK67:AO67"/>
    <mergeCell ref="I64:N64"/>
    <mergeCell ref="O64:AJ64"/>
    <mergeCell ref="AK64:AO64"/>
    <mergeCell ref="I65:N65"/>
    <mergeCell ref="O65:AJ65"/>
    <mergeCell ref="AK65:AO65"/>
    <mergeCell ref="I62:N62"/>
    <mergeCell ref="O62:AJ62"/>
    <mergeCell ref="AK62:AO62"/>
    <mergeCell ref="I63:N63"/>
    <mergeCell ref="O63:AJ63"/>
    <mergeCell ref="AK63:AO63"/>
    <mergeCell ref="I72:N72"/>
    <mergeCell ref="O72:AJ72"/>
    <mergeCell ref="AK72:AO72"/>
    <mergeCell ref="I73:N73"/>
    <mergeCell ref="O73:AJ73"/>
    <mergeCell ref="AK73:AO73"/>
    <mergeCell ref="I70:N70"/>
    <mergeCell ref="O70:AJ70"/>
    <mergeCell ref="AK70:AO70"/>
    <mergeCell ref="I71:N71"/>
    <mergeCell ref="O71:AJ71"/>
    <mergeCell ref="AK71:AO71"/>
    <mergeCell ref="I68:N68"/>
    <mergeCell ref="O68:AJ68"/>
    <mergeCell ref="AK68:AO68"/>
    <mergeCell ref="I69:N69"/>
    <mergeCell ref="O69:AJ69"/>
    <mergeCell ref="AK69:AO69"/>
    <mergeCell ref="I78:N78"/>
    <mergeCell ref="O78:AJ78"/>
    <mergeCell ref="AK78:AO78"/>
    <mergeCell ref="I79:N79"/>
    <mergeCell ref="O79:AJ79"/>
    <mergeCell ref="AK79:AO79"/>
    <mergeCell ref="I76:N76"/>
    <mergeCell ref="O76:AJ76"/>
    <mergeCell ref="AK76:AO76"/>
    <mergeCell ref="I77:N77"/>
    <mergeCell ref="O77:AJ77"/>
    <mergeCell ref="AK77:AO77"/>
    <mergeCell ref="I74:N74"/>
    <mergeCell ref="O74:AJ74"/>
    <mergeCell ref="AK74:AO74"/>
    <mergeCell ref="I75:N75"/>
    <mergeCell ref="O75:AJ75"/>
    <mergeCell ref="AK75:AO75"/>
    <mergeCell ref="I84:N84"/>
    <mergeCell ref="O84:AJ84"/>
    <mergeCell ref="AK84:AO84"/>
    <mergeCell ref="I85:N85"/>
    <mergeCell ref="O85:AJ85"/>
    <mergeCell ref="AK85:AO85"/>
    <mergeCell ref="I82:N82"/>
    <mergeCell ref="O82:AJ82"/>
    <mergeCell ref="AK82:AO82"/>
    <mergeCell ref="I83:N83"/>
    <mergeCell ref="O83:AJ83"/>
    <mergeCell ref="AK83:AO83"/>
    <mergeCell ref="I80:N80"/>
    <mergeCell ref="O80:AJ80"/>
    <mergeCell ref="AK80:AO80"/>
    <mergeCell ref="I81:N81"/>
    <mergeCell ref="O81:AJ81"/>
    <mergeCell ref="AK81:AO81"/>
    <mergeCell ref="I90:N90"/>
    <mergeCell ref="O90:AJ90"/>
    <mergeCell ref="AK90:AO90"/>
    <mergeCell ref="I91:N91"/>
    <mergeCell ref="O91:AJ91"/>
    <mergeCell ref="AK91:AO91"/>
    <mergeCell ref="I88:N88"/>
    <mergeCell ref="O88:AJ88"/>
    <mergeCell ref="AK88:AO88"/>
    <mergeCell ref="I89:N89"/>
    <mergeCell ref="O89:AJ89"/>
    <mergeCell ref="AK89:AO89"/>
    <mergeCell ref="I86:N86"/>
    <mergeCell ref="O86:AJ86"/>
    <mergeCell ref="AK86:AO86"/>
    <mergeCell ref="I87:N87"/>
    <mergeCell ref="O87:AJ87"/>
    <mergeCell ref="AK87:AO87"/>
    <mergeCell ref="I96:N96"/>
    <mergeCell ref="O96:AJ96"/>
    <mergeCell ref="AK96:AO96"/>
    <mergeCell ref="I97:N97"/>
    <mergeCell ref="O97:AJ97"/>
    <mergeCell ref="AK97:AO97"/>
    <mergeCell ref="I94:N94"/>
    <mergeCell ref="O94:AJ94"/>
    <mergeCell ref="AK94:AO94"/>
    <mergeCell ref="I95:N95"/>
    <mergeCell ref="O95:AJ95"/>
    <mergeCell ref="AK95:AO95"/>
    <mergeCell ref="I92:N92"/>
    <mergeCell ref="O92:AJ92"/>
    <mergeCell ref="AK92:AO92"/>
    <mergeCell ref="I93:N93"/>
    <mergeCell ref="O93:AJ93"/>
    <mergeCell ref="AK93:AO93"/>
    <mergeCell ref="I102:N102"/>
    <mergeCell ref="O102:AJ102"/>
    <mergeCell ref="AK102:AO102"/>
    <mergeCell ref="I103:N103"/>
    <mergeCell ref="O103:AJ103"/>
    <mergeCell ref="AK103:AO103"/>
    <mergeCell ref="I100:N100"/>
    <mergeCell ref="O100:AJ100"/>
    <mergeCell ref="AK100:AO100"/>
    <mergeCell ref="I101:N101"/>
    <mergeCell ref="O101:AJ101"/>
    <mergeCell ref="AK101:AO101"/>
    <mergeCell ref="I98:N98"/>
    <mergeCell ref="O98:AJ98"/>
    <mergeCell ref="AK98:AO98"/>
    <mergeCell ref="I99:N99"/>
    <mergeCell ref="O99:AJ99"/>
    <mergeCell ref="AK99:AO99"/>
    <mergeCell ref="I108:N108"/>
    <mergeCell ref="O108:AJ108"/>
    <mergeCell ref="AK108:AO108"/>
    <mergeCell ref="I109:N109"/>
    <mergeCell ref="O109:AJ109"/>
    <mergeCell ref="AK109:AO109"/>
    <mergeCell ref="I106:N106"/>
    <mergeCell ref="O106:AJ106"/>
    <mergeCell ref="AK106:AO106"/>
    <mergeCell ref="I107:N107"/>
    <mergeCell ref="O107:AJ107"/>
    <mergeCell ref="AK107:AO107"/>
    <mergeCell ref="I104:N104"/>
    <mergeCell ref="O104:AJ104"/>
    <mergeCell ref="AK104:AO104"/>
    <mergeCell ref="I105:N105"/>
    <mergeCell ref="O105:AJ105"/>
    <mergeCell ref="AK105:AO105"/>
    <mergeCell ref="I114:N114"/>
    <mergeCell ref="O114:AJ114"/>
    <mergeCell ref="AK114:AO114"/>
    <mergeCell ref="I115:N115"/>
    <mergeCell ref="O115:AJ115"/>
    <mergeCell ref="AK115:AO115"/>
    <mergeCell ref="I112:N112"/>
    <mergeCell ref="O112:AJ112"/>
    <mergeCell ref="AK112:AO112"/>
    <mergeCell ref="I113:N113"/>
    <mergeCell ref="O113:AJ113"/>
    <mergeCell ref="AK113:AO113"/>
    <mergeCell ref="I110:N110"/>
    <mergeCell ref="O110:AJ110"/>
    <mergeCell ref="AK110:AO110"/>
    <mergeCell ref="I111:N111"/>
    <mergeCell ref="O111:AJ111"/>
    <mergeCell ref="AK111:AO111"/>
    <mergeCell ref="I120:N120"/>
    <mergeCell ref="O120:AJ120"/>
    <mergeCell ref="AK120:AO120"/>
    <mergeCell ref="I121:N121"/>
    <mergeCell ref="O121:AJ121"/>
    <mergeCell ref="AK121:AO121"/>
    <mergeCell ref="I118:N118"/>
    <mergeCell ref="O118:AJ118"/>
    <mergeCell ref="AK118:AO118"/>
    <mergeCell ref="I119:N119"/>
    <mergeCell ref="O119:AJ119"/>
    <mergeCell ref="AK119:AO119"/>
    <mergeCell ref="I116:N116"/>
    <mergeCell ref="O116:AJ116"/>
    <mergeCell ref="AK116:AO116"/>
    <mergeCell ref="I117:N117"/>
    <mergeCell ref="O117:AJ117"/>
    <mergeCell ref="AK117:AO117"/>
    <mergeCell ref="I126:N126"/>
    <mergeCell ref="O126:AJ126"/>
    <mergeCell ref="AK126:AO126"/>
    <mergeCell ref="I127:N127"/>
    <mergeCell ref="O127:AJ127"/>
    <mergeCell ref="AK127:AO127"/>
    <mergeCell ref="I124:N124"/>
    <mergeCell ref="O124:AJ124"/>
    <mergeCell ref="AK124:AO124"/>
    <mergeCell ref="I125:N125"/>
    <mergeCell ref="O125:AJ125"/>
    <mergeCell ref="AK125:AO125"/>
    <mergeCell ref="I122:N122"/>
    <mergeCell ref="O122:AJ122"/>
    <mergeCell ref="AK122:AO122"/>
    <mergeCell ref="I123:N123"/>
    <mergeCell ref="O123:AJ123"/>
    <mergeCell ref="AK123:AO123"/>
    <mergeCell ref="I132:N132"/>
    <mergeCell ref="O132:AJ132"/>
    <mergeCell ref="AK132:AO132"/>
    <mergeCell ref="I133:N133"/>
    <mergeCell ref="O133:AJ133"/>
    <mergeCell ref="AK133:AO133"/>
    <mergeCell ref="I130:N130"/>
    <mergeCell ref="O130:AJ130"/>
    <mergeCell ref="AK130:AO130"/>
    <mergeCell ref="I131:N131"/>
    <mergeCell ref="O131:AJ131"/>
    <mergeCell ref="AK131:AO131"/>
    <mergeCell ref="I128:N128"/>
    <mergeCell ref="O128:AJ128"/>
    <mergeCell ref="AK128:AO128"/>
    <mergeCell ref="I129:N129"/>
    <mergeCell ref="O129:AJ129"/>
    <mergeCell ref="AK129:AO129"/>
    <mergeCell ref="I138:N138"/>
    <mergeCell ref="O138:AJ138"/>
    <mergeCell ref="AK138:AO138"/>
    <mergeCell ref="I139:N139"/>
    <mergeCell ref="O139:AJ139"/>
    <mergeCell ref="AK139:AO139"/>
    <mergeCell ref="I136:N136"/>
    <mergeCell ref="O136:AJ136"/>
    <mergeCell ref="AK136:AO136"/>
    <mergeCell ref="I137:N137"/>
    <mergeCell ref="O137:AJ137"/>
    <mergeCell ref="AK137:AO137"/>
    <mergeCell ref="I134:N134"/>
    <mergeCell ref="O134:AJ134"/>
    <mergeCell ref="AK134:AO134"/>
    <mergeCell ref="I135:N135"/>
    <mergeCell ref="O135:AJ135"/>
    <mergeCell ref="AK135:AO135"/>
    <mergeCell ref="I144:N144"/>
    <mergeCell ref="O144:AJ144"/>
    <mergeCell ref="AK144:AO144"/>
    <mergeCell ref="I145:N145"/>
    <mergeCell ref="O145:AJ145"/>
    <mergeCell ref="AK145:AO145"/>
    <mergeCell ref="I142:N142"/>
    <mergeCell ref="O142:AJ142"/>
    <mergeCell ref="AK142:AO142"/>
    <mergeCell ref="I143:N143"/>
    <mergeCell ref="O143:AJ143"/>
    <mergeCell ref="AK143:AO143"/>
    <mergeCell ref="I140:N140"/>
    <mergeCell ref="O140:AJ140"/>
    <mergeCell ref="AK140:AO140"/>
    <mergeCell ref="I141:N141"/>
    <mergeCell ref="O141:AJ141"/>
    <mergeCell ref="AK141:AO141"/>
    <mergeCell ref="I150:N150"/>
    <mergeCell ref="O150:AJ150"/>
    <mergeCell ref="AK150:AO150"/>
    <mergeCell ref="I151:N151"/>
    <mergeCell ref="O151:AJ151"/>
    <mergeCell ref="AK151:AO151"/>
    <mergeCell ref="I148:N148"/>
    <mergeCell ref="O148:AJ148"/>
    <mergeCell ref="AK148:AO148"/>
    <mergeCell ref="I149:N149"/>
    <mergeCell ref="O149:AJ149"/>
    <mergeCell ref="AK149:AO149"/>
    <mergeCell ref="I146:N146"/>
    <mergeCell ref="O146:AJ146"/>
    <mergeCell ref="AK146:AO146"/>
    <mergeCell ref="I147:N147"/>
    <mergeCell ref="O147:AJ147"/>
    <mergeCell ref="AK147:AO147"/>
    <mergeCell ref="I156:N156"/>
    <mergeCell ref="O156:AJ156"/>
    <mergeCell ref="AK156:AO156"/>
    <mergeCell ref="I157:N157"/>
    <mergeCell ref="O157:AJ157"/>
    <mergeCell ref="AK157:AO157"/>
    <mergeCell ref="I154:N154"/>
    <mergeCell ref="O154:AJ154"/>
    <mergeCell ref="AK154:AO154"/>
    <mergeCell ref="I155:N155"/>
    <mergeCell ref="O155:AJ155"/>
    <mergeCell ref="AK155:AO155"/>
    <mergeCell ref="I152:N152"/>
    <mergeCell ref="O152:AJ152"/>
    <mergeCell ref="AK152:AO152"/>
    <mergeCell ref="I153:N153"/>
    <mergeCell ref="O153:AJ153"/>
    <mergeCell ref="AK153:AO153"/>
    <mergeCell ref="I162:N162"/>
    <mergeCell ref="O162:AJ162"/>
    <mergeCell ref="AK162:AO162"/>
    <mergeCell ref="I163:N163"/>
    <mergeCell ref="O163:AJ163"/>
    <mergeCell ref="AK163:AO163"/>
    <mergeCell ref="I160:N160"/>
    <mergeCell ref="O160:AJ160"/>
    <mergeCell ref="AK160:AO160"/>
    <mergeCell ref="I161:N161"/>
    <mergeCell ref="O161:AJ161"/>
    <mergeCell ref="AK161:AO161"/>
    <mergeCell ref="I158:N158"/>
    <mergeCell ref="O158:AJ158"/>
    <mergeCell ref="AK158:AO158"/>
    <mergeCell ref="I159:N159"/>
    <mergeCell ref="O159:AJ159"/>
    <mergeCell ref="AK159:AO159"/>
    <mergeCell ref="I168:N168"/>
    <mergeCell ref="O168:AJ168"/>
    <mergeCell ref="AK168:AO168"/>
    <mergeCell ref="I169:N169"/>
    <mergeCell ref="O169:AJ169"/>
    <mergeCell ref="AK169:AO169"/>
    <mergeCell ref="I166:N166"/>
    <mergeCell ref="O166:AJ166"/>
    <mergeCell ref="AK166:AO166"/>
    <mergeCell ref="I167:N167"/>
    <mergeCell ref="O167:AJ167"/>
    <mergeCell ref="AK167:AO167"/>
    <mergeCell ref="I164:N164"/>
    <mergeCell ref="O164:AJ164"/>
    <mergeCell ref="AK164:AO164"/>
    <mergeCell ref="I165:N165"/>
    <mergeCell ref="O165:AJ165"/>
    <mergeCell ref="AK165:AO165"/>
    <mergeCell ref="I174:N174"/>
    <mergeCell ref="O174:AJ174"/>
    <mergeCell ref="AK174:AO174"/>
    <mergeCell ref="I175:N175"/>
    <mergeCell ref="O175:AJ175"/>
    <mergeCell ref="AK175:AO175"/>
    <mergeCell ref="I172:N172"/>
    <mergeCell ref="O172:AJ172"/>
    <mergeCell ref="AK172:AO172"/>
    <mergeCell ref="I173:N173"/>
    <mergeCell ref="O173:AJ173"/>
    <mergeCell ref="AK173:AO173"/>
    <mergeCell ref="I170:N170"/>
    <mergeCell ref="O170:AJ170"/>
    <mergeCell ref="AK170:AO170"/>
    <mergeCell ref="I171:N171"/>
    <mergeCell ref="O171:AJ171"/>
    <mergeCell ref="AK171:AO171"/>
    <mergeCell ref="I180:N180"/>
    <mergeCell ref="O180:AJ180"/>
    <mergeCell ref="AK180:AO180"/>
    <mergeCell ref="I181:N181"/>
    <mergeCell ref="O181:AJ181"/>
    <mergeCell ref="AK181:AO181"/>
    <mergeCell ref="I178:N178"/>
    <mergeCell ref="O178:AJ178"/>
    <mergeCell ref="AK178:AO178"/>
    <mergeCell ref="I179:N179"/>
    <mergeCell ref="O179:AJ179"/>
    <mergeCell ref="AK179:AO179"/>
    <mergeCell ref="I176:N176"/>
    <mergeCell ref="O176:AJ176"/>
    <mergeCell ref="AK176:AO176"/>
    <mergeCell ref="I177:N177"/>
    <mergeCell ref="O177:AJ177"/>
    <mergeCell ref="AK177:AO177"/>
    <mergeCell ref="I186:N186"/>
    <mergeCell ref="O186:AJ186"/>
    <mergeCell ref="AK186:AO186"/>
    <mergeCell ref="I187:N187"/>
    <mergeCell ref="O187:AJ187"/>
    <mergeCell ref="AK187:AO187"/>
    <mergeCell ref="I184:N184"/>
    <mergeCell ref="O184:AJ184"/>
    <mergeCell ref="AK184:AO184"/>
    <mergeCell ref="I185:N185"/>
    <mergeCell ref="O185:AJ185"/>
    <mergeCell ref="AK185:AO185"/>
    <mergeCell ref="I182:N182"/>
    <mergeCell ref="O182:AJ182"/>
    <mergeCell ref="AK182:AO182"/>
    <mergeCell ref="I183:N183"/>
    <mergeCell ref="O183:AJ183"/>
    <mergeCell ref="AK183:AO183"/>
    <mergeCell ref="I192:N192"/>
    <mergeCell ref="O192:AJ192"/>
    <mergeCell ref="AK192:AO192"/>
    <mergeCell ref="I193:N193"/>
    <mergeCell ref="O193:AJ193"/>
    <mergeCell ref="AK193:AO193"/>
    <mergeCell ref="I190:N190"/>
    <mergeCell ref="O190:AJ190"/>
    <mergeCell ref="AK190:AO190"/>
    <mergeCell ref="I191:N191"/>
    <mergeCell ref="O191:AJ191"/>
    <mergeCell ref="AK191:AO191"/>
    <mergeCell ref="I188:N188"/>
    <mergeCell ref="O188:AJ188"/>
    <mergeCell ref="AK188:AO188"/>
    <mergeCell ref="I189:N189"/>
    <mergeCell ref="O189:AJ189"/>
    <mergeCell ref="AK189:AO189"/>
    <mergeCell ref="I198:N198"/>
    <mergeCell ref="O198:AJ198"/>
    <mergeCell ref="AK198:AO198"/>
    <mergeCell ref="I199:N199"/>
    <mergeCell ref="O199:AJ199"/>
    <mergeCell ref="AK199:AO199"/>
    <mergeCell ref="I196:N196"/>
    <mergeCell ref="O196:AJ196"/>
    <mergeCell ref="AK196:AO196"/>
    <mergeCell ref="I197:N197"/>
    <mergeCell ref="O197:AJ197"/>
    <mergeCell ref="AK197:AO197"/>
    <mergeCell ref="I194:N194"/>
    <mergeCell ref="O194:AJ194"/>
    <mergeCell ref="AK194:AO194"/>
    <mergeCell ref="I195:N195"/>
    <mergeCell ref="O195:AJ195"/>
    <mergeCell ref="AK195:AO195"/>
    <mergeCell ref="I204:N204"/>
    <mergeCell ref="O204:AJ204"/>
    <mergeCell ref="AK204:AO204"/>
    <mergeCell ref="I205:N205"/>
    <mergeCell ref="O205:AJ205"/>
    <mergeCell ref="AK205:AO205"/>
    <mergeCell ref="I202:N202"/>
    <mergeCell ref="O202:AJ202"/>
    <mergeCell ref="AK202:AO202"/>
    <mergeCell ref="I203:N203"/>
    <mergeCell ref="O203:AJ203"/>
    <mergeCell ref="AK203:AO203"/>
    <mergeCell ref="I200:N200"/>
    <mergeCell ref="O200:AJ200"/>
    <mergeCell ref="AK200:AO200"/>
    <mergeCell ref="I201:N201"/>
    <mergeCell ref="O201:AJ201"/>
    <mergeCell ref="AK201:AO201"/>
    <mergeCell ref="I210:N210"/>
    <mergeCell ref="O210:AJ210"/>
    <mergeCell ref="AK210:AO210"/>
    <mergeCell ref="I211:N211"/>
    <mergeCell ref="O211:AJ211"/>
    <mergeCell ref="AK211:AO211"/>
    <mergeCell ref="I208:N208"/>
    <mergeCell ref="O208:AJ208"/>
    <mergeCell ref="AK208:AO208"/>
    <mergeCell ref="I209:N209"/>
    <mergeCell ref="O209:AJ209"/>
    <mergeCell ref="AK209:AO209"/>
    <mergeCell ref="I206:N206"/>
    <mergeCell ref="O206:AJ206"/>
    <mergeCell ref="AK206:AO206"/>
    <mergeCell ref="I207:N207"/>
    <mergeCell ref="O207:AJ207"/>
    <mergeCell ref="AK207:AO207"/>
    <mergeCell ref="I216:N216"/>
    <mergeCell ref="O216:AJ216"/>
    <mergeCell ref="AK216:AO216"/>
    <mergeCell ref="I217:N217"/>
    <mergeCell ref="O217:AJ217"/>
    <mergeCell ref="AK217:AO217"/>
    <mergeCell ref="I214:N214"/>
    <mergeCell ref="O214:AJ214"/>
    <mergeCell ref="AK214:AO214"/>
    <mergeCell ref="I215:N215"/>
    <mergeCell ref="O215:AJ215"/>
    <mergeCell ref="AK215:AO215"/>
    <mergeCell ref="I212:N212"/>
    <mergeCell ref="O212:AJ212"/>
    <mergeCell ref="AK212:AO212"/>
    <mergeCell ref="I213:N213"/>
    <mergeCell ref="O213:AJ213"/>
    <mergeCell ref="AK213:AO213"/>
    <mergeCell ref="I222:N222"/>
    <mergeCell ref="O222:AJ222"/>
    <mergeCell ref="AK222:AO222"/>
    <mergeCell ref="I223:N223"/>
    <mergeCell ref="O223:AJ223"/>
    <mergeCell ref="AK223:AO223"/>
    <mergeCell ref="I220:N220"/>
    <mergeCell ref="O220:AJ220"/>
    <mergeCell ref="AK220:AO220"/>
    <mergeCell ref="I221:N221"/>
    <mergeCell ref="O221:AJ221"/>
    <mergeCell ref="AK221:AO221"/>
    <mergeCell ref="I218:N218"/>
    <mergeCell ref="O218:AJ218"/>
    <mergeCell ref="AK218:AO218"/>
    <mergeCell ref="I219:N219"/>
    <mergeCell ref="O219:AJ219"/>
    <mergeCell ref="AK219:AO219"/>
    <mergeCell ref="I228:N228"/>
    <mergeCell ref="O228:AJ228"/>
    <mergeCell ref="AK228:AO228"/>
    <mergeCell ref="I229:N229"/>
    <mergeCell ref="O229:AJ229"/>
    <mergeCell ref="AK229:AO229"/>
    <mergeCell ref="I226:N226"/>
    <mergeCell ref="O226:AJ226"/>
    <mergeCell ref="AK226:AO226"/>
    <mergeCell ref="I227:N227"/>
    <mergeCell ref="O227:AJ227"/>
    <mergeCell ref="AK227:AO227"/>
    <mergeCell ref="I224:N224"/>
    <mergeCell ref="O224:AJ224"/>
    <mergeCell ref="AK224:AO224"/>
    <mergeCell ref="I225:N225"/>
    <mergeCell ref="O225:AJ225"/>
    <mergeCell ref="AK225:AO225"/>
    <mergeCell ref="I234:N234"/>
    <mergeCell ref="O234:AJ234"/>
    <mergeCell ref="AK234:AO234"/>
    <mergeCell ref="I235:N235"/>
    <mergeCell ref="O235:AJ235"/>
    <mergeCell ref="AK235:AO235"/>
    <mergeCell ref="I232:N232"/>
    <mergeCell ref="O232:AJ232"/>
    <mergeCell ref="AK232:AO232"/>
    <mergeCell ref="I233:N233"/>
    <mergeCell ref="O233:AJ233"/>
    <mergeCell ref="AK233:AO233"/>
    <mergeCell ref="I230:N230"/>
    <mergeCell ref="O230:AJ230"/>
    <mergeCell ref="AK230:AO230"/>
    <mergeCell ref="I231:N231"/>
    <mergeCell ref="O231:AJ231"/>
    <mergeCell ref="AK231:AO231"/>
    <mergeCell ref="I240:N240"/>
    <mergeCell ref="O240:AJ240"/>
    <mergeCell ref="AK240:AO240"/>
    <mergeCell ref="I241:N241"/>
    <mergeCell ref="O241:AJ241"/>
    <mergeCell ref="AK241:AO241"/>
    <mergeCell ref="I238:N238"/>
    <mergeCell ref="O238:AJ238"/>
    <mergeCell ref="AK238:AO238"/>
    <mergeCell ref="I239:N239"/>
    <mergeCell ref="O239:AJ239"/>
    <mergeCell ref="AK239:AO239"/>
    <mergeCell ref="I236:N236"/>
    <mergeCell ref="O236:AJ236"/>
    <mergeCell ref="AK236:AO236"/>
    <mergeCell ref="I237:N237"/>
    <mergeCell ref="O237:AJ237"/>
    <mergeCell ref="AK237:AO237"/>
    <mergeCell ref="I246:N246"/>
    <mergeCell ref="O246:AJ246"/>
    <mergeCell ref="AK246:AO246"/>
    <mergeCell ref="I247:N247"/>
    <mergeCell ref="O247:AJ247"/>
    <mergeCell ref="AK247:AO247"/>
    <mergeCell ref="I244:N244"/>
    <mergeCell ref="O244:AJ244"/>
    <mergeCell ref="AK244:AO244"/>
    <mergeCell ref="I245:N245"/>
    <mergeCell ref="O245:AJ245"/>
    <mergeCell ref="AK245:AO245"/>
    <mergeCell ref="I242:N242"/>
    <mergeCell ref="O242:AJ242"/>
    <mergeCell ref="AK242:AO242"/>
    <mergeCell ref="I243:N243"/>
    <mergeCell ref="O243:AJ243"/>
    <mergeCell ref="AK243:AO243"/>
    <mergeCell ref="I252:N252"/>
    <mergeCell ref="O252:AJ252"/>
    <mergeCell ref="AK252:AO252"/>
    <mergeCell ref="I253:N253"/>
    <mergeCell ref="O253:AJ253"/>
    <mergeCell ref="AK253:AO253"/>
    <mergeCell ref="I250:N250"/>
    <mergeCell ref="O250:AJ250"/>
    <mergeCell ref="AK250:AO250"/>
    <mergeCell ref="I251:N251"/>
    <mergeCell ref="O251:AJ251"/>
    <mergeCell ref="AK251:AO251"/>
    <mergeCell ref="I248:N248"/>
    <mergeCell ref="O248:AJ248"/>
    <mergeCell ref="AK248:AO248"/>
    <mergeCell ref="I249:N249"/>
    <mergeCell ref="O249:AJ249"/>
    <mergeCell ref="AK249:AO249"/>
    <mergeCell ref="I258:N258"/>
    <mergeCell ref="O258:AJ258"/>
    <mergeCell ref="AK258:AO258"/>
    <mergeCell ref="I259:N259"/>
    <mergeCell ref="O259:AJ259"/>
    <mergeCell ref="AK259:AO259"/>
    <mergeCell ref="I256:N256"/>
    <mergeCell ref="O256:AJ256"/>
    <mergeCell ref="AK256:AO256"/>
    <mergeCell ref="I257:N257"/>
    <mergeCell ref="O257:AJ257"/>
    <mergeCell ref="AK257:AO257"/>
    <mergeCell ref="I254:N254"/>
    <mergeCell ref="O254:AJ254"/>
    <mergeCell ref="AK254:AO254"/>
    <mergeCell ref="I255:N255"/>
    <mergeCell ref="O255:AJ255"/>
    <mergeCell ref="AK255:AO255"/>
    <mergeCell ref="I264:N264"/>
    <mergeCell ref="O264:AJ264"/>
    <mergeCell ref="AK264:AO264"/>
    <mergeCell ref="I265:N265"/>
    <mergeCell ref="O265:AJ265"/>
    <mergeCell ref="AK265:AO265"/>
    <mergeCell ref="I262:N262"/>
    <mergeCell ref="O262:AJ262"/>
    <mergeCell ref="AK262:AO262"/>
    <mergeCell ref="I263:N263"/>
    <mergeCell ref="O263:AJ263"/>
    <mergeCell ref="AK263:AO263"/>
    <mergeCell ref="I260:N260"/>
    <mergeCell ref="O260:AJ260"/>
    <mergeCell ref="AK260:AO260"/>
    <mergeCell ref="I261:N261"/>
    <mergeCell ref="O261:AJ261"/>
    <mergeCell ref="AK261:AO261"/>
    <mergeCell ref="I270:N270"/>
    <mergeCell ref="O270:AJ270"/>
    <mergeCell ref="AK270:AO270"/>
    <mergeCell ref="I271:N271"/>
    <mergeCell ref="O271:AJ271"/>
    <mergeCell ref="AK271:AO271"/>
    <mergeCell ref="I268:N268"/>
    <mergeCell ref="O268:AJ268"/>
    <mergeCell ref="AK268:AO268"/>
    <mergeCell ref="I269:N269"/>
    <mergeCell ref="O269:AJ269"/>
    <mergeCell ref="AK269:AO269"/>
    <mergeCell ref="I266:N266"/>
    <mergeCell ref="O266:AJ266"/>
    <mergeCell ref="AK266:AO266"/>
    <mergeCell ref="I267:N267"/>
    <mergeCell ref="O267:AJ267"/>
    <mergeCell ref="AK267:AO267"/>
    <mergeCell ref="I276:N276"/>
    <mergeCell ref="O276:AJ276"/>
    <mergeCell ref="AK276:AO276"/>
    <mergeCell ref="I277:N277"/>
    <mergeCell ref="O277:AJ277"/>
    <mergeCell ref="AK277:AO277"/>
    <mergeCell ref="I274:N274"/>
    <mergeCell ref="O274:AJ274"/>
    <mergeCell ref="AK274:AO274"/>
    <mergeCell ref="I275:N275"/>
    <mergeCell ref="O275:AJ275"/>
    <mergeCell ref="AK275:AO275"/>
    <mergeCell ref="I272:N272"/>
    <mergeCell ref="O272:AJ272"/>
    <mergeCell ref="AK272:AO272"/>
    <mergeCell ref="I273:N273"/>
    <mergeCell ref="O273:AJ273"/>
    <mergeCell ref="AK273:AO273"/>
    <mergeCell ref="I282:N282"/>
    <mergeCell ref="O282:AJ282"/>
    <mergeCell ref="AK282:AO282"/>
    <mergeCell ref="I283:N283"/>
    <mergeCell ref="O283:AJ283"/>
    <mergeCell ref="AK283:AO283"/>
    <mergeCell ref="I280:N280"/>
    <mergeCell ref="O280:AJ280"/>
    <mergeCell ref="AK280:AO280"/>
    <mergeCell ref="I281:N281"/>
    <mergeCell ref="O281:AJ281"/>
    <mergeCell ref="AK281:AO281"/>
    <mergeCell ref="I278:N278"/>
    <mergeCell ref="O278:AJ278"/>
    <mergeCell ref="AK278:AO278"/>
    <mergeCell ref="I279:N279"/>
    <mergeCell ref="O279:AJ279"/>
    <mergeCell ref="AK279:AO279"/>
    <mergeCell ref="I288:N288"/>
    <mergeCell ref="O288:AJ288"/>
    <mergeCell ref="AK288:AO288"/>
    <mergeCell ref="I289:N289"/>
    <mergeCell ref="O289:AJ289"/>
    <mergeCell ref="AK289:AO289"/>
    <mergeCell ref="I286:N286"/>
    <mergeCell ref="O286:AJ286"/>
    <mergeCell ref="AK286:AO286"/>
    <mergeCell ref="I287:N287"/>
    <mergeCell ref="O287:AJ287"/>
    <mergeCell ref="AK287:AO287"/>
    <mergeCell ref="I284:N284"/>
    <mergeCell ref="O284:AJ284"/>
    <mergeCell ref="AK284:AO284"/>
    <mergeCell ref="I285:N285"/>
    <mergeCell ref="O285:AJ285"/>
    <mergeCell ref="AK285:AO285"/>
    <mergeCell ref="I294:N294"/>
    <mergeCell ref="O294:AJ294"/>
    <mergeCell ref="AK294:AO294"/>
    <mergeCell ref="I295:N295"/>
    <mergeCell ref="O295:AJ295"/>
    <mergeCell ref="AK295:AO295"/>
    <mergeCell ref="I292:N292"/>
    <mergeCell ref="O292:AJ292"/>
    <mergeCell ref="AK292:AO292"/>
    <mergeCell ref="I293:N293"/>
    <mergeCell ref="O293:AJ293"/>
    <mergeCell ref="AK293:AO293"/>
    <mergeCell ref="I290:N290"/>
    <mergeCell ref="O290:AJ290"/>
    <mergeCell ref="AK290:AO290"/>
    <mergeCell ref="I291:N291"/>
    <mergeCell ref="O291:AJ291"/>
    <mergeCell ref="AK291:AO291"/>
    <mergeCell ref="I300:N300"/>
    <mergeCell ref="O300:AJ300"/>
    <mergeCell ref="AK300:AO300"/>
    <mergeCell ref="I301:N301"/>
    <mergeCell ref="O301:AJ301"/>
    <mergeCell ref="AK301:AO301"/>
    <mergeCell ref="I298:N298"/>
    <mergeCell ref="O298:AJ298"/>
    <mergeCell ref="AK298:AO298"/>
    <mergeCell ref="I299:N299"/>
    <mergeCell ref="O299:AJ299"/>
    <mergeCell ref="AK299:AO299"/>
    <mergeCell ref="I296:N296"/>
    <mergeCell ref="O296:AJ296"/>
    <mergeCell ref="AK296:AO296"/>
    <mergeCell ref="I297:N297"/>
    <mergeCell ref="O297:AJ297"/>
    <mergeCell ref="AK297:AO297"/>
    <mergeCell ref="I306:N306"/>
    <mergeCell ref="O306:AJ306"/>
    <mergeCell ref="AK306:AO306"/>
    <mergeCell ref="I307:N307"/>
    <mergeCell ref="O307:AJ307"/>
    <mergeCell ref="AK307:AO307"/>
    <mergeCell ref="I304:N304"/>
    <mergeCell ref="O304:AJ304"/>
    <mergeCell ref="AK304:AO304"/>
    <mergeCell ref="I305:N305"/>
    <mergeCell ref="O305:AJ305"/>
    <mergeCell ref="AK305:AO305"/>
    <mergeCell ref="I302:N302"/>
    <mergeCell ref="O302:AJ302"/>
    <mergeCell ref="AK302:AO302"/>
    <mergeCell ref="I303:N303"/>
    <mergeCell ref="O303:AJ303"/>
    <mergeCell ref="AK303:AO303"/>
    <mergeCell ref="I312:N312"/>
    <mergeCell ref="O312:AJ312"/>
    <mergeCell ref="AK312:AO312"/>
    <mergeCell ref="I313:N313"/>
    <mergeCell ref="O313:AJ313"/>
    <mergeCell ref="AK313:AO313"/>
    <mergeCell ref="I310:N310"/>
    <mergeCell ref="O310:AJ310"/>
    <mergeCell ref="AK310:AO310"/>
    <mergeCell ref="I311:N311"/>
    <mergeCell ref="O311:AJ311"/>
    <mergeCell ref="AK311:AO311"/>
    <mergeCell ref="I308:N308"/>
    <mergeCell ref="O308:AJ308"/>
    <mergeCell ref="AK308:AO308"/>
    <mergeCell ref="I309:N309"/>
    <mergeCell ref="O309:AJ309"/>
    <mergeCell ref="AK309:AO309"/>
    <mergeCell ref="I318:N318"/>
    <mergeCell ref="O318:AJ318"/>
    <mergeCell ref="AK318:AO318"/>
    <mergeCell ref="I319:N319"/>
    <mergeCell ref="O319:AJ319"/>
    <mergeCell ref="AK319:AO319"/>
    <mergeCell ref="I316:N316"/>
    <mergeCell ref="O316:AJ316"/>
    <mergeCell ref="AK316:AO316"/>
    <mergeCell ref="I317:N317"/>
    <mergeCell ref="O317:AJ317"/>
    <mergeCell ref="AK317:AO317"/>
    <mergeCell ref="I314:N314"/>
    <mergeCell ref="O314:AJ314"/>
    <mergeCell ref="AK314:AO314"/>
    <mergeCell ref="I315:N315"/>
    <mergeCell ref="O315:AJ315"/>
    <mergeCell ref="AK315:AO315"/>
    <mergeCell ref="I324:N324"/>
    <mergeCell ref="O324:AJ324"/>
    <mergeCell ref="AK324:AO324"/>
    <mergeCell ref="I325:N325"/>
    <mergeCell ref="O325:AJ325"/>
    <mergeCell ref="AK325:AO325"/>
    <mergeCell ref="I322:N322"/>
    <mergeCell ref="O322:AJ322"/>
    <mergeCell ref="AK322:AO322"/>
    <mergeCell ref="I323:N323"/>
    <mergeCell ref="O323:AJ323"/>
    <mergeCell ref="AK323:AO323"/>
    <mergeCell ref="I320:N320"/>
    <mergeCell ref="O320:AJ320"/>
    <mergeCell ref="AK320:AO320"/>
    <mergeCell ref="I321:N321"/>
    <mergeCell ref="O321:AJ321"/>
    <mergeCell ref="AK321:AO321"/>
    <mergeCell ref="I330:N330"/>
    <mergeCell ref="O330:AJ330"/>
    <mergeCell ref="AK330:AO330"/>
    <mergeCell ref="I331:N331"/>
    <mergeCell ref="O331:AJ331"/>
    <mergeCell ref="AK331:AO331"/>
    <mergeCell ref="I328:N328"/>
    <mergeCell ref="O328:AJ328"/>
    <mergeCell ref="AK328:AO328"/>
    <mergeCell ref="I329:N329"/>
    <mergeCell ref="O329:AJ329"/>
    <mergeCell ref="AK329:AO329"/>
    <mergeCell ref="I326:N326"/>
    <mergeCell ref="O326:AJ326"/>
    <mergeCell ref="AK326:AO326"/>
    <mergeCell ref="I327:N327"/>
    <mergeCell ref="O327:AJ327"/>
    <mergeCell ref="AK327:AO327"/>
    <mergeCell ref="I336:N336"/>
    <mergeCell ref="O336:AJ336"/>
    <mergeCell ref="AK336:AO336"/>
    <mergeCell ref="I337:N337"/>
    <mergeCell ref="O337:AJ337"/>
    <mergeCell ref="AK337:AO337"/>
    <mergeCell ref="I334:N334"/>
    <mergeCell ref="O334:AJ334"/>
    <mergeCell ref="AK334:AO334"/>
    <mergeCell ref="I335:N335"/>
    <mergeCell ref="O335:AJ335"/>
    <mergeCell ref="AK335:AO335"/>
    <mergeCell ref="I332:N332"/>
    <mergeCell ref="O332:AJ332"/>
    <mergeCell ref="AK332:AO332"/>
    <mergeCell ref="I333:N333"/>
    <mergeCell ref="O333:AJ333"/>
    <mergeCell ref="AK333:AO333"/>
    <mergeCell ref="I342:N342"/>
    <mergeCell ref="O342:AJ342"/>
    <mergeCell ref="AK342:AO342"/>
    <mergeCell ref="I343:N343"/>
    <mergeCell ref="O343:AJ343"/>
    <mergeCell ref="AK343:AO343"/>
    <mergeCell ref="I340:N340"/>
    <mergeCell ref="O340:AJ340"/>
    <mergeCell ref="AK340:AO340"/>
    <mergeCell ref="I341:N341"/>
    <mergeCell ref="O341:AJ341"/>
    <mergeCell ref="AK341:AO341"/>
    <mergeCell ref="I338:N338"/>
    <mergeCell ref="O338:AJ338"/>
    <mergeCell ref="AK338:AO338"/>
    <mergeCell ref="I339:N339"/>
    <mergeCell ref="O339:AJ339"/>
    <mergeCell ref="AK339:AO339"/>
    <mergeCell ref="I348:N348"/>
    <mergeCell ref="O348:AJ348"/>
    <mergeCell ref="AK348:AO348"/>
    <mergeCell ref="I349:N349"/>
    <mergeCell ref="O349:AJ349"/>
    <mergeCell ref="AK349:AO349"/>
    <mergeCell ref="I346:N346"/>
    <mergeCell ref="O346:AJ346"/>
    <mergeCell ref="AK346:AO346"/>
    <mergeCell ref="I347:N347"/>
    <mergeCell ref="O347:AJ347"/>
    <mergeCell ref="AK347:AO347"/>
    <mergeCell ref="I344:N344"/>
    <mergeCell ref="O344:AJ344"/>
    <mergeCell ref="AK344:AO344"/>
    <mergeCell ref="I345:N345"/>
    <mergeCell ref="O345:AJ345"/>
    <mergeCell ref="AK345:AO345"/>
    <mergeCell ref="I354:N354"/>
    <mergeCell ref="O354:AJ354"/>
    <mergeCell ref="AK354:AO354"/>
    <mergeCell ref="I355:N355"/>
    <mergeCell ref="O355:AJ355"/>
    <mergeCell ref="AK355:AO355"/>
    <mergeCell ref="I352:N352"/>
    <mergeCell ref="O352:AJ352"/>
    <mergeCell ref="AK352:AO352"/>
    <mergeCell ref="I353:N353"/>
    <mergeCell ref="O353:AJ353"/>
    <mergeCell ref="AK353:AO353"/>
    <mergeCell ref="I350:N350"/>
    <mergeCell ref="O350:AJ350"/>
    <mergeCell ref="AK350:AO350"/>
    <mergeCell ref="I351:N351"/>
    <mergeCell ref="O351:AJ351"/>
    <mergeCell ref="AK351:AO351"/>
    <mergeCell ref="I360:N360"/>
    <mergeCell ref="O360:AJ360"/>
    <mergeCell ref="AK360:AO360"/>
    <mergeCell ref="I361:N361"/>
    <mergeCell ref="O361:AJ361"/>
    <mergeCell ref="AK361:AO361"/>
    <mergeCell ref="I358:N358"/>
    <mergeCell ref="O358:AJ358"/>
    <mergeCell ref="AK358:AO358"/>
    <mergeCell ref="I359:N359"/>
    <mergeCell ref="O359:AJ359"/>
    <mergeCell ref="AK359:AO359"/>
    <mergeCell ref="I356:N356"/>
    <mergeCell ref="O356:AJ356"/>
    <mergeCell ref="AK356:AO356"/>
    <mergeCell ref="I357:N357"/>
    <mergeCell ref="O357:AJ357"/>
    <mergeCell ref="AK357:AO357"/>
    <mergeCell ref="I366:N366"/>
    <mergeCell ref="O366:AJ366"/>
    <mergeCell ref="AK366:AO366"/>
    <mergeCell ref="I367:N367"/>
    <mergeCell ref="O367:AJ367"/>
    <mergeCell ref="AK367:AO367"/>
    <mergeCell ref="I364:N364"/>
    <mergeCell ref="O364:AJ364"/>
    <mergeCell ref="AK364:AO364"/>
    <mergeCell ref="I365:N365"/>
    <mergeCell ref="O365:AJ365"/>
    <mergeCell ref="AK365:AO365"/>
    <mergeCell ref="I362:N362"/>
    <mergeCell ref="O362:AJ362"/>
    <mergeCell ref="AK362:AO362"/>
    <mergeCell ref="I363:N363"/>
    <mergeCell ref="O363:AJ363"/>
    <mergeCell ref="AK363:AO363"/>
    <mergeCell ref="I372:N372"/>
    <mergeCell ref="O372:AJ372"/>
    <mergeCell ref="AK372:AO372"/>
    <mergeCell ref="I373:N373"/>
    <mergeCell ref="O373:AJ373"/>
    <mergeCell ref="AK373:AO373"/>
    <mergeCell ref="I370:N370"/>
    <mergeCell ref="O370:AJ370"/>
    <mergeCell ref="AK370:AO370"/>
    <mergeCell ref="I371:N371"/>
    <mergeCell ref="O371:AJ371"/>
    <mergeCell ref="AK371:AO371"/>
    <mergeCell ref="I368:N368"/>
    <mergeCell ref="O368:AJ368"/>
    <mergeCell ref="AK368:AO368"/>
    <mergeCell ref="I369:N369"/>
    <mergeCell ref="O369:AJ369"/>
    <mergeCell ref="AK369:AO369"/>
    <mergeCell ref="I378:N378"/>
    <mergeCell ref="O378:AJ378"/>
    <mergeCell ref="AK378:AO378"/>
    <mergeCell ref="I379:N379"/>
    <mergeCell ref="O379:AJ379"/>
    <mergeCell ref="AK379:AO379"/>
    <mergeCell ref="I376:N376"/>
    <mergeCell ref="O376:AJ376"/>
    <mergeCell ref="AK376:AO376"/>
    <mergeCell ref="I377:N377"/>
    <mergeCell ref="O377:AJ377"/>
    <mergeCell ref="AK377:AO377"/>
    <mergeCell ref="I374:N374"/>
    <mergeCell ref="O374:AJ374"/>
    <mergeCell ref="AK374:AO374"/>
    <mergeCell ref="I375:N375"/>
    <mergeCell ref="O375:AJ375"/>
    <mergeCell ref="AK375:AO375"/>
    <mergeCell ref="I384:N384"/>
    <mergeCell ref="O384:AJ384"/>
    <mergeCell ref="AK384:AO384"/>
    <mergeCell ref="I385:N385"/>
    <mergeCell ref="O385:AJ385"/>
    <mergeCell ref="AK385:AO385"/>
    <mergeCell ref="I382:N382"/>
    <mergeCell ref="O382:AJ382"/>
    <mergeCell ref="AK382:AO382"/>
    <mergeCell ref="I383:N383"/>
    <mergeCell ref="O383:AJ383"/>
    <mergeCell ref="AK383:AO383"/>
    <mergeCell ref="I380:N380"/>
    <mergeCell ref="O380:AJ380"/>
    <mergeCell ref="AK380:AO380"/>
    <mergeCell ref="I381:N381"/>
    <mergeCell ref="O381:AJ381"/>
    <mergeCell ref="AK381:AO381"/>
    <mergeCell ref="I390:N390"/>
    <mergeCell ref="O390:AJ390"/>
    <mergeCell ref="AK390:AO390"/>
    <mergeCell ref="I391:N391"/>
    <mergeCell ref="O391:AJ391"/>
    <mergeCell ref="AK391:AO391"/>
    <mergeCell ref="I388:N388"/>
    <mergeCell ref="O388:AJ388"/>
    <mergeCell ref="AK388:AO388"/>
    <mergeCell ref="I389:N389"/>
    <mergeCell ref="O389:AJ389"/>
    <mergeCell ref="AK389:AO389"/>
    <mergeCell ref="I386:N386"/>
    <mergeCell ref="O386:AJ386"/>
    <mergeCell ref="AK386:AO386"/>
    <mergeCell ref="I387:N387"/>
    <mergeCell ref="O387:AJ387"/>
    <mergeCell ref="AK387:AO387"/>
    <mergeCell ref="I396:N396"/>
    <mergeCell ref="O396:AJ396"/>
    <mergeCell ref="AK396:AO396"/>
    <mergeCell ref="I397:N397"/>
    <mergeCell ref="O397:AJ397"/>
    <mergeCell ref="AK397:AO397"/>
    <mergeCell ref="I394:N394"/>
    <mergeCell ref="O394:AJ394"/>
    <mergeCell ref="AK394:AO394"/>
    <mergeCell ref="I395:N395"/>
    <mergeCell ref="O395:AJ395"/>
    <mergeCell ref="AK395:AO395"/>
    <mergeCell ref="I392:N392"/>
    <mergeCell ref="O392:AJ392"/>
    <mergeCell ref="AK392:AO392"/>
    <mergeCell ref="I393:N393"/>
    <mergeCell ref="O393:AJ393"/>
    <mergeCell ref="AK393:AO393"/>
    <mergeCell ref="I402:N402"/>
    <mergeCell ref="O402:AJ402"/>
    <mergeCell ref="AK402:AO402"/>
    <mergeCell ref="I403:N403"/>
    <mergeCell ref="O403:AJ403"/>
    <mergeCell ref="AK403:AO403"/>
    <mergeCell ref="I400:N400"/>
    <mergeCell ref="O400:AJ400"/>
    <mergeCell ref="AK400:AO400"/>
    <mergeCell ref="I401:N401"/>
    <mergeCell ref="O401:AJ401"/>
    <mergeCell ref="AK401:AO401"/>
    <mergeCell ref="I398:N398"/>
    <mergeCell ref="O398:AJ398"/>
    <mergeCell ref="AK398:AO398"/>
    <mergeCell ref="I399:N399"/>
    <mergeCell ref="O399:AJ399"/>
    <mergeCell ref="AK399:AO399"/>
    <mergeCell ref="I408:N408"/>
    <mergeCell ref="O408:AJ408"/>
    <mergeCell ref="AK408:AO408"/>
    <mergeCell ref="I409:N409"/>
    <mergeCell ref="O409:AJ409"/>
    <mergeCell ref="AK409:AO409"/>
    <mergeCell ref="I406:N406"/>
    <mergeCell ref="O406:AJ406"/>
    <mergeCell ref="AK406:AO406"/>
    <mergeCell ref="I407:N407"/>
    <mergeCell ref="O407:AJ407"/>
    <mergeCell ref="AK407:AO407"/>
    <mergeCell ref="I404:N404"/>
    <mergeCell ref="O404:AJ404"/>
    <mergeCell ref="AK404:AO404"/>
    <mergeCell ref="I405:N405"/>
    <mergeCell ref="O405:AJ405"/>
    <mergeCell ref="AK405:AO405"/>
    <mergeCell ref="I425:N425"/>
    <mergeCell ref="O425:AJ425"/>
    <mergeCell ref="AK425:AO425"/>
    <mergeCell ref="I428:N428"/>
    <mergeCell ref="O428:AJ428"/>
    <mergeCell ref="AK428:AO428"/>
    <mergeCell ref="I410:N410"/>
    <mergeCell ref="O410:AJ410"/>
    <mergeCell ref="AK410:AO410"/>
    <mergeCell ref="O412:AJ412"/>
    <mergeCell ref="AK412:AO412"/>
    <mergeCell ref="I413:N413"/>
    <mergeCell ref="O413:AJ413"/>
    <mergeCell ref="AK413:AO413"/>
    <mergeCell ref="O422:AJ422"/>
    <mergeCell ref="AK422:AO422"/>
    <mergeCell ref="I411:N411"/>
    <mergeCell ref="O411:AJ411"/>
    <mergeCell ref="AK411:AO411"/>
    <mergeCell ref="I412:N412"/>
    <mergeCell ref="I414:N414"/>
    <mergeCell ref="O414:AJ414"/>
    <mergeCell ref="I417:N417"/>
    <mergeCell ref="AK414:AO414"/>
    <mergeCell ref="I418:N418"/>
    <mergeCell ref="O418:AJ418"/>
    <mergeCell ref="AK418:AO418"/>
    <mergeCell ref="O419:AJ419"/>
    <mergeCell ref="AK419:AO419"/>
    <mergeCell ref="I420:N420"/>
    <mergeCell ref="O420:AJ420"/>
    <mergeCell ref="I419:N419"/>
    <mergeCell ref="I415:N415"/>
    <mergeCell ref="O415:AJ415"/>
    <mergeCell ref="AK415:AO415"/>
    <mergeCell ref="I416:N416"/>
    <mergeCell ref="O416:AJ416"/>
    <mergeCell ref="AK416:AO416"/>
    <mergeCell ref="O417:AJ417"/>
    <mergeCell ref="AK417:AO417"/>
    <mergeCell ref="AK420:AO420"/>
    <mergeCell ref="I421:N421"/>
    <mergeCell ref="O421:AJ421"/>
    <mergeCell ref="AK421:AO421"/>
    <mergeCell ref="O424:AJ424"/>
    <mergeCell ref="AK424:AO424"/>
    <mergeCell ref="I423:N423"/>
    <mergeCell ref="O423:AJ423"/>
    <mergeCell ref="AK423:AO423"/>
    <mergeCell ref="I422:N422"/>
    <mergeCell ref="I424:N424"/>
    <mergeCell ref="I429:N429"/>
    <mergeCell ref="O429:AJ429"/>
    <mergeCell ref="AK429:AO429"/>
    <mergeCell ref="I430:N430"/>
    <mergeCell ref="O430:AJ430"/>
    <mergeCell ref="AK430:AO430"/>
    <mergeCell ref="I431:N431"/>
    <mergeCell ref="O431:AJ431"/>
    <mergeCell ref="AK431:AO431"/>
    <mergeCell ref="I426:N426"/>
    <mergeCell ref="O426:AJ426"/>
    <mergeCell ref="AK426:AO426"/>
    <mergeCell ref="I427:N427"/>
    <mergeCell ref="O427:AJ427"/>
    <mergeCell ref="AK427:AO427"/>
    <mergeCell ref="I434:N434"/>
    <mergeCell ref="O434:AJ434"/>
    <mergeCell ref="AK434:AO434"/>
    <mergeCell ref="I432:N432"/>
    <mergeCell ref="O432:AJ432"/>
    <mergeCell ref="AK432:AO432"/>
    <mergeCell ref="W451:AO451"/>
    <mergeCell ref="I437:N437"/>
    <mergeCell ref="O437:AJ437"/>
    <mergeCell ref="AK437:AO437"/>
    <mergeCell ref="I438:N438"/>
    <mergeCell ref="O438:AJ438"/>
    <mergeCell ref="AK438:AO438"/>
    <mergeCell ref="I443:N443"/>
    <mergeCell ref="W443:AO443"/>
    <mergeCell ref="W445:AO445"/>
    <mergeCell ref="I435:N435"/>
    <mergeCell ref="O435:AJ435"/>
    <mergeCell ref="AK435:AO435"/>
    <mergeCell ref="I436:N436"/>
    <mergeCell ref="O436:AJ436"/>
    <mergeCell ref="AK436:AO436"/>
    <mergeCell ref="I433:N433"/>
    <mergeCell ref="O433:AJ433"/>
    <mergeCell ref="AK433:AO433"/>
    <mergeCell ref="W449:AO449"/>
  </mergeCells>
  <phoneticPr fontId="0" type="noConversion"/>
  <printOptions horizontalCentered="1"/>
  <pageMargins left="0.59055118110236227" right="0.59055118110236227" top="0.59055118110236227" bottom="0.59055118110236227" header="0.19685039370078741" footer="0.19685039370078741"/>
  <pageSetup paperSize="9" scale="69" fitToHeight="100" orientation="portrait" r:id="rId1"/>
  <headerFooter alignWithMargins="0">
    <oddFooter>&amp;C&amp;"Tahoma,Normale Italic"&amp;10&amp;P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showGridLines="0" zoomScaleNormal="100" zoomScaleSheetLayoutView="100" workbookViewId="0">
      <pane xSplit="3" ySplit="5" topLeftCell="D32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/>
      <c r="C2" s="153" t="s">
        <v>1855</v>
      </c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2014'!$E:$E)</f>
        <v>28833</v>
      </c>
      <c r="E6" s="222">
        <f>SUMIF('1° trim. 2015'!$A:$A,'ASL 1'!$B:$B,'1° trim. 2015'!$E:$E)</f>
        <v>7235</v>
      </c>
      <c r="F6" s="222">
        <f>SUMIF('prec. 2015'!$A:$A,'ASL 1'!$B:$B,'prec. 2015'!$E:$E)</f>
        <v>28997</v>
      </c>
      <c r="G6" s="222">
        <f>SUMIF('4° trim. 2015'!A:A,'ASL 1'!B:B,'4° trim. 2015'!$E:$E)</f>
        <v>28024</v>
      </c>
      <c r="H6" s="222">
        <f>SUMIF('prev. 2016 ric'!A:A,'ASL 1'!B:B,'prev. 2016 ric'!$E:$E)</f>
        <v>25314</v>
      </c>
      <c r="I6" s="222">
        <f>SUMIF('1° trim 2016'!$A:$A,'ASL 1'!$B:$B,'1° trim 2016'!$E:$E)</f>
        <v>6506</v>
      </c>
      <c r="J6" s="222">
        <f>+I6*4-G6</f>
        <v>-2000</v>
      </c>
      <c r="K6" s="222"/>
      <c r="L6" s="222">
        <f>+I6*4-E6*4</f>
        <v>-2916</v>
      </c>
      <c r="M6" s="222">
        <f>+H6-G6</f>
        <v>-2710</v>
      </c>
      <c r="N6" s="222">
        <f>+I6*4-H6</f>
        <v>710</v>
      </c>
      <c r="O6" s="222">
        <v>810</v>
      </c>
      <c r="P6" s="222">
        <f>1475-810</f>
        <v>665</v>
      </c>
      <c r="Q6" s="222">
        <f>2123-1475</f>
        <v>648</v>
      </c>
      <c r="R6" s="222">
        <f>2710-2123</f>
        <v>587</v>
      </c>
      <c r="S6" s="222">
        <f>SUM(O6:R6)</f>
        <v>2710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A9" s="104" t="s">
        <v>1743</v>
      </c>
      <c r="B9" s="191" t="s">
        <v>1745</v>
      </c>
      <c r="C9" s="193" t="s">
        <v>561</v>
      </c>
      <c r="D9" s="223">
        <f>SUMIF('prec. 2015'!$A:$A,'ASL 1'!$B:$B,'CONS. 2014'!$E:$E)</f>
        <v>6264</v>
      </c>
      <c r="E9" s="223">
        <f>SUMIF('1° trim. 2015'!$A:$A,'ASL 1'!$B:$B,'1° trim. 2015'!$E:$E)</f>
        <v>1614</v>
      </c>
      <c r="F9" s="223">
        <f>SUMIF('prec. 2015'!$A:$A,'ASL 1'!$B:$B,'prec. 2015'!$E:$E)</f>
        <v>6305</v>
      </c>
      <c r="G9" s="223">
        <f>SUMIF('4° trim. 2015'!A:A,'ASL 1'!B:B,'4° trim. 2015'!$E:$E)</f>
        <v>5726</v>
      </c>
      <c r="H9" s="223">
        <f>SUMIF('prev. 2016 ric'!A:A,'ASL 1'!B:B,'prev. 2016 ric'!$E:$E)</f>
        <v>5343</v>
      </c>
      <c r="I9" s="223">
        <f>SUMIF('1° trim 2016'!$A:$A,'ASL 1'!$B:$B,'1° trim 2016'!$E:$E)</f>
        <v>1336</v>
      </c>
      <c r="J9" s="223">
        <f t="shared" ref="J9:J15" si="0">+I9*4-G9</f>
        <v>-382</v>
      </c>
      <c r="K9" s="223"/>
      <c r="L9" s="223">
        <f t="shared" ref="L9:L15" si="1">+I9*4-E9*4</f>
        <v>-1112</v>
      </c>
      <c r="M9" s="223">
        <f t="shared" ref="M9:M16" si="2">+H9-G9</f>
        <v>-383</v>
      </c>
      <c r="N9" s="223">
        <f t="shared" ref="N9:N16" si="3">+I9*4-H9</f>
        <v>1</v>
      </c>
      <c r="O9" s="223">
        <v>96</v>
      </c>
      <c r="P9" s="223">
        <f>189.61-95.76</f>
        <v>93.850000000000009</v>
      </c>
      <c r="Q9" s="223">
        <f>291-189.6</f>
        <v>101.4</v>
      </c>
      <c r="R9" s="223">
        <f>383-291</f>
        <v>92</v>
      </c>
      <c r="S9" s="223">
        <f>SUM(O9:R9)</f>
        <v>383.25</v>
      </c>
    </row>
    <row r="10" spans="1:19" s="104" customFormat="1" ht="25.5" x14ac:dyDescent="0.25">
      <c r="A10" s="104" t="s">
        <v>1744</v>
      </c>
      <c r="B10" s="191" t="s">
        <v>2228</v>
      </c>
      <c r="C10" s="193" t="s">
        <v>2229</v>
      </c>
      <c r="D10" s="223">
        <f>SUMIF('prec. 2015'!$A:$A,'ASL 3'!$A9:$A9,'CONS. 2014'!$E:$E)+SUMIF('prec. 2015'!$A:$A,'ASL 3'!$A10:$A10,'CONS. 2014'!$E:$E)</f>
        <v>20015</v>
      </c>
      <c r="E10" s="223">
        <f>SUMIF('prec. 2015'!$A:$A,'ASL 3'!$A9:$A9,'1° trim. 2015'!$E:$E)+SUMIF('prec. 2015'!$A:$A,'ASL 3'!$A10:$A10,'1° trim. 2015'!$E:$E)</f>
        <v>4764</v>
      </c>
      <c r="F10" s="223">
        <f>SUMIF('prec. 2015'!$A:$A,'ASL 3'!$A9:$A9,'prec. 2015'!$E:$E)+SUMIF('prec. 2015'!$A:$A,'ASL 3'!$A10:$A10,'prec. 2015'!$E:$E)</f>
        <v>19481</v>
      </c>
      <c r="G10" s="223">
        <f>SUMIF('prec. 2015'!$A:$A,'ASL 3'!$A9:$A9,'4° trim. 2015'!$E:$E)+SUMIF('prec. 2015'!$A:$A,'ASL 3'!$A10:$A10,'4° trim. 2015'!$E:$E)</f>
        <v>20392</v>
      </c>
      <c r="H10" s="223">
        <f>SUMIF('prec. 2015'!$A:$A,'ASL 3'!$A9:$A9,'prev. 2016 ric'!$E:$E)+SUMIF('prec. 2015'!$A:$A,'ASL 3'!$A10:$A10,'prev. 2016 ric'!$E:$E)</f>
        <v>19819</v>
      </c>
      <c r="I10" s="223">
        <f>SUMIF('prec. 2015'!$A:$A,'ASL 3'!$A9:$A9,'1° trim 2016'!$E:$E)+SUMIF('prec. 2015'!$A:$A,'ASL 3'!$A10:$A10,'1° trim 2016'!$E:$E)</f>
        <v>4955</v>
      </c>
      <c r="J10" s="223">
        <f t="shared" si="0"/>
        <v>-572</v>
      </c>
      <c r="K10" s="223"/>
      <c r="L10" s="223">
        <f t="shared" si="1"/>
        <v>764</v>
      </c>
      <c r="M10" s="223">
        <f t="shared" si="2"/>
        <v>-573</v>
      </c>
      <c r="N10" s="223">
        <f t="shared" si="3"/>
        <v>1</v>
      </c>
      <c r="O10" s="223">
        <v>143.21</v>
      </c>
      <c r="P10" s="223">
        <f>283.56-143.21</f>
        <v>140.35</v>
      </c>
      <c r="Q10" s="223">
        <f>435.43-P10-O10</f>
        <v>151.87000000000003</v>
      </c>
      <c r="R10" s="223">
        <f>572.84-Q10-P10-O10</f>
        <v>137.41</v>
      </c>
      <c r="S10" s="223">
        <f>SUM(O10:R10)</f>
        <v>572.84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2014'!$E:$E)</f>
        <v>29031</v>
      </c>
      <c r="E11" s="223">
        <f>SUMIF('1° trim. 2015'!$A:$A,'ASL 1'!$B:$B,'1° trim. 2015'!$E:$E)</f>
        <v>8360</v>
      </c>
      <c r="F11" s="223">
        <f>SUMIF('prec. 2015'!$A:$A,'ASL 1'!$B:$B,'prec. 2015'!$E:$E)</f>
        <v>37530</v>
      </c>
      <c r="G11" s="223">
        <f>SUMIF('4° trim. 2015'!A:A,'ASL 1'!B:B,'4° trim. 2015'!$E:$E)</f>
        <v>33224</v>
      </c>
      <c r="H11" s="223">
        <f>SUMIF('prev. 2016 ric'!A:A,'ASL 1'!B:B,'prev. 2016 ric'!$E:$E)</f>
        <v>32557</v>
      </c>
      <c r="I11" s="223">
        <f>SUMIF('1° trim 2016'!$A:$A,'ASL 1'!$B:$B,'1° trim 2016'!$E:$E)</f>
        <v>8140</v>
      </c>
      <c r="J11" s="223">
        <f t="shared" si="0"/>
        <v>-664</v>
      </c>
      <c r="K11" s="223"/>
      <c r="L11" s="223">
        <f t="shared" si="1"/>
        <v>-880</v>
      </c>
      <c r="M11" s="223">
        <f t="shared" si="2"/>
        <v>-667</v>
      </c>
      <c r="N11" s="223">
        <f t="shared" si="3"/>
        <v>3</v>
      </c>
      <c r="O11" s="223">
        <v>132.75</v>
      </c>
      <c r="P11" s="223">
        <f>262.84-O11</f>
        <v>130.08999999999997</v>
      </c>
      <c r="Q11" s="223">
        <f>403.62-P11-O11</f>
        <v>140.78000000000003</v>
      </c>
      <c r="R11" s="223">
        <f>531-Q11-P11-O11</f>
        <v>127.38</v>
      </c>
      <c r="S11" s="223">
        <f t="shared" ref="S11:S34" si="4">SUM(O11:R11)</f>
        <v>531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2014'!$E:$E)</f>
        <v>50</v>
      </c>
      <c r="E12" s="223">
        <f>SUMIF('1° trim. 2015'!$A:$A,'ASL 1'!$B:$B,'1° trim. 2015'!$E:$E)</f>
        <v>342</v>
      </c>
      <c r="F12" s="223">
        <f>SUMIF('prec. 2015'!$A:$A,'ASL 1'!$B:$B,'prec. 2015'!$E:$E)</f>
        <v>74</v>
      </c>
      <c r="G12" s="223">
        <f>SUMIF('4° trim. 2015'!A:A,'ASL 1'!B:B,'4° trim. 2015'!$E:$E)</f>
        <v>215</v>
      </c>
      <c r="H12" s="223">
        <f>SUMIF('prev. 2016 ric'!A:A,'ASL 1'!B:B,'prev. 2016 ric'!$E:$E)</f>
        <v>58</v>
      </c>
      <c r="I12" s="223">
        <f>SUMIF('1° trim 2016'!$A:$A,'ASL 1'!$B:$B,'1° trim 2016'!$E:$E)</f>
        <v>15</v>
      </c>
      <c r="J12" s="223">
        <f t="shared" si="0"/>
        <v>-155</v>
      </c>
      <c r="K12" s="223"/>
      <c r="L12" s="223">
        <f t="shared" si="1"/>
        <v>-1308</v>
      </c>
      <c r="M12" s="223">
        <f t="shared" si="2"/>
        <v>-157</v>
      </c>
      <c r="N12" s="223">
        <f t="shared" si="3"/>
        <v>2</v>
      </c>
      <c r="O12" s="223">
        <v>39.29</v>
      </c>
      <c r="P12" s="223">
        <f>77.8-O12</f>
        <v>38.51</v>
      </c>
      <c r="Q12" s="223">
        <f>119.48-P12-O12</f>
        <v>41.68</v>
      </c>
      <c r="R12" s="223">
        <f>157.19-Q12-P12-O12</f>
        <v>37.71</v>
      </c>
      <c r="S12" s="223">
        <f t="shared" si="4"/>
        <v>157.19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2014'!$E:$E)+SUMIF('prec. 2015'!$A:$A,'ASL 1'!$A13:$A13,'CONS. 2014'!$E:$E)+SUMIF('prec. 2015'!$A:$A,'ASL 1'!$A14:$A14,'CONS. 2014'!$E:$E)</f>
        <v>125392</v>
      </c>
      <c r="E13" s="223">
        <f>SUMIF('1° trim. 2015'!$A:$A,'ASL 1'!$A12:$A12,'1° trim. 2015'!$E:$E)+SUMIF('1° trim. 2015'!$A:$A,'ASL 1'!$A13:$A13,'1° trim. 2015'!$E:$E)+SUMIF('1° trim. 2015'!$A:$A,'ASL 1'!$A14:$A14,'1° trim. 2015'!$E:$E)</f>
        <v>31044</v>
      </c>
      <c r="F13" s="223">
        <f>SUMIF('prec. 2015'!$A:$A,'ASL 1'!$A12:$A12,'prec. 2015'!$E:$E)+SUMIF('prec. 2015'!$A:$A,'ASL 1'!$A13:$A13,'prec. 2015'!$E:$E)+SUMIF('prec. 2015'!$A:$A,'ASL 1'!$A14:$A14,'prec. 2015'!$E:$E)</f>
        <v>124753</v>
      </c>
      <c r="G13" s="223">
        <f>SUMIF('prec. 2015'!$A:$A,'ASL 1'!$A12:$A12,'4° trim. 2015'!$E:$E)+SUMIF('prec. 2015'!$A:$A,'ASL 1'!$A13:$A13,'4° trim. 2015'!$E:$E)+SUMIF('prec. 2015'!$A:$A,'ASL 1'!$A14:$A14,'4° trim. 2015'!$E:$E)</f>
        <v>126578</v>
      </c>
      <c r="H13" s="223">
        <f>SUMIF('prec. 2015'!$A:$A,'ASL 1'!$A12:$A12,'prev. 2016 ric'!$E:$E)+SUMIF('prec. 2015'!$A:$A,'ASL 1'!$A13:$A13,'prev. 2016 ric'!$E:$E)+SUMIF('prec. 2015'!$A:$A,'ASL 1'!$A14:$A14,'prev. 2016 ric'!$E:$E)</f>
        <v>125266</v>
      </c>
      <c r="I13" s="223">
        <f>SUMIF('1° trim 2016'!$A:$A,'ASL 1'!$A12:$A12,'1° trim 2016'!$E:$E)+SUMIF('1° trim 2016'!$A:$A,'ASL 1'!$A13:$A13,'1° trim 2016'!$E:$E)+SUMIF('1° trim 2016'!$A:$A,'ASL 1'!$A14:$A14,'1° trim 2016'!$E:$E)</f>
        <v>31321</v>
      </c>
      <c r="J13" s="223">
        <f t="shared" si="0"/>
        <v>-1294</v>
      </c>
      <c r="K13" s="223"/>
      <c r="L13" s="223">
        <f t="shared" si="1"/>
        <v>1108</v>
      </c>
      <c r="M13" s="223">
        <f t="shared" si="2"/>
        <v>-1312</v>
      </c>
      <c r="N13" s="223">
        <f t="shared" si="3"/>
        <v>18</v>
      </c>
      <c r="O13" s="223">
        <v>205.25</v>
      </c>
      <c r="P13" s="223">
        <f>433.12-O13</f>
        <v>227.87</v>
      </c>
      <c r="Q13" s="223">
        <f>638.85-P13-O13</f>
        <v>205.73000000000002</v>
      </c>
      <c r="R13" s="223">
        <f>825-Q13-P13-O13</f>
        <v>186.14999999999998</v>
      </c>
      <c r="S13" s="223">
        <f t="shared" si="4"/>
        <v>825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2014'!$E:$E)</f>
        <v>3383</v>
      </c>
      <c r="E14" s="223">
        <f>SUMIF('1° trim. 2015'!$A:$A,'ASL 1'!$B:$B,'1° trim. 2015'!$E:$E)</f>
        <v>738</v>
      </c>
      <c r="F14" s="223">
        <f>SUMIF('prec. 2015'!$A:$A,'ASL 1'!$B:$B,'prec. 2015'!$E:$E)</f>
        <v>2801</v>
      </c>
      <c r="G14" s="223">
        <f>SUMIF('4° trim. 2015'!A:A,'ASL 1'!B:B,'4° trim. 2015'!$E:$E)</f>
        <v>3616</v>
      </c>
      <c r="H14" s="223">
        <f>SUMIF('prev. 2016 ric'!A:A,'ASL 1'!B:B,'prev. 2016 ric'!$E:$E)</f>
        <v>3433</v>
      </c>
      <c r="I14" s="223">
        <f>SUMIF('1° trim 2016'!$A:$A,'ASL 1'!$B:$B,'1° trim 2016'!$E:$E)</f>
        <v>858</v>
      </c>
      <c r="J14" s="223">
        <f t="shared" si="0"/>
        <v>-184</v>
      </c>
      <c r="K14" s="223"/>
      <c r="L14" s="223">
        <f t="shared" si="1"/>
        <v>480</v>
      </c>
      <c r="M14" s="223">
        <f t="shared" si="2"/>
        <v>-183</v>
      </c>
      <c r="N14" s="223">
        <f t="shared" si="3"/>
        <v>-1</v>
      </c>
      <c r="O14" s="223">
        <v>45.83</v>
      </c>
      <c r="P14" s="223">
        <f>90.75-O14</f>
        <v>44.92</v>
      </c>
      <c r="Q14" s="223">
        <f>139.36-P14-O14</f>
        <v>48.610000000000014</v>
      </c>
      <c r="R14" s="223">
        <f>183.34-Q14-P14-O14</f>
        <v>43.97999999999999</v>
      </c>
      <c r="S14" s="223">
        <f t="shared" si="4"/>
        <v>183.34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2014'!$E:$E)</f>
        <v>37227</v>
      </c>
      <c r="E15" s="223">
        <f>SUMIF('1° trim. 2015'!$A:$A,'ASL 1'!$B:$B,'1° trim. 2015'!$E:$E)</f>
        <v>8174</v>
      </c>
      <c r="F15" s="223">
        <f>SUMIF('prec. 2015'!$A:$A,'ASL 1'!$B:$B,'prec. 2015'!$E:$E)</f>
        <v>34433</v>
      </c>
      <c r="G15" s="223">
        <f>SUMIF('4° trim. 2015'!A:A,'ASL 1'!B:B,'4° trim. 2015'!$E:$E)</f>
        <v>31930</v>
      </c>
      <c r="H15" s="223">
        <f>SUMIF('prev. 2016 ric'!A:A,'ASL 1'!B:B,'prev. 2016 ric'!$E:$E)</f>
        <v>34761</v>
      </c>
      <c r="I15" s="223">
        <f>SUMIF('1° trim 2016'!$A:$A,'ASL 1'!$B:$B,'1° trim 2016'!$E:$E)</f>
        <v>8694</v>
      </c>
      <c r="J15" s="223">
        <f t="shared" si="0"/>
        <v>2846</v>
      </c>
      <c r="K15" s="223"/>
      <c r="L15" s="223">
        <f t="shared" si="1"/>
        <v>2080</v>
      </c>
      <c r="M15" s="223">
        <f t="shared" si="2"/>
        <v>2831</v>
      </c>
      <c r="N15" s="223">
        <f t="shared" si="3"/>
        <v>15</v>
      </c>
      <c r="O15" s="223">
        <v>104.14</v>
      </c>
      <c r="P15" s="223">
        <f>189.52-O15</f>
        <v>85.38000000000001</v>
      </c>
      <c r="Q15" s="223">
        <f>266.94-P15-O15</f>
        <v>77.42</v>
      </c>
      <c r="R15" s="223">
        <f>356.89-Q15-P15-O15</f>
        <v>89.949999999999974</v>
      </c>
      <c r="S15" s="223">
        <f t="shared" si="4"/>
        <v>356.89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95970</v>
      </c>
      <c r="E17" s="224">
        <f>SUM(E9:E16)-E13</f>
        <v>23992</v>
      </c>
      <c r="F17" s="224">
        <f t="shared" si="5"/>
        <v>100624</v>
      </c>
      <c r="G17" s="224">
        <f t="shared" si="5"/>
        <v>95103</v>
      </c>
      <c r="H17" s="224">
        <f t="shared" si="5"/>
        <v>95971</v>
      </c>
      <c r="I17" s="224">
        <f t="shared" si="5"/>
        <v>23998</v>
      </c>
      <c r="J17" s="224">
        <f t="shared" ref="J17:N17" si="6">SUM(J9:J16)-J13</f>
        <v>889</v>
      </c>
      <c r="K17" s="224">
        <f t="shared" si="6"/>
        <v>0</v>
      </c>
      <c r="L17" s="224">
        <f t="shared" si="6"/>
        <v>24</v>
      </c>
      <c r="M17" s="224">
        <f t="shared" si="6"/>
        <v>868</v>
      </c>
      <c r="N17" s="224">
        <f t="shared" si="6"/>
        <v>21</v>
      </c>
      <c r="O17" s="224">
        <f t="shared" si="5"/>
        <v>561.22</v>
      </c>
      <c r="P17" s="224">
        <f t="shared" si="5"/>
        <v>533.09999999999991</v>
      </c>
      <c r="Q17" s="224">
        <f t="shared" si="5"/>
        <v>561.76</v>
      </c>
      <c r="R17" s="224">
        <f t="shared" si="5"/>
        <v>528.42999999999984</v>
      </c>
      <c r="S17" s="224">
        <f t="shared" si="5"/>
        <v>2184.5100000000002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2014'!$E:$E)</f>
        <v>2605</v>
      </c>
      <c r="E20" s="225">
        <f>SUMIF('1° trim. 2015'!$A:$A,'ASL 1'!$B:$B,'1° trim. 2015'!$E:$E)</f>
        <v>518</v>
      </c>
      <c r="F20" s="225">
        <f>SUMIF('prec. 2015'!$A:$A,'ASL 1'!$B:$B,'prec. 2015'!$E:$E)</f>
        <v>2384</v>
      </c>
      <c r="G20" s="225">
        <f>SUMIF('4° trim. 2015'!A:A,'ASL 1'!B:B,'4° trim. 2015'!$E:$E)</f>
        <v>2436</v>
      </c>
      <c r="H20" s="225">
        <f>SUMIF('prev. 2016 ric'!A:A,'ASL 1'!B:B,'prev. 2016 ric'!$E:$E)</f>
        <v>2494</v>
      </c>
      <c r="I20" s="225">
        <f>SUMIF('1° trim 2016'!$A:$A,'ASL 1'!$B:$B,'1° trim 2016'!$E:$E)</f>
        <v>624</v>
      </c>
      <c r="J20" s="225">
        <f t="shared" ref="J20:J28" si="7">+I20*4-G20</f>
        <v>60</v>
      </c>
      <c r="K20" s="225"/>
      <c r="L20" s="225">
        <f t="shared" ref="L20:L28" si="8">+I20*4-E20*4</f>
        <v>424</v>
      </c>
      <c r="M20" s="225">
        <f t="shared" ref="M20:M28" si="9">+H20-G20</f>
        <v>58</v>
      </c>
      <c r="N20" s="225">
        <f t="shared" ref="N20:N29" si="10">+I20*4-H20</f>
        <v>2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2014'!$E:$E)</f>
        <v>2803</v>
      </c>
      <c r="E21" s="225">
        <f>SUMIF('1° trim. 2015'!$A:$A,'ASL 1'!$B:$B,'1° trim. 2015'!$E:$E)</f>
        <v>872</v>
      </c>
      <c r="F21" s="225">
        <f>SUMIF('prec. 2015'!$A:$A,'ASL 1'!$B:$B,'prec. 2015'!$E:$E)</f>
        <v>3454</v>
      </c>
      <c r="G21" s="225">
        <f>SUMIF('4° trim. 2015'!A:A,'ASL 1'!B:B,'4° trim. 2015'!$E:$E)</f>
        <v>3250</v>
      </c>
      <c r="H21" s="225">
        <f>SUMIF('prev. 2016 ric'!A:A,'ASL 1'!B:B,'prev. 2016 ric'!$E:$E)</f>
        <v>3350</v>
      </c>
      <c r="I21" s="225">
        <f>SUMIF('1° trim 2016'!$A:$A,'ASL 1'!$B:$B,'1° trim 2016'!$E:$E)</f>
        <v>838</v>
      </c>
      <c r="J21" s="225">
        <f t="shared" si="7"/>
        <v>102</v>
      </c>
      <c r="K21" s="225"/>
      <c r="L21" s="225">
        <f t="shared" si="8"/>
        <v>-136</v>
      </c>
      <c r="M21" s="225">
        <f t="shared" si="9"/>
        <v>100</v>
      </c>
      <c r="N21" s="225">
        <f t="shared" si="10"/>
        <v>2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2014'!$E:$E)</f>
        <v>20015</v>
      </c>
      <c r="E22" s="225">
        <f>SUMIF('1° trim. 2015'!$A:$A,'ASL 1'!$B:$B,'1° trim. 2015'!$E:$E)</f>
        <v>4764</v>
      </c>
      <c r="F22" s="225">
        <f>SUMIF('prec. 2015'!$A:$A,'ASL 1'!$B:$B,'prec. 2015'!$E:$E)</f>
        <v>16968</v>
      </c>
      <c r="G22" s="225">
        <f>SUMIF('4° trim. 2015'!A:A,'ASL 1'!B:B,'4° trim. 2015'!$E:$E)</f>
        <v>17878</v>
      </c>
      <c r="H22" s="225">
        <f>SUMIF('prev. 2016 ric'!A:A,'ASL 1'!B:B,'prev. 2016 ric'!$E:$E)</f>
        <v>17431</v>
      </c>
      <c r="I22" s="225">
        <f>SUMIF('1° trim 2016'!$A:$A,'ASL 1'!$B:$B,'1° trim 2016'!$E:$E)</f>
        <v>4358</v>
      </c>
      <c r="J22" s="225">
        <f t="shared" si="7"/>
        <v>-446</v>
      </c>
      <c r="K22" s="225"/>
      <c r="L22" s="225">
        <f t="shared" si="8"/>
        <v>-1624</v>
      </c>
      <c r="M22" s="225">
        <f t="shared" si="9"/>
        <v>-447</v>
      </c>
      <c r="N22" s="225">
        <f t="shared" si="10"/>
        <v>1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2014'!$E:$E)</f>
        <v>1326</v>
      </c>
      <c r="E23" s="225">
        <f>SUMIF('1° trim. 2015'!$A:$A,'ASL 1'!$B:$B,'1° trim. 2015'!$E:$E)</f>
        <v>284</v>
      </c>
      <c r="F23" s="225">
        <f>SUMIF('prec. 2015'!$A:$A,'ASL 1'!$B:$B,'prec. 2015'!$E:$E)</f>
        <v>1085</v>
      </c>
      <c r="G23" s="225">
        <f>SUMIF('4° trim. 2015'!A:A,'ASL 1'!B:B,'4° trim. 2015'!$E:$E)</f>
        <v>1218</v>
      </c>
      <c r="H23" s="225">
        <f>SUMIF('prev. 2016 ric'!A:A,'ASL 1'!B:B,'prev. 2016 ric'!$E:$E)</f>
        <v>1082</v>
      </c>
      <c r="I23" s="225">
        <f>SUMIF('1° trim 2016'!$A:$A,'ASL 1'!$B:$B,'1° trim 2016'!$E:$E)</f>
        <v>271</v>
      </c>
      <c r="J23" s="225">
        <f t="shared" si="7"/>
        <v>-134</v>
      </c>
      <c r="K23" s="225"/>
      <c r="L23" s="225">
        <f t="shared" si="8"/>
        <v>-52</v>
      </c>
      <c r="M23" s="225">
        <f t="shared" si="9"/>
        <v>-136</v>
      </c>
      <c r="N23" s="225">
        <f t="shared" si="10"/>
        <v>2</v>
      </c>
      <c r="O23" s="225">
        <v>33.85</v>
      </c>
      <c r="P23" s="225">
        <f>68.72-O23</f>
        <v>34.869999999999997</v>
      </c>
      <c r="Q23" s="225">
        <f>101.4-P23-O23</f>
        <v>32.68</v>
      </c>
      <c r="R23" s="225">
        <f>135.41-Q23-P23-O23</f>
        <v>34.009999999999984</v>
      </c>
      <c r="S23" s="225">
        <f t="shared" si="4"/>
        <v>135.41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125392</v>
      </c>
      <c r="E24" s="225">
        <v>31044</v>
      </c>
      <c r="F24" s="225">
        <v>124753</v>
      </c>
      <c r="G24" s="225">
        <v>126578</v>
      </c>
      <c r="H24" s="225">
        <v>125266</v>
      </c>
      <c r="I24" s="225">
        <v>31321</v>
      </c>
      <c r="J24" s="225">
        <f t="shared" si="7"/>
        <v>-1294</v>
      </c>
      <c r="K24" s="225"/>
      <c r="L24" s="225">
        <f t="shared" si="8"/>
        <v>1108</v>
      </c>
      <c r="M24" s="225">
        <f t="shared" si="9"/>
        <v>-1312</v>
      </c>
      <c r="N24" s="225">
        <f t="shared" si="10"/>
        <v>18</v>
      </c>
      <c r="O24" s="225">
        <v>196.75</v>
      </c>
      <c r="P24" s="225">
        <f>389.56-O24</f>
        <v>192.81</v>
      </c>
      <c r="Q24" s="225">
        <f>598.21-P24-O24</f>
        <v>208.65000000000003</v>
      </c>
      <c r="R24" s="225">
        <f>787-Q24-P24-O24</f>
        <v>188.78999999999991</v>
      </c>
      <c r="S24" s="225">
        <f t="shared" ref="S24" si="11">SUM(O24:R24)</f>
        <v>787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2014'!$E:$E)+SUMIF('prec. 2015'!$A:$A,'ASL 1'!$A23:$A23,'CONS. 2014'!$E:$E)</f>
        <v>4075</v>
      </c>
      <c r="E25" s="225">
        <f>SUMIF('prec. 2015'!$A:$A,'ASL 1'!$A22:$A22,'1° trim. 2015'!$E:$E)+SUMIF('prec. 2015'!$A:$A,'ASL 1'!$A23:$A23,'1° trim. 2015'!$E:$E)</f>
        <v>949</v>
      </c>
      <c r="F25" s="225">
        <f>SUMIF('prec. 2015'!$A:$A,'ASL 1'!$A22:$A22,'prec. 2015'!$E:$E)+SUMIF('prec. 2015'!$A:$A,'ASL 1'!$A23:$A23,'prec. 2015'!$E:$E)</f>
        <v>4098</v>
      </c>
      <c r="G25" s="225">
        <f>SUMIF('prec. 2015'!$A:$A,'ASL 1'!$A22:$A22,'4° trim. 2015'!$E:$E)+SUMIF('prec. 2015'!$A:$A,'ASL 1'!$A23:$A23,'4° trim. 2015'!$E:$E)</f>
        <v>3889</v>
      </c>
      <c r="H25" s="225">
        <f>SUMIF('prec. 2015'!$A:$A,'ASL 1'!$A22:$A22,'prev. 2016'!$E:$E)+SUMIF('prec. 2015'!$A:$A,'ASL 1'!$A23:$A23,'prev. 2016'!$E:$E)</f>
        <v>5462</v>
      </c>
      <c r="I25" s="225">
        <f>SUMIF('prec. 2015'!$A:$A,'ASL 1'!$A22:$A22,'1° trim 2016'!$E:$E)+SUMIF('prec. 2015'!$A:$A,'ASL 1'!$A23:$A23,'1° trim 2016'!$E:$E)</f>
        <v>1366</v>
      </c>
      <c r="J25" s="225">
        <f t="shared" si="7"/>
        <v>1575</v>
      </c>
      <c r="K25" s="225"/>
      <c r="L25" s="225">
        <f t="shared" si="8"/>
        <v>1668</v>
      </c>
      <c r="M25" s="225">
        <f t="shared" si="9"/>
        <v>1573</v>
      </c>
      <c r="N25" s="225">
        <f t="shared" si="10"/>
        <v>2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2014'!$E:$E)</f>
        <v>8888</v>
      </c>
      <c r="E26" s="225">
        <f>SUMIF('1° trim. 2015'!$A:$A,'ASL 1'!$B:$B,'1° trim. 2015'!$E:$E)</f>
        <v>2219</v>
      </c>
      <c r="F26" s="225">
        <f>SUMIF('prec. 2015'!$A:$A,'ASL 1'!$B:$B,'prec. 2015'!$E:$E)</f>
        <v>9067</v>
      </c>
      <c r="G26" s="225">
        <f>SUMIF('4° trim. 2015'!A:A,'ASL 1'!B:B,'4° trim. 2015'!$E:$E)</f>
        <v>9367</v>
      </c>
      <c r="H26" s="225">
        <f>SUMIF('prev. 2016 ric'!A:A,'ASL 1'!B:B,'prev. 2016 ric'!$E:$E)</f>
        <v>9327</v>
      </c>
      <c r="I26" s="225">
        <f>SUMIF('1° trim 2016'!$A:$A,'ASL 1'!$B:$B,'1° trim 2016'!$E:$E)</f>
        <v>2439</v>
      </c>
      <c r="J26" s="225">
        <f t="shared" si="7"/>
        <v>389</v>
      </c>
      <c r="K26" s="225"/>
      <c r="L26" s="225">
        <f t="shared" si="8"/>
        <v>880</v>
      </c>
      <c r="M26" s="225">
        <f t="shared" si="9"/>
        <v>-40</v>
      </c>
      <c r="N26" s="225">
        <f t="shared" si="10"/>
        <v>429</v>
      </c>
      <c r="O26" s="225">
        <v>37.5</v>
      </c>
      <c r="P26" s="225">
        <f>76.12-O26</f>
        <v>38.620000000000005</v>
      </c>
      <c r="Q26" s="225">
        <f>112.32-P26-O26</f>
        <v>36.199999999999989</v>
      </c>
      <c r="R26" s="225">
        <f>150-Q26-P26-O26</f>
        <v>37.680000000000007</v>
      </c>
      <c r="S26" s="225">
        <f t="shared" si="4"/>
        <v>150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2014'!$E:$E)</f>
        <v>35911</v>
      </c>
      <c r="E27" s="225">
        <f>SUMIF('1° trim. 2015'!$A:$A,'ASL 1'!$B:$B,'1° trim. 2015'!$E:$E)</f>
        <v>7996</v>
      </c>
      <c r="F27" s="225">
        <f>SUMIF('prec. 2015'!$A:$A,'ASL 1'!$B:$B,'prec. 2015'!$E:$E)</f>
        <v>33755</v>
      </c>
      <c r="G27" s="225">
        <f>SUMIF('4° trim. 2015'!A:A,'ASL 1'!B:B,'4° trim. 2015'!$E:$E)</f>
        <v>31491</v>
      </c>
      <c r="H27" s="225">
        <f>SUMIF('prev. 2016 ric'!A:A,'ASL 1'!B:B,'prev. 2016 ric'!$E:$E)</f>
        <v>34115</v>
      </c>
      <c r="I27" s="225">
        <f>SUMIF('1° trim 2016'!$A:$A,'ASL 1'!$B:$B,'1° trim 2016'!$E:$E)</f>
        <v>8532</v>
      </c>
      <c r="J27" s="225">
        <f t="shared" si="7"/>
        <v>2637</v>
      </c>
      <c r="K27" s="225"/>
      <c r="L27" s="225">
        <f t="shared" si="8"/>
        <v>2144</v>
      </c>
      <c r="M27" s="225">
        <f t="shared" si="9"/>
        <v>2624</v>
      </c>
      <c r="N27" s="225">
        <f t="shared" si="10"/>
        <v>13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2014'!$E:$E)</f>
        <v>21067</v>
      </c>
      <c r="E28" s="225">
        <f>SUMIF('1° trim. 2015'!$A:$A,'ASL 1'!$B:$B,'1° trim. 2015'!$E:$E)</f>
        <v>5045</v>
      </c>
      <c r="F28" s="225">
        <f>SUMIF('prec. 2015'!$A:$A,'ASL 1'!$B:$B,'prec. 2015'!$E:$E)</f>
        <v>20481</v>
      </c>
      <c r="G28" s="225">
        <f>SUMIF('4° trim. 2015'!A:A,'ASL 1'!B:B,'4° trim. 2015'!$E:$E)</f>
        <v>20215</v>
      </c>
      <c r="H28" s="225">
        <f>SUMIF('prev. 2016 ric'!A:A,'ASL 1'!B:B,'prev. 2016 ric'!$E:$E)</f>
        <v>20566</v>
      </c>
      <c r="I28" s="225">
        <f>SUMIF('1° trim 2016'!$A:$A,'ASL 1'!$B:$B,'1° trim 2016'!$E:$E)</f>
        <v>4990</v>
      </c>
      <c r="J28" s="225">
        <f t="shared" si="7"/>
        <v>-255</v>
      </c>
      <c r="K28" s="225"/>
      <c r="L28" s="225">
        <f t="shared" si="8"/>
        <v>-220</v>
      </c>
      <c r="M28" s="225">
        <f t="shared" si="9"/>
        <v>351</v>
      </c>
      <c r="N28" s="225">
        <f t="shared" si="10"/>
        <v>-606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10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2">SUM(D20:D29)-D24</f>
        <v>96690</v>
      </c>
      <c r="E30" s="229">
        <f>SUM(E20:E29)-E24</f>
        <v>22647</v>
      </c>
      <c r="F30" s="229">
        <f t="shared" si="12"/>
        <v>91292</v>
      </c>
      <c r="G30" s="229">
        <f t="shared" si="12"/>
        <v>89744</v>
      </c>
      <c r="H30" s="229">
        <f t="shared" si="12"/>
        <v>93827</v>
      </c>
      <c r="I30" s="229">
        <f t="shared" si="12"/>
        <v>23418</v>
      </c>
      <c r="J30" s="229">
        <f t="shared" ref="J30:N30" si="13">SUM(J20:J29)-J24</f>
        <v>3928</v>
      </c>
      <c r="K30" s="229">
        <f t="shared" si="13"/>
        <v>0</v>
      </c>
      <c r="L30" s="229">
        <f t="shared" si="13"/>
        <v>3084</v>
      </c>
      <c r="M30" s="229">
        <f t="shared" si="13"/>
        <v>4083</v>
      </c>
      <c r="N30" s="229">
        <f t="shared" si="13"/>
        <v>-155</v>
      </c>
      <c r="O30" s="229">
        <f t="shared" si="12"/>
        <v>71.350000000000023</v>
      </c>
      <c r="P30" s="229">
        <f t="shared" si="12"/>
        <v>73.490000000000009</v>
      </c>
      <c r="Q30" s="229">
        <f t="shared" si="12"/>
        <v>68.88</v>
      </c>
      <c r="R30" s="229">
        <f t="shared" si="12"/>
        <v>71.69</v>
      </c>
      <c r="S30" s="229">
        <f t="shared" si="12"/>
        <v>285.40999999999985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2014'!$E:$E)</f>
        <v>3806</v>
      </c>
      <c r="E33" s="230">
        <f>SUMIF('1° trim. 2015'!$A:$A,'ASL 1'!$B:$B,'1° trim. 2015'!$E:$E)</f>
        <v>963</v>
      </c>
      <c r="F33" s="230">
        <f>SUMIF('prec. 2015'!$A:$A,'ASL 1'!$B:$B,'prec. 2015'!$E:$E)</f>
        <v>3803</v>
      </c>
      <c r="G33" s="230">
        <f>SUMIF('4° trim. 2015'!A:A,'ASL 1'!B:B,'4° trim. 2015'!$E:$E)</f>
        <v>4019</v>
      </c>
      <c r="H33" s="230">
        <f>SUMIF('prev. 2016 ric'!A:A,'ASL 1'!B:B,'prev. 2016 ric'!$E:$E)</f>
        <v>3914</v>
      </c>
      <c r="I33" s="230">
        <f>SUMIF('1° trim 2016'!$A:$A,'ASL 1'!$B:$B,'1° trim 2016'!$E:$E)</f>
        <v>946</v>
      </c>
      <c r="J33" s="230">
        <f>+I33*4-G33</f>
        <v>-235</v>
      </c>
      <c r="K33" s="230"/>
      <c r="L33" s="230">
        <f>+I33*4-E33*4</f>
        <v>-68</v>
      </c>
      <c r="M33" s="230">
        <f>+H33-G33</f>
        <v>-105</v>
      </c>
      <c r="N33" s="230">
        <f>+I33*4-H33</f>
        <v>-130</v>
      </c>
      <c r="O33" s="230">
        <v>58.6</v>
      </c>
      <c r="P33" s="230">
        <f>74-O33</f>
        <v>15.399999999999999</v>
      </c>
      <c r="Q33" s="230">
        <f>89.1-P33-O33</f>
        <v>15.099999999999987</v>
      </c>
      <c r="R33" s="230">
        <f>104.5-Q33-P33-O33</f>
        <v>15.399999999999999</v>
      </c>
      <c r="S33" s="230">
        <f>SUM(O33:R33)</f>
        <v>104.5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2014'!$E:$E)</f>
        <v>4356</v>
      </c>
      <c r="E34" s="230">
        <f>SUMIF('1° trim. 2015'!$A:$A,'ASL 1'!$B:$B,'1° trim. 2015'!$E:$E)</f>
        <v>1002</v>
      </c>
      <c r="F34" s="230">
        <f>SUMIF('prec. 2015'!$A:$A,'ASL 1'!$B:$B,'prec. 2015'!$E:$E)</f>
        <v>3906</v>
      </c>
      <c r="G34" s="230">
        <f>SUMIF('4° trim. 2015'!A:A,'ASL 1'!B:B,'4° trim. 2015'!$E:$E)</f>
        <v>4381</v>
      </c>
      <c r="H34" s="230">
        <f>SUMIF('prev. 2016 ric'!A:A,'ASL 1'!B:B,'prev. 2016 ric'!$E:$E)</f>
        <v>4035</v>
      </c>
      <c r="I34" s="230">
        <f>SUMIF('1° trim 2016'!$A:$A,'ASL 1'!$B:$B,'1° trim 2016'!$E:$E)</f>
        <v>1009</v>
      </c>
      <c r="J34" s="230">
        <f>+I34*4-G34</f>
        <v>-345</v>
      </c>
      <c r="K34" s="230"/>
      <c r="L34" s="230">
        <f>+I34*4-E34*4</f>
        <v>28</v>
      </c>
      <c r="M34" s="230">
        <f>+H34-G34</f>
        <v>-346</v>
      </c>
      <c r="N34" s="230">
        <f>+I34*4-H34</f>
        <v>1</v>
      </c>
      <c r="O34" s="230">
        <v>86.37</v>
      </c>
      <c r="P34" s="230">
        <f>175.34-O34</f>
        <v>88.97</v>
      </c>
      <c r="Q34" s="230">
        <f>258.71-P34-O34</f>
        <v>83.369999999999976</v>
      </c>
      <c r="R34" s="230">
        <f>345.5-Q34-P34-O34</f>
        <v>86.789999999999992</v>
      </c>
      <c r="S34" s="230">
        <f t="shared" si="4"/>
        <v>345.5</v>
      </c>
    </row>
    <row r="35" spans="1:19" s="129" customFormat="1" ht="22.5" x14ac:dyDescent="0.25">
      <c r="B35" s="203"/>
      <c r="C35" s="205" t="s">
        <v>2221</v>
      </c>
      <c r="D35" s="231">
        <f t="shared" ref="D35:S35" si="14">SUM(D33:D34)</f>
        <v>8162</v>
      </c>
      <c r="E35" s="231">
        <f>SUM(E33:E34)</f>
        <v>1965</v>
      </c>
      <c r="F35" s="231">
        <f t="shared" si="14"/>
        <v>7709</v>
      </c>
      <c r="G35" s="231">
        <f t="shared" si="14"/>
        <v>8400</v>
      </c>
      <c r="H35" s="231">
        <f t="shared" si="14"/>
        <v>7949</v>
      </c>
      <c r="I35" s="231">
        <f t="shared" si="14"/>
        <v>1955</v>
      </c>
      <c r="J35" s="231">
        <f t="shared" ref="J35:N35" si="15">SUM(J33:J34)</f>
        <v>-580</v>
      </c>
      <c r="K35" s="231">
        <f t="shared" si="15"/>
        <v>0</v>
      </c>
      <c r="L35" s="231">
        <f t="shared" si="15"/>
        <v>-40</v>
      </c>
      <c r="M35" s="231">
        <f t="shared" si="15"/>
        <v>-451</v>
      </c>
      <c r="N35" s="231">
        <f t="shared" si="15"/>
        <v>-129</v>
      </c>
      <c r="O35" s="231">
        <f t="shared" si="14"/>
        <v>144.97</v>
      </c>
      <c r="P35" s="231">
        <f t="shared" si="14"/>
        <v>104.37</v>
      </c>
      <c r="Q35" s="231">
        <f t="shared" si="14"/>
        <v>98.46999999999997</v>
      </c>
      <c r="R35" s="231">
        <f t="shared" si="14"/>
        <v>102.19</v>
      </c>
      <c r="S35" s="231">
        <f t="shared" si="14"/>
        <v>450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>
        <f>SUMIF('prev. 2016 ric'!B:B,'ASL 1'!C:C,'prev. 2016 ric'!$E:$E)</f>
        <v>0</v>
      </c>
      <c r="F36" s="232"/>
      <c r="G36" s="232"/>
      <c r="H36" s="233">
        <f>+G46-H41</f>
        <v>-3372</v>
      </c>
      <c r="I36" s="232">
        <f>SUMIF('prev. 2016 ric'!C:C,'ASL 1'!D:D,'prev. 2016 ric'!$E:$E)</f>
        <v>0</v>
      </c>
      <c r="J36" s="232"/>
      <c r="K36" s="232">
        <f t="shared" ref="K36:M36" si="16">+K6+K17+K30+K35</f>
        <v>0</v>
      </c>
      <c r="L36" s="233">
        <f t="shared" si="16"/>
        <v>152</v>
      </c>
      <c r="M36" s="233">
        <f t="shared" si="16"/>
        <v>1790</v>
      </c>
      <c r="N36" s="233"/>
      <c r="O36" s="233"/>
      <c r="P36" s="233"/>
      <c r="Q36" s="233"/>
      <c r="R36" s="233"/>
      <c r="S36" s="233">
        <f>+S6+S17+S30+S35</f>
        <v>5629.92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125392</v>
      </c>
      <c r="E38" s="235">
        <f>+E13</f>
        <v>31044</v>
      </c>
      <c r="F38" s="235">
        <f t="shared" ref="F38:I38" si="17">+F13</f>
        <v>124753</v>
      </c>
      <c r="G38" s="235">
        <f t="shared" si="17"/>
        <v>126578</v>
      </c>
      <c r="H38" s="235">
        <f t="shared" si="17"/>
        <v>125266</v>
      </c>
      <c r="I38" s="235">
        <f t="shared" si="17"/>
        <v>31321</v>
      </c>
      <c r="J38" s="235">
        <f>+J13</f>
        <v>-1294</v>
      </c>
      <c r="K38" s="235">
        <f t="shared" ref="K38:N38" si="18">+K13</f>
        <v>0</v>
      </c>
      <c r="L38" s="235">
        <f t="shared" si="18"/>
        <v>1108</v>
      </c>
      <c r="M38" s="235">
        <f>+M13</f>
        <v>-1312</v>
      </c>
      <c r="N38" s="235">
        <f t="shared" si="18"/>
        <v>18</v>
      </c>
      <c r="O38" s="235">
        <f>+O13+O24</f>
        <v>402</v>
      </c>
      <c r="P38" s="235">
        <f>+P13+P24</f>
        <v>420.68</v>
      </c>
      <c r="Q38" s="235">
        <f>+Q13+Q24</f>
        <v>414.38000000000005</v>
      </c>
      <c r="R38" s="235">
        <f>+R13+R24</f>
        <v>374.93999999999988</v>
      </c>
      <c r="S38" s="235">
        <f>+S13+S24</f>
        <v>1612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297805</v>
      </c>
      <c r="E39" s="236">
        <f t="shared" ref="E39:I39" si="19">+E17+E6+E35+E38+E30-E15-E10</f>
        <v>73945</v>
      </c>
      <c r="F39" s="236">
        <f t="shared" si="19"/>
        <v>299461</v>
      </c>
      <c r="G39" s="236">
        <f t="shared" si="19"/>
        <v>295527</v>
      </c>
      <c r="H39" s="236">
        <f t="shared" si="19"/>
        <v>293747</v>
      </c>
      <c r="I39" s="236">
        <f t="shared" si="19"/>
        <v>73549</v>
      </c>
      <c r="J39" s="236">
        <f>+I39*4-G39</f>
        <v>-1331</v>
      </c>
      <c r="K39" s="236">
        <f>+K17+K6+K35+K38+K30-K38</f>
        <v>0</v>
      </c>
      <c r="L39" s="236">
        <f>+I39*4-E39*4</f>
        <v>-1584</v>
      </c>
      <c r="M39" s="236">
        <f>+H39-G39</f>
        <v>-1780</v>
      </c>
      <c r="N39" s="236">
        <f>+I39*4-H39</f>
        <v>449</v>
      </c>
      <c r="O39" s="236">
        <f>+O17+O6+O35+O38+O30</f>
        <v>1989.54</v>
      </c>
      <c r="P39" s="236">
        <f>+P17+P6+P35+P38+P30</f>
        <v>1796.6399999999999</v>
      </c>
      <c r="Q39" s="236">
        <f>+Q17+Q6+Q35+Q38+Q30</f>
        <v>1791.4900000000002</v>
      </c>
      <c r="R39" s="236">
        <f>+R17+R6+R35+R38+R30</f>
        <v>1664.2499999999998</v>
      </c>
      <c r="S39" s="236">
        <f>+S17+S6+S35+S38+S30</f>
        <v>7241.92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2014'!$E:$E)</f>
        <v>331959</v>
      </c>
      <c r="E41" s="236">
        <f>SUMIF('1° trim. 2015'!$A:$A,'ASL 1'!$B:$B,'1° trim. 2015'!$E:$E)</f>
        <v>80327</v>
      </c>
      <c r="F41" s="236">
        <f>SUMIF('prec. 2015'!$A:$A,'ASL 1'!$B:$B,'prec. 2015'!$E:$E)</f>
        <v>324574</v>
      </c>
      <c r="G41" s="236">
        <f>SUMIF('4° trim. 2015'!A:A,'ASL 1'!B:B,'4° trim. 2015'!$E:$E)</f>
        <v>320714</v>
      </c>
      <c r="H41" s="236">
        <f>SUMIF('prev. 2016 ric'!A:A,'ASL 1'!B:B,'prev. 2016 ric'!$E:$E)</f>
        <v>316799</v>
      </c>
      <c r="I41" s="236">
        <f>SUMIF('1° trim 2016'!$A:$A,'ASL 1'!$B:$B,'1° trim 2016'!$E:$E)</f>
        <v>80127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331959</v>
      </c>
      <c r="E42" s="236">
        <f>+E41*4</f>
        <v>321308</v>
      </c>
      <c r="F42" s="236">
        <f t="shared" ref="F42:H42" si="20">+F41</f>
        <v>324574</v>
      </c>
      <c r="G42" s="236">
        <f t="shared" si="20"/>
        <v>320714</v>
      </c>
      <c r="H42" s="236">
        <f t="shared" si="20"/>
        <v>316799</v>
      </c>
      <c r="I42" s="236">
        <f>+I41*4</f>
        <v>320508</v>
      </c>
      <c r="J42" s="236">
        <f>+I41*4-G41</f>
        <v>-206</v>
      </c>
      <c r="K42" s="236">
        <f>+K19+K8+K37+K40+K32-K40</f>
        <v>0</v>
      </c>
      <c r="L42" s="236">
        <f>+I41*4-E41*4</f>
        <v>-800</v>
      </c>
      <c r="M42" s="236">
        <f>+H41-G41</f>
        <v>-3915</v>
      </c>
      <c r="N42" s="236">
        <f>+I41*4-H41</f>
        <v>3709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7287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313427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B47:C47"/>
    <mergeCell ref="O3:S3"/>
    <mergeCell ref="D3:I3"/>
    <mergeCell ref="J3:N3"/>
  </mergeCells>
  <phoneticPr fontId="0" type="noConversion"/>
  <pageMargins left="0" right="0" top="0.15748031496062992" bottom="0.15748031496062992" header="0" footer="0"/>
  <pageSetup paperSize="9" scale="59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1" zoomScaleNormal="100" zoomScaleSheetLayoutView="100" workbookViewId="0">
      <pane xSplit="7" ySplit="18" topLeftCell="I40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1856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2014'!$F:$F)</f>
        <v>10491</v>
      </c>
      <c r="E6" s="222">
        <f>SUMIF('1° trim. 2015'!$A:$A,'ASL 1'!$B:$B,'1° trim. 2015'!$F:$F)</f>
        <v>2623</v>
      </c>
      <c r="F6" s="222">
        <f>SUMIF('prec. 2015'!$A:$A,'ASL 1'!$B:$B,'prec. 2015'!$F:$F)</f>
        <v>10805</v>
      </c>
      <c r="G6" s="222">
        <f>SUMIF('4° trim. 2015'!A:A,'ASL 1'!B:B,'4° trim. 2015'!$F:$F)</f>
        <v>10502</v>
      </c>
      <c r="H6" s="222">
        <f>SUMIF('prev. 2016 ric'!A:A,'ASL 1'!B:B,'prev. 2016 ric'!$F:$F)</f>
        <v>9459</v>
      </c>
      <c r="I6" s="222">
        <f>SUMIF('1° trim 2016'!$A:$A,'ASL 1'!$B:$B,'1° trim 2016'!$F:$F)</f>
        <v>2357</v>
      </c>
      <c r="J6" s="222">
        <f>+I6*4-G6</f>
        <v>-1074</v>
      </c>
      <c r="K6" s="222"/>
      <c r="L6" s="222">
        <f>+I6*4-E6*4</f>
        <v>-1064</v>
      </c>
      <c r="M6" s="222">
        <f>+H6-G6</f>
        <v>-1043</v>
      </c>
      <c r="N6" s="222">
        <f>+I6*4-H6</f>
        <v>-31</v>
      </c>
      <c r="O6" s="222"/>
      <c r="P6" s="222"/>
      <c r="Q6" s="222"/>
      <c r="R6" s="222"/>
      <c r="S6" s="222">
        <f>SUM(O6:R6)</f>
        <v>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2014'!$F:$F)</f>
        <v>1815</v>
      </c>
      <c r="E9" s="223">
        <f>SUMIF('1° trim. 2015'!$A:$A,'ASL 1'!$B:$B,'1° trim. 2015'!$F:$F)</f>
        <v>462</v>
      </c>
      <c r="F9" s="223">
        <f>SUMIF('prec. 2015'!$A:$A,'ASL 1'!$B:$B,'prec. 2015'!$F:$F)</f>
        <v>1989</v>
      </c>
      <c r="G9" s="223">
        <f>SUMIF('4° trim. 2015'!A:A,'ASL 1'!B:B,'4° trim. 2015'!$F:$F)</f>
        <v>1691</v>
      </c>
      <c r="H9" s="223">
        <f>SUMIF('prev. 2016 ric'!A:A,'ASL 1'!B:B,'prev. 2016 ric'!$F:$F)</f>
        <v>1700</v>
      </c>
      <c r="I9" s="223">
        <f>SUMIF('1° trim 2016'!$A:$A,'ASL 1'!$B:$B,'1° trim 2016'!$F:$F)</f>
        <v>423</v>
      </c>
      <c r="J9" s="223">
        <f t="shared" ref="J9:J15" si="0">+I9*4-G9</f>
        <v>1</v>
      </c>
      <c r="K9" s="223"/>
      <c r="L9" s="223">
        <f t="shared" ref="L9:L15" si="1">+I9*4-E9*4</f>
        <v>-156</v>
      </c>
      <c r="M9" s="223">
        <f t="shared" ref="M9:M16" si="2">+H9-G9</f>
        <v>9</v>
      </c>
      <c r="N9" s="223">
        <f t="shared" ref="N9:N16" si="3">+I9*4-H9</f>
        <v>-8</v>
      </c>
      <c r="O9" s="223">
        <v>72</v>
      </c>
      <c r="P9" s="223">
        <f>145-O9</f>
        <v>73</v>
      </c>
      <c r="Q9" s="223">
        <f>217-O9-P9</f>
        <v>72</v>
      </c>
      <c r="R9" s="223">
        <f>289-O9-P9-Q9</f>
        <v>72</v>
      </c>
      <c r="S9" s="223">
        <f>SUM(O9:R9)</f>
        <v>289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2014'!$F:$F)</f>
        <v>2066</v>
      </c>
      <c r="E10" s="223">
        <f>SUMIF('1° trim. 2015'!$A:$A,'ASL 1'!$B:$B,'1° trim. 2015'!$F:$F)</f>
        <v>547</v>
      </c>
      <c r="F10" s="223">
        <f>SUMIF('prec. 2015'!$A:$A,'ASL 1'!$B:$B,'prec. 2015'!$F:$F)</f>
        <v>2564</v>
      </c>
      <c r="G10" s="223">
        <f>SUMIF('4° trim. 2015'!A:A,'ASL 1'!B:B,'4° trim. 2015'!$F:$F)</f>
        <v>2504</v>
      </c>
      <c r="H10" s="223">
        <f>SUMIF('prev. 2016 ric'!A:A,'ASL 1'!B:B,'prev. 2016 ric'!$F:$F)</f>
        <v>2230</v>
      </c>
      <c r="I10" s="223">
        <f>SUMIF('1° trim 2016'!$A:$A,'ASL 1'!$B:$B,'1° trim 2016'!$F:$F)</f>
        <v>612</v>
      </c>
      <c r="J10" s="223">
        <f t="shared" si="0"/>
        <v>-56</v>
      </c>
      <c r="K10" s="223"/>
      <c r="L10" s="223">
        <f t="shared" si="1"/>
        <v>260</v>
      </c>
      <c r="M10" s="223">
        <f t="shared" si="2"/>
        <v>-274</v>
      </c>
      <c r="N10" s="223">
        <f t="shared" si="3"/>
        <v>218</v>
      </c>
      <c r="O10" s="223">
        <v>65</v>
      </c>
      <c r="P10" s="223">
        <f>130-O10</f>
        <v>65</v>
      </c>
      <c r="Q10" s="223">
        <f>195-P10-O10</f>
        <v>65</v>
      </c>
      <c r="R10" s="223">
        <f>260-Q10-P10-O10</f>
        <v>65</v>
      </c>
      <c r="S10" s="223">
        <f>SUM(O10:R10)</f>
        <v>260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2014'!$F:$F)</f>
        <v>5592</v>
      </c>
      <c r="E11" s="223">
        <f>SUMIF('1° trim. 2015'!$A:$A,'ASL 1'!$B:$B,'1° trim. 2015'!$F:$F)</f>
        <v>1395</v>
      </c>
      <c r="F11" s="223">
        <f>SUMIF('prec. 2015'!$A:$A,'ASL 1'!$B:$B,'prec. 2015'!$F:$F)</f>
        <v>7662</v>
      </c>
      <c r="G11" s="223">
        <f>SUMIF('4° trim. 2015'!A:A,'ASL 1'!B:B,'4° trim. 2015'!$F:$F)</f>
        <v>7972</v>
      </c>
      <c r="H11" s="223">
        <f>SUMIF('prev. 2016 ric'!A:A,'ASL 1'!B:B,'prev. 2016 ric'!$F:$F)</f>
        <v>7555</v>
      </c>
      <c r="I11" s="223">
        <f>SUMIF('1° trim 2016'!$A:$A,'ASL 1'!$B:$B,'1° trim 2016'!$F:$F)</f>
        <v>2810</v>
      </c>
      <c r="J11" s="223">
        <f t="shared" si="0"/>
        <v>3268</v>
      </c>
      <c r="K11" s="223"/>
      <c r="L11" s="223">
        <f t="shared" si="1"/>
        <v>5660</v>
      </c>
      <c r="M11" s="223">
        <f t="shared" si="2"/>
        <v>-417</v>
      </c>
      <c r="N11" s="223">
        <f t="shared" si="3"/>
        <v>3685</v>
      </c>
      <c r="O11" s="223">
        <v>78.25</v>
      </c>
      <c r="P11" s="223">
        <f>156.5-O11</f>
        <v>78.25</v>
      </c>
      <c r="Q11" s="223">
        <f>234.75-P11-O11</f>
        <v>78.25</v>
      </c>
      <c r="R11" s="223">
        <f>313-Q11-P11-O11</f>
        <v>78.25</v>
      </c>
      <c r="S11" s="223">
        <f t="shared" ref="S11:S34" si="4">SUM(O11:R11)</f>
        <v>313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2014'!$F:$F)</f>
        <v>21</v>
      </c>
      <c r="E12" s="223">
        <f>SUMIF('1° trim. 2015'!$A:$A,'ASL 1'!$B:$B,'1° trim. 2015'!$F:$F)</f>
        <v>5</v>
      </c>
      <c r="F12" s="223">
        <f>SUMIF('prec. 2015'!$A:$A,'ASL 1'!$B:$B,'prec. 2015'!$F:$F)</f>
        <v>149</v>
      </c>
      <c r="G12" s="223">
        <f>SUMIF('4° trim. 2015'!A:A,'ASL 1'!B:B,'4° trim. 2015'!$F:$F)</f>
        <v>36</v>
      </c>
      <c r="H12" s="223">
        <f>SUMIF('prev. 2016 ric'!A:A,'ASL 1'!B:B,'prev. 2016 ric'!$F:$F)</f>
        <v>36</v>
      </c>
      <c r="I12" s="223">
        <f>SUMIF('1° trim 2016'!$A:$A,'ASL 1'!$B:$B,'1° trim 2016'!$F:$F)</f>
        <v>4</v>
      </c>
      <c r="J12" s="223">
        <f t="shared" si="0"/>
        <v>-20</v>
      </c>
      <c r="K12" s="223"/>
      <c r="L12" s="223">
        <f t="shared" si="1"/>
        <v>-4</v>
      </c>
      <c r="M12" s="223">
        <f t="shared" si="2"/>
        <v>0</v>
      </c>
      <c r="N12" s="223">
        <f t="shared" si="3"/>
        <v>-20</v>
      </c>
      <c r="O12" s="223">
        <v>28.25</v>
      </c>
      <c r="P12" s="223">
        <f>56.5-O12</f>
        <v>28.25</v>
      </c>
      <c r="Q12" s="223">
        <f>84.75-P12-O12</f>
        <v>28.25</v>
      </c>
      <c r="R12" s="223">
        <f>113-Q12-P12-O12</f>
        <v>28.25</v>
      </c>
      <c r="S12" s="223">
        <f t="shared" si="4"/>
        <v>113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2014'!$F:$F)+SUMIF('prec. 2015'!$A:$A,'ASL 1'!$A13:$A13,'CONS. 2014'!$F:$F)+SUMIF('prec. 2015'!$A:$A,'ASL 1'!$A14:$A14,'CONS. 2014'!$F:$F)</f>
        <v>36774</v>
      </c>
      <c r="E13" s="223">
        <f>SUMIF('1° trim. 2015'!$A:$A,'ASL 1'!$A12:$A12,'1° trim. 2015'!$F:$F)+SUMIF('1° trim. 2015'!$A:$A,'ASL 1'!$A13:$A13,'1° trim. 2015'!$F:$F)+SUMIF('1° trim. 2015'!$A:$A,'ASL 1'!$A14:$A14,'1° trim. 2015'!$F:$F)</f>
        <v>8951</v>
      </c>
      <c r="F13" s="223">
        <f>SUMIF('prec. 2015'!$A:$A,'ASL 1'!$A12:$A12,'prec. 2015'!$F:$F)+SUMIF('prec. 2015'!$A:$A,'ASL 1'!$A13:$A13,'prec. 2015'!$F:$F)+SUMIF('prec. 2015'!$A:$A,'ASL 1'!$A14:$A14,'prec. 2015'!$F:$F)</f>
        <v>36061</v>
      </c>
      <c r="G13" s="223">
        <f>SUMIF('prec. 2015'!$A:$A,'ASL 1'!$A12:$A12,'4° trim. 2015'!$F:$F)+SUMIF('prec. 2015'!$A:$A,'ASL 1'!$A13:$A13,'4° trim. 2015'!$F:$F)+SUMIF('prec. 2015'!$A:$A,'ASL 1'!$A14:$A14,'4° trim. 2015'!$F:$F)</f>
        <v>36206</v>
      </c>
      <c r="H13" s="223">
        <f>SUMIF('prec. 2015'!$A:$A,'ASL 1'!$A12:$A12,'prev. 2016 ric'!$F:$F)+SUMIF('prec. 2015'!$A:$A,'ASL 1'!$A13:$A13,'prev. 2016 ric'!$F:$F)+SUMIF('prec. 2015'!$A:$A,'ASL 1'!$A14:$A14,'prev. 2016 ric'!$F:$F)</f>
        <v>36086</v>
      </c>
      <c r="I13" s="223">
        <f>SUMIF('1° trim 2016'!$A:$A,'ASL 1'!$A12:$A12,'1° trim 2016'!$F:$F)+SUMIF('1° trim 2016'!$A:$A,'ASL 1'!$A13:$A13,'1° trim 2016'!$F:$F)+SUMIF('1° trim 2016'!$A:$A,'ASL 1'!$A14:$A14,'1° trim 2016'!$F:$F)</f>
        <v>8743</v>
      </c>
      <c r="J13" s="223">
        <f t="shared" si="0"/>
        <v>-1234</v>
      </c>
      <c r="K13" s="223"/>
      <c r="L13" s="223">
        <f t="shared" si="1"/>
        <v>-832</v>
      </c>
      <c r="M13" s="223">
        <f t="shared" si="2"/>
        <v>-120</v>
      </c>
      <c r="N13" s="223">
        <f t="shared" si="3"/>
        <v>-1114</v>
      </c>
      <c r="O13" s="223">
        <v>37.5</v>
      </c>
      <c r="P13" s="223">
        <f>75-O13</f>
        <v>37.5</v>
      </c>
      <c r="Q13" s="223">
        <f>11.5-P13-O13</f>
        <v>-63.5</v>
      </c>
      <c r="R13" s="223">
        <f>150-Q13-P13-O13</f>
        <v>138.5</v>
      </c>
      <c r="S13" s="223">
        <f t="shared" si="4"/>
        <v>150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2014'!$F:$F)</f>
        <v>492</v>
      </c>
      <c r="E14" s="223">
        <f>SUMIF('1° trim. 2015'!$A:$A,'ASL 1'!$B:$B,'1° trim. 2015'!$F:$F)</f>
        <v>139</v>
      </c>
      <c r="F14" s="223">
        <f>SUMIF('prec. 2015'!$A:$A,'ASL 1'!$B:$B,'prec. 2015'!$F:$F)</f>
        <v>490</v>
      </c>
      <c r="G14" s="223">
        <f>SUMIF('4° trim. 2015'!A:A,'ASL 1'!B:B,'4° trim. 2015'!$F:$F)</f>
        <v>572</v>
      </c>
      <c r="H14" s="223">
        <f>SUMIF('prev. 2016 ric'!A:A,'ASL 1'!B:B,'prev. 2016 ric'!$F:$F)</f>
        <v>572</v>
      </c>
      <c r="I14" s="223">
        <f>SUMIF('1° trim 2016'!$A:$A,'ASL 1'!$B:$B,'1° trim 2016'!$F:$F)</f>
        <v>211</v>
      </c>
      <c r="J14" s="223">
        <f t="shared" si="0"/>
        <v>272</v>
      </c>
      <c r="K14" s="223"/>
      <c r="L14" s="223">
        <f t="shared" si="1"/>
        <v>288</v>
      </c>
      <c r="M14" s="223">
        <f t="shared" si="2"/>
        <v>0</v>
      </c>
      <c r="N14" s="223">
        <f t="shared" si="3"/>
        <v>272</v>
      </c>
      <c r="O14" s="223">
        <v>15</v>
      </c>
      <c r="P14" s="223">
        <f>30-O14</f>
        <v>15</v>
      </c>
      <c r="Q14" s="223">
        <f>50-P14-O14</f>
        <v>20</v>
      </c>
      <c r="R14" s="223">
        <f>80-Q14-P14-O14</f>
        <v>30</v>
      </c>
      <c r="S14" s="223">
        <f t="shared" si="4"/>
        <v>80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2014'!$F:$F)</f>
        <v>5840</v>
      </c>
      <c r="E15" s="223">
        <f>SUMIF('1° trim. 2015'!$A:$A,'ASL 1'!$B:$B,'1° trim. 2015'!$F:$F)</f>
        <v>1400</v>
      </c>
      <c r="F15" s="223">
        <f>SUMIF('prec. 2015'!$A:$A,'ASL 1'!$B:$B,'prec. 2015'!$F:$F)</f>
        <v>5740</v>
      </c>
      <c r="G15" s="223">
        <f>SUMIF('4° trim. 2015'!A:A,'ASL 1'!B:B,'4° trim. 2015'!$F:$F)</f>
        <v>5613</v>
      </c>
      <c r="H15" s="223">
        <f>SUMIF('prev. 2016 ric'!A:A,'ASL 1'!B:B,'prev. 2016 ric'!$F:$F)</f>
        <v>5900</v>
      </c>
      <c r="I15" s="223">
        <f>SUMIF('1° trim 2016'!$A:$A,'ASL 1'!$B:$B,'1° trim 2016'!$F:$F)</f>
        <v>1384</v>
      </c>
      <c r="J15" s="223">
        <f t="shared" si="0"/>
        <v>-77</v>
      </c>
      <c r="K15" s="223"/>
      <c r="L15" s="223">
        <f t="shared" si="1"/>
        <v>-64</v>
      </c>
      <c r="M15" s="223">
        <f t="shared" si="2"/>
        <v>287</v>
      </c>
      <c r="N15" s="223">
        <f t="shared" si="3"/>
        <v>-364</v>
      </c>
      <c r="O15" s="223">
        <v>15</v>
      </c>
      <c r="P15" s="223">
        <f>30-O15</f>
        <v>15</v>
      </c>
      <c r="Q15" s="223">
        <f>45-P15-O15</f>
        <v>15</v>
      </c>
      <c r="R15" s="223">
        <f>60-Q15-P15-O15</f>
        <v>15</v>
      </c>
      <c r="S15" s="223">
        <f t="shared" si="4"/>
        <v>60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15826</v>
      </c>
      <c r="E17" s="224">
        <f>SUM(E9:E16)-E13</f>
        <v>3948</v>
      </c>
      <c r="F17" s="224">
        <f t="shared" si="5"/>
        <v>18594</v>
      </c>
      <c r="G17" s="224">
        <f t="shared" si="5"/>
        <v>18388</v>
      </c>
      <c r="H17" s="224">
        <f t="shared" si="5"/>
        <v>17993</v>
      </c>
      <c r="I17" s="224">
        <f t="shared" si="5"/>
        <v>5444</v>
      </c>
      <c r="J17" s="224">
        <f t="shared" ref="J17:N17" si="6">SUM(J9:J16)-J13</f>
        <v>3388</v>
      </c>
      <c r="K17" s="224">
        <f t="shared" si="6"/>
        <v>0</v>
      </c>
      <c r="L17" s="224">
        <f t="shared" si="6"/>
        <v>5984</v>
      </c>
      <c r="M17" s="224">
        <f t="shared" si="6"/>
        <v>-395</v>
      </c>
      <c r="N17" s="224">
        <f t="shared" si="6"/>
        <v>3783</v>
      </c>
      <c r="O17" s="224">
        <f t="shared" si="5"/>
        <v>273.5</v>
      </c>
      <c r="P17" s="224">
        <f t="shared" si="5"/>
        <v>274.5</v>
      </c>
      <c r="Q17" s="224">
        <f t="shared" si="5"/>
        <v>278.5</v>
      </c>
      <c r="R17" s="224">
        <f t="shared" si="5"/>
        <v>288.5</v>
      </c>
      <c r="S17" s="224">
        <f t="shared" si="5"/>
        <v>1115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2014'!$F:$F)</f>
        <v>3825</v>
      </c>
      <c r="E20" s="225">
        <f>SUMIF('1° trim. 2015'!$A:$A,'ASL 1'!$B:$B,'1° trim. 2015'!$F:$F)</f>
        <v>955</v>
      </c>
      <c r="F20" s="225">
        <f>SUMIF('prec. 2015'!$A:$A,'ASL 1'!$B:$B,'prec. 2015'!$F:$F)</f>
        <v>4039</v>
      </c>
      <c r="G20" s="225">
        <f>SUMIF('4° trim. 2015'!A:A,'ASL 1'!B:B,'4° trim. 2015'!$F:$F)</f>
        <v>4108</v>
      </c>
      <c r="H20" s="225">
        <f>SUMIF('prev. 2016 ric'!A:A,'ASL 1'!B:B,'prev. 2016 ric'!$F:$F)</f>
        <v>3728</v>
      </c>
      <c r="I20" s="225">
        <f>SUMIF('1° trim 2016'!$A:$A,'ASL 1'!$B:$B,'1° trim 2016'!$F:$F)</f>
        <v>930</v>
      </c>
      <c r="J20" s="225">
        <f t="shared" ref="J20:J28" si="7">+I20*4-G20</f>
        <v>-388</v>
      </c>
      <c r="K20" s="225"/>
      <c r="L20" s="225">
        <f t="shared" ref="L20:L28" si="8">+I20*4-E20*4</f>
        <v>-100</v>
      </c>
      <c r="M20" s="225">
        <f t="shared" ref="M20:M28" si="9">+H20-G20</f>
        <v>-380</v>
      </c>
      <c r="N20" s="225">
        <f t="shared" ref="N20:N29" si="10">+I20*4-H20</f>
        <v>-8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2014'!$F:$F)</f>
        <v>3114</v>
      </c>
      <c r="E21" s="225">
        <f>SUMIF('1° trim. 2015'!$A:$A,'ASL 1'!$B:$B,'1° trim. 2015'!$F:$F)</f>
        <v>793</v>
      </c>
      <c r="F21" s="225">
        <f>SUMIF('prec. 2015'!$A:$A,'ASL 1'!$B:$B,'prec. 2015'!$F:$F)</f>
        <v>2957</v>
      </c>
      <c r="G21" s="225">
        <f>SUMIF('4° trim. 2015'!A:A,'ASL 1'!B:B,'4° trim. 2015'!$F:$F)</f>
        <v>2818</v>
      </c>
      <c r="H21" s="225">
        <f>SUMIF('prev. 2016 ric'!A:A,'ASL 1'!B:B,'prev. 2016 ric'!$F:$F)</f>
        <v>2818</v>
      </c>
      <c r="I21" s="225">
        <f>SUMIF('1° trim 2016'!$A:$A,'ASL 1'!$B:$B,'1° trim 2016'!$F:$F)</f>
        <v>725</v>
      </c>
      <c r="J21" s="225">
        <f t="shared" si="7"/>
        <v>82</v>
      </c>
      <c r="K21" s="225"/>
      <c r="L21" s="225">
        <f t="shared" si="8"/>
        <v>-272</v>
      </c>
      <c r="M21" s="225">
        <f t="shared" si="9"/>
        <v>0</v>
      </c>
      <c r="N21" s="225">
        <f t="shared" si="10"/>
        <v>82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2014'!$F:$F)</f>
        <v>2066</v>
      </c>
      <c r="E22" s="225">
        <f>SUMIF('1° trim. 2015'!$A:$A,'ASL 1'!$B:$B,'1° trim. 2015'!$F:$F)</f>
        <v>547</v>
      </c>
      <c r="F22" s="225">
        <f>SUMIF('prec. 2015'!$A:$A,'ASL 1'!$B:$B,'prec. 2015'!$F:$F)</f>
        <v>2564</v>
      </c>
      <c r="G22" s="225">
        <f>SUMIF('4° trim. 2015'!A:A,'ASL 1'!B:B,'4° trim. 2015'!$F:$F)</f>
        <v>2504</v>
      </c>
      <c r="H22" s="225">
        <f>SUMIF('prev. 2016 ric'!A:A,'ASL 1'!B:B,'prev. 2016 ric'!$F:$F)</f>
        <v>2230</v>
      </c>
      <c r="I22" s="225">
        <f>SUMIF('1° trim 2016'!$A:$A,'ASL 1'!$B:$B,'1° trim 2016'!$F:$F)</f>
        <v>612</v>
      </c>
      <c r="J22" s="225">
        <f t="shared" si="7"/>
        <v>-56</v>
      </c>
      <c r="K22" s="225"/>
      <c r="L22" s="225">
        <f t="shared" si="8"/>
        <v>260</v>
      </c>
      <c r="M22" s="225">
        <f t="shared" si="9"/>
        <v>-274</v>
      </c>
      <c r="N22" s="225">
        <f t="shared" si="10"/>
        <v>218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2014'!$F:$F)</f>
        <v>528</v>
      </c>
      <c r="E23" s="225">
        <f>SUMIF('1° trim. 2015'!$A:$A,'ASL 1'!$B:$B,'1° trim. 2015'!$F:$F)</f>
        <v>120</v>
      </c>
      <c r="F23" s="225">
        <f>SUMIF('prec. 2015'!$A:$A,'ASL 1'!$B:$B,'prec. 2015'!$F:$F)</f>
        <v>524</v>
      </c>
      <c r="G23" s="225">
        <f>SUMIF('4° trim. 2015'!A:A,'ASL 1'!B:B,'4° trim. 2015'!$F:$F)</f>
        <v>507</v>
      </c>
      <c r="H23" s="225">
        <f>SUMIF('prev. 2016 ric'!A:A,'ASL 1'!B:B,'prev. 2016 ric'!$F:$F)</f>
        <v>507</v>
      </c>
      <c r="I23" s="225">
        <f>SUMIF('1° trim 2016'!$A:$A,'ASL 1'!$B:$B,'1° trim 2016'!$F:$F)</f>
        <v>109</v>
      </c>
      <c r="J23" s="225">
        <f t="shared" si="7"/>
        <v>-71</v>
      </c>
      <c r="K23" s="225"/>
      <c r="L23" s="225">
        <f t="shared" si="8"/>
        <v>-44</v>
      </c>
      <c r="M23" s="225">
        <f t="shared" si="9"/>
        <v>0</v>
      </c>
      <c r="N23" s="225">
        <f t="shared" si="10"/>
        <v>-71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36774</v>
      </c>
      <c r="E24" s="225">
        <v>8951</v>
      </c>
      <c r="F24" s="225">
        <v>36061</v>
      </c>
      <c r="G24" s="225">
        <v>36206</v>
      </c>
      <c r="H24" s="225">
        <v>36086</v>
      </c>
      <c r="I24" s="225">
        <v>8743</v>
      </c>
      <c r="J24" s="225">
        <f t="shared" si="7"/>
        <v>-1234</v>
      </c>
      <c r="K24" s="225"/>
      <c r="L24" s="225">
        <f t="shared" si="8"/>
        <v>-832</v>
      </c>
      <c r="M24" s="225">
        <f t="shared" si="9"/>
        <v>-120</v>
      </c>
      <c r="N24" s="225">
        <f t="shared" si="10"/>
        <v>-1114</v>
      </c>
      <c r="O24" s="225">
        <v>37.5</v>
      </c>
      <c r="P24" s="225">
        <f>75-O24</f>
        <v>37.5</v>
      </c>
      <c r="Q24" s="225">
        <f>11.5-P24-O24</f>
        <v>-63.5</v>
      </c>
      <c r="R24" s="225">
        <f>150-Q24-P24-O24</f>
        <v>138.5</v>
      </c>
      <c r="S24" s="225">
        <f t="shared" ref="S24" si="11">SUM(O24:R24)</f>
        <v>150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2014'!$F:$F)+SUMIF('prec. 2015'!$A:$A,'ASL 1'!$A23:$A23,'CONS. 2014'!$F:$F)</f>
        <v>1420</v>
      </c>
      <c r="E25" s="225">
        <f>SUMIF('prec. 2015'!$A:$A,'ASL 1'!$A22:$A22,'1° trim. 2015'!$F:$F)+SUMIF('prec. 2015'!$A:$A,'ASL 1'!$A23:$A23,'1° trim. 2015'!$F:$F)</f>
        <v>336</v>
      </c>
      <c r="F25" s="225">
        <f>SUMIF('prec. 2015'!$A:$A,'ASL 1'!$A22:$A22,'prec. 2015'!$F:$F)+SUMIF('prec. 2015'!$A:$A,'ASL 1'!$A23:$A23,'prec. 2015'!$F:$F)</f>
        <v>1466</v>
      </c>
      <c r="G25" s="225">
        <f>SUMIF('prec. 2015'!$A:$A,'ASL 1'!$A22:$A22,'4° trim. 2015'!$F:$F)+SUMIF('prec. 2015'!$A:$A,'ASL 1'!$A23:$A23,'4° trim. 2015'!$F:$F)</f>
        <v>1647</v>
      </c>
      <c r="H25" s="225">
        <f>SUMIF('prec. 2015'!$A:$A,'ASL 1'!$A22:$A22,'prev. 2016'!$F:$F)+SUMIF('prec. 2015'!$A:$A,'ASL 1'!$A23:$A23,'prev. 2016'!$F:$F)</f>
        <v>1647</v>
      </c>
      <c r="I25" s="225">
        <f>SUMIF('prec. 2015'!$A:$A,'ASL 1'!$A22:$A22,'1° trim 2016'!$F:$F)+SUMIF('prec. 2015'!$A:$A,'ASL 1'!$A23:$A23,'1° trim 2016'!$F:$F)</f>
        <v>432</v>
      </c>
      <c r="J25" s="225">
        <f t="shared" si="7"/>
        <v>81</v>
      </c>
      <c r="K25" s="225"/>
      <c r="L25" s="225">
        <f t="shared" si="8"/>
        <v>384</v>
      </c>
      <c r="M25" s="225">
        <f t="shared" si="9"/>
        <v>0</v>
      </c>
      <c r="N25" s="225">
        <f t="shared" si="10"/>
        <v>81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2014'!$F:$F)</f>
        <v>3235</v>
      </c>
      <c r="E26" s="225">
        <f>SUMIF('1° trim. 2015'!$A:$A,'ASL 1'!$B:$B,'1° trim. 2015'!$F:$F)</f>
        <v>792</v>
      </c>
      <c r="F26" s="225">
        <f>SUMIF('prec. 2015'!$A:$A,'ASL 1'!$B:$B,'prec. 2015'!$F:$F)</f>
        <v>4315</v>
      </c>
      <c r="G26" s="225">
        <f>SUMIF('4° trim. 2015'!A:A,'ASL 1'!B:B,'4° trim. 2015'!$F:$F)</f>
        <v>4241</v>
      </c>
      <c r="H26" s="225">
        <f>SUMIF('prev. 2016 ric'!A:A,'ASL 1'!B:B,'prev. 2016 ric'!$F:$F)</f>
        <v>4475</v>
      </c>
      <c r="I26" s="225">
        <f>SUMIF('1° trim 2016'!$A:$A,'ASL 1'!$B:$B,'1° trim 2016'!$F:$F)</f>
        <v>1082</v>
      </c>
      <c r="J26" s="225">
        <f t="shared" si="7"/>
        <v>87</v>
      </c>
      <c r="K26" s="225"/>
      <c r="L26" s="225">
        <f t="shared" si="8"/>
        <v>1160</v>
      </c>
      <c r="M26" s="225">
        <f t="shared" si="9"/>
        <v>234</v>
      </c>
      <c r="N26" s="225">
        <f t="shared" si="10"/>
        <v>-147</v>
      </c>
      <c r="O26" s="225"/>
      <c r="P26" s="225"/>
      <c r="Q26" s="225"/>
      <c r="R26" s="225"/>
      <c r="S26" s="225">
        <f t="shared" si="4"/>
        <v>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2014'!$F:$F)</f>
        <v>4856</v>
      </c>
      <c r="E27" s="225">
        <f>SUMIF('1° trim. 2015'!$A:$A,'ASL 1'!$B:$B,'1° trim. 2015'!$F:$F)</f>
        <v>1191</v>
      </c>
      <c r="F27" s="225">
        <f>SUMIF('prec. 2015'!$A:$A,'ASL 1'!$B:$B,'prec. 2015'!$F:$F)</f>
        <v>5008</v>
      </c>
      <c r="G27" s="225">
        <f>SUMIF('4° trim. 2015'!A:A,'ASL 1'!B:B,'4° trim. 2015'!$F:$F)</f>
        <v>4837</v>
      </c>
      <c r="H27" s="225">
        <f>SUMIF('prev. 2016 ric'!A:A,'ASL 1'!B:B,'prev. 2016 ric'!$F:$F)</f>
        <v>5020</v>
      </c>
      <c r="I27" s="225">
        <f>SUMIF('1° trim 2016'!$A:$A,'ASL 1'!$B:$B,'1° trim 2016'!$F:$F)</f>
        <v>1213</v>
      </c>
      <c r="J27" s="225">
        <f t="shared" si="7"/>
        <v>15</v>
      </c>
      <c r="K27" s="225"/>
      <c r="L27" s="225">
        <f t="shared" si="8"/>
        <v>88</v>
      </c>
      <c r="M27" s="225">
        <f t="shared" si="9"/>
        <v>183</v>
      </c>
      <c r="N27" s="225">
        <f t="shared" si="10"/>
        <v>-168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2014'!$F:$F)</f>
        <v>7866</v>
      </c>
      <c r="E28" s="225">
        <f>SUMIF('1° trim. 2015'!$A:$A,'ASL 1'!$B:$B,'1° trim. 2015'!$F:$F)</f>
        <v>1947</v>
      </c>
      <c r="F28" s="225">
        <f>SUMIF('prec. 2015'!$A:$A,'ASL 1'!$B:$B,'prec. 2015'!$F:$F)</f>
        <v>7700</v>
      </c>
      <c r="G28" s="225">
        <f>SUMIF('4° trim. 2015'!A:A,'ASL 1'!B:B,'4° trim. 2015'!$F:$F)</f>
        <v>7694</v>
      </c>
      <c r="H28" s="225">
        <f>SUMIF('prev. 2016 ric'!A:A,'ASL 1'!B:B,'prev. 2016 ric'!$F:$F)</f>
        <v>7694</v>
      </c>
      <c r="I28" s="225">
        <f>SUMIF('1° trim 2016'!$A:$A,'ASL 1'!$B:$B,'1° trim 2016'!$F:$F)</f>
        <v>1836</v>
      </c>
      <c r="J28" s="225">
        <f t="shared" si="7"/>
        <v>-350</v>
      </c>
      <c r="K28" s="225"/>
      <c r="L28" s="225">
        <f t="shared" si="8"/>
        <v>-444</v>
      </c>
      <c r="M28" s="225">
        <f t="shared" si="9"/>
        <v>0</v>
      </c>
      <c r="N28" s="225">
        <f t="shared" si="10"/>
        <v>-350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10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2">SUM(D20:D29)-D24</f>
        <v>26910</v>
      </c>
      <c r="E30" s="229">
        <f>SUM(E20:E29)-E24</f>
        <v>6681</v>
      </c>
      <c r="F30" s="229">
        <f t="shared" si="12"/>
        <v>28573</v>
      </c>
      <c r="G30" s="229">
        <f t="shared" si="12"/>
        <v>28356</v>
      </c>
      <c r="H30" s="229">
        <f t="shared" si="12"/>
        <v>28119</v>
      </c>
      <c r="I30" s="229">
        <f t="shared" si="12"/>
        <v>6939</v>
      </c>
      <c r="J30" s="229">
        <f t="shared" ref="J30:N30" si="13">SUM(J20:J29)-J24</f>
        <v>-600</v>
      </c>
      <c r="K30" s="229">
        <f t="shared" si="13"/>
        <v>0</v>
      </c>
      <c r="L30" s="229">
        <f t="shared" si="13"/>
        <v>1032</v>
      </c>
      <c r="M30" s="229">
        <f t="shared" si="13"/>
        <v>-237</v>
      </c>
      <c r="N30" s="229">
        <f t="shared" si="13"/>
        <v>-363</v>
      </c>
      <c r="O30" s="229">
        <f t="shared" si="12"/>
        <v>0</v>
      </c>
      <c r="P30" s="229">
        <f t="shared" si="12"/>
        <v>0</v>
      </c>
      <c r="Q30" s="229">
        <f t="shared" si="12"/>
        <v>0</v>
      </c>
      <c r="R30" s="229">
        <f t="shared" si="12"/>
        <v>0</v>
      </c>
      <c r="S30" s="229">
        <f t="shared" si="12"/>
        <v>0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2014'!$F:$F)</f>
        <v>2148</v>
      </c>
      <c r="E33" s="230">
        <f>SUMIF('1° trim. 2015'!$A:$A,'ASL 1'!$B:$B,'1° trim. 2015'!$F:$F)</f>
        <v>515</v>
      </c>
      <c r="F33" s="230">
        <f>SUMIF('prec. 2015'!$A:$A,'ASL 1'!$B:$B,'prec. 2015'!$F:$F)</f>
        <v>2700</v>
      </c>
      <c r="G33" s="230">
        <f>SUMIF('4° trim. 2015'!A:A,'ASL 1'!B:B,'4° trim. 2015'!$F:$F)</f>
        <v>2487</v>
      </c>
      <c r="H33" s="230">
        <f>SUMIF('prev. 2016 ric'!A:A,'ASL 1'!B:B,'prev. 2016 ric'!$F:$F)</f>
        <v>2288</v>
      </c>
      <c r="I33" s="230">
        <f>SUMIF('1° trim 2016'!$A:$A,'ASL 1'!$B:$B,'1° trim 2016'!$F:$F)</f>
        <v>466</v>
      </c>
      <c r="J33" s="230">
        <f>+I33*4-G33</f>
        <v>-623</v>
      </c>
      <c r="K33" s="230"/>
      <c r="L33" s="230">
        <f>+I33*4-E33*4</f>
        <v>-196</v>
      </c>
      <c r="M33" s="230">
        <f>+H33-G33</f>
        <v>-199</v>
      </c>
      <c r="N33" s="230">
        <f>+I33*4-H33</f>
        <v>-424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2014'!$F:$F)</f>
        <v>217</v>
      </c>
      <c r="E34" s="230">
        <f>SUMIF('1° trim. 2015'!$A:$A,'ASL 1'!$B:$B,'1° trim. 2015'!$F:$F)</f>
        <v>75</v>
      </c>
      <c r="F34" s="230">
        <f>SUMIF('prec. 2015'!$A:$A,'ASL 1'!$B:$B,'prec. 2015'!$F:$F)</f>
        <v>221</v>
      </c>
      <c r="G34" s="230">
        <f>SUMIF('4° trim. 2015'!A:A,'ASL 1'!B:B,'4° trim. 2015'!$F:$F)</f>
        <v>300</v>
      </c>
      <c r="H34" s="230">
        <f>SUMIF('prev. 2016 ric'!A:A,'ASL 1'!B:B,'prev. 2016 ric'!$F:$F)</f>
        <v>221</v>
      </c>
      <c r="I34" s="230">
        <f>SUMIF('1° trim 2016'!$A:$A,'ASL 1'!$B:$B,'1° trim 2016'!$F:$F)</f>
        <v>35</v>
      </c>
      <c r="J34" s="230">
        <f>+I34*4-G34</f>
        <v>-160</v>
      </c>
      <c r="K34" s="230"/>
      <c r="L34" s="230">
        <f>+I34*4-E34*4</f>
        <v>-160</v>
      </c>
      <c r="M34" s="230">
        <f>+H34-G34</f>
        <v>-79</v>
      </c>
      <c r="N34" s="230">
        <f>+I34*4-H34</f>
        <v>-81</v>
      </c>
      <c r="O34" s="230"/>
      <c r="P34" s="230"/>
      <c r="Q34" s="230"/>
      <c r="R34" s="230"/>
      <c r="S34" s="230">
        <f t="shared" si="4"/>
        <v>0</v>
      </c>
    </row>
    <row r="35" spans="1:19" s="129" customFormat="1" ht="22.5" x14ac:dyDescent="0.25">
      <c r="B35" s="203"/>
      <c r="C35" s="205" t="s">
        <v>2221</v>
      </c>
      <c r="D35" s="231">
        <f t="shared" ref="D35:H35" si="14">SUM(D33:D34)</f>
        <v>2365</v>
      </c>
      <c r="E35" s="231">
        <f>SUM(E33:E34)</f>
        <v>590</v>
      </c>
      <c r="F35" s="231">
        <f t="shared" si="14"/>
        <v>2921</v>
      </c>
      <c r="G35" s="231">
        <f t="shared" si="14"/>
        <v>2787</v>
      </c>
      <c r="H35" s="231">
        <f t="shared" si="14"/>
        <v>2509</v>
      </c>
      <c r="I35" s="231">
        <f t="shared" ref="I35:S35" si="15">SUM(I33:I34)</f>
        <v>501</v>
      </c>
      <c r="J35" s="231">
        <f t="shared" ref="J35:N35" si="16">SUM(J33:J34)</f>
        <v>-783</v>
      </c>
      <c r="K35" s="231">
        <f t="shared" si="16"/>
        <v>0</v>
      </c>
      <c r="L35" s="231">
        <f t="shared" si="16"/>
        <v>-356</v>
      </c>
      <c r="M35" s="231">
        <f t="shared" si="16"/>
        <v>-278</v>
      </c>
      <c r="N35" s="231">
        <f t="shared" si="16"/>
        <v>-505</v>
      </c>
      <c r="O35" s="231">
        <f t="shared" si="15"/>
        <v>0</v>
      </c>
      <c r="P35" s="231">
        <f t="shared" si="15"/>
        <v>0</v>
      </c>
      <c r="Q35" s="231">
        <f t="shared" si="15"/>
        <v>0</v>
      </c>
      <c r="R35" s="231">
        <f t="shared" si="15"/>
        <v>0</v>
      </c>
      <c r="S35" s="231">
        <f t="shared" si="15"/>
        <v>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/>
      <c r="I36" s="232">
        <f>+I46-G46</f>
        <v>-99557</v>
      </c>
      <c r="J36" s="232"/>
      <c r="K36" s="232">
        <f t="shared" ref="K36:M36" si="17">+K6+K17+K30+K35</f>
        <v>0</v>
      </c>
      <c r="L36" s="233">
        <f t="shared" si="17"/>
        <v>5596</v>
      </c>
      <c r="M36" s="233">
        <f t="shared" si="17"/>
        <v>-1953</v>
      </c>
      <c r="N36" s="233"/>
      <c r="O36" s="233"/>
      <c r="P36" s="233"/>
      <c r="Q36" s="233"/>
      <c r="R36" s="233"/>
      <c r="S36" s="233">
        <f>+S6+S17+S30+S35</f>
        <v>1115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36774</v>
      </c>
      <c r="E38" s="235">
        <f>+E13</f>
        <v>8951</v>
      </c>
      <c r="F38" s="235">
        <f t="shared" ref="F38:I38" si="18">+F13</f>
        <v>36061</v>
      </c>
      <c r="G38" s="235">
        <f t="shared" si="18"/>
        <v>36206</v>
      </c>
      <c r="H38" s="235">
        <f t="shared" si="18"/>
        <v>36086</v>
      </c>
      <c r="I38" s="235">
        <f t="shared" si="18"/>
        <v>8743</v>
      </c>
      <c r="J38" s="235">
        <f>+J13</f>
        <v>-1234</v>
      </c>
      <c r="K38" s="235">
        <f t="shared" ref="K38:N38" si="19">+K13</f>
        <v>0</v>
      </c>
      <c r="L38" s="235">
        <f t="shared" si="19"/>
        <v>-832</v>
      </c>
      <c r="M38" s="235">
        <f>+M13</f>
        <v>-120</v>
      </c>
      <c r="N38" s="235">
        <f t="shared" si="19"/>
        <v>-1114</v>
      </c>
      <c r="O38" s="235">
        <f>+O13+O24</f>
        <v>75</v>
      </c>
      <c r="P38" s="235">
        <f>+P13+P24</f>
        <v>75</v>
      </c>
      <c r="Q38" s="235">
        <f>+Q13+Q24</f>
        <v>-127</v>
      </c>
      <c r="R38" s="235">
        <f>+R13+R24</f>
        <v>277</v>
      </c>
      <c r="S38" s="235">
        <f>+S13+S24</f>
        <v>300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84460</v>
      </c>
      <c r="E39" s="236">
        <f t="shared" ref="E39:I39" si="20">+E17+E6+E35+E38+E30-E15-E10</f>
        <v>20846</v>
      </c>
      <c r="F39" s="236">
        <f t="shared" si="20"/>
        <v>88650</v>
      </c>
      <c r="G39" s="236">
        <f t="shared" si="20"/>
        <v>88122</v>
      </c>
      <c r="H39" s="236">
        <f t="shared" si="20"/>
        <v>86036</v>
      </c>
      <c r="I39" s="236">
        <f t="shared" si="20"/>
        <v>21988</v>
      </c>
      <c r="J39" s="236">
        <f>+I39*4-G39</f>
        <v>-170</v>
      </c>
      <c r="K39" s="236">
        <f>+K17+K6+K35+K38+K30-K38</f>
        <v>0</v>
      </c>
      <c r="L39" s="236">
        <f>+I39*4-E39*4</f>
        <v>4568</v>
      </c>
      <c r="M39" s="236">
        <f>+H39-G39</f>
        <v>-2086</v>
      </c>
      <c r="N39" s="236">
        <f>+I39*4-H39</f>
        <v>1916</v>
      </c>
      <c r="O39" s="236">
        <f>+O17+O6+O35+O38+O30</f>
        <v>348.5</v>
      </c>
      <c r="P39" s="236">
        <f>+P17+P6+P35+P38+P30</f>
        <v>349.5</v>
      </c>
      <c r="Q39" s="236">
        <f>+Q17+Q6+Q35+Q38+Q30</f>
        <v>151.5</v>
      </c>
      <c r="R39" s="236">
        <f>+R17+R6+R35+R38+R30</f>
        <v>565.5</v>
      </c>
      <c r="S39" s="236">
        <f>+S17+S6+S35+S38+S30</f>
        <v>1415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2014'!$F:$F)</f>
        <v>97832</v>
      </c>
      <c r="E41" s="236">
        <f>SUMIF('1° trim. 2015'!$A:$A,'ASL 1'!$B:$B,'1° trim. 2015'!$F:$F)</f>
        <v>24287</v>
      </c>
      <c r="F41" s="236">
        <f>SUMIF('prec. 2015'!$A:$A,'ASL 1'!$B:$B,'prec. 2015'!$F:$F)</f>
        <v>102549</v>
      </c>
      <c r="G41" s="236">
        <f>SUMIF('4° trim. 2015'!A:A,'ASL 1'!B:B,'4° trim. 2015'!$F:$F)</f>
        <v>102289</v>
      </c>
      <c r="H41" s="236">
        <f>SUMIF('prev. 2016 ric'!A:A,'ASL 1'!B:B,'prev. 2016 ric'!$F:$F)</f>
        <v>99817</v>
      </c>
      <c r="I41" s="236">
        <f>SUMIF('1° trim 2016'!$A:$A,'ASL 1'!$B:$B,'1° trim 2016'!$F:$F)</f>
        <v>25506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97832</v>
      </c>
      <c r="E42" s="236">
        <f>+E41*4</f>
        <v>97148</v>
      </c>
      <c r="F42" s="236">
        <f t="shared" ref="F42:H42" si="21">+F41</f>
        <v>102549</v>
      </c>
      <c r="G42" s="236">
        <f t="shared" si="21"/>
        <v>102289</v>
      </c>
      <c r="H42" s="236">
        <f t="shared" si="21"/>
        <v>99817</v>
      </c>
      <c r="I42" s="236">
        <f>+I41*4</f>
        <v>102024</v>
      </c>
      <c r="J42" s="236">
        <f>+I41*4-G41</f>
        <v>-265</v>
      </c>
      <c r="K42" s="236">
        <f>+K19+K8+K37+K40+K32-K40</f>
        <v>0</v>
      </c>
      <c r="L42" s="236">
        <f>+I41*4-E41*4</f>
        <v>4876</v>
      </c>
      <c r="M42" s="236">
        <f>+H41-G41</f>
        <v>-2472</v>
      </c>
      <c r="N42" s="236">
        <f>+I41*4-H41</f>
        <v>2207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2732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99557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1" workbookViewId="0">
      <pane xSplit="2" ySplit="4" topLeftCell="D31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1857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2014'!$G:$G)</f>
        <v>30419</v>
      </c>
      <c r="E6" s="222">
        <f>SUMIF('1° trim. 2015'!$A:$A,'ASL 1'!$B:$B,'1° trim. 2015'!$G:$G)</f>
        <v>7528</v>
      </c>
      <c r="F6" s="222">
        <f>SUMIF('prec. 2015'!$A:$A,'ASL 1'!$B:$B,'prec. 2015'!$G:$G)</f>
        <v>30478.745999999999</v>
      </c>
      <c r="G6" s="222">
        <f>SUMIF('4° trim. 2015'!A:A,'ASL 1'!B:B,'4° trim. 2015'!$G:$G)</f>
        <v>30735</v>
      </c>
      <c r="H6" s="222">
        <f>SUMIF('prev. 2016 ric'!A:A,'ASL 1'!B:B,'prev. 2016 ric'!$G:$G)</f>
        <v>29480</v>
      </c>
      <c r="I6" s="222">
        <f>SUMIF('1° trim 2016'!$A:$A,'ASL 1'!$B:$B,'1° trim 2016'!$G:$G)</f>
        <v>7653</v>
      </c>
      <c r="J6" s="222">
        <f>+I6*4-G6</f>
        <v>-123</v>
      </c>
      <c r="K6" s="222"/>
      <c r="L6" s="222">
        <f>+I6*4-E6*4</f>
        <v>500</v>
      </c>
      <c r="M6" s="222">
        <f>+H6-G6</f>
        <v>-1255</v>
      </c>
      <c r="N6" s="222">
        <f>+I6*4-H6</f>
        <v>1132</v>
      </c>
      <c r="O6" s="222"/>
      <c r="P6" s="222">
        <v>476</v>
      </c>
      <c r="Q6" s="222">
        <v>476</v>
      </c>
      <c r="R6" s="222">
        <v>476</v>
      </c>
      <c r="S6" s="222">
        <f>SUM(O6:R6)</f>
        <v>1428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2014'!$G:$G)</f>
        <v>136</v>
      </c>
      <c r="E9" s="223">
        <f>SUMIF('1° trim. 2015'!$A:$A,'ASL 1'!$B:$B,'1° trim. 2015'!$G:$G)</f>
        <v>100</v>
      </c>
      <c r="F9" s="223">
        <f>SUMIF('prec. 2015'!$A:$A,'ASL 1'!$B:$B,'prec. 2015'!$G:$G)</f>
        <v>100</v>
      </c>
      <c r="G9" s="223">
        <f>SUMIF('4° trim. 2015'!A:A,'ASL 1'!B:B,'4° trim. 2015'!$G:$G)</f>
        <v>3000</v>
      </c>
      <c r="H9" s="223">
        <f>SUMIF('prev. 2016 ric'!A:A,'ASL 1'!B:B,'prev. 2016 ric'!$G:$G)</f>
        <v>2960</v>
      </c>
      <c r="I9" s="223">
        <f>SUMIF('1° trim 2016'!$A:$A,'ASL 1'!$B:$B,'1° trim 2016'!$G:$G)</f>
        <v>830</v>
      </c>
      <c r="J9" s="223">
        <f t="shared" ref="J9:J15" si="0">+I9*4-G9</f>
        <v>320</v>
      </c>
      <c r="K9" s="223"/>
      <c r="L9" s="223">
        <f t="shared" ref="L9:L15" si="1">+I9*4-E9*4</f>
        <v>2920</v>
      </c>
      <c r="M9" s="223">
        <f t="shared" ref="M9:M16" si="2">+H9-G9</f>
        <v>-40</v>
      </c>
      <c r="N9" s="223">
        <f t="shared" ref="N9:N16" si="3">+I9*4-H9</f>
        <v>360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2014'!$G:$G)</f>
        <v>8557</v>
      </c>
      <c r="E10" s="223">
        <f>SUMIF('1° trim. 2015'!$A:$A,'ASL 1'!$B:$B,'1° trim. 2015'!$G:$G)</f>
        <v>2016</v>
      </c>
      <c r="F10" s="223">
        <f>SUMIF('prec. 2015'!$A:$A,'ASL 1'!$B:$B,'prec. 2015'!$G:$G)</f>
        <v>8700</v>
      </c>
      <c r="G10" s="223">
        <f>SUMIF('4° trim. 2015'!A:A,'ASL 1'!B:B,'4° trim. 2015'!$G:$G)</f>
        <v>8800</v>
      </c>
      <c r="H10" s="223">
        <f>SUMIF('prev. 2016 ric'!A:A,'ASL 1'!B:B,'prev. 2016 ric'!$G:$G)</f>
        <v>8112</v>
      </c>
      <c r="I10" s="223">
        <f>SUMIF('1° trim 2016'!$A:$A,'ASL 1'!$B:$B,'1° trim 2016'!$G:$G)</f>
        <v>2300</v>
      </c>
      <c r="J10" s="223">
        <f t="shared" si="0"/>
        <v>400</v>
      </c>
      <c r="K10" s="223"/>
      <c r="L10" s="223">
        <f t="shared" si="1"/>
        <v>1136</v>
      </c>
      <c r="M10" s="223">
        <f t="shared" si="2"/>
        <v>-688</v>
      </c>
      <c r="N10" s="223">
        <f t="shared" si="3"/>
        <v>1088</v>
      </c>
      <c r="O10" s="223"/>
      <c r="P10" s="223">
        <v>110</v>
      </c>
      <c r="Q10" s="223">
        <v>110</v>
      </c>
      <c r="R10" s="223">
        <v>110</v>
      </c>
      <c r="S10" s="223">
        <f t="shared" ref="S10:S15" si="4">SUM(O10:R10)</f>
        <v>330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2014'!$G:$G)</f>
        <v>18499</v>
      </c>
      <c r="E11" s="223">
        <f>SUMIF('1° trim. 2015'!$A:$A,'ASL 1'!$B:$B,'1° trim. 2015'!$G:$G)</f>
        <v>4648</v>
      </c>
      <c r="F11" s="223">
        <f>SUMIF('prec. 2015'!$A:$A,'ASL 1'!$B:$B,'prec. 2015'!$G:$G)</f>
        <v>19774</v>
      </c>
      <c r="G11" s="223">
        <f>SUMIF('4° trim. 2015'!A:A,'ASL 1'!B:B,'4° trim. 2015'!$G:$G)</f>
        <v>19939</v>
      </c>
      <c r="H11" s="223">
        <f>SUMIF('prev. 2016 ric'!A:A,'ASL 1'!B:B,'prev. 2016 ric'!$G:$G)</f>
        <v>20020</v>
      </c>
      <c r="I11" s="223">
        <f>SUMIF('1° trim 2016'!$A:$A,'ASL 1'!$B:$B,'1° trim 2016'!$G:$G)</f>
        <v>5845</v>
      </c>
      <c r="J11" s="223">
        <f t="shared" si="0"/>
        <v>3441</v>
      </c>
      <c r="K11" s="223"/>
      <c r="L11" s="223">
        <f t="shared" si="1"/>
        <v>4788</v>
      </c>
      <c r="M11" s="223">
        <f t="shared" si="2"/>
        <v>81</v>
      </c>
      <c r="N11" s="223">
        <f t="shared" si="3"/>
        <v>3360</v>
      </c>
      <c r="O11" s="223"/>
      <c r="P11" s="223"/>
      <c r="Q11" s="223"/>
      <c r="R11" s="223"/>
      <c r="S11" s="223">
        <f t="shared" si="4"/>
        <v>0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2014'!$G:$G)</f>
        <v>32</v>
      </c>
      <c r="E12" s="223">
        <f>SUMIF('1° trim. 2015'!$A:$A,'ASL 1'!$B:$B,'1° trim. 2015'!$G:$G)</f>
        <v>5</v>
      </c>
      <c r="F12" s="223">
        <f>SUMIF('prec. 2015'!$A:$A,'ASL 1'!$B:$B,'prec. 2015'!$G:$G)</f>
        <v>900</v>
      </c>
      <c r="G12" s="223">
        <f>SUMIF('4° trim. 2015'!A:A,'ASL 1'!B:B,'4° trim. 2015'!$G:$G)</f>
        <v>70</v>
      </c>
      <c r="H12" s="223">
        <f>SUMIF('prev. 2016 ric'!A:A,'ASL 1'!B:B,'prev. 2016 ric'!$G:$G)</f>
        <v>45</v>
      </c>
      <c r="I12" s="223">
        <f>SUMIF('1° trim 2016'!$A:$A,'ASL 1'!$B:$B,'1° trim 2016'!$G:$G)</f>
        <v>0</v>
      </c>
      <c r="J12" s="223">
        <f t="shared" si="0"/>
        <v>-70</v>
      </c>
      <c r="K12" s="223"/>
      <c r="L12" s="223">
        <f t="shared" si="1"/>
        <v>-20</v>
      </c>
      <c r="M12" s="223">
        <f t="shared" si="2"/>
        <v>-25</v>
      </c>
      <c r="N12" s="223">
        <f t="shared" si="3"/>
        <v>-45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2014'!$G:$G)+SUMIF('prec. 2015'!$A:$A,'ASL 1'!$A13:$A13,'CONS. 2014'!$G:$G)+SUMIF('prec. 2015'!$A:$A,'ASL 1'!$A14:$A14,'CONS. 2014'!$G:$G)</f>
        <v>101971</v>
      </c>
      <c r="E13" s="223">
        <f>SUMIF('1° trim. 2015'!$A:$A,'ASL 1'!$A12:$A12,'1° trim. 2015'!$G:$G)+SUMIF('1° trim. 2015'!$A:$A,'ASL 1'!$A13:$A13,'1° trim. 2015'!$G:$G)+SUMIF('1° trim. 2015'!$A:$A,'ASL 1'!$A14:$A14,'1° trim. 2015'!$G:$G)</f>
        <v>24728</v>
      </c>
      <c r="F13" s="223">
        <f>SUMIF('prec. 2015'!$A:$A,'ASL 1'!$A12:$A12,'prec. 2015'!$G:$G)+SUMIF('prec. 2015'!$A:$A,'ASL 1'!$A13:$A13,'prec. 2015'!$G:$G)+SUMIF('prec. 2015'!$A:$A,'ASL 1'!$A14:$A14,'prec. 2015'!$G:$G)</f>
        <v>100172.83637999999</v>
      </c>
      <c r="G13" s="223">
        <f>SUMIF('prec. 2015'!$A:$A,'ASL 1'!$A12:$A12,'4° trim. 2015'!$G:$G)+SUMIF('prec. 2015'!$A:$A,'ASL 1'!$A13:$A13,'4° trim. 2015'!$G:$G)+SUMIF('prec. 2015'!$A:$A,'ASL 1'!$A14:$A14,'4° trim. 2015'!$G:$G)</f>
        <v>100043</v>
      </c>
      <c r="H13" s="223">
        <f>SUMIF('prec. 2015'!$A:$A,'ASL 1'!$A12:$A12,'prev. 2016 ric'!$G:$G)+SUMIF('prec. 2015'!$A:$A,'ASL 1'!$A13:$A13,'prev. 2016 ric'!$G:$G)+SUMIF('prec. 2015'!$A:$A,'ASL 1'!$A14:$A14,'prev. 2016 ric'!$G:$G)</f>
        <v>99198</v>
      </c>
      <c r="I13" s="223">
        <f>SUMIF('1° trim 2016'!$A:$A,'ASL 1'!$A12:$A12,'1° trim 2016'!$G:$G)+SUMIF('1° trim 2016'!$A:$A,'ASL 1'!$A13:$A13,'1° trim 2016'!$G:$G)+SUMIF('1° trim 2016'!$A:$A,'ASL 1'!$A14:$A14,'1° trim 2016'!$G:$G)</f>
        <v>24608</v>
      </c>
      <c r="J13" s="223">
        <f t="shared" si="0"/>
        <v>-1611</v>
      </c>
      <c r="K13" s="223"/>
      <c r="L13" s="223">
        <f t="shared" si="1"/>
        <v>-480</v>
      </c>
      <c r="M13" s="223">
        <f t="shared" si="2"/>
        <v>-845</v>
      </c>
      <c r="N13" s="223">
        <f t="shared" si="3"/>
        <v>-766</v>
      </c>
      <c r="O13" s="223">
        <v>30</v>
      </c>
      <c r="P13" s="223">
        <v>30</v>
      </c>
      <c r="Q13" s="223">
        <f>252+30</f>
        <v>282</v>
      </c>
      <c r="R13" s="223">
        <f>290+30</f>
        <v>320</v>
      </c>
      <c r="S13" s="223">
        <f t="shared" si="4"/>
        <v>662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2014'!$G:$G)</f>
        <v>1119</v>
      </c>
      <c r="E14" s="223">
        <f>SUMIF('1° trim. 2015'!$A:$A,'ASL 1'!$B:$B,'1° trim. 2015'!$G:$G)</f>
        <v>287</v>
      </c>
      <c r="F14" s="223">
        <f>SUMIF('prec. 2015'!$A:$A,'ASL 1'!$B:$B,'prec. 2015'!$G:$G)</f>
        <v>1218</v>
      </c>
      <c r="G14" s="223">
        <f>SUMIF('4° trim. 2015'!A:A,'ASL 1'!B:B,'4° trim. 2015'!$G:$G)</f>
        <v>1312</v>
      </c>
      <c r="H14" s="223">
        <f>SUMIF('prev. 2016 ric'!A:A,'ASL 1'!B:B,'prev. 2016 ric'!$G:$G)</f>
        <v>1360</v>
      </c>
      <c r="I14" s="223">
        <f>SUMIF('1° trim 2016'!$A:$A,'ASL 1'!$B:$B,'1° trim 2016'!$G:$G)</f>
        <v>354</v>
      </c>
      <c r="J14" s="223">
        <f t="shared" si="0"/>
        <v>104</v>
      </c>
      <c r="K14" s="223"/>
      <c r="L14" s="223">
        <f t="shared" si="1"/>
        <v>268</v>
      </c>
      <c r="M14" s="223">
        <f t="shared" si="2"/>
        <v>48</v>
      </c>
      <c r="N14" s="223">
        <f t="shared" si="3"/>
        <v>56</v>
      </c>
      <c r="O14" s="223"/>
      <c r="P14" s="223"/>
      <c r="Q14" s="223">
        <v>6</v>
      </c>
      <c r="R14" s="223">
        <v>6</v>
      </c>
      <c r="S14" s="223">
        <f t="shared" si="4"/>
        <v>12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2014'!$G:$G)</f>
        <v>19161</v>
      </c>
      <c r="E15" s="223">
        <f>SUMIF('1° trim. 2015'!$A:$A,'ASL 1'!$B:$B,'1° trim. 2015'!$G:$G)</f>
        <v>5990</v>
      </c>
      <c r="F15" s="223">
        <f>SUMIF('prec. 2015'!$A:$A,'ASL 1'!$B:$B,'prec. 2015'!$G:$G)</f>
        <v>20599.785759999999</v>
      </c>
      <c r="G15" s="223">
        <f>SUMIF('4° trim. 2015'!A:A,'ASL 1'!B:B,'4° trim. 2015'!$G:$G)</f>
        <v>20386</v>
      </c>
      <c r="H15" s="223">
        <f>SUMIF('prev. 2016 ric'!A:A,'ASL 1'!B:B,'prev. 2016 ric'!$G:$G)</f>
        <v>21172</v>
      </c>
      <c r="I15" s="223">
        <f>SUMIF('1° trim 2016'!$A:$A,'ASL 1'!$B:$B,'1° trim 2016'!$G:$G)</f>
        <v>5357</v>
      </c>
      <c r="J15" s="223">
        <f t="shared" si="0"/>
        <v>1042</v>
      </c>
      <c r="K15" s="223"/>
      <c r="L15" s="223">
        <f t="shared" si="1"/>
        <v>-2532</v>
      </c>
      <c r="M15" s="223">
        <f t="shared" si="2"/>
        <v>786</v>
      </c>
      <c r="N15" s="223">
        <f t="shared" si="3"/>
        <v>256</v>
      </c>
      <c r="O15" s="223"/>
      <c r="P15" s="223">
        <v>97</v>
      </c>
      <c r="Q15" s="223">
        <v>97</v>
      </c>
      <c r="R15" s="223">
        <v>97</v>
      </c>
      <c r="S15" s="223">
        <f t="shared" si="4"/>
        <v>291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47504</v>
      </c>
      <c r="E17" s="224">
        <f>SUM(E9:E16)-E13</f>
        <v>13046</v>
      </c>
      <c r="F17" s="224">
        <f t="shared" si="5"/>
        <v>51291.785759999999</v>
      </c>
      <c r="G17" s="224">
        <f t="shared" si="5"/>
        <v>53507</v>
      </c>
      <c r="H17" s="224">
        <f t="shared" si="5"/>
        <v>53669</v>
      </c>
      <c r="I17" s="224">
        <f t="shared" si="5"/>
        <v>14686</v>
      </c>
      <c r="J17" s="224">
        <f t="shared" si="5"/>
        <v>5237</v>
      </c>
      <c r="K17" s="224">
        <f t="shared" si="5"/>
        <v>0</v>
      </c>
      <c r="L17" s="224">
        <f t="shared" si="5"/>
        <v>6560</v>
      </c>
      <c r="M17" s="224">
        <f t="shared" si="5"/>
        <v>162</v>
      </c>
      <c r="N17" s="224">
        <f t="shared" si="5"/>
        <v>5075</v>
      </c>
      <c r="O17" s="224">
        <f t="shared" si="5"/>
        <v>0</v>
      </c>
      <c r="P17" s="224">
        <f t="shared" si="5"/>
        <v>207</v>
      </c>
      <c r="Q17" s="224">
        <f t="shared" si="5"/>
        <v>213</v>
      </c>
      <c r="R17" s="224">
        <f t="shared" si="5"/>
        <v>213</v>
      </c>
      <c r="S17" s="224">
        <f t="shared" si="5"/>
        <v>633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2014'!$G:$G)</f>
        <v>4291</v>
      </c>
      <c r="E20" s="225">
        <f>SUMIF('1° trim. 2015'!$A:$A,'ASL 1'!$B:$B,'1° trim. 2015'!$G:$G)</f>
        <v>1067</v>
      </c>
      <c r="F20" s="225">
        <f>SUMIF('prec. 2015'!$A:$A,'ASL 1'!$B:$B,'prec. 2015'!$G:$G)</f>
        <v>4277.308</v>
      </c>
      <c r="G20" s="225">
        <f>SUMIF('4° trim. 2015'!A:A,'ASL 1'!B:B,'4° trim. 2015'!$G:$G)</f>
        <v>4634</v>
      </c>
      <c r="H20" s="225">
        <f>SUMIF('prev. 2016 ric'!A:A,'ASL 1'!B:B,'prev. 2016 ric'!$G:$G)</f>
        <v>3892</v>
      </c>
      <c r="I20" s="225">
        <f>SUMIF('1° trim 2016'!$A:$A,'ASL 1'!$B:$B,'1° trim 2016'!$G:$G)</f>
        <v>1170</v>
      </c>
      <c r="J20" s="225">
        <f t="shared" ref="J20:J28" si="6">+I20*4-G20</f>
        <v>46</v>
      </c>
      <c r="K20" s="225"/>
      <c r="L20" s="225">
        <f t="shared" ref="L20:L28" si="7">+I20*4-E20*4</f>
        <v>412</v>
      </c>
      <c r="M20" s="225">
        <f t="shared" ref="M20:M28" si="8">+H20-G20</f>
        <v>-742</v>
      </c>
      <c r="N20" s="225">
        <f t="shared" ref="N20:N29" si="9">+I20*4-H20</f>
        <v>788</v>
      </c>
      <c r="O20" s="225"/>
      <c r="P20" s="225"/>
      <c r="Q20" s="225"/>
      <c r="R20" s="225"/>
      <c r="S20" s="225">
        <f t="shared" ref="S20:S34" si="10">SUM(O20:R20)</f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2014'!$G:$G)</f>
        <v>2976</v>
      </c>
      <c r="E21" s="225">
        <f>SUMIF('1° trim. 2015'!$A:$A,'ASL 1'!$B:$B,'1° trim. 2015'!$G:$G)</f>
        <v>725</v>
      </c>
      <c r="F21" s="225">
        <f>SUMIF('prec. 2015'!$A:$A,'ASL 1'!$B:$B,'prec. 2015'!$G:$G)</f>
        <v>3100</v>
      </c>
      <c r="G21" s="225">
        <f>SUMIF('4° trim. 2015'!A:A,'ASL 1'!B:B,'4° trim. 2015'!$G:$G)</f>
        <v>2943</v>
      </c>
      <c r="H21" s="225">
        <f>SUMIF('prev. 2016 ric'!A:A,'ASL 1'!B:B,'prev. 2016 ric'!$G:$G)</f>
        <v>3523</v>
      </c>
      <c r="I21" s="225">
        <f>SUMIF('1° trim 2016'!$A:$A,'ASL 1'!$B:$B,'1° trim 2016'!$G:$G)</f>
        <v>725</v>
      </c>
      <c r="J21" s="225">
        <f t="shared" si="6"/>
        <v>-43</v>
      </c>
      <c r="K21" s="225"/>
      <c r="L21" s="225">
        <f t="shared" si="7"/>
        <v>0</v>
      </c>
      <c r="M21" s="225">
        <f t="shared" si="8"/>
        <v>580</v>
      </c>
      <c r="N21" s="225">
        <f t="shared" si="9"/>
        <v>-623</v>
      </c>
      <c r="O21" s="225"/>
      <c r="P21" s="225"/>
      <c r="Q21" s="225"/>
      <c r="R21" s="225"/>
      <c r="S21" s="225">
        <f t="shared" si="10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2014'!$G:$G)</f>
        <v>8557</v>
      </c>
      <c r="E22" s="225">
        <f>SUMIF('1° trim. 2015'!$A:$A,'ASL 1'!$B:$B,'1° trim. 2015'!$G:$G)</f>
        <v>2016</v>
      </c>
      <c r="F22" s="225">
        <f>SUMIF('prec. 2015'!$A:$A,'ASL 1'!$B:$B,'prec. 2015'!$G:$G)</f>
        <v>8700</v>
      </c>
      <c r="G22" s="225">
        <f>SUMIF('4° trim. 2015'!A:A,'ASL 1'!B:B,'4° trim. 2015'!$G:$G)</f>
        <v>8800</v>
      </c>
      <c r="H22" s="225">
        <f>SUMIF('prev. 2016 ric'!A:A,'ASL 1'!B:B,'prev. 2016 ric'!$G:$G)</f>
        <v>8112</v>
      </c>
      <c r="I22" s="225">
        <f>SUMIF('1° trim 2016'!$A:$A,'ASL 1'!$B:$B,'1° trim 2016'!$G:$G)</f>
        <v>2300</v>
      </c>
      <c r="J22" s="225">
        <f t="shared" si="6"/>
        <v>400</v>
      </c>
      <c r="K22" s="225"/>
      <c r="L22" s="225">
        <f t="shared" si="7"/>
        <v>1136</v>
      </c>
      <c r="M22" s="225">
        <f t="shared" si="8"/>
        <v>-688</v>
      </c>
      <c r="N22" s="225">
        <f t="shared" si="9"/>
        <v>1088</v>
      </c>
      <c r="O22" s="225">
        <v>10</v>
      </c>
      <c r="P22" s="225">
        <v>10</v>
      </c>
      <c r="Q22" s="225">
        <v>10</v>
      </c>
      <c r="R22" s="225">
        <v>10</v>
      </c>
      <c r="S22" s="225">
        <f t="shared" si="10"/>
        <v>40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2014'!$G:$G)</f>
        <v>1649</v>
      </c>
      <c r="E23" s="225">
        <f>SUMIF('1° trim. 2015'!$A:$A,'ASL 1'!$B:$B,'1° trim. 2015'!$G:$G)</f>
        <v>413</v>
      </c>
      <c r="F23" s="225">
        <f>SUMIF('prec. 2015'!$A:$A,'ASL 1'!$B:$B,'prec. 2015'!$G:$G)</f>
        <v>1680.0039999999999</v>
      </c>
      <c r="G23" s="225">
        <f>SUMIF('4° trim. 2015'!A:A,'ASL 1'!B:B,'4° trim. 2015'!$G:$G)</f>
        <v>1434</v>
      </c>
      <c r="H23" s="225">
        <f>SUMIF('prev. 2016 ric'!A:A,'ASL 1'!B:B,'prev. 2016 ric'!$G:$G)</f>
        <v>1941</v>
      </c>
      <c r="I23" s="225">
        <f>SUMIF('1° trim 2016'!$A:$A,'ASL 1'!$B:$B,'1° trim 2016'!$G:$G)</f>
        <v>355</v>
      </c>
      <c r="J23" s="225">
        <f t="shared" si="6"/>
        <v>-14</v>
      </c>
      <c r="K23" s="225"/>
      <c r="L23" s="225">
        <f t="shared" si="7"/>
        <v>-232</v>
      </c>
      <c r="M23" s="225">
        <f t="shared" si="8"/>
        <v>507</v>
      </c>
      <c r="N23" s="225">
        <f t="shared" si="9"/>
        <v>-521</v>
      </c>
      <c r="O23" s="225"/>
      <c r="P23" s="225"/>
      <c r="Q23" s="225"/>
      <c r="R23" s="225"/>
      <c r="S23" s="225">
        <f t="shared" si="10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101971</v>
      </c>
      <c r="E24" s="225">
        <v>24728</v>
      </c>
      <c r="F24" s="225">
        <v>100172.83637999999</v>
      </c>
      <c r="G24" s="225">
        <v>100043</v>
      </c>
      <c r="H24" s="225">
        <v>99198</v>
      </c>
      <c r="I24" s="225">
        <v>24608</v>
      </c>
      <c r="J24" s="225">
        <f t="shared" si="6"/>
        <v>-1611</v>
      </c>
      <c r="K24" s="225"/>
      <c r="L24" s="225">
        <f t="shared" si="7"/>
        <v>-480</v>
      </c>
      <c r="M24" s="225">
        <f t="shared" si="8"/>
        <v>-845</v>
      </c>
      <c r="N24" s="225">
        <f t="shared" si="9"/>
        <v>-766</v>
      </c>
      <c r="O24" s="225"/>
      <c r="P24" s="225">
        <v>40</v>
      </c>
      <c r="Q24" s="225">
        <v>40</v>
      </c>
      <c r="R24" s="225">
        <v>30</v>
      </c>
      <c r="S24" s="225">
        <f t="shared" ref="S24" si="11">SUM(O24:R24)</f>
        <v>110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2014'!$G:$G)+SUMIF('prec. 2015'!$A:$A,'ASL 1'!$A23:$A23,'CONS. 2014'!$G:$G)</f>
        <v>482</v>
      </c>
      <c r="E25" s="225">
        <f>SUMIF('prec. 2015'!$A:$A,'ASL 1'!$A22:$A22,'1° trim. 2015'!$G:$G)+SUMIF('prec. 2015'!$A:$A,'ASL 1'!$A23:$A23,'1° trim. 2015'!$G:$G)</f>
        <v>1369</v>
      </c>
      <c r="F25" s="225">
        <f>SUMIF('prec. 2015'!$A:$A,'ASL 1'!$A22:$A22,'prec. 2015'!$G:$G)+SUMIF('prec. 2015'!$A:$A,'ASL 1'!$A23:$A23,'prec. 2015'!$G:$G)</f>
        <v>1694.8024599999999</v>
      </c>
      <c r="G25" s="225">
        <f>SUMIF('prec. 2015'!$A:$A,'ASL 1'!$A22:$A22,'4° trim. 2015'!$G:$G)+SUMIF('prec. 2015'!$A:$A,'ASL 1'!$A23:$A23,'4° trim. 2015'!$G:$G)</f>
        <v>1973</v>
      </c>
      <c r="H25" s="225">
        <f>SUMIF('prec. 2015'!$A:$A,'ASL 1'!$A22:$A22,'prev. 2016'!$G:$G)+SUMIF('prec. 2015'!$A:$A,'ASL 1'!$A23:$A23,'prev. 2016'!$G:$G)</f>
        <v>3503</v>
      </c>
      <c r="I25" s="225">
        <f>SUMIF('prec. 2015'!$A:$A,'ASL 1'!$A22:$A22,'1° trim 2016'!$G:$G)+SUMIF('prec. 2015'!$A:$A,'ASL 1'!$A23:$A23,'1° trim 2016'!$G:$G)</f>
        <v>871</v>
      </c>
      <c r="J25" s="225">
        <f t="shared" si="6"/>
        <v>1511</v>
      </c>
      <c r="K25" s="225"/>
      <c r="L25" s="225">
        <f t="shared" si="7"/>
        <v>-1992</v>
      </c>
      <c r="M25" s="225">
        <f t="shared" si="8"/>
        <v>1530</v>
      </c>
      <c r="N25" s="225">
        <f t="shared" si="9"/>
        <v>-19</v>
      </c>
      <c r="O25" s="225"/>
      <c r="P25" s="228"/>
      <c r="Q25" s="225"/>
      <c r="R25" s="225"/>
      <c r="S25" s="225">
        <f t="shared" si="10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2014'!$G:$G)</f>
        <v>14659</v>
      </c>
      <c r="E26" s="225">
        <f>SUMIF('1° trim. 2015'!$A:$A,'ASL 1'!$B:$B,'1° trim. 2015'!$G:$G)</f>
        <v>3636</v>
      </c>
      <c r="F26" s="225">
        <f>SUMIF('prec. 2015'!$A:$A,'ASL 1'!$B:$B,'prec. 2015'!$G:$G)</f>
        <v>14673.618</v>
      </c>
      <c r="G26" s="225">
        <f>SUMIF('4° trim. 2015'!A:A,'ASL 1'!B:B,'4° trim. 2015'!$G:$G)</f>
        <v>14869</v>
      </c>
      <c r="H26" s="225">
        <f>SUMIF('prev. 2016 ric'!A:A,'ASL 1'!B:B,'prev. 2016 ric'!$G:$G)</f>
        <v>17020</v>
      </c>
      <c r="I26" s="225">
        <f>SUMIF('1° trim 2016'!$A:$A,'ASL 1'!$B:$B,'1° trim 2016'!$G:$G)</f>
        <v>3700</v>
      </c>
      <c r="J26" s="225">
        <f t="shared" si="6"/>
        <v>-69</v>
      </c>
      <c r="K26" s="225"/>
      <c r="L26" s="225">
        <f t="shared" si="7"/>
        <v>256</v>
      </c>
      <c r="M26" s="225">
        <f t="shared" si="8"/>
        <v>2151</v>
      </c>
      <c r="N26" s="225">
        <f t="shared" si="9"/>
        <v>-2220</v>
      </c>
      <c r="O26" s="225"/>
      <c r="P26" s="225"/>
      <c r="Q26" s="225">
        <v>25</v>
      </c>
      <c r="R26" s="225">
        <v>25</v>
      </c>
      <c r="S26" s="225">
        <f t="shared" si="10"/>
        <v>50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2014'!$G:$G)</f>
        <v>17109</v>
      </c>
      <c r="E27" s="225">
        <f>SUMIF('1° trim. 2015'!$A:$A,'ASL 1'!$B:$B,'1° trim. 2015'!$G:$G)</f>
        <v>5475</v>
      </c>
      <c r="F27" s="225">
        <f>SUMIF('prec. 2015'!$A:$A,'ASL 1'!$B:$B,'prec. 2015'!$G:$G)</f>
        <v>18377.207759999998</v>
      </c>
      <c r="G27" s="225">
        <f>SUMIF('4° trim. 2015'!A:A,'ASL 1'!B:B,'4° trim. 2015'!$G:$G)</f>
        <v>18536</v>
      </c>
      <c r="H27" s="225">
        <f>SUMIF('prev. 2016 ric'!A:A,'ASL 1'!B:B,'prev. 2016 ric'!$G:$G)</f>
        <v>19106</v>
      </c>
      <c r="I27" s="225">
        <f>SUMIF('1° trim 2016'!$A:$A,'ASL 1'!$B:$B,'1° trim 2016'!$G:$G)</f>
        <v>4879</v>
      </c>
      <c r="J27" s="225">
        <f t="shared" si="6"/>
        <v>980</v>
      </c>
      <c r="K27" s="225"/>
      <c r="L27" s="225">
        <f t="shared" si="7"/>
        <v>-2384</v>
      </c>
      <c r="M27" s="225">
        <f t="shared" si="8"/>
        <v>570</v>
      </c>
      <c r="N27" s="225">
        <f t="shared" si="9"/>
        <v>410</v>
      </c>
      <c r="O27" s="225">
        <v>34</v>
      </c>
      <c r="P27" s="225">
        <v>34</v>
      </c>
      <c r="Q27" s="225">
        <v>34</v>
      </c>
      <c r="R27" s="225">
        <v>34</v>
      </c>
      <c r="S27" s="225">
        <f t="shared" si="10"/>
        <v>136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2014'!$G:$G)</f>
        <v>21955</v>
      </c>
      <c r="E28" s="225">
        <f>SUMIF('1° trim. 2015'!$A:$A,'ASL 1'!$B:$B,'1° trim. 2015'!$G:$G)</f>
        <v>5474</v>
      </c>
      <c r="F28" s="225">
        <f>SUMIF('prec. 2015'!$A:$A,'ASL 1'!$B:$B,'prec. 2015'!$G:$G)</f>
        <v>22037.192740000002</v>
      </c>
      <c r="G28" s="225">
        <f>SUMIF('4° trim. 2015'!A:A,'ASL 1'!B:B,'4° trim. 2015'!$G:$G)</f>
        <v>21928</v>
      </c>
      <c r="H28" s="225">
        <f>SUMIF('prev. 2016 ric'!A:A,'ASL 1'!B:B,'prev. 2016 ric'!$G:$G)</f>
        <v>22248</v>
      </c>
      <c r="I28" s="225">
        <f>SUMIF('1° trim 2016'!$A:$A,'ASL 1'!$B:$B,'1° trim 2016'!$G:$G)</f>
        <v>5382</v>
      </c>
      <c r="J28" s="225">
        <f t="shared" si="6"/>
        <v>-400</v>
      </c>
      <c r="K28" s="225"/>
      <c r="L28" s="225">
        <f t="shared" si="7"/>
        <v>-368</v>
      </c>
      <c r="M28" s="225">
        <f t="shared" si="8"/>
        <v>320</v>
      </c>
      <c r="N28" s="225">
        <f t="shared" si="9"/>
        <v>-720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2">SUM(D20:D29)-D24</f>
        <v>71678</v>
      </c>
      <c r="E30" s="229">
        <f>SUM(E20:E29)-E24</f>
        <v>20175</v>
      </c>
      <c r="F30" s="229">
        <f t="shared" si="12"/>
        <v>74540.132959999988</v>
      </c>
      <c r="G30" s="229">
        <f t="shared" si="12"/>
        <v>75117</v>
      </c>
      <c r="H30" s="229">
        <f t="shared" si="12"/>
        <v>79345</v>
      </c>
      <c r="I30" s="229">
        <f t="shared" si="12"/>
        <v>19382</v>
      </c>
      <c r="J30" s="229">
        <f t="shared" ref="J30:N30" si="13">SUM(J20:J29)-J24</f>
        <v>2411</v>
      </c>
      <c r="K30" s="229">
        <f t="shared" si="13"/>
        <v>0</v>
      </c>
      <c r="L30" s="229">
        <f t="shared" si="13"/>
        <v>-3172</v>
      </c>
      <c r="M30" s="229">
        <f t="shared" si="13"/>
        <v>4228</v>
      </c>
      <c r="N30" s="229">
        <f t="shared" si="13"/>
        <v>-1817</v>
      </c>
      <c r="O30" s="229">
        <f t="shared" si="12"/>
        <v>44</v>
      </c>
      <c r="P30" s="229">
        <f t="shared" si="12"/>
        <v>44</v>
      </c>
      <c r="Q30" s="229">
        <f t="shared" si="12"/>
        <v>69</v>
      </c>
      <c r="R30" s="229">
        <f t="shared" si="12"/>
        <v>69</v>
      </c>
      <c r="S30" s="229">
        <f t="shared" si="12"/>
        <v>226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2014'!$G:$G)</f>
        <v>3134</v>
      </c>
      <c r="E33" s="230">
        <f>SUMIF('1° trim. 2015'!$A:$A,'ASL 1'!$B:$B,'1° trim. 2015'!$G:$G)</f>
        <v>750</v>
      </c>
      <c r="F33" s="230">
        <f>SUMIF('prec. 2015'!$A:$A,'ASL 1'!$B:$B,'prec. 2015'!$G:$G)</f>
        <v>3103.6490400000002</v>
      </c>
      <c r="G33" s="230">
        <f>SUMIF('4° trim. 2015'!A:A,'ASL 1'!B:B,'4° trim. 2015'!$G:$G)</f>
        <v>3153</v>
      </c>
      <c r="H33" s="230">
        <f>SUMIF('prev. 2016 ric'!A:A,'ASL 1'!B:B,'prev. 2016 ric'!$G:$G)</f>
        <v>3003</v>
      </c>
      <c r="I33" s="230">
        <f>SUMIF('1° trim 2016'!$A:$A,'ASL 1'!$B:$B,'1° trim 2016'!$G:$G)</f>
        <v>826</v>
      </c>
      <c r="J33" s="230">
        <f>+I33*4-G33</f>
        <v>151</v>
      </c>
      <c r="K33" s="230"/>
      <c r="L33" s="230">
        <f>+I33*4-E33*4</f>
        <v>304</v>
      </c>
      <c r="M33" s="230">
        <f>+H33-G33</f>
        <v>-150</v>
      </c>
      <c r="N33" s="230">
        <f>+I33*4-H33</f>
        <v>301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2014'!$G:$G)</f>
        <v>4615</v>
      </c>
      <c r="E34" s="230">
        <f>SUMIF('1° trim. 2015'!$A:$A,'ASL 1'!$B:$B,'1° trim. 2015'!$G:$G)</f>
        <v>1125</v>
      </c>
      <c r="F34" s="230">
        <f>SUMIF('prec. 2015'!$A:$A,'ASL 1'!$B:$B,'prec. 2015'!$G:$G)</f>
        <v>4250</v>
      </c>
      <c r="G34" s="230">
        <f>SUMIF('4° trim. 2015'!A:A,'ASL 1'!B:B,'4° trim. 2015'!$G:$G)</f>
        <v>3350</v>
      </c>
      <c r="H34" s="230">
        <f>SUMIF('prev. 2016 ric'!A:A,'ASL 1'!B:B,'prev. 2016 ric'!$G:$G)</f>
        <v>3600</v>
      </c>
      <c r="I34" s="230">
        <f>SUMIF('1° trim 2016'!$A:$A,'ASL 1'!$B:$B,'1° trim 2016'!$G:$G)</f>
        <v>650</v>
      </c>
      <c r="J34" s="230">
        <f>+I34*4-G34</f>
        <v>-750</v>
      </c>
      <c r="K34" s="230"/>
      <c r="L34" s="230">
        <f>+I34*4-E34*4</f>
        <v>-1900</v>
      </c>
      <c r="M34" s="230">
        <f>+H34-G34</f>
        <v>250</v>
      </c>
      <c r="N34" s="230">
        <f>+I34*4-H34</f>
        <v>-1000</v>
      </c>
      <c r="O34" s="230"/>
      <c r="P34" s="230"/>
      <c r="Q34" s="230">
        <v>283</v>
      </c>
      <c r="R34" s="230">
        <v>283</v>
      </c>
      <c r="S34" s="230">
        <f t="shared" si="10"/>
        <v>566</v>
      </c>
    </row>
    <row r="35" spans="1:19" s="129" customFormat="1" ht="22.5" x14ac:dyDescent="0.25">
      <c r="B35" s="203"/>
      <c r="C35" s="205" t="s">
        <v>2221</v>
      </c>
      <c r="D35" s="231">
        <f t="shared" ref="D35:H35" si="14">SUM(D33:D34)</f>
        <v>7749</v>
      </c>
      <c r="E35" s="231">
        <f>SUM(E33:E34)</f>
        <v>1875</v>
      </c>
      <c r="F35" s="231">
        <f t="shared" si="14"/>
        <v>7353.6490400000002</v>
      </c>
      <c r="G35" s="231">
        <f t="shared" si="14"/>
        <v>6503</v>
      </c>
      <c r="H35" s="231">
        <f t="shared" si="14"/>
        <v>6603</v>
      </c>
      <c r="I35" s="231">
        <f t="shared" ref="I35:S35" si="15">SUM(I33:I34)</f>
        <v>1476</v>
      </c>
      <c r="J35" s="231">
        <f t="shared" ref="J35:N35" si="16">SUM(J33:J34)</f>
        <v>-599</v>
      </c>
      <c r="K35" s="231">
        <f t="shared" si="16"/>
        <v>0</v>
      </c>
      <c r="L35" s="231">
        <f t="shared" si="16"/>
        <v>-1596</v>
      </c>
      <c r="M35" s="231">
        <f t="shared" si="16"/>
        <v>100</v>
      </c>
      <c r="N35" s="231">
        <f t="shared" si="16"/>
        <v>-699</v>
      </c>
      <c r="O35" s="231">
        <f t="shared" si="15"/>
        <v>0</v>
      </c>
      <c r="P35" s="231">
        <f t="shared" si="15"/>
        <v>0</v>
      </c>
      <c r="Q35" s="231">
        <f t="shared" si="15"/>
        <v>283</v>
      </c>
      <c r="R35" s="231">
        <f t="shared" si="15"/>
        <v>283</v>
      </c>
      <c r="S35" s="231">
        <f t="shared" si="15"/>
        <v>566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+G46-G41</f>
        <v>-4245.4721999999601</v>
      </c>
      <c r="I36" s="232">
        <f>+I46-G46</f>
        <v>-261502.52780000004</v>
      </c>
      <c r="J36" s="232"/>
      <c r="K36" s="232">
        <f t="shared" ref="K36:M36" si="17">+K6+K17+K30+K35</f>
        <v>0</v>
      </c>
      <c r="L36" s="233">
        <f t="shared" si="17"/>
        <v>2292</v>
      </c>
      <c r="M36" s="233">
        <f t="shared" si="17"/>
        <v>3235</v>
      </c>
      <c r="N36" s="233"/>
      <c r="O36" s="233"/>
      <c r="P36" s="233"/>
      <c r="Q36" s="233"/>
      <c r="R36" s="233"/>
      <c r="S36" s="233">
        <f>+S6+S17+S30+S35</f>
        <v>2853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101971</v>
      </c>
      <c r="E38" s="235">
        <f>+E13</f>
        <v>24728</v>
      </c>
      <c r="F38" s="235">
        <f t="shared" ref="F38:I38" si="18">+F13</f>
        <v>100172.83637999999</v>
      </c>
      <c r="G38" s="235">
        <f t="shared" si="18"/>
        <v>100043</v>
      </c>
      <c r="H38" s="235">
        <f t="shared" si="18"/>
        <v>99198</v>
      </c>
      <c r="I38" s="235">
        <f t="shared" si="18"/>
        <v>24608</v>
      </c>
      <c r="J38" s="235">
        <f>+J13</f>
        <v>-1611</v>
      </c>
      <c r="K38" s="235">
        <f t="shared" ref="K38:N38" si="19">+K13</f>
        <v>0</v>
      </c>
      <c r="L38" s="235">
        <f t="shared" si="19"/>
        <v>-480</v>
      </c>
      <c r="M38" s="235">
        <f>+M13</f>
        <v>-845</v>
      </c>
      <c r="N38" s="235">
        <f t="shared" si="19"/>
        <v>-766</v>
      </c>
      <c r="O38" s="235">
        <f>+O13+O24</f>
        <v>30</v>
      </c>
      <c r="P38" s="235">
        <f>+P13+P24</f>
        <v>70</v>
      </c>
      <c r="Q38" s="235">
        <f>+Q13+Q24</f>
        <v>322</v>
      </c>
      <c r="R38" s="235">
        <f>+R13+R24</f>
        <v>350</v>
      </c>
      <c r="S38" s="235">
        <f>+S13+S24</f>
        <v>772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231603</v>
      </c>
      <c r="E39" s="236">
        <f t="shared" ref="E39:I39" si="20">+E17+E6+E35+E38+E30-E15-E10</f>
        <v>59346</v>
      </c>
      <c r="F39" s="236">
        <f t="shared" si="20"/>
        <v>234537.36437999998</v>
      </c>
      <c r="G39" s="236">
        <f t="shared" si="20"/>
        <v>236719</v>
      </c>
      <c r="H39" s="236">
        <f t="shared" si="20"/>
        <v>239011</v>
      </c>
      <c r="I39" s="236">
        <f t="shared" si="20"/>
        <v>60148</v>
      </c>
      <c r="J39" s="236">
        <f>+I39*4-G39</f>
        <v>3873</v>
      </c>
      <c r="K39" s="236">
        <f>+K17+K6+K35+K38+K30-K38</f>
        <v>0</v>
      </c>
      <c r="L39" s="236">
        <f>+I39*4-E39*4</f>
        <v>3208</v>
      </c>
      <c r="M39" s="236">
        <f>+H39-G39</f>
        <v>2292</v>
      </c>
      <c r="N39" s="236">
        <f>+I39*4-H39</f>
        <v>1581</v>
      </c>
      <c r="O39" s="236">
        <f>+O17+O6+O35+O38+O30</f>
        <v>74</v>
      </c>
      <c r="P39" s="236">
        <f>+P17+P6+P35+P38+P30</f>
        <v>797</v>
      </c>
      <c r="Q39" s="236">
        <f>+Q17+Q6+Q35+Q38+Q30</f>
        <v>1363</v>
      </c>
      <c r="R39" s="236">
        <f>+R17+R6+R35+R38+R30</f>
        <v>1391</v>
      </c>
      <c r="S39" s="236">
        <f>+S17+S6+S35+S38+S30</f>
        <v>3625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2014'!$G:$G)</f>
        <v>266613</v>
      </c>
      <c r="E41" s="236">
        <f>SUMIF('1° trim. 2015'!$A:$A,'ASL 1'!$B:$B,'1° trim. 2015'!$G:$G)</f>
        <v>65357</v>
      </c>
      <c r="F41" s="236">
        <f>SUMIF('prec. 2015'!$A:$A,'ASL 1'!$B:$B,'prec. 2015'!$G:$G)</f>
        <v>265598.52780000004</v>
      </c>
      <c r="G41" s="236">
        <f>SUMIF('4° trim. 2015'!A:A,'ASL 1'!B:B,'4° trim. 2015'!$G:$G)</f>
        <v>265748</v>
      </c>
      <c r="H41" s="236">
        <f>SUMIF('prev. 2016 ric'!A:A,'ASL 1'!B:B,'prev. 2016 ric'!$G:$G)</f>
        <v>261075</v>
      </c>
      <c r="I41" s="236">
        <f>SUMIF('1° trim 2016'!$A:$A,'ASL 1'!$B:$B,'1° trim 2016'!$G:$G)</f>
        <v>66393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266613</v>
      </c>
      <c r="E42" s="236">
        <f>+E41*4</f>
        <v>261428</v>
      </c>
      <c r="F42" s="236">
        <f t="shared" ref="F42:H42" si="21">+F41</f>
        <v>265598.52780000004</v>
      </c>
      <c r="G42" s="236">
        <f t="shared" si="21"/>
        <v>265748</v>
      </c>
      <c r="H42" s="236">
        <f t="shared" si="21"/>
        <v>261075</v>
      </c>
      <c r="I42" s="236">
        <f>+I41*4</f>
        <v>265572</v>
      </c>
      <c r="J42" s="236">
        <f>+I41*4-G41</f>
        <v>-176</v>
      </c>
      <c r="K42" s="236">
        <f>+K19+K8+K37+K40+K32-K40</f>
        <v>0</v>
      </c>
      <c r="L42" s="236">
        <f>+I41*4-E41*4</f>
        <v>4144</v>
      </c>
      <c r="M42" s="236">
        <f>+H41-G41</f>
        <v>-4673</v>
      </c>
      <c r="N42" s="236">
        <f>+I41*4-H41</f>
        <v>4497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4096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f>+G41-F41</f>
        <v>149.47219999996014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261502.52780000004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15" zoomScale="75" zoomScaleNormal="75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1858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2014'!$H:$H)</f>
        <v>18936</v>
      </c>
      <c r="E6" s="222">
        <f>SUMIF('1° trim. 2015'!$A:$A,'ASL 1'!$B:$B,'1° trim. 2015'!$H:$H)</f>
        <v>4800</v>
      </c>
      <c r="F6" s="222">
        <f>SUMIF('prec. 2015'!$A:$A,'ASL 1'!$B:$B,'prec. 2015'!$H:$H)</f>
        <v>19540</v>
      </c>
      <c r="G6" s="222">
        <f>SUMIF('4° trim. 2015'!A:A,'ASL 1'!B:B,'4° trim. 2015'!$H:$H)</f>
        <v>19273</v>
      </c>
      <c r="H6" s="222">
        <f>SUMIF('prev. 2016 ric'!A:A,'ASL 1'!B:B,'prev. 2016 ric'!$H:$H)</f>
        <v>17633</v>
      </c>
      <c r="I6" s="222">
        <f>SUMIF('1° trim 2016'!$A:$A,'ASL 1'!$B:$B,'1° trim 2016'!$H:$H)</f>
        <v>4400</v>
      </c>
      <c r="J6" s="222">
        <f>+I6*4-G6</f>
        <v>-1673</v>
      </c>
      <c r="K6" s="222"/>
      <c r="L6" s="222">
        <f>+I6*4-E6*4</f>
        <v>-1600</v>
      </c>
      <c r="M6" s="222">
        <f>+H6-G6</f>
        <v>-1640</v>
      </c>
      <c r="N6" s="222">
        <f>+I6*4-H6</f>
        <v>-33</v>
      </c>
      <c r="O6" s="222">
        <v>250</v>
      </c>
      <c r="P6" s="222">
        <v>540</v>
      </c>
      <c r="Q6" s="222">
        <v>700</v>
      </c>
      <c r="R6" s="222">
        <v>700</v>
      </c>
      <c r="S6" s="222">
        <f>SUM(O6:R6)-S10</f>
        <v>2070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2014'!$H:$H)</f>
        <v>0</v>
      </c>
      <c r="E9" s="223">
        <f>SUMIF('1° trim. 2015'!$A:$A,'ASL 1'!$B:$B,'1° trim. 2015'!$H:$H)</f>
        <v>0</v>
      </c>
      <c r="F9" s="223">
        <f>SUMIF('prec. 2015'!$A:$A,'ASL 1'!$B:$B,'prec. 2015'!$H:$H)</f>
        <v>1500</v>
      </c>
      <c r="G9" s="223">
        <f>SUMIF('4° trim. 2015'!A:A,'ASL 1'!B:B,'4° trim. 2015'!$H:$H)</f>
        <v>1431</v>
      </c>
      <c r="H9" s="223">
        <f>SUMIF('prev. 2016 ric'!A:A,'ASL 1'!B:B,'prev. 2016 ric'!$H:$H)</f>
        <v>1500</v>
      </c>
      <c r="I9" s="223">
        <f>SUMIF('1° trim 2016'!$A:$A,'ASL 1'!$B:$B,'1° trim 2016'!$H:$H)</f>
        <v>299</v>
      </c>
      <c r="J9" s="223">
        <f t="shared" ref="J9:J15" si="0">+I9*4-G9</f>
        <v>-235</v>
      </c>
      <c r="K9" s="223"/>
      <c r="L9" s="223">
        <f t="shared" ref="L9:L15" si="1">+I9*4-E9*4</f>
        <v>1196</v>
      </c>
      <c r="M9" s="223">
        <f t="shared" ref="M9:M16" si="2">+H9-G9</f>
        <v>69</v>
      </c>
      <c r="N9" s="223">
        <f t="shared" ref="N9:N16" si="3">+I9*4-H9</f>
        <v>-304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2014'!$H:$H)</f>
        <v>3542</v>
      </c>
      <c r="E10" s="223">
        <f>SUMIF('1° trim. 2015'!$A:$A,'ASL 1'!$B:$B,'1° trim. 2015'!$H:$H)</f>
        <v>1280</v>
      </c>
      <c r="F10" s="223">
        <f>SUMIF('prec. 2015'!$A:$A,'ASL 1'!$B:$B,'prec. 2015'!$H:$H)</f>
        <v>3500</v>
      </c>
      <c r="G10" s="223">
        <f>SUMIF('4° trim. 2015'!A:A,'ASL 1'!B:B,'4° trim. 2015'!$H:$H)</f>
        <v>3523</v>
      </c>
      <c r="H10" s="223">
        <f>SUMIF('prev. 2016 ric'!A:A,'ASL 1'!B:B,'prev. 2016 ric'!$H:$H)</f>
        <v>3380</v>
      </c>
      <c r="I10" s="223">
        <f>SUMIF('1° trim 2016'!$A:$A,'ASL 1'!$B:$B,'1° trim 2016'!$H:$H)</f>
        <v>900</v>
      </c>
      <c r="J10" s="223">
        <f t="shared" si="0"/>
        <v>77</v>
      </c>
      <c r="K10" s="223"/>
      <c r="L10" s="223">
        <f t="shared" si="1"/>
        <v>-1520</v>
      </c>
      <c r="M10" s="223">
        <f t="shared" si="2"/>
        <v>-143</v>
      </c>
      <c r="N10" s="223">
        <f t="shared" si="3"/>
        <v>220</v>
      </c>
      <c r="O10" s="223"/>
      <c r="P10" s="223"/>
      <c r="Q10" s="223"/>
      <c r="R10" s="223"/>
      <c r="S10" s="223">
        <v>120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2014'!$H:$H)</f>
        <v>9298</v>
      </c>
      <c r="E11" s="223">
        <f>SUMIF('1° trim. 2015'!$A:$A,'ASL 1'!$B:$B,'1° trim. 2015'!$H:$H)</f>
        <v>2321</v>
      </c>
      <c r="F11" s="223">
        <f>SUMIF('prec. 2015'!$A:$A,'ASL 1'!$B:$B,'prec. 2015'!$H:$H)</f>
        <v>10987.97488</v>
      </c>
      <c r="G11" s="223">
        <f>SUMIF('4° trim. 2015'!A:A,'ASL 1'!B:B,'4° trim. 2015'!$H:$H)</f>
        <v>10457</v>
      </c>
      <c r="H11" s="223">
        <f>SUMIF('prev. 2016 ric'!A:A,'ASL 1'!B:B,'prev. 2016 ric'!$H:$H)</f>
        <v>11660</v>
      </c>
      <c r="I11" s="223">
        <f>SUMIF('1° trim 2016'!$A:$A,'ASL 1'!$B:$B,'1° trim 2016'!$H:$H)</f>
        <v>3176</v>
      </c>
      <c r="J11" s="223">
        <f t="shared" si="0"/>
        <v>2247</v>
      </c>
      <c r="K11" s="223"/>
      <c r="L11" s="223">
        <f t="shared" si="1"/>
        <v>3420</v>
      </c>
      <c r="M11" s="223">
        <f t="shared" si="2"/>
        <v>1203</v>
      </c>
      <c r="N11" s="223">
        <f t="shared" si="3"/>
        <v>1044</v>
      </c>
      <c r="O11" s="223">
        <v>10</v>
      </c>
      <c r="P11" s="223">
        <v>10</v>
      </c>
      <c r="Q11" s="223">
        <v>15</v>
      </c>
      <c r="R11" s="223">
        <v>20</v>
      </c>
      <c r="S11" s="223">
        <f t="shared" ref="S11:S28" si="4">SUM(O11:R11)</f>
        <v>55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2014'!$H:$H)</f>
        <v>523</v>
      </c>
      <c r="E12" s="223">
        <f>SUMIF('1° trim. 2015'!$A:$A,'ASL 1'!$B:$B,'1° trim. 2015'!$H:$H)</f>
        <v>219</v>
      </c>
      <c r="F12" s="223">
        <f>SUMIF('prec. 2015'!$A:$A,'ASL 1'!$B:$B,'prec. 2015'!$H:$H)</f>
        <v>1433.4019949999997</v>
      </c>
      <c r="G12" s="223">
        <f>SUMIF('4° trim. 2015'!A:A,'ASL 1'!B:B,'4° trim. 2015'!$H:$H)</f>
        <v>374</v>
      </c>
      <c r="H12" s="223">
        <f>SUMIF('prev. 2016 ric'!A:A,'ASL 1'!B:B,'prev. 2016 ric'!$H:$H)</f>
        <v>433</v>
      </c>
      <c r="I12" s="223">
        <f>SUMIF('1° trim 2016'!$A:$A,'ASL 1'!$B:$B,'1° trim 2016'!$H:$H)</f>
        <v>171</v>
      </c>
      <c r="J12" s="223">
        <f t="shared" si="0"/>
        <v>310</v>
      </c>
      <c r="K12" s="223"/>
      <c r="L12" s="223">
        <f t="shared" si="1"/>
        <v>-192</v>
      </c>
      <c r="M12" s="223">
        <f t="shared" si="2"/>
        <v>59</v>
      </c>
      <c r="N12" s="223">
        <f t="shared" si="3"/>
        <v>251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2014'!$H:$H)+SUMIF('prec. 2015'!$A:$A,'ASL 1'!$A13:$A13,'CONS. 2014'!$H:$H)+SUMIF('prec. 2015'!$A:$A,'ASL 1'!$A14:$A14,'CONS. 2014'!$H:$H)</f>
        <v>45593</v>
      </c>
      <c r="E13" s="223">
        <f>SUMIF('1° trim. 2015'!$A:$A,'ASL 1'!$A12:$A12,'1° trim. 2015'!$H:$H)+SUMIF('1° trim. 2015'!$A:$A,'ASL 1'!$A13:$A13,'1° trim. 2015'!$H:$H)+SUMIF('1° trim. 2015'!$A:$A,'ASL 1'!$A14:$A14,'1° trim. 2015'!$H:$H)</f>
        <v>10918</v>
      </c>
      <c r="F13" s="223">
        <f>SUMIF('prec. 2015'!$A:$A,'ASL 1'!$A12:$A12,'prec. 2015'!$H:$H)+SUMIF('prec. 2015'!$A:$A,'ASL 1'!$A13:$A13,'prec. 2015'!$H:$H)+SUMIF('prec. 2015'!$A:$A,'ASL 1'!$A14:$A14,'prec. 2015'!$H:$H)</f>
        <v>44648.898389000002</v>
      </c>
      <c r="G13" s="223">
        <f>SUMIF('prec. 2015'!$A:$A,'ASL 1'!$A12:$A12,'4° trim. 2015'!$H:$H)+SUMIF('prec. 2015'!$A:$A,'ASL 1'!$A13:$A13,'4° trim. 2015'!$H:$H)+SUMIF('prec. 2015'!$A:$A,'ASL 1'!$A14:$A14,'4° trim. 2015'!$H:$H)</f>
        <v>44756</v>
      </c>
      <c r="H13" s="223">
        <f>SUMIF('prec. 2015'!$A:$A,'ASL 1'!$A12:$A12,'prev. 2016 ric'!$H:$H)+SUMIF('prec. 2015'!$A:$A,'ASL 1'!$A13:$A13,'prev. 2016 ric'!$H:$H)+SUMIF('prec. 2015'!$A:$A,'ASL 1'!$A14:$A14,'prev. 2016 ric'!$H:$H)</f>
        <v>44393</v>
      </c>
      <c r="I13" s="223">
        <f>SUMIF('1° trim 2016'!$A:$A,'ASL 1'!$A12:$A12,'1° trim 2016'!$H:$H)+SUMIF('1° trim 2016'!$A:$A,'ASL 1'!$A13:$A13,'1° trim 2016'!$H:$H)+SUMIF('1° trim 2016'!$A:$A,'ASL 1'!$A14:$A14,'1° trim 2016'!$H:$H)</f>
        <v>11131</v>
      </c>
      <c r="J13" s="223">
        <f t="shared" si="0"/>
        <v>-232</v>
      </c>
      <c r="K13" s="223"/>
      <c r="L13" s="223">
        <f t="shared" si="1"/>
        <v>852</v>
      </c>
      <c r="M13" s="223">
        <f t="shared" si="2"/>
        <v>-363</v>
      </c>
      <c r="N13" s="223">
        <f t="shared" si="3"/>
        <v>131</v>
      </c>
      <c r="O13" s="223"/>
      <c r="P13" s="223"/>
      <c r="Q13" s="223"/>
      <c r="R13" s="223"/>
      <c r="S13" s="223">
        <f t="shared" si="4"/>
        <v>0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2014'!$H:$H)</f>
        <v>889</v>
      </c>
      <c r="E14" s="223">
        <f>SUMIF('1° trim. 2015'!$A:$A,'ASL 1'!$B:$B,'1° trim. 2015'!$H:$H)</f>
        <v>200</v>
      </c>
      <c r="F14" s="223">
        <f>SUMIF('prec. 2015'!$A:$A,'ASL 1'!$B:$B,'prec. 2015'!$H:$H)</f>
        <v>838</v>
      </c>
      <c r="G14" s="223">
        <f>SUMIF('4° trim. 2015'!A:A,'ASL 1'!B:B,'4° trim. 2015'!$H:$H)</f>
        <v>910</v>
      </c>
      <c r="H14" s="223">
        <f>SUMIF('prev. 2016 ric'!A:A,'ASL 1'!B:B,'prev. 2016 ric'!$H:$H)</f>
        <v>908</v>
      </c>
      <c r="I14" s="223">
        <f>SUMIF('1° trim 2016'!$A:$A,'ASL 1'!$B:$B,'1° trim 2016'!$H:$H)</f>
        <v>227</v>
      </c>
      <c r="J14" s="223">
        <f t="shared" si="0"/>
        <v>-2</v>
      </c>
      <c r="K14" s="223"/>
      <c r="L14" s="223">
        <f t="shared" si="1"/>
        <v>108</v>
      </c>
      <c r="M14" s="223">
        <f t="shared" si="2"/>
        <v>-2</v>
      </c>
      <c r="N14" s="223">
        <f t="shared" si="3"/>
        <v>0</v>
      </c>
      <c r="O14" s="223"/>
      <c r="P14" s="223"/>
      <c r="Q14" s="223"/>
      <c r="R14" s="223"/>
      <c r="S14" s="223">
        <f t="shared" si="4"/>
        <v>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2014'!$H:$H)</f>
        <v>9340</v>
      </c>
      <c r="E15" s="223">
        <f>SUMIF('1° trim. 2015'!$A:$A,'ASL 1'!$B:$B,'1° trim. 2015'!$H:$H)</f>
        <v>2156</v>
      </c>
      <c r="F15" s="223">
        <f>SUMIF('prec. 2015'!$A:$A,'ASL 1'!$B:$B,'prec. 2015'!$H:$H)</f>
        <v>9048.2065447142868</v>
      </c>
      <c r="G15" s="223">
        <f>SUMIF('4° trim. 2015'!A:A,'ASL 1'!B:B,'4° trim. 2015'!$H:$H)</f>
        <v>8068</v>
      </c>
      <c r="H15" s="223">
        <f>SUMIF('prev. 2016 ric'!A:A,'ASL 1'!B:B,'prev. 2016 ric'!$H:$H)</f>
        <v>8259</v>
      </c>
      <c r="I15" s="223">
        <f>SUMIF('1° trim 2016'!$A:$A,'ASL 1'!$B:$B,'1° trim 2016'!$H:$H)</f>
        <v>2068</v>
      </c>
      <c r="J15" s="223">
        <f t="shared" si="0"/>
        <v>204</v>
      </c>
      <c r="K15" s="223"/>
      <c r="L15" s="223">
        <f t="shared" si="1"/>
        <v>-352</v>
      </c>
      <c r="M15" s="223">
        <f t="shared" si="2"/>
        <v>191</v>
      </c>
      <c r="N15" s="223">
        <f t="shared" si="3"/>
        <v>13</v>
      </c>
      <c r="O15" s="223"/>
      <c r="P15" s="223"/>
      <c r="Q15" s="223"/>
      <c r="R15" s="223"/>
      <c r="S15" s="223">
        <v>390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23592</v>
      </c>
      <c r="E17" s="224">
        <f>SUM(E9:E16)-E13</f>
        <v>6176</v>
      </c>
      <c r="F17" s="224">
        <f t="shared" si="5"/>
        <v>27307.583419714276</v>
      </c>
      <c r="G17" s="224">
        <f t="shared" si="5"/>
        <v>24763</v>
      </c>
      <c r="H17" s="224">
        <f t="shared" si="5"/>
        <v>26140</v>
      </c>
      <c r="I17" s="224">
        <f t="shared" si="5"/>
        <v>6841</v>
      </c>
      <c r="J17" s="224">
        <f t="shared" si="5"/>
        <v>2601</v>
      </c>
      <c r="K17" s="224">
        <f t="shared" si="5"/>
        <v>0</v>
      </c>
      <c r="L17" s="224">
        <f t="shared" si="5"/>
        <v>2660</v>
      </c>
      <c r="M17" s="224">
        <f t="shared" si="5"/>
        <v>1377</v>
      </c>
      <c r="N17" s="224">
        <f t="shared" si="5"/>
        <v>1224</v>
      </c>
      <c r="O17" s="224">
        <f t="shared" si="5"/>
        <v>10</v>
      </c>
      <c r="P17" s="224">
        <f t="shared" si="5"/>
        <v>10</v>
      </c>
      <c r="Q17" s="224">
        <f t="shared" si="5"/>
        <v>15</v>
      </c>
      <c r="R17" s="224">
        <f t="shared" si="5"/>
        <v>20</v>
      </c>
      <c r="S17" s="224">
        <f t="shared" si="5"/>
        <v>565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2014'!$H:$H)</f>
        <v>5590</v>
      </c>
      <c r="E20" s="225">
        <f>SUMIF('1° trim. 2015'!$A:$A,'ASL 1'!$B:$B,'1° trim. 2015'!$H:$H)</f>
        <v>0</v>
      </c>
      <c r="F20" s="225">
        <f>SUMIF('prec. 2015'!$A:$A,'ASL 1'!$B:$B,'prec. 2015'!$H:$H)</f>
        <v>5986.254242637362</v>
      </c>
      <c r="G20" s="225">
        <f>SUMIF('4° trim. 2015'!A:A,'ASL 1'!B:B,'4° trim. 2015'!$H:$H)</f>
        <v>5598</v>
      </c>
      <c r="H20" s="225">
        <f>SUMIF('prev. 2016 ric'!A:A,'ASL 1'!B:B,'prev. 2016 ric'!$H:$H)</f>
        <v>6166</v>
      </c>
      <c r="I20" s="225">
        <f>SUMIF('1° trim 2016'!$A:$A,'ASL 1'!$B:$B,'1° trim 2016'!$H:$H)</f>
        <v>1398</v>
      </c>
      <c r="J20" s="225">
        <f t="shared" ref="J20:J28" si="6">+I20*4-G20</f>
        <v>-6</v>
      </c>
      <c r="K20" s="225"/>
      <c r="L20" s="225">
        <f t="shared" ref="L20:L28" si="7">+I20*4-E20*4</f>
        <v>5592</v>
      </c>
      <c r="M20" s="225">
        <f t="shared" ref="M20:M28" si="8">+H20-G20</f>
        <v>568</v>
      </c>
      <c r="N20" s="225">
        <f t="shared" ref="N20:N29" si="9">+I20*4-H20</f>
        <v>-574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2014'!$H:$H)</f>
        <v>4123</v>
      </c>
      <c r="E21" s="225">
        <f>SUMIF('1° trim. 2015'!$A:$A,'ASL 1'!$B:$B,'1° trim. 2015'!$H:$H)</f>
        <v>1000</v>
      </c>
      <c r="F21" s="225">
        <f>SUMIF('prec. 2015'!$A:$A,'ASL 1'!$B:$B,'prec. 2015'!$H:$H)</f>
        <v>3700</v>
      </c>
      <c r="G21" s="225">
        <f>SUMIF('4° trim. 2015'!A:A,'ASL 1'!B:B,'4° trim. 2015'!$H:$H)</f>
        <v>3662</v>
      </c>
      <c r="H21" s="225">
        <f>SUMIF('prev. 2016 ric'!A:A,'ASL 1'!B:B,'prev. 2016 ric'!$H:$H)</f>
        <v>3660</v>
      </c>
      <c r="I21" s="225">
        <f>SUMIF('1° trim 2016'!$A:$A,'ASL 1'!$B:$B,'1° trim 2016'!$H:$H)</f>
        <v>915</v>
      </c>
      <c r="J21" s="225">
        <f t="shared" si="6"/>
        <v>-2</v>
      </c>
      <c r="K21" s="225"/>
      <c r="L21" s="225">
        <f t="shared" si="7"/>
        <v>-340</v>
      </c>
      <c r="M21" s="225">
        <f t="shared" si="8"/>
        <v>-2</v>
      </c>
      <c r="N21" s="225">
        <f t="shared" si="9"/>
        <v>0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2014'!$H:$H)</f>
        <v>3542</v>
      </c>
      <c r="E22" s="225">
        <f>SUMIF('1° trim. 2015'!$A:$A,'ASL 1'!$B:$B,'1° trim. 2015'!$H:$H)</f>
        <v>1280</v>
      </c>
      <c r="F22" s="225">
        <f>SUMIF('prec. 2015'!$A:$A,'ASL 1'!$B:$B,'prec. 2015'!$H:$H)</f>
        <v>3500</v>
      </c>
      <c r="G22" s="225">
        <f>SUMIF('4° trim. 2015'!A:A,'ASL 1'!B:B,'4° trim. 2015'!$H:$H)</f>
        <v>3523</v>
      </c>
      <c r="H22" s="225">
        <f>SUMIF('prev. 2016 ric'!A:A,'ASL 1'!B:B,'prev. 2016 ric'!$H:$H)</f>
        <v>3380</v>
      </c>
      <c r="I22" s="225">
        <f>SUMIF('1° trim 2016'!$A:$A,'ASL 1'!$B:$B,'1° trim 2016'!$H:$H)</f>
        <v>900</v>
      </c>
      <c r="J22" s="225">
        <f t="shared" si="6"/>
        <v>77</v>
      </c>
      <c r="K22" s="225"/>
      <c r="L22" s="225">
        <f t="shared" si="7"/>
        <v>-1520</v>
      </c>
      <c r="M22" s="225">
        <f t="shared" si="8"/>
        <v>-143</v>
      </c>
      <c r="N22" s="225">
        <f t="shared" si="9"/>
        <v>220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2014'!$H:$H)</f>
        <v>2600</v>
      </c>
      <c r="E23" s="225">
        <f>SUMIF('1° trim. 2015'!$A:$A,'ASL 1'!$B:$B,'1° trim. 2015'!$H:$H)</f>
        <v>590</v>
      </c>
      <c r="F23" s="225">
        <f>SUMIF('prec. 2015'!$A:$A,'ASL 1'!$B:$B,'prec. 2015'!$H:$H)</f>
        <v>2366.8456649999998</v>
      </c>
      <c r="G23" s="225">
        <f>SUMIF('4° trim. 2015'!A:A,'ASL 1'!B:B,'4° trim. 2015'!$H:$H)</f>
        <v>2462</v>
      </c>
      <c r="H23" s="225">
        <f>SUMIF('prev. 2016 ric'!A:A,'ASL 1'!B:B,'prev. 2016 ric'!$H:$H)</f>
        <v>2437</v>
      </c>
      <c r="I23" s="225">
        <f>SUMIF('1° trim 2016'!$A:$A,'ASL 1'!$B:$B,'1° trim 2016'!$H:$H)</f>
        <v>580</v>
      </c>
      <c r="J23" s="225">
        <f t="shared" si="6"/>
        <v>-142</v>
      </c>
      <c r="K23" s="225"/>
      <c r="L23" s="225">
        <f t="shared" si="7"/>
        <v>-40</v>
      </c>
      <c r="M23" s="225">
        <f t="shared" si="8"/>
        <v>-25</v>
      </c>
      <c r="N23" s="225">
        <f t="shared" si="9"/>
        <v>-117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45593</v>
      </c>
      <c r="E24" s="225">
        <v>10918</v>
      </c>
      <c r="F24" s="225">
        <v>44648.898389000002</v>
      </c>
      <c r="G24" s="225">
        <v>44756</v>
      </c>
      <c r="H24" s="225">
        <v>44393</v>
      </c>
      <c r="I24" s="225">
        <v>11131</v>
      </c>
      <c r="J24" s="225">
        <f t="shared" si="6"/>
        <v>-232</v>
      </c>
      <c r="K24" s="225"/>
      <c r="L24" s="225">
        <f t="shared" si="7"/>
        <v>852</v>
      </c>
      <c r="M24" s="225">
        <f t="shared" si="8"/>
        <v>-363</v>
      </c>
      <c r="N24" s="225">
        <f t="shared" si="9"/>
        <v>131</v>
      </c>
      <c r="O24" s="225">
        <v>97</v>
      </c>
      <c r="P24" s="225"/>
      <c r="Q24" s="225"/>
      <c r="R24" s="225"/>
      <c r="S24" s="225">
        <f t="shared" ref="S24" si="10">SUM(O24:R24)</f>
        <v>97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2014'!$H:$H)+SUMIF('prec. 2015'!$A:$A,'ASL 1'!$A23:$A23,'CONS. 2014'!$H:$H)</f>
        <v>2256</v>
      </c>
      <c r="E25" s="225">
        <f>SUMIF('prec. 2015'!$A:$A,'ASL 1'!$A22:$A22,'1° trim. 2015'!$H:$H)+SUMIF('prec. 2015'!$A:$A,'ASL 1'!$A23:$A23,'1° trim. 2015'!$H:$H)</f>
        <v>525</v>
      </c>
      <c r="F25" s="225">
        <f>SUMIF('prec. 2015'!$A:$A,'ASL 1'!$A22:$A22,'prec. 2015'!$H:$H)+SUMIF('prec. 2015'!$A:$A,'ASL 1'!$A23:$A23,'prec. 2015'!$H:$H)</f>
        <v>2133.3878049999998</v>
      </c>
      <c r="G25" s="225">
        <f>SUMIF('prec. 2015'!$A:$A,'ASL 1'!$A22:$A22,'4° trim. 2015'!$H:$H)+SUMIF('prec. 2015'!$A:$A,'ASL 1'!$A23:$A23,'4° trim. 2015'!$H:$H)</f>
        <v>2218</v>
      </c>
      <c r="H25" s="225">
        <f>SUMIF('prec. 2015'!$A:$A,'ASL 1'!$A22:$A22,'prev. 2016'!$H:$H)+SUMIF('prec. 2015'!$A:$A,'ASL 1'!$A23:$A23,'prev. 2016'!$H:$H)</f>
        <v>2183</v>
      </c>
      <c r="I25" s="225">
        <f>SUMIF('prec. 2015'!$A:$A,'ASL 1'!$A22:$A22,'1° trim 2016'!$H:$H)+SUMIF('prec. 2015'!$A:$A,'ASL 1'!$A23:$A23,'1° trim 2016'!$H:$H)</f>
        <v>555</v>
      </c>
      <c r="J25" s="225">
        <f t="shared" si="6"/>
        <v>2</v>
      </c>
      <c r="K25" s="225"/>
      <c r="L25" s="225">
        <f t="shared" si="7"/>
        <v>120</v>
      </c>
      <c r="M25" s="225">
        <f t="shared" si="8"/>
        <v>-35</v>
      </c>
      <c r="N25" s="225">
        <f t="shared" si="9"/>
        <v>37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2014'!$H:$H)</f>
        <v>6988</v>
      </c>
      <c r="E26" s="225">
        <f>SUMIF('1° trim. 2015'!$A:$A,'ASL 1'!$B:$B,'1° trim. 2015'!$H:$H)</f>
        <v>1648</v>
      </c>
      <c r="F26" s="225">
        <f>SUMIF('prec. 2015'!$A:$A,'ASL 1'!$B:$B,'prec. 2015'!$H:$H)</f>
        <v>7036.556605714286</v>
      </c>
      <c r="G26" s="225">
        <f>SUMIF('4° trim. 2015'!A:A,'ASL 1'!B:B,'4° trim. 2015'!$H:$H)</f>
        <v>7360</v>
      </c>
      <c r="H26" s="225">
        <f>SUMIF('prev. 2016 ric'!A:A,'ASL 1'!B:B,'prev. 2016 ric'!$H:$H)</f>
        <v>7457</v>
      </c>
      <c r="I26" s="225">
        <f>SUMIF('1° trim 2016'!$A:$A,'ASL 1'!$B:$B,'1° trim 2016'!$H:$H)</f>
        <v>1840</v>
      </c>
      <c r="J26" s="225">
        <f t="shared" si="6"/>
        <v>0</v>
      </c>
      <c r="K26" s="225"/>
      <c r="L26" s="225">
        <f t="shared" si="7"/>
        <v>768</v>
      </c>
      <c r="M26" s="225">
        <f t="shared" si="8"/>
        <v>97</v>
      </c>
      <c r="N26" s="225">
        <f t="shared" si="9"/>
        <v>-97</v>
      </c>
      <c r="O26" s="225"/>
      <c r="P26" s="225"/>
      <c r="Q26" s="225"/>
      <c r="R26" s="225"/>
      <c r="S26" s="225">
        <f t="shared" si="4"/>
        <v>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2014'!$H:$H)</f>
        <v>8247</v>
      </c>
      <c r="E27" s="225">
        <f>SUMIF('1° trim. 2015'!$A:$A,'ASL 1'!$B:$B,'1° trim. 2015'!$H:$H)</f>
        <v>1997</v>
      </c>
      <c r="F27" s="225">
        <f>SUMIF('prec. 2015'!$A:$A,'ASL 1'!$B:$B,'prec. 2015'!$H:$H)</f>
        <v>8223.6081997142865</v>
      </c>
      <c r="G27" s="225">
        <f>SUMIF('4° trim. 2015'!A:A,'ASL 1'!B:B,'4° trim. 2015'!$H:$H)</f>
        <v>7383</v>
      </c>
      <c r="H27" s="225">
        <f>SUMIF('prev. 2016 ric'!A:A,'ASL 1'!B:B,'prev. 2016 ric'!$H:$H)</f>
        <v>7703</v>
      </c>
      <c r="I27" s="225">
        <f>SUMIF('1° trim 2016'!$A:$A,'ASL 1'!$B:$B,'1° trim 2016'!$H:$H)</f>
        <v>1937</v>
      </c>
      <c r="J27" s="225">
        <f t="shared" si="6"/>
        <v>365</v>
      </c>
      <c r="K27" s="225"/>
      <c r="L27" s="225">
        <f t="shared" si="7"/>
        <v>-240</v>
      </c>
      <c r="M27" s="225">
        <f t="shared" si="8"/>
        <v>320</v>
      </c>
      <c r="N27" s="225">
        <f t="shared" si="9"/>
        <v>45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2014'!$H:$H)</f>
        <v>13254</v>
      </c>
      <c r="E28" s="225">
        <f>SUMIF('1° trim. 2015'!$A:$A,'ASL 1'!$B:$B,'1° trim. 2015'!$H:$H)</f>
        <v>3314</v>
      </c>
      <c r="F28" s="225">
        <f>SUMIF('prec. 2015'!$A:$A,'ASL 1'!$B:$B,'prec. 2015'!$H:$H)</f>
        <v>13342.81904</v>
      </c>
      <c r="G28" s="225">
        <f>SUMIF('4° trim. 2015'!A:A,'ASL 1'!B:B,'4° trim. 2015'!$H:$H)</f>
        <v>13158</v>
      </c>
      <c r="H28" s="225">
        <f>SUMIF('prev. 2016 ric'!A:A,'ASL 1'!B:B,'prev. 2016 ric'!$H:$H)</f>
        <v>13342</v>
      </c>
      <c r="I28" s="225">
        <f>SUMIF('1° trim 2016'!$A:$A,'ASL 1'!$B:$B,'1° trim 2016'!$H:$H)</f>
        <v>3325</v>
      </c>
      <c r="J28" s="225">
        <f t="shared" si="6"/>
        <v>142</v>
      </c>
      <c r="K28" s="225"/>
      <c r="L28" s="225">
        <f t="shared" si="7"/>
        <v>44</v>
      </c>
      <c r="M28" s="225">
        <f t="shared" si="8"/>
        <v>184</v>
      </c>
      <c r="N28" s="225">
        <f t="shared" si="9"/>
        <v>-42</v>
      </c>
      <c r="O28" s="225"/>
      <c r="P28" s="225"/>
      <c r="Q28" s="225"/>
      <c r="R28" s="225"/>
      <c r="S28" s="225">
        <f t="shared" si="4"/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1">SUM(D20:D29)-D24</f>
        <v>46600</v>
      </c>
      <c r="E30" s="229">
        <f>SUM(E20:E29)-E24</f>
        <v>10354</v>
      </c>
      <c r="F30" s="229">
        <f t="shared" si="11"/>
        <v>46289.471558065932</v>
      </c>
      <c r="G30" s="229">
        <f t="shared" si="11"/>
        <v>45364</v>
      </c>
      <c r="H30" s="229">
        <f t="shared" si="11"/>
        <v>46328</v>
      </c>
      <c r="I30" s="229">
        <f t="shared" si="11"/>
        <v>11450</v>
      </c>
      <c r="J30" s="229">
        <f t="shared" si="11"/>
        <v>436</v>
      </c>
      <c r="K30" s="229">
        <f t="shared" si="11"/>
        <v>0</v>
      </c>
      <c r="L30" s="229">
        <f t="shared" si="11"/>
        <v>4384</v>
      </c>
      <c r="M30" s="229">
        <f t="shared" si="11"/>
        <v>964</v>
      </c>
      <c r="N30" s="229">
        <f t="shared" si="11"/>
        <v>-528</v>
      </c>
      <c r="O30" s="229">
        <f t="shared" si="11"/>
        <v>0</v>
      </c>
      <c r="P30" s="229">
        <f t="shared" si="11"/>
        <v>0</v>
      </c>
      <c r="Q30" s="229">
        <f t="shared" si="11"/>
        <v>0</v>
      </c>
      <c r="R30" s="229">
        <f t="shared" si="11"/>
        <v>0</v>
      </c>
      <c r="S30" s="229">
        <f t="shared" si="11"/>
        <v>0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2014'!$H:$H)</f>
        <v>3858</v>
      </c>
      <c r="E33" s="230">
        <f>SUMIF('1° trim. 2015'!$A:$A,'ASL 1'!$B:$B,'1° trim. 2015'!$H:$H)</f>
        <v>950</v>
      </c>
      <c r="F33" s="230">
        <f>SUMIF('prec. 2015'!$A:$A,'ASL 1'!$B:$B,'prec. 2015'!$H:$H)</f>
        <v>3000</v>
      </c>
      <c r="G33" s="230">
        <f>SUMIF('4° trim. 2015'!A:A,'ASL 1'!B:B,'4° trim. 2015'!$H:$H)</f>
        <v>2696</v>
      </c>
      <c r="H33" s="230">
        <f>SUMIF('prev. 2016 ric'!A:A,'ASL 1'!B:B,'prev. 2016 ric'!$H:$H)</f>
        <v>2765</v>
      </c>
      <c r="I33" s="230">
        <f>SUMIF('1° trim 2016'!$A:$A,'ASL 1'!$B:$B,'1° trim 2016'!$H:$H)</f>
        <v>633</v>
      </c>
      <c r="J33" s="230">
        <f>+I33*4-G33</f>
        <v>-164</v>
      </c>
      <c r="K33" s="230"/>
      <c r="L33" s="230">
        <f>+I33*4-E33*4</f>
        <v>-1268</v>
      </c>
      <c r="M33" s="230">
        <f>+H33-G33</f>
        <v>69</v>
      </c>
      <c r="N33" s="230">
        <f>+I33*4-H33</f>
        <v>-233</v>
      </c>
      <c r="O33" s="230"/>
      <c r="P33" s="230"/>
      <c r="Q33" s="230"/>
      <c r="R33" s="230"/>
      <c r="S33" s="230">
        <v>235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2014'!$H:$H)</f>
        <v>1571</v>
      </c>
      <c r="E34" s="230">
        <f>SUMIF('1° trim. 2015'!$A:$A,'ASL 1'!$B:$B,'1° trim. 2015'!$H:$H)</f>
        <v>390</v>
      </c>
      <c r="F34" s="230">
        <f>SUMIF('prec. 2015'!$A:$A,'ASL 1'!$B:$B,'prec. 2015'!$H:$H)</f>
        <v>1958</v>
      </c>
      <c r="G34" s="230">
        <f>SUMIF('4° trim. 2015'!A:A,'ASL 1'!B:B,'4° trim. 2015'!$H:$H)</f>
        <v>2248</v>
      </c>
      <c r="H34" s="230">
        <f>SUMIF('prev. 2016 ric'!A:A,'ASL 1'!B:B,'prev. 2016 ric'!$H:$H)</f>
        <v>1558</v>
      </c>
      <c r="I34" s="230">
        <f>SUMIF('1° trim 2016'!$A:$A,'ASL 1'!$B:$B,'1° trim 2016'!$H:$H)</f>
        <v>465</v>
      </c>
      <c r="J34" s="230">
        <f>+I34*4-G34</f>
        <v>-388</v>
      </c>
      <c r="K34" s="230"/>
      <c r="L34" s="230">
        <f>+I34*4-E34*4</f>
        <v>300</v>
      </c>
      <c r="M34" s="230">
        <f>+H34-G34</f>
        <v>-690</v>
      </c>
      <c r="N34" s="230">
        <f>+I34*4-H34</f>
        <v>302</v>
      </c>
      <c r="O34" s="230">
        <v>30</v>
      </c>
      <c r="P34" s="230">
        <v>72</v>
      </c>
      <c r="Q34" s="230">
        <v>255</v>
      </c>
      <c r="R34" s="230">
        <v>278</v>
      </c>
      <c r="S34" s="230">
        <v>400</v>
      </c>
    </row>
    <row r="35" spans="1:19" s="129" customFormat="1" ht="22.5" x14ac:dyDescent="0.25">
      <c r="B35" s="203"/>
      <c r="C35" s="205" t="s">
        <v>2221</v>
      </c>
      <c r="D35" s="231">
        <f t="shared" ref="D35:S35" si="12">SUM(D33:D34)</f>
        <v>5429</v>
      </c>
      <c r="E35" s="231">
        <f>SUM(E33:E34)</f>
        <v>1340</v>
      </c>
      <c r="F35" s="231">
        <f t="shared" si="12"/>
        <v>4958</v>
      </c>
      <c r="G35" s="231">
        <f t="shared" si="12"/>
        <v>4944</v>
      </c>
      <c r="H35" s="231">
        <f t="shared" si="12"/>
        <v>4323</v>
      </c>
      <c r="I35" s="231">
        <f t="shared" si="12"/>
        <v>1098</v>
      </c>
      <c r="J35" s="231">
        <f t="shared" si="12"/>
        <v>-552</v>
      </c>
      <c r="K35" s="231">
        <f t="shared" si="12"/>
        <v>0</v>
      </c>
      <c r="L35" s="231">
        <f t="shared" si="12"/>
        <v>-968</v>
      </c>
      <c r="M35" s="231">
        <f t="shared" si="12"/>
        <v>-621</v>
      </c>
      <c r="N35" s="231">
        <f t="shared" si="12"/>
        <v>69</v>
      </c>
      <c r="O35" s="231">
        <f t="shared" si="12"/>
        <v>30</v>
      </c>
      <c r="P35" s="231">
        <f t="shared" si="12"/>
        <v>72</v>
      </c>
      <c r="Q35" s="231">
        <f t="shared" si="12"/>
        <v>255</v>
      </c>
      <c r="R35" s="231">
        <f t="shared" si="12"/>
        <v>278</v>
      </c>
      <c r="S35" s="231">
        <f t="shared" si="12"/>
        <v>635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+G46-G41</f>
        <v>-3367</v>
      </c>
      <c r="I36" s="232">
        <f>+I46-G46</f>
        <v>-133023</v>
      </c>
      <c r="J36" s="232"/>
      <c r="K36" s="232">
        <f t="shared" ref="K36:M36" si="13">+K6+K17+K30+K35</f>
        <v>0</v>
      </c>
      <c r="L36" s="233">
        <f t="shared" si="13"/>
        <v>4476</v>
      </c>
      <c r="M36" s="233">
        <f t="shared" si="13"/>
        <v>80</v>
      </c>
      <c r="N36" s="233"/>
      <c r="O36" s="233"/>
      <c r="P36" s="233"/>
      <c r="Q36" s="233"/>
      <c r="R36" s="233"/>
      <c r="S36" s="233">
        <f>+S6+S17+S30+S35</f>
        <v>3270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45593</v>
      </c>
      <c r="E38" s="235">
        <f>+E13</f>
        <v>10918</v>
      </c>
      <c r="F38" s="235">
        <f t="shared" ref="F38:I38" si="14">+F13</f>
        <v>44648.898389000002</v>
      </c>
      <c r="G38" s="235">
        <f t="shared" si="14"/>
        <v>44756</v>
      </c>
      <c r="H38" s="235">
        <f t="shared" si="14"/>
        <v>44393</v>
      </c>
      <c r="I38" s="235">
        <f t="shared" si="14"/>
        <v>11131</v>
      </c>
      <c r="J38" s="235">
        <f>+J13</f>
        <v>-232</v>
      </c>
      <c r="K38" s="235">
        <f t="shared" ref="K38:N38" si="15">+K13</f>
        <v>0</v>
      </c>
      <c r="L38" s="235">
        <f t="shared" si="15"/>
        <v>852</v>
      </c>
      <c r="M38" s="235">
        <f>+M13</f>
        <v>-363</v>
      </c>
      <c r="N38" s="235">
        <f t="shared" si="15"/>
        <v>131</v>
      </c>
      <c r="O38" s="235">
        <f>+O13+O24</f>
        <v>97</v>
      </c>
      <c r="P38" s="235">
        <f>+P13+P24</f>
        <v>0</v>
      </c>
      <c r="Q38" s="235">
        <f>+Q13+Q24</f>
        <v>0</v>
      </c>
      <c r="R38" s="235">
        <f>+R13+R24</f>
        <v>0</v>
      </c>
      <c r="S38" s="235">
        <f>+S13+S24</f>
        <v>97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127268</v>
      </c>
      <c r="E39" s="236">
        <f t="shared" ref="E39:I39" si="16">+E17+E6+E35+E38+E30-E15-E10</f>
        <v>30152</v>
      </c>
      <c r="F39" s="236">
        <f t="shared" si="16"/>
        <v>130195.74682206594</v>
      </c>
      <c r="G39" s="236">
        <f t="shared" si="16"/>
        <v>127509</v>
      </c>
      <c r="H39" s="236">
        <f t="shared" si="16"/>
        <v>127178</v>
      </c>
      <c r="I39" s="236">
        <f t="shared" si="16"/>
        <v>31952</v>
      </c>
      <c r="J39" s="236">
        <f>+I39*4-G39</f>
        <v>299</v>
      </c>
      <c r="K39" s="236">
        <f>+K17+K6+K35+K38+K30-K38</f>
        <v>0</v>
      </c>
      <c r="L39" s="236">
        <f>+I39*4-E39*4</f>
        <v>7200</v>
      </c>
      <c r="M39" s="236">
        <f>+H39-G39</f>
        <v>-331</v>
      </c>
      <c r="N39" s="236">
        <f>+I39*4-H39</f>
        <v>630</v>
      </c>
      <c r="O39" s="236">
        <f>+O17+O6+O35+O38+O30</f>
        <v>387</v>
      </c>
      <c r="P39" s="236">
        <f>+P17+P6+P35+P38+P30</f>
        <v>622</v>
      </c>
      <c r="Q39" s="236">
        <f>+Q17+Q6+Q35+Q38+Q30</f>
        <v>970</v>
      </c>
      <c r="R39" s="236">
        <f>+R17+R6+R35+R38+R30</f>
        <v>998</v>
      </c>
      <c r="S39" s="236">
        <f>+S17+S6+S35+S38+S30</f>
        <v>3367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2014'!$H:$H)</f>
        <v>140948</v>
      </c>
      <c r="E41" s="236">
        <f>SUMIF('1° trim. 2015'!$A:$A,'ASL 1'!$B:$B,'1° trim. 2015'!$H:$H)</f>
        <v>33336</v>
      </c>
      <c r="F41" s="236">
        <f>SUMIF('prec. 2015'!$A:$A,'ASL 1'!$B:$B,'prec. 2015'!$H:$H)</f>
        <v>137734.45801093552</v>
      </c>
      <c r="G41" s="236">
        <f>SUMIF('4° trim. 2015'!A:A,'ASL 1'!B:B,'4° trim. 2015'!$H:$H)</f>
        <v>136390</v>
      </c>
      <c r="H41" s="236">
        <f>SUMIF('prev. 2016 ric'!A:A,'ASL 1'!B:B,'prev. 2016 ric'!$H:$H)</f>
        <v>135441</v>
      </c>
      <c r="I41" s="236">
        <f>SUMIF('1° trim 2016'!$A:$A,'ASL 1'!$B:$B,'1° trim 2016'!$H:$H)</f>
        <v>34173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140948</v>
      </c>
      <c r="E42" s="236">
        <f>+E41*4</f>
        <v>133344</v>
      </c>
      <c r="F42" s="236">
        <f t="shared" ref="F42:H42" si="17">+F41</f>
        <v>137734.45801093552</v>
      </c>
      <c r="G42" s="236">
        <f t="shared" si="17"/>
        <v>136390</v>
      </c>
      <c r="H42" s="236">
        <f t="shared" si="17"/>
        <v>135441</v>
      </c>
      <c r="I42" s="236">
        <f>+I41*4</f>
        <v>136692</v>
      </c>
      <c r="J42" s="236">
        <f>+I41*4-G41</f>
        <v>302</v>
      </c>
      <c r="K42" s="236">
        <f>+K19+K8+K37+K40+K32-K40</f>
        <v>0</v>
      </c>
      <c r="L42" s="236">
        <f>+I41*4-E41*4</f>
        <v>3348</v>
      </c>
      <c r="M42" s="236">
        <f>+H41-G41</f>
        <v>-949</v>
      </c>
      <c r="N42" s="236">
        <f>+I41*4-H41</f>
        <v>1251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>
        <f>+G43</f>
        <v>0</v>
      </c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3367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133023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14" zoomScale="75" zoomScaleNormal="75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1859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2014'!$I:$I)</f>
        <v>23499</v>
      </c>
      <c r="E6" s="222">
        <f>SUMIF('1° trim. 2015'!$A:$A,'ASL 1'!$B:$B,'1° trim. 2015'!$I:$I)</f>
        <v>5871</v>
      </c>
      <c r="F6" s="222">
        <f>SUMIF('prec. 2015'!$A:$A,'ASL 1'!$B:$B,'prec. 2015'!$I:$I)</f>
        <v>24167.449566929099</v>
      </c>
      <c r="G6" s="222">
        <f>SUMIF('4° trim. 2015'!A:A,'ASL 1'!B:B,'4° trim. 2015'!$I:$I)</f>
        <v>23481</v>
      </c>
      <c r="H6" s="222">
        <f>SUMIF('prev. 2016 ric'!A:A,'ASL 1'!B:B,'prev. 2016 ric'!$I:$I)</f>
        <v>22311</v>
      </c>
      <c r="I6" s="222">
        <f>SUMIF('1° trim 2016'!$A:$A,'ASL 1'!$B:$B,'1° trim 2016'!$I:$I)</f>
        <v>5652</v>
      </c>
      <c r="J6" s="222">
        <f>+I6*4-G6</f>
        <v>-873</v>
      </c>
      <c r="K6" s="222"/>
      <c r="L6" s="222">
        <f>+I6*4-E6*4</f>
        <v>-876</v>
      </c>
      <c r="M6" s="222">
        <f>+H6-G6</f>
        <v>-1170</v>
      </c>
      <c r="N6" s="222">
        <f>+I6*4-H6</f>
        <v>297</v>
      </c>
      <c r="O6" s="222">
        <v>129.83000000000001</v>
      </c>
      <c r="P6" s="222">
        <v>259.66000000000003</v>
      </c>
      <c r="Q6" s="222">
        <v>519.33000000000004</v>
      </c>
      <c r="R6" s="222">
        <v>649.16</v>
      </c>
      <c r="S6" s="222">
        <f>SUM(O6:R6)</f>
        <v>1557.98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2014'!$I:$I)</f>
        <v>2919</v>
      </c>
      <c r="E9" s="223">
        <f>SUMIF('1° trim. 2015'!$A:$A,'ASL 1'!$B:$B,'1° trim. 2015'!$I:$I)</f>
        <v>569</v>
      </c>
      <c r="F9" s="223">
        <f>SUMIF('prec. 2015'!$A:$A,'ASL 1'!$B:$B,'prec. 2015'!$I:$I)</f>
        <v>2219.2709186666657</v>
      </c>
      <c r="G9" s="223">
        <f>SUMIF('4° trim. 2015'!A:A,'ASL 1'!B:B,'4° trim. 2015'!$I:$I)</f>
        <v>2244</v>
      </c>
      <c r="H9" s="223">
        <f>SUMIF('prev. 2016 ric'!A:A,'ASL 1'!B:B,'prev. 2016 ric'!$I:$I)</f>
        <v>2492</v>
      </c>
      <c r="I9" s="223">
        <f>SUMIF('1° trim 2016'!$A:$A,'ASL 1'!$B:$B,'1° trim 2016'!$I:$I)</f>
        <v>688</v>
      </c>
      <c r="J9" s="223">
        <f t="shared" ref="J9:J15" si="0">+I9*4-G9</f>
        <v>508</v>
      </c>
      <c r="K9" s="223"/>
      <c r="L9" s="223">
        <f t="shared" ref="L9:L15" si="1">+I9*4-E9*4</f>
        <v>476</v>
      </c>
      <c r="M9" s="223">
        <f t="shared" ref="M9:M16" si="2">+H9-G9</f>
        <v>248</v>
      </c>
      <c r="N9" s="223">
        <f t="shared" ref="N9:N16" si="3">+I9*4-H9</f>
        <v>260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2014'!$I:$I)</f>
        <v>6865</v>
      </c>
      <c r="E10" s="223">
        <f>SUMIF('1° trim. 2015'!$A:$A,'ASL 1'!$B:$B,'1° trim. 2015'!$I:$I)</f>
        <v>1705</v>
      </c>
      <c r="F10" s="223">
        <f>SUMIF('prec. 2015'!$A:$A,'ASL 1'!$B:$B,'prec. 2015'!$I:$I)</f>
        <v>6521.3837839999997</v>
      </c>
      <c r="G10" s="223">
        <f>SUMIF('4° trim. 2015'!A:A,'ASL 1'!B:B,'4° trim. 2015'!$I:$I)</f>
        <v>5814</v>
      </c>
      <c r="H10" s="223">
        <f>SUMIF('prev. 2016 ric'!A:A,'ASL 1'!B:B,'prev. 2016 ric'!$I:$I)</f>
        <v>6577</v>
      </c>
      <c r="I10" s="223">
        <f>SUMIF('1° trim 2016'!$A:$A,'ASL 1'!$B:$B,'1° trim 2016'!$I:$I)</f>
        <v>1416</v>
      </c>
      <c r="J10" s="223">
        <f t="shared" si="0"/>
        <v>-150</v>
      </c>
      <c r="K10" s="223"/>
      <c r="L10" s="223">
        <f t="shared" si="1"/>
        <v>-1156</v>
      </c>
      <c r="M10" s="223">
        <f t="shared" si="2"/>
        <v>763</v>
      </c>
      <c r="N10" s="223">
        <f t="shared" si="3"/>
        <v>-913</v>
      </c>
      <c r="O10" s="223"/>
      <c r="P10" s="223"/>
      <c r="Q10" s="223"/>
      <c r="R10" s="223"/>
      <c r="S10" s="223">
        <f>SUM(O10:R10)</f>
        <v>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2014'!$I:$I)</f>
        <v>16719</v>
      </c>
      <c r="E11" s="223">
        <f>SUMIF('1° trim. 2015'!$A:$A,'ASL 1'!$B:$B,'1° trim. 2015'!$I:$I)</f>
        <v>4062</v>
      </c>
      <c r="F11" s="223">
        <f>SUMIF('prec. 2015'!$A:$A,'ASL 1'!$B:$B,'prec. 2015'!$I:$I)</f>
        <v>16027.806710302306</v>
      </c>
      <c r="G11" s="223">
        <f>SUMIF('4° trim. 2015'!A:A,'ASL 1'!B:B,'4° trim. 2015'!$I:$I)</f>
        <v>15619</v>
      </c>
      <c r="H11" s="223">
        <f>SUMIF('prev. 2016 ric'!A:A,'ASL 1'!B:B,'prev. 2016 ric'!$I:$I)</f>
        <v>16288</v>
      </c>
      <c r="I11" s="223">
        <f>SUMIF('1° trim 2016'!$A:$A,'ASL 1'!$B:$B,'1° trim 2016'!$I:$I)</f>
        <v>4196</v>
      </c>
      <c r="J11" s="223">
        <f t="shared" si="0"/>
        <v>1165</v>
      </c>
      <c r="K11" s="223"/>
      <c r="L11" s="223">
        <f t="shared" si="1"/>
        <v>536</v>
      </c>
      <c r="M11" s="223">
        <f t="shared" si="2"/>
        <v>669</v>
      </c>
      <c r="N11" s="223">
        <f t="shared" si="3"/>
        <v>496</v>
      </c>
      <c r="O11" s="223"/>
      <c r="P11" s="223"/>
      <c r="Q11" s="223"/>
      <c r="R11" s="223"/>
      <c r="S11" s="223">
        <f t="shared" ref="S11:S34" si="4">SUM(O11:R11)</f>
        <v>0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2014'!$I:$I)</f>
        <v>243</v>
      </c>
      <c r="E12" s="223">
        <f>SUMIF('1° trim. 2015'!$A:$A,'ASL 1'!$B:$B,'1° trim. 2015'!$I:$I)</f>
        <v>7</v>
      </c>
      <c r="F12" s="223">
        <f>SUMIF('prec. 2015'!$A:$A,'ASL 1'!$B:$B,'prec. 2015'!$I:$I)</f>
        <v>92.937898000000004</v>
      </c>
      <c r="G12" s="223">
        <f>SUMIF('4° trim. 2015'!A:A,'ASL 1'!B:B,'4° trim. 2015'!$I:$I)</f>
        <v>324</v>
      </c>
      <c r="H12" s="223">
        <f>SUMIF('prev. 2016 ric'!A:A,'ASL 1'!B:B,'prev. 2016 ric'!$I:$I)</f>
        <v>93</v>
      </c>
      <c r="I12" s="223">
        <f>SUMIF('1° trim 2016'!$A:$A,'ASL 1'!$B:$B,'1° trim 2016'!$I:$I)</f>
        <v>280</v>
      </c>
      <c r="J12" s="223">
        <f t="shared" si="0"/>
        <v>796</v>
      </c>
      <c r="K12" s="223"/>
      <c r="L12" s="223">
        <f t="shared" si="1"/>
        <v>1092</v>
      </c>
      <c r="M12" s="223">
        <f t="shared" si="2"/>
        <v>-231</v>
      </c>
      <c r="N12" s="223">
        <f t="shared" si="3"/>
        <v>1027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2014'!$I:$I)+SUMIF('prec. 2015'!$A:$A,'ASL 1'!$A13:$A13,'CONS. 2014'!$I:$I)+SUMIF('prec. 2015'!$A:$A,'ASL 1'!$A14:$A14,'CONS. 2014'!$I:$I)</f>
        <v>91481</v>
      </c>
      <c r="E13" s="223">
        <f>SUMIF('1° trim. 2015'!$A:$A,'ASL 1'!$A12:$A12,'1° trim. 2015'!$I:$I)+SUMIF('1° trim. 2015'!$A:$A,'ASL 1'!$A13:$A13,'1° trim. 2015'!$I:$I)+SUMIF('1° trim. 2015'!$A:$A,'ASL 1'!$A14:$A14,'1° trim. 2015'!$I:$I)</f>
        <v>22545</v>
      </c>
      <c r="F13" s="223">
        <f>SUMIF('prec. 2015'!$A:$A,'ASL 1'!$A12:$A12,'prec. 2015'!$I:$I)+SUMIF('prec. 2015'!$A:$A,'ASL 1'!$A13:$A13,'prec. 2015'!$I:$I)+SUMIF('prec. 2015'!$A:$A,'ASL 1'!$A14:$A14,'prec. 2015'!$I:$I)</f>
        <v>87904.637527258412</v>
      </c>
      <c r="G13" s="223">
        <f>SUMIF('prec. 2015'!$A:$A,'ASL 1'!$A12:$A12,'4° trim. 2015'!$I:$I)+SUMIF('prec. 2015'!$A:$A,'ASL 1'!$A13:$A13,'4° trim. 2015'!$I:$I)+SUMIF('prec. 2015'!$A:$A,'ASL 1'!$A14:$A14,'4° trim. 2015'!$I:$I)</f>
        <v>88695</v>
      </c>
      <c r="H13" s="223">
        <f>SUMIF('prec. 2015'!$A:$A,'ASL 1'!$A12:$A12,'prev. 2016 ric'!$I:$I)+SUMIF('prec. 2015'!$A:$A,'ASL 1'!$A13:$A13,'prev. 2016 ric'!$I:$I)+SUMIF('prec. 2015'!$A:$A,'ASL 1'!$A14:$A14,'prev. 2016 ric'!$I:$I)</f>
        <v>87899</v>
      </c>
      <c r="I13" s="223">
        <f>SUMIF('1° trim 2016'!$A:$A,'ASL 1'!$A12:$A12,'1° trim 2016'!$I:$I)+SUMIF('1° trim 2016'!$A:$A,'ASL 1'!$A13:$A13,'1° trim 2016'!$I:$I)+SUMIF('1° trim 2016'!$A:$A,'ASL 1'!$A14:$A14,'1° trim 2016'!$I:$I)</f>
        <v>21737</v>
      </c>
      <c r="J13" s="223">
        <f t="shared" si="0"/>
        <v>-1747</v>
      </c>
      <c r="K13" s="223"/>
      <c r="L13" s="223">
        <f t="shared" si="1"/>
        <v>-3232</v>
      </c>
      <c r="M13" s="223">
        <f t="shared" si="2"/>
        <v>-796</v>
      </c>
      <c r="N13" s="223">
        <f t="shared" si="3"/>
        <v>-951</v>
      </c>
      <c r="O13" s="223">
        <v>70</v>
      </c>
      <c r="P13" s="223">
        <v>141</v>
      </c>
      <c r="Q13" s="223">
        <v>282</v>
      </c>
      <c r="R13" s="223">
        <v>352</v>
      </c>
      <c r="S13" s="223">
        <f t="shared" si="4"/>
        <v>845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2014'!$I:$I)</f>
        <v>1963</v>
      </c>
      <c r="E14" s="223">
        <f>SUMIF('1° trim. 2015'!$A:$A,'ASL 1'!$B:$B,'1° trim. 2015'!$I:$I)</f>
        <v>481</v>
      </c>
      <c r="F14" s="223">
        <f>SUMIF('prec. 2015'!$A:$A,'ASL 1'!$B:$B,'prec. 2015'!$I:$I)</f>
        <v>1903.5908399999996</v>
      </c>
      <c r="G14" s="223">
        <f>SUMIF('4° trim. 2015'!A:A,'ASL 1'!B:B,'4° trim. 2015'!$I:$I)</f>
        <v>1952</v>
      </c>
      <c r="H14" s="223">
        <f>SUMIF('prev. 2016 ric'!A:A,'ASL 1'!B:B,'prev. 2016 ric'!$I:$I)</f>
        <v>1798</v>
      </c>
      <c r="I14" s="223">
        <f>SUMIF('1° trim 2016'!$A:$A,'ASL 1'!$B:$B,'1° trim 2016'!$I:$I)</f>
        <v>376</v>
      </c>
      <c r="J14" s="223">
        <f t="shared" si="0"/>
        <v>-448</v>
      </c>
      <c r="K14" s="223"/>
      <c r="L14" s="223">
        <f t="shared" si="1"/>
        <v>-420</v>
      </c>
      <c r="M14" s="223">
        <f t="shared" si="2"/>
        <v>-154</v>
      </c>
      <c r="N14" s="223">
        <f t="shared" si="3"/>
        <v>-294</v>
      </c>
      <c r="O14" s="223">
        <v>9</v>
      </c>
      <c r="P14" s="223">
        <v>18</v>
      </c>
      <c r="Q14" s="223">
        <v>35</v>
      </c>
      <c r="R14" s="223">
        <v>44</v>
      </c>
      <c r="S14" s="223">
        <f t="shared" si="4"/>
        <v>106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2014'!$I:$I)</f>
        <v>16337</v>
      </c>
      <c r="E15" s="223">
        <f>SUMIF('1° trim. 2015'!$A:$A,'ASL 1'!$B:$B,'1° trim. 2015'!$I:$I)</f>
        <v>4062</v>
      </c>
      <c r="F15" s="223">
        <f>SUMIF('prec. 2015'!$A:$A,'ASL 1'!$B:$B,'prec. 2015'!$I:$I)</f>
        <v>15916.707410115927</v>
      </c>
      <c r="G15" s="223">
        <f>SUMIF('4° trim. 2015'!A:A,'ASL 1'!B:B,'4° trim. 2015'!$I:$I)</f>
        <v>16749</v>
      </c>
      <c r="H15" s="223">
        <f>SUMIF('prev. 2016 ric'!A:A,'ASL 1'!B:B,'prev. 2016 ric'!$I:$I)</f>
        <v>15286</v>
      </c>
      <c r="I15" s="223">
        <f>SUMIF('1° trim 2016'!$A:$A,'ASL 1'!$B:$B,'1° trim 2016'!$I:$I)</f>
        <v>4249</v>
      </c>
      <c r="J15" s="223">
        <f t="shared" si="0"/>
        <v>247</v>
      </c>
      <c r="K15" s="223"/>
      <c r="L15" s="223">
        <f t="shared" si="1"/>
        <v>748</v>
      </c>
      <c r="M15" s="223">
        <f t="shared" si="2"/>
        <v>-1463</v>
      </c>
      <c r="N15" s="223">
        <f t="shared" si="3"/>
        <v>1710</v>
      </c>
      <c r="O15" s="223">
        <v>22</v>
      </c>
      <c r="P15" s="223">
        <v>43</v>
      </c>
      <c r="Q15" s="223">
        <v>88</v>
      </c>
      <c r="R15" s="223">
        <v>110</v>
      </c>
      <c r="S15" s="223">
        <f t="shared" si="4"/>
        <v>263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>
        <v>23</v>
      </c>
      <c r="P16" s="223">
        <v>46</v>
      </c>
      <c r="Q16" s="223">
        <v>92</v>
      </c>
      <c r="R16" s="223">
        <v>115</v>
      </c>
      <c r="S16" s="223">
        <f t="shared" si="4"/>
        <v>276</v>
      </c>
    </row>
    <row r="17" spans="1:19" s="129" customFormat="1" x14ac:dyDescent="0.25">
      <c r="B17" s="191"/>
      <c r="C17" s="194" t="s">
        <v>2219</v>
      </c>
      <c r="D17" s="224">
        <f t="shared" ref="D17" si="5">SUM(D9:D16)-D13</f>
        <v>45046</v>
      </c>
      <c r="E17" s="224">
        <f t="shared" ref="E17" si="6">SUM(E9:E16)-E13</f>
        <v>10886</v>
      </c>
      <c r="F17" s="224">
        <f t="shared" ref="F17" si="7">SUM(F9:F16)-F13</f>
        <v>42681.697561084904</v>
      </c>
      <c r="G17" s="224">
        <f t="shared" ref="G17" si="8">SUM(G9:G16)-G13</f>
        <v>42702</v>
      </c>
      <c r="H17" s="224">
        <f t="shared" ref="H17" si="9">SUM(H9:H16)-H13</f>
        <v>42534</v>
      </c>
      <c r="I17" s="224">
        <f t="shared" ref="I17" si="10">SUM(I9:I16)-I13</f>
        <v>11205</v>
      </c>
      <c r="J17" s="224">
        <f t="shared" ref="J17:N17" si="11">SUM(J9:J16)-J13</f>
        <v>2118</v>
      </c>
      <c r="K17" s="224">
        <f t="shared" si="11"/>
        <v>0</v>
      </c>
      <c r="L17" s="224">
        <f t="shared" si="11"/>
        <v>1276</v>
      </c>
      <c r="M17" s="224">
        <f t="shared" si="11"/>
        <v>-168</v>
      </c>
      <c r="N17" s="224">
        <f t="shared" si="11"/>
        <v>2286</v>
      </c>
      <c r="O17" s="224">
        <f t="shared" ref="O17" si="12">SUM(O9:O16)-O13</f>
        <v>54</v>
      </c>
      <c r="P17" s="224">
        <f t="shared" ref="P17" si="13">SUM(P9:P16)-P13</f>
        <v>107</v>
      </c>
      <c r="Q17" s="224">
        <f t="shared" ref="Q17" si="14">SUM(Q9:Q16)-Q13</f>
        <v>215</v>
      </c>
      <c r="R17" s="224">
        <f t="shared" ref="R17" si="15">SUM(R9:R16)-R13</f>
        <v>269</v>
      </c>
      <c r="S17" s="224">
        <f t="shared" ref="S17" si="16">SUM(S9:S16)-S13</f>
        <v>645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2014'!$I:$I)</f>
        <v>8951</v>
      </c>
      <c r="E20" s="225">
        <f>SUMIF('1° trim. 2015'!$A:$A,'ASL 1'!$B:$B,'1° trim. 2015'!$I:$I)</f>
        <v>2159</v>
      </c>
      <c r="F20" s="225">
        <f>SUMIF('prec. 2015'!$A:$A,'ASL 1'!$B:$B,'prec. 2015'!$I:$I)</f>
        <v>8933.8833200301597</v>
      </c>
      <c r="G20" s="225">
        <f>SUMIF('4° trim. 2015'!A:A,'ASL 1'!B:B,'4° trim. 2015'!$I:$I)</f>
        <v>8903</v>
      </c>
      <c r="H20" s="225">
        <f>SUMIF('prev. 2016 ric'!A:A,'ASL 1'!B:B,'prev. 2016 ric'!$I:$I)</f>
        <v>8747</v>
      </c>
      <c r="I20" s="225">
        <f>SUMIF('1° trim 2016'!$A:$A,'ASL 1'!$B:$B,'1° trim 2016'!$I:$I)</f>
        <v>2371</v>
      </c>
      <c r="J20" s="225">
        <f t="shared" ref="J20:J28" si="17">+I20*4-G20</f>
        <v>581</v>
      </c>
      <c r="K20" s="225"/>
      <c r="L20" s="225">
        <f t="shared" ref="L20:L28" si="18">+I20*4-E20*4</f>
        <v>848</v>
      </c>
      <c r="M20" s="225">
        <f t="shared" ref="M20:M28" si="19">+H20-G20</f>
        <v>-156</v>
      </c>
      <c r="N20" s="225">
        <f t="shared" ref="N20:N29" si="20">+I20*4-H20</f>
        <v>737</v>
      </c>
      <c r="O20" s="225">
        <v>25</v>
      </c>
      <c r="P20" s="225">
        <v>49</v>
      </c>
      <c r="Q20" s="225">
        <v>99</v>
      </c>
      <c r="R20" s="225">
        <v>123</v>
      </c>
      <c r="S20" s="225">
        <f t="shared" si="4"/>
        <v>296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2014'!$I:$I)</f>
        <v>5379</v>
      </c>
      <c r="E21" s="225">
        <f>SUMIF('1° trim. 2015'!$A:$A,'ASL 1'!$B:$B,'1° trim. 2015'!$I:$I)</f>
        <v>1373</v>
      </c>
      <c r="F21" s="225">
        <f>SUMIF('prec. 2015'!$A:$A,'ASL 1'!$B:$B,'prec. 2015'!$I:$I)</f>
        <v>5400.4509648729154</v>
      </c>
      <c r="G21" s="225">
        <f>SUMIF('4° trim. 2015'!A:A,'ASL 1'!B:B,'4° trim. 2015'!$I:$I)</f>
        <v>5642</v>
      </c>
      <c r="H21" s="225">
        <f>SUMIF('prev. 2016 ric'!A:A,'ASL 1'!B:B,'prev. 2016 ric'!$I:$I)</f>
        <v>5947</v>
      </c>
      <c r="I21" s="225">
        <f>SUMIF('1° trim 2016'!$A:$A,'ASL 1'!$B:$B,'1° trim 2016'!$I:$I)</f>
        <v>1411</v>
      </c>
      <c r="J21" s="225">
        <f t="shared" si="17"/>
        <v>2</v>
      </c>
      <c r="K21" s="225"/>
      <c r="L21" s="225">
        <f t="shared" si="18"/>
        <v>152</v>
      </c>
      <c r="M21" s="225">
        <f t="shared" si="19"/>
        <v>305</v>
      </c>
      <c r="N21" s="225">
        <f t="shared" si="20"/>
        <v>-303</v>
      </c>
      <c r="O21" s="225">
        <v>-47</v>
      </c>
      <c r="P21" s="225">
        <v>-94</v>
      </c>
      <c r="Q21" s="225">
        <v>-187</v>
      </c>
      <c r="R21" s="225">
        <v>-234</v>
      </c>
      <c r="S21" s="225">
        <f t="shared" si="4"/>
        <v>-562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2014'!$I:$I)</f>
        <v>6865</v>
      </c>
      <c r="E22" s="225">
        <f>SUMIF('1° trim. 2015'!$A:$A,'ASL 1'!$B:$B,'1° trim. 2015'!$I:$I)</f>
        <v>1705</v>
      </c>
      <c r="F22" s="225">
        <f>SUMIF('prec. 2015'!$A:$A,'ASL 1'!$B:$B,'prec. 2015'!$I:$I)</f>
        <v>6521.3837839999997</v>
      </c>
      <c r="G22" s="225">
        <f>SUMIF('4° trim. 2015'!A:A,'ASL 1'!B:B,'4° trim. 2015'!$I:$I)</f>
        <v>5814</v>
      </c>
      <c r="H22" s="225">
        <f>SUMIF('prev. 2016 ric'!A:A,'ASL 1'!B:B,'prev. 2016 ric'!$I:$I)</f>
        <v>6577</v>
      </c>
      <c r="I22" s="225">
        <f>SUMIF('1° trim 2016'!$A:$A,'ASL 1'!$B:$B,'1° trim 2016'!$I:$I)</f>
        <v>1416</v>
      </c>
      <c r="J22" s="225">
        <f t="shared" si="17"/>
        <v>-150</v>
      </c>
      <c r="K22" s="225"/>
      <c r="L22" s="225">
        <f t="shared" si="18"/>
        <v>-1156</v>
      </c>
      <c r="M22" s="225">
        <f t="shared" si="19"/>
        <v>763</v>
      </c>
      <c r="N22" s="225">
        <f t="shared" si="20"/>
        <v>-913</v>
      </c>
      <c r="O22" s="225">
        <v>0.88</v>
      </c>
      <c r="P22" s="225">
        <v>2</v>
      </c>
      <c r="Q22" s="225">
        <v>4</v>
      </c>
      <c r="R22" s="225">
        <v>4</v>
      </c>
      <c r="S22" s="225">
        <f t="shared" si="4"/>
        <v>10.879999999999999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2014'!$I:$I)</f>
        <v>1551</v>
      </c>
      <c r="E23" s="225">
        <f>SUMIF('1° trim. 2015'!$A:$A,'ASL 1'!$B:$B,'1° trim. 2015'!$I:$I)</f>
        <v>351</v>
      </c>
      <c r="F23" s="225">
        <f>SUMIF('prec. 2015'!$A:$A,'ASL 1'!$B:$B,'prec. 2015'!$I:$I)</f>
        <v>1531.2007650969208</v>
      </c>
      <c r="G23" s="225">
        <f>SUMIF('4° trim. 2015'!A:A,'ASL 1'!B:B,'4° trim. 2015'!$I:$I)</f>
        <v>1487</v>
      </c>
      <c r="H23" s="225">
        <f>SUMIF('prev. 2016 ric'!A:A,'ASL 1'!B:B,'prev. 2016 ric'!$I:$I)</f>
        <v>1483</v>
      </c>
      <c r="I23" s="225">
        <f>SUMIF('1° trim 2016'!$A:$A,'ASL 1'!$B:$B,'1° trim 2016'!$I:$I)</f>
        <v>370</v>
      </c>
      <c r="J23" s="225">
        <f t="shared" si="17"/>
        <v>-7</v>
      </c>
      <c r="K23" s="225"/>
      <c r="L23" s="225">
        <f t="shared" si="18"/>
        <v>76</v>
      </c>
      <c r="M23" s="225">
        <f t="shared" si="19"/>
        <v>-4</v>
      </c>
      <c r="N23" s="225">
        <f t="shared" si="20"/>
        <v>-3</v>
      </c>
      <c r="O23" s="225">
        <v>4</v>
      </c>
      <c r="P23" s="225">
        <v>8</v>
      </c>
      <c r="Q23" s="225">
        <v>16</v>
      </c>
      <c r="R23" s="225">
        <v>20</v>
      </c>
      <c r="S23" s="225">
        <f t="shared" si="4"/>
        <v>48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91481</v>
      </c>
      <c r="E24" s="225">
        <v>22545</v>
      </c>
      <c r="F24" s="225">
        <v>87904.637527258412</v>
      </c>
      <c r="G24" s="225">
        <v>88695</v>
      </c>
      <c r="H24" s="225">
        <v>87899</v>
      </c>
      <c r="I24" s="225">
        <v>21737</v>
      </c>
      <c r="J24" s="225">
        <f t="shared" si="17"/>
        <v>-1747</v>
      </c>
      <c r="K24" s="225"/>
      <c r="L24" s="225">
        <f t="shared" si="18"/>
        <v>-3232</v>
      </c>
      <c r="M24" s="225">
        <f t="shared" si="19"/>
        <v>-796</v>
      </c>
      <c r="N24" s="225">
        <f t="shared" si="20"/>
        <v>-951</v>
      </c>
      <c r="O24" s="225">
        <v>-13</v>
      </c>
      <c r="P24" s="225">
        <v>-25</v>
      </c>
      <c r="Q24" s="225">
        <v>-51</v>
      </c>
      <c r="R24" s="225">
        <v>-63</v>
      </c>
      <c r="S24" s="225">
        <f t="shared" ref="S24" si="21">SUM(O24:R24)</f>
        <v>-152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2014'!$I:$I)+SUMIF('prec. 2015'!$A:$A,'ASL 1'!$A23:$A23,'CONS. 2014'!$I:$I)</f>
        <v>1365</v>
      </c>
      <c r="E25" s="225">
        <f>SUMIF('prec. 2015'!$A:$A,'ASL 1'!$A22:$A22,'1° trim. 2015'!$I:$I)+SUMIF('prec. 2015'!$A:$A,'ASL 1'!$A23:$A23,'1° trim. 2015'!$I:$I)</f>
        <v>383</v>
      </c>
      <c r="F25" s="225">
        <f>SUMIF('prec. 2015'!$A:$A,'ASL 1'!$A22:$A22,'prec. 2015'!$I:$I)+SUMIF('prec. 2015'!$A:$A,'ASL 1'!$A23:$A23,'prec. 2015'!$I:$I)</f>
        <v>1065.5698100000002</v>
      </c>
      <c r="G25" s="225">
        <f>SUMIF('prec. 2015'!$A:$A,'ASL 1'!$A22:$A22,'4° trim. 2015'!$I:$I)+SUMIF('prec. 2015'!$A:$A,'ASL 1'!$A23:$A23,'4° trim. 2015'!$I:$I)</f>
        <v>1216</v>
      </c>
      <c r="H25" s="225">
        <f>SUMIF('prec. 2015'!$A:$A,'ASL 1'!$A22:$A22,'prev. 2016'!$I:$I)+SUMIF('prec. 2015'!$A:$A,'ASL 1'!$A23:$A23,'prev. 2016'!$I:$I)</f>
        <v>1161</v>
      </c>
      <c r="I25" s="225">
        <f>SUMIF('prec. 2015'!$A:$A,'ASL 1'!$A22:$A22,'1° trim 2016'!$I:$I)+SUMIF('prec. 2015'!$A:$A,'ASL 1'!$A23:$A23,'1° trim 2016'!$I:$I)</f>
        <v>444</v>
      </c>
      <c r="J25" s="225">
        <f t="shared" si="17"/>
        <v>560</v>
      </c>
      <c r="K25" s="225"/>
      <c r="L25" s="225">
        <f t="shared" si="18"/>
        <v>244</v>
      </c>
      <c r="M25" s="225">
        <f t="shared" si="19"/>
        <v>-55</v>
      </c>
      <c r="N25" s="225">
        <f t="shared" si="20"/>
        <v>615</v>
      </c>
      <c r="O25" s="225">
        <v>13</v>
      </c>
      <c r="P25" s="228">
        <v>25.96</v>
      </c>
      <c r="Q25" s="225">
        <v>51.92</v>
      </c>
      <c r="R25" s="225">
        <v>64.91</v>
      </c>
      <c r="S25" s="225">
        <f t="shared" si="4"/>
        <v>155.79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2014'!$I:$I)</f>
        <v>6724</v>
      </c>
      <c r="E26" s="225">
        <f>SUMIF('1° trim. 2015'!$A:$A,'ASL 1'!$B:$B,'1° trim. 2015'!$I:$I)</f>
        <v>1495</v>
      </c>
      <c r="F26" s="225">
        <f>SUMIF('prec. 2015'!$A:$A,'ASL 1'!$B:$B,'prec. 2015'!$I:$I)</f>
        <v>6589.9213300000001</v>
      </c>
      <c r="G26" s="225">
        <f>SUMIF('4° trim. 2015'!A:A,'ASL 1'!B:B,'4° trim. 2015'!$I:$I)</f>
        <v>6568</v>
      </c>
      <c r="H26" s="225">
        <f>SUMIF('prev. 2016 ric'!A:A,'ASL 1'!B:B,'prev. 2016 ric'!$I:$I)</f>
        <v>6651</v>
      </c>
      <c r="I26" s="225">
        <f>SUMIF('1° trim 2016'!$A:$A,'ASL 1'!$B:$B,'1° trim 2016'!$I:$I)</f>
        <v>1810</v>
      </c>
      <c r="J26" s="225">
        <f t="shared" si="17"/>
        <v>672</v>
      </c>
      <c r="K26" s="225"/>
      <c r="L26" s="225">
        <f t="shared" si="18"/>
        <v>1260</v>
      </c>
      <c r="M26" s="225">
        <f t="shared" si="19"/>
        <v>83</v>
      </c>
      <c r="N26" s="225">
        <f t="shared" si="20"/>
        <v>589</v>
      </c>
      <c r="O26" s="225">
        <v>12</v>
      </c>
      <c r="P26" s="225">
        <v>23</v>
      </c>
      <c r="Q26" s="225">
        <v>47</v>
      </c>
      <c r="R26" s="225">
        <v>59</v>
      </c>
      <c r="S26" s="225">
        <f t="shared" si="4"/>
        <v>141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2014'!$I:$I)</f>
        <v>14480</v>
      </c>
      <c r="E27" s="225">
        <f>SUMIF('1° trim. 2015'!$A:$A,'ASL 1'!$B:$B,'1° trim. 2015'!$I:$I)</f>
        <v>3791</v>
      </c>
      <c r="F27" s="225">
        <f>SUMIF('prec. 2015'!$A:$A,'ASL 1'!$B:$B,'prec. 2015'!$I:$I)</f>
        <v>14667.861790000003</v>
      </c>
      <c r="G27" s="225">
        <f>SUMIF('4° trim. 2015'!A:A,'ASL 1'!B:B,'4° trim. 2015'!$I:$I)</f>
        <v>15457</v>
      </c>
      <c r="H27" s="225">
        <f>SUMIF('prev. 2016 ric'!A:A,'ASL 1'!B:B,'prev. 2016 ric'!$I:$I)</f>
        <v>14519</v>
      </c>
      <c r="I27" s="225">
        <f>SUMIF('1° trim 2016'!$A:$A,'ASL 1'!$B:$B,'1° trim 2016'!$I:$I)</f>
        <v>4049</v>
      </c>
      <c r="J27" s="225">
        <f t="shared" si="17"/>
        <v>739</v>
      </c>
      <c r="K27" s="225"/>
      <c r="L27" s="225">
        <f t="shared" si="18"/>
        <v>1032</v>
      </c>
      <c r="M27" s="225">
        <f t="shared" si="19"/>
        <v>-938</v>
      </c>
      <c r="N27" s="225">
        <f t="shared" si="20"/>
        <v>1677</v>
      </c>
      <c r="O27" s="225">
        <f>7.44+4.5+0.26+0.76+22.34</f>
        <v>35.299999999999997</v>
      </c>
      <c r="P27" s="225">
        <v>71</v>
      </c>
      <c r="Q27" s="225">
        <v>141</v>
      </c>
      <c r="R27" s="225">
        <f>37.2+1.34+3.81+22.54+111.7</f>
        <v>176.59000000000003</v>
      </c>
      <c r="S27" s="225">
        <f t="shared" si="4"/>
        <v>423.89000000000004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2014'!$I:$I)</f>
        <v>17479</v>
      </c>
      <c r="E28" s="225">
        <f>SUMIF('1° trim. 2015'!$A:$A,'ASL 1'!$B:$B,'1° trim. 2015'!$I:$I)</f>
        <v>4481</v>
      </c>
      <c r="F28" s="225">
        <f>SUMIF('prec. 2015'!$A:$A,'ASL 1'!$B:$B,'prec. 2015'!$I:$I)</f>
        <v>17255.46615654113</v>
      </c>
      <c r="G28" s="225">
        <f>SUMIF('4° trim. 2015'!A:A,'ASL 1'!B:B,'4° trim. 2015'!$I:$I)</f>
        <v>17175</v>
      </c>
      <c r="H28" s="225">
        <f>SUMIF('prev. 2016 ric'!A:A,'ASL 1'!B:B,'prev. 2016 ric'!$I:$I)</f>
        <v>17214</v>
      </c>
      <c r="I28" s="225">
        <f>SUMIF('1° trim 2016'!$A:$A,'ASL 1'!$B:$B,'1° trim 2016'!$I:$I)</f>
        <v>4292</v>
      </c>
      <c r="J28" s="225">
        <f t="shared" si="17"/>
        <v>-7</v>
      </c>
      <c r="K28" s="225"/>
      <c r="L28" s="225">
        <f t="shared" si="18"/>
        <v>-756</v>
      </c>
      <c r="M28" s="225">
        <f t="shared" si="19"/>
        <v>39</v>
      </c>
      <c r="N28" s="225">
        <f t="shared" si="20"/>
        <v>-46</v>
      </c>
      <c r="O28" s="225"/>
      <c r="P28" s="225"/>
      <c r="Q28" s="225"/>
      <c r="R28" s="225"/>
      <c r="S28" s="225">
        <f t="shared" si="4"/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20"/>
        <v>0</v>
      </c>
      <c r="O29" s="225">
        <v>18</v>
      </c>
      <c r="P29" s="225">
        <v>36</v>
      </c>
      <c r="Q29" s="225">
        <v>73</v>
      </c>
      <c r="R29" s="225">
        <v>91</v>
      </c>
      <c r="S29" s="225">
        <f t="shared" si="4"/>
        <v>218</v>
      </c>
    </row>
    <row r="30" spans="1:19" s="129" customFormat="1" x14ac:dyDescent="0.15">
      <c r="B30" s="199"/>
      <c r="C30" s="200" t="s">
        <v>2220</v>
      </c>
      <c r="D30" s="229">
        <f t="shared" ref="D30" si="22">SUM(D20:D29)-D24</f>
        <v>62794</v>
      </c>
      <c r="E30" s="229">
        <f t="shared" ref="E30" si="23">SUM(E20:E29)-E24</f>
        <v>15738</v>
      </c>
      <c r="F30" s="229">
        <f t="shared" ref="F30" si="24">SUM(F20:F29)-F24</f>
        <v>61965.737920541127</v>
      </c>
      <c r="G30" s="229">
        <f t="shared" ref="G30" si="25">SUM(G20:G29)-G24</f>
        <v>62262</v>
      </c>
      <c r="H30" s="229">
        <f t="shared" ref="H30" si="26">SUM(H20:H29)-H24</f>
        <v>62299</v>
      </c>
      <c r="I30" s="229">
        <f t="shared" ref="I30" si="27">SUM(I20:I29)-I24</f>
        <v>16163</v>
      </c>
      <c r="J30" s="229">
        <f t="shared" ref="J30:N30" si="28">SUM(J20:J29)-J24</f>
        <v>2390</v>
      </c>
      <c r="K30" s="229">
        <f t="shared" si="28"/>
        <v>0</v>
      </c>
      <c r="L30" s="229">
        <f t="shared" si="28"/>
        <v>1700</v>
      </c>
      <c r="M30" s="229">
        <f t="shared" si="28"/>
        <v>37</v>
      </c>
      <c r="N30" s="229">
        <f t="shared" si="28"/>
        <v>2353</v>
      </c>
      <c r="O30" s="229">
        <f t="shared" ref="O30" si="29">SUM(O20:O29)-O24</f>
        <v>61.179999999999993</v>
      </c>
      <c r="P30" s="229">
        <f t="shared" ref="P30" si="30">SUM(P20:P29)-P24</f>
        <v>120.96000000000001</v>
      </c>
      <c r="Q30" s="229">
        <f t="shared" ref="Q30" si="31">SUM(Q20:Q29)-Q24</f>
        <v>244.92000000000002</v>
      </c>
      <c r="R30" s="229">
        <f t="shared" ref="R30" si="32">SUM(R20:R29)-R24</f>
        <v>304.5</v>
      </c>
      <c r="S30" s="229">
        <f>SUM(S20:S29)-S24</f>
        <v>731.56000000000006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2014'!$I:$I)</f>
        <v>3824</v>
      </c>
      <c r="E33" s="230">
        <f>SUMIF('1° trim. 2015'!$A:$A,'ASL 1'!$B:$B,'1° trim. 2015'!$I:$I)</f>
        <v>949</v>
      </c>
      <c r="F33" s="230">
        <f>SUMIF('prec. 2015'!$A:$A,'ASL 1'!$B:$B,'prec. 2015'!$I:$I)</f>
        <v>3723.3458207815593</v>
      </c>
      <c r="G33" s="230">
        <f>SUMIF('4° trim. 2015'!A:A,'ASL 1'!B:B,'4° trim. 2015'!$I:$I)</f>
        <v>3690</v>
      </c>
      <c r="H33" s="230">
        <f>SUMIF('prev. 2016 ric'!A:A,'ASL 1'!B:B,'prev. 2016 ric'!$I:$I)</f>
        <v>3887</v>
      </c>
      <c r="I33" s="230">
        <f>SUMIF('1° trim 2016'!$A:$A,'ASL 1'!$B:$B,'1° trim 2016'!$I:$I)</f>
        <v>922</v>
      </c>
      <c r="J33" s="230">
        <f>+I33*4-G33</f>
        <v>-2</v>
      </c>
      <c r="K33" s="230"/>
      <c r="L33" s="230">
        <f>+I33*4-E33*4</f>
        <v>-108</v>
      </c>
      <c r="M33" s="230">
        <f>+H33-G33</f>
        <v>197</v>
      </c>
      <c r="N33" s="230">
        <f>+I33*4-H33</f>
        <v>-199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2014'!$I:$I)</f>
        <v>1276</v>
      </c>
      <c r="E34" s="230">
        <f>SUMIF('1° trim. 2015'!$A:$A,'ASL 1'!$B:$B,'1° trim. 2015'!$I:$I)</f>
        <v>410</v>
      </c>
      <c r="F34" s="230">
        <f>SUMIF('prec. 2015'!$A:$A,'ASL 1'!$B:$B,'prec. 2015'!$I:$I)</f>
        <v>685.24908000000005</v>
      </c>
      <c r="G34" s="230">
        <f>SUMIF('4° trim. 2015'!A:A,'ASL 1'!B:B,'4° trim. 2015'!$I:$I)</f>
        <v>617</v>
      </c>
      <c r="H34" s="230">
        <f>SUMIF('prev. 2016 ric'!A:A,'ASL 1'!B:B,'prev. 2016 ric'!$I:$I)</f>
        <v>985</v>
      </c>
      <c r="I34" s="230">
        <f>SUMIF('1° trim 2016'!$A:$A,'ASL 1'!$B:$B,'1° trim 2016'!$I:$I)</f>
        <v>136</v>
      </c>
      <c r="J34" s="230">
        <f>+I34*4-G34</f>
        <v>-73</v>
      </c>
      <c r="K34" s="230"/>
      <c r="L34" s="230">
        <f>+I34*4-E34*4</f>
        <v>-1096</v>
      </c>
      <c r="M34" s="230">
        <f>+H34-G34</f>
        <v>368</v>
      </c>
      <c r="N34" s="230">
        <f>+I34*4-H34</f>
        <v>-441</v>
      </c>
      <c r="O34" s="230">
        <v>-25</v>
      </c>
      <c r="P34" s="230">
        <v>-50</v>
      </c>
      <c r="Q34" s="230">
        <v>-100</v>
      </c>
      <c r="R34" s="230">
        <v>-125</v>
      </c>
      <c r="S34" s="230">
        <f t="shared" si="4"/>
        <v>-300</v>
      </c>
    </row>
    <row r="35" spans="1:19" s="129" customFormat="1" ht="22.5" x14ac:dyDescent="0.25">
      <c r="B35" s="203"/>
      <c r="C35" s="205" t="s">
        <v>2221</v>
      </c>
      <c r="D35" s="231">
        <f t="shared" ref="D35:H35" si="33">SUM(D33:D34)</f>
        <v>5100</v>
      </c>
      <c r="E35" s="231">
        <f>SUM(E33:E34)</f>
        <v>1359</v>
      </c>
      <c r="F35" s="231">
        <f t="shared" si="33"/>
        <v>4408.5949007815598</v>
      </c>
      <c r="G35" s="231">
        <f t="shared" si="33"/>
        <v>4307</v>
      </c>
      <c r="H35" s="231">
        <f t="shared" si="33"/>
        <v>4872</v>
      </c>
      <c r="I35" s="231">
        <f t="shared" ref="I35:S35" si="34">SUM(I33:I34)</f>
        <v>1058</v>
      </c>
      <c r="J35" s="231">
        <f t="shared" ref="J35:N35" si="35">SUM(J33:J34)</f>
        <v>-75</v>
      </c>
      <c r="K35" s="231">
        <f t="shared" si="35"/>
        <v>0</v>
      </c>
      <c r="L35" s="231">
        <f t="shared" si="35"/>
        <v>-1204</v>
      </c>
      <c r="M35" s="231">
        <f t="shared" si="35"/>
        <v>565</v>
      </c>
      <c r="N35" s="231">
        <f t="shared" si="35"/>
        <v>-640</v>
      </c>
      <c r="O35" s="231">
        <f t="shared" si="34"/>
        <v>-25</v>
      </c>
      <c r="P35" s="231">
        <f t="shared" si="34"/>
        <v>-50</v>
      </c>
      <c r="Q35" s="231">
        <f t="shared" si="34"/>
        <v>-100</v>
      </c>
      <c r="R35" s="231">
        <f t="shared" si="34"/>
        <v>-125</v>
      </c>
      <c r="S35" s="231">
        <f t="shared" si="34"/>
        <v>-300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+G46-H41</f>
        <v>-3159</v>
      </c>
      <c r="I36" s="232"/>
      <c r="J36" s="232"/>
      <c r="K36" s="232">
        <f t="shared" ref="K36:M36" si="36">+K6+K17+K30+K35</f>
        <v>0</v>
      </c>
      <c r="L36" s="233">
        <f t="shared" si="36"/>
        <v>896</v>
      </c>
      <c r="M36" s="233">
        <f t="shared" si="36"/>
        <v>-736</v>
      </c>
      <c r="N36" s="233"/>
      <c r="O36" s="233"/>
      <c r="P36" s="233"/>
      <c r="Q36" s="233"/>
      <c r="R36" s="233"/>
      <c r="S36" s="233">
        <f>+S6+S17+S30+S35</f>
        <v>2634.54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91481</v>
      </c>
      <c r="E38" s="235">
        <f>+E13</f>
        <v>22545</v>
      </c>
      <c r="F38" s="235">
        <f t="shared" ref="F38:I38" si="37">+F13</f>
        <v>87904.637527258412</v>
      </c>
      <c r="G38" s="235">
        <f t="shared" si="37"/>
        <v>88695</v>
      </c>
      <c r="H38" s="235">
        <f t="shared" si="37"/>
        <v>87899</v>
      </c>
      <c r="I38" s="235">
        <f t="shared" si="37"/>
        <v>21737</v>
      </c>
      <c r="J38" s="235">
        <f>+J13</f>
        <v>-1747</v>
      </c>
      <c r="K38" s="235">
        <f t="shared" ref="K38:N38" si="38">+K13</f>
        <v>0</v>
      </c>
      <c r="L38" s="235">
        <f t="shared" si="38"/>
        <v>-3232</v>
      </c>
      <c r="M38" s="235">
        <f>+M13</f>
        <v>-796</v>
      </c>
      <c r="N38" s="235">
        <f t="shared" si="38"/>
        <v>-951</v>
      </c>
      <c r="O38" s="235">
        <f>+O13+O24</f>
        <v>57</v>
      </c>
      <c r="P38" s="235">
        <f t="shared" ref="P38:S38" si="39">+P13+P24</f>
        <v>116</v>
      </c>
      <c r="Q38" s="235">
        <f t="shared" si="39"/>
        <v>231</v>
      </c>
      <c r="R38" s="235">
        <f t="shared" si="39"/>
        <v>289</v>
      </c>
      <c r="S38" s="235">
        <f t="shared" si="39"/>
        <v>693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204718</v>
      </c>
      <c r="E39" s="236">
        <f t="shared" ref="E39:I39" si="40">+E17+E6+E35+E38+E30-E15-E10</f>
        <v>50632</v>
      </c>
      <c r="F39" s="236">
        <f t="shared" si="40"/>
        <v>198690.02628247917</v>
      </c>
      <c r="G39" s="236">
        <f t="shared" si="40"/>
        <v>198884</v>
      </c>
      <c r="H39" s="236">
        <f t="shared" si="40"/>
        <v>198052</v>
      </c>
      <c r="I39" s="236">
        <f t="shared" si="40"/>
        <v>50150</v>
      </c>
      <c r="J39" s="236">
        <f>+I39*4-G39</f>
        <v>1716</v>
      </c>
      <c r="K39" s="236">
        <f>+K17+K6+K35+K38+K30-K38</f>
        <v>0</v>
      </c>
      <c r="L39" s="236">
        <f>+I39*4-E39*4</f>
        <v>-1928</v>
      </c>
      <c r="M39" s="236">
        <f>+H39-G39</f>
        <v>-832</v>
      </c>
      <c r="N39" s="236">
        <f>+I39*4-H39</f>
        <v>2548</v>
      </c>
      <c r="O39" s="236">
        <f>+O17+O6+O35+O38+O30</f>
        <v>277.01</v>
      </c>
      <c r="P39" s="236">
        <f>+P17+P6+P35+P38+P30</f>
        <v>553.62</v>
      </c>
      <c r="Q39" s="236">
        <f>+Q17+Q6+Q35+Q38+Q30</f>
        <v>1110.25</v>
      </c>
      <c r="R39" s="236">
        <f>+R17+R6+R35+R38+R30</f>
        <v>1386.6599999999999</v>
      </c>
      <c r="S39" s="236">
        <f>+S17+S6+S35+S38+S30</f>
        <v>3327.54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2014'!$I:$I)</f>
        <v>222259</v>
      </c>
      <c r="E41" s="236">
        <f>SUMIF('1° trim. 2015'!$A:$A,'ASL 1'!$B:$B,'1° trim. 2015'!$I:$I)</f>
        <v>55347</v>
      </c>
      <c r="F41" s="236">
        <f>SUMIF('prec. 2015'!$A:$A,'ASL 1'!$B:$B,'prec. 2015'!$I:$I)</f>
        <v>220181.15387581251</v>
      </c>
      <c r="G41" s="236">
        <f>SUMIF('4° trim. 2015'!A:A,'ASL 1'!B:B,'4° trim. 2015'!$I:$I)</f>
        <v>219835</v>
      </c>
      <c r="H41" s="236">
        <f>SUMIF('prev. 2016 ric'!A:A,'ASL 1'!B:B,'prev. 2016 ric'!$I:$I)</f>
        <v>219407</v>
      </c>
      <c r="I41" s="236">
        <f>SUMIF('1° trim 2016'!$A:$A,'ASL 1'!$B:$B,'1° trim 2016'!$I:$I)</f>
        <v>54954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222259</v>
      </c>
      <c r="E42" s="236">
        <f>+E41*4</f>
        <v>221388</v>
      </c>
      <c r="F42" s="236">
        <f t="shared" ref="F42:H42" si="41">+F41</f>
        <v>220181.15387581251</v>
      </c>
      <c r="G42" s="236">
        <f t="shared" si="41"/>
        <v>219835</v>
      </c>
      <c r="H42" s="236">
        <f t="shared" si="41"/>
        <v>219407</v>
      </c>
      <c r="I42" s="236">
        <f>+I41*4</f>
        <v>219816</v>
      </c>
      <c r="J42" s="236">
        <f>+I41*4-G41</f>
        <v>-19</v>
      </c>
      <c r="K42" s="236">
        <f>+K19+K8+K37+K40+K32-K40</f>
        <v>0</v>
      </c>
      <c r="L42" s="236">
        <f>+I41*4-E41*4</f>
        <v>-1572</v>
      </c>
      <c r="M42" s="236">
        <f>+H41-G41</f>
        <v>-428</v>
      </c>
      <c r="N42" s="236">
        <f>+I41*4-H41</f>
        <v>409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/>
      <c r="D43" s="236"/>
      <c r="E43" s="236"/>
      <c r="F43" s="236"/>
      <c r="G43" s="236"/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3587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/>
      <c r="F46" s="239"/>
      <c r="G46" s="239">
        <f>+G42-G43-G44-G45</f>
        <v>216248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2251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U49"/>
  <sheetViews>
    <sheetView topLeftCell="B1" zoomScaleNormal="100" workbookViewId="0">
      <pane xSplit="2" ySplit="4" topLeftCell="D31" activePane="bottomRight" state="frozen"/>
      <selection activeCell="B1" sqref="B1:S47"/>
      <selection pane="topRight" activeCell="B1" sqref="B1:S47"/>
      <selection pane="bottomLeft" activeCell="B1" sqref="B1:S47"/>
      <selection pane="bottomRight"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1860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2014'!$J:$J)</f>
        <v>99991</v>
      </c>
      <c r="E6" s="222">
        <f>SUMIF('1° trim. 2015'!$A:$A,'ASL 1'!$B:$B,'1° trim. 2015'!$J:$J)</f>
        <v>26309</v>
      </c>
      <c r="F6" s="222">
        <f>SUMIF('prec. 2015'!$A:$A,'ASL 1'!$B:$B,'prec. 2015'!$J:$J)</f>
        <v>101536</v>
      </c>
      <c r="G6" s="222">
        <f>SUMIF('4° trim. 2015'!A:A,'ASL 1'!B:B,'4° trim. 2015'!$J:$J)</f>
        <v>98823</v>
      </c>
      <c r="H6" s="222">
        <f>SUMIF('prev. 2016 ric'!A:A,'ASL 1'!B:B,'prev. 2016 ric'!$J:$J)</f>
        <v>88576</v>
      </c>
      <c r="I6" s="222">
        <f>SUMIF('1° trim 2016'!$A:$A,'ASL 1'!$B:$B,'1° trim 2016'!$J:$J)</f>
        <v>23535</v>
      </c>
      <c r="J6" s="222">
        <f>+I6*4-G6</f>
        <v>-4683</v>
      </c>
      <c r="K6" s="222"/>
      <c r="L6" s="222">
        <f>+I6*4-E6*4</f>
        <v>-11096</v>
      </c>
      <c r="M6" s="222">
        <f>+H6-G6</f>
        <v>-10247</v>
      </c>
      <c r="N6" s="222">
        <f>+I6*4-H6</f>
        <v>5564</v>
      </c>
      <c r="O6" s="222">
        <v>1031</v>
      </c>
      <c r="P6" s="222">
        <v>2341</v>
      </c>
      <c r="Q6" s="222">
        <v>3062</v>
      </c>
      <c r="R6" s="222">
        <v>3813</v>
      </c>
      <c r="S6" s="222">
        <f>SUM(O6:R6)</f>
        <v>10247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2014'!$J:$J)</f>
        <v>9864</v>
      </c>
      <c r="E9" s="223">
        <f>SUMIF('1° trim. 2015'!$A:$A,'ASL 1'!$B:$B,'1° trim. 2015'!$J:$J)</f>
        <v>2258</v>
      </c>
      <c r="F9" s="223">
        <f>SUMIF('prec. 2015'!$A:$A,'ASL 1'!$B:$B,'prec. 2015'!$J:$J)</f>
        <v>8028.9162399999996</v>
      </c>
      <c r="G9" s="223">
        <f>SUMIF('4° trim. 2015'!A:A,'ASL 1'!B:B,'4° trim. 2015'!$J:$J)</f>
        <v>7042</v>
      </c>
      <c r="H9" s="223">
        <f>SUMIF('prev. 2016 ric'!A:A,'ASL 1'!B:B,'prev. 2016 ric'!$J:$J)</f>
        <v>6160</v>
      </c>
      <c r="I9" s="223">
        <f>SUMIF('1° trim 2016'!$A:$A,'ASL 1'!$B:$B,'1° trim 2016'!$J:$J)</f>
        <v>1533</v>
      </c>
      <c r="J9" s="223">
        <f t="shared" ref="J9:J15" si="0">+I9*4-G9</f>
        <v>-910</v>
      </c>
      <c r="K9" s="223"/>
      <c r="L9" s="223">
        <f t="shared" ref="L9:L15" si="1">+I9*4-E9*4</f>
        <v>-2900</v>
      </c>
      <c r="M9" s="223">
        <f t="shared" ref="M9:M16" si="2">+H9-G9</f>
        <v>-882</v>
      </c>
      <c r="N9" s="223">
        <f t="shared" ref="N9:N16" si="3">+I9*4-H9</f>
        <v>-28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2014'!$J:$J)</f>
        <v>26419</v>
      </c>
      <c r="E10" s="223">
        <f>SUMIF('1° trim. 2015'!$A:$A,'ASL 1'!$B:$B,'1° trim. 2015'!$J:$J)</f>
        <v>6382</v>
      </c>
      <c r="F10" s="223">
        <f>SUMIF('prec. 2015'!$A:$A,'ASL 1'!$B:$B,'prec. 2015'!$J:$J)</f>
        <v>23222.309550000002</v>
      </c>
      <c r="G10" s="223">
        <f>SUMIF('4° trim. 2015'!A:A,'ASL 1'!B:B,'4° trim. 2015'!$J:$J)</f>
        <v>24008</v>
      </c>
      <c r="H10" s="223">
        <f>SUMIF('prev. 2016 ric'!A:A,'ASL 1'!B:B,'prev. 2016 ric'!$J:$J)</f>
        <v>20943</v>
      </c>
      <c r="I10" s="223">
        <f>SUMIF('1° trim 2016'!$A:$A,'ASL 1'!$B:$B,'1° trim 2016'!$J:$J)</f>
        <v>5525</v>
      </c>
      <c r="J10" s="223">
        <f t="shared" si="0"/>
        <v>-1908</v>
      </c>
      <c r="K10" s="223"/>
      <c r="L10" s="223">
        <f t="shared" si="1"/>
        <v>-3428</v>
      </c>
      <c r="M10" s="223">
        <f t="shared" si="2"/>
        <v>-3065</v>
      </c>
      <c r="N10" s="223">
        <f t="shared" si="3"/>
        <v>1157</v>
      </c>
      <c r="O10" s="223"/>
      <c r="P10" s="223"/>
      <c r="Q10" s="223"/>
      <c r="R10" s="223"/>
      <c r="S10" s="223">
        <f>SUM(O10:R10)</f>
        <v>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2014'!$J:$J)</f>
        <v>105634</v>
      </c>
      <c r="E11" s="223">
        <f>SUMIF('1° trim. 2015'!$A:$A,'ASL 1'!$B:$B,'1° trim. 2015'!$J:$J)</f>
        <v>26416</v>
      </c>
      <c r="F11" s="223">
        <f>SUMIF('prec. 2015'!$A:$A,'ASL 1'!$B:$B,'prec. 2015'!$J:$J)</f>
        <v>99691</v>
      </c>
      <c r="G11" s="223">
        <f>SUMIF('4° trim. 2015'!A:A,'ASL 1'!B:B,'4° trim. 2015'!$J:$J)</f>
        <v>90013</v>
      </c>
      <c r="H11" s="223">
        <f>SUMIF('prev. 2016 ric'!A:A,'ASL 1'!B:B,'prev. 2016 ric'!$J:$J)</f>
        <v>69604</v>
      </c>
      <c r="I11" s="223">
        <f>SUMIF('1° trim 2016'!$A:$A,'ASL 1'!$B:$B,'1° trim 2016'!$J:$J)</f>
        <v>17505</v>
      </c>
      <c r="J11" s="223">
        <f t="shared" si="0"/>
        <v>-19993</v>
      </c>
      <c r="K11" s="223"/>
      <c r="L11" s="223">
        <f t="shared" si="1"/>
        <v>-35644</v>
      </c>
      <c r="M11" s="223">
        <f t="shared" si="2"/>
        <v>-20409</v>
      </c>
      <c r="N11" s="223">
        <f t="shared" si="3"/>
        <v>416</v>
      </c>
      <c r="O11" s="223">
        <f>197-786</f>
        <v>-589</v>
      </c>
      <c r="P11" s="223">
        <f>398-786</f>
        <v>-388</v>
      </c>
      <c r="Q11" s="223">
        <f>465-786</f>
        <v>-321</v>
      </c>
      <c r="R11" s="223">
        <f>471-786</f>
        <v>-315</v>
      </c>
      <c r="S11" s="223">
        <f t="shared" ref="S11:S34" si="4">SUM(O11:R11)</f>
        <v>-1613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2014'!$J:$J)</f>
        <v>1569</v>
      </c>
      <c r="E12" s="223">
        <f>SUMIF('1° trim. 2015'!$A:$A,'ASL 1'!$B:$B,'1° trim. 2015'!$J:$J)</f>
        <v>306</v>
      </c>
      <c r="F12" s="223">
        <f>SUMIF('prec. 2015'!$A:$A,'ASL 1'!$B:$B,'prec. 2015'!$J:$J)</f>
        <v>1632.7580399999999</v>
      </c>
      <c r="G12" s="223">
        <f>SUMIF('4° trim. 2015'!A:A,'ASL 1'!B:B,'4° trim. 2015'!$J:$J)</f>
        <v>1235</v>
      </c>
      <c r="H12" s="223">
        <f>SUMIF('prev. 2016 ric'!A:A,'ASL 1'!B:B,'prev. 2016 ric'!$J:$J)</f>
        <v>1500</v>
      </c>
      <c r="I12" s="223">
        <f>SUMIF('1° trim 2016'!$A:$A,'ASL 1'!$B:$B,'1° trim 2016'!$J:$J)</f>
        <v>594</v>
      </c>
      <c r="J12" s="223">
        <f t="shared" si="0"/>
        <v>1141</v>
      </c>
      <c r="K12" s="223"/>
      <c r="L12" s="223">
        <f t="shared" si="1"/>
        <v>1152</v>
      </c>
      <c r="M12" s="223">
        <f t="shared" si="2"/>
        <v>265</v>
      </c>
      <c r="N12" s="223">
        <f t="shared" si="3"/>
        <v>876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2014'!$J:$J)+SUMIF('prec. 2015'!$A:$A,'ASL 1'!$A13:$A13,'CONS. 2014'!$J:$J)+SUMIF('prec. 2015'!$A:$A,'ASL 1'!$A14:$A14,'CONS. 2014'!$J:$J)</f>
        <v>280318</v>
      </c>
      <c r="E13" s="223">
        <f>SUMIF('1° trim. 2015'!$A:$A,'ASL 1'!$A12:$A12,'1° trim. 2015'!$J:$J)+SUMIF('1° trim. 2015'!$A:$A,'ASL 1'!$A13:$A13,'1° trim. 2015'!$J:$J)+SUMIF('1° trim. 2015'!$A:$A,'ASL 1'!$A14:$A14,'1° trim. 2015'!$J:$J)</f>
        <v>69227</v>
      </c>
      <c r="F13" s="223">
        <f>SUMIF('prec. 2015'!$A:$A,'ASL 1'!$A12:$A12,'prec. 2015'!$J:$J)+SUMIF('prec. 2015'!$A:$A,'ASL 1'!$A13:$A13,'prec. 2015'!$J:$J)+SUMIF('prec. 2015'!$A:$A,'ASL 1'!$A14:$A14,'prec. 2015'!$J:$J)</f>
        <v>252056.02997999996</v>
      </c>
      <c r="G13" s="223">
        <f>SUMIF('prec. 2015'!$A:$A,'ASL 1'!$A12:$A12,'4° trim. 2015'!$J:$J)+SUMIF('prec. 2015'!$A:$A,'ASL 1'!$A13:$A13,'4° trim. 2015'!$J:$J)+SUMIF('prec. 2015'!$A:$A,'ASL 1'!$A14:$A14,'4° trim. 2015'!$J:$J)</f>
        <v>252974</v>
      </c>
      <c r="H13" s="223">
        <f>SUMIF('prec. 2015'!$A:$A,'ASL 1'!$A12:$A12,'prev. 2016 ric'!$J:$J)+SUMIF('prec. 2015'!$A:$A,'ASL 1'!$A13:$A13,'prev. 2016 ric'!$J:$J)+SUMIF('prec. 2015'!$A:$A,'ASL 1'!$A14:$A14,'prev. 2016 ric'!$J:$J)</f>
        <v>221394</v>
      </c>
      <c r="I13" s="223">
        <f>SUMIF('1° trim 2016'!$A:$A,'ASL 1'!$A12:$A12,'1° trim 2016'!$J:$J)+SUMIF('1° trim 2016'!$A:$A,'ASL 1'!$A13:$A13,'1° trim 2016'!$J:$J)+SUMIF('1° trim 2016'!$A:$A,'ASL 1'!$A14:$A14,'1° trim 2016'!$J:$J)</f>
        <v>54330</v>
      </c>
      <c r="J13" s="223">
        <f t="shared" si="0"/>
        <v>-35654</v>
      </c>
      <c r="K13" s="223"/>
      <c r="L13" s="223">
        <f t="shared" si="1"/>
        <v>-59588</v>
      </c>
      <c r="M13" s="223">
        <f t="shared" si="2"/>
        <v>-31580</v>
      </c>
      <c r="N13" s="223">
        <f t="shared" si="3"/>
        <v>-4074</v>
      </c>
      <c r="O13" s="223">
        <v>742</v>
      </c>
      <c r="P13" s="223">
        <v>78</v>
      </c>
      <c r="Q13" s="223">
        <v>182</v>
      </c>
      <c r="R13" s="223">
        <v>160</v>
      </c>
      <c r="S13" s="223">
        <f t="shared" si="4"/>
        <v>1162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2014'!$J:$J)</f>
        <v>3164</v>
      </c>
      <c r="E14" s="223">
        <f>SUMIF('1° trim. 2015'!$A:$A,'ASL 1'!$B:$B,'1° trim. 2015'!$J:$J)</f>
        <v>802</v>
      </c>
      <c r="F14" s="223">
        <f>SUMIF('prec. 2015'!$A:$A,'ASL 1'!$B:$B,'prec. 2015'!$J:$J)</f>
        <v>2400</v>
      </c>
      <c r="G14" s="223">
        <f>SUMIF('4° trim. 2015'!A:A,'ASL 1'!B:B,'4° trim. 2015'!$J:$J)</f>
        <v>2868</v>
      </c>
      <c r="H14" s="223">
        <f>SUMIF('prev. 2016 ric'!A:A,'ASL 1'!B:B,'prev. 2016 ric'!$J:$J)</f>
        <v>2800</v>
      </c>
      <c r="I14" s="223">
        <f>SUMIF('1° trim 2016'!$A:$A,'ASL 1'!$B:$B,'1° trim 2016'!$J:$J)</f>
        <v>683</v>
      </c>
      <c r="J14" s="223">
        <f t="shared" si="0"/>
        <v>-136</v>
      </c>
      <c r="K14" s="223"/>
      <c r="L14" s="223">
        <f t="shared" si="1"/>
        <v>-476</v>
      </c>
      <c r="M14" s="223">
        <f t="shared" si="2"/>
        <v>-68</v>
      </c>
      <c r="N14" s="223">
        <f t="shared" si="3"/>
        <v>-68</v>
      </c>
      <c r="O14" s="223"/>
      <c r="P14" s="223"/>
      <c r="Q14" s="223"/>
      <c r="R14" s="223"/>
      <c r="S14" s="223">
        <f t="shared" si="4"/>
        <v>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2014'!$J:$J)</f>
        <v>53384</v>
      </c>
      <c r="E15" s="223">
        <f>SUMIF('1° trim. 2015'!$A:$A,'ASL 1'!$B:$B,'1° trim. 2015'!$J:$J)</f>
        <v>13087</v>
      </c>
      <c r="F15" s="223">
        <f>SUMIF('prec. 2015'!$A:$A,'ASL 1'!$B:$B,'prec. 2015'!$J:$J)</f>
        <v>48094.906150000003</v>
      </c>
      <c r="G15" s="223">
        <f>SUMIF('4° trim. 2015'!A:A,'ASL 1'!B:B,'4° trim. 2015'!$J:$J)</f>
        <v>49315</v>
      </c>
      <c r="H15" s="223">
        <f>SUMIF('prev. 2016 ric'!A:A,'ASL 1'!B:B,'prev. 2016 ric'!$J:$J)</f>
        <v>44500</v>
      </c>
      <c r="I15" s="223">
        <f>SUMIF('1° trim 2016'!$A:$A,'ASL 1'!$B:$B,'1° trim 2016'!$J:$J)</f>
        <v>11031</v>
      </c>
      <c r="J15" s="223">
        <f t="shared" si="0"/>
        <v>-5191</v>
      </c>
      <c r="K15" s="223"/>
      <c r="L15" s="223">
        <f t="shared" si="1"/>
        <v>-8224</v>
      </c>
      <c r="M15" s="223">
        <f t="shared" si="2"/>
        <v>-4815</v>
      </c>
      <c r="N15" s="223">
        <f t="shared" si="3"/>
        <v>-376</v>
      </c>
      <c r="O15" s="223"/>
      <c r="P15" s="223"/>
      <c r="Q15" s="223"/>
      <c r="R15" s="223"/>
      <c r="S15" s="223">
        <f t="shared" si="4"/>
        <v>0</v>
      </c>
    </row>
    <row r="16" spans="1:19" s="129" customFormat="1" x14ac:dyDescent="0.25">
      <c r="B16" s="191"/>
      <c r="C16" s="193" t="s">
        <v>2227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>
        <v>41</v>
      </c>
      <c r="Q16" s="223">
        <v>41</v>
      </c>
      <c r="R16" s="223">
        <v>41</v>
      </c>
      <c r="S16" s="223">
        <f t="shared" si="4"/>
        <v>123</v>
      </c>
    </row>
    <row r="17" spans="1:21" s="129" customFormat="1" x14ac:dyDescent="0.25">
      <c r="B17" s="191"/>
      <c r="C17" s="194" t="s">
        <v>2219</v>
      </c>
      <c r="D17" s="224">
        <f t="shared" ref="D17:S17" si="5">SUM(D9:D16)-D13</f>
        <v>200034</v>
      </c>
      <c r="E17" s="224">
        <f>SUM(E9:E16)-E13</f>
        <v>49251</v>
      </c>
      <c r="F17" s="224">
        <f t="shared" si="5"/>
        <v>183069.88997999995</v>
      </c>
      <c r="G17" s="224">
        <f t="shared" si="5"/>
        <v>174481</v>
      </c>
      <c r="H17" s="224">
        <f t="shared" si="5"/>
        <v>145507</v>
      </c>
      <c r="I17" s="224">
        <f t="shared" si="5"/>
        <v>36871</v>
      </c>
      <c r="J17" s="224">
        <f t="shared" si="5"/>
        <v>-26997</v>
      </c>
      <c r="K17" s="224">
        <f t="shared" si="5"/>
        <v>0</v>
      </c>
      <c r="L17" s="224">
        <f t="shared" si="5"/>
        <v>-49520</v>
      </c>
      <c r="M17" s="224">
        <f t="shared" si="5"/>
        <v>-28974</v>
      </c>
      <c r="N17" s="224">
        <f t="shared" si="5"/>
        <v>1977</v>
      </c>
      <c r="O17" s="224">
        <f t="shared" si="5"/>
        <v>-589</v>
      </c>
      <c r="P17" s="224">
        <f t="shared" si="5"/>
        <v>-347</v>
      </c>
      <c r="Q17" s="224">
        <f t="shared" si="5"/>
        <v>-280</v>
      </c>
      <c r="R17" s="224">
        <f t="shared" si="5"/>
        <v>-274</v>
      </c>
      <c r="S17" s="224">
        <f t="shared" si="5"/>
        <v>-1490</v>
      </c>
    </row>
    <row r="18" spans="1:21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21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21" s="129" customFormat="1" ht="25.5" x14ac:dyDescent="0.25">
      <c r="B20" s="195" t="s">
        <v>228</v>
      </c>
      <c r="C20" s="197" t="s">
        <v>2209</v>
      </c>
      <c r="D20" s="226">
        <f>SUMIF('prec. 2015'!$A:$A,'ASL 1'!$B:$B,'CONS. 2014'!$J:$J)</f>
        <v>37555</v>
      </c>
      <c r="E20" s="225">
        <f>SUMIF('1° trim. 2015'!$A:$A,'ASL 1'!$B:$B,'1° trim. 2015'!$J:$J)</f>
        <v>9171</v>
      </c>
      <c r="F20" s="225">
        <f>SUMIF('prec. 2015'!$A:$A,'ASL 1'!$B:$B,'prec. 2015'!$J:$J)</f>
        <v>37058</v>
      </c>
      <c r="G20" s="225">
        <f>SUMIF('4° trim. 2015'!A:A,'ASL 1'!B:B,'4° trim. 2015'!$J:$J)</f>
        <v>37549</v>
      </c>
      <c r="H20" s="225">
        <f>SUMIF('prev. 2016 ric'!A:A,'ASL 1'!B:B,'prev. 2016 ric'!$J:$J)</f>
        <v>40100</v>
      </c>
      <c r="I20" s="225">
        <f>SUMIF('1° trim 2016'!$A:$A,'ASL 1'!$B:$B,'1° trim 2016'!$J:$J)</f>
        <v>10017</v>
      </c>
      <c r="J20" s="225">
        <f t="shared" ref="J20:J28" si="6">+I20*4-G20</f>
        <v>2519</v>
      </c>
      <c r="K20" s="225"/>
      <c r="L20" s="225">
        <f t="shared" ref="L20:L28" si="7">+I20*4-E20*4</f>
        <v>3384</v>
      </c>
      <c r="M20" s="225">
        <f t="shared" ref="M20:M28" si="8">+H20-G20</f>
        <v>2551</v>
      </c>
      <c r="N20" s="225">
        <f t="shared" ref="N20:N29" si="9">+I20*4-H20</f>
        <v>-32</v>
      </c>
      <c r="O20" s="225"/>
      <c r="P20" s="225"/>
      <c r="Q20" s="225">
        <v>400</v>
      </c>
      <c r="R20" s="225">
        <v>600</v>
      </c>
      <c r="S20" s="225">
        <f t="shared" si="4"/>
        <v>1000</v>
      </c>
    </row>
    <row r="21" spans="1:21" s="129" customFormat="1" x14ac:dyDescent="0.25">
      <c r="B21" s="195" t="s">
        <v>1525</v>
      </c>
      <c r="C21" s="198" t="s">
        <v>1306</v>
      </c>
      <c r="D21" s="227">
        <f>SUMIF('prec. 2015'!$A:$A,'ASL 1'!$B:$B,'CONS. 2014'!$J:$J)</f>
        <v>22302</v>
      </c>
      <c r="E21" s="225">
        <f>SUMIF('1° trim. 2015'!$A:$A,'ASL 1'!$B:$B,'1° trim. 2015'!$J:$J)</f>
        <v>6695</v>
      </c>
      <c r="F21" s="225">
        <f>SUMIF('prec. 2015'!$A:$A,'ASL 1'!$B:$B,'prec. 2015'!$J:$J)</f>
        <v>22700</v>
      </c>
      <c r="G21" s="225">
        <f>SUMIF('4° trim. 2015'!A:A,'ASL 1'!B:B,'4° trim. 2015'!$J:$J)</f>
        <v>22003</v>
      </c>
      <c r="H21" s="225">
        <f>SUMIF('prev. 2016 ric'!A:A,'ASL 1'!B:B,'prev. 2016 ric'!$J:$J)</f>
        <v>22560</v>
      </c>
      <c r="I21" s="225">
        <f>SUMIF('1° trim 2016'!$A:$A,'ASL 1'!$B:$B,'1° trim 2016'!$J:$J)</f>
        <v>5609</v>
      </c>
      <c r="J21" s="225">
        <f t="shared" si="6"/>
        <v>433</v>
      </c>
      <c r="K21" s="225"/>
      <c r="L21" s="225">
        <f t="shared" si="7"/>
        <v>-4344</v>
      </c>
      <c r="M21" s="225">
        <f t="shared" si="8"/>
        <v>557</v>
      </c>
      <c r="N21" s="225">
        <f t="shared" si="9"/>
        <v>-124</v>
      </c>
      <c r="O21" s="225"/>
      <c r="P21" s="225"/>
      <c r="Q21" s="225"/>
      <c r="R21" s="225"/>
      <c r="S21" s="225">
        <f t="shared" si="4"/>
        <v>0</v>
      </c>
    </row>
    <row r="22" spans="1:21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2014'!$J:$J)</f>
        <v>26419</v>
      </c>
      <c r="E22" s="225">
        <f>SUMIF('1° trim. 2015'!$A:$A,'ASL 1'!$B:$B,'1° trim. 2015'!$J:$J)</f>
        <v>6382</v>
      </c>
      <c r="F22" s="225">
        <f>SUMIF('prec. 2015'!$A:$A,'ASL 1'!$B:$B,'prec. 2015'!$J:$J)</f>
        <v>23222.309550000002</v>
      </c>
      <c r="G22" s="225">
        <f>SUMIF('4° trim. 2015'!A:A,'ASL 1'!B:B,'4° trim. 2015'!$J:$J)</f>
        <v>24008</v>
      </c>
      <c r="H22" s="225">
        <f>SUMIF('prev. 2016 ric'!A:A,'ASL 1'!B:B,'prev. 2016 ric'!$J:$J)</f>
        <v>20943</v>
      </c>
      <c r="I22" s="225">
        <f>SUMIF('1° trim 2016'!$A:$A,'ASL 1'!$B:$B,'1° trim 2016'!$J:$J)</f>
        <v>5525</v>
      </c>
      <c r="J22" s="225">
        <f t="shared" si="6"/>
        <v>-1908</v>
      </c>
      <c r="K22" s="225"/>
      <c r="L22" s="225">
        <f t="shared" si="7"/>
        <v>-3428</v>
      </c>
      <c r="M22" s="225">
        <f t="shared" si="8"/>
        <v>-3065</v>
      </c>
      <c r="N22" s="225">
        <f t="shared" si="9"/>
        <v>1157</v>
      </c>
      <c r="O22" s="225"/>
      <c r="P22" s="225"/>
      <c r="Q22" s="225"/>
      <c r="R22" s="225"/>
      <c r="S22" s="225">
        <f t="shared" si="4"/>
        <v>0</v>
      </c>
    </row>
    <row r="23" spans="1:21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2014'!$J:$J)</f>
        <v>7828</v>
      </c>
      <c r="E23" s="225">
        <f>SUMIF('1° trim. 2015'!$A:$A,'ASL 1'!$B:$B,'1° trim. 2015'!$J:$J)</f>
        <v>1861</v>
      </c>
      <c r="F23" s="225">
        <f>SUMIF('prec. 2015'!$A:$A,'ASL 1'!$B:$B,'prec. 2015'!$J:$J)</f>
        <v>8000</v>
      </c>
      <c r="G23" s="225">
        <f>SUMIF('4° trim. 2015'!A:A,'ASL 1'!B:B,'4° trim. 2015'!$J:$J)</f>
        <v>7999</v>
      </c>
      <c r="H23" s="225">
        <f>SUMIF('prev. 2016 ric'!A:A,'ASL 1'!B:B,'prev. 2016 ric'!$J:$J)</f>
        <v>8400</v>
      </c>
      <c r="I23" s="225">
        <f>SUMIF('1° trim 2016'!$A:$A,'ASL 1'!$B:$B,'1° trim 2016'!$J:$J)</f>
        <v>1818</v>
      </c>
      <c r="J23" s="225">
        <f t="shared" si="6"/>
        <v>-727</v>
      </c>
      <c r="K23" s="225"/>
      <c r="L23" s="225">
        <f t="shared" si="7"/>
        <v>-172</v>
      </c>
      <c r="M23" s="225">
        <f t="shared" si="8"/>
        <v>401</v>
      </c>
      <c r="N23" s="225">
        <f t="shared" si="9"/>
        <v>-1128</v>
      </c>
      <c r="O23" s="225"/>
      <c r="P23" s="225"/>
      <c r="Q23" s="225"/>
      <c r="R23" s="225"/>
      <c r="S23" s="225">
        <f t="shared" si="4"/>
        <v>0</v>
      </c>
      <c r="U23" s="129">
        <f>1286+5098</f>
        <v>6384</v>
      </c>
    </row>
    <row r="24" spans="1:21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280318</v>
      </c>
      <c r="E24" s="225">
        <v>69227</v>
      </c>
      <c r="F24" s="225">
        <v>252056.02997999996</v>
      </c>
      <c r="G24" s="225">
        <v>252974</v>
      </c>
      <c r="H24" s="225">
        <v>221394</v>
      </c>
      <c r="I24" s="225">
        <v>54330</v>
      </c>
      <c r="J24" s="225">
        <f t="shared" si="6"/>
        <v>-35654</v>
      </c>
      <c r="K24" s="225"/>
      <c r="L24" s="225">
        <f t="shared" si="7"/>
        <v>-59588</v>
      </c>
      <c r="M24" s="225">
        <f t="shared" si="8"/>
        <v>-31580</v>
      </c>
      <c r="N24" s="225">
        <f t="shared" si="9"/>
        <v>-4074</v>
      </c>
      <c r="O24" s="225">
        <v>1606</v>
      </c>
      <c r="P24" s="225">
        <v>756</v>
      </c>
      <c r="Q24" s="225">
        <v>439</v>
      </c>
      <c r="R24" s="225">
        <v>297</v>
      </c>
      <c r="S24" s="225">
        <f t="shared" ref="S24" si="10">SUM(O24:R24)</f>
        <v>3098</v>
      </c>
      <c r="T24" s="104">
        <f>+S24+S13</f>
        <v>4260</v>
      </c>
    </row>
    <row r="25" spans="1:21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2014'!$J:$J)+SUMIF('prec. 2015'!$A:$A,'ASL 1'!$A23:$A23,'CONS. 2014'!$J:$J)</f>
        <v>7491</v>
      </c>
      <c r="E25" s="225">
        <f>SUMIF('prec. 2015'!$A:$A,'ASL 1'!$A22:$A22,'1° trim. 2015'!$J:$J)+SUMIF('prec. 2015'!$A:$A,'ASL 1'!$A23:$A23,'1° trim. 2015'!$J:$J)</f>
        <v>1853</v>
      </c>
      <c r="F25" s="225">
        <f>SUMIF('prec. 2015'!$A:$A,'ASL 1'!$A22:$A22,'prec. 2015'!$J:$J)+SUMIF('prec. 2015'!$A:$A,'ASL 1'!$A23:$A23,'prec. 2015'!$J:$J)</f>
        <v>6426</v>
      </c>
      <c r="G25" s="225">
        <f>SUMIF('prec. 2015'!$A:$A,'ASL 1'!$A22:$A22,'4° trim. 2015'!$J:$J)+SUMIF('prec. 2015'!$A:$A,'ASL 1'!$A23:$A23,'4° trim. 2015'!$J:$J)</f>
        <v>8450</v>
      </c>
      <c r="H25" s="225">
        <f>SUMIF('prec. 2015'!$A:$A,'ASL 1'!$A22:$A22,'prev. 2016'!$J:$J)+SUMIF('prec. 2015'!$A:$A,'ASL 1'!$A23:$A23,'prev. 2016'!$J:$J)</f>
        <v>7657</v>
      </c>
      <c r="I25" s="225">
        <f>SUMIF('prec. 2015'!$A:$A,'ASL 1'!$A22:$A22,'1° trim 2016'!$J:$J)+SUMIF('prec. 2015'!$A:$A,'ASL 1'!$A23:$A23,'1° trim 2016'!$J:$J)</f>
        <v>2059</v>
      </c>
      <c r="J25" s="225">
        <f t="shared" si="6"/>
        <v>-214</v>
      </c>
      <c r="K25" s="225"/>
      <c r="L25" s="225">
        <f t="shared" si="7"/>
        <v>824</v>
      </c>
      <c r="M25" s="225">
        <f t="shared" si="8"/>
        <v>-793</v>
      </c>
      <c r="N25" s="225">
        <f t="shared" si="9"/>
        <v>579</v>
      </c>
      <c r="O25" s="225"/>
      <c r="P25" s="228"/>
      <c r="Q25" s="225"/>
      <c r="R25" s="225"/>
      <c r="S25" s="225">
        <f t="shared" si="4"/>
        <v>0</v>
      </c>
    </row>
    <row r="26" spans="1:21" s="129" customFormat="1" ht="25.5" x14ac:dyDescent="0.25">
      <c r="B26" s="195" t="s">
        <v>1774</v>
      </c>
      <c r="C26" s="197" t="s">
        <v>1240</v>
      </c>
      <c r="D26" s="226">
        <f>SUMIF('prec. 2015'!$A:$A,'ASL 1'!$B:$B,'CONS. 2014'!$J:$J)</f>
        <v>65374</v>
      </c>
      <c r="E26" s="225">
        <f>SUMIF('1° trim. 2015'!$A:$A,'ASL 1'!$B:$B,'1° trim. 2015'!$J:$J)</f>
        <v>17243</v>
      </c>
      <c r="F26" s="225">
        <f>SUMIF('prec. 2015'!$A:$A,'ASL 1'!$B:$B,'prec. 2015'!$J:$J)</f>
        <v>64796</v>
      </c>
      <c r="G26" s="225">
        <f>SUMIF('4° trim. 2015'!A:A,'ASL 1'!B:B,'4° trim. 2015'!$J:$J)</f>
        <v>65531</v>
      </c>
      <c r="H26" s="225">
        <f>SUMIF('prev. 2016 ric'!A:A,'ASL 1'!B:B,'prev. 2016 ric'!$J:$J)</f>
        <v>64938</v>
      </c>
      <c r="I26" s="225">
        <f>SUMIF('1° trim 2016'!$A:$A,'ASL 1'!$B:$B,'1° trim 2016'!$J:$J)</f>
        <v>15709</v>
      </c>
      <c r="J26" s="225">
        <f t="shared" si="6"/>
        <v>-2695</v>
      </c>
      <c r="K26" s="225"/>
      <c r="L26" s="225">
        <f t="shared" si="7"/>
        <v>-6136</v>
      </c>
      <c r="M26" s="225">
        <f t="shared" si="8"/>
        <v>-593</v>
      </c>
      <c r="N26" s="225">
        <f t="shared" si="9"/>
        <v>-2102</v>
      </c>
      <c r="O26" s="225">
        <v>162</v>
      </c>
      <c r="P26" s="225">
        <v>162</v>
      </c>
      <c r="Q26" s="225">
        <v>162</v>
      </c>
      <c r="R26" s="225">
        <v>163</v>
      </c>
      <c r="S26" s="225">
        <f t="shared" si="4"/>
        <v>649</v>
      </c>
    </row>
    <row r="27" spans="1:21" s="129" customFormat="1" x14ac:dyDescent="0.25">
      <c r="B27" s="195" t="s">
        <v>267</v>
      </c>
      <c r="C27" s="197" t="s">
        <v>1432</v>
      </c>
      <c r="D27" s="225">
        <f>SUMIF('prec. 2015'!$A:$A,'ASL 1'!$B:$B,'CONS. 2014'!$J:$J)</f>
        <v>49533</v>
      </c>
      <c r="E27" s="225">
        <f>SUMIF('1° trim. 2015'!$A:$A,'ASL 1'!$B:$B,'1° trim. 2015'!$J:$J)</f>
        <v>12363</v>
      </c>
      <c r="F27" s="225">
        <f>SUMIF('prec. 2015'!$A:$A,'ASL 1'!$B:$B,'prec. 2015'!$J:$J)</f>
        <v>45328.906150000003</v>
      </c>
      <c r="G27" s="225">
        <f>SUMIF('4° trim. 2015'!A:A,'ASL 1'!B:B,'4° trim. 2015'!$J:$J)</f>
        <v>46112</v>
      </c>
      <c r="H27" s="225">
        <f>SUMIF('prev. 2016 ric'!A:A,'ASL 1'!B:B,'prev. 2016 ric'!$J:$J)</f>
        <v>41434</v>
      </c>
      <c r="I27" s="225">
        <f>SUMIF('1° trim 2016'!$A:$A,'ASL 1'!$B:$B,'1° trim 2016'!$J:$J)</f>
        <v>10258</v>
      </c>
      <c r="J27" s="225">
        <f t="shared" si="6"/>
        <v>-5080</v>
      </c>
      <c r="K27" s="225"/>
      <c r="L27" s="225">
        <f t="shared" si="7"/>
        <v>-8420</v>
      </c>
      <c r="M27" s="225">
        <f t="shared" si="8"/>
        <v>-4678</v>
      </c>
      <c r="N27" s="225">
        <f t="shared" si="9"/>
        <v>-402</v>
      </c>
      <c r="O27" s="225"/>
      <c r="P27" s="225"/>
      <c r="Q27" s="225"/>
      <c r="R27" s="225"/>
      <c r="S27" s="225">
        <f t="shared" si="4"/>
        <v>0</v>
      </c>
    </row>
    <row r="28" spans="1:21" s="129" customFormat="1" x14ac:dyDescent="0.25">
      <c r="B28" s="195" t="s">
        <v>1762</v>
      </c>
      <c r="C28" s="197" t="s">
        <v>2218</v>
      </c>
      <c r="D28" s="225">
        <f>SUMIF('prec. 2015'!$A:$A,'ASL 1'!$B:$B,'CONS. 2014'!$J:$J)</f>
        <v>63084</v>
      </c>
      <c r="E28" s="225">
        <f>SUMIF('1° trim. 2015'!$A:$A,'ASL 1'!$B:$B,'1° trim. 2015'!$J:$J)</f>
        <v>14498</v>
      </c>
      <c r="F28" s="225">
        <f>SUMIF('prec. 2015'!$A:$A,'ASL 1'!$B:$B,'prec. 2015'!$J:$J)</f>
        <v>63100</v>
      </c>
      <c r="G28" s="225">
        <f>SUMIF('4° trim. 2015'!A:A,'ASL 1'!B:B,'4° trim. 2015'!$J:$J)</f>
        <v>62365</v>
      </c>
      <c r="H28" s="225">
        <f>SUMIF('prev. 2016 ric'!A:A,'ASL 1'!B:B,'prev. 2016 ric'!$J:$J)</f>
        <v>62450</v>
      </c>
      <c r="I28" s="225">
        <f>SUMIF('1° trim 2016'!$A:$A,'ASL 1'!$B:$B,'1° trim 2016'!$J:$J)</f>
        <v>15143</v>
      </c>
      <c r="J28" s="225">
        <f t="shared" si="6"/>
        <v>-1793</v>
      </c>
      <c r="K28" s="225"/>
      <c r="L28" s="225">
        <f t="shared" si="7"/>
        <v>2580</v>
      </c>
      <c r="M28" s="225">
        <f t="shared" si="8"/>
        <v>85</v>
      </c>
      <c r="N28" s="225">
        <f t="shared" si="9"/>
        <v>-1878</v>
      </c>
      <c r="O28" s="225"/>
      <c r="P28" s="225"/>
      <c r="Q28" s="225"/>
      <c r="R28" s="225"/>
      <c r="S28" s="225">
        <f>SUM(O28:R28)</f>
        <v>0</v>
      </c>
    </row>
    <row r="29" spans="1:21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21" s="129" customFormat="1" x14ac:dyDescent="0.15">
      <c r="B30" s="199"/>
      <c r="C30" s="200" t="s">
        <v>2220</v>
      </c>
      <c r="D30" s="229">
        <f t="shared" ref="D30:S30" si="11">SUM(D20:D29)-D24</f>
        <v>279586</v>
      </c>
      <c r="E30" s="229">
        <f>SUM(E20:E29)-E24</f>
        <v>70066</v>
      </c>
      <c r="F30" s="229">
        <f t="shared" si="11"/>
        <v>270631.21570000006</v>
      </c>
      <c r="G30" s="229">
        <f t="shared" si="11"/>
        <v>274017</v>
      </c>
      <c r="H30" s="229">
        <f t="shared" si="11"/>
        <v>268482</v>
      </c>
      <c r="I30" s="229">
        <f t="shared" si="11"/>
        <v>66138</v>
      </c>
      <c r="J30" s="229">
        <f t="shared" ref="J30:N30" si="12">SUM(J20:J29)-J24</f>
        <v>-9465</v>
      </c>
      <c r="K30" s="229">
        <f t="shared" si="12"/>
        <v>0</v>
      </c>
      <c r="L30" s="229">
        <f t="shared" si="12"/>
        <v>-15712</v>
      </c>
      <c r="M30" s="229">
        <f t="shared" si="12"/>
        <v>-5535</v>
      </c>
      <c r="N30" s="229">
        <f t="shared" si="12"/>
        <v>-3930</v>
      </c>
      <c r="O30" s="229">
        <f t="shared" si="11"/>
        <v>162</v>
      </c>
      <c r="P30" s="229">
        <f t="shared" si="11"/>
        <v>162</v>
      </c>
      <c r="Q30" s="229">
        <f t="shared" si="11"/>
        <v>562</v>
      </c>
      <c r="R30" s="229">
        <f t="shared" si="11"/>
        <v>763</v>
      </c>
      <c r="S30" s="229">
        <f t="shared" si="11"/>
        <v>1649</v>
      </c>
    </row>
    <row r="31" spans="1:21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21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2014'!$J:$J)</f>
        <v>10833</v>
      </c>
      <c r="E33" s="230">
        <f>SUMIF('1° trim. 2015'!$A:$A,'ASL 1'!$B:$B,'1° trim. 2015'!$J:$J)</f>
        <v>2643</v>
      </c>
      <c r="F33" s="230">
        <f>SUMIF('prec. 2015'!$A:$A,'ASL 1'!$B:$B,'prec. 2015'!$J:$J)</f>
        <v>10571</v>
      </c>
      <c r="G33" s="230">
        <f>SUMIF('4° trim. 2015'!A:A,'ASL 1'!B:B,'4° trim. 2015'!$J:$J)</f>
        <v>10827</v>
      </c>
      <c r="H33" s="230">
        <f>SUMIF('prev. 2016 ric'!A:A,'ASL 1'!B:B,'prev. 2016 ric'!$J:$J)</f>
        <v>10787</v>
      </c>
      <c r="I33" s="230">
        <f>SUMIF('1° trim 2016'!$A:$A,'ASL 1'!$B:$B,'1° trim 2016'!$J:$J)</f>
        <v>2825</v>
      </c>
      <c r="J33" s="230">
        <f>+I33*4-G33</f>
        <v>473</v>
      </c>
      <c r="K33" s="230"/>
      <c r="L33" s="230">
        <f>+I33*4-E33*4</f>
        <v>728</v>
      </c>
      <c r="M33" s="230">
        <f>+H33-G33</f>
        <v>-40</v>
      </c>
      <c r="N33" s="230">
        <f>+I33*4-H33</f>
        <v>513</v>
      </c>
      <c r="O33" s="230">
        <v>10</v>
      </c>
      <c r="P33" s="230">
        <v>10</v>
      </c>
      <c r="Q33" s="230">
        <v>10</v>
      </c>
      <c r="R33" s="230">
        <v>10</v>
      </c>
      <c r="S33" s="230">
        <f>SUM(O33:R33)</f>
        <v>40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2014'!$J:$J)</f>
        <v>12592</v>
      </c>
      <c r="E34" s="230">
        <f>SUMIF('1° trim. 2015'!$A:$A,'ASL 1'!$B:$B,'1° trim. 2015'!$J:$J)</f>
        <v>3030</v>
      </c>
      <c r="F34" s="230">
        <f>SUMIF('prec. 2015'!$A:$A,'ASL 1'!$B:$B,'prec. 2015'!$J:$J)</f>
        <v>12429</v>
      </c>
      <c r="G34" s="230">
        <f>SUMIF('4° trim. 2015'!A:A,'ASL 1'!B:B,'4° trim. 2015'!$J:$J)</f>
        <v>12067</v>
      </c>
      <c r="H34" s="230">
        <f>SUMIF('prev. 2016 ric'!A:A,'ASL 1'!B:B,'prev. 2016 ric'!$J:$J)</f>
        <v>11757</v>
      </c>
      <c r="I34" s="230">
        <f>SUMIF('1° trim 2016'!$A:$A,'ASL 1'!$B:$B,'1° trim 2016'!$J:$J)</f>
        <v>2919</v>
      </c>
      <c r="J34" s="230">
        <f>+I34*4-G34</f>
        <v>-391</v>
      </c>
      <c r="K34" s="230"/>
      <c r="L34" s="230">
        <f>+I34*4-E34*4</f>
        <v>-444</v>
      </c>
      <c r="M34" s="230">
        <f>+H34-G34</f>
        <v>-310</v>
      </c>
      <c r="N34" s="230">
        <f>+I34*4-H34</f>
        <v>-81</v>
      </c>
      <c r="O34" s="230"/>
      <c r="P34" s="230"/>
      <c r="Q34" s="230">
        <v>100</v>
      </c>
      <c r="R34" s="230">
        <v>210</v>
      </c>
      <c r="S34" s="230">
        <f t="shared" si="4"/>
        <v>310</v>
      </c>
    </row>
    <row r="35" spans="1:19" s="129" customFormat="1" ht="22.5" x14ac:dyDescent="0.25">
      <c r="B35" s="203"/>
      <c r="C35" s="205" t="s">
        <v>2221</v>
      </c>
      <c r="D35" s="231">
        <f t="shared" ref="D35:H35" si="13">SUM(D33:D34)</f>
        <v>23425</v>
      </c>
      <c r="E35" s="231">
        <f>SUM(E33:E34)</f>
        <v>5673</v>
      </c>
      <c r="F35" s="231">
        <f t="shared" si="13"/>
        <v>23000</v>
      </c>
      <c r="G35" s="231">
        <f t="shared" si="13"/>
        <v>22894</v>
      </c>
      <c r="H35" s="231">
        <f t="shared" si="13"/>
        <v>22544</v>
      </c>
      <c r="I35" s="231">
        <f t="shared" ref="I35:S35" si="14">SUM(I33:I34)</f>
        <v>5744</v>
      </c>
      <c r="J35" s="231">
        <f t="shared" ref="J35:N35" si="15">SUM(J33:J34)</f>
        <v>82</v>
      </c>
      <c r="K35" s="231">
        <f t="shared" si="15"/>
        <v>0</v>
      </c>
      <c r="L35" s="231">
        <f t="shared" si="15"/>
        <v>284</v>
      </c>
      <c r="M35" s="231">
        <f t="shared" si="15"/>
        <v>-350</v>
      </c>
      <c r="N35" s="231">
        <f t="shared" si="15"/>
        <v>432</v>
      </c>
      <c r="O35" s="231">
        <f t="shared" si="14"/>
        <v>10</v>
      </c>
      <c r="P35" s="231">
        <f t="shared" si="14"/>
        <v>10</v>
      </c>
      <c r="Q35" s="231">
        <f t="shared" si="14"/>
        <v>110</v>
      </c>
      <c r="R35" s="231">
        <f t="shared" si="14"/>
        <v>220</v>
      </c>
      <c r="S35" s="231">
        <f t="shared" si="14"/>
        <v>350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+G46-H41</f>
        <v>-23320.5</v>
      </c>
      <c r="I36" s="232"/>
      <c r="J36" s="232"/>
      <c r="K36" s="232">
        <f t="shared" ref="K36:M36" si="16">+K6+K17+K30+K35</f>
        <v>0</v>
      </c>
      <c r="L36" s="233">
        <f t="shared" si="16"/>
        <v>-76044</v>
      </c>
      <c r="M36" s="233">
        <f t="shared" si="16"/>
        <v>-45106</v>
      </c>
      <c r="N36" s="233"/>
      <c r="O36" s="233"/>
      <c r="P36" s="233"/>
      <c r="Q36" s="233"/>
      <c r="R36" s="233"/>
      <c r="S36" s="233">
        <f>+S6+S17+S30+S35</f>
        <v>10756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280318</v>
      </c>
      <c r="E38" s="235">
        <f>+E13</f>
        <v>69227</v>
      </c>
      <c r="F38" s="235">
        <f t="shared" ref="F38:I38" si="17">+F13</f>
        <v>252056.02997999996</v>
      </c>
      <c r="G38" s="235">
        <f t="shared" si="17"/>
        <v>252974</v>
      </c>
      <c r="H38" s="235">
        <f t="shared" si="17"/>
        <v>221394</v>
      </c>
      <c r="I38" s="235">
        <f t="shared" si="17"/>
        <v>54330</v>
      </c>
      <c r="J38" s="235">
        <f>+J13</f>
        <v>-35654</v>
      </c>
      <c r="K38" s="235">
        <f t="shared" ref="K38:N38" si="18">+K13</f>
        <v>0</v>
      </c>
      <c r="L38" s="235">
        <f t="shared" si="18"/>
        <v>-59588</v>
      </c>
      <c r="M38" s="235">
        <f>+M13</f>
        <v>-31580</v>
      </c>
      <c r="N38" s="235">
        <f t="shared" si="18"/>
        <v>-4074</v>
      </c>
      <c r="O38" s="235">
        <f>+O13+O24</f>
        <v>2348</v>
      </c>
      <c r="P38" s="235">
        <f>+P13+P24</f>
        <v>834</v>
      </c>
      <c r="Q38" s="235">
        <f>+Q13+Q24</f>
        <v>621</v>
      </c>
      <c r="R38" s="235">
        <f>+R13+R24</f>
        <v>457</v>
      </c>
      <c r="S38" s="235">
        <f>+S13+S24</f>
        <v>4260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803551</v>
      </c>
      <c r="E39" s="236">
        <f t="shared" ref="E39:I39" si="19">+E17+E6+E35+E38+E30-E15-E10</f>
        <v>201057</v>
      </c>
      <c r="F39" s="236">
        <f t="shared" si="19"/>
        <v>758975.91995999997</v>
      </c>
      <c r="G39" s="236">
        <f t="shared" si="19"/>
        <v>749866</v>
      </c>
      <c r="H39" s="236">
        <f t="shared" si="19"/>
        <v>681060</v>
      </c>
      <c r="I39" s="236">
        <f t="shared" si="19"/>
        <v>170062</v>
      </c>
      <c r="J39" s="236">
        <f>+I39*4-G39</f>
        <v>-69618</v>
      </c>
      <c r="K39" s="236">
        <f>+K17+K6+K35+K38+K30-K38</f>
        <v>0</v>
      </c>
      <c r="L39" s="236">
        <f>+I39*4-E39*4</f>
        <v>-123980</v>
      </c>
      <c r="M39" s="236">
        <f>+H39-G39</f>
        <v>-68806</v>
      </c>
      <c r="N39" s="236">
        <f>+I39*4-H39</f>
        <v>-812</v>
      </c>
      <c r="O39" s="236">
        <f>+O17+O6+O35+O38+O30</f>
        <v>2962</v>
      </c>
      <c r="P39" s="236">
        <f>+P17+P6+P35+P38+P30</f>
        <v>3000</v>
      </c>
      <c r="Q39" s="236">
        <f>+Q17+Q6+Q35+Q38+Q30</f>
        <v>4075</v>
      </c>
      <c r="R39" s="236">
        <f>+R17+R6+R35+R38+R30</f>
        <v>4979</v>
      </c>
      <c r="S39" s="236">
        <f>+S17+S6+S35+S38+S30</f>
        <v>15016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2014'!$J:$J)</f>
        <v>932176</v>
      </c>
      <c r="E41" s="236">
        <f>SUMIF('1° trim. 2015'!$A:$A,'ASL 1'!$B:$B,'1° trim. 2015'!$J:$J)</f>
        <v>232495</v>
      </c>
      <c r="F41" s="236">
        <f>SUMIF('prec. 2015'!$A:$A,'ASL 1'!$B:$B,'prec. 2015'!$J:$J)</f>
        <v>890770.15691999998</v>
      </c>
      <c r="G41" s="236">
        <f>SUMIF('4° trim. 2015'!A:A,'ASL 1'!B:B,'4° trim. 2015'!$J:$J)</f>
        <v>870847</v>
      </c>
      <c r="H41" s="236">
        <f>SUMIF('prev. 2016 ric'!A:A,'ASL 1'!B:B,'prev. 2016 ric'!$J:$J)</f>
        <v>806478</v>
      </c>
      <c r="I41" s="236">
        <f>SUMIF('1° trim 2016'!$A:$A,'ASL 1'!$B:$B,'1° trim 2016'!$J:$J)</f>
        <v>200702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932176</v>
      </c>
      <c r="E42" s="236">
        <f>+E41*4</f>
        <v>929980</v>
      </c>
      <c r="F42" s="236">
        <f t="shared" ref="F42:H42" si="20">+F41</f>
        <v>890770.15691999998</v>
      </c>
      <c r="G42" s="236">
        <f t="shared" si="20"/>
        <v>870847</v>
      </c>
      <c r="H42" s="236">
        <f t="shared" si="20"/>
        <v>806478</v>
      </c>
      <c r="I42" s="236">
        <f>+I41*4</f>
        <v>802808</v>
      </c>
      <c r="J42" s="236">
        <f>+I41*4-G41</f>
        <v>-68039</v>
      </c>
      <c r="K42" s="236">
        <f>+K19+K8+K37+K40+K32-K40</f>
        <v>0</v>
      </c>
      <c r="L42" s="236">
        <f>+I41*4-E41*4</f>
        <v>-127172</v>
      </c>
      <c r="M42" s="236">
        <f>+H41-G41</f>
        <v>-64369</v>
      </c>
      <c r="N42" s="236">
        <f>+I41*4-H41</f>
        <v>-3670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 t="s">
        <v>2236</v>
      </c>
      <c r="D43" s="236"/>
      <c r="E43" s="236">
        <f>+G43</f>
        <v>69848.5</v>
      </c>
      <c r="F43" s="236"/>
      <c r="G43" s="236">
        <f>139697/2</f>
        <v>69848.5</v>
      </c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v>17841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>
        <f>+E41*4-G43</f>
        <v>860131.5</v>
      </c>
      <c r="F46" s="239"/>
      <c r="G46" s="239">
        <f>+G42-G43-G44-G45</f>
        <v>783157.5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2249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2:S49"/>
  <sheetViews>
    <sheetView topLeftCell="B26" workbookViewId="0">
      <selection activeCell="B1" sqref="B1:S47"/>
    </sheetView>
  </sheetViews>
  <sheetFormatPr defaultColWidth="17.85546875" defaultRowHeight="15" x14ac:dyDescent="0.25"/>
  <cols>
    <col min="1" max="1" width="0" style="127" hidden="1" customWidth="1"/>
    <col min="2" max="2" width="14.85546875" style="152" customWidth="1"/>
    <col min="3" max="3" width="52.85546875" style="155" customWidth="1"/>
    <col min="4" max="4" width="12.28515625" style="127" bestFit="1" customWidth="1"/>
    <col min="5" max="5" width="10.85546875" style="127" bestFit="1" customWidth="1"/>
    <col min="6" max="6" width="12.28515625" style="127" bestFit="1" customWidth="1"/>
    <col min="7" max="7" width="16" style="127" bestFit="1" customWidth="1"/>
    <col min="8" max="8" width="12.7109375" style="127" bestFit="1" customWidth="1"/>
    <col min="9" max="9" width="14.5703125" style="127" bestFit="1" customWidth="1"/>
    <col min="10" max="10" width="9.85546875" style="127" bestFit="1" customWidth="1"/>
    <col min="11" max="11" width="8.42578125" style="127" hidden="1" customWidth="1"/>
    <col min="12" max="12" width="13.140625" style="127" customWidth="1"/>
    <col min="13" max="14" width="10.28515625" style="127" customWidth="1"/>
    <col min="15" max="19" width="10.7109375" style="127" customWidth="1"/>
    <col min="20" max="16384" width="17.85546875" style="127"/>
  </cols>
  <sheetData>
    <row r="2" spans="1:19" x14ac:dyDescent="0.25">
      <c r="B2" s="156" t="s">
        <v>2002</v>
      </c>
      <c r="C2" s="153"/>
    </row>
    <row r="3" spans="1:19" s="170" customFormat="1" ht="26.25" customHeight="1" x14ac:dyDescent="0.25">
      <c r="B3" s="151"/>
      <c r="C3" s="154"/>
      <c r="D3" s="241" t="s">
        <v>2231</v>
      </c>
      <c r="E3" s="242"/>
      <c r="F3" s="242"/>
      <c r="G3" s="242"/>
      <c r="H3" s="242"/>
      <c r="I3" s="243"/>
      <c r="J3" s="244" t="s">
        <v>2244</v>
      </c>
      <c r="K3" s="244"/>
      <c r="L3" s="244"/>
      <c r="M3" s="244"/>
      <c r="N3" s="244"/>
      <c r="O3" s="241" t="s">
        <v>2253</v>
      </c>
      <c r="P3" s="242"/>
      <c r="Q3" s="242"/>
      <c r="R3" s="242"/>
      <c r="S3" s="243"/>
    </row>
    <row r="4" spans="1:19" s="128" customFormat="1" ht="45" x14ac:dyDescent="0.25">
      <c r="B4" s="184" t="s">
        <v>2203</v>
      </c>
      <c r="C4" s="180"/>
      <c r="D4" s="221" t="s">
        <v>2197</v>
      </c>
      <c r="E4" s="221" t="s">
        <v>2242</v>
      </c>
      <c r="F4" s="221" t="s">
        <v>2198</v>
      </c>
      <c r="G4" s="221" t="s">
        <v>2250</v>
      </c>
      <c r="H4" s="221" t="s">
        <v>2200</v>
      </c>
      <c r="I4" s="221" t="s">
        <v>2241</v>
      </c>
      <c r="J4" s="213" t="s">
        <v>2239</v>
      </c>
      <c r="K4" s="213" t="s">
        <v>2225</v>
      </c>
      <c r="L4" s="213" t="s">
        <v>2238</v>
      </c>
      <c r="M4" s="213" t="s">
        <v>2240</v>
      </c>
      <c r="N4" s="213" t="s">
        <v>2245</v>
      </c>
      <c r="O4" s="214" t="s">
        <v>2241</v>
      </c>
      <c r="P4" s="214" t="s">
        <v>2254</v>
      </c>
      <c r="Q4" s="214" t="s">
        <v>2255</v>
      </c>
      <c r="R4" s="214" t="s">
        <v>2256</v>
      </c>
      <c r="S4" s="214" t="s">
        <v>2237</v>
      </c>
    </row>
    <row r="5" spans="1:19" s="128" customFormat="1" x14ac:dyDescent="0.25">
      <c r="B5" s="186"/>
      <c r="C5" s="187" t="s">
        <v>2204</v>
      </c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</row>
    <row r="6" spans="1:19" s="104" customFormat="1" x14ac:dyDescent="0.25">
      <c r="B6" s="189" t="s">
        <v>1770</v>
      </c>
      <c r="C6" s="190" t="s">
        <v>1232</v>
      </c>
      <c r="D6" s="222">
        <f>SUMIF('prec. 2015'!$A:$A,'ASL 1'!$B:$B,'CONS. 2014'!$K:$K)</f>
        <v>0</v>
      </c>
      <c r="E6" s="222">
        <f>SUMIF('1° trim. 2015'!$A:$A,'ASL 1'!$B:$B,'1° trim. 2015'!$K:$K)</f>
        <v>0</v>
      </c>
      <c r="F6" s="222">
        <f>SUMIF('prec. 2015'!$A:$A,'ASL 1'!$B:$B,'prec. 2015'!$K:$K)</f>
        <v>0</v>
      </c>
      <c r="G6" s="222">
        <f>SUMIF('4° trim. 2015'!A:A,'ASL 1'!B:B,'4° trim. 2015'!$K:$K)</f>
        <v>0</v>
      </c>
      <c r="H6" s="222">
        <f>SUMIF('prev. 2016 ric'!A:A,'ASL 1'!B:B,'prev. 2016 ric'!$K:$K)</f>
        <v>0</v>
      </c>
      <c r="I6" s="222">
        <f>SUMIF('1° trim 2016'!$A:$A,'ASL 1'!$B:$B,'1° trim 2016'!$K:$K)</f>
        <v>0</v>
      </c>
      <c r="J6" s="222">
        <f>+I6*4-G6</f>
        <v>0</v>
      </c>
      <c r="K6" s="222"/>
      <c r="L6" s="222">
        <f>+I6*4-E6*4</f>
        <v>0</v>
      </c>
      <c r="M6" s="222">
        <f>+H6-G6</f>
        <v>0</v>
      </c>
      <c r="N6" s="222">
        <f>+I6*4-H6</f>
        <v>0</v>
      </c>
      <c r="O6" s="222"/>
      <c r="P6" s="222"/>
      <c r="Q6" s="222"/>
      <c r="R6" s="222"/>
      <c r="S6" s="222">
        <f>SUM(O6:R6)</f>
        <v>0</v>
      </c>
    </row>
    <row r="7" spans="1:19" s="104" customFormat="1" x14ac:dyDescent="0.25">
      <c r="B7" s="131"/>
      <c r="C7" s="132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</row>
    <row r="8" spans="1:19" s="104" customFormat="1" x14ac:dyDescent="0.25">
      <c r="B8" s="191"/>
      <c r="C8" s="192" t="s">
        <v>2205</v>
      </c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</row>
    <row r="9" spans="1:19" s="104" customFormat="1" x14ac:dyDescent="0.25">
      <c r="B9" s="191" t="s">
        <v>1745</v>
      </c>
      <c r="C9" s="193" t="s">
        <v>561</v>
      </c>
      <c r="D9" s="223">
        <f>SUMIF('prec. 2015'!$A:$A,'ASL 1'!$B:$B,'CONS. 2014'!$K:$K)</f>
        <v>5502</v>
      </c>
      <c r="E9" s="223">
        <f>SUMIF('1° trim. 2015'!$A:$A,'ASL 1'!$B:$B,'1° trim. 2015'!$K:$K)</f>
        <v>1283</v>
      </c>
      <c r="F9" s="223">
        <f>SUMIF('prec. 2015'!$A:$A,'ASL 1'!$B:$B,'prec. 2015'!$K:$K)</f>
        <v>7511</v>
      </c>
      <c r="G9" s="223">
        <f>SUMIF('4° trim. 2015'!A:A,'ASL 1'!B:B,'4° trim. 2015'!$K:$K)</f>
        <v>6940</v>
      </c>
      <c r="H9" s="223">
        <f>SUMIF('prev. 2016 ric'!A:A,'ASL 1'!B:B,'prev. 2016 ric'!$K:$K)</f>
        <v>9178</v>
      </c>
      <c r="I9" s="223">
        <f>SUMIF('1° trim 2016'!$A:$A,'ASL 1'!$B:$B,'1° trim 2016'!$K:$K)</f>
        <v>1955</v>
      </c>
      <c r="J9" s="223">
        <f t="shared" ref="J9:J15" si="0">+I9*4-G9</f>
        <v>880</v>
      </c>
      <c r="K9" s="223"/>
      <c r="L9" s="223">
        <f t="shared" ref="L9:L15" si="1">+I9*4-E9*4</f>
        <v>2688</v>
      </c>
      <c r="M9" s="223">
        <f t="shared" ref="M9:M16" si="2">+H9-G9</f>
        <v>2238</v>
      </c>
      <c r="N9" s="223">
        <f t="shared" ref="N9:N16" si="3">+I9*4-H9</f>
        <v>-1358</v>
      </c>
      <c r="O9" s="223"/>
      <c r="P9" s="223"/>
      <c r="Q9" s="223"/>
      <c r="R9" s="223"/>
      <c r="S9" s="223">
        <f>SUM(O9:R9)</f>
        <v>0</v>
      </c>
    </row>
    <row r="10" spans="1:19" s="104" customFormat="1" x14ac:dyDescent="0.25">
      <c r="B10" s="191" t="s">
        <v>1743</v>
      </c>
      <c r="C10" s="193" t="s">
        <v>560</v>
      </c>
      <c r="D10" s="223">
        <f>SUMIF('prec. 2015'!$A:$A,'ASL 1'!$B:$B,'CONS. 2014'!$K:$K)</f>
        <v>19762</v>
      </c>
      <c r="E10" s="223">
        <f>SUMIF('1° trim. 2015'!$A:$A,'ASL 1'!$B:$B,'1° trim. 2015'!$K:$K)</f>
        <v>4276</v>
      </c>
      <c r="F10" s="223">
        <f>SUMIF('prec. 2015'!$A:$A,'ASL 1'!$B:$B,'prec. 2015'!$K:$K)</f>
        <v>21555</v>
      </c>
      <c r="G10" s="223">
        <f>SUMIF('4° trim. 2015'!A:A,'ASL 1'!B:B,'4° trim. 2015'!$K:$K)</f>
        <v>25210</v>
      </c>
      <c r="H10" s="223">
        <f>SUMIF('prev. 2016 ric'!A:A,'ASL 1'!B:B,'prev. 2016 ric'!$K:$K)</f>
        <v>25912</v>
      </c>
      <c r="I10" s="223">
        <f>SUMIF('1° trim 2016'!$A:$A,'ASL 1'!$B:$B,'1° trim 2016'!$K:$K)</f>
        <v>6531</v>
      </c>
      <c r="J10" s="223">
        <f t="shared" si="0"/>
        <v>914</v>
      </c>
      <c r="K10" s="223"/>
      <c r="L10" s="223">
        <f t="shared" si="1"/>
        <v>9020</v>
      </c>
      <c r="M10" s="223">
        <f t="shared" si="2"/>
        <v>702</v>
      </c>
      <c r="N10" s="223">
        <f t="shared" si="3"/>
        <v>212</v>
      </c>
      <c r="O10" s="223"/>
      <c r="P10" s="223"/>
      <c r="Q10" s="223"/>
      <c r="R10" s="223"/>
      <c r="S10" s="223">
        <f>SUM(O10:R10)</f>
        <v>0</v>
      </c>
    </row>
    <row r="11" spans="1:19" s="129" customFormat="1" x14ac:dyDescent="0.25">
      <c r="B11" s="191" t="s">
        <v>1734</v>
      </c>
      <c r="C11" s="193" t="s">
        <v>384</v>
      </c>
      <c r="D11" s="223">
        <f>SUMIF('prec. 2015'!$A:$A,'ASL 1'!$B:$B,'CONS. 2014'!$K:$K)</f>
        <v>13105</v>
      </c>
      <c r="E11" s="223">
        <f>SUMIF('1° trim. 2015'!$A:$A,'ASL 1'!$B:$B,'1° trim. 2015'!$K:$K)</f>
        <v>3225</v>
      </c>
      <c r="F11" s="223">
        <f>SUMIF('prec. 2015'!$A:$A,'ASL 1'!$B:$B,'prec. 2015'!$K:$K)</f>
        <v>46278</v>
      </c>
      <c r="G11" s="223">
        <f>SUMIF('4° trim. 2015'!A:A,'ASL 1'!B:B,'4° trim. 2015'!$K:$K)</f>
        <v>48603</v>
      </c>
      <c r="H11" s="223">
        <f>SUMIF('prev. 2016 ric'!A:A,'ASL 1'!B:B,'prev. 2016 ric'!$K:$K)</f>
        <v>65345</v>
      </c>
      <c r="I11" s="223">
        <f>SUMIF('1° trim 2016'!$A:$A,'ASL 1'!$B:$B,'1° trim 2016'!$K:$K)</f>
        <v>16000</v>
      </c>
      <c r="J11" s="223">
        <f t="shared" si="0"/>
        <v>15397</v>
      </c>
      <c r="K11" s="223"/>
      <c r="L11" s="223">
        <f t="shared" si="1"/>
        <v>51100</v>
      </c>
      <c r="M11" s="223">
        <f t="shared" si="2"/>
        <v>16742</v>
      </c>
      <c r="N11" s="223">
        <f t="shared" si="3"/>
        <v>-1345</v>
      </c>
      <c r="O11" s="223"/>
      <c r="P11" s="223"/>
      <c r="Q11" s="223"/>
      <c r="R11" s="223"/>
      <c r="S11" s="223">
        <f t="shared" ref="S11:S34" si="4">SUM(O11:R11)</f>
        <v>0</v>
      </c>
    </row>
    <row r="12" spans="1:19" s="129" customFormat="1" x14ac:dyDescent="0.25">
      <c r="A12" s="129" t="s">
        <v>2213</v>
      </c>
      <c r="B12" s="191" t="s">
        <v>1750</v>
      </c>
      <c r="C12" s="193" t="s">
        <v>677</v>
      </c>
      <c r="D12" s="223">
        <f>SUMIF('prec. 2015'!$A:$A,'ASL 1'!$B:$B,'CONS. 2014'!$K:$K)</f>
        <v>293</v>
      </c>
      <c r="E12" s="223">
        <f>SUMIF('1° trim. 2015'!$A:$A,'ASL 1'!$B:$B,'1° trim. 2015'!$K:$K)</f>
        <v>24</v>
      </c>
      <c r="F12" s="223">
        <f>SUMIF('prec. 2015'!$A:$A,'ASL 1'!$B:$B,'prec. 2015'!$K:$K)</f>
        <v>124</v>
      </c>
      <c r="G12" s="223">
        <f>SUMIF('4° trim. 2015'!A:A,'ASL 1'!B:B,'4° trim. 2015'!$K:$K)</f>
        <v>168</v>
      </c>
      <c r="H12" s="223">
        <f>SUMIF('prev. 2016 ric'!A:A,'ASL 1'!B:B,'prev. 2016 ric'!$K:$K)</f>
        <v>143</v>
      </c>
      <c r="I12" s="223">
        <f>SUMIF('1° trim 2016'!$A:$A,'ASL 1'!$B:$B,'1° trim 2016'!$K:$K)</f>
        <v>34</v>
      </c>
      <c r="J12" s="223">
        <f t="shared" si="0"/>
        <v>-32</v>
      </c>
      <c r="K12" s="223"/>
      <c r="L12" s="223">
        <f t="shared" si="1"/>
        <v>40</v>
      </c>
      <c r="M12" s="223">
        <f t="shared" si="2"/>
        <v>-25</v>
      </c>
      <c r="N12" s="223">
        <f t="shared" si="3"/>
        <v>-7</v>
      </c>
      <c r="O12" s="223"/>
      <c r="P12" s="223"/>
      <c r="Q12" s="223"/>
      <c r="R12" s="223"/>
      <c r="S12" s="223">
        <f t="shared" si="4"/>
        <v>0</v>
      </c>
    </row>
    <row r="13" spans="1:19" s="104" customFormat="1" ht="63.75" hidden="1" customHeight="1" x14ac:dyDescent="0.25">
      <c r="A13" s="104" t="s">
        <v>2215</v>
      </c>
      <c r="B13" s="191" t="s">
        <v>2208</v>
      </c>
      <c r="C13" s="193" t="s">
        <v>2207</v>
      </c>
      <c r="D13" s="223">
        <f>SUMIF('prec. 2015'!$A:$A,'ASL 1'!$A12:$A12,'CONS. 2014'!$K:$K)+SUMIF('prec. 2015'!$A:$A,'ASL 1'!$A13:$A13,'CONS. 2014'!$K:$K)+SUMIF('prec. 2015'!$A:$A,'ASL 1'!$A14:$A14,'CONS. 2014'!$K:$K)</f>
        <v>106159</v>
      </c>
      <c r="E13" s="223">
        <f>SUMIF('1° trim. 2015'!$A:$A,'ASL 1'!$A12:$A12,'1° trim. 2015'!$K:$K)+SUMIF('1° trim. 2015'!$A:$A,'ASL 1'!$A13:$A13,'1° trim. 2015'!$K:$K)+SUMIF('1° trim. 2015'!$A:$A,'ASL 1'!$A14:$A14,'1° trim. 2015'!$K:$K)</f>
        <v>25327</v>
      </c>
      <c r="F13" s="223">
        <f>SUMIF('prec. 2015'!$A:$A,'ASL 1'!$A12:$A12,'prec. 2015'!$K:$K)+SUMIF('prec. 2015'!$A:$A,'ASL 1'!$A13:$A13,'prec. 2015'!$K:$K)+SUMIF('prec. 2015'!$A:$A,'ASL 1'!$A14:$A14,'prec. 2015'!$K:$K)</f>
        <v>128040</v>
      </c>
      <c r="G13" s="223">
        <f>SUMIF('prec. 2015'!$A:$A,'ASL 1'!$A12:$A12,'4° trim. 2015'!$K:$K)+SUMIF('prec. 2015'!$A:$A,'ASL 1'!$A13:$A13,'4° trim. 2015'!$K:$K)+SUMIF('prec. 2015'!$A:$A,'ASL 1'!$A14:$A14,'4° trim. 2015'!$K:$K)</f>
        <v>130524</v>
      </c>
      <c r="H13" s="223">
        <f>SUMIF('prec. 2015'!$A:$A,'ASL 1'!$A12:$A12,'prev. 2016 ric'!$K:$K)+SUMIF('prec. 2015'!$A:$A,'ASL 1'!$A13:$A13,'prev. 2016 ric'!$K:$K)+SUMIF('prec. 2015'!$A:$A,'ASL 1'!$A14:$A14,'prev. 2016 ric'!$K:$K)</f>
        <v>156789</v>
      </c>
      <c r="I13" s="223">
        <f>SUMIF('1° trim 2016'!$A:$A,'ASL 1'!$A12:$A12,'1° trim 2016'!$K:$K)+SUMIF('1° trim 2016'!$A:$A,'ASL 1'!$A13:$A13,'1° trim 2016'!$K:$K)+SUMIF('1° trim 2016'!$A:$A,'ASL 1'!$A14:$A14,'1° trim 2016'!$K:$K)</f>
        <v>39568</v>
      </c>
      <c r="J13" s="223">
        <f t="shared" si="0"/>
        <v>27748</v>
      </c>
      <c r="K13" s="223"/>
      <c r="L13" s="223">
        <f t="shared" si="1"/>
        <v>56964</v>
      </c>
      <c r="M13" s="223">
        <f t="shared" si="2"/>
        <v>26265</v>
      </c>
      <c r="N13" s="223">
        <f t="shared" si="3"/>
        <v>1483</v>
      </c>
      <c r="O13" s="223"/>
      <c r="P13" s="223"/>
      <c r="Q13" s="223"/>
      <c r="R13" s="223"/>
      <c r="S13" s="223">
        <f t="shared" si="4"/>
        <v>0</v>
      </c>
    </row>
    <row r="14" spans="1:19" s="129" customFormat="1" x14ac:dyDescent="0.25">
      <c r="A14" s="129" t="s">
        <v>2214</v>
      </c>
      <c r="B14" s="191" t="s">
        <v>532</v>
      </c>
      <c r="C14" s="193" t="s">
        <v>310</v>
      </c>
      <c r="D14" s="223">
        <f>SUMIF('prec. 2015'!$A:$A,'ASL 1'!$B:$B,'CONS. 2014'!$K:$K)</f>
        <v>2994</v>
      </c>
      <c r="E14" s="223">
        <f>SUMIF('1° trim. 2015'!$A:$A,'ASL 1'!$B:$B,'1° trim. 2015'!$K:$K)</f>
        <v>777</v>
      </c>
      <c r="F14" s="223">
        <f>SUMIF('prec. 2015'!$A:$A,'ASL 1'!$B:$B,'prec. 2015'!$K:$K)</f>
        <v>3817</v>
      </c>
      <c r="G14" s="223">
        <f>SUMIF('4° trim. 2015'!A:A,'ASL 1'!B:B,'4° trim. 2015'!$K:$K)</f>
        <v>3757</v>
      </c>
      <c r="H14" s="223">
        <f>SUMIF('prev. 2016 ric'!A:A,'ASL 1'!B:B,'prev. 2016 ric'!$K:$K)</f>
        <v>4660</v>
      </c>
      <c r="I14" s="223">
        <f>SUMIF('1° trim 2016'!$A:$A,'ASL 1'!$B:$B,'1° trim 2016'!$K:$K)</f>
        <v>1045</v>
      </c>
      <c r="J14" s="223">
        <f t="shared" si="0"/>
        <v>423</v>
      </c>
      <c r="K14" s="223"/>
      <c r="L14" s="223">
        <f t="shared" si="1"/>
        <v>1072</v>
      </c>
      <c r="M14" s="223">
        <f t="shared" si="2"/>
        <v>903</v>
      </c>
      <c r="N14" s="223">
        <f t="shared" si="3"/>
        <v>-480</v>
      </c>
      <c r="O14" s="223"/>
      <c r="P14" s="223"/>
      <c r="Q14" s="223"/>
      <c r="R14" s="223"/>
      <c r="S14" s="223">
        <f t="shared" si="4"/>
        <v>0</v>
      </c>
    </row>
    <row r="15" spans="1:19" s="129" customFormat="1" x14ac:dyDescent="0.25">
      <c r="B15" s="191" t="s">
        <v>266</v>
      </c>
      <c r="C15" s="193" t="s">
        <v>1430</v>
      </c>
      <c r="D15" s="223">
        <f>SUMIF('prec. 2015'!$A:$A,'ASL 1'!$B:$B,'CONS. 2014'!$K:$K)</f>
        <v>14605</v>
      </c>
      <c r="E15" s="223">
        <f>SUMIF('1° trim. 2015'!$A:$A,'ASL 1'!$B:$B,'1° trim. 2015'!$K:$K)</f>
        <v>4018</v>
      </c>
      <c r="F15" s="223">
        <f>SUMIF('prec. 2015'!$A:$A,'ASL 1'!$B:$B,'prec. 2015'!$K:$K)</f>
        <v>22758</v>
      </c>
      <c r="G15" s="223">
        <f>SUMIF('4° trim. 2015'!A:A,'ASL 1'!B:B,'4° trim. 2015'!$K:$K)</f>
        <v>21872</v>
      </c>
      <c r="H15" s="223">
        <f>SUMIF('prev. 2016 ric'!A:A,'ASL 1'!B:B,'prev. 2016 ric'!$K:$K)</f>
        <v>26030</v>
      </c>
      <c r="I15" s="223">
        <f>SUMIF('1° trim 2016'!$A:$A,'ASL 1'!$B:$B,'1° trim 2016'!$K:$K)</f>
        <v>6901</v>
      </c>
      <c r="J15" s="223">
        <f t="shared" si="0"/>
        <v>5732</v>
      </c>
      <c r="K15" s="223"/>
      <c r="L15" s="223">
        <f t="shared" si="1"/>
        <v>11532</v>
      </c>
      <c r="M15" s="223">
        <f t="shared" si="2"/>
        <v>4158</v>
      </c>
      <c r="N15" s="223">
        <f t="shared" si="3"/>
        <v>1574</v>
      </c>
      <c r="O15" s="223"/>
      <c r="P15" s="223"/>
      <c r="Q15" s="223"/>
      <c r="R15" s="223"/>
      <c r="S15" s="223">
        <f t="shared" si="4"/>
        <v>0</v>
      </c>
    </row>
    <row r="16" spans="1:19" s="129" customFormat="1" x14ac:dyDescent="0.25">
      <c r="B16" s="191"/>
      <c r="C16" s="193" t="s">
        <v>2222</v>
      </c>
      <c r="D16" s="223"/>
      <c r="E16" s="223"/>
      <c r="F16" s="223"/>
      <c r="G16" s="223"/>
      <c r="H16" s="223"/>
      <c r="I16" s="223"/>
      <c r="J16" s="223"/>
      <c r="K16" s="223"/>
      <c r="L16" s="223">
        <f>+I16-E16</f>
        <v>0</v>
      </c>
      <c r="M16" s="223">
        <f t="shared" si="2"/>
        <v>0</v>
      </c>
      <c r="N16" s="223">
        <f t="shared" si="3"/>
        <v>0</v>
      </c>
      <c r="O16" s="223"/>
      <c r="P16" s="223"/>
      <c r="Q16" s="223"/>
      <c r="R16" s="223"/>
      <c r="S16" s="223"/>
    </row>
    <row r="17" spans="1:19" s="129" customFormat="1" x14ac:dyDescent="0.25">
      <c r="B17" s="191"/>
      <c r="C17" s="194" t="s">
        <v>2219</v>
      </c>
      <c r="D17" s="224">
        <f t="shared" ref="D17:S17" si="5">SUM(D9:D16)-D13</f>
        <v>56261</v>
      </c>
      <c r="E17" s="224">
        <f>SUM(E9:E16)-E13</f>
        <v>13603</v>
      </c>
      <c r="F17" s="224">
        <f t="shared" si="5"/>
        <v>102043</v>
      </c>
      <c r="G17" s="224">
        <f t="shared" si="5"/>
        <v>106550</v>
      </c>
      <c r="H17" s="224">
        <f t="shared" si="5"/>
        <v>131268</v>
      </c>
      <c r="I17" s="224">
        <f t="shared" si="5"/>
        <v>32466</v>
      </c>
      <c r="J17" s="224">
        <f t="shared" si="5"/>
        <v>23314</v>
      </c>
      <c r="K17" s="224">
        <f t="shared" si="5"/>
        <v>0</v>
      </c>
      <c r="L17" s="224">
        <f t="shared" si="5"/>
        <v>75452</v>
      </c>
      <c r="M17" s="224">
        <f t="shared" si="5"/>
        <v>24718</v>
      </c>
      <c r="N17" s="224">
        <f t="shared" si="5"/>
        <v>-1404</v>
      </c>
      <c r="O17" s="224">
        <f t="shared" si="5"/>
        <v>0</v>
      </c>
      <c r="P17" s="224">
        <f t="shared" si="5"/>
        <v>0</v>
      </c>
      <c r="Q17" s="224">
        <f t="shared" si="5"/>
        <v>0</v>
      </c>
      <c r="R17" s="224">
        <f t="shared" si="5"/>
        <v>0</v>
      </c>
      <c r="S17" s="224">
        <f t="shared" si="5"/>
        <v>0</v>
      </c>
    </row>
    <row r="18" spans="1:19" s="129" customFormat="1" x14ac:dyDescent="0.25">
      <c r="B18" s="131"/>
      <c r="C18" s="158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</row>
    <row r="19" spans="1:19" s="129" customFormat="1" x14ac:dyDescent="0.25">
      <c r="B19" s="195"/>
      <c r="C19" s="196" t="s">
        <v>2206</v>
      </c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1:19" s="129" customFormat="1" ht="25.5" x14ac:dyDescent="0.25">
      <c r="B20" s="195" t="s">
        <v>228</v>
      </c>
      <c r="C20" s="197" t="s">
        <v>2209</v>
      </c>
      <c r="D20" s="226">
        <f>SUMIF('prec. 2015'!$A:$A,'ASL 1'!$B:$B,'CONS. 2014'!$K:$K)</f>
        <v>0</v>
      </c>
      <c r="E20" s="225">
        <f>SUMIF('1° trim. 2015'!$A:$A,'ASL 1'!$B:$B,'1° trim. 2015'!$K:$K)</f>
        <v>0</v>
      </c>
      <c r="F20" s="225">
        <f>SUMIF('prec. 2015'!$A:$A,'ASL 1'!$B:$B,'prec. 2015'!$K:$K)</f>
        <v>0</v>
      </c>
      <c r="G20" s="225">
        <f>SUMIF('4° trim. 2015'!A:A,'ASL 1'!B:B,'4° trim. 2015'!$K:$K)</f>
        <v>0</v>
      </c>
      <c r="H20" s="225">
        <f>SUMIF('prev. 2016 ric'!A:A,'ASL 1'!B:B,'prev. 2016 ric'!$K:$K)</f>
        <v>0</v>
      </c>
      <c r="I20" s="225">
        <f>SUMIF('1° trim 2016'!$A:$A,'ASL 1'!$B:$B,'1° trim 2016'!$K:$K)</f>
        <v>0</v>
      </c>
      <c r="J20" s="225">
        <f t="shared" ref="J20:J28" si="6">+I20*4-G20</f>
        <v>0</v>
      </c>
      <c r="K20" s="225"/>
      <c r="L20" s="225">
        <f t="shared" ref="L20:L28" si="7">+I20*4-E20*4</f>
        <v>0</v>
      </c>
      <c r="M20" s="225">
        <f t="shared" ref="M20:M28" si="8">+H20-G20</f>
        <v>0</v>
      </c>
      <c r="N20" s="225">
        <f t="shared" ref="N20:N29" si="9">+I20*4-H20</f>
        <v>0</v>
      </c>
      <c r="O20" s="225"/>
      <c r="P20" s="225"/>
      <c r="Q20" s="225"/>
      <c r="R20" s="225"/>
      <c r="S20" s="225">
        <f t="shared" si="4"/>
        <v>0</v>
      </c>
    </row>
    <row r="21" spans="1:19" s="129" customFormat="1" x14ac:dyDescent="0.25">
      <c r="B21" s="195" t="s">
        <v>1525</v>
      </c>
      <c r="C21" s="198" t="s">
        <v>1306</v>
      </c>
      <c r="D21" s="227">
        <f>SUMIF('prec. 2015'!$A:$A,'ASL 1'!$B:$B,'CONS. 2014'!$K:$K)</f>
        <v>0</v>
      </c>
      <c r="E21" s="225">
        <f>SUMIF('1° trim. 2015'!$A:$A,'ASL 1'!$B:$B,'1° trim. 2015'!$K:$K)</f>
        <v>0</v>
      </c>
      <c r="F21" s="225">
        <f>SUMIF('prec. 2015'!$A:$A,'ASL 1'!$B:$B,'prec. 2015'!$K:$K)</f>
        <v>0</v>
      </c>
      <c r="G21" s="225">
        <f>SUMIF('4° trim. 2015'!A:A,'ASL 1'!B:B,'4° trim. 2015'!$K:$K)</f>
        <v>0</v>
      </c>
      <c r="H21" s="225">
        <f>SUMIF('prev. 2016 ric'!A:A,'ASL 1'!B:B,'prev. 2016 ric'!$K:$K)</f>
        <v>0</v>
      </c>
      <c r="I21" s="225">
        <f>SUMIF('1° trim 2016'!$A:$A,'ASL 1'!$B:$B,'1° trim 2016'!$K:$K)</f>
        <v>0</v>
      </c>
      <c r="J21" s="225">
        <f t="shared" si="6"/>
        <v>0</v>
      </c>
      <c r="K21" s="225"/>
      <c r="L21" s="225">
        <f t="shared" si="7"/>
        <v>0</v>
      </c>
      <c r="M21" s="225">
        <f t="shared" si="8"/>
        <v>0</v>
      </c>
      <c r="N21" s="225">
        <f t="shared" si="9"/>
        <v>0</v>
      </c>
      <c r="O21" s="225"/>
      <c r="P21" s="225"/>
      <c r="Q21" s="225"/>
      <c r="R21" s="225"/>
      <c r="S21" s="225">
        <f t="shared" si="4"/>
        <v>0</v>
      </c>
    </row>
    <row r="22" spans="1:19" s="129" customFormat="1" x14ac:dyDescent="0.25">
      <c r="A22" s="129" t="s">
        <v>2216</v>
      </c>
      <c r="B22" s="195" t="s">
        <v>1743</v>
      </c>
      <c r="C22" s="198" t="s">
        <v>560</v>
      </c>
      <c r="D22" s="227">
        <f>SUMIF('prec. 2015'!$A:$A,'ASL 1'!$B:$B,'CONS. 2014'!$K:$K)</f>
        <v>19762</v>
      </c>
      <c r="E22" s="225">
        <f>SUMIF('1° trim. 2015'!$A:$A,'ASL 1'!$B:$B,'1° trim. 2015'!$K:$K)</f>
        <v>4276</v>
      </c>
      <c r="F22" s="225">
        <f>SUMIF('prec. 2015'!$A:$A,'ASL 1'!$B:$B,'prec. 2015'!$K:$K)</f>
        <v>21555</v>
      </c>
      <c r="G22" s="225">
        <f>SUMIF('4° trim. 2015'!A:A,'ASL 1'!B:B,'4° trim. 2015'!$K:$K)</f>
        <v>25210</v>
      </c>
      <c r="H22" s="225">
        <f>SUMIF('prev. 2016 ric'!A:A,'ASL 1'!B:B,'prev. 2016 ric'!$K:$K)</f>
        <v>25912</v>
      </c>
      <c r="I22" s="225">
        <f>SUMIF('1° trim 2016'!$A:$A,'ASL 1'!$B:$B,'1° trim 2016'!$K:$K)</f>
        <v>6531</v>
      </c>
      <c r="J22" s="225">
        <f t="shared" si="6"/>
        <v>914</v>
      </c>
      <c r="K22" s="225"/>
      <c r="L22" s="225">
        <f t="shared" si="7"/>
        <v>9020</v>
      </c>
      <c r="M22" s="225">
        <f t="shared" si="8"/>
        <v>702</v>
      </c>
      <c r="N22" s="225">
        <f t="shared" si="9"/>
        <v>212</v>
      </c>
      <c r="O22" s="225"/>
      <c r="P22" s="225"/>
      <c r="Q22" s="225"/>
      <c r="R22" s="225"/>
      <c r="S22" s="225">
        <f t="shared" si="4"/>
        <v>0</v>
      </c>
    </row>
    <row r="23" spans="1:19" s="129" customFormat="1" ht="25.5" x14ac:dyDescent="0.25">
      <c r="A23" s="129" t="s">
        <v>2217</v>
      </c>
      <c r="B23" s="195" t="s">
        <v>1551</v>
      </c>
      <c r="C23" s="198" t="s">
        <v>1078</v>
      </c>
      <c r="D23" s="227">
        <f>SUMIF('prec. 2015'!$A:$A,'ASL 1'!$B:$B,'CONS. 2014'!$K:$K)</f>
        <v>0</v>
      </c>
      <c r="E23" s="225">
        <f>SUMIF('1° trim. 2015'!$A:$A,'ASL 1'!$B:$B,'1° trim. 2015'!$K:$K)</f>
        <v>0</v>
      </c>
      <c r="F23" s="225">
        <f>SUMIF('prec. 2015'!$A:$A,'ASL 1'!$B:$B,'prec. 2015'!$K:$K)</f>
        <v>0</v>
      </c>
      <c r="G23" s="225">
        <f>SUMIF('4° trim. 2015'!A:A,'ASL 1'!B:B,'4° trim. 2015'!$K:$K)</f>
        <v>0</v>
      </c>
      <c r="H23" s="225">
        <f>SUMIF('prev. 2016 ric'!A:A,'ASL 1'!B:B,'prev. 2016 ric'!$K:$K)</f>
        <v>0</v>
      </c>
      <c r="I23" s="225">
        <f>SUMIF('1° trim 2016'!$A:$A,'ASL 1'!$B:$B,'1° trim 2016'!$K:$K)</f>
        <v>0</v>
      </c>
      <c r="J23" s="225">
        <f t="shared" si="6"/>
        <v>0</v>
      </c>
      <c r="K23" s="225"/>
      <c r="L23" s="225">
        <f t="shared" si="7"/>
        <v>0</v>
      </c>
      <c r="M23" s="225">
        <f t="shared" si="8"/>
        <v>0</v>
      </c>
      <c r="N23" s="225">
        <f t="shared" si="9"/>
        <v>0</v>
      </c>
      <c r="O23" s="225"/>
      <c r="P23" s="225"/>
      <c r="Q23" s="225"/>
      <c r="R23" s="225"/>
      <c r="S23" s="225">
        <f t="shared" si="4"/>
        <v>0</v>
      </c>
    </row>
    <row r="24" spans="1:19" s="104" customFormat="1" ht="63.75" hidden="1" customHeight="1" x14ac:dyDescent="0.25">
      <c r="A24" s="104" t="s">
        <v>2215</v>
      </c>
      <c r="B24" s="195" t="s">
        <v>2208</v>
      </c>
      <c r="C24" s="197" t="s">
        <v>2207</v>
      </c>
      <c r="D24" s="225">
        <v>106159</v>
      </c>
      <c r="E24" s="225">
        <v>25327</v>
      </c>
      <c r="F24" s="225">
        <v>128040</v>
      </c>
      <c r="G24" s="225">
        <v>130524</v>
      </c>
      <c r="H24" s="225">
        <v>156789</v>
      </c>
      <c r="I24" s="225">
        <v>39568</v>
      </c>
      <c r="J24" s="225">
        <f t="shared" si="6"/>
        <v>27748</v>
      </c>
      <c r="K24" s="225"/>
      <c r="L24" s="225">
        <f t="shared" si="7"/>
        <v>56964</v>
      </c>
      <c r="M24" s="225">
        <f t="shared" si="8"/>
        <v>26265</v>
      </c>
      <c r="N24" s="225">
        <f t="shared" si="9"/>
        <v>1483</v>
      </c>
      <c r="O24" s="225"/>
      <c r="P24" s="225"/>
      <c r="Q24" s="225"/>
      <c r="R24" s="225"/>
      <c r="S24" s="225">
        <f t="shared" ref="S24" si="10">SUM(O24:R24)</f>
        <v>0</v>
      </c>
    </row>
    <row r="25" spans="1:19" s="129" customFormat="1" ht="25.5" x14ac:dyDescent="0.25">
      <c r="B25" s="195" t="s">
        <v>2210</v>
      </c>
      <c r="C25" s="197" t="s">
        <v>2211</v>
      </c>
      <c r="D25" s="225">
        <f>SUMIF('prec. 2015'!$A:$A,'ASL 1'!$A22:$A22,'CONS. 2014'!$K:$K)+SUMIF('prec. 2015'!$A:$A,'ASL 1'!$A23:$A23,'CONS. 2014'!$K:$K)</f>
        <v>3813</v>
      </c>
      <c r="E25" s="225">
        <f>SUMIF('prec. 2015'!$A:$A,'ASL 1'!$A22:$A22,'1° trim. 2015'!$K:$K)+SUMIF('prec. 2015'!$A:$A,'ASL 1'!$A23:$A23,'1° trim. 2015'!$K:$K)</f>
        <v>916</v>
      </c>
      <c r="F25" s="225">
        <f>SUMIF('prec. 2015'!$A:$A,'ASL 1'!$A22:$A22,'prec. 2015'!$K:$K)+SUMIF('prec. 2015'!$A:$A,'ASL 1'!$A23:$A23,'prec. 2015'!$K:$K)</f>
        <v>4958</v>
      </c>
      <c r="G25" s="225">
        <f>SUMIF('prec. 2015'!$A:$A,'ASL 1'!$A22:$A22,'4° trim. 2015'!$K:$K)+SUMIF('prec. 2015'!$A:$A,'ASL 1'!$A23:$A23,'4° trim. 2015'!$K:$K)</f>
        <v>4027</v>
      </c>
      <c r="H25" s="225">
        <f>SUMIF('prec. 2015'!$A:$A,'ASL 1'!$A22:$A22,'prev. 2016'!$K:$K)+SUMIF('prec. 2015'!$A:$A,'ASL 1'!$A23:$A23,'prev. 2016'!$K:$K)</f>
        <v>5840</v>
      </c>
      <c r="I25" s="225">
        <f>SUMIF('prec. 2015'!$A:$A,'ASL 1'!$A22:$A22,'1° trim 2016'!$K:$K)+SUMIF('prec. 2015'!$A:$A,'ASL 1'!$A23:$A23,'1° trim 2016'!$K:$K)</f>
        <v>1130</v>
      </c>
      <c r="J25" s="225">
        <f t="shared" si="6"/>
        <v>493</v>
      </c>
      <c r="K25" s="225"/>
      <c r="L25" s="225">
        <f t="shared" si="7"/>
        <v>856</v>
      </c>
      <c r="M25" s="225">
        <f t="shared" si="8"/>
        <v>1813</v>
      </c>
      <c r="N25" s="225">
        <f t="shared" si="9"/>
        <v>-1320</v>
      </c>
      <c r="O25" s="225"/>
      <c r="P25" s="228"/>
      <c r="Q25" s="225"/>
      <c r="R25" s="225"/>
      <c r="S25" s="225">
        <f t="shared" si="4"/>
        <v>0</v>
      </c>
    </row>
    <row r="26" spans="1:19" s="129" customFormat="1" ht="25.5" x14ac:dyDescent="0.25">
      <c r="B26" s="195" t="s">
        <v>1774</v>
      </c>
      <c r="C26" s="197" t="s">
        <v>1240</v>
      </c>
      <c r="D26" s="226">
        <f>SUMIF('prec. 2015'!$A:$A,'ASL 1'!$B:$B,'CONS. 2014'!$K:$K)</f>
        <v>55</v>
      </c>
      <c r="E26" s="225">
        <f>SUMIF('1° trim. 2015'!$A:$A,'ASL 1'!$B:$B,'1° trim. 2015'!$K:$K)</f>
        <v>60</v>
      </c>
      <c r="F26" s="225">
        <f>SUMIF('prec. 2015'!$A:$A,'ASL 1'!$B:$B,'prec. 2015'!$K:$K)</f>
        <v>65</v>
      </c>
      <c r="G26" s="225">
        <f>SUMIF('4° trim. 2015'!A:A,'ASL 1'!B:B,'4° trim. 2015'!$K:$K)</f>
        <v>38</v>
      </c>
      <c r="H26" s="225">
        <f>SUMIF('prev. 2016 ric'!A:A,'ASL 1'!B:B,'prev. 2016 ric'!$K:$K)</f>
        <v>40</v>
      </c>
      <c r="I26" s="225">
        <f>SUMIF('1° trim 2016'!$A:$A,'ASL 1'!$B:$B,'1° trim 2016'!$K:$K)</f>
        <v>10</v>
      </c>
      <c r="J26" s="225">
        <f t="shared" si="6"/>
        <v>2</v>
      </c>
      <c r="K26" s="225"/>
      <c r="L26" s="225">
        <f t="shared" si="7"/>
        <v>-200</v>
      </c>
      <c r="M26" s="225">
        <f t="shared" si="8"/>
        <v>2</v>
      </c>
      <c r="N26" s="225">
        <f t="shared" si="9"/>
        <v>0</v>
      </c>
      <c r="O26" s="225"/>
      <c r="P26" s="225"/>
      <c r="Q26" s="225"/>
      <c r="R26" s="225"/>
      <c r="S26" s="225">
        <f t="shared" si="4"/>
        <v>0</v>
      </c>
    </row>
    <row r="27" spans="1:19" s="129" customFormat="1" x14ac:dyDescent="0.25">
      <c r="B27" s="195" t="s">
        <v>267</v>
      </c>
      <c r="C27" s="197" t="s">
        <v>1432</v>
      </c>
      <c r="D27" s="225">
        <f>SUMIF('prec. 2015'!$A:$A,'ASL 1'!$B:$B,'CONS. 2014'!$K:$K)</f>
        <v>12195</v>
      </c>
      <c r="E27" s="225">
        <f>SUMIF('1° trim. 2015'!$A:$A,'ASL 1'!$B:$B,'1° trim. 2015'!$K:$K)</f>
        <v>3855</v>
      </c>
      <c r="F27" s="225">
        <f>SUMIF('prec. 2015'!$A:$A,'ASL 1'!$B:$B,'prec. 2015'!$K:$K)</f>
        <v>21529</v>
      </c>
      <c r="G27" s="225">
        <f>SUMIF('4° trim. 2015'!A:A,'ASL 1'!B:B,'4° trim. 2015'!$K:$K)</f>
        <v>20996</v>
      </c>
      <c r="H27" s="225">
        <f>SUMIF('prev. 2016 ric'!A:A,'ASL 1'!B:B,'prev. 2016 ric'!$K:$K)</f>
        <v>25363</v>
      </c>
      <c r="I27" s="225">
        <f>SUMIF('1° trim 2016'!$A:$A,'ASL 1'!$B:$B,'1° trim 2016'!$K:$K)</f>
        <v>6691</v>
      </c>
      <c r="J27" s="225">
        <f t="shared" si="6"/>
        <v>5768</v>
      </c>
      <c r="K27" s="225"/>
      <c r="L27" s="225">
        <f t="shared" si="7"/>
        <v>11344</v>
      </c>
      <c r="M27" s="225">
        <f t="shared" si="8"/>
        <v>4367</v>
      </c>
      <c r="N27" s="225">
        <f t="shared" si="9"/>
        <v>1401</v>
      </c>
      <c r="O27" s="225"/>
      <c r="P27" s="225"/>
      <c r="Q27" s="225"/>
      <c r="R27" s="225"/>
      <c r="S27" s="225">
        <f t="shared" si="4"/>
        <v>0</v>
      </c>
    </row>
    <row r="28" spans="1:19" s="129" customFormat="1" x14ac:dyDescent="0.25">
      <c r="B28" s="195" t="s">
        <v>1762</v>
      </c>
      <c r="C28" s="197" t="s">
        <v>2218</v>
      </c>
      <c r="D28" s="225">
        <f>SUMIF('prec. 2015'!$A:$A,'ASL 1'!$B:$B,'CONS. 2014'!$K:$K)</f>
        <v>0</v>
      </c>
      <c r="E28" s="225">
        <f>SUMIF('1° trim. 2015'!$A:$A,'ASL 1'!$B:$B,'1° trim. 2015'!$K:$K)</f>
        <v>0</v>
      </c>
      <c r="F28" s="225">
        <f>SUMIF('prec. 2015'!$A:$A,'ASL 1'!$B:$B,'prec. 2015'!$K:$K)</f>
        <v>0</v>
      </c>
      <c r="G28" s="225">
        <f>SUMIF('4° trim. 2015'!A:A,'ASL 1'!B:B,'4° trim. 2015'!$K:$K)</f>
        <v>0</v>
      </c>
      <c r="H28" s="225">
        <f>SUMIF('prev. 2016 ric'!A:A,'ASL 1'!B:B,'prev. 2016 ric'!$K:$K)</f>
        <v>0</v>
      </c>
      <c r="I28" s="225">
        <f>SUMIF('1° trim 2016'!$A:$A,'ASL 1'!$B:$B,'1° trim 2016'!$K:$K)</f>
        <v>0</v>
      </c>
      <c r="J28" s="225">
        <f t="shared" si="6"/>
        <v>0</v>
      </c>
      <c r="K28" s="225"/>
      <c r="L28" s="225">
        <f t="shared" si="7"/>
        <v>0</v>
      </c>
      <c r="M28" s="225">
        <f t="shared" si="8"/>
        <v>0</v>
      </c>
      <c r="N28" s="225">
        <f t="shared" si="9"/>
        <v>0</v>
      </c>
      <c r="O28" s="225"/>
      <c r="P28" s="225"/>
      <c r="Q28" s="225"/>
      <c r="R28" s="225"/>
      <c r="S28" s="225">
        <f>SUM(O28:R28)</f>
        <v>0</v>
      </c>
    </row>
    <row r="29" spans="1:19" s="129" customFormat="1" x14ac:dyDescent="0.25">
      <c r="B29" s="195"/>
      <c r="C29" s="197" t="s">
        <v>2222</v>
      </c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>
        <f t="shared" si="9"/>
        <v>0</v>
      </c>
      <c r="O29" s="225"/>
      <c r="P29" s="225"/>
      <c r="Q29" s="225"/>
      <c r="R29" s="225"/>
      <c r="S29" s="225"/>
    </row>
    <row r="30" spans="1:19" s="129" customFormat="1" x14ac:dyDescent="0.15">
      <c r="B30" s="199"/>
      <c r="C30" s="200" t="s">
        <v>2220</v>
      </c>
      <c r="D30" s="229">
        <f t="shared" ref="D30:S30" si="11">SUM(D20:D29)-D24</f>
        <v>35825</v>
      </c>
      <c r="E30" s="229">
        <f>SUM(E20:E29)-E24</f>
        <v>9107</v>
      </c>
      <c r="F30" s="229">
        <f t="shared" si="11"/>
        <v>48107</v>
      </c>
      <c r="G30" s="229">
        <f t="shared" si="11"/>
        <v>50271</v>
      </c>
      <c r="H30" s="229">
        <f t="shared" si="11"/>
        <v>57155</v>
      </c>
      <c r="I30" s="229">
        <f t="shared" si="11"/>
        <v>14362</v>
      </c>
      <c r="J30" s="229">
        <f t="shared" ref="J30:N30" si="12">SUM(J20:J29)-J24</f>
        <v>7177</v>
      </c>
      <c r="K30" s="229">
        <f t="shared" si="12"/>
        <v>0</v>
      </c>
      <c r="L30" s="229">
        <f t="shared" si="12"/>
        <v>21020</v>
      </c>
      <c r="M30" s="229">
        <f t="shared" si="12"/>
        <v>6884</v>
      </c>
      <c r="N30" s="229">
        <f t="shared" si="12"/>
        <v>293</v>
      </c>
      <c r="O30" s="229">
        <f t="shared" si="11"/>
        <v>0</v>
      </c>
      <c r="P30" s="229">
        <f t="shared" si="11"/>
        <v>0</v>
      </c>
      <c r="Q30" s="229">
        <f t="shared" si="11"/>
        <v>0</v>
      </c>
      <c r="R30" s="229">
        <f t="shared" si="11"/>
        <v>0</v>
      </c>
      <c r="S30" s="229">
        <f t="shared" si="11"/>
        <v>0</v>
      </c>
    </row>
    <row r="31" spans="1:19" s="129" customFormat="1" x14ac:dyDescent="0.25">
      <c r="B31" s="181"/>
      <c r="C31" s="157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</row>
    <row r="32" spans="1:19" s="129" customFormat="1" x14ac:dyDescent="0.25">
      <c r="B32" s="201"/>
      <c r="C32" s="202" t="s">
        <v>2212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</row>
    <row r="33" spans="1:19" s="129" customFormat="1" x14ac:dyDescent="0.25">
      <c r="B33" s="203" t="s">
        <v>1531</v>
      </c>
      <c r="C33" s="204" t="s">
        <v>1053</v>
      </c>
      <c r="D33" s="230">
        <f>SUMIF('prec. 2015'!$A:$A,'ASL 1'!$B:$B,'CONS. 2014'!$K:$K)</f>
        <v>0</v>
      </c>
      <c r="E33" s="230">
        <f>SUMIF('1° trim. 2015'!$A:$A,'ASL 1'!$B:$B,'1° trim. 2015'!$K:$K)</f>
        <v>0</v>
      </c>
      <c r="F33" s="230">
        <f>SUMIF('prec. 2015'!$A:$A,'ASL 1'!$B:$B,'prec. 2015'!$K:$K)</f>
        <v>0</v>
      </c>
      <c r="G33" s="230">
        <f>SUMIF('4° trim. 2015'!A:A,'ASL 1'!B:B,'4° trim. 2015'!$K:$K)</f>
        <v>0</v>
      </c>
      <c r="H33" s="230">
        <f>SUMIF('prev. 2016 ric'!A:A,'ASL 1'!B:B,'prev. 2016 ric'!$K:$K)</f>
        <v>0</v>
      </c>
      <c r="I33" s="230">
        <f>SUMIF('1° trim 2016'!$A:$A,'ASL 1'!$B:$B,'1° trim 2016'!$K:$K)</f>
        <v>0</v>
      </c>
      <c r="J33" s="230">
        <f>+I33*4-G33</f>
        <v>0</v>
      </c>
      <c r="K33" s="230"/>
      <c r="L33" s="230">
        <f>+I33*4-E33*4</f>
        <v>0</v>
      </c>
      <c r="M33" s="230">
        <f>+H33-G33</f>
        <v>0</v>
      </c>
      <c r="N33" s="230">
        <f>+I33*4-H33</f>
        <v>0</v>
      </c>
      <c r="O33" s="230"/>
      <c r="P33" s="230"/>
      <c r="Q33" s="230"/>
      <c r="R33" s="230"/>
      <c r="S33" s="230">
        <f>SUM(O33:R33)</f>
        <v>0</v>
      </c>
    </row>
    <row r="34" spans="1:19" s="129" customFormat="1" x14ac:dyDescent="0.25">
      <c r="B34" s="203" t="s">
        <v>1536</v>
      </c>
      <c r="C34" s="204" t="s">
        <v>1054</v>
      </c>
      <c r="D34" s="230">
        <f>SUMIF('prec. 2015'!$A:$A,'ASL 1'!$B:$B,'CONS. 2014'!$K:$K)</f>
        <v>0</v>
      </c>
      <c r="E34" s="230">
        <f>SUMIF('1° trim. 2015'!$A:$A,'ASL 1'!$B:$B,'1° trim. 2015'!$K:$K)</f>
        <v>0</v>
      </c>
      <c r="F34" s="230">
        <f>SUMIF('prec. 2015'!$A:$A,'ASL 1'!$B:$B,'prec. 2015'!$K:$K)</f>
        <v>0</v>
      </c>
      <c r="G34" s="230">
        <f>SUMIF('4° trim. 2015'!A:A,'ASL 1'!B:B,'4° trim. 2015'!$K:$K)</f>
        <v>0</v>
      </c>
      <c r="H34" s="230">
        <f>SUMIF('prev. 2016 ric'!A:A,'ASL 1'!B:B,'prev. 2016 ric'!$K:$K)</f>
        <v>0</v>
      </c>
      <c r="I34" s="230">
        <f>SUMIF('1° trim 2016'!$A:$A,'ASL 1'!$B:$B,'1° trim 2016'!$K:$K)</f>
        <v>0</v>
      </c>
      <c r="J34" s="230">
        <f>+I34*4-G34</f>
        <v>0</v>
      </c>
      <c r="K34" s="230"/>
      <c r="L34" s="230">
        <f>+I34*4-E34*4</f>
        <v>0</v>
      </c>
      <c r="M34" s="230">
        <f>+H34-G34</f>
        <v>0</v>
      </c>
      <c r="N34" s="230">
        <f>+I34*4-H34</f>
        <v>0</v>
      </c>
      <c r="O34" s="230"/>
      <c r="P34" s="230"/>
      <c r="Q34" s="230"/>
      <c r="R34" s="230"/>
      <c r="S34" s="230">
        <f t="shared" si="4"/>
        <v>0</v>
      </c>
    </row>
    <row r="35" spans="1:19" s="129" customFormat="1" ht="22.5" x14ac:dyDescent="0.25">
      <c r="B35" s="203"/>
      <c r="C35" s="205" t="s">
        <v>2221</v>
      </c>
      <c r="D35" s="231">
        <f t="shared" ref="D35:H35" si="13">SUM(D33:D34)</f>
        <v>0</v>
      </c>
      <c r="E35" s="231">
        <f>SUM(E33:E34)</f>
        <v>0</v>
      </c>
      <c r="F35" s="231">
        <f t="shared" si="13"/>
        <v>0</v>
      </c>
      <c r="G35" s="231">
        <f t="shared" si="13"/>
        <v>0</v>
      </c>
      <c r="H35" s="231">
        <f t="shared" si="13"/>
        <v>0</v>
      </c>
      <c r="I35" s="231">
        <f t="shared" ref="I35:S35" si="14">SUM(I33:I34)</f>
        <v>0</v>
      </c>
      <c r="J35" s="231">
        <f t="shared" ref="J35:N35" si="15">SUM(J33:J34)</f>
        <v>0</v>
      </c>
      <c r="K35" s="231">
        <f t="shared" si="15"/>
        <v>0</v>
      </c>
      <c r="L35" s="231">
        <f t="shared" si="15"/>
        <v>0</v>
      </c>
      <c r="M35" s="231">
        <f t="shared" si="15"/>
        <v>0</v>
      </c>
      <c r="N35" s="231">
        <f t="shared" si="15"/>
        <v>0</v>
      </c>
      <c r="O35" s="231">
        <f t="shared" si="14"/>
        <v>0</v>
      </c>
      <c r="P35" s="231">
        <f t="shared" si="14"/>
        <v>0</v>
      </c>
      <c r="Q35" s="231">
        <f t="shared" si="14"/>
        <v>0</v>
      </c>
      <c r="R35" s="231">
        <f t="shared" si="14"/>
        <v>0</v>
      </c>
      <c r="S35" s="231">
        <f t="shared" si="14"/>
        <v>0</v>
      </c>
    </row>
    <row r="36" spans="1:19" s="171" customFormat="1" ht="15" hidden="1" customHeight="1" x14ac:dyDescent="0.25">
      <c r="B36" s="182"/>
      <c r="C36" s="183" t="s">
        <v>166</v>
      </c>
      <c r="D36" s="232"/>
      <c r="E36" s="232"/>
      <c r="F36" s="232"/>
      <c r="G36" s="232"/>
      <c r="H36" s="233">
        <f>+G46-H41</f>
        <v>-2506.5</v>
      </c>
      <c r="I36" s="232">
        <f>+I46-G46</f>
        <v>-329546.5</v>
      </c>
      <c r="J36" s="232"/>
      <c r="K36" s="232">
        <f t="shared" ref="K36:M36" si="16">+K6+K17+K30+K35</f>
        <v>0</v>
      </c>
      <c r="L36" s="233">
        <f t="shared" si="16"/>
        <v>96472</v>
      </c>
      <c r="M36" s="233">
        <f t="shared" si="16"/>
        <v>31602</v>
      </c>
      <c r="N36" s="233"/>
      <c r="O36" s="233"/>
      <c r="P36" s="233"/>
      <c r="Q36" s="233"/>
      <c r="R36" s="233"/>
      <c r="S36" s="233">
        <f>+S6+S17+S30+S35</f>
        <v>0</v>
      </c>
    </row>
    <row r="37" spans="1:19" x14ac:dyDescent="0.25">
      <c r="B37" s="181"/>
      <c r="C37" s="132"/>
      <c r="D37" s="234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169"/>
    </row>
    <row r="38" spans="1:19" s="104" customFormat="1" ht="63.75" x14ac:dyDescent="0.25">
      <c r="A38" s="104" t="s">
        <v>2215</v>
      </c>
      <c r="B38" s="206" t="s">
        <v>2208</v>
      </c>
      <c r="C38" s="207" t="s">
        <v>2207</v>
      </c>
      <c r="D38" s="235">
        <f>+D13</f>
        <v>106159</v>
      </c>
      <c r="E38" s="235">
        <f>+E13</f>
        <v>25327</v>
      </c>
      <c r="F38" s="235">
        <f t="shared" ref="F38:I38" si="17">+F13</f>
        <v>128040</v>
      </c>
      <c r="G38" s="235">
        <f t="shared" si="17"/>
        <v>130524</v>
      </c>
      <c r="H38" s="235">
        <f t="shared" si="17"/>
        <v>156789</v>
      </c>
      <c r="I38" s="235">
        <f t="shared" si="17"/>
        <v>39568</v>
      </c>
      <c r="J38" s="235">
        <f>+J13</f>
        <v>27748</v>
      </c>
      <c r="K38" s="235">
        <f t="shared" ref="K38:N38" si="18">+K13</f>
        <v>0</v>
      </c>
      <c r="L38" s="235">
        <f t="shared" si="18"/>
        <v>56964</v>
      </c>
      <c r="M38" s="235">
        <f>+M13</f>
        <v>26265</v>
      </c>
      <c r="N38" s="235">
        <f t="shared" si="18"/>
        <v>1483</v>
      </c>
      <c r="O38" s="235">
        <f>+O13+O24</f>
        <v>0</v>
      </c>
      <c r="P38" s="235">
        <f>+P13+P24</f>
        <v>0</v>
      </c>
      <c r="Q38" s="235">
        <f>+Q13+Q24</f>
        <v>0</v>
      </c>
      <c r="R38" s="235">
        <f>+R13+R24</f>
        <v>0</v>
      </c>
      <c r="S38" s="235">
        <f>+S13+S24</f>
        <v>0</v>
      </c>
    </row>
    <row r="39" spans="1:19" s="129" customFormat="1" ht="28.5" customHeight="1" x14ac:dyDescent="0.25">
      <c r="B39" s="209"/>
      <c r="C39" s="216" t="s">
        <v>2232</v>
      </c>
      <c r="D39" s="236">
        <f>+D17+D6+D35+D38+D30-D15-D10</f>
        <v>163878</v>
      </c>
      <c r="E39" s="236">
        <f t="shared" ref="E39:I39" si="19">+E17+E6+E35+E38+E30-E15-E10</f>
        <v>39743</v>
      </c>
      <c r="F39" s="236">
        <f t="shared" si="19"/>
        <v>233877</v>
      </c>
      <c r="G39" s="236">
        <f t="shared" si="19"/>
        <v>240263</v>
      </c>
      <c r="H39" s="236">
        <f t="shared" si="19"/>
        <v>293270</v>
      </c>
      <c r="I39" s="236">
        <f t="shared" si="19"/>
        <v>72964</v>
      </c>
      <c r="J39" s="236">
        <f>+I39*4-G39</f>
        <v>51593</v>
      </c>
      <c r="K39" s="236">
        <f>+K17+K6+K35+K38+K30-K38</f>
        <v>0</v>
      </c>
      <c r="L39" s="236">
        <f>+I39*4-E39*4</f>
        <v>132884</v>
      </c>
      <c r="M39" s="236">
        <f>+H39-G39</f>
        <v>53007</v>
      </c>
      <c r="N39" s="236">
        <f>+I39*4-H39</f>
        <v>-1414</v>
      </c>
      <c r="O39" s="236">
        <f>+O17+O6+O35+O38+O30</f>
        <v>0</v>
      </c>
      <c r="P39" s="236">
        <f>+P17+P6+P35+P38+P30</f>
        <v>0</v>
      </c>
      <c r="Q39" s="236">
        <f>+Q17+Q6+Q35+Q38+Q30</f>
        <v>0</v>
      </c>
      <c r="R39" s="236">
        <f>+R17+R6+R35+R38+R30</f>
        <v>0</v>
      </c>
      <c r="S39" s="236">
        <f>+S17+S6+S35+S38+S30</f>
        <v>0</v>
      </c>
    </row>
    <row r="40" spans="1:19" s="129" customFormat="1" ht="15.75" x14ac:dyDescent="0.25">
      <c r="B40" s="210"/>
      <c r="C40" s="211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</row>
    <row r="41" spans="1:19" s="129" customFormat="1" ht="30.75" customHeight="1" x14ac:dyDescent="0.25">
      <c r="B41" s="215" t="s">
        <v>803</v>
      </c>
      <c r="C41" s="208" t="s">
        <v>2247</v>
      </c>
      <c r="D41" s="236">
        <f>SUMIF('prec. 2015'!$A:$A,'ASL 1'!$B:$B,'CONS. 2014'!$K:$K)</f>
        <v>188698</v>
      </c>
      <c r="E41" s="236">
        <f>SUMIF('1° trim. 2015'!$A:$A,'ASL 1'!$B:$B,'1° trim. 2015'!$K:$K)</f>
        <v>45721</v>
      </c>
      <c r="F41" s="236">
        <f>SUMIF('prec. 2015'!$A:$A,'ASL 1'!$B:$B,'prec. 2015'!$K:$K)</f>
        <v>265438</v>
      </c>
      <c r="G41" s="236">
        <f>SUMIF('4° trim. 2015'!A:A,'ASL 1'!B:B,'4° trim. 2015'!$K:$K)</f>
        <v>263773</v>
      </c>
      <c r="H41" s="236">
        <f>SUMIF('prev. 2016 ric'!A:A,'ASL 1'!B:B,'prev. 2016 ric'!$K:$K)</f>
        <v>332053</v>
      </c>
      <c r="I41" s="236">
        <f>SUMIF('1° trim 2016'!$A:$A,'ASL 1'!$B:$B,'1° trim 2016'!$K:$K)</f>
        <v>83502</v>
      </c>
      <c r="J41" s="238"/>
      <c r="K41" s="238"/>
      <c r="L41" s="238"/>
      <c r="M41" s="238"/>
      <c r="N41" s="238"/>
      <c r="O41" s="236"/>
      <c r="P41" s="236"/>
      <c r="Q41" s="236"/>
      <c r="R41" s="236"/>
      <c r="S41" s="236"/>
    </row>
    <row r="42" spans="1:19" s="129" customFormat="1" ht="30.75" customHeight="1" x14ac:dyDescent="0.25">
      <c r="B42" s="212"/>
      <c r="C42" s="208" t="s">
        <v>2248</v>
      </c>
      <c r="D42" s="236">
        <f>+D41</f>
        <v>188698</v>
      </c>
      <c r="E42" s="236">
        <f>+E41*4</f>
        <v>182884</v>
      </c>
      <c r="F42" s="236">
        <f t="shared" ref="F42:H42" si="20">+F41</f>
        <v>265438</v>
      </c>
      <c r="G42" s="236">
        <f t="shared" si="20"/>
        <v>263773</v>
      </c>
      <c r="H42" s="236">
        <f t="shared" si="20"/>
        <v>332053</v>
      </c>
      <c r="I42" s="236">
        <f>+I41*4</f>
        <v>334008</v>
      </c>
      <c r="J42" s="236">
        <f>+I41*4-G41</f>
        <v>70235</v>
      </c>
      <c r="K42" s="236">
        <f>+K19+K8+K37+K40+K32-K40</f>
        <v>0</v>
      </c>
      <c r="L42" s="236">
        <f>+I41*4-E41*4</f>
        <v>151124</v>
      </c>
      <c r="M42" s="236">
        <f>+H41-G41</f>
        <v>68280</v>
      </c>
      <c r="N42" s="236">
        <f>+I41*4-H41</f>
        <v>1955</v>
      </c>
      <c r="O42" s="236"/>
      <c r="P42" s="236"/>
      <c r="Q42" s="236"/>
      <c r="R42" s="236"/>
      <c r="S42" s="236"/>
    </row>
    <row r="43" spans="1:19" s="129" customFormat="1" ht="30.75" customHeight="1" x14ac:dyDescent="0.25">
      <c r="B43" s="209"/>
      <c r="C43" s="216" t="s">
        <v>2236</v>
      </c>
      <c r="D43" s="236"/>
      <c r="E43" s="236">
        <f>+G43</f>
        <v>69848.5</v>
      </c>
      <c r="F43" s="236"/>
      <c r="G43" s="236">
        <f>139697/2</f>
        <v>69848.5</v>
      </c>
      <c r="H43" s="238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</row>
    <row r="44" spans="1:19" s="129" customFormat="1" ht="30.75" customHeight="1" x14ac:dyDescent="0.25">
      <c r="B44" s="184"/>
      <c r="C44" s="216" t="s">
        <v>2233</v>
      </c>
      <c r="D44" s="236"/>
      <c r="E44" s="236"/>
      <c r="F44" s="236"/>
      <c r="G44" s="236">
        <f>842+3233</f>
        <v>4075</v>
      </c>
      <c r="H44" s="238"/>
      <c r="I44" s="236"/>
      <c r="J44" s="236"/>
      <c r="K44" s="238"/>
      <c r="L44" s="236"/>
      <c r="M44" s="236"/>
      <c r="N44" s="236"/>
      <c r="O44" s="236"/>
      <c r="P44" s="236"/>
      <c r="Q44" s="236"/>
      <c r="R44" s="236"/>
      <c r="S44" s="236"/>
    </row>
    <row r="45" spans="1:19" s="129" customFormat="1" ht="30.75" customHeight="1" x14ac:dyDescent="0.25">
      <c r="B45" s="184"/>
      <c r="C45" s="216" t="s">
        <v>2234</v>
      </c>
      <c r="D45" s="236"/>
      <c r="E45" s="236"/>
      <c r="F45" s="236"/>
      <c r="G45" s="236">
        <v>0</v>
      </c>
      <c r="H45" s="238"/>
      <c r="I45" s="236"/>
      <c r="J45" s="236"/>
      <c r="K45" s="238"/>
      <c r="L45" s="236"/>
      <c r="M45" s="236"/>
      <c r="N45" s="236"/>
      <c r="O45" s="236"/>
      <c r="P45" s="236"/>
      <c r="Q45" s="236"/>
      <c r="R45" s="236"/>
      <c r="S45" s="236"/>
    </row>
    <row r="46" spans="1:19" s="129" customFormat="1" ht="30.75" customHeight="1" x14ac:dyDescent="0.25">
      <c r="B46" s="184"/>
      <c r="C46" s="217" t="s">
        <v>2246</v>
      </c>
      <c r="D46" s="239"/>
      <c r="E46" s="239">
        <f>+E41*4+G43</f>
        <v>252732.5</v>
      </c>
      <c r="F46" s="239"/>
      <c r="G46" s="239">
        <f>+G42+G43-G44-G45</f>
        <v>329546.5</v>
      </c>
      <c r="H46" s="238"/>
      <c r="I46" s="239"/>
      <c r="J46" s="239"/>
      <c r="K46" s="239">
        <v>394137</v>
      </c>
      <c r="L46" s="239"/>
      <c r="M46" s="239"/>
      <c r="N46" s="239"/>
      <c r="O46" s="239"/>
      <c r="P46" s="239"/>
      <c r="Q46" s="239"/>
      <c r="R46" s="239"/>
      <c r="S46" s="239"/>
    </row>
    <row r="47" spans="1:19" s="218" customFormat="1" ht="32.25" customHeight="1" x14ac:dyDescent="0.25">
      <c r="B47" s="245" t="s">
        <v>2252</v>
      </c>
      <c r="C47" s="245"/>
      <c r="D47" s="220"/>
      <c r="F47" s="220"/>
      <c r="G47" s="220"/>
      <c r="H47" s="219"/>
    </row>
    <row r="48" spans="1:19" x14ac:dyDescent="0.25">
      <c r="D48" s="179"/>
      <c r="Q48" s="150"/>
    </row>
    <row r="49" spans="8:8" x14ac:dyDescent="0.25">
      <c r="H49" s="179"/>
    </row>
  </sheetData>
  <mergeCells count="4">
    <mergeCell ref="O3:S3"/>
    <mergeCell ref="D3:I3"/>
    <mergeCell ref="J3:N3"/>
    <mergeCell ref="B47:C47"/>
  </mergeCells>
  <phoneticPr fontId="36" type="noConversion"/>
  <pageMargins left="0" right="0" top="0.15748031496062992" bottom="0.15748031496062992" header="0" footer="0"/>
  <pageSetup paperSize="9" scale="5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29</vt:i4>
      </vt:variant>
      <vt:variant>
        <vt:lpstr>Intervalli denominati</vt:lpstr>
      </vt:variant>
      <vt:variant>
        <vt:i4>15</vt:i4>
      </vt:variant>
    </vt:vector>
  </HeadingPairs>
  <TitlesOfParts>
    <vt:vector size="44" baseType="lpstr">
      <vt:lpstr>ASL 1</vt:lpstr>
      <vt:lpstr>ASL 2</vt:lpstr>
      <vt:lpstr>ASL 3</vt:lpstr>
      <vt:lpstr>ASL 4</vt:lpstr>
      <vt:lpstr>ASL 5</vt:lpstr>
      <vt:lpstr>ASL 6</vt:lpstr>
      <vt:lpstr>ASL 7</vt:lpstr>
      <vt:lpstr>ASL 8</vt:lpstr>
      <vt:lpstr>AO BZ</vt:lpstr>
      <vt:lpstr>ASL 8 +AO BZ</vt:lpstr>
      <vt:lpstr>AOU SS</vt:lpstr>
      <vt:lpstr>ASL1+AOU SS</vt:lpstr>
      <vt:lpstr>AOU CA</vt:lpstr>
      <vt:lpstr>REGIONE</vt:lpstr>
      <vt:lpstr>CONS. 2014</vt:lpstr>
      <vt:lpstr>1° trim. 2015</vt:lpstr>
      <vt:lpstr>prec. 2015</vt:lpstr>
      <vt:lpstr>4° trim. 2015</vt:lpstr>
      <vt:lpstr>prev. 2016 ric</vt:lpstr>
      <vt:lpstr>1° trim 2016</vt:lpstr>
      <vt:lpstr>cons. 2015</vt:lpstr>
      <vt:lpstr>prev. 2016</vt:lpstr>
      <vt:lpstr>ass. teorica 10.02.2016</vt:lpstr>
      <vt:lpstr>ricostr prev</vt:lpstr>
      <vt:lpstr>ricostr 1 2016</vt:lpstr>
      <vt:lpstr>1 2016 ric</vt:lpstr>
      <vt:lpstr>Modello SP_Attivo (OLD)</vt:lpstr>
      <vt:lpstr>Modello SP_Passivo (OLD)</vt:lpstr>
      <vt:lpstr>Modello CE (OLD)</vt:lpstr>
      <vt:lpstr>'ASL 3'!Area_stampa</vt:lpstr>
      <vt:lpstr>'ASL 4'!Area_stampa</vt:lpstr>
      <vt:lpstr>'Modello CE (OLD)'!Area_stampa</vt:lpstr>
      <vt:lpstr>'Modello SP_Attivo (OLD)'!Area_stampa</vt:lpstr>
      <vt:lpstr>'Modello SP_Passivo (OLD)'!Area_stampa</vt:lpstr>
      <vt:lpstr>'AO BZ'!Titoli_stampa</vt:lpstr>
      <vt:lpstr>'AOU SS'!Titoli_stampa</vt:lpstr>
      <vt:lpstr>'ASL 1'!Titoli_stampa</vt:lpstr>
      <vt:lpstr>'ASL 2'!Titoli_stampa</vt:lpstr>
      <vt:lpstr>'ASL 4'!Titoli_stampa</vt:lpstr>
      <vt:lpstr>'ASL 7'!Titoli_stampa</vt:lpstr>
      <vt:lpstr>'ASL 8'!Titoli_stampa</vt:lpstr>
      <vt:lpstr>'Modello CE (OLD)'!Titoli_stampa</vt:lpstr>
      <vt:lpstr>'Modello SP_Attivo (OLD)'!Titoli_stampa</vt:lpstr>
      <vt:lpstr>'Modello SP_Passivo (OLD)'!Titoli_stampa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Principe, Laura</dc:creator>
  <cp:lastModifiedBy>Francesca Piras</cp:lastModifiedBy>
  <cp:lastPrinted>2016-05-25T12:28:55Z</cp:lastPrinted>
  <dcterms:created xsi:type="dcterms:W3CDTF">2011-12-14T18:15:13Z</dcterms:created>
  <dcterms:modified xsi:type="dcterms:W3CDTF">2016-07-08T10:55:52Z</dcterms:modified>
</cp:coreProperties>
</file>